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W:\WCOpen_Data\Financial Sustainability Review\IPART\IPART APPLICATION\DOCUMENTS FOR SUBMISSION\"/>
    </mc:Choice>
  </mc:AlternateContent>
  <xr:revisionPtr revIDLastSave="0" documentId="8_{751B4C8F-B071-4CFC-863F-A1B3B811447F}" xr6:coauthVersionLast="36" xr6:coauthVersionMax="36" xr10:uidLastSave="{00000000-0000-0000-0000-000000000000}"/>
  <bookViews>
    <workbookView xWindow="0" yWindow="0" windowWidth="28800" windowHeight="11325" xr2:uid="{1F3AC40D-4C71-4936-89EA-276DCD80F932}"/>
  </bookViews>
  <sheets>
    <sheet name="Cover" sheetId="1" r:id="rId1"/>
    <sheet name="IncomeStat SCEN1" sheetId="2" r:id="rId2"/>
    <sheet name="Balsheet SCEN1" sheetId="3" r:id="rId3"/>
    <sheet name="StatCashFlow SCEN1" sheetId="4" r:id="rId4"/>
    <sheet name="Ratios SCEN1" sheetId="5" r:id="rId5"/>
    <sheet name="IncomeStat SCEN2" sheetId="6" r:id="rId6"/>
    <sheet name="Balsheet SCEN2" sheetId="7" r:id="rId7"/>
    <sheet name="StatCashFlow SCEN2" sheetId="8" r:id="rId8"/>
    <sheet name="Ratios SCEN2" sheetId="9" r:id="rId9"/>
  </sheets>
  <externalReferences>
    <externalReference r:id="rId10"/>
    <externalReference r:id="rId11"/>
  </externalReferences>
  <definedNames>
    <definedName name="AssetCon">#REF!</definedName>
    <definedName name="AssetConsump">#REF!</definedName>
    <definedName name="AssetRenew">#REF!</definedName>
    <definedName name="BSheetGeneral">'[1]Balance Sheet'!#REF!</definedName>
    <definedName name="BSheetWaterSewer">'[1]Balance Sheet'!#REF!</definedName>
    <definedName name="DebtServ">#REF!</definedName>
    <definedName name="OperatBal">#REF!</definedName>
    <definedName name="_xlnm.Print_Area" localSheetId="4">'Ratios SCEN1'!$A$1:$Z$98</definedName>
    <definedName name="_xlnm.Print_Area" localSheetId="8">'Ratios SCEN2'!$A$1:$Z$98</definedName>
    <definedName name="UnresCurr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52" i="9" l="1"/>
  <c r="X52" i="9"/>
  <c r="X1" i="9"/>
  <c r="R190" i="8"/>
  <c r="O190" i="8"/>
  <c r="L190" i="8"/>
  <c r="I190" i="8"/>
  <c r="Q190" i="8"/>
  <c r="N190" i="8"/>
  <c r="M190" i="8"/>
  <c r="K190" i="8"/>
  <c r="J190" i="8"/>
  <c r="O182" i="8"/>
  <c r="L182" i="8"/>
  <c r="R182" i="8"/>
  <c r="I182" i="8"/>
  <c r="Q182" i="8"/>
  <c r="N182" i="8"/>
  <c r="M182" i="8"/>
  <c r="K182" i="8"/>
  <c r="O170" i="8"/>
  <c r="L170" i="8"/>
  <c r="R170" i="8"/>
  <c r="Q170" i="8"/>
  <c r="P170" i="8"/>
  <c r="K170" i="8"/>
  <c r="J170" i="8"/>
  <c r="I170" i="8"/>
  <c r="P150" i="8"/>
  <c r="R141" i="8"/>
  <c r="O141" i="8"/>
  <c r="L141" i="8"/>
  <c r="I141" i="8"/>
  <c r="Q141" i="8"/>
  <c r="N141" i="8"/>
  <c r="K141" i="8"/>
  <c r="R133" i="8"/>
  <c r="O133" i="8"/>
  <c r="Q133" i="8"/>
  <c r="M133" i="8"/>
  <c r="L133" i="8"/>
  <c r="K133" i="8"/>
  <c r="I133" i="8"/>
  <c r="J121" i="8"/>
  <c r="P121" i="8"/>
  <c r="O121" i="8"/>
  <c r="N121" i="8"/>
  <c r="M121" i="8"/>
  <c r="I121" i="8"/>
  <c r="P101" i="8"/>
  <c r="N45" i="8"/>
  <c r="P92" i="8"/>
  <c r="M92" i="8"/>
  <c r="J92" i="8"/>
  <c r="R92" i="8"/>
  <c r="Q92" i="8"/>
  <c r="O92" i="8"/>
  <c r="L92" i="8"/>
  <c r="K92" i="8"/>
  <c r="I92" i="8"/>
  <c r="P84" i="8"/>
  <c r="J84" i="8"/>
  <c r="Q31" i="8"/>
  <c r="K31" i="8"/>
  <c r="O30" i="8"/>
  <c r="I30" i="8"/>
  <c r="M29" i="8"/>
  <c r="Q27" i="8"/>
  <c r="K27" i="8"/>
  <c r="O26" i="8"/>
  <c r="I26" i="8"/>
  <c r="R84" i="8"/>
  <c r="N84" i="8"/>
  <c r="L84" i="8"/>
  <c r="Q72" i="8"/>
  <c r="R19" i="8"/>
  <c r="P19" i="8"/>
  <c r="L19" i="8"/>
  <c r="J19" i="8"/>
  <c r="P18" i="8"/>
  <c r="N18" i="8"/>
  <c r="J18" i="8"/>
  <c r="R17" i="8"/>
  <c r="N17" i="8"/>
  <c r="L17" i="8"/>
  <c r="R16" i="8"/>
  <c r="P16" i="8"/>
  <c r="L16" i="8"/>
  <c r="J16" i="8"/>
  <c r="P14" i="8"/>
  <c r="N14" i="8"/>
  <c r="J14" i="8"/>
  <c r="R13" i="8"/>
  <c r="N13" i="8"/>
  <c r="L13" i="8"/>
  <c r="R12" i="8"/>
  <c r="P12" i="8"/>
  <c r="L12" i="8"/>
  <c r="J12" i="8"/>
  <c r="P72" i="8"/>
  <c r="J72" i="8"/>
  <c r="N11" i="8"/>
  <c r="M72" i="8"/>
  <c r="K72" i="8"/>
  <c r="P51" i="8"/>
  <c r="R45" i="8"/>
  <c r="Q45" i="8"/>
  <c r="P45" i="8"/>
  <c r="O45" i="8"/>
  <c r="M45" i="8"/>
  <c r="L45" i="8"/>
  <c r="K45" i="8"/>
  <c r="J45" i="8"/>
  <c r="I45" i="8"/>
  <c r="R41" i="8"/>
  <c r="Q41" i="8"/>
  <c r="L41" i="8"/>
  <c r="K41" i="8"/>
  <c r="R39" i="8"/>
  <c r="Q39" i="8"/>
  <c r="P39" i="8"/>
  <c r="O39" i="8"/>
  <c r="N39" i="8"/>
  <c r="M39" i="8"/>
  <c r="L39" i="8"/>
  <c r="K39" i="8"/>
  <c r="J39" i="8"/>
  <c r="I39" i="8"/>
  <c r="R37" i="8"/>
  <c r="Q37" i="8"/>
  <c r="P37" i="8"/>
  <c r="O37" i="8"/>
  <c r="N37" i="8"/>
  <c r="N41" i="8" s="1"/>
  <c r="M37" i="8"/>
  <c r="M41" i="8" s="1"/>
  <c r="L37" i="8"/>
  <c r="K37" i="8"/>
  <c r="J37" i="8"/>
  <c r="I37" i="8"/>
  <c r="R31" i="8"/>
  <c r="P31" i="8"/>
  <c r="O31" i="8"/>
  <c r="N31" i="8"/>
  <c r="M31" i="8"/>
  <c r="L31" i="8"/>
  <c r="J31" i="8"/>
  <c r="I31" i="8"/>
  <c r="R30" i="8"/>
  <c r="Q30" i="8"/>
  <c r="P30" i="8"/>
  <c r="N30" i="8"/>
  <c r="M30" i="8"/>
  <c r="L30" i="8"/>
  <c r="K30" i="8"/>
  <c r="J30" i="8"/>
  <c r="R29" i="8"/>
  <c r="Q29" i="8"/>
  <c r="P29" i="8"/>
  <c r="O29" i="8"/>
  <c r="N29" i="8"/>
  <c r="L29" i="8"/>
  <c r="K29" i="8"/>
  <c r="J29" i="8"/>
  <c r="I29" i="8"/>
  <c r="R27" i="8"/>
  <c r="P27" i="8"/>
  <c r="O27" i="8"/>
  <c r="N27" i="8"/>
  <c r="M27" i="8"/>
  <c r="L27" i="8"/>
  <c r="J27" i="8"/>
  <c r="I27" i="8"/>
  <c r="R26" i="8"/>
  <c r="Q26" i="8"/>
  <c r="P26" i="8"/>
  <c r="N26" i="8"/>
  <c r="M26" i="8"/>
  <c r="L26" i="8"/>
  <c r="K26" i="8"/>
  <c r="J26" i="8"/>
  <c r="R25" i="8"/>
  <c r="R33" i="8" s="1"/>
  <c r="Q25" i="8"/>
  <c r="Q33" i="8" s="1"/>
  <c r="P25" i="8"/>
  <c r="O25" i="8"/>
  <c r="O33" i="8" s="1"/>
  <c r="N25" i="8"/>
  <c r="L25" i="8"/>
  <c r="L33" i="8" s="1"/>
  <c r="K25" i="8"/>
  <c r="K33" i="8" s="1"/>
  <c r="J25" i="8"/>
  <c r="J33" i="8" s="1"/>
  <c r="I25" i="8"/>
  <c r="P21" i="8"/>
  <c r="Q19" i="8"/>
  <c r="O19" i="8"/>
  <c r="N19" i="8"/>
  <c r="M19" i="8"/>
  <c r="K19" i="8"/>
  <c r="I19" i="8"/>
  <c r="R18" i="8"/>
  <c r="Q18" i="8"/>
  <c r="O18" i="8"/>
  <c r="M18" i="8"/>
  <c r="L18" i="8"/>
  <c r="K18" i="8"/>
  <c r="I18" i="8"/>
  <c r="Q17" i="8"/>
  <c r="P17" i="8"/>
  <c r="O17" i="8"/>
  <c r="M17" i="8"/>
  <c r="K17" i="8"/>
  <c r="J17" i="8"/>
  <c r="I17" i="8"/>
  <c r="Q16" i="8"/>
  <c r="O16" i="8"/>
  <c r="N16" i="8"/>
  <c r="M16" i="8"/>
  <c r="K16" i="8"/>
  <c r="I16" i="8"/>
  <c r="R14" i="8"/>
  <c r="Q14" i="8"/>
  <c r="O14" i="8"/>
  <c r="M14" i="8"/>
  <c r="L14" i="8"/>
  <c r="K14" i="8"/>
  <c r="I14" i="8"/>
  <c r="Q13" i="8"/>
  <c r="P13" i="8"/>
  <c r="O13" i="8"/>
  <c r="M13" i="8"/>
  <c r="K13" i="8"/>
  <c r="J13" i="8"/>
  <c r="I13" i="8"/>
  <c r="Q12" i="8"/>
  <c r="O12" i="8"/>
  <c r="N12" i="8"/>
  <c r="M12" i="8"/>
  <c r="K12" i="8"/>
  <c r="I12" i="8"/>
  <c r="R11" i="8"/>
  <c r="Q11" i="8"/>
  <c r="P11" i="8"/>
  <c r="O11" i="8"/>
  <c r="M11" i="8"/>
  <c r="L11" i="8"/>
  <c r="K11" i="8"/>
  <c r="J11" i="8"/>
  <c r="I11" i="8"/>
  <c r="Q10" i="8"/>
  <c r="P10" i="8"/>
  <c r="O10" i="8"/>
  <c r="O21" i="8" s="1"/>
  <c r="N10" i="8"/>
  <c r="M10" i="8"/>
  <c r="M21" i="8" s="1"/>
  <c r="K10" i="8"/>
  <c r="K21" i="8" s="1"/>
  <c r="J10" i="8"/>
  <c r="I10" i="8"/>
  <c r="I21" i="8" s="1"/>
  <c r="P1" i="8"/>
  <c r="Q200" i="7"/>
  <c r="M200" i="7"/>
  <c r="L200" i="7"/>
  <c r="G200" i="7"/>
  <c r="K200" i="7"/>
  <c r="P200" i="7"/>
  <c r="O200" i="7"/>
  <c r="N200" i="7"/>
  <c r="J200" i="7"/>
  <c r="I200" i="7"/>
  <c r="H200" i="7"/>
  <c r="M193" i="7"/>
  <c r="L193" i="7"/>
  <c r="G193" i="7"/>
  <c r="Q193" i="7"/>
  <c r="O193" i="7"/>
  <c r="N193" i="7"/>
  <c r="K193" i="7"/>
  <c r="I193" i="7"/>
  <c r="I194" i="7" s="1"/>
  <c r="H193" i="7"/>
  <c r="O187" i="7"/>
  <c r="I187" i="7"/>
  <c r="N187" i="7"/>
  <c r="H187" i="7"/>
  <c r="G33" i="7"/>
  <c r="Q187" i="7"/>
  <c r="P187" i="7"/>
  <c r="K187" i="7"/>
  <c r="J187" i="7"/>
  <c r="O179" i="7"/>
  <c r="O178" i="7"/>
  <c r="N178" i="7"/>
  <c r="I178" i="7"/>
  <c r="I179" i="7" s="1"/>
  <c r="I195" i="7" s="1"/>
  <c r="H178" i="7"/>
  <c r="Q178" i="7"/>
  <c r="Q179" i="7" s="1"/>
  <c r="P178" i="7"/>
  <c r="M178" i="7"/>
  <c r="L178" i="7"/>
  <c r="L179" i="7" s="1"/>
  <c r="K178" i="7"/>
  <c r="J178" i="7"/>
  <c r="J179" i="7" s="1"/>
  <c r="G178" i="7"/>
  <c r="Q22" i="7"/>
  <c r="K22" i="7"/>
  <c r="P171" i="7"/>
  <c r="P179" i="7" s="1"/>
  <c r="K171" i="7"/>
  <c r="J171" i="7"/>
  <c r="N171" i="7"/>
  <c r="H171" i="7"/>
  <c r="Q171" i="7"/>
  <c r="O171" i="7"/>
  <c r="M171" i="7"/>
  <c r="L171" i="7"/>
  <c r="I171" i="7"/>
  <c r="G171" i="7"/>
  <c r="G161" i="7"/>
  <c r="O156" i="7"/>
  <c r="P152" i="7"/>
  <c r="L152" i="7"/>
  <c r="J152" i="7"/>
  <c r="Q152" i="7"/>
  <c r="K152" i="7"/>
  <c r="N152" i="7"/>
  <c r="M152" i="7"/>
  <c r="H152" i="7"/>
  <c r="G152" i="7"/>
  <c r="Q145" i="7"/>
  <c r="L145" i="7"/>
  <c r="O43" i="7"/>
  <c r="I43" i="7"/>
  <c r="M145" i="7"/>
  <c r="M146" i="7" s="1"/>
  <c r="G145" i="7"/>
  <c r="G146" i="7" s="1"/>
  <c r="M139" i="7"/>
  <c r="G139" i="7"/>
  <c r="K139" i="7"/>
  <c r="L139" i="7"/>
  <c r="Q139" i="7"/>
  <c r="N139" i="7"/>
  <c r="H139" i="7"/>
  <c r="Q130" i="7"/>
  <c r="O130" i="7"/>
  <c r="I130" i="7"/>
  <c r="I131" i="7" s="1"/>
  <c r="N130" i="7"/>
  <c r="H130" i="7"/>
  <c r="H131" i="7" s="1"/>
  <c r="P130" i="7"/>
  <c r="M23" i="7"/>
  <c r="J130" i="7"/>
  <c r="Q123" i="7"/>
  <c r="J123" i="7"/>
  <c r="H123" i="7"/>
  <c r="O123" i="7"/>
  <c r="N16" i="7"/>
  <c r="H16" i="7"/>
  <c r="M15" i="7"/>
  <c r="G15" i="7"/>
  <c r="L14" i="7"/>
  <c r="Q13" i="7"/>
  <c r="K13" i="7"/>
  <c r="L123" i="7"/>
  <c r="J12" i="7"/>
  <c r="I123" i="7"/>
  <c r="H113" i="7"/>
  <c r="I113" i="7" s="1"/>
  <c r="J113" i="7" s="1"/>
  <c r="K113" i="7" s="1"/>
  <c r="L113" i="7" s="1"/>
  <c r="M113" i="7" s="1"/>
  <c r="N113" i="7" s="1"/>
  <c r="O113" i="7" s="1"/>
  <c r="P113" i="7" s="1"/>
  <c r="Q113" i="7" s="1"/>
  <c r="G113" i="7"/>
  <c r="O108" i="7"/>
  <c r="L104" i="7"/>
  <c r="Q104" i="7"/>
  <c r="O104" i="7"/>
  <c r="K104" i="7"/>
  <c r="G51" i="7"/>
  <c r="P104" i="7"/>
  <c r="N104" i="7"/>
  <c r="M104" i="7"/>
  <c r="J104" i="7"/>
  <c r="H104" i="7"/>
  <c r="G104" i="7"/>
  <c r="O97" i="7"/>
  <c r="L97" i="7"/>
  <c r="I97" i="7"/>
  <c r="G97" i="7"/>
  <c r="P43" i="7"/>
  <c r="L43" i="7"/>
  <c r="J43" i="7"/>
  <c r="Q42" i="7"/>
  <c r="O42" i="7"/>
  <c r="K42" i="7"/>
  <c r="I42" i="7"/>
  <c r="P41" i="7"/>
  <c r="J41" i="7"/>
  <c r="O40" i="7"/>
  <c r="M40" i="7"/>
  <c r="I40" i="7"/>
  <c r="G40" i="7"/>
  <c r="Q97" i="7"/>
  <c r="M97" i="7"/>
  <c r="L39" i="7"/>
  <c r="K97" i="7"/>
  <c r="K98" i="7" s="1"/>
  <c r="J97" i="7"/>
  <c r="J88" i="7"/>
  <c r="O34" i="7"/>
  <c r="M34" i="7"/>
  <c r="I34" i="7"/>
  <c r="M32" i="7"/>
  <c r="H32" i="7"/>
  <c r="G32" i="7"/>
  <c r="L31" i="7"/>
  <c r="Q88" i="7"/>
  <c r="K88" i="7"/>
  <c r="Q77" i="7"/>
  <c r="Q78" i="7" s="1"/>
  <c r="M77" i="7"/>
  <c r="G77" i="7"/>
  <c r="O77" i="7"/>
  <c r="N77" i="7"/>
  <c r="K77" i="7"/>
  <c r="I77" i="7"/>
  <c r="P77" i="7"/>
  <c r="J77" i="7"/>
  <c r="H77" i="7"/>
  <c r="Q16" i="7"/>
  <c r="O16" i="7"/>
  <c r="L16" i="7"/>
  <c r="K16" i="7"/>
  <c r="I16" i="7"/>
  <c r="P15" i="7"/>
  <c r="N15" i="7"/>
  <c r="K15" i="7"/>
  <c r="H15" i="7"/>
  <c r="O14" i="7"/>
  <c r="M14" i="7"/>
  <c r="N13" i="7"/>
  <c r="L13" i="7"/>
  <c r="H13" i="7"/>
  <c r="Q70" i="7"/>
  <c r="M70" i="7"/>
  <c r="K70" i="7"/>
  <c r="H12" i="7"/>
  <c r="H18" i="7" s="1"/>
  <c r="G70" i="7"/>
  <c r="I59" i="7"/>
  <c r="J59" i="7" s="1"/>
  <c r="K59" i="7" s="1"/>
  <c r="L59" i="7" s="1"/>
  <c r="M59" i="7" s="1"/>
  <c r="N59" i="7" s="1"/>
  <c r="O59" i="7" s="1"/>
  <c r="P59" i="7" s="1"/>
  <c r="Q59" i="7" s="1"/>
  <c r="G59" i="7"/>
  <c r="H59" i="7" s="1"/>
  <c r="O54" i="7"/>
  <c r="P52" i="7"/>
  <c r="M52" i="7"/>
  <c r="J52" i="7"/>
  <c r="I52" i="7"/>
  <c r="G52" i="7"/>
  <c r="L52" i="7"/>
  <c r="Q52" i="7"/>
  <c r="O52" i="7"/>
  <c r="K52" i="7"/>
  <c r="G50" i="7"/>
  <c r="Q43" i="7"/>
  <c r="N43" i="7"/>
  <c r="M43" i="7"/>
  <c r="K43" i="7"/>
  <c r="H43" i="7"/>
  <c r="G43" i="7"/>
  <c r="P42" i="7"/>
  <c r="N42" i="7"/>
  <c r="M42" i="7"/>
  <c r="L42" i="7"/>
  <c r="L45" i="7" s="1"/>
  <c r="L46" i="7" s="1"/>
  <c r="J42" i="7"/>
  <c r="H42" i="7"/>
  <c r="G42" i="7"/>
  <c r="Q41" i="7"/>
  <c r="O41" i="7"/>
  <c r="M41" i="7"/>
  <c r="L41" i="7"/>
  <c r="K41" i="7"/>
  <c r="I41" i="7"/>
  <c r="G41" i="7"/>
  <c r="Q40" i="7"/>
  <c r="Q45" i="7" s="1"/>
  <c r="P40" i="7"/>
  <c r="N40" i="7"/>
  <c r="L40" i="7"/>
  <c r="K40" i="7"/>
  <c r="J40" i="7"/>
  <c r="H40" i="7"/>
  <c r="Q39" i="7"/>
  <c r="P39" i="7"/>
  <c r="O39" i="7"/>
  <c r="O45" i="7" s="1"/>
  <c r="O46" i="7" s="1"/>
  <c r="K39" i="7"/>
  <c r="J39" i="7"/>
  <c r="J45" i="7" s="1"/>
  <c r="J46" i="7" s="1"/>
  <c r="I39" i="7"/>
  <c r="I45" i="7" s="1"/>
  <c r="O36" i="7"/>
  <c r="G35" i="7"/>
  <c r="Q34" i="7"/>
  <c r="P34" i="7"/>
  <c r="N34" i="7"/>
  <c r="L34" i="7"/>
  <c r="K34" i="7"/>
  <c r="J34" i="7"/>
  <c r="H34" i="7"/>
  <c r="G34" i="7"/>
  <c r="Q32" i="7"/>
  <c r="P32" i="7"/>
  <c r="O32" i="7"/>
  <c r="N32" i="7"/>
  <c r="L32" i="7"/>
  <c r="K32" i="7"/>
  <c r="J32" i="7"/>
  <c r="I32" i="7"/>
  <c r="Q31" i="7"/>
  <c r="P31" i="7"/>
  <c r="O31" i="7"/>
  <c r="N31" i="7"/>
  <c r="M31" i="7"/>
  <c r="K31" i="7"/>
  <c r="J31" i="7"/>
  <c r="I31" i="7"/>
  <c r="I36" i="7" s="1"/>
  <c r="H31" i="7"/>
  <c r="G31" i="7"/>
  <c r="Q36" i="7"/>
  <c r="N36" i="7"/>
  <c r="L36" i="7"/>
  <c r="J36" i="7"/>
  <c r="H36" i="7"/>
  <c r="G30" i="7"/>
  <c r="M25" i="7"/>
  <c r="Q24" i="7"/>
  <c r="P24" i="7"/>
  <c r="O24" i="7"/>
  <c r="N24" i="7"/>
  <c r="M24" i="7"/>
  <c r="L24" i="7"/>
  <c r="K24" i="7"/>
  <c r="J24" i="7"/>
  <c r="I24" i="7"/>
  <c r="H24" i="7"/>
  <c r="G24" i="7"/>
  <c r="Q23" i="7"/>
  <c r="P23" i="7"/>
  <c r="O23" i="7"/>
  <c r="N23" i="7"/>
  <c r="K23" i="7"/>
  <c r="J23" i="7"/>
  <c r="I23" i="7"/>
  <c r="H23" i="7"/>
  <c r="P22" i="7"/>
  <c r="P25" i="7" s="1"/>
  <c r="O22" i="7"/>
  <c r="N22" i="7"/>
  <c r="M22" i="7"/>
  <c r="L22" i="7"/>
  <c r="I22" i="7"/>
  <c r="H22" i="7"/>
  <c r="G22" i="7"/>
  <c r="Q21" i="7"/>
  <c r="P21" i="7"/>
  <c r="O21" i="7"/>
  <c r="N21" i="7"/>
  <c r="M21" i="7"/>
  <c r="L21" i="7"/>
  <c r="K21" i="7"/>
  <c r="J21" i="7"/>
  <c r="I21" i="7"/>
  <c r="H21" i="7"/>
  <c r="H25" i="7" s="1"/>
  <c r="G21" i="7"/>
  <c r="Q17" i="7"/>
  <c r="P17" i="7"/>
  <c r="O17" i="7"/>
  <c r="N17" i="7"/>
  <c r="M17" i="7"/>
  <c r="L17" i="7"/>
  <c r="K17" i="7"/>
  <c r="J17" i="7"/>
  <c r="I17" i="7"/>
  <c r="H17" i="7"/>
  <c r="G17" i="7"/>
  <c r="P16" i="7"/>
  <c r="M16" i="7"/>
  <c r="J16" i="7"/>
  <c r="G16" i="7"/>
  <c r="Q15" i="7"/>
  <c r="O15" i="7"/>
  <c r="L15" i="7"/>
  <c r="J15" i="7"/>
  <c r="I15" i="7"/>
  <c r="Q14" i="7"/>
  <c r="P14" i="7"/>
  <c r="N14" i="7"/>
  <c r="K14" i="7"/>
  <c r="J14" i="7"/>
  <c r="I14" i="7"/>
  <c r="H14" i="7"/>
  <c r="G14" i="7"/>
  <c r="P13" i="7"/>
  <c r="O13" i="7"/>
  <c r="M13" i="7"/>
  <c r="J13" i="7"/>
  <c r="G13" i="7"/>
  <c r="O12" i="7"/>
  <c r="N12" i="7"/>
  <c r="N18" i="7" s="1"/>
  <c r="T102" i="9" s="1"/>
  <c r="L12" i="7"/>
  <c r="I12" i="7"/>
  <c r="G12" i="7"/>
  <c r="G18" i="7" s="1"/>
  <c r="J7" i="7"/>
  <c r="K7" i="7" s="1"/>
  <c r="L7" i="7" s="1"/>
  <c r="M7" i="7" s="1"/>
  <c r="N7" i="7" s="1"/>
  <c r="O7" i="7" s="1"/>
  <c r="P7" i="7" s="1"/>
  <c r="Q7" i="7" s="1"/>
  <c r="G7" i="7"/>
  <c r="H7" i="7" s="1"/>
  <c r="I7" i="7" s="1"/>
  <c r="O2" i="7"/>
  <c r="R127" i="6"/>
  <c r="S127" i="6"/>
  <c r="P127" i="6"/>
  <c r="M127" i="6"/>
  <c r="J127" i="6"/>
  <c r="O127" i="6"/>
  <c r="L127" i="6"/>
  <c r="I127" i="6"/>
  <c r="N127" i="6"/>
  <c r="S119" i="6"/>
  <c r="S128" i="6" s="1"/>
  <c r="M119" i="6"/>
  <c r="L119" i="6"/>
  <c r="P119" i="6"/>
  <c r="J119" i="6"/>
  <c r="R119" i="6"/>
  <c r="O119" i="6"/>
  <c r="O129" i="6" s="1"/>
  <c r="I119" i="6"/>
  <c r="I129" i="6" s="1"/>
  <c r="Q100" i="6"/>
  <c r="S94" i="6"/>
  <c r="Y98" i="9"/>
  <c r="W98" i="9"/>
  <c r="U98" i="9"/>
  <c r="S98" i="9"/>
  <c r="Q98" i="9"/>
  <c r="O98" i="9"/>
  <c r="M98" i="9"/>
  <c r="N97" i="9" s="1"/>
  <c r="K98" i="9"/>
  <c r="I98" i="9"/>
  <c r="G98" i="9"/>
  <c r="E98" i="9"/>
  <c r="Y47" i="9"/>
  <c r="Q94" i="6"/>
  <c r="M47" i="9"/>
  <c r="E47" i="9"/>
  <c r="R94" i="6"/>
  <c r="O94" i="6"/>
  <c r="N94" i="6"/>
  <c r="M94" i="6"/>
  <c r="L94" i="6"/>
  <c r="K94" i="6"/>
  <c r="I94" i="6"/>
  <c r="S86" i="6"/>
  <c r="R86" i="6"/>
  <c r="Q86" i="6"/>
  <c r="P86" i="6"/>
  <c r="O86" i="6"/>
  <c r="N86" i="6"/>
  <c r="M86" i="6"/>
  <c r="L86" i="6"/>
  <c r="K86" i="6"/>
  <c r="J86" i="6"/>
  <c r="I86" i="6"/>
  <c r="J73" i="6"/>
  <c r="K73" i="6" s="1"/>
  <c r="L73" i="6" s="1"/>
  <c r="M73" i="6" s="1"/>
  <c r="N73" i="6" s="1"/>
  <c r="O73" i="6" s="1"/>
  <c r="P73" i="6" s="1"/>
  <c r="Q73" i="6" s="1"/>
  <c r="R73" i="6" s="1"/>
  <c r="S73" i="6" s="1"/>
  <c r="I73" i="6"/>
  <c r="Q67" i="6"/>
  <c r="N61" i="6"/>
  <c r="Y90" i="9"/>
  <c r="W90" i="9"/>
  <c r="U90" i="9"/>
  <c r="S90" i="9"/>
  <c r="Q90" i="9"/>
  <c r="O90" i="9"/>
  <c r="M90" i="9"/>
  <c r="K90" i="9"/>
  <c r="L89" i="9" s="1"/>
  <c r="I90" i="9"/>
  <c r="G90" i="9"/>
  <c r="E90" i="9"/>
  <c r="F89" i="9" s="1"/>
  <c r="U39" i="9"/>
  <c r="P61" i="6"/>
  <c r="I39" i="9"/>
  <c r="J61" i="6"/>
  <c r="E39" i="9"/>
  <c r="S61" i="6"/>
  <c r="R61" i="6"/>
  <c r="Q61" i="6"/>
  <c r="O61" i="6"/>
  <c r="M61" i="6"/>
  <c r="L61" i="6"/>
  <c r="K61" i="6"/>
  <c r="I61" i="6"/>
  <c r="S52" i="6"/>
  <c r="O52" i="6"/>
  <c r="M52" i="6"/>
  <c r="I52" i="6"/>
  <c r="R51" i="6"/>
  <c r="N51" i="6"/>
  <c r="L51" i="6"/>
  <c r="Q53" i="6"/>
  <c r="N53" i="6"/>
  <c r="K53" i="6"/>
  <c r="S53" i="6"/>
  <c r="R53" i="6"/>
  <c r="O53" i="6"/>
  <c r="M53" i="6"/>
  <c r="L53" i="6"/>
  <c r="I53" i="6"/>
  <c r="I40" i="6"/>
  <c r="Q34" i="6"/>
  <c r="O28" i="6"/>
  <c r="I28" i="6"/>
  <c r="Y82" i="9"/>
  <c r="W82" i="9"/>
  <c r="U82" i="9"/>
  <c r="V81" i="9" s="1"/>
  <c r="S82" i="9"/>
  <c r="Q82" i="9"/>
  <c r="O82" i="9"/>
  <c r="M82" i="9"/>
  <c r="K82" i="9"/>
  <c r="I82" i="9"/>
  <c r="J81" i="9" s="1"/>
  <c r="G82" i="9"/>
  <c r="E82" i="9"/>
  <c r="Q28" i="6"/>
  <c r="K28" i="6"/>
  <c r="E31" i="9"/>
  <c r="S28" i="6"/>
  <c r="R28" i="6"/>
  <c r="P28" i="6"/>
  <c r="N28" i="6"/>
  <c r="M28" i="6"/>
  <c r="L28" i="6"/>
  <c r="J28" i="6"/>
  <c r="R52" i="6"/>
  <c r="Q52" i="6"/>
  <c r="P52" i="6"/>
  <c r="N52" i="6"/>
  <c r="L52" i="6"/>
  <c r="K52" i="6"/>
  <c r="J52" i="6"/>
  <c r="S51" i="6"/>
  <c r="Q51" i="6"/>
  <c r="P51" i="6"/>
  <c r="O51" i="6"/>
  <c r="M51" i="6"/>
  <c r="K51" i="6"/>
  <c r="J51" i="6"/>
  <c r="I51" i="6"/>
  <c r="R20" i="6"/>
  <c r="Q20" i="6"/>
  <c r="O20" i="6"/>
  <c r="L20" i="6"/>
  <c r="K20" i="6"/>
  <c r="I20" i="6"/>
  <c r="S20" i="6"/>
  <c r="P20" i="6"/>
  <c r="N20" i="6"/>
  <c r="M20" i="6"/>
  <c r="J20" i="6"/>
  <c r="J7" i="6"/>
  <c r="U65" i="9" l="1"/>
  <c r="U64" i="9"/>
  <c r="V64" i="9" s="1"/>
  <c r="U13" i="9"/>
  <c r="U14" i="9"/>
  <c r="Q62" i="6"/>
  <c r="Q63" i="6"/>
  <c r="U38" i="9" s="1"/>
  <c r="V38" i="9" s="1"/>
  <c r="Q73" i="9"/>
  <c r="Q21" i="9"/>
  <c r="Q22" i="9"/>
  <c r="Q72" i="9"/>
  <c r="R72" i="9" s="1"/>
  <c r="O96" i="6"/>
  <c r="Q46" i="9" s="1"/>
  <c r="O95" i="6"/>
  <c r="M57" i="9"/>
  <c r="M56" i="9"/>
  <c r="N56" i="9" s="1"/>
  <c r="M6" i="9"/>
  <c r="M5" i="9"/>
  <c r="N5" i="9" s="1"/>
  <c r="M29" i="6"/>
  <c r="M30" i="6"/>
  <c r="M30" i="9" s="1"/>
  <c r="N30" i="9" s="1"/>
  <c r="Y57" i="9"/>
  <c r="Y56" i="9"/>
  <c r="Z56" i="9" s="1"/>
  <c r="Y5" i="9"/>
  <c r="Y6" i="9"/>
  <c r="S29" i="6"/>
  <c r="S30" i="6"/>
  <c r="Y30" i="9" s="1"/>
  <c r="Z30" i="9" s="1"/>
  <c r="E56" i="9"/>
  <c r="E6" i="9"/>
  <c r="E57" i="9"/>
  <c r="E5" i="9"/>
  <c r="F5" i="9" s="1"/>
  <c r="I29" i="6"/>
  <c r="I30" i="6"/>
  <c r="E30" i="9" s="1"/>
  <c r="F30" i="9" s="1"/>
  <c r="Q56" i="9"/>
  <c r="Q57" i="9"/>
  <c r="Q6" i="9"/>
  <c r="Q5" i="9"/>
  <c r="R5" i="9" s="1"/>
  <c r="O29" i="6"/>
  <c r="O30" i="6"/>
  <c r="Q30" i="9" s="1"/>
  <c r="G73" i="9"/>
  <c r="G22" i="9"/>
  <c r="G72" i="9"/>
  <c r="H72" i="9" s="1"/>
  <c r="J95" i="6"/>
  <c r="S73" i="9"/>
  <c r="S72" i="9"/>
  <c r="T72" i="9" s="1"/>
  <c r="S22" i="9"/>
  <c r="P95" i="6"/>
  <c r="E13" i="9"/>
  <c r="E64" i="9"/>
  <c r="F64" i="9" s="1"/>
  <c r="E65" i="9"/>
  <c r="E14" i="9"/>
  <c r="I63" i="6"/>
  <c r="E38" i="9" s="1"/>
  <c r="F38" i="9" s="1"/>
  <c r="I62" i="6"/>
  <c r="O57" i="9"/>
  <c r="O5" i="9"/>
  <c r="P5" i="9" s="1"/>
  <c r="O6" i="9"/>
  <c r="O56" i="9"/>
  <c r="P56" i="9" s="1"/>
  <c r="N29" i="6"/>
  <c r="N30" i="6"/>
  <c r="O30" i="9" s="1"/>
  <c r="I72" i="9"/>
  <c r="I22" i="9"/>
  <c r="I21" i="9"/>
  <c r="I73" i="9"/>
  <c r="K95" i="6"/>
  <c r="K96" i="6"/>
  <c r="I46" i="9" s="1"/>
  <c r="U72" i="9"/>
  <c r="V72" i="9" s="1"/>
  <c r="U22" i="9"/>
  <c r="U73" i="9"/>
  <c r="U21" i="9"/>
  <c r="V21" i="9" s="1"/>
  <c r="Q95" i="6"/>
  <c r="Q96" i="6"/>
  <c r="U46" i="9" s="1"/>
  <c r="H102" i="9"/>
  <c r="S30" i="7"/>
  <c r="H26" i="7"/>
  <c r="I57" i="9"/>
  <c r="I56" i="9"/>
  <c r="J56" i="9" s="1"/>
  <c r="I5" i="9"/>
  <c r="I6" i="9"/>
  <c r="K30" i="6"/>
  <c r="I30" i="9" s="1"/>
  <c r="K29" i="6"/>
  <c r="U57" i="9"/>
  <c r="U56" i="9"/>
  <c r="V56" i="9" s="1"/>
  <c r="U5" i="9"/>
  <c r="U6" i="9"/>
  <c r="Q30" i="6"/>
  <c r="U30" i="9" s="1"/>
  <c r="Q29" i="6"/>
  <c r="K64" i="9"/>
  <c r="L64" i="9" s="1"/>
  <c r="K13" i="9"/>
  <c r="L13" i="9" s="1"/>
  <c r="K14" i="9"/>
  <c r="L62" i="6"/>
  <c r="L63" i="6"/>
  <c r="K38" i="9" s="1"/>
  <c r="K65" i="9"/>
  <c r="W64" i="9"/>
  <c r="X64" i="9" s="1"/>
  <c r="W13" i="9"/>
  <c r="X13" i="9" s="1"/>
  <c r="W14" i="9"/>
  <c r="R63" i="6"/>
  <c r="W38" i="9" s="1"/>
  <c r="X38" i="9" s="1"/>
  <c r="R62" i="6"/>
  <c r="W65" i="9"/>
  <c r="O65" i="9"/>
  <c r="O14" i="9"/>
  <c r="O13" i="9"/>
  <c r="O64" i="9"/>
  <c r="P64" i="9" s="1"/>
  <c r="N62" i="6"/>
  <c r="N63" i="6"/>
  <c r="O38" i="9" s="1"/>
  <c r="K73" i="9"/>
  <c r="K22" i="9"/>
  <c r="K21" i="9"/>
  <c r="K72" i="9"/>
  <c r="L72" i="9" s="1"/>
  <c r="L96" i="6"/>
  <c r="K46" i="9" s="1"/>
  <c r="L95" i="6"/>
  <c r="W73" i="9"/>
  <c r="W22" i="9"/>
  <c r="W21" i="9"/>
  <c r="W72" i="9"/>
  <c r="X72" i="9" s="1"/>
  <c r="R96" i="6"/>
  <c r="W46" i="9" s="1"/>
  <c r="R95" i="6"/>
  <c r="J128" i="6"/>
  <c r="J129" i="6"/>
  <c r="P128" i="6"/>
  <c r="P129" i="6"/>
  <c r="L128" i="6"/>
  <c r="L129" i="6"/>
  <c r="M129" i="6"/>
  <c r="M128" i="6"/>
  <c r="I78" i="7"/>
  <c r="Q14" i="9"/>
  <c r="Q65" i="9"/>
  <c r="Q64" i="9"/>
  <c r="R64" i="9" s="1"/>
  <c r="Q13" i="9"/>
  <c r="R13" i="9" s="1"/>
  <c r="O63" i="6"/>
  <c r="Q38" i="9" s="1"/>
  <c r="O62" i="6"/>
  <c r="I64" i="9"/>
  <c r="I65" i="9"/>
  <c r="I14" i="9"/>
  <c r="I13" i="9"/>
  <c r="K62" i="6"/>
  <c r="K63" i="6"/>
  <c r="I38" i="9" s="1"/>
  <c r="J38" i="9" s="1"/>
  <c r="E73" i="9"/>
  <c r="E21" i="9"/>
  <c r="E22" i="9"/>
  <c r="E72" i="9"/>
  <c r="F72" i="9" s="1"/>
  <c r="I96" i="6"/>
  <c r="E46" i="9" s="1"/>
  <c r="F46" i="9" s="1"/>
  <c r="I95" i="6"/>
  <c r="R128" i="6"/>
  <c r="R129" i="6"/>
  <c r="G56" i="9"/>
  <c r="H56" i="9" s="1"/>
  <c r="G57" i="9"/>
  <c r="G6" i="9"/>
  <c r="G5" i="9"/>
  <c r="J30" i="6"/>
  <c r="G30" i="9" s="1"/>
  <c r="J29" i="6"/>
  <c r="S56" i="9"/>
  <c r="T56" i="9" s="1"/>
  <c r="S57" i="9"/>
  <c r="S6" i="9"/>
  <c r="S5" i="9"/>
  <c r="P30" i="6"/>
  <c r="S30" i="9" s="1"/>
  <c r="P29" i="6"/>
  <c r="K57" i="9"/>
  <c r="K56" i="9"/>
  <c r="K6" i="9"/>
  <c r="K5" i="9"/>
  <c r="L29" i="6"/>
  <c r="L30" i="6"/>
  <c r="K30" i="9" s="1"/>
  <c r="W57" i="9"/>
  <c r="W56" i="9"/>
  <c r="W6" i="9"/>
  <c r="W5" i="9"/>
  <c r="R29" i="6"/>
  <c r="R30" i="6"/>
  <c r="W30" i="9" s="1"/>
  <c r="M65" i="9"/>
  <c r="M64" i="9"/>
  <c r="M13" i="9"/>
  <c r="N13" i="9" s="1"/>
  <c r="M14" i="9"/>
  <c r="M63" i="6"/>
  <c r="M38" i="9" s="1"/>
  <c r="M62" i="6"/>
  <c r="Y65" i="9"/>
  <c r="Y64" i="9"/>
  <c r="Y13" i="9"/>
  <c r="Z13" i="9" s="1"/>
  <c r="Y14" i="9"/>
  <c r="S62" i="6"/>
  <c r="S63" i="6"/>
  <c r="Y38" i="9" s="1"/>
  <c r="M72" i="9"/>
  <c r="N72" i="9" s="1"/>
  <c r="M73" i="9"/>
  <c r="M22" i="9"/>
  <c r="M95" i="6"/>
  <c r="M21" i="9"/>
  <c r="M96" i="6"/>
  <c r="M46" i="9" s="1"/>
  <c r="N46" i="9" s="1"/>
  <c r="Y73" i="9"/>
  <c r="Y72" i="9"/>
  <c r="Y22" i="9"/>
  <c r="Y21" i="9"/>
  <c r="S96" i="6"/>
  <c r="Y46" i="9" s="1"/>
  <c r="Z46" i="9" s="1"/>
  <c r="S95" i="6"/>
  <c r="J53" i="6"/>
  <c r="P53" i="6"/>
  <c r="O72" i="9"/>
  <c r="P72" i="9" s="1"/>
  <c r="O21" i="9"/>
  <c r="O22" i="9"/>
  <c r="O73" i="9"/>
  <c r="N95" i="6"/>
  <c r="N96" i="6"/>
  <c r="O46" i="9" s="1"/>
  <c r="I46" i="7"/>
  <c r="O70" i="7"/>
  <c r="M78" i="7"/>
  <c r="M98" i="7"/>
  <c r="L130" i="7"/>
  <c r="L131" i="7" s="1"/>
  <c r="L23" i="7"/>
  <c r="L25" i="7" s="1"/>
  <c r="L26" i="7" s="1"/>
  <c r="L47" i="7" s="1"/>
  <c r="L146" i="7"/>
  <c r="K194" i="7"/>
  <c r="Q194" i="7"/>
  <c r="L194" i="7"/>
  <c r="N119" i="6"/>
  <c r="O18" i="7"/>
  <c r="V102" i="9" s="1"/>
  <c r="K25" i="7"/>
  <c r="K26" i="7" s="1"/>
  <c r="K47" i="7" s="1"/>
  <c r="Q25" i="7"/>
  <c r="G39" i="7"/>
  <c r="G45" i="7" s="1"/>
  <c r="P45" i="7"/>
  <c r="P46" i="7" s="1"/>
  <c r="L70" i="7"/>
  <c r="H97" i="7"/>
  <c r="H39" i="7"/>
  <c r="H45" i="7" s="1"/>
  <c r="H46" i="7" s="1"/>
  <c r="N97" i="7"/>
  <c r="N39" i="7"/>
  <c r="G98" i="7"/>
  <c r="N123" i="7"/>
  <c r="N131" i="7" s="1"/>
  <c r="N147" i="7" s="1"/>
  <c r="G23" i="7"/>
  <c r="G25" i="7" s="1"/>
  <c r="G26" i="7" s="1"/>
  <c r="G130" i="7"/>
  <c r="G131" i="7" s="1"/>
  <c r="G147" i="7" s="1"/>
  <c r="M130" i="7"/>
  <c r="Q146" i="7"/>
  <c r="K179" i="7"/>
  <c r="Q195" i="7"/>
  <c r="H179" i="7"/>
  <c r="H195" i="7" s="1"/>
  <c r="L187" i="7"/>
  <c r="G187" i="7"/>
  <c r="M187" i="7"/>
  <c r="M194" i="7" s="1"/>
  <c r="K43" i="8"/>
  <c r="K47" i="8" s="1"/>
  <c r="L195" i="7"/>
  <c r="T97" i="9"/>
  <c r="K127" i="6"/>
  <c r="Q127" i="6"/>
  <c r="K12" i="7"/>
  <c r="K18" i="7" s="1"/>
  <c r="K36" i="7"/>
  <c r="Q46" i="7"/>
  <c r="H70" i="7"/>
  <c r="N70" i="7"/>
  <c r="N78" i="7" s="1"/>
  <c r="I70" i="7"/>
  <c r="L88" i="7"/>
  <c r="L98" i="7" s="1"/>
  <c r="J98" i="7"/>
  <c r="Q131" i="7"/>
  <c r="Q147" i="7" s="1"/>
  <c r="H194" i="7"/>
  <c r="N194" i="7"/>
  <c r="J21" i="8"/>
  <c r="L72" i="8"/>
  <c r="L10" i="8"/>
  <c r="L21" i="8" s="1"/>
  <c r="L43" i="8" s="1"/>
  <c r="L47" i="8" s="1"/>
  <c r="R72" i="8"/>
  <c r="R94" i="8" s="1"/>
  <c r="R98" i="8" s="1"/>
  <c r="R10" i="8"/>
  <c r="R21" i="8" s="1"/>
  <c r="J97" i="9"/>
  <c r="I128" i="6"/>
  <c r="Q12" i="7"/>
  <c r="Q18" i="7" s="1"/>
  <c r="Z102" i="9" s="1"/>
  <c r="H78" i="7"/>
  <c r="G88" i="7"/>
  <c r="O131" i="7"/>
  <c r="O147" i="7" s="1"/>
  <c r="E3" i="9"/>
  <c r="F3" i="9"/>
  <c r="F11" i="9" s="1"/>
  <c r="I106" i="6"/>
  <c r="J106" i="6" s="1"/>
  <c r="K106" i="6" s="1"/>
  <c r="L106" i="6" s="1"/>
  <c r="M106" i="6" s="1"/>
  <c r="N106" i="6" s="1"/>
  <c r="O106" i="6" s="1"/>
  <c r="P106" i="6" s="1"/>
  <c r="Q106" i="6" s="1"/>
  <c r="R106" i="6" s="1"/>
  <c r="S106" i="6" s="1"/>
  <c r="J94" i="6"/>
  <c r="G21" i="9" s="1"/>
  <c r="H21" i="9" s="1"/>
  <c r="P94" i="6"/>
  <c r="S21" i="9" s="1"/>
  <c r="T21" i="9" s="1"/>
  <c r="K119" i="6"/>
  <c r="Q119" i="6"/>
  <c r="L18" i="7"/>
  <c r="N25" i="7"/>
  <c r="N26" i="7" s="1"/>
  <c r="K78" i="7"/>
  <c r="K99" i="7" s="1"/>
  <c r="G78" i="7"/>
  <c r="I88" i="7"/>
  <c r="I98" i="7" s="1"/>
  <c r="O88" i="7"/>
  <c r="O98" i="7" s="1"/>
  <c r="M88" i="7"/>
  <c r="Q98" i="7"/>
  <c r="Q99" i="7" s="1"/>
  <c r="J18" i="7"/>
  <c r="P12" i="7"/>
  <c r="P18" i="7" s="1"/>
  <c r="X102" i="9" s="1"/>
  <c r="P123" i="7"/>
  <c r="P131" i="7" s="1"/>
  <c r="P147" i="7" s="1"/>
  <c r="K123" i="7"/>
  <c r="J131" i="7"/>
  <c r="I139" i="7"/>
  <c r="O139" i="7"/>
  <c r="I145" i="7"/>
  <c r="I146" i="7" s="1"/>
  <c r="I147" i="7" s="1"/>
  <c r="O145" i="7"/>
  <c r="O146" i="7" s="1"/>
  <c r="O194" i="7"/>
  <c r="O195" i="7" s="1"/>
  <c r="I31" i="9"/>
  <c r="J41" i="8"/>
  <c r="U31" i="9"/>
  <c r="P41" i="8"/>
  <c r="P43" i="8" s="1"/>
  <c r="P47" i="8" s="1"/>
  <c r="R43" i="8"/>
  <c r="R47" i="8" s="1"/>
  <c r="S129" i="6"/>
  <c r="O128" i="6"/>
  <c r="P36" i="7"/>
  <c r="O78" i="7"/>
  <c r="H161" i="7"/>
  <c r="I5" i="8"/>
  <c r="K7" i="6"/>
  <c r="J40" i="6"/>
  <c r="M12" i="7"/>
  <c r="M18" i="7" s="1"/>
  <c r="I13" i="7"/>
  <c r="I18" i="7" s="1"/>
  <c r="I25" i="7"/>
  <c r="O25" i="7"/>
  <c r="O26" i="7" s="1"/>
  <c r="O47" i="7" s="1"/>
  <c r="J22" i="7"/>
  <c r="J25" i="7" s="1"/>
  <c r="G36" i="7"/>
  <c r="M36" i="7"/>
  <c r="M39" i="7"/>
  <c r="M45" i="7" s="1"/>
  <c r="K45" i="7"/>
  <c r="K46" i="7" s="1"/>
  <c r="J70" i="7"/>
  <c r="J78" i="7" s="1"/>
  <c r="J99" i="7" s="1"/>
  <c r="P70" i="7"/>
  <c r="P78" i="7" s="1"/>
  <c r="P88" i="7"/>
  <c r="H41" i="7"/>
  <c r="N41" i="7"/>
  <c r="P97" i="7"/>
  <c r="I104" i="7"/>
  <c r="K130" i="7"/>
  <c r="K131" i="7" s="1"/>
  <c r="J145" i="7"/>
  <c r="P145" i="7"/>
  <c r="P146" i="7" s="1"/>
  <c r="K145" i="7"/>
  <c r="K146" i="7" s="1"/>
  <c r="G194" i="7"/>
  <c r="N143" i="8"/>
  <c r="N147" i="8" s="1"/>
  <c r="I47" i="9"/>
  <c r="U47" i="9"/>
  <c r="L94" i="8"/>
  <c r="L98" i="8" s="1"/>
  <c r="L192" i="8"/>
  <c r="L196" i="8" s="1"/>
  <c r="Z89" i="9"/>
  <c r="H145" i="7"/>
  <c r="H146" i="7" s="1"/>
  <c r="H147" i="7" s="1"/>
  <c r="N145" i="7"/>
  <c r="N146" i="7" s="1"/>
  <c r="J193" i="7"/>
  <c r="J194" i="7" s="1"/>
  <c r="J195" i="7" s="1"/>
  <c r="P193" i="7"/>
  <c r="P194" i="7" s="1"/>
  <c r="P195" i="7" s="1"/>
  <c r="Q21" i="8"/>
  <c r="I33" i="8"/>
  <c r="P33" i="8"/>
  <c r="I41" i="8"/>
  <c r="O41" i="8"/>
  <c r="O43" i="8" s="1"/>
  <c r="O47" i="8" s="1"/>
  <c r="G47" i="9"/>
  <c r="S47" i="9"/>
  <c r="O143" i="8"/>
  <c r="O147" i="8" s="1"/>
  <c r="O192" i="8"/>
  <c r="O196" i="8" s="1"/>
  <c r="T81" i="9"/>
  <c r="J139" i="7"/>
  <c r="P139" i="7"/>
  <c r="I152" i="7"/>
  <c r="O152" i="7"/>
  <c r="G179" i="7"/>
  <c r="G195" i="7" s="1"/>
  <c r="M179" i="7"/>
  <c r="M195" i="7" s="1"/>
  <c r="N179" i="7"/>
  <c r="N195" i="7" s="1"/>
  <c r="N21" i="8"/>
  <c r="Q31" i="9"/>
  <c r="M39" i="9"/>
  <c r="Y39" i="9"/>
  <c r="H52" i="7"/>
  <c r="N52" i="7"/>
  <c r="L77" i="7"/>
  <c r="L78" i="7" s="1"/>
  <c r="L99" i="7" s="1"/>
  <c r="H88" i="7"/>
  <c r="N88" i="7"/>
  <c r="G123" i="7"/>
  <c r="M123" i="7"/>
  <c r="N33" i="8"/>
  <c r="N43" i="8" s="1"/>
  <c r="N47" i="8" s="1"/>
  <c r="G31" i="9"/>
  <c r="S31" i="9"/>
  <c r="Q43" i="8"/>
  <c r="Q47" i="8" s="1"/>
  <c r="N72" i="8"/>
  <c r="M84" i="8"/>
  <c r="M94" i="8" s="1"/>
  <c r="M98" i="8" s="1"/>
  <c r="M25" i="8"/>
  <c r="M33" i="8" s="1"/>
  <c r="M43" i="8" s="1"/>
  <c r="M47" i="8" s="1"/>
  <c r="K94" i="8"/>
  <c r="K98" i="8" s="1"/>
  <c r="O39" i="9"/>
  <c r="J94" i="8"/>
  <c r="J98" i="8" s="1"/>
  <c r="K192" i="8"/>
  <c r="K196" i="8" s="1"/>
  <c r="Q192" i="8"/>
  <c r="Q196" i="8" s="1"/>
  <c r="X89" i="9"/>
  <c r="K31" i="9"/>
  <c r="W31" i="9"/>
  <c r="I84" i="8"/>
  <c r="I94" i="8" s="1"/>
  <c r="I98" i="8" s="1"/>
  <c r="O84" i="8"/>
  <c r="Q39" i="9"/>
  <c r="R192" i="8"/>
  <c r="R196" i="8" s="1"/>
  <c r="X97" i="9"/>
  <c r="M31" i="9"/>
  <c r="Y31" i="9"/>
  <c r="I72" i="8"/>
  <c r="O72" i="8"/>
  <c r="P94" i="8"/>
  <c r="P98" i="8" s="1"/>
  <c r="K121" i="8"/>
  <c r="K143" i="8" s="1"/>
  <c r="K147" i="8" s="1"/>
  <c r="Q121" i="8"/>
  <c r="Q143" i="8" s="1"/>
  <c r="Q147" i="8" s="1"/>
  <c r="N133" i="8"/>
  <c r="J141" i="8"/>
  <c r="P141" i="8"/>
  <c r="M170" i="8"/>
  <c r="M192" i="8" s="1"/>
  <c r="M196" i="8" s="1"/>
  <c r="X81" i="9"/>
  <c r="H89" i="9"/>
  <c r="R89" i="9"/>
  <c r="Z97" i="9"/>
  <c r="O31" i="9"/>
  <c r="K84" i="8"/>
  <c r="Q84" i="8"/>
  <c r="Q94" i="8" s="1"/>
  <c r="Q98" i="8" s="1"/>
  <c r="N92" i="8"/>
  <c r="L121" i="8"/>
  <c r="R121" i="8"/>
  <c r="R143" i="8" s="1"/>
  <c r="R147" i="8" s="1"/>
  <c r="O47" i="9"/>
  <c r="M141" i="8"/>
  <c r="M143" i="8" s="1"/>
  <c r="M147" i="8" s="1"/>
  <c r="I143" i="8"/>
  <c r="I147" i="8" s="1"/>
  <c r="N170" i="8"/>
  <c r="N192" i="8" s="1"/>
  <c r="N196" i="8" s="1"/>
  <c r="J182" i="8"/>
  <c r="P182" i="8"/>
  <c r="J192" i="8"/>
  <c r="J196" i="8" s="1"/>
  <c r="P190" i="8"/>
  <c r="F97" i="9"/>
  <c r="K39" i="9"/>
  <c r="W39" i="9"/>
  <c r="J133" i="8"/>
  <c r="P133" i="8"/>
  <c r="Q47" i="9"/>
  <c r="L143" i="8"/>
  <c r="L147" i="8" s="1"/>
  <c r="I192" i="8"/>
  <c r="I196" i="8" s="1"/>
  <c r="F81" i="9"/>
  <c r="P81" i="9"/>
  <c r="V89" i="9"/>
  <c r="H97" i="9"/>
  <c r="K47" i="9"/>
  <c r="W47" i="9"/>
  <c r="H81" i="9"/>
  <c r="Z81" i="9"/>
  <c r="J89" i="9"/>
  <c r="L97" i="9"/>
  <c r="R81" i="9"/>
  <c r="T89" i="9"/>
  <c r="V97" i="9"/>
  <c r="G39" i="9"/>
  <c r="S39" i="9"/>
  <c r="L81" i="9"/>
  <c r="N89" i="9"/>
  <c r="P97" i="9"/>
  <c r="N81" i="9"/>
  <c r="P89" i="9"/>
  <c r="R97" i="9"/>
  <c r="J102" i="9" l="1"/>
  <c r="I102" i="9"/>
  <c r="T30" i="7"/>
  <c r="R38" i="9"/>
  <c r="H47" i="7"/>
  <c r="R30" i="9"/>
  <c r="O94" i="8"/>
  <c r="O98" i="8" s="1"/>
  <c r="P98" i="7"/>
  <c r="I26" i="7"/>
  <c r="I47" i="7" s="1"/>
  <c r="P102" i="9"/>
  <c r="W30" i="7"/>
  <c r="H98" i="7"/>
  <c r="M99" i="7"/>
  <c r="P46" i="9"/>
  <c r="S65" i="9"/>
  <c r="S14" i="9"/>
  <c r="S64" i="9"/>
  <c r="S13" i="9"/>
  <c r="T13" i="9" s="1"/>
  <c r="P63" i="6"/>
  <c r="S38" i="9" s="1"/>
  <c r="T38" i="9" s="1"/>
  <c r="P62" i="6"/>
  <c r="Z72" i="9"/>
  <c r="Z64" i="9"/>
  <c r="N64" i="9"/>
  <c r="X56" i="9"/>
  <c r="L56" i="9"/>
  <c r="J13" i="9"/>
  <c r="P26" i="7"/>
  <c r="P47" i="7" s="1"/>
  <c r="X21" i="9"/>
  <c r="L21" i="9"/>
  <c r="P13" i="9"/>
  <c r="V5" i="9"/>
  <c r="J5" i="9"/>
  <c r="J21" i="9"/>
  <c r="P96" i="6"/>
  <c r="S46" i="9" s="1"/>
  <c r="T46" i="9" s="1"/>
  <c r="J96" i="6"/>
  <c r="G46" i="9" s="1"/>
  <c r="H46" i="9" s="1"/>
  <c r="R46" i="9"/>
  <c r="J143" i="8"/>
  <c r="J147" i="8" s="1"/>
  <c r="I154" i="8"/>
  <c r="J154" i="8" s="1"/>
  <c r="K154" i="8" s="1"/>
  <c r="L154" i="8" s="1"/>
  <c r="M154" i="8" s="1"/>
  <c r="N154" i="8" s="1"/>
  <c r="O154" i="8" s="1"/>
  <c r="P154" i="8" s="1"/>
  <c r="Q154" i="8" s="1"/>
  <c r="R154" i="8" s="1"/>
  <c r="I105" i="8"/>
  <c r="J105" i="8" s="1"/>
  <c r="K105" i="8" s="1"/>
  <c r="L105" i="8" s="1"/>
  <c r="M105" i="8" s="1"/>
  <c r="N105" i="8" s="1"/>
  <c r="O105" i="8" s="1"/>
  <c r="P105" i="8" s="1"/>
  <c r="Q105" i="8" s="1"/>
  <c r="R105" i="8" s="1"/>
  <c r="J5" i="8"/>
  <c r="K5" i="8" s="1"/>
  <c r="L5" i="8" s="1"/>
  <c r="M5" i="8" s="1"/>
  <c r="N5" i="8" s="1"/>
  <c r="O5" i="8" s="1"/>
  <c r="P5" i="8" s="1"/>
  <c r="Q5" i="8" s="1"/>
  <c r="R5" i="8" s="1"/>
  <c r="I55" i="8"/>
  <c r="J55" i="8" s="1"/>
  <c r="K55" i="8" s="1"/>
  <c r="L55" i="8" s="1"/>
  <c r="M55" i="8" s="1"/>
  <c r="N55" i="8" s="1"/>
  <c r="O55" i="8" s="1"/>
  <c r="P55" i="8" s="1"/>
  <c r="Q55" i="8" s="1"/>
  <c r="R55" i="8" s="1"/>
  <c r="I99" i="7"/>
  <c r="N94" i="8"/>
  <c r="N98" i="8" s="1"/>
  <c r="M46" i="7"/>
  <c r="Q129" i="6"/>
  <c r="Q128" i="6"/>
  <c r="E88" i="9"/>
  <c r="E63" i="9"/>
  <c r="E96" i="9"/>
  <c r="E71" i="9"/>
  <c r="E36" i="9"/>
  <c r="E28" i="9"/>
  <c r="E11" i="9"/>
  <c r="E44" i="9"/>
  <c r="E55" i="9"/>
  <c r="E80" i="9"/>
  <c r="E19" i="9"/>
  <c r="N102" i="9"/>
  <c r="V30" i="7"/>
  <c r="K195" i="7"/>
  <c r="N128" i="6"/>
  <c r="N129" i="6"/>
  <c r="G65" i="9"/>
  <c r="G14" i="9"/>
  <c r="G64" i="9"/>
  <c r="G13" i="9"/>
  <c r="H13" i="9" s="1"/>
  <c r="J62" i="6"/>
  <c r="J63" i="6"/>
  <c r="G38" i="9" s="1"/>
  <c r="H38" i="9" s="1"/>
  <c r="R102" i="9"/>
  <c r="X30" i="7"/>
  <c r="M26" i="7"/>
  <c r="M47" i="7" s="1"/>
  <c r="Z38" i="9"/>
  <c r="X30" i="9"/>
  <c r="L30" i="9"/>
  <c r="F21" i="9"/>
  <c r="J72" i="9"/>
  <c r="F13" i="9"/>
  <c r="Z5" i="9"/>
  <c r="V13" i="9"/>
  <c r="K129" i="6"/>
  <c r="K128" i="6"/>
  <c r="P192" i="8"/>
  <c r="P196" i="8" s="1"/>
  <c r="I43" i="8"/>
  <c r="I47" i="8" s="1"/>
  <c r="J146" i="7"/>
  <c r="J147" i="7" s="1"/>
  <c r="H3" i="9"/>
  <c r="G3" i="9"/>
  <c r="K40" i="6"/>
  <c r="L102" i="9"/>
  <c r="U30" i="7"/>
  <c r="G99" i="7"/>
  <c r="M131" i="7"/>
  <c r="M147" i="7" s="1"/>
  <c r="N45" i="7"/>
  <c r="N46" i="7" s="1"/>
  <c r="N47" i="7" s="1"/>
  <c r="G46" i="7"/>
  <c r="G47" i="7" s="1"/>
  <c r="N21" i="9"/>
  <c r="N38" i="9"/>
  <c r="T30" i="9"/>
  <c r="H30" i="9"/>
  <c r="J64" i="9"/>
  <c r="P38" i="9"/>
  <c r="V46" i="9"/>
  <c r="J46" i="9"/>
  <c r="P30" i="9"/>
  <c r="R21" i="9"/>
  <c r="O99" i="7"/>
  <c r="P143" i="8"/>
  <c r="P147" i="8" s="1"/>
  <c r="K147" i="7"/>
  <c r="P99" i="7"/>
  <c r="J26" i="7"/>
  <c r="J47" i="7" s="1"/>
  <c r="I161" i="7"/>
  <c r="L7" i="6"/>
  <c r="J43" i="8"/>
  <c r="J47" i="8" s="1"/>
  <c r="H99" i="7"/>
  <c r="N98" i="7"/>
  <c r="N99" i="7" s="1"/>
  <c r="Q26" i="7"/>
  <c r="Q47" i="7" s="1"/>
  <c r="L147" i="7"/>
  <c r="P21" i="9"/>
  <c r="Z21" i="9"/>
  <c r="X5" i="9"/>
  <c r="L5" i="9"/>
  <c r="T5" i="9"/>
  <c r="H5" i="9"/>
  <c r="X46" i="9"/>
  <c r="L46" i="9"/>
  <c r="L38" i="9"/>
  <c r="V30" i="9"/>
  <c r="J30" i="9"/>
  <c r="R56" i="9"/>
  <c r="F56" i="9"/>
  <c r="H96" i="9" l="1"/>
  <c r="H71" i="9"/>
  <c r="H80" i="9"/>
  <c r="H55" i="9"/>
  <c r="H44" i="9"/>
  <c r="H19" i="9"/>
  <c r="H28" i="9" s="1"/>
  <c r="H36" i="9" s="1"/>
  <c r="H88" i="9"/>
  <c r="H11" i="9"/>
  <c r="H63" i="9"/>
  <c r="J161" i="7"/>
  <c r="M7" i="6"/>
  <c r="G96" i="9"/>
  <c r="G80" i="9"/>
  <c r="G55" i="9"/>
  <c r="G44" i="9"/>
  <c r="G19" i="9"/>
  <c r="G63" i="9"/>
  <c r="G71" i="9"/>
  <c r="G36" i="9"/>
  <c r="G88" i="9"/>
  <c r="G28" i="9"/>
  <c r="G11" i="9"/>
  <c r="H64" i="9"/>
  <c r="T64" i="9"/>
  <c r="J3" i="9"/>
  <c r="I3" i="9"/>
  <c r="L40" i="6"/>
  <c r="N7" i="6" l="1"/>
  <c r="K161" i="7"/>
  <c r="K3" i="9"/>
  <c r="M40" i="6"/>
  <c r="J44" i="9"/>
  <c r="J63" i="9"/>
  <c r="J28" i="9"/>
  <c r="I88" i="9"/>
  <c r="I63" i="9"/>
  <c r="I28" i="9"/>
  <c r="I96" i="9"/>
  <c r="J36" i="9"/>
  <c r="I19" i="9"/>
  <c r="I55" i="9"/>
  <c r="I36" i="9"/>
  <c r="I71" i="9"/>
  <c r="I11" i="9"/>
  <c r="I80" i="9"/>
  <c r="J19" i="9"/>
  <c r="J11" i="9"/>
  <c r="I44" i="9"/>
  <c r="J80" i="9"/>
  <c r="J55" i="9"/>
  <c r="J88" i="9"/>
  <c r="J96" i="9"/>
  <c r="J71" i="9"/>
  <c r="M3" i="9" l="1"/>
  <c r="N40" i="6"/>
  <c r="K88" i="9"/>
  <c r="K96" i="9"/>
  <c r="K71" i="9"/>
  <c r="K36" i="9"/>
  <c r="K55" i="9"/>
  <c r="K63" i="9"/>
  <c r="K44" i="9"/>
  <c r="K11" i="9"/>
  <c r="K80" i="9"/>
  <c r="K28" i="9"/>
  <c r="K19" i="9"/>
  <c r="L161" i="7"/>
  <c r="O7" i="6"/>
  <c r="M161" i="7" l="1"/>
  <c r="P7" i="6"/>
  <c r="O3" i="9"/>
  <c r="O40" i="6"/>
  <c r="M88" i="9"/>
  <c r="M63" i="9"/>
  <c r="M96" i="9"/>
  <c r="M71" i="9"/>
  <c r="M36" i="9"/>
  <c r="M44" i="9"/>
  <c r="M11" i="9"/>
  <c r="M19" i="9"/>
  <c r="M55" i="9"/>
  <c r="M80" i="9"/>
  <c r="M28" i="9"/>
  <c r="N161" i="7" l="1"/>
  <c r="Q7" i="6"/>
  <c r="Q3" i="9"/>
  <c r="P40" i="6"/>
  <c r="O96" i="9"/>
  <c r="O80" i="9"/>
  <c r="O55" i="9"/>
  <c r="O44" i="9"/>
  <c r="O63" i="9"/>
  <c r="O71" i="9"/>
  <c r="O28" i="9"/>
  <c r="O88" i="9"/>
  <c r="O36" i="9"/>
  <c r="O19" i="9"/>
  <c r="O11" i="9"/>
  <c r="S3" i="9" l="1"/>
  <c r="Q40" i="6"/>
  <c r="Q96" i="9"/>
  <c r="Q71" i="9"/>
  <c r="Q36" i="9"/>
  <c r="Q80" i="9"/>
  <c r="Q55" i="9"/>
  <c r="Q44" i="9"/>
  <c r="Q19" i="9"/>
  <c r="Q28" i="9"/>
  <c r="Q11" i="9"/>
  <c r="Q63" i="9"/>
  <c r="Q88" i="9"/>
  <c r="O161" i="7"/>
  <c r="R7" i="6"/>
  <c r="P161" i="7" l="1"/>
  <c r="S7" i="6"/>
  <c r="Q161" i="7" s="1"/>
  <c r="U3" i="9"/>
  <c r="R40" i="6"/>
  <c r="S80" i="9"/>
  <c r="S88" i="9"/>
  <c r="S63" i="9"/>
  <c r="S28" i="9"/>
  <c r="S71" i="9"/>
  <c r="S19" i="9"/>
  <c r="S11" i="9"/>
  <c r="S96" i="9"/>
  <c r="S55" i="9"/>
  <c r="S36" i="9"/>
  <c r="S44" i="9"/>
  <c r="W3" i="9" l="1"/>
  <c r="S40" i="6"/>
  <c r="Y3" i="9" s="1"/>
  <c r="U80" i="9"/>
  <c r="U55" i="9"/>
  <c r="U44" i="9"/>
  <c r="U88" i="9"/>
  <c r="U63" i="9"/>
  <c r="U28" i="9"/>
  <c r="U19" i="9"/>
  <c r="U96" i="9"/>
  <c r="U36" i="9"/>
  <c r="U11" i="9"/>
  <c r="U71" i="9"/>
  <c r="Y88" i="9" l="1"/>
  <c r="Y63" i="9"/>
  <c r="Y96" i="9"/>
  <c r="Y71" i="9"/>
  <c r="Y36" i="9"/>
  <c r="Y11" i="9"/>
  <c r="Y80" i="9"/>
  <c r="Y44" i="9"/>
  <c r="Y28" i="9"/>
  <c r="Y19" i="9"/>
  <c r="Y55" i="9"/>
  <c r="W88" i="9"/>
  <c r="W96" i="9"/>
  <c r="W71" i="9"/>
  <c r="W36" i="9"/>
  <c r="W80" i="9"/>
  <c r="W11" i="9"/>
  <c r="W55" i="9"/>
  <c r="W63" i="9"/>
  <c r="W44" i="9"/>
  <c r="W19" i="9"/>
  <c r="W28" i="9"/>
  <c r="Y52" i="5" l="1"/>
  <c r="X52" i="5"/>
  <c r="X1" i="5"/>
  <c r="P45" i="4"/>
  <c r="J45" i="4"/>
  <c r="R39" i="4"/>
  <c r="N190" i="4"/>
  <c r="M190" i="4"/>
  <c r="N182" i="4"/>
  <c r="M182" i="4"/>
  <c r="R182" i="4"/>
  <c r="Q182" i="4"/>
  <c r="K182" i="4"/>
  <c r="M170" i="4"/>
  <c r="P150" i="4"/>
  <c r="M39" i="4"/>
  <c r="J141" i="4"/>
  <c r="R141" i="4"/>
  <c r="Q141" i="4"/>
  <c r="K141" i="4"/>
  <c r="Q30" i="4"/>
  <c r="K30" i="4"/>
  <c r="K133" i="4"/>
  <c r="M19" i="4"/>
  <c r="J19" i="4"/>
  <c r="Q18" i="4"/>
  <c r="N18" i="4"/>
  <c r="K18" i="4"/>
  <c r="R17" i="4"/>
  <c r="L17" i="4"/>
  <c r="P16" i="4"/>
  <c r="Q14" i="4"/>
  <c r="N14" i="4"/>
  <c r="K14" i="4"/>
  <c r="R13" i="4"/>
  <c r="O13" i="4"/>
  <c r="L13" i="4"/>
  <c r="P12" i="4"/>
  <c r="J12" i="4"/>
  <c r="Q11" i="4"/>
  <c r="K11" i="4"/>
  <c r="O121" i="4"/>
  <c r="P101" i="4"/>
  <c r="N45" i="4"/>
  <c r="R92" i="4"/>
  <c r="N39" i="4"/>
  <c r="R37" i="4"/>
  <c r="R41" i="4" s="1"/>
  <c r="L92" i="4"/>
  <c r="Q31" i="4"/>
  <c r="P31" i="4"/>
  <c r="O31" i="4"/>
  <c r="L31" i="4"/>
  <c r="K31" i="4"/>
  <c r="J31" i="4"/>
  <c r="P30" i="4"/>
  <c r="M30" i="4"/>
  <c r="R29" i="4"/>
  <c r="Q29" i="4"/>
  <c r="N29" i="4"/>
  <c r="M29" i="4"/>
  <c r="L29" i="4"/>
  <c r="K29" i="4"/>
  <c r="P27" i="4"/>
  <c r="O27" i="4"/>
  <c r="L27" i="4"/>
  <c r="K27" i="4"/>
  <c r="J27" i="4"/>
  <c r="I27" i="4"/>
  <c r="P26" i="4"/>
  <c r="O26" i="4"/>
  <c r="N26" i="4"/>
  <c r="M26" i="4"/>
  <c r="J26" i="4"/>
  <c r="I26" i="4"/>
  <c r="Q25" i="4"/>
  <c r="R18" i="4"/>
  <c r="P17" i="4"/>
  <c r="J17" i="4"/>
  <c r="L14" i="4"/>
  <c r="J13" i="4"/>
  <c r="N12" i="4"/>
  <c r="P72" i="4"/>
  <c r="L72" i="4"/>
  <c r="P51" i="4"/>
  <c r="M45" i="4"/>
  <c r="O39" i="4"/>
  <c r="L39" i="4"/>
  <c r="P37" i="4"/>
  <c r="J37" i="4"/>
  <c r="R31" i="4"/>
  <c r="N31" i="4"/>
  <c r="M31" i="4"/>
  <c r="I31" i="4"/>
  <c r="R30" i="4"/>
  <c r="L30" i="4"/>
  <c r="J30" i="4"/>
  <c r="P29" i="4"/>
  <c r="O29" i="4"/>
  <c r="J29" i="4"/>
  <c r="I29" i="4"/>
  <c r="R27" i="4"/>
  <c r="N27" i="4"/>
  <c r="M27" i="4"/>
  <c r="R26" i="4"/>
  <c r="Q26" i="4"/>
  <c r="L26" i="4"/>
  <c r="K26" i="4"/>
  <c r="P25" i="4"/>
  <c r="O25" i="4"/>
  <c r="N25" i="4"/>
  <c r="J25" i="4"/>
  <c r="I25" i="4"/>
  <c r="P19" i="4"/>
  <c r="O19" i="4"/>
  <c r="N19" i="4"/>
  <c r="I19" i="4"/>
  <c r="O18" i="4"/>
  <c r="M18" i="4"/>
  <c r="L18" i="4"/>
  <c r="I18" i="4"/>
  <c r="Q17" i="4"/>
  <c r="O17" i="4"/>
  <c r="K17" i="4"/>
  <c r="Q16" i="4"/>
  <c r="O16" i="4"/>
  <c r="N16" i="4"/>
  <c r="J16" i="4"/>
  <c r="I16" i="4"/>
  <c r="R14" i="4"/>
  <c r="M14" i="4"/>
  <c r="I14" i="4"/>
  <c r="Q13" i="4"/>
  <c r="P13" i="4"/>
  <c r="M13" i="4"/>
  <c r="K13" i="4"/>
  <c r="I13" i="4"/>
  <c r="O12" i="4"/>
  <c r="K12" i="4"/>
  <c r="I12" i="4"/>
  <c r="R11" i="4"/>
  <c r="N11" i="4"/>
  <c r="L11" i="4"/>
  <c r="I11" i="4"/>
  <c r="P10" i="4"/>
  <c r="J10" i="4"/>
  <c r="J5" i="4"/>
  <c r="K5" i="4" s="1"/>
  <c r="L5" i="4" s="1"/>
  <c r="M5" i="4" s="1"/>
  <c r="N5" i="4" s="1"/>
  <c r="O5" i="4" s="1"/>
  <c r="P5" i="4" s="1"/>
  <c r="Q5" i="4" s="1"/>
  <c r="R5" i="4" s="1"/>
  <c r="P1" i="4"/>
  <c r="I200" i="3"/>
  <c r="P200" i="3"/>
  <c r="O200" i="3"/>
  <c r="N200" i="3"/>
  <c r="J200" i="3"/>
  <c r="G200" i="3"/>
  <c r="O41" i="3"/>
  <c r="N193" i="3"/>
  <c r="M193" i="3"/>
  <c r="G193" i="3"/>
  <c r="P187" i="3"/>
  <c r="O187" i="3"/>
  <c r="I187" i="3"/>
  <c r="Q187" i="3"/>
  <c r="K187" i="3"/>
  <c r="J187" i="3"/>
  <c r="P178" i="3"/>
  <c r="I178" i="3"/>
  <c r="Q178" i="3"/>
  <c r="O178" i="3"/>
  <c r="N178" i="3"/>
  <c r="M178" i="3"/>
  <c r="L178" i="3"/>
  <c r="K178" i="3"/>
  <c r="J178" i="3"/>
  <c r="H178" i="3"/>
  <c r="G178" i="3"/>
  <c r="N15" i="3"/>
  <c r="L13" i="3"/>
  <c r="K171" i="3"/>
  <c r="K179" i="3" s="1"/>
  <c r="H161" i="3"/>
  <c r="G161" i="3"/>
  <c r="O156" i="3"/>
  <c r="Q152" i="3"/>
  <c r="K152" i="3"/>
  <c r="P152" i="3"/>
  <c r="L152" i="3"/>
  <c r="J152" i="3"/>
  <c r="L41" i="3"/>
  <c r="M139" i="3"/>
  <c r="J31" i="3"/>
  <c r="I139" i="3"/>
  <c r="P130" i="3"/>
  <c r="K130" i="3"/>
  <c r="M130" i="3"/>
  <c r="L130" i="3"/>
  <c r="G23" i="3"/>
  <c r="P16" i="3"/>
  <c r="J16" i="3"/>
  <c r="O15" i="3"/>
  <c r="I15" i="3"/>
  <c r="Q123" i="3"/>
  <c r="N123" i="3"/>
  <c r="H14" i="3"/>
  <c r="M13" i="3"/>
  <c r="J123" i="3"/>
  <c r="G13" i="3"/>
  <c r="O123" i="3"/>
  <c r="L12" i="3"/>
  <c r="I123" i="3"/>
  <c r="H123" i="3"/>
  <c r="J113" i="3"/>
  <c r="K113" i="3" s="1"/>
  <c r="L113" i="3" s="1"/>
  <c r="M113" i="3" s="1"/>
  <c r="N113" i="3" s="1"/>
  <c r="O113" i="3" s="1"/>
  <c r="P113" i="3" s="1"/>
  <c r="Q113" i="3" s="1"/>
  <c r="H113" i="3"/>
  <c r="I113" i="3" s="1"/>
  <c r="G113" i="3"/>
  <c r="O108" i="3"/>
  <c r="L104" i="3"/>
  <c r="Q43" i="3"/>
  <c r="O43" i="3"/>
  <c r="L43" i="3"/>
  <c r="K43" i="3"/>
  <c r="I43" i="3"/>
  <c r="G43" i="3"/>
  <c r="Q42" i="3"/>
  <c r="P42" i="3"/>
  <c r="O42" i="3"/>
  <c r="N42" i="3"/>
  <c r="M42" i="3"/>
  <c r="K42" i="3"/>
  <c r="J42" i="3"/>
  <c r="I42" i="3"/>
  <c r="P41" i="3"/>
  <c r="M41" i="3"/>
  <c r="J41" i="3"/>
  <c r="G41" i="3"/>
  <c r="O40" i="3"/>
  <c r="N40" i="3"/>
  <c r="M40" i="3"/>
  <c r="L40" i="3"/>
  <c r="J40" i="3"/>
  <c r="I40" i="3"/>
  <c r="H40" i="3"/>
  <c r="G40" i="3"/>
  <c r="O39" i="3"/>
  <c r="N39" i="3"/>
  <c r="L39" i="3"/>
  <c r="G35" i="3"/>
  <c r="Q34" i="3"/>
  <c r="P34" i="3"/>
  <c r="O34" i="3"/>
  <c r="M34" i="3"/>
  <c r="L34" i="3"/>
  <c r="J34" i="3"/>
  <c r="I34" i="3"/>
  <c r="G34" i="3"/>
  <c r="Q32" i="3"/>
  <c r="P32" i="3"/>
  <c r="N32" i="3"/>
  <c r="M32" i="3"/>
  <c r="H32" i="3"/>
  <c r="G32" i="3"/>
  <c r="N31" i="3"/>
  <c r="I31" i="3"/>
  <c r="H31" i="3"/>
  <c r="Q88" i="3"/>
  <c r="K88" i="3"/>
  <c r="G30" i="3"/>
  <c r="G77" i="3"/>
  <c r="Q24" i="3"/>
  <c r="O24" i="3"/>
  <c r="N24" i="3"/>
  <c r="L24" i="3"/>
  <c r="K24" i="3"/>
  <c r="I24" i="3"/>
  <c r="O22" i="3"/>
  <c r="L22" i="3"/>
  <c r="L25" i="3" s="1"/>
  <c r="I22" i="3"/>
  <c r="L16" i="3"/>
  <c r="Q15" i="3"/>
  <c r="K15" i="3"/>
  <c r="P14" i="3"/>
  <c r="J14" i="3"/>
  <c r="O13" i="3"/>
  <c r="I13" i="3"/>
  <c r="N12" i="3"/>
  <c r="H12" i="3"/>
  <c r="H59" i="3"/>
  <c r="I59" i="3" s="1"/>
  <c r="J59" i="3" s="1"/>
  <c r="K59" i="3" s="1"/>
  <c r="L59" i="3" s="1"/>
  <c r="M59" i="3" s="1"/>
  <c r="N59" i="3" s="1"/>
  <c r="O59" i="3" s="1"/>
  <c r="P59" i="3" s="1"/>
  <c r="Q59" i="3" s="1"/>
  <c r="G59" i="3"/>
  <c r="O54" i="3"/>
  <c r="Q52" i="3"/>
  <c r="O52" i="3"/>
  <c r="N52" i="3"/>
  <c r="I52" i="3"/>
  <c r="G51" i="3"/>
  <c r="P52" i="3"/>
  <c r="M52" i="3"/>
  <c r="L52" i="3"/>
  <c r="J52" i="3"/>
  <c r="G50" i="3"/>
  <c r="G52" i="3" s="1"/>
  <c r="N43" i="3"/>
  <c r="H43" i="3"/>
  <c r="L42" i="3"/>
  <c r="H42" i="3"/>
  <c r="G42" i="3"/>
  <c r="K41" i="3"/>
  <c r="Q40" i="3"/>
  <c r="P40" i="3"/>
  <c r="K40" i="3"/>
  <c r="P39" i="3"/>
  <c r="I39" i="3"/>
  <c r="N34" i="3"/>
  <c r="K34" i="3"/>
  <c r="H34" i="3"/>
  <c r="O32" i="3"/>
  <c r="L32" i="3"/>
  <c r="K32" i="3"/>
  <c r="J32" i="3"/>
  <c r="I32" i="3"/>
  <c r="Q31" i="3"/>
  <c r="O31" i="3"/>
  <c r="K31" i="3"/>
  <c r="G31" i="3"/>
  <c r="O36" i="3"/>
  <c r="I36" i="3"/>
  <c r="P24" i="3"/>
  <c r="M24" i="3"/>
  <c r="J24" i="3"/>
  <c r="H24" i="3"/>
  <c r="G24" i="3"/>
  <c r="O23" i="3"/>
  <c r="L23" i="3"/>
  <c r="I23" i="3"/>
  <c r="Q22" i="3"/>
  <c r="N22" i="3"/>
  <c r="K22" i="3"/>
  <c r="H22" i="3"/>
  <c r="Q21" i="3"/>
  <c r="P21" i="3"/>
  <c r="O21" i="3"/>
  <c r="N21" i="3"/>
  <c r="M21" i="3"/>
  <c r="L21" i="3"/>
  <c r="K21" i="3"/>
  <c r="J21" i="3"/>
  <c r="I21" i="3"/>
  <c r="H21" i="3"/>
  <c r="G21" i="3"/>
  <c r="Q17" i="3"/>
  <c r="P17" i="3"/>
  <c r="O17" i="3"/>
  <c r="N17" i="3"/>
  <c r="M17" i="3"/>
  <c r="L17" i="3"/>
  <c r="K17" i="3"/>
  <c r="J17" i="3"/>
  <c r="I17" i="3"/>
  <c r="H17" i="3"/>
  <c r="G17" i="3"/>
  <c r="O16" i="3"/>
  <c r="N16" i="3"/>
  <c r="H16" i="3"/>
  <c r="M15" i="3"/>
  <c r="G15" i="3"/>
  <c r="M14" i="3"/>
  <c r="L14" i="3"/>
  <c r="Q13" i="3"/>
  <c r="K13" i="3"/>
  <c r="P12" i="3"/>
  <c r="K12" i="3"/>
  <c r="J12" i="3"/>
  <c r="H7" i="3"/>
  <c r="I7" i="3" s="1"/>
  <c r="J7" i="3" s="1"/>
  <c r="K7" i="3" s="1"/>
  <c r="L7" i="3" s="1"/>
  <c r="M7" i="3" s="1"/>
  <c r="N7" i="3" s="1"/>
  <c r="O7" i="3" s="1"/>
  <c r="P7" i="3" s="1"/>
  <c r="Q7" i="3" s="1"/>
  <c r="G7" i="3"/>
  <c r="O2" i="3"/>
  <c r="N127" i="2"/>
  <c r="O127" i="2"/>
  <c r="I127" i="2"/>
  <c r="O119" i="2"/>
  <c r="I119" i="2"/>
  <c r="Q100" i="2"/>
  <c r="Y98" i="5"/>
  <c r="W98" i="5"/>
  <c r="U98" i="5"/>
  <c r="S98" i="5"/>
  <c r="T97" i="5" s="1"/>
  <c r="Q98" i="5"/>
  <c r="O98" i="5"/>
  <c r="M98" i="5"/>
  <c r="K98" i="5"/>
  <c r="I98" i="5"/>
  <c r="G98" i="5"/>
  <c r="H97" i="5" s="1"/>
  <c r="E98" i="5"/>
  <c r="E47" i="5"/>
  <c r="R94" i="2"/>
  <c r="L94" i="2"/>
  <c r="J94" i="2"/>
  <c r="O73" i="2"/>
  <c r="P73" i="2" s="1"/>
  <c r="Q73" i="2" s="1"/>
  <c r="R73" i="2" s="1"/>
  <c r="S73" i="2" s="1"/>
  <c r="I73" i="2"/>
  <c r="J73" i="2" s="1"/>
  <c r="K73" i="2" s="1"/>
  <c r="L73" i="2" s="1"/>
  <c r="M73" i="2" s="1"/>
  <c r="N73" i="2" s="1"/>
  <c r="Q67" i="2"/>
  <c r="T60" i="2"/>
  <c r="W90" i="5"/>
  <c r="U90" i="5"/>
  <c r="S90" i="5"/>
  <c r="Q90" i="5"/>
  <c r="O90" i="5"/>
  <c r="M90" i="5"/>
  <c r="K90" i="5"/>
  <c r="I90" i="5"/>
  <c r="G90" i="5"/>
  <c r="E90" i="5"/>
  <c r="T58" i="2"/>
  <c r="T57" i="2"/>
  <c r="E39" i="5"/>
  <c r="R61" i="2"/>
  <c r="O61" i="2"/>
  <c r="N61" i="2"/>
  <c r="L61" i="2"/>
  <c r="I61" i="2"/>
  <c r="S53" i="2"/>
  <c r="M53" i="2"/>
  <c r="I40" i="2"/>
  <c r="Q34" i="2"/>
  <c r="T27" i="2"/>
  <c r="Y82" i="5"/>
  <c r="W82" i="5"/>
  <c r="U82" i="5"/>
  <c r="S82" i="5"/>
  <c r="Q82" i="5"/>
  <c r="O82" i="5"/>
  <c r="M82" i="5"/>
  <c r="K82" i="5"/>
  <c r="I82" i="5"/>
  <c r="G82" i="5"/>
  <c r="E82" i="5"/>
  <c r="T25" i="2"/>
  <c r="T24" i="2"/>
  <c r="M31" i="5"/>
  <c r="E31" i="5"/>
  <c r="S28" i="2"/>
  <c r="R28" i="2"/>
  <c r="Q28" i="2"/>
  <c r="P28" i="2"/>
  <c r="O28" i="2"/>
  <c r="N28" i="2"/>
  <c r="M28" i="2"/>
  <c r="L28" i="2"/>
  <c r="K28" i="2"/>
  <c r="J28" i="2"/>
  <c r="I28" i="2"/>
  <c r="T52" i="2"/>
  <c r="S52" i="2"/>
  <c r="R52" i="2"/>
  <c r="Q52" i="2"/>
  <c r="P52" i="2"/>
  <c r="O52" i="2"/>
  <c r="N52" i="2"/>
  <c r="M52" i="2"/>
  <c r="L52" i="2"/>
  <c r="K52" i="2"/>
  <c r="J52" i="2"/>
  <c r="I52" i="2"/>
  <c r="T51" i="2"/>
  <c r="S51" i="2"/>
  <c r="R51" i="2"/>
  <c r="Q51" i="2"/>
  <c r="P51" i="2"/>
  <c r="O51" i="2"/>
  <c r="N51" i="2"/>
  <c r="M51" i="2"/>
  <c r="L51" i="2"/>
  <c r="K51" i="2"/>
  <c r="J51" i="2"/>
  <c r="I51" i="2"/>
  <c r="T20" i="2"/>
  <c r="S20" i="2"/>
  <c r="R20" i="2"/>
  <c r="Q20" i="2"/>
  <c r="P20" i="2"/>
  <c r="O20" i="2"/>
  <c r="N20" i="2"/>
  <c r="M20" i="2"/>
  <c r="L20" i="2"/>
  <c r="K20" i="2"/>
  <c r="J20" i="2"/>
  <c r="I20" i="2"/>
  <c r="J7" i="2"/>
  <c r="I5" i="4" s="1"/>
  <c r="L45" i="3" l="1"/>
  <c r="L10" i="4"/>
  <c r="L21" i="4" s="1"/>
  <c r="R72" i="4"/>
  <c r="R10" i="4"/>
  <c r="I121" i="4"/>
  <c r="I10" i="4"/>
  <c r="J127" i="2"/>
  <c r="P127" i="2"/>
  <c r="K127" i="2"/>
  <c r="Q127" i="2"/>
  <c r="L127" i="2"/>
  <c r="R127" i="2"/>
  <c r="H52" i="3"/>
  <c r="Q12" i="3"/>
  <c r="G14" i="3"/>
  <c r="H15" i="3"/>
  <c r="I16" i="3"/>
  <c r="J22" i="3"/>
  <c r="P22" i="3"/>
  <c r="P25" i="3" s="1"/>
  <c r="K23" i="3"/>
  <c r="Q23" i="3"/>
  <c r="K104" i="3"/>
  <c r="Q104" i="3"/>
  <c r="H130" i="3"/>
  <c r="N130" i="3"/>
  <c r="N131" i="3" s="1"/>
  <c r="O193" i="3"/>
  <c r="O194" i="3" s="1"/>
  <c r="O10" i="4"/>
  <c r="O11" i="4"/>
  <c r="O21" i="4" s="1"/>
  <c r="M12" i="4"/>
  <c r="M16" i="4"/>
  <c r="I17" i="4"/>
  <c r="I21" i="4" s="1"/>
  <c r="J61" i="2"/>
  <c r="P61" i="2"/>
  <c r="Y90" i="5"/>
  <c r="T59" i="2"/>
  <c r="L86" i="2"/>
  <c r="K21" i="5" s="1"/>
  <c r="R86" i="2"/>
  <c r="R95" i="2" s="1"/>
  <c r="M94" i="2"/>
  <c r="S94" i="2"/>
  <c r="N94" i="2"/>
  <c r="O21" i="5" s="1"/>
  <c r="H36" i="3"/>
  <c r="I130" i="3"/>
  <c r="I131" i="3" s="1"/>
  <c r="O130" i="3"/>
  <c r="K39" i="3"/>
  <c r="Q145" i="3"/>
  <c r="G145" i="3"/>
  <c r="M145" i="3"/>
  <c r="H152" i="3"/>
  <c r="N152" i="3"/>
  <c r="G171" i="3"/>
  <c r="M171" i="3"/>
  <c r="M179" i="3" s="1"/>
  <c r="L187" i="3"/>
  <c r="J193" i="3"/>
  <c r="P193" i="3"/>
  <c r="P194" i="3" s="1"/>
  <c r="N72" i="4"/>
  <c r="J72" i="4"/>
  <c r="P141" i="4"/>
  <c r="Q53" i="2"/>
  <c r="K61" i="2"/>
  <c r="K62" i="2" s="1"/>
  <c r="H39" i="3"/>
  <c r="H45" i="3" s="1"/>
  <c r="H46" i="3" s="1"/>
  <c r="L182" i="4"/>
  <c r="L45" i="4"/>
  <c r="T26" i="2"/>
  <c r="G22" i="3"/>
  <c r="N23" i="3"/>
  <c r="N25" i="3" s="1"/>
  <c r="Q130" i="3"/>
  <c r="P139" i="3"/>
  <c r="H200" i="3"/>
  <c r="K37" i="4"/>
  <c r="Q37" i="4"/>
  <c r="Q92" i="4"/>
  <c r="K92" i="4"/>
  <c r="M121" i="4"/>
  <c r="M10" i="4"/>
  <c r="K53" i="2"/>
  <c r="Q61" i="2"/>
  <c r="U13" i="5" s="1"/>
  <c r="M23" i="3"/>
  <c r="T23" i="2"/>
  <c r="P81" i="5"/>
  <c r="M22" i="3"/>
  <c r="M25" i="3" s="1"/>
  <c r="M26" i="3" s="1"/>
  <c r="M77" i="3"/>
  <c r="H23" i="3"/>
  <c r="H25" i="3" s="1"/>
  <c r="P31" i="3"/>
  <c r="O45" i="3"/>
  <c r="Q41" i="3"/>
  <c r="H104" i="3"/>
  <c r="N104" i="3"/>
  <c r="M61" i="2"/>
  <c r="M62" i="2" s="1"/>
  <c r="S61" i="2"/>
  <c r="S62" i="2" s="1"/>
  <c r="T56" i="2"/>
  <c r="T61" i="2" s="1"/>
  <c r="P94" i="2"/>
  <c r="J18" i="3"/>
  <c r="I12" i="3"/>
  <c r="O70" i="3"/>
  <c r="O12" i="3"/>
  <c r="O18" i="3" s="1"/>
  <c r="J13" i="3"/>
  <c r="P13" i="3"/>
  <c r="K14" i="3"/>
  <c r="K18" i="3" s="1"/>
  <c r="Q14" i="3"/>
  <c r="L15" i="3"/>
  <c r="L18" i="3" s="1"/>
  <c r="L26" i="3" s="1"/>
  <c r="G16" i="3"/>
  <c r="M16" i="3"/>
  <c r="K139" i="3"/>
  <c r="Q139" i="3"/>
  <c r="G33" i="3"/>
  <c r="G36" i="3" s="1"/>
  <c r="H193" i="3"/>
  <c r="I193" i="3"/>
  <c r="Q12" i="4"/>
  <c r="O14" i="4"/>
  <c r="K16" i="4"/>
  <c r="M17" i="4"/>
  <c r="K19" i="4"/>
  <c r="Q19" i="4"/>
  <c r="N30" i="4"/>
  <c r="N33" i="4" s="1"/>
  <c r="I170" i="4"/>
  <c r="O170" i="4"/>
  <c r="J190" i="4"/>
  <c r="P190" i="4"/>
  <c r="J53" i="2"/>
  <c r="L89" i="5"/>
  <c r="X89" i="5"/>
  <c r="N86" i="2"/>
  <c r="J119" i="2"/>
  <c r="J129" i="2" s="1"/>
  <c r="P119" i="2"/>
  <c r="P129" i="2" s="1"/>
  <c r="Q70" i="3"/>
  <c r="J23" i="3"/>
  <c r="P23" i="3"/>
  <c r="J39" i="3"/>
  <c r="K97" i="3"/>
  <c r="K98" i="3" s="1"/>
  <c r="Q97" i="3"/>
  <c r="Q98" i="3" s="1"/>
  <c r="L97" i="3"/>
  <c r="J104" i="3"/>
  <c r="P104" i="3"/>
  <c r="K123" i="3"/>
  <c r="K131" i="3" s="1"/>
  <c r="J130" i="3"/>
  <c r="J131" i="3" s="1"/>
  <c r="J139" i="3"/>
  <c r="I152" i="3"/>
  <c r="O152" i="3"/>
  <c r="L171" i="3"/>
  <c r="L179" i="3" s="1"/>
  <c r="O72" i="4"/>
  <c r="I30" i="4"/>
  <c r="O30" i="4"/>
  <c r="O33" i="4" s="1"/>
  <c r="M37" i="4"/>
  <c r="M41" i="4" s="1"/>
  <c r="N121" i="4"/>
  <c r="L12" i="4"/>
  <c r="R12" i="4"/>
  <c r="N13" i="4"/>
  <c r="J14" i="4"/>
  <c r="P14" i="4"/>
  <c r="L16" i="4"/>
  <c r="R16" i="4"/>
  <c r="R21" i="4" s="1"/>
  <c r="R43" i="4" s="1"/>
  <c r="R47" i="4" s="1"/>
  <c r="N17" i="4"/>
  <c r="J18" i="4"/>
  <c r="P18" i="4"/>
  <c r="L19" i="4"/>
  <c r="R19" i="4"/>
  <c r="M141" i="4"/>
  <c r="N170" i="4"/>
  <c r="I190" i="4"/>
  <c r="O190" i="4"/>
  <c r="O192" i="4" s="1"/>
  <c r="O196" i="4" s="1"/>
  <c r="R45" i="4"/>
  <c r="J81" i="5"/>
  <c r="V81" i="5"/>
  <c r="J86" i="2"/>
  <c r="P86" i="2"/>
  <c r="S22" i="5" s="1"/>
  <c r="I47" i="5"/>
  <c r="N97" i="5"/>
  <c r="Z97" i="5"/>
  <c r="L119" i="2"/>
  <c r="L129" i="2" s="1"/>
  <c r="M127" i="2"/>
  <c r="S127" i="2"/>
  <c r="S129" i="2" s="1"/>
  <c r="J25" i="3"/>
  <c r="J26" i="3" s="1"/>
  <c r="K52" i="3"/>
  <c r="L70" i="3"/>
  <c r="L88" i="3"/>
  <c r="M31" i="3"/>
  <c r="M36" i="3" s="1"/>
  <c r="I88" i="3"/>
  <c r="O88" i="3"/>
  <c r="H41" i="3"/>
  <c r="N41" i="3"/>
  <c r="J43" i="3"/>
  <c r="P43" i="3"/>
  <c r="P45" i="3" s="1"/>
  <c r="P46" i="3" s="1"/>
  <c r="H145" i="3"/>
  <c r="N145" i="3"/>
  <c r="O145" i="3"/>
  <c r="O146" i="3" s="1"/>
  <c r="N171" i="3"/>
  <c r="K193" i="3"/>
  <c r="K194" i="3" s="1"/>
  <c r="K195" i="3" s="1"/>
  <c r="Q193" i="3"/>
  <c r="Q194" i="3" s="1"/>
  <c r="K200" i="3"/>
  <c r="Q200" i="3"/>
  <c r="I72" i="4"/>
  <c r="I45" i="4"/>
  <c r="O45" i="4"/>
  <c r="J133" i="4"/>
  <c r="J143" i="4" s="1"/>
  <c r="J147" i="4" s="1"/>
  <c r="P133" i="4"/>
  <c r="I182" i="4"/>
  <c r="O182" i="4"/>
  <c r="I53" i="2"/>
  <c r="O53" i="2"/>
  <c r="Q64" i="5" s="1"/>
  <c r="R64" i="5" s="1"/>
  <c r="F89" i="5"/>
  <c r="R89" i="5"/>
  <c r="K94" i="2"/>
  <c r="Q94" i="2"/>
  <c r="I94" i="2"/>
  <c r="O94" i="2"/>
  <c r="M119" i="2"/>
  <c r="M128" i="2" s="1"/>
  <c r="S119" i="2"/>
  <c r="N119" i="2"/>
  <c r="G12" i="3"/>
  <c r="H13" i="3"/>
  <c r="H18" i="3" s="1"/>
  <c r="N13" i="3"/>
  <c r="I14" i="3"/>
  <c r="I18" i="3" s="1"/>
  <c r="O14" i="3"/>
  <c r="J15" i="3"/>
  <c r="P15" i="3"/>
  <c r="K16" i="3"/>
  <c r="Q16" i="3"/>
  <c r="L77" i="3"/>
  <c r="L78" i="3" s="1"/>
  <c r="G97" i="3"/>
  <c r="M97" i="3"/>
  <c r="I41" i="3"/>
  <c r="I45" i="3" s="1"/>
  <c r="I46" i="3" s="1"/>
  <c r="O97" i="3"/>
  <c r="G104" i="3"/>
  <c r="M104" i="3"/>
  <c r="O139" i="3"/>
  <c r="I145" i="3"/>
  <c r="G152" i="3"/>
  <c r="M152" i="3"/>
  <c r="P171" i="3"/>
  <c r="P179" i="3" s="1"/>
  <c r="M200" i="3"/>
  <c r="K121" i="4"/>
  <c r="Q121" i="4"/>
  <c r="Q133" i="4"/>
  <c r="J182" i="4"/>
  <c r="P182" i="4"/>
  <c r="G72" i="5"/>
  <c r="G21" i="5"/>
  <c r="G73" i="5"/>
  <c r="G22" i="5"/>
  <c r="J95" i="2"/>
  <c r="J96" i="2"/>
  <c r="G46" i="5" s="1"/>
  <c r="P53" i="2"/>
  <c r="E57" i="5"/>
  <c r="E56" i="5"/>
  <c r="F56" i="5" s="1"/>
  <c r="E5" i="5"/>
  <c r="F5" i="5" s="1"/>
  <c r="E6" i="5"/>
  <c r="I30" i="2"/>
  <c r="E30" i="5" s="1"/>
  <c r="F30" i="5" s="1"/>
  <c r="I29" i="2"/>
  <c r="S73" i="5"/>
  <c r="P95" i="2"/>
  <c r="P96" i="2"/>
  <c r="S46" i="5" s="1"/>
  <c r="G56" i="5"/>
  <c r="G5" i="5"/>
  <c r="G6" i="5"/>
  <c r="G57" i="5"/>
  <c r="J29" i="2"/>
  <c r="J30" i="2"/>
  <c r="G30" i="5" s="1"/>
  <c r="S56" i="5"/>
  <c r="S5" i="5"/>
  <c r="T5" i="5" s="1"/>
  <c r="S57" i="5"/>
  <c r="S6" i="5"/>
  <c r="P29" i="2"/>
  <c r="P30" i="2"/>
  <c r="S30" i="5" s="1"/>
  <c r="G65" i="5"/>
  <c r="G14" i="5"/>
  <c r="G64" i="5"/>
  <c r="H64" i="5" s="1"/>
  <c r="G13" i="5"/>
  <c r="J63" i="2"/>
  <c r="G38" i="5" s="1"/>
  <c r="H38" i="5" s="1"/>
  <c r="J62" i="2"/>
  <c r="E64" i="5"/>
  <c r="E65" i="5"/>
  <c r="E14" i="5"/>
  <c r="E13" i="5"/>
  <c r="I63" i="2"/>
  <c r="E38" i="5" s="1"/>
  <c r="F38" i="5" s="1"/>
  <c r="I62" i="2"/>
  <c r="K22" i="5"/>
  <c r="L95" i="2"/>
  <c r="W73" i="5"/>
  <c r="W21" i="5"/>
  <c r="I56" i="5"/>
  <c r="I6" i="5"/>
  <c r="I57" i="5"/>
  <c r="I5" i="5"/>
  <c r="K30" i="2"/>
  <c r="I30" i="5" s="1"/>
  <c r="K29" i="2"/>
  <c r="U56" i="5"/>
  <c r="U6" i="5"/>
  <c r="U57" i="5"/>
  <c r="U5" i="5"/>
  <c r="Q30" i="2"/>
  <c r="U30" i="5" s="1"/>
  <c r="Q29" i="2"/>
  <c r="Q57" i="5"/>
  <c r="Q56" i="5"/>
  <c r="Q5" i="5"/>
  <c r="Q6" i="5"/>
  <c r="O30" i="2"/>
  <c r="Q30" i="5" s="1"/>
  <c r="M86" i="2"/>
  <c r="S86" i="2"/>
  <c r="S128" i="2"/>
  <c r="N128" i="2"/>
  <c r="N129" i="2"/>
  <c r="K25" i="3"/>
  <c r="Q25" i="3"/>
  <c r="N36" i="3"/>
  <c r="M12" i="3"/>
  <c r="M18" i="3" s="1"/>
  <c r="M70" i="3"/>
  <c r="M78" i="3" s="1"/>
  <c r="O98" i="3"/>
  <c r="Q65" i="5"/>
  <c r="Q13" i="5"/>
  <c r="O62" i="2"/>
  <c r="K57" i="5"/>
  <c r="K6" i="5"/>
  <c r="K5" i="5"/>
  <c r="L5" i="5" s="1"/>
  <c r="K56" i="5"/>
  <c r="L30" i="2"/>
  <c r="K30" i="5" s="1"/>
  <c r="L29" i="2"/>
  <c r="U65" i="5"/>
  <c r="U64" i="5"/>
  <c r="V64" i="5" s="1"/>
  <c r="U14" i="5"/>
  <c r="Q62" i="2"/>
  <c r="O22" i="5"/>
  <c r="O72" i="5"/>
  <c r="P72" i="5" s="1"/>
  <c r="O73" i="5"/>
  <c r="N96" i="2"/>
  <c r="O46" i="5" s="1"/>
  <c r="I129" i="2"/>
  <c r="I128" i="2"/>
  <c r="O129" i="2"/>
  <c r="O128" i="2"/>
  <c r="M57" i="5"/>
  <c r="M56" i="5"/>
  <c r="M6" i="5"/>
  <c r="M5" i="5"/>
  <c r="N5" i="5" s="1"/>
  <c r="M30" i="2"/>
  <c r="M30" i="5" s="1"/>
  <c r="N30" i="5" s="1"/>
  <c r="M29" i="2"/>
  <c r="Y57" i="5"/>
  <c r="Y56" i="5"/>
  <c r="Y5" i="5"/>
  <c r="Y6" i="5"/>
  <c r="S30" i="2"/>
  <c r="Y30" i="5" s="1"/>
  <c r="S29" i="2"/>
  <c r="O29" i="2"/>
  <c r="L53" i="2"/>
  <c r="R53" i="2"/>
  <c r="I86" i="2"/>
  <c r="O86" i="2"/>
  <c r="G25" i="3"/>
  <c r="J36" i="3"/>
  <c r="P36" i="3"/>
  <c r="N45" i="3"/>
  <c r="N46" i="3" s="1"/>
  <c r="K45" i="3"/>
  <c r="L128" i="2"/>
  <c r="W57" i="5"/>
  <c r="W56" i="5"/>
  <c r="W6" i="5"/>
  <c r="W5" i="5"/>
  <c r="X5" i="5" s="1"/>
  <c r="R30" i="2"/>
  <c r="W30" i="5" s="1"/>
  <c r="R29" i="2"/>
  <c r="I65" i="5"/>
  <c r="I64" i="5"/>
  <c r="I14" i="5"/>
  <c r="K63" i="2"/>
  <c r="I38" i="5" s="1"/>
  <c r="O56" i="5"/>
  <c r="O57" i="5"/>
  <c r="O6" i="5"/>
  <c r="O5" i="5"/>
  <c r="P5" i="5" s="1"/>
  <c r="N30" i="2"/>
  <c r="O30" i="5" s="1"/>
  <c r="N29" i="2"/>
  <c r="F3" i="5"/>
  <c r="F11" i="5" s="1"/>
  <c r="E3" i="5"/>
  <c r="I106" i="2"/>
  <c r="J106" i="2" s="1"/>
  <c r="K106" i="2" s="1"/>
  <c r="L106" i="2" s="1"/>
  <c r="M106" i="2" s="1"/>
  <c r="N106" i="2" s="1"/>
  <c r="O106" i="2" s="1"/>
  <c r="P106" i="2" s="1"/>
  <c r="Q106" i="2" s="1"/>
  <c r="R106" i="2" s="1"/>
  <c r="S106" i="2" s="1"/>
  <c r="J40" i="2"/>
  <c r="M14" i="5"/>
  <c r="M13" i="5"/>
  <c r="M65" i="5"/>
  <c r="M64" i="5"/>
  <c r="N64" i="5" s="1"/>
  <c r="M63" i="2"/>
  <c r="M38" i="5" s="1"/>
  <c r="Y14" i="5"/>
  <c r="Y13" i="5"/>
  <c r="Y64" i="5"/>
  <c r="Y65" i="5"/>
  <c r="S63" i="2"/>
  <c r="Y38" i="5" s="1"/>
  <c r="L96" i="2"/>
  <c r="K46" i="5" s="1"/>
  <c r="J128" i="2"/>
  <c r="P128" i="2"/>
  <c r="O46" i="3"/>
  <c r="I25" i="3"/>
  <c r="O25" i="3"/>
  <c r="L98" i="3"/>
  <c r="N53" i="2"/>
  <c r="T53" i="2"/>
  <c r="K86" i="2"/>
  <c r="Q86" i="2"/>
  <c r="K119" i="2"/>
  <c r="Q119" i="2"/>
  <c r="R119" i="2"/>
  <c r="P18" i="3"/>
  <c r="Q146" i="3"/>
  <c r="K145" i="3"/>
  <c r="K146" i="3" s="1"/>
  <c r="K147" i="3" s="1"/>
  <c r="I154" i="4"/>
  <c r="J154" i="4" s="1"/>
  <c r="K154" i="4" s="1"/>
  <c r="L154" i="4" s="1"/>
  <c r="M154" i="4" s="1"/>
  <c r="N154" i="4" s="1"/>
  <c r="O154" i="4" s="1"/>
  <c r="P154" i="4" s="1"/>
  <c r="Q154" i="4" s="1"/>
  <c r="R154" i="4" s="1"/>
  <c r="I105" i="4"/>
  <c r="J105" i="4" s="1"/>
  <c r="K105" i="4" s="1"/>
  <c r="L105" i="4" s="1"/>
  <c r="M105" i="4" s="1"/>
  <c r="N105" i="4" s="1"/>
  <c r="O105" i="4" s="1"/>
  <c r="P105" i="4" s="1"/>
  <c r="Q105" i="4" s="1"/>
  <c r="R105" i="4" s="1"/>
  <c r="I55" i="4"/>
  <c r="J55" i="4" s="1"/>
  <c r="K55" i="4" s="1"/>
  <c r="L55" i="4" s="1"/>
  <c r="M55" i="4" s="1"/>
  <c r="N55" i="4" s="1"/>
  <c r="O55" i="4" s="1"/>
  <c r="P55" i="4" s="1"/>
  <c r="Q55" i="4" s="1"/>
  <c r="R55" i="4" s="1"/>
  <c r="G70" i="3"/>
  <c r="G78" i="3" s="1"/>
  <c r="G99" i="3" s="1"/>
  <c r="M88" i="3"/>
  <c r="M98" i="3" s="1"/>
  <c r="N97" i="3"/>
  <c r="I97" i="3"/>
  <c r="I98" i="3" s="1"/>
  <c r="O104" i="3"/>
  <c r="O131" i="3"/>
  <c r="L145" i="3"/>
  <c r="L146" i="3" s="1"/>
  <c r="L200" i="3"/>
  <c r="F97" i="5"/>
  <c r="K7" i="2"/>
  <c r="Q39" i="3"/>
  <c r="Q45" i="3" s="1"/>
  <c r="H70" i="3"/>
  <c r="I77" i="3"/>
  <c r="P77" i="3"/>
  <c r="H88" i="3"/>
  <c r="N88" i="3"/>
  <c r="P123" i="3"/>
  <c r="P131" i="3" s="1"/>
  <c r="G139" i="3"/>
  <c r="G146" i="3" s="1"/>
  <c r="H139" i="3"/>
  <c r="H146" i="3" s="1"/>
  <c r="N139" i="3"/>
  <c r="N146" i="3" s="1"/>
  <c r="Q171" i="3"/>
  <c r="Q179" i="3" s="1"/>
  <c r="Q195" i="3" s="1"/>
  <c r="G179" i="3"/>
  <c r="J194" i="3"/>
  <c r="J33" i="4"/>
  <c r="M146" i="3"/>
  <c r="I179" i="3"/>
  <c r="N70" i="3"/>
  <c r="O77" i="3"/>
  <c r="O78" i="3" s="1"/>
  <c r="G88" i="3"/>
  <c r="G98" i="3" s="1"/>
  <c r="H97" i="3"/>
  <c r="I104" i="3"/>
  <c r="N14" i="3"/>
  <c r="N18" i="3" s="1"/>
  <c r="N26" i="3" s="1"/>
  <c r="N47" i="3" s="1"/>
  <c r="J70" i="3"/>
  <c r="P70" i="3"/>
  <c r="I70" i="3"/>
  <c r="J77" i="3"/>
  <c r="Q77" i="3"/>
  <c r="Q78" i="3" s="1"/>
  <c r="J97" i="3"/>
  <c r="P97" i="3"/>
  <c r="H131" i="3"/>
  <c r="Q131" i="3"/>
  <c r="L84" i="4"/>
  <c r="L94" i="4" s="1"/>
  <c r="L98" i="4" s="1"/>
  <c r="L25" i="4"/>
  <c r="L33" i="4" s="1"/>
  <c r="R25" i="4"/>
  <c r="R33" i="4" s="1"/>
  <c r="R84" i="4"/>
  <c r="R94" i="4" s="1"/>
  <c r="R98" i="4" s="1"/>
  <c r="M39" i="3"/>
  <c r="K70" i="3"/>
  <c r="K77" i="3"/>
  <c r="K78" i="3" s="1"/>
  <c r="K99" i="3" s="1"/>
  <c r="J88" i="3"/>
  <c r="P88" i="3"/>
  <c r="L123" i="3"/>
  <c r="L131" i="3" s="1"/>
  <c r="I146" i="3"/>
  <c r="I147" i="3" s="1"/>
  <c r="M84" i="4"/>
  <c r="M25" i="4"/>
  <c r="M33" i="4" s="1"/>
  <c r="Q27" i="4"/>
  <c r="Q33" i="4" s="1"/>
  <c r="Q84" i="4"/>
  <c r="K36" i="3"/>
  <c r="Q36" i="3"/>
  <c r="G39" i="3"/>
  <c r="G45" i="3" s="1"/>
  <c r="M43" i="3"/>
  <c r="H77" i="3"/>
  <c r="N77" i="3"/>
  <c r="N78" i="3" s="1"/>
  <c r="L31" i="3"/>
  <c r="L36" i="3" s="1"/>
  <c r="L46" i="3" s="1"/>
  <c r="G123" i="3"/>
  <c r="M123" i="3"/>
  <c r="M131" i="3" s="1"/>
  <c r="M147" i="3" s="1"/>
  <c r="G130" i="3"/>
  <c r="G131" i="3" s="1"/>
  <c r="H171" i="3"/>
  <c r="J171" i="3"/>
  <c r="J179" i="3"/>
  <c r="J195" i="3" s="1"/>
  <c r="I194" i="3"/>
  <c r="I171" i="3"/>
  <c r="O171" i="3"/>
  <c r="O179" i="3" s="1"/>
  <c r="O195" i="3" s="1"/>
  <c r="I33" i="4"/>
  <c r="Q31" i="5"/>
  <c r="P11" i="4"/>
  <c r="L141" i="4"/>
  <c r="L37" i="4"/>
  <c r="L41" i="4" s="1"/>
  <c r="Q47" i="5"/>
  <c r="K143" i="4"/>
  <c r="K147" i="4" s="1"/>
  <c r="J145" i="3"/>
  <c r="P145" i="3"/>
  <c r="P146" i="3" s="1"/>
  <c r="G187" i="3"/>
  <c r="G194" i="3" s="1"/>
  <c r="M187" i="3"/>
  <c r="M194" i="3" s="1"/>
  <c r="S31" i="5"/>
  <c r="G39" i="5"/>
  <c r="I39" i="4"/>
  <c r="G31" i="5" s="1"/>
  <c r="S39" i="5"/>
  <c r="M92" i="4"/>
  <c r="G47" i="5"/>
  <c r="H179" i="3"/>
  <c r="N179" i="3"/>
  <c r="H187" i="3"/>
  <c r="H194" i="3" s="1"/>
  <c r="N187" i="3"/>
  <c r="N194" i="3" s="1"/>
  <c r="P33" i="4"/>
  <c r="N92" i="4"/>
  <c r="N37" i="4"/>
  <c r="N41" i="4" s="1"/>
  <c r="I39" i="5"/>
  <c r="J39" i="4"/>
  <c r="I31" i="5" s="1"/>
  <c r="U39" i="5"/>
  <c r="P39" i="4"/>
  <c r="U31" i="5" s="1"/>
  <c r="L139" i="3"/>
  <c r="L193" i="3"/>
  <c r="L194" i="3" s="1"/>
  <c r="K10" i="4"/>
  <c r="K72" i="4"/>
  <c r="K94" i="4" s="1"/>
  <c r="K98" i="4" s="1"/>
  <c r="Q10" i="4"/>
  <c r="Q21" i="4" s="1"/>
  <c r="Q72" i="4"/>
  <c r="M72" i="4"/>
  <c r="M11" i="4"/>
  <c r="M21" i="4" s="1"/>
  <c r="M43" i="4" s="1"/>
  <c r="M47" i="4" s="1"/>
  <c r="K84" i="4"/>
  <c r="S47" i="5"/>
  <c r="N10" i="4"/>
  <c r="N21" i="4" s="1"/>
  <c r="J11" i="4"/>
  <c r="N84" i="4"/>
  <c r="I92" i="4"/>
  <c r="I37" i="4"/>
  <c r="O92" i="4"/>
  <c r="O37" i="4"/>
  <c r="O41" i="4" s="1"/>
  <c r="K39" i="5"/>
  <c r="K39" i="4"/>
  <c r="W39" i="5"/>
  <c r="Q39" i="4"/>
  <c r="L133" i="4"/>
  <c r="R133" i="4"/>
  <c r="R143" i="4" s="1"/>
  <c r="R147" i="4" s="1"/>
  <c r="N141" i="4"/>
  <c r="U47" i="5"/>
  <c r="Q143" i="4"/>
  <c r="Q147" i="4" s="1"/>
  <c r="J170" i="4"/>
  <c r="P170" i="4"/>
  <c r="V89" i="5"/>
  <c r="K25" i="4"/>
  <c r="K33" i="4" s="1"/>
  <c r="Y31" i="5"/>
  <c r="I84" i="4"/>
  <c r="O84" i="4"/>
  <c r="J92" i="4"/>
  <c r="J94" i="4" s="1"/>
  <c r="J98" i="4" s="1"/>
  <c r="P92" i="4"/>
  <c r="P94" i="4" s="1"/>
  <c r="P98" i="4" s="1"/>
  <c r="K45" i="4"/>
  <c r="Q45" i="4"/>
  <c r="J121" i="4"/>
  <c r="P121" i="4"/>
  <c r="M133" i="4"/>
  <c r="I141" i="4"/>
  <c r="O141" i="4"/>
  <c r="K170" i="4"/>
  <c r="Q170" i="4"/>
  <c r="K190" i="4"/>
  <c r="Q190" i="4"/>
  <c r="M192" i="4"/>
  <c r="M196" i="4" s="1"/>
  <c r="J84" i="4"/>
  <c r="P84" i="4"/>
  <c r="O39" i="5"/>
  <c r="N133" i="4"/>
  <c r="L170" i="4"/>
  <c r="R170" i="4"/>
  <c r="L190" i="4"/>
  <c r="R190" i="4"/>
  <c r="R192" i="4" s="1"/>
  <c r="R196" i="4" s="1"/>
  <c r="N192" i="4"/>
  <c r="N196" i="4" s="1"/>
  <c r="X97" i="5"/>
  <c r="Q39" i="5"/>
  <c r="L121" i="4"/>
  <c r="R121" i="4"/>
  <c r="I133" i="4"/>
  <c r="O133" i="4"/>
  <c r="T81" i="5"/>
  <c r="L81" i="5"/>
  <c r="N89" i="5"/>
  <c r="P97" i="5"/>
  <c r="N81" i="5"/>
  <c r="P89" i="5"/>
  <c r="R97" i="5"/>
  <c r="M39" i="5"/>
  <c r="Y39" i="5"/>
  <c r="K47" i="5"/>
  <c r="W47" i="5"/>
  <c r="F81" i="5"/>
  <c r="X81" i="5"/>
  <c r="H89" i="5"/>
  <c r="Z89" i="5"/>
  <c r="J97" i="5"/>
  <c r="M47" i="5"/>
  <c r="Y47" i="5"/>
  <c r="H81" i="5"/>
  <c r="Z81" i="5"/>
  <c r="J89" i="5"/>
  <c r="L97" i="5"/>
  <c r="O31" i="5"/>
  <c r="O47" i="5"/>
  <c r="R81" i="5"/>
  <c r="T89" i="5"/>
  <c r="V97" i="5"/>
  <c r="H26" i="3" l="1"/>
  <c r="H47" i="3" s="1"/>
  <c r="R96" i="2"/>
  <c r="W46" i="5" s="1"/>
  <c r="X46" i="5" s="1"/>
  <c r="I13" i="5"/>
  <c r="J13" i="5" s="1"/>
  <c r="N95" i="2"/>
  <c r="Q63" i="2"/>
  <c r="U38" i="5" s="1"/>
  <c r="O63" i="2"/>
  <c r="Q38" i="5" s="1"/>
  <c r="M129" i="2"/>
  <c r="R5" i="5"/>
  <c r="W22" i="5"/>
  <c r="K72" i="5"/>
  <c r="H5" i="5"/>
  <c r="S21" i="5"/>
  <c r="T21" i="5" s="1"/>
  <c r="I143" i="4"/>
  <c r="I147" i="4" s="1"/>
  <c r="I78" i="3"/>
  <c r="I99" i="3" s="1"/>
  <c r="G18" i="3"/>
  <c r="G26" i="3" s="1"/>
  <c r="G47" i="3" s="1"/>
  <c r="M143" i="4"/>
  <c r="M147" i="4" s="1"/>
  <c r="P192" i="4"/>
  <c r="P196" i="4" s="1"/>
  <c r="N99" i="3"/>
  <c r="L147" i="3"/>
  <c r="O99" i="3"/>
  <c r="O147" i="3"/>
  <c r="K192" i="4"/>
  <c r="K196" i="4" s="1"/>
  <c r="P143" i="4"/>
  <c r="P147" i="4" s="1"/>
  <c r="J192" i="4"/>
  <c r="J196" i="4" s="1"/>
  <c r="I41" i="4"/>
  <c r="I43" i="4" s="1"/>
  <c r="I47" i="4" s="1"/>
  <c r="K21" i="4"/>
  <c r="M94" i="4"/>
  <c r="M98" i="4" s="1"/>
  <c r="M195" i="3"/>
  <c r="P147" i="3"/>
  <c r="O26" i="3"/>
  <c r="O47" i="3" s="1"/>
  <c r="Z30" i="5"/>
  <c r="Q14" i="5"/>
  <c r="R56" i="5"/>
  <c r="W72" i="5"/>
  <c r="X72" i="5" s="1"/>
  <c r="K73" i="5"/>
  <c r="S72" i="5"/>
  <c r="T72" i="5" s="1"/>
  <c r="T28" i="2"/>
  <c r="Q18" i="3"/>
  <c r="Q26" i="3" s="1"/>
  <c r="I195" i="3"/>
  <c r="P26" i="3"/>
  <c r="P47" i="3" s="1"/>
  <c r="R13" i="5"/>
  <c r="P21" i="4"/>
  <c r="G46" i="3"/>
  <c r="Q99" i="3"/>
  <c r="L46" i="5"/>
  <c r="P56" i="5"/>
  <c r="P195" i="3"/>
  <c r="I192" i="4"/>
  <c r="I196" i="4" s="1"/>
  <c r="J21" i="4"/>
  <c r="Q94" i="4"/>
  <c r="Q98" i="4" s="1"/>
  <c r="J146" i="3"/>
  <c r="J78" i="3"/>
  <c r="N98" i="3"/>
  <c r="Z56" i="5"/>
  <c r="N56" i="5"/>
  <c r="R30" i="5"/>
  <c r="J30" i="5"/>
  <c r="J45" i="3"/>
  <c r="J46" i="3" s="1"/>
  <c r="J47" i="3" s="1"/>
  <c r="L47" i="3"/>
  <c r="M99" i="3"/>
  <c r="G147" i="3"/>
  <c r="Q128" i="2"/>
  <c r="Q129" i="2"/>
  <c r="O64" i="5"/>
  <c r="O65" i="5"/>
  <c r="O14" i="5"/>
  <c r="N63" i="2"/>
  <c r="O38" i="5" s="1"/>
  <c r="P38" i="5" s="1"/>
  <c r="N62" i="2"/>
  <c r="O13" i="5"/>
  <c r="H46" i="5"/>
  <c r="Q192" i="4"/>
  <c r="Q196" i="4" s="1"/>
  <c r="O43" i="4"/>
  <c r="O47" i="4" s="1"/>
  <c r="P41" i="4"/>
  <c r="P98" i="3"/>
  <c r="P78" i="3"/>
  <c r="P99" i="3" s="1"/>
  <c r="K129" i="2"/>
  <c r="K128" i="2"/>
  <c r="H3" i="5"/>
  <c r="G3" i="5"/>
  <c r="K40" i="2"/>
  <c r="K46" i="3"/>
  <c r="V5" i="5"/>
  <c r="J5" i="5"/>
  <c r="L21" i="5"/>
  <c r="F13" i="5"/>
  <c r="H13" i="5"/>
  <c r="H147" i="3"/>
  <c r="K64" i="5"/>
  <c r="K14" i="5"/>
  <c r="K13" i="5"/>
  <c r="K65" i="5"/>
  <c r="L63" i="2"/>
  <c r="K38" i="5" s="1"/>
  <c r="L38" i="5" s="1"/>
  <c r="L62" i="2"/>
  <c r="V30" i="5"/>
  <c r="O94" i="4"/>
  <c r="O98" i="4" s="1"/>
  <c r="J98" i="3"/>
  <c r="J41" i="4"/>
  <c r="J43" i="4" s="1"/>
  <c r="J47" i="4" s="1"/>
  <c r="Z38" i="5"/>
  <c r="N38" i="5"/>
  <c r="P30" i="5"/>
  <c r="J38" i="5"/>
  <c r="X30" i="5"/>
  <c r="P21" i="5"/>
  <c r="L99" i="3"/>
  <c r="K26" i="3"/>
  <c r="X21" i="5"/>
  <c r="W31" i="5"/>
  <c r="Q41" i="4"/>
  <c r="Q43" i="4" s="1"/>
  <c r="Q47" i="4" s="1"/>
  <c r="U21" i="5"/>
  <c r="U73" i="5"/>
  <c r="U72" i="5"/>
  <c r="V72" i="5" s="1"/>
  <c r="U22" i="5"/>
  <c r="Q96" i="2"/>
  <c r="U46" i="5" s="1"/>
  <c r="V46" i="5" s="1"/>
  <c r="Q95" i="2"/>
  <c r="Q22" i="5"/>
  <c r="Q72" i="5"/>
  <c r="Q21" i="5"/>
  <c r="R21" i="5" s="1"/>
  <c r="Q73" i="5"/>
  <c r="O95" i="2"/>
  <c r="O96" i="2"/>
  <c r="Q46" i="5" s="1"/>
  <c r="R46" i="5" s="1"/>
  <c r="L192" i="4"/>
  <c r="L196" i="4" s="1"/>
  <c r="N195" i="3"/>
  <c r="L43" i="4"/>
  <c r="L47" i="4" s="1"/>
  <c r="H98" i="3"/>
  <c r="I21" i="5"/>
  <c r="I73" i="5"/>
  <c r="I22" i="5"/>
  <c r="I72" i="5"/>
  <c r="J72" i="5" s="1"/>
  <c r="K96" i="2"/>
  <c r="I46" i="5" s="1"/>
  <c r="J46" i="5" s="1"/>
  <c r="K95" i="2"/>
  <c r="I26" i="3"/>
  <c r="I47" i="3" s="1"/>
  <c r="Z64" i="5"/>
  <c r="E22" i="5"/>
  <c r="E72" i="5"/>
  <c r="E73" i="5"/>
  <c r="E21" i="5"/>
  <c r="F21" i="5" s="1"/>
  <c r="I95" i="2"/>
  <c r="I96" i="2"/>
  <c r="E46" i="5" s="1"/>
  <c r="F46" i="5" s="1"/>
  <c r="V38" i="5"/>
  <c r="R38" i="5"/>
  <c r="Y73" i="5"/>
  <c r="Y72" i="5"/>
  <c r="Z72" i="5" s="1"/>
  <c r="Y22" i="5"/>
  <c r="Y21" i="5"/>
  <c r="S96" i="2"/>
  <c r="Y46" i="5" s="1"/>
  <c r="Z46" i="5" s="1"/>
  <c r="S95" i="2"/>
  <c r="V56" i="5"/>
  <c r="J56" i="5"/>
  <c r="F64" i="5"/>
  <c r="T56" i="5"/>
  <c r="H56" i="5"/>
  <c r="H21" i="5"/>
  <c r="E88" i="5"/>
  <c r="E63" i="5"/>
  <c r="E28" i="5"/>
  <c r="E96" i="5"/>
  <c r="E71" i="5"/>
  <c r="E36" i="5"/>
  <c r="E11" i="5"/>
  <c r="E80" i="5"/>
  <c r="E19" i="5"/>
  <c r="E44" i="5"/>
  <c r="E55" i="5"/>
  <c r="P46" i="5"/>
  <c r="I94" i="4"/>
  <c r="I98" i="4" s="1"/>
  <c r="N43" i="4"/>
  <c r="N47" i="4" s="1"/>
  <c r="L195" i="3"/>
  <c r="Q46" i="3"/>
  <c r="O143" i="4"/>
  <c r="O147" i="4" s="1"/>
  <c r="N143" i="4"/>
  <c r="N147" i="4" s="1"/>
  <c r="K31" i="5"/>
  <c r="L30" i="5" s="1"/>
  <c r="K41" i="4"/>
  <c r="N94" i="4"/>
  <c r="N98" i="4" s="1"/>
  <c r="H195" i="3"/>
  <c r="L143" i="4"/>
  <c r="L147" i="4" s="1"/>
  <c r="H78" i="3"/>
  <c r="M45" i="3"/>
  <c r="M46" i="3" s="1"/>
  <c r="M47" i="3" s="1"/>
  <c r="Q147" i="3"/>
  <c r="N147" i="3"/>
  <c r="G195" i="3"/>
  <c r="I161" i="3"/>
  <c r="L7" i="2"/>
  <c r="J147" i="3"/>
  <c r="R128" i="2"/>
  <c r="R129" i="2"/>
  <c r="T63" i="2"/>
  <c r="T62" i="2"/>
  <c r="Z13" i="5"/>
  <c r="N13" i="5"/>
  <c r="J64" i="5"/>
  <c r="X56" i="5"/>
  <c r="W64" i="5"/>
  <c r="W14" i="5"/>
  <c r="W13" i="5"/>
  <c r="X13" i="5" s="1"/>
  <c r="W65" i="5"/>
  <c r="R63" i="2"/>
  <c r="W38" i="5" s="1"/>
  <c r="X38" i="5" s="1"/>
  <c r="R62" i="2"/>
  <c r="Z5" i="5"/>
  <c r="V13" i="5"/>
  <c r="L56" i="5"/>
  <c r="M73" i="5"/>
  <c r="M72" i="5"/>
  <c r="M22" i="5"/>
  <c r="M21" i="5"/>
  <c r="N21" i="5" s="1"/>
  <c r="M95" i="2"/>
  <c r="M96" i="2"/>
  <c r="M46" i="5" s="1"/>
  <c r="N46" i="5" s="1"/>
  <c r="T30" i="5"/>
  <c r="H30" i="5"/>
  <c r="T46" i="5"/>
  <c r="S13" i="5"/>
  <c r="S65" i="5"/>
  <c r="S14" i="5"/>
  <c r="S64" i="5"/>
  <c r="T64" i="5" s="1"/>
  <c r="P63" i="2"/>
  <c r="S38" i="5" s="1"/>
  <c r="T38" i="5" s="1"/>
  <c r="P62" i="2"/>
  <c r="H72" i="5"/>
  <c r="F72" i="5" l="1"/>
  <c r="Q47" i="3"/>
  <c r="P13" i="5"/>
  <c r="L72" i="5"/>
  <c r="K43" i="4"/>
  <c r="K47" i="4" s="1"/>
  <c r="J21" i="5"/>
  <c r="J99" i="3"/>
  <c r="L13" i="5"/>
  <c r="P43" i="4"/>
  <c r="P47" i="4" s="1"/>
  <c r="T30" i="2"/>
  <c r="T29" i="2"/>
  <c r="H99" i="3"/>
  <c r="P64" i="5"/>
  <c r="G88" i="5"/>
  <c r="G63" i="5"/>
  <c r="G28" i="5"/>
  <c r="G96" i="5"/>
  <c r="G71" i="5"/>
  <c r="G36" i="5"/>
  <c r="G80" i="5"/>
  <c r="G19" i="5"/>
  <c r="G55" i="5"/>
  <c r="G11" i="5"/>
  <c r="G44" i="5"/>
  <c r="I3" i="5"/>
  <c r="J3" i="5"/>
  <c r="L40" i="2"/>
  <c r="K47" i="3"/>
  <c r="L64" i="5"/>
  <c r="H96" i="5"/>
  <c r="H71" i="5"/>
  <c r="H11" i="5"/>
  <c r="H80" i="5"/>
  <c r="H55" i="5"/>
  <c r="H44" i="5"/>
  <c r="H19" i="5"/>
  <c r="H28" i="5" s="1"/>
  <c r="H36" i="5" s="1"/>
  <c r="H63" i="5"/>
  <c r="H88" i="5"/>
  <c r="J161" i="3"/>
  <c r="M7" i="2"/>
  <c r="T13" i="5"/>
  <c r="X64" i="5"/>
  <c r="Z21" i="5"/>
  <c r="R72" i="5"/>
  <c r="N72" i="5"/>
  <c r="V21" i="5"/>
  <c r="I96" i="5" l="1"/>
  <c r="I71" i="5"/>
  <c r="I36" i="5"/>
  <c r="J44" i="5"/>
  <c r="J19" i="5"/>
  <c r="I80" i="5"/>
  <c r="I55" i="5"/>
  <c r="I44" i="5"/>
  <c r="I19" i="5"/>
  <c r="J63" i="5"/>
  <c r="J28" i="5"/>
  <c r="I63" i="5"/>
  <c r="I88" i="5"/>
  <c r="J36" i="5"/>
  <c r="J11" i="5"/>
  <c r="I28" i="5"/>
  <c r="I11" i="5"/>
  <c r="K161" i="3"/>
  <c r="N7" i="2"/>
  <c r="K3" i="5"/>
  <c r="M40" i="2"/>
  <c r="J80" i="5"/>
  <c r="J55" i="5"/>
  <c r="J88" i="5"/>
  <c r="J96" i="5"/>
  <c r="J71" i="5"/>
  <c r="K80" i="5" l="1"/>
  <c r="K55" i="5"/>
  <c r="K44" i="5"/>
  <c r="K19" i="5"/>
  <c r="K88" i="5"/>
  <c r="K63" i="5"/>
  <c r="K28" i="5"/>
  <c r="K36" i="5"/>
  <c r="K96" i="5"/>
  <c r="K71" i="5"/>
  <c r="K11" i="5"/>
  <c r="M3" i="5"/>
  <c r="N40" i="2"/>
  <c r="L161" i="3"/>
  <c r="O7" i="2"/>
  <c r="M88" i="5" l="1"/>
  <c r="M63" i="5"/>
  <c r="M28" i="5"/>
  <c r="M96" i="5"/>
  <c r="M71" i="5"/>
  <c r="M36" i="5"/>
  <c r="M11" i="5"/>
  <c r="M19" i="5"/>
  <c r="M55" i="5"/>
  <c r="M44" i="5"/>
  <c r="M80" i="5"/>
  <c r="M161" i="3"/>
  <c r="P7" i="2"/>
  <c r="O3" i="5"/>
  <c r="O40" i="2"/>
  <c r="Q3" i="5" l="1"/>
  <c r="P40" i="2"/>
  <c r="O88" i="5"/>
  <c r="O63" i="5"/>
  <c r="O28" i="5"/>
  <c r="O96" i="5"/>
  <c r="O71" i="5"/>
  <c r="O36" i="5"/>
  <c r="O19" i="5"/>
  <c r="O11" i="5"/>
  <c r="O55" i="5"/>
  <c r="O44" i="5"/>
  <c r="O80" i="5"/>
  <c r="N161" i="3"/>
  <c r="Q7" i="2"/>
  <c r="S3" i="5" l="1"/>
  <c r="Q40" i="2"/>
  <c r="O161" i="3"/>
  <c r="R7" i="2"/>
  <c r="Q96" i="5"/>
  <c r="Q71" i="5"/>
  <c r="Q36" i="5"/>
  <c r="Q11" i="5"/>
  <c r="Q80" i="5"/>
  <c r="Q55" i="5"/>
  <c r="Q44" i="5"/>
  <c r="Q19" i="5"/>
  <c r="Q88" i="5"/>
  <c r="Q28" i="5"/>
  <c r="Q63" i="5"/>
  <c r="S7" i="2" l="1"/>
  <c r="Q161" i="3" s="1"/>
  <c r="P161" i="3"/>
  <c r="U3" i="5"/>
  <c r="R40" i="2"/>
  <c r="S96" i="5"/>
  <c r="S71" i="5"/>
  <c r="S36" i="5"/>
  <c r="S80" i="5"/>
  <c r="S55" i="5"/>
  <c r="S44" i="5"/>
  <c r="S19" i="5"/>
  <c r="S11" i="5"/>
  <c r="S28" i="5"/>
  <c r="S63" i="5"/>
  <c r="S88" i="5"/>
  <c r="W3" i="5" l="1"/>
  <c r="S40" i="2"/>
  <c r="Y3" i="5" s="1"/>
  <c r="U80" i="5"/>
  <c r="U55" i="5"/>
  <c r="U44" i="5"/>
  <c r="U19" i="5"/>
  <c r="U88" i="5"/>
  <c r="U63" i="5"/>
  <c r="U28" i="5"/>
  <c r="U96" i="5"/>
  <c r="U71" i="5"/>
  <c r="U11" i="5"/>
  <c r="U36" i="5"/>
  <c r="Y88" i="5" l="1"/>
  <c r="Y63" i="5"/>
  <c r="Y28" i="5"/>
  <c r="Y96" i="5"/>
  <c r="Y71" i="5"/>
  <c r="Y36" i="5"/>
  <c r="Y11" i="5"/>
  <c r="Y55" i="5"/>
  <c r="Y44" i="5"/>
  <c r="Y80" i="5"/>
  <c r="Y19" i="5"/>
  <c r="W80" i="5"/>
  <c r="W55" i="5"/>
  <c r="W44" i="5"/>
  <c r="W19" i="5"/>
  <c r="W88" i="5"/>
  <c r="W63" i="5"/>
  <c r="W28" i="5"/>
  <c r="W96" i="5"/>
  <c r="W71" i="5"/>
  <c r="W11" i="5"/>
  <c r="W36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Craig Doolan</author>
  </authors>
  <commentList>
    <comment ref="A5" authorId="0" shapeId="0" xr:uid="{4A77E6B5-0C1B-4A9C-9D5B-E3071B757A6E}">
      <text>
        <r>
          <rPr>
            <sz val="9"/>
            <color indexed="81"/>
            <rFont val="Tahoma"/>
            <family val="2"/>
          </rPr>
          <t xml:space="preserve">Excludes fair value adjustments and reversal of revaluation decrements, net gain/(loss) on sale of assets and the net share of interests in joint ventures &amp; associates.
</t>
        </r>
      </text>
    </comment>
    <comment ref="A13" authorId="0" shapeId="0" xr:uid="{DC403D03-734C-4548-9E2A-12E21168F912}">
      <text>
        <r>
          <rPr>
            <sz val="9"/>
            <color indexed="81"/>
            <rFont val="Tahoma"/>
            <family val="2"/>
          </rPr>
          <t xml:space="preserve">Excludes fair value adjustments and reversal of revaluation decrements, net gain/(loss) on sale of assets and the net share of interests in joint ventures &amp; associates.
</t>
        </r>
      </text>
    </comment>
    <comment ref="A21" authorId="0" shapeId="0" xr:uid="{0FCC4B35-E309-4238-B72C-16EDC47F515E}">
      <text>
        <r>
          <rPr>
            <sz val="9"/>
            <color indexed="81"/>
            <rFont val="Tahoma"/>
            <family val="2"/>
          </rPr>
          <t xml:space="preserve">Excludes fair value adjustments and reversal of revaluation decrements, net gain/(loss) on sale of assets and the net share of interests in joint ventures &amp; associates.
</t>
        </r>
      </text>
    </comment>
    <comment ref="A30" authorId="0" shapeId="0" xr:uid="{DB0D4BE0-BD83-4139-81E7-A3101612F82F}">
      <text>
        <r>
          <rPr>
            <sz val="9"/>
            <color indexed="81"/>
            <rFont val="Tahoma"/>
            <family val="2"/>
          </rPr>
          <t xml:space="preserve">Excludes fair value adjustments and reversal of revaluation decrements, net gain/(loss) on sale of assets and the net share of interests in joint ventures &amp; associates.
</t>
        </r>
      </text>
    </comment>
    <comment ref="A38" authorId="0" shapeId="0" xr:uid="{2D095A35-CC6E-4917-A7E2-16F48C3AE758}">
      <text>
        <r>
          <rPr>
            <sz val="9"/>
            <color indexed="81"/>
            <rFont val="Tahoma"/>
            <family val="2"/>
          </rPr>
          <t xml:space="preserve">Excludes fair value adjustments and reversal of revaluation decrements, net gain/(loss) on sale of assets and the net share of interests in joint ventures &amp; associates.
</t>
        </r>
      </text>
    </comment>
    <comment ref="A46" authorId="0" shapeId="0" xr:uid="{C42A103D-CA3C-4682-8E44-8A5705B4AD53}">
      <text>
        <r>
          <rPr>
            <sz val="9"/>
            <color indexed="81"/>
            <rFont val="Tahoma"/>
            <family val="2"/>
          </rPr>
          <t xml:space="preserve">Excludes fair value adjustments and reversal of revaluation decrements, net gain/(loss) on sale of assets and the net share of interests in joint ventures &amp; associates.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Craig Doolan</author>
  </authors>
  <commentList>
    <comment ref="A5" authorId="0" shapeId="0" xr:uid="{2FDA750D-DCB6-47FD-8748-4CDB062AAD5F}">
      <text>
        <r>
          <rPr>
            <sz val="9"/>
            <color indexed="81"/>
            <rFont val="Tahoma"/>
            <family val="2"/>
          </rPr>
          <t xml:space="preserve">Excludes fair value adjustments and reversal of revaluation decrements, net gain/(loss) on sale of assets and the net share of interests in joint ventures &amp; associates.
</t>
        </r>
      </text>
    </comment>
    <comment ref="A13" authorId="0" shapeId="0" xr:uid="{C9414B08-3B09-4DAF-95F8-D80B0325CF5A}">
      <text>
        <r>
          <rPr>
            <sz val="9"/>
            <color indexed="81"/>
            <rFont val="Tahoma"/>
            <family val="2"/>
          </rPr>
          <t xml:space="preserve">Excludes fair value adjustments and reversal of revaluation decrements, net gain/(loss) on sale of assets and the net share of interests in joint ventures &amp; associates.
</t>
        </r>
      </text>
    </comment>
    <comment ref="A21" authorId="0" shapeId="0" xr:uid="{11805D74-9D0E-40B6-985E-FEEB7F95230F}">
      <text>
        <r>
          <rPr>
            <sz val="9"/>
            <color indexed="81"/>
            <rFont val="Tahoma"/>
            <family val="2"/>
          </rPr>
          <t xml:space="preserve">Excludes fair value adjustments and reversal of revaluation decrements, net gain/(loss) on sale of assets and the net share of interests in joint ventures &amp; associates.
</t>
        </r>
      </text>
    </comment>
    <comment ref="A30" authorId="0" shapeId="0" xr:uid="{490895B1-FEDF-48AF-A914-4F085627302F}">
      <text>
        <r>
          <rPr>
            <sz val="9"/>
            <color indexed="81"/>
            <rFont val="Tahoma"/>
            <family val="2"/>
          </rPr>
          <t xml:space="preserve">Excludes fair value adjustments and reversal of revaluation decrements, net gain/(loss) on sale of assets and the net share of interests in joint ventures &amp; associates.
</t>
        </r>
      </text>
    </comment>
    <comment ref="A38" authorId="0" shapeId="0" xr:uid="{D3D62427-5812-4B05-93E2-51D897F7E09D}">
      <text>
        <r>
          <rPr>
            <sz val="9"/>
            <color indexed="81"/>
            <rFont val="Tahoma"/>
            <family val="2"/>
          </rPr>
          <t xml:space="preserve">Excludes fair value adjustments and reversal of revaluation decrements, net gain/(loss) on sale of assets and the net share of interests in joint ventures &amp; associates.
</t>
        </r>
      </text>
    </comment>
    <comment ref="A46" authorId="0" shapeId="0" xr:uid="{2FADEA4C-7488-417A-B316-A85CCC66655D}">
      <text>
        <r>
          <rPr>
            <sz val="9"/>
            <color indexed="81"/>
            <rFont val="Tahoma"/>
            <family val="2"/>
          </rPr>
          <t xml:space="preserve">Excludes fair value adjustments and reversal of revaluation decrements, net gain/(loss) on sale of assets and the net share of interests in joint ventures &amp; associates.
</t>
        </r>
      </text>
    </comment>
  </commentList>
</comments>
</file>

<file path=xl/sharedStrings.xml><?xml version="1.0" encoding="utf-8"?>
<sst xmlns="http://schemas.openxmlformats.org/spreadsheetml/2006/main" count="1188" uniqueCount="123">
  <si>
    <t>Walcha Council</t>
  </si>
  <si>
    <t>LONG TERM FINANCIAL PLAN</t>
  </si>
  <si>
    <t xml:space="preserve"> for period 30 June 2023 to 30 June 2032</t>
  </si>
  <si>
    <t>Walcha Council - Long Term Financial Plan (Consolidated)</t>
  </si>
  <si>
    <t>SCENARIO 1</t>
  </si>
  <si>
    <t>Income Statement</t>
  </si>
  <si>
    <t>Year Ending 30 June:</t>
  </si>
  <si>
    <t>$ '000</t>
  </si>
  <si>
    <t>Year 0 Budget</t>
  </si>
  <si>
    <t xml:space="preserve">Year 1 Budget </t>
  </si>
  <si>
    <t>Year 2 Plan</t>
  </si>
  <si>
    <t>Year 3 Plan</t>
  </si>
  <si>
    <t>Year 4 Plan</t>
  </si>
  <si>
    <t>Year 5 Plan</t>
  </si>
  <si>
    <t>Year 6 Plan</t>
  </si>
  <si>
    <t xml:space="preserve">Year 7 Plan </t>
  </si>
  <si>
    <t>Year 8 Plan</t>
  </si>
  <si>
    <t>Year 9 Plan</t>
  </si>
  <si>
    <t>Year 10 Plan</t>
  </si>
  <si>
    <t>YEAR 11 IPART REQUEST</t>
  </si>
  <si>
    <t>Income from Continuing Operations</t>
  </si>
  <si>
    <t>Revenue:</t>
  </si>
  <si>
    <t>Rates &amp; Annual Charges</t>
  </si>
  <si>
    <t>User Charges &amp; Fees</t>
  </si>
  <si>
    <t>Interest &amp; Investment Revenue</t>
  </si>
  <si>
    <t>Other Revenues</t>
  </si>
  <si>
    <r>
      <t>Grants &amp; Contributions provided</t>
    </r>
    <r>
      <rPr>
        <sz val="9"/>
        <rFont val="Arial"/>
        <family val="2"/>
      </rPr>
      <t xml:space="preserve"> </t>
    </r>
    <r>
      <rPr>
        <sz val="9.5"/>
        <rFont val="Arial"/>
        <family val="2"/>
      </rPr>
      <t>for Operating Purposes</t>
    </r>
  </si>
  <si>
    <r>
      <t xml:space="preserve">Grants &amp; Contributions provided </t>
    </r>
    <r>
      <rPr>
        <sz val="9.5"/>
        <rFont val="Arial"/>
        <family val="2"/>
      </rPr>
      <t>for Capital Purposes</t>
    </r>
  </si>
  <si>
    <t>Other Income</t>
  </si>
  <si>
    <t>Net gains from the disposal of assets</t>
  </si>
  <si>
    <t>Total Income from Continuing Operations</t>
  </si>
  <si>
    <t>Expenses from Continuing Operations</t>
  </si>
  <si>
    <t>Employee Benefits &amp; On-Costs</t>
  </si>
  <si>
    <t>Borrowing Costs</t>
  </si>
  <si>
    <t>Materials &amp; Contracts</t>
  </si>
  <si>
    <t>Depreciation &amp; Amortisation</t>
  </si>
  <si>
    <t>Other Expenses</t>
  </si>
  <si>
    <t>Total Expenses from Continuing Operations</t>
  </si>
  <si>
    <t>Operating Result Before Capital Grants</t>
  </si>
  <si>
    <t>Operating Result from Continuing Operations</t>
  </si>
  <si>
    <t>Walcha Council - Long Term Financial Plan (General)</t>
  </si>
  <si>
    <t>Walcha Council - Long Term Financial Plan (Water)</t>
  </si>
  <si>
    <t>Walcha Council - Long Term Financial Plan (Sewer)</t>
  </si>
  <si>
    <t>Balance Sheet</t>
  </si>
  <si>
    <t>ASSETS</t>
  </si>
  <si>
    <t>Current Assets</t>
  </si>
  <si>
    <t>Cash &amp; Cash Equivalents</t>
  </si>
  <si>
    <t>Investments</t>
  </si>
  <si>
    <t>Receivables</t>
  </si>
  <si>
    <t>Inventories</t>
  </si>
  <si>
    <t>Contract Assets &amp; Contract Cost Asssets</t>
  </si>
  <si>
    <t>Non-current assets classified as "held for sale"</t>
  </si>
  <si>
    <t>Total Current Assets</t>
  </si>
  <si>
    <t>Non-Current Assets</t>
  </si>
  <si>
    <t>Infrastructure, Property, Plant &amp; Equipment</t>
  </si>
  <si>
    <t>Right of Use Assets</t>
  </si>
  <si>
    <t>Total Non-Current Assets</t>
  </si>
  <si>
    <t>TOTAL ASSETS</t>
  </si>
  <si>
    <t>LIABILITIES</t>
  </si>
  <si>
    <t>Current Liabilities</t>
  </si>
  <si>
    <t>Trade &amp; Other Payables</t>
  </si>
  <si>
    <t>Contract Liabilities</t>
  </si>
  <si>
    <t>Lease Liabilities</t>
  </si>
  <si>
    <t>Borrowings</t>
  </si>
  <si>
    <t>Employee Benefit Provisions</t>
  </si>
  <si>
    <t>Provisions</t>
  </si>
  <si>
    <t>Total Current Liabilities</t>
  </si>
  <si>
    <t>Non-Current Liabilities</t>
  </si>
  <si>
    <t>Payables</t>
  </si>
  <si>
    <t>Lease Liablities</t>
  </si>
  <si>
    <t>Total Non-Current Liabilities</t>
  </si>
  <si>
    <t>TOTAL LIABILITIES</t>
  </si>
  <si>
    <t>Net Assets</t>
  </si>
  <si>
    <t>EQUITY</t>
  </si>
  <si>
    <t>Retained Earnings</t>
  </si>
  <si>
    <t>Revaluation Reserves</t>
  </si>
  <si>
    <t>Total Equity</t>
  </si>
  <si>
    <t>Walcha Council - Long Term Financial Plan (Sewerage)</t>
  </si>
  <si>
    <t>Statement of Cash Flows</t>
  </si>
  <si>
    <t>Cash Flows from Operating Activities</t>
  </si>
  <si>
    <t>Receipts:</t>
  </si>
  <si>
    <t>Investment &amp; Interest Revenue Received</t>
  </si>
  <si>
    <t>Grants &amp; Contributions</t>
  </si>
  <si>
    <t>Other</t>
  </si>
  <si>
    <t>Payments:</t>
  </si>
  <si>
    <t>Net Cash provided (or used in) Operating Activities</t>
  </si>
  <si>
    <t>Cash Flows from Investing Activities</t>
  </si>
  <si>
    <t>Sale of Investment Securities</t>
  </si>
  <si>
    <t>Sale of Real Estate Assets</t>
  </si>
  <si>
    <t>Sale of Infrastructure, Property, Plant &amp; Equipment</t>
  </si>
  <si>
    <t>Purchase of Investment Securities</t>
  </si>
  <si>
    <t>Purchase of Infrastructure, Property, Plant &amp; Equipment</t>
  </si>
  <si>
    <t>Purchase of Real Estate Assets</t>
  </si>
  <si>
    <t>Net Cash provided (or used in) Investing Activities</t>
  </si>
  <si>
    <t>Cash Flows from Financing Activities</t>
  </si>
  <si>
    <t>Proceeds from Borrowings &amp; Advances</t>
  </si>
  <si>
    <t>Repayment of Borrowings &amp; Advances</t>
  </si>
  <si>
    <t>Net Cash Flow provided (used in) Financing Activities</t>
  </si>
  <si>
    <t>Net Increase/(Decrease) in Cash &amp; Cash Equivalents</t>
  </si>
  <si>
    <r>
      <t>plus:</t>
    </r>
    <r>
      <rPr>
        <b/>
        <sz val="9"/>
        <color indexed="63"/>
        <rFont val="Arial"/>
        <family val="2"/>
      </rPr>
      <t xml:space="preserve"> Cash &amp; Cash Equivalents - beginning of year</t>
    </r>
  </si>
  <si>
    <t>Cash &amp; Cash Equivalents - end of the year</t>
  </si>
  <si>
    <t>Consolidated</t>
  </si>
  <si>
    <t>Operating Performance Ratio</t>
  </si>
  <si>
    <t>Benchmark</t>
  </si>
  <si>
    <t>Total continuing operating revenue (excluding Capital Grants &amp; Contributions) - Operating Expenses</t>
  </si>
  <si>
    <t>&gt; 0.00%</t>
  </si>
  <si>
    <t>Total continuing operating revenue (excluding Capital Grants &amp; Contributions)</t>
  </si>
  <si>
    <t>General</t>
  </si>
  <si>
    <t>Water/Sewerage</t>
  </si>
  <si>
    <t>Debt Service Cover Ratio</t>
  </si>
  <si>
    <t>Operating result before capital excluding interest and depreciation/impairment/amortisation</t>
  </si>
  <si>
    <t>&gt; 2.00x</t>
  </si>
  <si>
    <t>Principal Repayments (from Statement of Cash Flows) + Borrowing Costs (from the Income Statement)</t>
  </si>
  <si>
    <t>Own Source Revenue Ratio</t>
  </si>
  <si>
    <t xml:space="preserve">Total continuing operating revenue (excluding all Grants &amp; Contributions) </t>
  </si>
  <si>
    <t>&gt; 60%</t>
  </si>
  <si>
    <t xml:space="preserve">Total continuing operating revenue </t>
  </si>
  <si>
    <t>Infrastructure Asset Renewal Ratio</t>
  </si>
  <si>
    <t>Asset Renewals</t>
  </si>
  <si>
    <t>&gt; 100%</t>
  </si>
  <si>
    <t>Depreciation, amortisation and impairment</t>
  </si>
  <si>
    <t>SCENARIO 2</t>
  </si>
  <si>
    <t>Unrestricted Current 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</si>
</sst>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-* &quot;-&quot;_-"/>
    <numFmt numFmtId="166" formatCode="0.0%"/>
  </numFmts>
  <fonts count="52" x14ac:knownFonts="1">
    <font>
      <sz val="10"/>
      <name val="Arial"/>
    </font>
    <font>
      <sz val="8"/>
      <color indexed="62"/>
      <name val="Arial"/>
      <family val="2"/>
    </font>
    <font>
      <sz val="35"/>
      <color indexed="62"/>
      <name val="Arial"/>
      <family val="2"/>
    </font>
    <font>
      <sz val="8"/>
      <color indexed="23"/>
      <name val="Arial"/>
      <family val="2"/>
    </font>
    <font>
      <sz val="14"/>
      <color indexed="23"/>
      <name val="Arial"/>
      <family val="2"/>
    </font>
    <font>
      <sz val="8"/>
      <name val="Arial"/>
      <family val="2"/>
    </font>
    <font>
      <sz val="10"/>
      <color indexed="62"/>
      <name val="Arial"/>
      <family val="2"/>
    </font>
    <font>
      <sz val="14"/>
      <color indexed="62"/>
      <name val="Arial"/>
      <family val="2"/>
    </font>
    <font>
      <b/>
      <sz val="10"/>
      <color indexed="62"/>
      <name val="Arial"/>
      <family val="2"/>
    </font>
    <font>
      <sz val="10"/>
      <name val="Arial"/>
      <family val="2"/>
    </font>
    <font>
      <sz val="10"/>
      <color indexed="63"/>
      <name val="Arial"/>
      <family val="2"/>
    </font>
    <font>
      <sz val="14"/>
      <color indexed="63"/>
      <name val="Arial"/>
      <family val="2"/>
    </font>
    <font>
      <b/>
      <sz val="9"/>
      <color indexed="63"/>
      <name val="Arial"/>
      <family val="2"/>
    </font>
    <font>
      <b/>
      <sz val="10"/>
      <name val="Arial"/>
      <family val="2"/>
    </font>
    <font>
      <b/>
      <sz val="10"/>
      <color rgb="FF1A7060"/>
      <name val="Arial"/>
      <family val="2"/>
    </font>
    <font>
      <b/>
      <sz val="11"/>
      <color indexed="63"/>
      <name val="Arial"/>
      <family val="2"/>
    </font>
    <font>
      <sz val="9"/>
      <color indexed="16"/>
      <name val="Arial"/>
      <family val="2"/>
    </font>
    <font>
      <b/>
      <sz val="9"/>
      <color theme="5" tint="-0.249977111117893"/>
      <name val="Arial"/>
      <family val="2"/>
    </font>
    <font>
      <sz val="10"/>
      <color indexed="16"/>
      <name val="Arial"/>
      <family val="2"/>
    </font>
    <font>
      <b/>
      <sz val="11"/>
      <color indexed="62"/>
      <name val="Arial"/>
      <family val="2"/>
    </font>
    <font>
      <b/>
      <u/>
      <sz val="10"/>
      <color indexed="62"/>
      <name val="Arial"/>
      <family val="2"/>
    </font>
    <font>
      <b/>
      <i/>
      <sz val="10"/>
      <color indexed="62"/>
      <name val="Arial"/>
      <family val="2"/>
    </font>
    <font>
      <sz val="8.5"/>
      <color indexed="16"/>
      <name val="Arial"/>
      <family val="2"/>
    </font>
    <font>
      <sz val="10"/>
      <color indexed="21"/>
      <name val="Arial"/>
      <family val="2"/>
    </font>
    <font>
      <sz val="9"/>
      <name val="Arial"/>
      <family val="2"/>
    </font>
    <font>
      <sz val="9.5"/>
      <name val="Arial"/>
      <family val="2"/>
    </font>
    <font>
      <sz val="12"/>
      <color indexed="62"/>
      <name val="Arial"/>
      <family val="2"/>
    </font>
    <font>
      <b/>
      <sz val="11.5"/>
      <color indexed="62"/>
      <name val="Arial"/>
      <family val="2"/>
    </font>
    <font>
      <sz val="13"/>
      <color indexed="62"/>
      <name val="Arial"/>
      <family val="2"/>
    </font>
    <font>
      <b/>
      <sz val="10"/>
      <color indexed="18"/>
      <name val="Arial"/>
      <family val="2"/>
    </font>
    <font>
      <b/>
      <sz val="10"/>
      <color theme="8" tint="-0.249977111117893"/>
      <name val="Arial"/>
      <family val="2"/>
    </font>
    <font>
      <b/>
      <sz val="10"/>
      <color indexed="16"/>
      <name val="Arial"/>
      <family val="2"/>
    </font>
    <font>
      <sz val="10"/>
      <color theme="5" tint="-0.249977111117893"/>
      <name val="Arial"/>
      <family val="2"/>
    </font>
    <font>
      <b/>
      <sz val="10"/>
      <color indexed="63"/>
      <name val="Arial"/>
      <family val="2"/>
    </font>
    <font>
      <b/>
      <sz val="10"/>
      <color theme="5" tint="-0.249977111117893"/>
      <name val="Arial"/>
      <family val="2"/>
    </font>
    <font>
      <b/>
      <sz val="10"/>
      <color rgb="FFDA532E"/>
      <name val="Arial"/>
      <family val="2"/>
    </font>
    <font>
      <sz val="10"/>
      <color rgb="FFFF6600"/>
      <name val="Arial"/>
      <family val="2"/>
    </font>
    <font>
      <sz val="9"/>
      <color indexed="62"/>
      <name val="Arial"/>
      <family val="2"/>
    </font>
    <font>
      <sz val="9"/>
      <color indexed="63"/>
      <name val="Arial"/>
      <family val="2"/>
    </font>
    <font>
      <b/>
      <sz val="9"/>
      <color theme="8" tint="-0.249977111117893"/>
      <name val="Arial"/>
      <family val="2"/>
    </font>
    <font>
      <b/>
      <sz val="9"/>
      <color indexed="62"/>
      <name val="Arial"/>
      <family val="2"/>
    </font>
    <font>
      <b/>
      <u/>
      <sz val="9"/>
      <color indexed="62"/>
      <name val="Arial"/>
      <family val="2"/>
    </font>
    <font>
      <sz val="9"/>
      <color indexed="21"/>
      <name val="Arial"/>
      <family val="2"/>
    </font>
    <font>
      <sz val="9"/>
      <color indexed="5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u/>
      <sz val="10"/>
      <color theme="3"/>
      <name val="Arial"/>
      <family val="2"/>
    </font>
    <font>
      <sz val="10"/>
      <color theme="8" tint="-0.249977111117893"/>
      <name val="Arial"/>
      <family val="2"/>
    </font>
    <font>
      <b/>
      <u/>
      <sz val="10"/>
      <color rgb="FF00B050"/>
      <name val="Arial"/>
      <family val="2"/>
    </font>
    <font>
      <b/>
      <u/>
      <sz val="10"/>
      <color theme="9" tint="-0.249977111117893"/>
      <name val="Arial"/>
      <family val="2"/>
    </font>
    <font>
      <b/>
      <u/>
      <sz val="10"/>
      <color rgb="FF7030A0"/>
      <name val="Arial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9966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55"/>
      </top>
      <bottom/>
      <diagonal/>
    </border>
    <border>
      <left/>
      <right/>
      <top/>
      <bottom style="medium">
        <color indexed="55"/>
      </bottom>
      <diagonal/>
    </border>
    <border>
      <left/>
      <right/>
      <top style="thin">
        <color indexed="55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medium">
        <color indexed="55"/>
      </bottom>
      <diagonal/>
    </border>
    <border>
      <left/>
      <right/>
      <top style="medium">
        <color indexed="55"/>
      </top>
      <bottom style="double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213">
    <xf numFmtId="0" fontId="0" fillId="0" borderId="0" xfId="0"/>
    <xf numFmtId="0" fontId="1" fillId="0" borderId="0" xfId="0" applyFont="1" applyFill="1"/>
    <xf numFmtId="0" fontId="2" fillId="0" borderId="0" xfId="0" applyFont="1" applyFill="1" applyProtection="1">
      <protection hidden="1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/>
    <xf numFmtId="0" fontId="1" fillId="0" borderId="0" xfId="0" applyFont="1" applyAlignment="1"/>
    <xf numFmtId="0" fontId="6" fillId="0" borderId="0" xfId="0" applyFont="1"/>
    <xf numFmtId="0" fontId="7" fillId="0" borderId="0" xfId="0" applyFont="1" applyProtection="1"/>
    <xf numFmtId="0" fontId="6" fillId="0" borderId="0" xfId="0" applyFont="1" applyAlignment="1"/>
    <xf numFmtId="0" fontId="8" fillId="2" borderId="0" xfId="0" applyFont="1" applyFill="1"/>
    <xf numFmtId="0" fontId="6" fillId="3" borderId="0" xfId="0" applyFont="1" applyFill="1"/>
    <xf numFmtId="0" fontId="9" fillId="0" borderId="0" xfId="0" applyFont="1"/>
    <xf numFmtId="0" fontId="9" fillId="3" borderId="0" xfId="0" applyFont="1" applyFill="1"/>
    <xf numFmtId="0" fontId="10" fillId="0" borderId="0" xfId="0" applyFont="1"/>
    <xf numFmtId="0" fontId="11" fillId="0" borderId="0" xfId="0" applyFont="1"/>
    <xf numFmtId="0" fontId="10" fillId="3" borderId="0" xfId="0" applyFont="1" applyFill="1"/>
    <xf numFmtId="0" fontId="0" fillId="3" borderId="0" xfId="0" applyFill="1"/>
    <xf numFmtId="0" fontId="12" fillId="0" borderId="1" xfId="0" applyFont="1" applyBorder="1" applyAlignment="1"/>
    <xf numFmtId="0" fontId="9" fillId="0" borderId="1" xfId="0" applyFont="1" applyBorder="1"/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5" fillId="0" borderId="2" xfId="0" applyFont="1" applyBorder="1"/>
    <xf numFmtId="0" fontId="12" fillId="0" borderId="2" xfId="0" applyFont="1" applyBorder="1"/>
    <xf numFmtId="0" fontId="9" fillId="0" borderId="2" xfId="0" applyFont="1" applyBorder="1"/>
    <xf numFmtId="0" fontId="16" fillId="0" borderId="2" xfId="0" applyFont="1" applyBorder="1" applyAlignment="1"/>
    <xf numFmtId="164" fontId="17" fillId="0" borderId="2" xfId="2" quotePrefix="1" applyFont="1" applyBorder="1" applyAlignment="1">
      <alignment horizontal="center" vertical="center" wrapText="1"/>
    </xf>
    <xf numFmtId="0" fontId="18" fillId="0" borderId="0" xfId="0" applyFont="1"/>
    <xf numFmtId="0" fontId="9" fillId="0" borderId="1" xfId="0" applyFont="1" applyBorder="1" applyAlignment="1"/>
    <xf numFmtId="0" fontId="19" fillId="0" borderId="0" xfId="0" applyFont="1"/>
    <xf numFmtId="0" fontId="20" fillId="0" borderId="0" xfId="0" applyFont="1"/>
    <xf numFmtId="0" fontId="18" fillId="0" borderId="0" xfId="0" applyFont="1" applyAlignment="1"/>
    <xf numFmtId="0" fontId="6" fillId="0" borderId="0" xfId="0" applyFont="1" applyBorder="1" applyAlignment="1"/>
    <xf numFmtId="0" fontId="6" fillId="0" borderId="0" xfId="0" applyFont="1" applyBorder="1"/>
    <xf numFmtId="0" fontId="21" fillId="0" borderId="0" xfId="0" applyFont="1"/>
    <xf numFmtId="0" fontId="22" fillId="0" borderId="0" xfId="0" applyFont="1" applyAlignment="1"/>
    <xf numFmtId="165" fontId="23" fillId="0" borderId="0" xfId="2" applyNumberFormat="1" applyFont="1" applyAlignment="1"/>
    <xf numFmtId="166" fontId="0" fillId="0" borderId="0" xfId="0" applyNumberFormat="1"/>
    <xf numFmtId="0" fontId="22" fillId="0" borderId="0" xfId="0" applyFont="1" applyFill="1" applyAlignment="1"/>
    <xf numFmtId="9" fontId="0" fillId="0" borderId="0" xfId="0" applyNumberFormat="1"/>
    <xf numFmtId="165" fontId="23" fillId="0" borderId="0" xfId="2" applyNumberFormat="1" applyFont="1" applyFill="1" applyAlignment="1"/>
    <xf numFmtId="0" fontId="9" fillId="0" borderId="0" xfId="0" applyFont="1" applyBorder="1"/>
    <xf numFmtId="165" fontId="23" fillId="0" borderId="0" xfId="2" applyNumberFormat="1" applyFont="1" applyBorder="1" applyAlignment="1"/>
    <xf numFmtId="0" fontId="8" fillId="0" borderId="0" xfId="0" applyFont="1" applyBorder="1"/>
    <xf numFmtId="0" fontId="18" fillId="0" borderId="0" xfId="0" applyFont="1" applyBorder="1" applyAlignment="1"/>
    <xf numFmtId="0" fontId="26" fillId="0" borderId="3" xfId="0" applyFont="1" applyBorder="1"/>
    <xf numFmtId="0" fontId="27" fillId="0" borderId="3" xfId="0" applyFont="1" applyBorder="1"/>
    <xf numFmtId="0" fontId="6" fillId="0" borderId="3" xfId="0" applyFont="1" applyBorder="1"/>
    <xf numFmtId="0" fontId="18" fillId="0" borderId="0" xfId="0" applyFont="1" applyBorder="1"/>
    <xf numFmtId="165" fontId="6" fillId="0" borderId="4" xfId="0" applyNumberFormat="1" applyFont="1" applyBorder="1" applyAlignment="1"/>
    <xf numFmtId="165" fontId="9" fillId="0" borderId="3" xfId="2" applyNumberFormat="1" applyFont="1" applyBorder="1" applyAlignment="1"/>
    <xf numFmtId="165" fontId="9" fillId="0" borderId="0" xfId="0" applyNumberFormat="1" applyFont="1" applyFill="1" applyAlignment="1">
      <alignment horizontal="right"/>
    </xf>
    <xf numFmtId="165" fontId="6" fillId="0" borderId="0" xfId="2" applyNumberFormat="1" applyFont="1" applyBorder="1" applyAlignment="1"/>
    <xf numFmtId="165" fontId="6" fillId="0" borderId="0" xfId="0" applyNumberFormat="1" applyFont="1" applyFill="1" applyAlignment="1">
      <alignment horizontal="right"/>
    </xf>
    <xf numFmtId="0" fontId="7" fillId="0" borderId="0" xfId="0" applyFont="1"/>
    <xf numFmtId="0" fontId="27" fillId="0" borderId="0" xfId="0" applyFont="1" applyBorder="1"/>
    <xf numFmtId="165" fontId="8" fillId="0" borderId="3" xfId="0" applyNumberFormat="1" applyFont="1" applyBorder="1" applyAlignment="1"/>
    <xf numFmtId="0" fontId="28" fillId="0" borderId="0" xfId="0" applyFont="1" applyBorder="1"/>
    <xf numFmtId="165" fontId="26" fillId="0" borderId="5" xfId="0" applyNumberFormat="1" applyFont="1" applyBorder="1" applyAlignment="1"/>
    <xf numFmtId="0" fontId="29" fillId="0" borderId="0" xfId="0" applyFont="1"/>
    <xf numFmtId="165" fontId="9" fillId="0" borderId="1" xfId="2" applyNumberFormat="1" applyFont="1" applyBorder="1" applyAlignment="1"/>
    <xf numFmtId="165" fontId="9" fillId="0" borderId="0" xfId="2" applyNumberFormat="1" applyFont="1" applyAlignment="1">
      <alignment horizontal="right"/>
    </xf>
    <xf numFmtId="0" fontId="30" fillId="0" borderId="1" xfId="0" applyFont="1" applyBorder="1" applyAlignment="1">
      <alignment horizontal="center"/>
    </xf>
    <xf numFmtId="165" fontId="31" fillId="0" borderId="0" xfId="2" applyNumberFormat="1" applyFont="1" applyBorder="1" applyAlignment="1"/>
    <xf numFmtId="165" fontId="18" fillId="0" borderId="0" xfId="2" applyNumberFormat="1" applyFont="1" applyBorder="1" applyAlignment="1"/>
    <xf numFmtId="165" fontId="18" fillId="0" borderId="0" xfId="2" applyNumberFormat="1" applyFont="1" applyAlignment="1"/>
    <xf numFmtId="165" fontId="9" fillId="0" borderId="0" xfId="2" applyNumberFormat="1" applyFont="1" applyBorder="1" applyAlignment="1"/>
    <xf numFmtId="165" fontId="32" fillId="0" borderId="0" xfId="2" applyNumberFormat="1" applyFont="1" applyBorder="1" applyAlignment="1"/>
    <xf numFmtId="165" fontId="32" fillId="0" borderId="0" xfId="2" applyNumberFormat="1" applyFont="1" applyAlignment="1"/>
    <xf numFmtId="0" fontId="9" fillId="0" borderId="0" xfId="0" applyFont="1" applyProtection="1"/>
    <xf numFmtId="0" fontId="6" fillId="0" borderId="0" xfId="0" applyFont="1" applyProtection="1"/>
    <xf numFmtId="0" fontId="6" fillId="0" borderId="0" xfId="0" applyFont="1" applyAlignment="1" applyProtection="1"/>
    <xf numFmtId="0" fontId="9" fillId="2" borderId="0" xfId="0" applyFont="1" applyFill="1"/>
    <xf numFmtId="0" fontId="10" fillId="0" borderId="0" xfId="0" applyFont="1" applyProtection="1"/>
    <xf numFmtId="0" fontId="10" fillId="0" borderId="0" xfId="0" applyFont="1" applyAlignment="1" applyProtection="1">
      <alignment horizontal="left"/>
    </xf>
    <xf numFmtId="0" fontId="33" fillId="0" borderId="1" xfId="0" applyFont="1" applyBorder="1" applyAlignment="1"/>
    <xf numFmtId="0" fontId="33" fillId="0" borderId="1" xfId="0" applyFont="1" applyBorder="1" applyAlignment="1" applyProtection="1"/>
    <xf numFmtId="0" fontId="9" fillId="0" borderId="1" xfId="0" applyFont="1" applyBorder="1" applyProtection="1"/>
    <xf numFmtId="0" fontId="30" fillId="0" borderId="1" xfId="0" applyFont="1" applyBorder="1" applyAlignment="1" applyProtection="1">
      <alignment horizontal="center"/>
    </xf>
    <xf numFmtId="0" fontId="33" fillId="0" borderId="2" xfId="0" applyFont="1" applyBorder="1" applyProtection="1"/>
    <xf numFmtId="0" fontId="33" fillId="0" borderId="2" xfId="0" applyFont="1" applyBorder="1" applyAlignment="1" applyProtection="1"/>
    <xf numFmtId="0" fontId="18" fillId="0" borderId="2" xfId="0" applyFont="1" applyBorder="1" applyAlignment="1" applyProtection="1"/>
    <xf numFmtId="164" fontId="34" fillId="0" borderId="2" xfId="2" applyFont="1" applyBorder="1" applyAlignment="1" applyProtection="1">
      <alignment horizontal="center" wrapText="1"/>
    </xf>
    <xf numFmtId="0" fontId="18" fillId="0" borderId="0" xfId="0" applyFont="1" applyProtection="1"/>
    <xf numFmtId="0" fontId="8" fillId="0" borderId="0" xfId="0" applyFont="1" applyProtection="1"/>
    <xf numFmtId="0" fontId="18" fillId="0" borderId="0" xfId="0" applyFont="1" applyAlignment="1" applyProtection="1"/>
    <xf numFmtId="165" fontId="23" fillId="0" borderId="0" xfId="0" applyNumberFormat="1" applyFont="1" applyAlignment="1" applyProtection="1"/>
    <xf numFmtId="0" fontId="8" fillId="0" borderId="3" xfId="0" applyFont="1" applyBorder="1" applyProtection="1"/>
    <xf numFmtId="0" fontId="6" fillId="0" borderId="3" xfId="0" applyFont="1" applyBorder="1" applyProtection="1"/>
    <xf numFmtId="165" fontId="8" fillId="0" borderId="4" xfId="0" applyNumberFormat="1" applyFont="1" applyFill="1" applyBorder="1" applyAlignment="1" applyProtection="1"/>
    <xf numFmtId="165" fontId="9" fillId="0" borderId="3" xfId="0" applyNumberFormat="1" applyFont="1" applyFill="1" applyBorder="1" applyAlignment="1" applyProtection="1"/>
    <xf numFmtId="165" fontId="9" fillId="0" borderId="3" xfId="0" applyNumberFormat="1" applyFont="1" applyFill="1" applyBorder="1" applyAlignment="1" applyProtection="1">
      <alignment horizontal="right"/>
    </xf>
    <xf numFmtId="165" fontId="6" fillId="0" borderId="0" xfId="0" applyNumberFormat="1" applyFont="1" applyFill="1" applyProtection="1"/>
    <xf numFmtId="165" fontId="6" fillId="0" borderId="0" xfId="0" applyNumberFormat="1" applyFont="1" applyFill="1" applyAlignment="1" applyProtection="1">
      <alignment horizontal="right"/>
    </xf>
    <xf numFmtId="165" fontId="6" fillId="0" borderId="5" xfId="0" applyNumberFormat="1" applyFont="1" applyFill="1" applyBorder="1" applyAlignment="1" applyProtection="1"/>
    <xf numFmtId="165" fontId="9" fillId="0" borderId="1" xfId="0" applyNumberFormat="1" applyFont="1" applyFill="1" applyBorder="1" applyAlignment="1" applyProtection="1"/>
    <xf numFmtId="0" fontId="18" fillId="0" borderId="0" xfId="0" applyFont="1" applyAlignment="1" applyProtection="1">
      <alignment horizontal="center"/>
    </xf>
    <xf numFmtId="165" fontId="6" fillId="0" borderId="0" xfId="0" applyNumberFormat="1" applyFont="1" applyFill="1" applyAlignment="1" applyProtection="1">
      <alignment horizontal="center"/>
    </xf>
    <xf numFmtId="165" fontId="6" fillId="0" borderId="0" xfId="0" applyNumberFormat="1" applyFont="1" applyFill="1" applyAlignment="1" applyProtection="1"/>
    <xf numFmtId="165" fontId="6" fillId="0" borderId="0" xfId="0" applyNumberFormat="1" applyFont="1" applyAlignment="1" applyProtection="1"/>
    <xf numFmtId="165" fontId="8" fillId="0" borderId="4" xfId="0" applyNumberFormat="1" applyFont="1" applyBorder="1" applyAlignment="1" applyProtection="1"/>
    <xf numFmtId="165" fontId="6" fillId="0" borderId="5" xfId="0" applyNumberFormat="1" applyFont="1" applyBorder="1" applyAlignment="1" applyProtection="1"/>
    <xf numFmtId="0" fontId="6" fillId="0" borderId="0" xfId="0" applyFont="1" applyBorder="1" applyProtection="1"/>
    <xf numFmtId="165" fontId="6" fillId="0" borderId="6" xfId="0" applyNumberFormat="1" applyFont="1" applyBorder="1" applyAlignment="1" applyProtection="1"/>
    <xf numFmtId="165" fontId="9" fillId="0" borderId="0" xfId="0" applyNumberFormat="1" applyFont="1" applyBorder="1" applyAlignment="1" applyProtection="1"/>
    <xf numFmtId="165" fontId="23" fillId="0" borderId="7" xfId="0" applyNumberFormat="1" applyFont="1" applyBorder="1" applyAlignment="1" applyProtection="1"/>
    <xf numFmtId="0" fontId="9" fillId="0" borderId="0" xfId="0" applyFont="1" applyAlignment="1" applyProtection="1"/>
    <xf numFmtId="165" fontId="9" fillId="0" borderId="0" xfId="0" applyNumberFormat="1" applyFont="1" applyAlignment="1" applyProtection="1"/>
    <xf numFmtId="0" fontId="35" fillId="0" borderId="0" xfId="0" applyFont="1" applyFill="1" applyProtection="1"/>
    <xf numFmtId="0" fontId="36" fillId="0" borderId="0" xfId="0" applyFont="1" applyFill="1" applyProtection="1"/>
    <xf numFmtId="0" fontId="10" fillId="0" borderId="0" xfId="0" applyFont="1" applyFill="1" applyProtection="1"/>
    <xf numFmtId="0" fontId="37" fillId="0" borderId="0" xfId="0" applyFont="1"/>
    <xf numFmtId="0" fontId="37" fillId="0" borderId="0" xfId="0" applyFont="1" applyAlignment="1"/>
    <xf numFmtId="0" fontId="24" fillId="0" borderId="0" xfId="0" applyFont="1"/>
    <xf numFmtId="0" fontId="38" fillId="0" borderId="0" xfId="0" applyFont="1"/>
    <xf numFmtId="0" fontId="24" fillId="0" borderId="1" xfId="0" applyFont="1" applyBorder="1"/>
    <xf numFmtId="0" fontId="39" fillId="0" borderId="1" xfId="0" applyFont="1" applyBorder="1" applyAlignment="1">
      <alignment horizontal="center"/>
    </xf>
    <xf numFmtId="0" fontId="12" fillId="0" borderId="2" xfId="0" applyFont="1" applyBorder="1" applyProtection="1"/>
    <xf numFmtId="0" fontId="24" fillId="0" borderId="2" xfId="0" applyFont="1" applyBorder="1"/>
    <xf numFmtId="164" fontId="17" fillId="0" borderId="2" xfId="2" quotePrefix="1" applyFont="1" applyBorder="1" applyAlignment="1">
      <alignment horizontal="center" wrapText="1"/>
    </xf>
    <xf numFmtId="0" fontId="16" fillId="0" borderId="0" xfId="0" applyFont="1"/>
    <xf numFmtId="0" fontId="40" fillId="0" borderId="0" xfId="0" applyFont="1"/>
    <xf numFmtId="0" fontId="16" fillId="0" borderId="0" xfId="0" applyFont="1" applyAlignment="1"/>
    <xf numFmtId="165" fontId="37" fillId="0" borderId="0" xfId="2" applyNumberFormat="1" applyFont="1" applyAlignment="1">
      <alignment horizontal="right"/>
    </xf>
    <xf numFmtId="165" fontId="37" fillId="0" borderId="0" xfId="2" applyNumberFormat="1" applyFont="1" applyAlignment="1"/>
    <xf numFmtId="0" fontId="41" fillId="0" borderId="0" xfId="0" applyFont="1"/>
    <xf numFmtId="165" fontId="42" fillId="0" borderId="0" xfId="2" applyNumberFormat="1" applyFont="1" applyFill="1" applyAlignment="1"/>
    <xf numFmtId="165" fontId="16" fillId="0" borderId="0" xfId="2" applyNumberFormat="1" applyFont="1" applyFill="1" applyAlignment="1">
      <alignment horizontal="right"/>
    </xf>
    <xf numFmtId="165" fontId="16" fillId="0" borderId="0" xfId="2" applyNumberFormat="1" applyFont="1" applyAlignment="1">
      <alignment horizontal="right"/>
    </xf>
    <xf numFmtId="0" fontId="16" fillId="0" borderId="0" xfId="0" applyFont="1" applyAlignment="1">
      <alignment horizontal="center"/>
    </xf>
    <xf numFmtId="165" fontId="24" fillId="0" borderId="0" xfId="2" applyNumberFormat="1" applyFont="1" applyFill="1" applyAlignment="1">
      <alignment horizontal="right"/>
    </xf>
    <xf numFmtId="165" fontId="24" fillId="0" borderId="0" xfId="2" applyNumberFormat="1" applyFont="1" applyAlignment="1">
      <alignment horizontal="right"/>
    </xf>
    <xf numFmtId="0" fontId="43" fillId="0" borderId="0" xfId="0" applyFont="1"/>
    <xf numFmtId="0" fontId="40" fillId="0" borderId="8" xfId="0" applyFont="1" applyBorder="1"/>
    <xf numFmtId="0" fontId="37" fillId="0" borderId="8" xfId="0" applyFont="1" applyBorder="1"/>
    <xf numFmtId="165" fontId="37" fillId="0" borderId="9" xfId="0" applyNumberFormat="1" applyFont="1" applyFill="1" applyBorder="1" applyAlignment="1"/>
    <xf numFmtId="165" fontId="37" fillId="0" borderId="9" xfId="0" applyNumberFormat="1" applyFont="1" applyBorder="1" applyAlignment="1"/>
    <xf numFmtId="165" fontId="24" fillId="0" borderId="8" xfId="2" applyNumberFormat="1" applyFont="1" applyBorder="1" applyAlignment="1"/>
    <xf numFmtId="165" fontId="37" fillId="0" borderId="0" xfId="2" applyNumberFormat="1" applyFont="1" applyFill="1" applyAlignment="1">
      <alignment horizontal="right"/>
    </xf>
    <xf numFmtId="165" fontId="16" fillId="0" borderId="0" xfId="2" applyNumberFormat="1" applyFont="1" applyFill="1" applyAlignment="1"/>
    <xf numFmtId="165" fontId="16" fillId="0" borderId="0" xfId="2" applyNumberFormat="1" applyFont="1" applyAlignment="1"/>
    <xf numFmtId="165" fontId="24" fillId="0" borderId="0" xfId="2" applyNumberFormat="1" applyFont="1" applyFill="1" applyAlignment="1"/>
    <xf numFmtId="165" fontId="24" fillId="0" borderId="0" xfId="2" applyNumberFormat="1" applyFont="1" applyAlignment="1"/>
    <xf numFmtId="0" fontId="40" fillId="0" borderId="3" xfId="0" applyFont="1" applyBorder="1"/>
    <xf numFmtId="0" fontId="40" fillId="0" borderId="0" xfId="0" applyFont="1" applyBorder="1"/>
    <xf numFmtId="165" fontId="37" fillId="0" borderId="0" xfId="0" applyNumberFormat="1" applyFont="1" applyBorder="1" applyAlignment="1"/>
    <xf numFmtId="0" fontId="44" fillId="0" borderId="0" xfId="0" applyFont="1"/>
    <xf numFmtId="165" fontId="42" fillId="0" borderId="0" xfId="2" applyNumberFormat="1" applyFont="1" applyAlignment="1"/>
    <xf numFmtId="0" fontId="37" fillId="0" borderId="0" xfId="0" applyFont="1" applyProtection="1"/>
    <xf numFmtId="0" fontId="24" fillId="0" borderId="0" xfId="0" applyFont="1" applyProtection="1"/>
    <xf numFmtId="0" fontId="24" fillId="0" borderId="0" xfId="0" applyFont="1" applyAlignment="1" applyProtection="1"/>
    <xf numFmtId="165" fontId="37" fillId="0" borderId="6" xfId="0" applyNumberFormat="1" applyFont="1" applyBorder="1" applyAlignment="1" applyProtection="1"/>
    <xf numFmtId="165" fontId="24" fillId="0" borderId="0" xfId="0" applyNumberFormat="1" applyFont="1"/>
    <xf numFmtId="165" fontId="37" fillId="0" borderId="0" xfId="0" applyNumberFormat="1" applyFont="1" applyFill="1" applyBorder="1" applyAlignment="1"/>
    <xf numFmtId="165" fontId="37" fillId="0" borderId="6" xfId="0" applyNumberFormat="1" applyFont="1" applyFill="1" applyBorder="1" applyAlignment="1" applyProtection="1"/>
    <xf numFmtId="0" fontId="45" fillId="0" borderId="0" xfId="0" applyFont="1"/>
    <xf numFmtId="0" fontId="46" fillId="0" borderId="0" xfId="0" applyFont="1"/>
    <xf numFmtId="0" fontId="13" fillId="0" borderId="0" xfId="0" applyFont="1" applyAlignment="1"/>
    <xf numFmtId="0" fontId="13" fillId="0" borderId="0" xfId="0" applyFont="1" applyBorder="1" applyAlignment="1"/>
    <xf numFmtId="0" fontId="13" fillId="0" borderId="10" xfId="0" applyFont="1" applyBorder="1" applyAlignment="1"/>
    <xf numFmtId="0" fontId="13" fillId="0" borderId="11" xfId="0" applyFont="1" applyBorder="1" applyAlignment="1"/>
    <xf numFmtId="0" fontId="13" fillId="0" borderId="1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Border="1"/>
    <xf numFmtId="0" fontId="0" fillId="0" borderId="10" xfId="0" applyBorder="1"/>
    <xf numFmtId="0" fontId="0" fillId="0" borderId="11" xfId="0" applyBorder="1"/>
    <xf numFmtId="0" fontId="9" fillId="0" borderId="12" xfId="0" applyFont="1" applyBorder="1"/>
    <xf numFmtId="0" fontId="13" fillId="0" borderId="0" xfId="0" applyFont="1" applyAlignment="1">
      <alignment horizontal="center" vertical="center"/>
    </xf>
    <xf numFmtId="0" fontId="47" fillId="0" borderId="0" xfId="0" applyFont="1" applyBorder="1"/>
    <xf numFmtId="9" fontId="13" fillId="0" borderId="0" xfId="1" applyFont="1" applyBorder="1" applyAlignment="1">
      <alignment horizontal="center" vertical="center"/>
    </xf>
    <xf numFmtId="9" fontId="13" fillId="0" borderId="10" xfId="1" applyFont="1" applyBorder="1" applyAlignment="1">
      <alignment horizontal="center" vertical="center"/>
    </xf>
    <xf numFmtId="1" fontId="47" fillId="0" borderId="11" xfId="0" applyNumberFormat="1" applyFont="1" applyBorder="1"/>
    <xf numFmtId="10" fontId="13" fillId="0" borderId="11" xfId="1" applyNumberFormat="1" applyFont="1" applyBorder="1" applyAlignment="1">
      <alignment horizontal="center" vertical="center"/>
    </xf>
    <xf numFmtId="10" fontId="47" fillId="0" borderId="11" xfId="0" applyNumberFormat="1" applyFont="1" applyBorder="1"/>
    <xf numFmtId="10" fontId="47" fillId="0" borderId="0" xfId="0" applyNumberFormat="1" applyFont="1"/>
    <xf numFmtId="10" fontId="13" fillId="0" borderId="0" xfId="1" applyNumberFormat="1" applyFont="1" applyAlignment="1">
      <alignment horizontal="center" vertical="center"/>
    </xf>
    <xf numFmtId="0" fontId="47" fillId="0" borderId="13" xfId="0" applyFont="1" applyBorder="1"/>
    <xf numFmtId="0" fontId="47" fillId="0" borderId="14" xfId="0" applyFont="1" applyBorder="1"/>
    <xf numFmtId="10" fontId="47" fillId="0" borderId="14" xfId="0" applyNumberFormat="1" applyFont="1" applyBorder="1"/>
    <xf numFmtId="10" fontId="47" fillId="0" borderId="13" xfId="0" applyNumberFormat="1" applyFont="1" applyBorder="1"/>
    <xf numFmtId="0" fontId="30" fillId="0" borderId="0" xfId="0" applyFont="1" applyBorder="1" applyAlignment="1"/>
    <xf numFmtId="0" fontId="30" fillId="0" borderId="10" xfId="0" applyFont="1" applyBorder="1" applyAlignment="1"/>
    <xf numFmtId="0" fontId="30" fillId="0" borderId="11" xfId="0" applyFont="1" applyBorder="1" applyAlignment="1"/>
    <xf numFmtId="0" fontId="30" fillId="0" borderId="11" xfId="0" applyFont="1" applyBorder="1" applyAlignment="1">
      <alignment horizontal="center"/>
    </xf>
    <xf numFmtId="0" fontId="30" fillId="0" borderId="0" xfId="0" applyFont="1" applyAlignment="1">
      <alignment horizontal="center"/>
    </xf>
    <xf numFmtId="10" fontId="47" fillId="0" borderId="11" xfId="1" applyNumberFormat="1" applyFont="1" applyBorder="1"/>
    <xf numFmtId="10" fontId="47" fillId="0" borderId="0" xfId="1" applyNumberFormat="1" applyFont="1"/>
    <xf numFmtId="10" fontId="47" fillId="0" borderId="14" xfId="1" applyNumberFormat="1" applyFont="1" applyBorder="1"/>
    <xf numFmtId="10" fontId="47" fillId="0" borderId="13" xfId="1" applyNumberFormat="1" applyFont="1" applyBorder="1"/>
    <xf numFmtId="0" fontId="0" fillId="0" borderId="0" xfId="0" applyAlignment="1">
      <alignment horizontal="center"/>
    </xf>
    <xf numFmtId="0" fontId="48" fillId="0" borderId="0" xfId="0" applyFont="1"/>
    <xf numFmtId="1" fontId="13" fillId="0" borderId="0" xfId="1" applyNumberFormat="1" applyFont="1" applyBorder="1" applyAlignment="1">
      <alignment horizontal="center" vertical="center"/>
    </xf>
    <xf numFmtId="1" fontId="13" fillId="0" borderId="10" xfId="1" applyNumberFormat="1" applyFont="1" applyBorder="1" applyAlignment="1">
      <alignment horizontal="center" vertical="center"/>
    </xf>
    <xf numFmtId="0" fontId="47" fillId="0" borderId="11" xfId="0" applyFont="1" applyBorder="1"/>
    <xf numFmtId="2" fontId="13" fillId="0" borderId="11" xfId="1" applyNumberFormat="1" applyFont="1" applyBorder="1" applyAlignment="1">
      <alignment horizontal="center" vertical="center"/>
    </xf>
    <xf numFmtId="2" fontId="47" fillId="0" borderId="11" xfId="0" applyNumberFormat="1" applyFont="1" applyBorder="1"/>
    <xf numFmtId="2" fontId="47" fillId="0" borderId="0" xfId="0" applyNumberFormat="1" applyFont="1"/>
    <xf numFmtId="2" fontId="13" fillId="0" borderId="0" xfId="1" applyNumberFormat="1" applyFont="1" applyAlignment="1">
      <alignment horizontal="center" vertical="center"/>
    </xf>
    <xf numFmtId="1" fontId="13" fillId="0" borderId="11" xfId="1" applyNumberFormat="1" applyFont="1" applyBorder="1" applyAlignment="1">
      <alignment horizontal="center" vertical="center"/>
    </xf>
    <xf numFmtId="0" fontId="47" fillId="0" borderId="0" xfId="0" applyFont="1"/>
    <xf numFmtId="1" fontId="13" fillId="0" borderId="0" xfId="1" applyNumberFormat="1" applyFont="1" applyAlignment="1">
      <alignment horizontal="center" vertical="center"/>
    </xf>
    <xf numFmtId="0" fontId="30" fillId="0" borderId="0" xfId="0" applyFont="1" applyBorder="1" applyAlignment="1">
      <alignment horizontal="center"/>
    </xf>
    <xf numFmtId="0" fontId="30" fillId="0" borderId="10" xfId="0" applyFont="1" applyBorder="1" applyAlignment="1">
      <alignment horizontal="center"/>
    </xf>
    <xf numFmtId="0" fontId="30" fillId="0" borderId="11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49" fillId="0" borderId="0" xfId="0" applyFont="1"/>
    <xf numFmtId="0" fontId="30" fillId="0" borderId="0" xfId="0" applyFont="1" applyAlignment="1"/>
    <xf numFmtId="10" fontId="13" fillId="0" borderId="0" xfId="1" applyNumberFormat="1" applyFont="1" applyBorder="1" applyAlignment="1">
      <alignment horizontal="center" vertical="center"/>
    </xf>
    <xf numFmtId="0" fontId="30" fillId="0" borderId="0" xfId="0" applyFont="1" applyBorder="1" applyAlignment="1">
      <alignment horizontal="center"/>
    </xf>
    <xf numFmtId="0" fontId="50" fillId="0" borderId="0" xfId="0" applyFont="1"/>
    <xf numFmtId="43" fontId="9" fillId="0" borderId="0" xfId="0" applyNumberFormat="1" applyFont="1"/>
    <xf numFmtId="2" fontId="0" fillId="0" borderId="0" xfId="1" applyNumberFormat="1" applyFont="1"/>
  </cellXfs>
  <cellStyles count="3">
    <cellStyle name="Comma 2" xfId="2" xr:uid="{EFF04F5D-DC18-489D-A67F-8BBA8E940807}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9525</xdr:rowOff>
    </xdr:from>
    <xdr:to>
      <xdr:col>16</xdr:col>
      <xdr:colOff>0</xdr:colOff>
      <xdr:row>4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E7C842B5-03DD-4924-9052-6B49D7D6CF2E}"/>
            </a:ext>
          </a:extLst>
        </xdr:cNvPr>
        <xdr:cNvSpPr>
          <a:spLocks noChangeShapeType="1"/>
        </xdr:cNvSpPr>
      </xdr:nvSpPr>
      <xdr:spPr bwMode="auto">
        <a:xfrm>
          <a:off x="295275" y="1181100"/>
          <a:ext cx="914400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COpen_Data/Budget/Long%20Term%20Financial%20Plans/2022-23%20to%202031-32/LTFP2232%20SCENARIO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COpen_Data/Budget/Long%20Term%20Financial%20Plans/2022-23%20to%202031-32/LTFP2232%20SCENARIO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comeStat"/>
      <sheetName val="Balsheet"/>
      <sheetName val="StatCashFlow"/>
      <sheetName val="Ratios"/>
      <sheetName val="Integrity Sheet"/>
      <sheetName val="Charts"/>
      <sheetName val="Op Rev &amp; Op Exp"/>
      <sheetName val="SCF"/>
      <sheetName val="Loans"/>
      <sheetName val="Replacement Assets"/>
      <sheetName val="New Assets"/>
      <sheetName val="Balance Sheet"/>
      <sheetName val="Cash&amp;Invest"/>
      <sheetName val="Plant Purchase"/>
      <sheetName val="Loan Water Filter Refurb"/>
      <sheetName val="LoanAmmortsch"/>
      <sheetName val="Loan Rec Centre"/>
      <sheetName val="Loan General $500K"/>
      <sheetName val="Loan Water Storage"/>
      <sheetName val="Loan Water Mains Renewals"/>
      <sheetName val="Loan Water Treatment 2023"/>
      <sheetName val="Loan Water Mains Renewal 2024"/>
      <sheetName val="Loan Water Mains Renewal 2025"/>
      <sheetName val="Loan Water Mains Renewal 2026"/>
      <sheetName val="Loan Sewer Mains Relining"/>
    </sheetNames>
    <sheetDataSet>
      <sheetData sheetId="0"/>
      <sheetData sheetId="1">
        <row r="7">
          <cell r="T7">
            <v>2033</v>
          </cell>
        </row>
      </sheetData>
      <sheetData sheetId="2"/>
      <sheetData sheetId="3"/>
      <sheetData sheetId="4"/>
      <sheetData sheetId="5"/>
      <sheetData sheetId="6"/>
      <sheetData sheetId="7">
        <row r="8">
          <cell r="B8">
            <v>5263</v>
          </cell>
        </row>
      </sheetData>
      <sheetData sheetId="8">
        <row r="69">
          <cell r="D69">
            <v>4619.4095294756453</v>
          </cell>
        </row>
      </sheetData>
      <sheetData sheetId="9"/>
      <sheetData sheetId="10">
        <row r="15">
          <cell r="B15">
            <v>127.059</v>
          </cell>
        </row>
      </sheetData>
      <sheetData sheetId="11"/>
      <sheetData sheetId="12">
        <row r="9">
          <cell r="N9">
            <v>3203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comeStat"/>
      <sheetName val="Balsheet"/>
      <sheetName val="StatCashFlow"/>
      <sheetName val="Ratios"/>
      <sheetName val="Integrity Sheet"/>
      <sheetName val="Charts"/>
      <sheetName val="Op Rev &amp; Op Exp"/>
      <sheetName val="SCF"/>
      <sheetName val="Loans"/>
      <sheetName val="Replacement Assets"/>
      <sheetName val="New Assets"/>
      <sheetName val="Balance Sheet"/>
      <sheetName val="Cash&amp;Invest"/>
      <sheetName val="Plant Purchase"/>
      <sheetName val="Loan Water Filter Refurb"/>
      <sheetName val="LoanAmmortsch"/>
      <sheetName val="Loan Rec Centre"/>
      <sheetName val="Loan General $500K"/>
      <sheetName val="Loan Water Storage"/>
      <sheetName val="Loan Water Mains Renewals"/>
      <sheetName val="Loan Water Treatment 2023"/>
      <sheetName val="Loan Water Mains Renewal 2024"/>
      <sheetName val="Loan Water Mains Renewal 2025"/>
      <sheetName val="Loan Water Mains Renewal 2026"/>
      <sheetName val="Loan Sewer Mains Relinin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>
        <row r="8">
          <cell r="B8">
            <v>5263</v>
          </cell>
        </row>
      </sheetData>
      <sheetData sheetId="8">
        <row r="69">
          <cell r="D69">
            <v>4619.4095294756453</v>
          </cell>
        </row>
      </sheetData>
      <sheetData sheetId="9" refreshError="1"/>
      <sheetData sheetId="10">
        <row r="15">
          <cell r="B15">
            <v>127.059</v>
          </cell>
        </row>
      </sheetData>
      <sheetData sheetId="11" refreshError="1"/>
      <sheetData sheetId="12">
        <row r="9">
          <cell r="N9">
            <v>3203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6BDFF-8592-476E-938E-B564E423A6CE}">
  <sheetPr>
    <tabColor theme="3" tint="0.39997558519241921"/>
    <pageSetUpPr fitToPage="1"/>
  </sheetPr>
  <dimension ref="A1:P12"/>
  <sheetViews>
    <sheetView tabSelected="1" workbookViewId="0">
      <selection activeCell="D11" sqref="D11"/>
    </sheetView>
  </sheetViews>
  <sheetFormatPr defaultRowHeight="12.75" x14ac:dyDescent="0.2"/>
  <cols>
    <col min="1" max="1" width="4.42578125" customWidth="1"/>
    <col min="257" max="257" width="4.42578125" customWidth="1"/>
    <col min="513" max="513" width="4.42578125" customWidth="1"/>
    <col min="769" max="769" width="4.42578125" customWidth="1"/>
    <col min="1025" max="1025" width="4.42578125" customWidth="1"/>
    <col min="1281" max="1281" width="4.42578125" customWidth="1"/>
    <col min="1537" max="1537" width="4.42578125" customWidth="1"/>
    <col min="1793" max="1793" width="4.42578125" customWidth="1"/>
    <col min="2049" max="2049" width="4.42578125" customWidth="1"/>
    <col min="2305" max="2305" width="4.42578125" customWidth="1"/>
    <col min="2561" max="2561" width="4.42578125" customWidth="1"/>
    <col min="2817" max="2817" width="4.42578125" customWidth="1"/>
    <col min="3073" max="3073" width="4.42578125" customWidth="1"/>
    <col min="3329" max="3329" width="4.42578125" customWidth="1"/>
    <col min="3585" max="3585" width="4.42578125" customWidth="1"/>
    <col min="3841" max="3841" width="4.42578125" customWidth="1"/>
    <col min="4097" max="4097" width="4.42578125" customWidth="1"/>
    <col min="4353" max="4353" width="4.42578125" customWidth="1"/>
    <col min="4609" max="4609" width="4.42578125" customWidth="1"/>
    <col min="4865" max="4865" width="4.42578125" customWidth="1"/>
    <col min="5121" max="5121" width="4.42578125" customWidth="1"/>
    <col min="5377" max="5377" width="4.42578125" customWidth="1"/>
    <col min="5633" max="5633" width="4.42578125" customWidth="1"/>
    <col min="5889" max="5889" width="4.42578125" customWidth="1"/>
    <col min="6145" max="6145" width="4.42578125" customWidth="1"/>
    <col min="6401" max="6401" width="4.42578125" customWidth="1"/>
    <col min="6657" max="6657" width="4.42578125" customWidth="1"/>
    <col min="6913" max="6913" width="4.42578125" customWidth="1"/>
    <col min="7169" max="7169" width="4.42578125" customWidth="1"/>
    <col min="7425" max="7425" width="4.42578125" customWidth="1"/>
    <col min="7681" max="7681" width="4.42578125" customWidth="1"/>
    <col min="7937" max="7937" width="4.42578125" customWidth="1"/>
    <col min="8193" max="8193" width="4.42578125" customWidth="1"/>
    <col min="8449" max="8449" width="4.42578125" customWidth="1"/>
    <col min="8705" max="8705" width="4.42578125" customWidth="1"/>
    <col min="8961" max="8961" width="4.42578125" customWidth="1"/>
    <col min="9217" max="9217" width="4.42578125" customWidth="1"/>
    <col min="9473" max="9473" width="4.42578125" customWidth="1"/>
    <col min="9729" max="9729" width="4.42578125" customWidth="1"/>
    <col min="9985" max="9985" width="4.42578125" customWidth="1"/>
    <col min="10241" max="10241" width="4.42578125" customWidth="1"/>
    <col min="10497" max="10497" width="4.42578125" customWidth="1"/>
    <col min="10753" max="10753" width="4.42578125" customWidth="1"/>
    <col min="11009" max="11009" width="4.42578125" customWidth="1"/>
    <col min="11265" max="11265" width="4.42578125" customWidth="1"/>
    <col min="11521" max="11521" width="4.42578125" customWidth="1"/>
    <col min="11777" max="11777" width="4.42578125" customWidth="1"/>
    <col min="12033" max="12033" width="4.42578125" customWidth="1"/>
    <col min="12289" max="12289" width="4.42578125" customWidth="1"/>
    <col min="12545" max="12545" width="4.42578125" customWidth="1"/>
    <col min="12801" max="12801" width="4.42578125" customWidth="1"/>
    <col min="13057" max="13057" width="4.42578125" customWidth="1"/>
    <col min="13313" max="13313" width="4.42578125" customWidth="1"/>
    <col min="13569" max="13569" width="4.42578125" customWidth="1"/>
    <col min="13825" max="13825" width="4.42578125" customWidth="1"/>
    <col min="14081" max="14081" width="4.42578125" customWidth="1"/>
    <col min="14337" max="14337" width="4.42578125" customWidth="1"/>
    <col min="14593" max="14593" width="4.42578125" customWidth="1"/>
    <col min="14849" max="14849" width="4.42578125" customWidth="1"/>
    <col min="15105" max="15105" width="4.42578125" customWidth="1"/>
    <col min="15361" max="15361" width="4.42578125" customWidth="1"/>
    <col min="15617" max="15617" width="4.42578125" customWidth="1"/>
    <col min="15873" max="15873" width="4.42578125" customWidth="1"/>
    <col min="16129" max="16129" width="4.42578125" customWidth="1"/>
  </cols>
  <sheetData>
    <row r="1" spans="1:16" ht="43.5" x14ac:dyDescent="0.55000000000000004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8" x14ac:dyDescent="0.25">
      <c r="A2" s="3"/>
      <c r="B2" s="4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18" x14ac:dyDescent="0.25">
      <c r="A3" s="3"/>
      <c r="B3" s="4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x14ac:dyDescent="0.2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7"/>
    </row>
    <row r="7" spans="1:16" x14ac:dyDescent="0.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7"/>
    </row>
    <row r="8" spans="1:16" ht="12.75" customHeight="1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O8" s="6"/>
      <c r="P8" s="7"/>
    </row>
    <row r="9" spans="1:16" ht="12.75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O9" s="6"/>
      <c r="P9" s="7"/>
    </row>
    <row r="10" spans="1:16" ht="12.75" customHeight="1" x14ac:dyDescent="0.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O10" s="6"/>
      <c r="P10" s="7"/>
    </row>
    <row r="11" spans="1:16" ht="12.75" customHeight="1" x14ac:dyDescent="0.2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7"/>
    </row>
    <row r="12" spans="1:16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7"/>
    </row>
  </sheetData>
  <pageMargins left="0.39370078740157483" right="0.31496062992125984" top="0.39370078740157483" bottom="0.39370078740157483" header="0.19685039370078741" footer="0.19685039370078741"/>
  <pageSetup paperSize="9" scale="94" firstPageNumber="6" fitToHeight="0" orientation="landscape" r:id="rId1"/>
  <headerFooter alignWithMargins="0">
    <oddFooter>&amp;CPage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A4C45-F89C-4965-9FBD-35BAE6AE1ECF}">
  <sheetPr>
    <tabColor theme="3" tint="0.39997558519241921"/>
    <pageSetUpPr fitToPage="1"/>
  </sheetPr>
  <dimension ref="A1:Z129"/>
  <sheetViews>
    <sheetView zoomScaleNormal="100" workbookViewId="0">
      <selection activeCell="O29" sqref="O29"/>
    </sheetView>
  </sheetViews>
  <sheetFormatPr defaultRowHeight="12.75" x14ac:dyDescent="0.2"/>
  <cols>
    <col min="1" max="1" width="1.85546875" customWidth="1"/>
    <col min="7" max="7" width="4.28515625" customWidth="1"/>
    <col min="8" max="8" width="5.7109375" bestFit="1" customWidth="1"/>
    <col min="9" max="9" width="9.7109375" hidden="1" customWidth="1"/>
    <col min="10" max="10" width="9.7109375" bestFit="1" customWidth="1"/>
    <col min="11" max="11" width="9.85546875" customWidth="1"/>
    <col min="14" max="14" width="9.140625" customWidth="1"/>
    <col min="20" max="20" width="13.5703125" style="18" hidden="1" customWidth="1"/>
    <col min="257" max="257" width="1.85546875" customWidth="1"/>
    <col min="263" max="263" width="4.28515625" customWidth="1"/>
    <col min="264" max="264" width="5.7109375" bestFit="1" customWidth="1"/>
    <col min="266" max="266" width="9.7109375" bestFit="1" customWidth="1"/>
    <col min="270" max="270" width="8.42578125" bestFit="1" customWidth="1"/>
    <col min="513" max="513" width="1.85546875" customWidth="1"/>
    <col min="519" max="519" width="4.28515625" customWidth="1"/>
    <col min="520" max="520" width="5.7109375" bestFit="1" customWidth="1"/>
    <col min="522" max="522" width="9.7109375" bestFit="1" customWidth="1"/>
    <col min="526" max="526" width="8.42578125" bestFit="1" customWidth="1"/>
    <col min="769" max="769" width="1.85546875" customWidth="1"/>
    <col min="775" max="775" width="4.28515625" customWidth="1"/>
    <col min="776" max="776" width="5.7109375" bestFit="1" customWidth="1"/>
    <col min="778" max="778" width="9.7109375" bestFit="1" customWidth="1"/>
    <col min="782" max="782" width="8.42578125" bestFit="1" customWidth="1"/>
    <col min="1025" max="1025" width="1.85546875" customWidth="1"/>
    <col min="1031" max="1031" width="4.28515625" customWidth="1"/>
    <col min="1032" max="1032" width="5.7109375" bestFit="1" customWidth="1"/>
    <col min="1034" max="1034" width="9.7109375" bestFit="1" customWidth="1"/>
    <col min="1038" max="1038" width="8.42578125" bestFit="1" customWidth="1"/>
    <col min="1281" max="1281" width="1.85546875" customWidth="1"/>
    <col min="1287" max="1287" width="4.28515625" customWidth="1"/>
    <col min="1288" max="1288" width="5.7109375" bestFit="1" customWidth="1"/>
    <col min="1290" max="1290" width="9.7109375" bestFit="1" customWidth="1"/>
    <col min="1294" max="1294" width="8.42578125" bestFit="1" customWidth="1"/>
    <col min="1537" max="1537" width="1.85546875" customWidth="1"/>
    <col min="1543" max="1543" width="4.28515625" customWidth="1"/>
    <col min="1544" max="1544" width="5.7109375" bestFit="1" customWidth="1"/>
    <col min="1546" max="1546" width="9.7109375" bestFit="1" customWidth="1"/>
    <col min="1550" max="1550" width="8.42578125" bestFit="1" customWidth="1"/>
    <col min="1793" max="1793" width="1.85546875" customWidth="1"/>
    <col min="1799" max="1799" width="4.28515625" customWidth="1"/>
    <col min="1800" max="1800" width="5.7109375" bestFit="1" customWidth="1"/>
    <col min="1802" max="1802" width="9.7109375" bestFit="1" customWidth="1"/>
    <col min="1806" max="1806" width="8.42578125" bestFit="1" customWidth="1"/>
    <col min="2049" max="2049" width="1.85546875" customWidth="1"/>
    <col min="2055" max="2055" width="4.28515625" customWidth="1"/>
    <col min="2056" max="2056" width="5.7109375" bestFit="1" customWidth="1"/>
    <col min="2058" max="2058" width="9.7109375" bestFit="1" customWidth="1"/>
    <col min="2062" max="2062" width="8.42578125" bestFit="1" customWidth="1"/>
    <col min="2305" max="2305" width="1.85546875" customWidth="1"/>
    <col min="2311" max="2311" width="4.28515625" customWidth="1"/>
    <col min="2312" max="2312" width="5.7109375" bestFit="1" customWidth="1"/>
    <col min="2314" max="2314" width="9.7109375" bestFit="1" customWidth="1"/>
    <col min="2318" max="2318" width="8.42578125" bestFit="1" customWidth="1"/>
    <col min="2561" max="2561" width="1.85546875" customWidth="1"/>
    <col min="2567" max="2567" width="4.28515625" customWidth="1"/>
    <col min="2568" max="2568" width="5.7109375" bestFit="1" customWidth="1"/>
    <col min="2570" max="2570" width="9.7109375" bestFit="1" customWidth="1"/>
    <col min="2574" max="2574" width="8.42578125" bestFit="1" customWidth="1"/>
    <col min="2817" max="2817" width="1.85546875" customWidth="1"/>
    <col min="2823" max="2823" width="4.28515625" customWidth="1"/>
    <col min="2824" max="2824" width="5.7109375" bestFit="1" customWidth="1"/>
    <col min="2826" max="2826" width="9.7109375" bestFit="1" customWidth="1"/>
    <col min="2830" max="2830" width="8.42578125" bestFit="1" customWidth="1"/>
    <col min="3073" max="3073" width="1.85546875" customWidth="1"/>
    <col min="3079" max="3079" width="4.28515625" customWidth="1"/>
    <col min="3080" max="3080" width="5.7109375" bestFit="1" customWidth="1"/>
    <col min="3082" max="3082" width="9.7109375" bestFit="1" customWidth="1"/>
    <col min="3086" max="3086" width="8.42578125" bestFit="1" customWidth="1"/>
    <col min="3329" max="3329" width="1.85546875" customWidth="1"/>
    <col min="3335" max="3335" width="4.28515625" customWidth="1"/>
    <col min="3336" max="3336" width="5.7109375" bestFit="1" customWidth="1"/>
    <col min="3338" max="3338" width="9.7109375" bestFit="1" customWidth="1"/>
    <col min="3342" max="3342" width="8.42578125" bestFit="1" customWidth="1"/>
    <col min="3585" max="3585" width="1.85546875" customWidth="1"/>
    <col min="3591" max="3591" width="4.28515625" customWidth="1"/>
    <col min="3592" max="3592" width="5.7109375" bestFit="1" customWidth="1"/>
    <col min="3594" max="3594" width="9.7109375" bestFit="1" customWidth="1"/>
    <col min="3598" max="3598" width="8.42578125" bestFit="1" customWidth="1"/>
    <col min="3841" max="3841" width="1.85546875" customWidth="1"/>
    <col min="3847" max="3847" width="4.28515625" customWidth="1"/>
    <col min="3848" max="3848" width="5.7109375" bestFit="1" customWidth="1"/>
    <col min="3850" max="3850" width="9.7109375" bestFit="1" customWidth="1"/>
    <col min="3854" max="3854" width="8.42578125" bestFit="1" customWidth="1"/>
    <col min="4097" max="4097" width="1.85546875" customWidth="1"/>
    <col min="4103" max="4103" width="4.28515625" customWidth="1"/>
    <col min="4104" max="4104" width="5.7109375" bestFit="1" customWidth="1"/>
    <col min="4106" max="4106" width="9.7109375" bestFit="1" customWidth="1"/>
    <col min="4110" max="4110" width="8.42578125" bestFit="1" customWidth="1"/>
    <col min="4353" max="4353" width="1.85546875" customWidth="1"/>
    <col min="4359" max="4359" width="4.28515625" customWidth="1"/>
    <col min="4360" max="4360" width="5.7109375" bestFit="1" customWidth="1"/>
    <col min="4362" max="4362" width="9.7109375" bestFit="1" customWidth="1"/>
    <col min="4366" max="4366" width="8.42578125" bestFit="1" customWidth="1"/>
    <col min="4609" max="4609" width="1.85546875" customWidth="1"/>
    <col min="4615" max="4615" width="4.28515625" customWidth="1"/>
    <col min="4616" max="4616" width="5.7109375" bestFit="1" customWidth="1"/>
    <col min="4618" max="4618" width="9.7109375" bestFit="1" customWidth="1"/>
    <col min="4622" max="4622" width="8.42578125" bestFit="1" customWidth="1"/>
    <col min="4865" max="4865" width="1.85546875" customWidth="1"/>
    <col min="4871" max="4871" width="4.28515625" customWidth="1"/>
    <col min="4872" max="4872" width="5.7109375" bestFit="1" customWidth="1"/>
    <col min="4874" max="4874" width="9.7109375" bestFit="1" customWidth="1"/>
    <col min="4878" max="4878" width="8.42578125" bestFit="1" customWidth="1"/>
    <col min="5121" max="5121" width="1.85546875" customWidth="1"/>
    <col min="5127" max="5127" width="4.28515625" customWidth="1"/>
    <col min="5128" max="5128" width="5.7109375" bestFit="1" customWidth="1"/>
    <col min="5130" max="5130" width="9.7109375" bestFit="1" customWidth="1"/>
    <col min="5134" max="5134" width="8.42578125" bestFit="1" customWidth="1"/>
    <col min="5377" max="5377" width="1.85546875" customWidth="1"/>
    <col min="5383" max="5383" width="4.28515625" customWidth="1"/>
    <col min="5384" max="5384" width="5.7109375" bestFit="1" customWidth="1"/>
    <col min="5386" max="5386" width="9.7109375" bestFit="1" customWidth="1"/>
    <col min="5390" max="5390" width="8.42578125" bestFit="1" customWidth="1"/>
    <col min="5633" max="5633" width="1.85546875" customWidth="1"/>
    <col min="5639" max="5639" width="4.28515625" customWidth="1"/>
    <col min="5640" max="5640" width="5.7109375" bestFit="1" customWidth="1"/>
    <col min="5642" max="5642" width="9.7109375" bestFit="1" customWidth="1"/>
    <col min="5646" max="5646" width="8.42578125" bestFit="1" customWidth="1"/>
    <col min="5889" max="5889" width="1.85546875" customWidth="1"/>
    <col min="5895" max="5895" width="4.28515625" customWidth="1"/>
    <col min="5896" max="5896" width="5.7109375" bestFit="1" customWidth="1"/>
    <col min="5898" max="5898" width="9.7109375" bestFit="1" customWidth="1"/>
    <col min="5902" max="5902" width="8.42578125" bestFit="1" customWidth="1"/>
    <col min="6145" max="6145" width="1.85546875" customWidth="1"/>
    <col min="6151" max="6151" width="4.28515625" customWidth="1"/>
    <col min="6152" max="6152" width="5.7109375" bestFit="1" customWidth="1"/>
    <col min="6154" max="6154" width="9.7109375" bestFit="1" customWidth="1"/>
    <col min="6158" max="6158" width="8.42578125" bestFit="1" customWidth="1"/>
    <col min="6401" max="6401" width="1.85546875" customWidth="1"/>
    <col min="6407" max="6407" width="4.28515625" customWidth="1"/>
    <col min="6408" max="6408" width="5.7109375" bestFit="1" customWidth="1"/>
    <col min="6410" max="6410" width="9.7109375" bestFit="1" customWidth="1"/>
    <col min="6414" max="6414" width="8.42578125" bestFit="1" customWidth="1"/>
    <col min="6657" max="6657" width="1.85546875" customWidth="1"/>
    <col min="6663" max="6663" width="4.28515625" customWidth="1"/>
    <col min="6664" max="6664" width="5.7109375" bestFit="1" customWidth="1"/>
    <col min="6666" max="6666" width="9.7109375" bestFit="1" customWidth="1"/>
    <col min="6670" max="6670" width="8.42578125" bestFit="1" customWidth="1"/>
    <col min="6913" max="6913" width="1.85546875" customWidth="1"/>
    <col min="6919" max="6919" width="4.28515625" customWidth="1"/>
    <col min="6920" max="6920" width="5.7109375" bestFit="1" customWidth="1"/>
    <col min="6922" max="6922" width="9.7109375" bestFit="1" customWidth="1"/>
    <col min="6926" max="6926" width="8.42578125" bestFit="1" customWidth="1"/>
    <col min="7169" max="7169" width="1.85546875" customWidth="1"/>
    <col min="7175" max="7175" width="4.28515625" customWidth="1"/>
    <col min="7176" max="7176" width="5.7109375" bestFit="1" customWidth="1"/>
    <col min="7178" max="7178" width="9.7109375" bestFit="1" customWidth="1"/>
    <col min="7182" max="7182" width="8.42578125" bestFit="1" customWidth="1"/>
    <col min="7425" max="7425" width="1.85546875" customWidth="1"/>
    <col min="7431" max="7431" width="4.28515625" customWidth="1"/>
    <col min="7432" max="7432" width="5.7109375" bestFit="1" customWidth="1"/>
    <col min="7434" max="7434" width="9.7109375" bestFit="1" customWidth="1"/>
    <col min="7438" max="7438" width="8.42578125" bestFit="1" customWidth="1"/>
    <col min="7681" max="7681" width="1.85546875" customWidth="1"/>
    <col min="7687" max="7687" width="4.28515625" customWidth="1"/>
    <col min="7688" max="7688" width="5.7109375" bestFit="1" customWidth="1"/>
    <col min="7690" max="7690" width="9.7109375" bestFit="1" customWidth="1"/>
    <col min="7694" max="7694" width="8.42578125" bestFit="1" customWidth="1"/>
    <col min="7937" max="7937" width="1.85546875" customWidth="1"/>
    <col min="7943" max="7943" width="4.28515625" customWidth="1"/>
    <col min="7944" max="7944" width="5.7109375" bestFit="1" customWidth="1"/>
    <col min="7946" max="7946" width="9.7109375" bestFit="1" customWidth="1"/>
    <col min="7950" max="7950" width="8.42578125" bestFit="1" customWidth="1"/>
    <col min="8193" max="8193" width="1.85546875" customWidth="1"/>
    <col min="8199" max="8199" width="4.28515625" customWidth="1"/>
    <col min="8200" max="8200" width="5.7109375" bestFit="1" customWidth="1"/>
    <col min="8202" max="8202" width="9.7109375" bestFit="1" customWidth="1"/>
    <col min="8206" max="8206" width="8.42578125" bestFit="1" customWidth="1"/>
    <col min="8449" max="8449" width="1.85546875" customWidth="1"/>
    <col min="8455" max="8455" width="4.28515625" customWidth="1"/>
    <col min="8456" max="8456" width="5.7109375" bestFit="1" customWidth="1"/>
    <col min="8458" max="8458" width="9.7109375" bestFit="1" customWidth="1"/>
    <col min="8462" max="8462" width="8.42578125" bestFit="1" customWidth="1"/>
    <col min="8705" max="8705" width="1.85546875" customWidth="1"/>
    <col min="8711" max="8711" width="4.28515625" customWidth="1"/>
    <col min="8712" max="8712" width="5.7109375" bestFit="1" customWidth="1"/>
    <col min="8714" max="8714" width="9.7109375" bestFit="1" customWidth="1"/>
    <col min="8718" max="8718" width="8.42578125" bestFit="1" customWidth="1"/>
    <col min="8961" max="8961" width="1.85546875" customWidth="1"/>
    <col min="8967" max="8967" width="4.28515625" customWidth="1"/>
    <col min="8968" max="8968" width="5.7109375" bestFit="1" customWidth="1"/>
    <col min="8970" max="8970" width="9.7109375" bestFit="1" customWidth="1"/>
    <col min="8974" max="8974" width="8.42578125" bestFit="1" customWidth="1"/>
    <col min="9217" max="9217" width="1.85546875" customWidth="1"/>
    <col min="9223" max="9223" width="4.28515625" customWidth="1"/>
    <col min="9224" max="9224" width="5.7109375" bestFit="1" customWidth="1"/>
    <col min="9226" max="9226" width="9.7109375" bestFit="1" customWidth="1"/>
    <col min="9230" max="9230" width="8.42578125" bestFit="1" customWidth="1"/>
    <col min="9473" max="9473" width="1.85546875" customWidth="1"/>
    <col min="9479" max="9479" width="4.28515625" customWidth="1"/>
    <col min="9480" max="9480" width="5.7109375" bestFit="1" customWidth="1"/>
    <col min="9482" max="9482" width="9.7109375" bestFit="1" customWidth="1"/>
    <col min="9486" max="9486" width="8.42578125" bestFit="1" customWidth="1"/>
    <col min="9729" max="9729" width="1.85546875" customWidth="1"/>
    <col min="9735" max="9735" width="4.28515625" customWidth="1"/>
    <col min="9736" max="9736" width="5.7109375" bestFit="1" customWidth="1"/>
    <col min="9738" max="9738" width="9.7109375" bestFit="1" customWidth="1"/>
    <col min="9742" max="9742" width="8.42578125" bestFit="1" customWidth="1"/>
    <col min="9985" max="9985" width="1.85546875" customWidth="1"/>
    <col min="9991" max="9991" width="4.28515625" customWidth="1"/>
    <col min="9992" max="9992" width="5.7109375" bestFit="1" customWidth="1"/>
    <col min="9994" max="9994" width="9.7109375" bestFit="1" customWidth="1"/>
    <col min="9998" max="9998" width="8.42578125" bestFit="1" customWidth="1"/>
    <col min="10241" max="10241" width="1.85546875" customWidth="1"/>
    <col min="10247" max="10247" width="4.28515625" customWidth="1"/>
    <col min="10248" max="10248" width="5.7109375" bestFit="1" customWidth="1"/>
    <col min="10250" max="10250" width="9.7109375" bestFit="1" customWidth="1"/>
    <col min="10254" max="10254" width="8.42578125" bestFit="1" customWidth="1"/>
    <col min="10497" max="10497" width="1.85546875" customWidth="1"/>
    <col min="10503" max="10503" width="4.28515625" customWidth="1"/>
    <col min="10504" max="10504" width="5.7109375" bestFit="1" customWidth="1"/>
    <col min="10506" max="10506" width="9.7109375" bestFit="1" customWidth="1"/>
    <col min="10510" max="10510" width="8.42578125" bestFit="1" customWidth="1"/>
    <col min="10753" max="10753" width="1.85546875" customWidth="1"/>
    <col min="10759" max="10759" width="4.28515625" customWidth="1"/>
    <col min="10760" max="10760" width="5.7109375" bestFit="1" customWidth="1"/>
    <col min="10762" max="10762" width="9.7109375" bestFit="1" customWidth="1"/>
    <col min="10766" max="10766" width="8.42578125" bestFit="1" customWidth="1"/>
    <col min="11009" max="11009" width="1.85546875" customWidth="1"/>
    <col min="11015" max="11015" width="4.28515625" customWidth="1"/>
    <col min="11016" max="11016" width="5.7109375" bestFit="1" customWidth="1"/>
    <col min="11018" max="11018" width="9.7109375" bestFit="1" customWidth="1"/>
    <col min="11022" max="11022" width="8.42578125" bestFit="1" customWidth="1"/>
    <col min="11265" max="11265" width="1.85546875" customWidth="1"/>
    <col min="11271" max="11271" width="4.28515625" customWidth="1"/>
    <col min="11272" max="11272" width="5.7109375" bestFit="1" customWidth="1"/>
    <col min="11274" max="11274" width="9.7109375" bestFit="1" customWidth="1"/>
    <col min="11278" max="11278" width="8.42578125" bestFit="1" customWidth="1"/>
    <col min="11521" max="11521" width="1.85546875" customWidth="1"/>
    <col min="11527" max="11527" width="4.28515625" customWidth="1"/>
    <col min="11528" max="11528" width="5.7109375" bestFit="1" customWidth="1"/>
    <col min="11530" max="11530" width="9.7109375" bestFit="1" customWidth="1"/>
    <col min="11534" max="11534" width="8.42578125" bestFit="1" customWidth="1"/>
    <col min="11777" max="11777" width="1.85546875" customWidth="1"/>
    <col min="11783" max="11783" width="4.28515625" customWidth="1"/>
    <col min="11784" max="11784" width="5.7109375" bestFit="1" customWidth="1"/>
    <col min="11786" max="11786" width="9.7109375" bestFit="1" customWidth="1"/>
    <col min="11790" max="11790" width="8.42578125" bestFit="1" customWidth="1"/>
    <col min="12033" max="12033" width="1.85546875" customWidth="1"/>
    <col min="12039" max="12039" width="4.28515625" customWidth="1"/>
    <col min="12040" max="12040" width="5.7109375" bestFit="1" customWidth="1"/>
    <col min="12042" max="12042" width="9.7109375" bestFit="1" customWidth="1"/>
    <col min="12046" max="12046" width="8.42578125" bestFit="1" customWidth="1"/>
    <col min="12289" max="12289" width="1.85546875" customWidth="1"/>
    <col min="12295" max="12295" width="4.28515625" customWidth="1"/>
    <col min="12296" max="12296" width="5.7109375" bestFit="1" customWidth="1"/>
    <col min="12298" max="12298" width="9.7109375" bestFit="1" customWidth="1"/>
    <col min="12302" max="12302" width="8.42578125" bestFit="1" customWidth="1"/>
    <col min="12545" max="12545" width="1.85546875" customWidth="1"/>
    <col min="12551" max="12551" width="4.28515625" customWidth="1"/>
    <col min="12552" max="12552" width="5.7109375" bestFit="1" customWidth="1"/>
    <col min="12554" max="12554" width="9.7109375" bestFit="1" customWidth="1"/>
    <col min="12558" max="12558" width="8.42578125" bestFit="1" customWidth="1"/>
    <col min="12801" max="12801" width="1.85546875" customWidth="1"/>
    <col min="12807" max="12807" width="4.28515625" customWidth="1"/>
    <col min="12808" max="12808" width="5.7109375" bestFit="1" customWidth="1"/>
    <col min="12810" max="12810" width="9.7109375" bestFit="1" customWidth="1"/>
    <col min="12814" max="12814" width="8.42578125" bestFit="1" customWidth="1"/>
    <col min="13057" max="13057" width="1.85546875" customWidth="1"/>
    <col min="13063" max="13063" width="4.28515625" customWidth="1"/>
    <col min="13064" max="13064" width="5.7109375" bestFit="1" customWidth="1"/>
    <col min="13066" max="13066" width="9.7109375" bestFit="1" customWidth="1"/>
    <col min="13070" max="13070" width="8.42578125" bestFit="1" customWidth="1"/>
    <col min="13313" max="13313" width="1.85546875" customWidth="1"/>
    <col min="13319" max="13319" width="4.28515625" customWidth="1"/>
    <col min="13320" max="13320" width="5.7109375" bestFit="1" customWidth="1"/>
    <col min="13322" max="13322" width="9.7109375" bestFit="1" customWidth="1"/>
    <col min="13326" max="13326" width="8.42578125" bestFit="1" customWidth="1"/>
    <col min="13569" max="13569" width="1.85546875" customWidth="1"/>
    <col min="13575" max="13575" width="4.28515625" customWidth="1"/>
    <col min="13576" max="13576" width="5.7109375" bestFit="1" customWidth="1"/>
    <col min="13578" max="13578" width="9.7109375" bestFit="1" customWidth="1"/>
    <col min="13582" max="13582" width="8.42578125" bestFit="1" customWidth="1"/>
    <col min="13825" max="13825" width="1.85546875" customWidth="1"/>
    <col min="13831" max="13831" width="4.28515625" customWidth="1"/>
    <col min="13832" max="13832" width="5.7109375" bestFit="1" customWidth="1"/>
    <col min="13834" max="13834" width="9.7109375" bestFit="1" customWidth="1"/>
    <col min="13838" max="13838" width="8.42578125" bestFit="1" customWidth="1"/>
    <col min="14081" max="14081" width="1.85546875" customWidth="1"/>
    <col min="14087" max="14087" width="4.28515625" customWidth="1"/>
    <col min="14088" max="14088" width="5.7109375" bestFit="1" customWidth="1"/>
    <col min="14090" max="14090" width="9.7109375" bestFit="1" customWidth="1"/>
    <col min="14094" max="14094" width="8.42578125" bestFit="1" customWidth="1"/>
    <col min="14337" max="14337" width="1.85546875" customWidth="1"/>
    <col min="14343" max="14343" width="4.28515625" customWidth="1"/>
    <col min="14344" max="14344" width="5.7109375" bestFit="1" customWidth="1"/>
    <col min="14346" max="14346" width="9.7109375" bestFit="1" customWidth="1"/>
    <col min="14350" max="14350" width="8.42578125" bestFit="1" customWidth="1"/>
    <col min="14593" max="14593" width="1.85546875" customWidth="1"/>
    <col min="14599" max="14599" width="4.28515625" customWidth="1"/>
    <col min="14600" max="14600" width="5.7109375" bestFit="1" customWidth="1"/>
    <col min="14602" max="14602" width="9.7109375" bestFit="1" customWidth="1"/>
    <col min="14606" max="14606" width="8.42578125" bestFit="1" customWidth="1"/>
    <col min="14849" max="14849" width="1.85546875" customWidth="1"/>
    <col min="14855" max="14855" width="4.28515625" customWidth="1"/>
    <col min="14856" max="14856" width="5.7109375" bestFit="1" customWidth="1"/>
    <col min="14858" max="14858" width="9.7109375" bestFit="1" customWidth="1"/>
    <col min="14862" max="14862" width="8.42578125" bestFit="1" customWidth="1"/>
    <col min="15105" max="15105" width="1.85546875" customWidth="1"/>
    <col min="15111" max="15111" width="4.28515625" customWidth="1"/>
    <col min="15112" max="15112" width="5.7109375" bestFit="1" customWidth="1"/>
    <col min="15114" max="15114" width="9.7109375" bestFit="1" customWidth="1"/>
    <col min="15118" max="15118" width="8.42578125" bestFit="1" customWidth="1"/>
    <col min="15361" max="15361" width="1.85546875" customWidth="1"/>
    <col min="15367" max="15367" width="4.28515625" customWidth="1"/>
    <col min="15368" max="15368" width="5.7109375" bestFit="1" customWidth="1"/>
    <col min="15370" max="15370" width="9.7109375" bestFit="1" customWidth="1"/>
    <col min="15374" max="15374" width="8.42578125" bestFit="1" customWidth="1"/>
    <col min="15617" max="15617" width="1.85546875" customWidth="1"/>
    <col min="15623" max="15623" width="4.28515625" customWidth="1"/>
    <col min="15624" max="15624" width="5.7109375" bestFit="1" customWidth="1"/>
    <col min="15626" max="15626" width="9.7109375" bestFit="1" customWidth="1"/>
    <col min="15630" max="15630" width="8.42578125" bestFit="1" customWidth="1"/>
    <col min="15873" max="15873" width="1.85546875" customWidth="1"/>
    <col min="15879" max="15879" width="4.28515625" customWidth="1"/>
    <col min="15880" max="15880" width="5.7109375" bestFit="1" customWidth="1"/>
    <col min="15882" max="15882" width="9.7109375" bestFit="1" customWidth="1"/>
    <col min="15886" max="15886" width="8.42578125" bestFit="1" customWidth="1"/>
    <col min="16129" max="16129" width="1.85546875" customWidth="1"/>
    <col min="16135" max="16135" width="4.28515625" customWidth="1"/>
    <col min="16136" max="16136" width="5.7109375" bestFit="1" customWidth="1"/>
    <col min="16138" max="16138" width="9.7109375" bestFit="1" customWidth="1"/>
    <col min="16142" max="16142" width="8.42578125" bestFit="1" customWidth="1"/>
  </cols>
  <sheetData>
    <row r="1" spans="1:26" ht="18" x14ac:dyDescent="0.25">
      <c r="A1" s="5"/>
      <c r="B1" s="8"/>
      <c r="C1" s="9" t="s">
        <v>3</v>
      </c>
      <c r="D1" s="8"/>
      <c r="E1" s="10"/>
      <c r="F1" s="10"/>
      <c r="G1" s="8"/>
      <c r="H1" s="8"/>
      <c r="I1" s="8"/>
      <c r="J1" s="8"/>
      <c r="K1" s="8"/>
      <c r="L1" s="8"/>
      <c r="M1" s="8"/>
      <c r="N1" s="8"/>
      <c r="O1" s="8"/>
      <c r="P1" s="8"/>
      <c r="Q1" s="11" t="s">
        <v>4</v>
      </c>
      <c r="R1" s="11"/>
      <c r="S1" s="8"/>
      <c r="T1" s="12"/>
      <c r="U1" s="8"/>
      <c r="V1" s="8"/>
      <c r="W1" s="8"/>
      <c r="X1" s="8"/>
      <c r="Y1" s="8"/>
      <c r="Z1" s="8"/>
    </row>
    <row r="2" spans="1:26" x14ac:dyDescent="0.2">
      <c r="A2" s="8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4"/>
      <c r="U2" s="13"/>
      <c r="V2" s="13"/>
      <c r="W2" s="13"/>
      <c r="X2" s="13"/>
      <c r="Y2" s="13"/>
      <c r="Z2" s="13"/>
    </row>
    <row r="3" spans="1:26" ht="18" x14ac:dyDescent="0.25">
      <c r="A3" s="13"/>
      <c r="B3" s="15"/>
      <c r="C3" s="16" t="s">
        <v>5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7"/>
      <c r="U3" s="15"/>
      <c r="V3" s="15"/>
      <c r="W3" s="15"/>
      <c r="X3" s="15"/>
      <c r="Y3" s="15"/>
      <c r="Z3" s="15"/>
    </row>
    <row r="4" spans="1:26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7"/>
      <c r="U4" s="15"/>
      <c r="V4" s="15"/>
      <c r="W4" s="15"/>
      <c r="X4" s="15"/>
      <c r="Y4" s="15"/>
      <c r="Z4" s="15"/>
    </row>
    <row r="5" spans="1:26" x14ac:dyDescent="0.2">
      <c r="A5" s="15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4"/>
      <c r="U5" s="13"/>
      <c r="V5" s="13"/>
      <c r="W5" s="13"/>
      <c r="X5" s="13"/>
      <c r="Y5" s="13"/>
      <c r="Z5" s="13"/>
    </row>
    <row r="6" spans="1:26" ht="13.5" thickBot="1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26" x14ac:dyDescent="0.2">
      <c r="A7" s="13"/>
      <c r="B7" s="19" t="s">
        <v>6</v>
      </c>
      <c r="C7" s="20"/>
      <c r="D7" s="20"/>
      <c r="E7" s="20"/>
      <c r="F7" s="20"/>
      <c r="G7" s="20"/>
      <c r="H7" s="20"/>
      <c r="I7" s="21">
        <v>2022</v>
      </c>
      <c r="J7" s="22">
        <f>I7+1</f>
        <v>2023</v>
      </c>
      <c r="K7" s="22">
        <f t="shared" ref="K7:S7" si="0">J7+1</f>
        <v>2024</v>
      </c>
      <c r="L7" s="22">
        <f t="shared" si="0"/>
        <v>2025</v>
      </c>
      <c r="M7" s="22">
        <f t="shared" si="0"/>
        <v>2026</v>
      </c>
      <c r="N7" s="22">
        <f t="shared" si="0"/>
        <v>2027</v>
      </c>
      <c r="O7" s="22">
        <f t="shared" si="0"/>
        <v>2028</v>
      </c>
      <c r="P7" s="22">
        <f t="shared" si="0"/>
        <v>2029</v>
      </c>
      <c r="Q7" s="22">
        <f t="shared" si="0"/>
        <v>2030</v>
      </c>
      <c r="R7" s="22">
        <f t="shared" si="0"/>
        <v>2031</v>
      </c>
      <c r="S7" s="22">
        <f t="shared" si="0"/>
        <v>2032</v>
      </c>
      <c r="T7" s="22">
        <v>2033</v>
      </c>
    </row>
    <row r="8" spans="1:26" ht="30" customHeight="1" thickBot="1" x14ac:dyDescent="0.3">
      <c r="A8" s="13"/>
      <c r="B8" s="23" t="s">
        <v>7</v>
      </c>
      <c r="C8" s="24"/>
      <c r="D8" s="25"/>
      <c r="E8" s="25"/>
      <c r="F8" s="25"/>
      <c r="G8" s="25"/>
      <c r="H8" s="26"/>
      <c r="I8" s="27" t="s">
        <v>8</v>
      </c>
      <c r="J8" s="27" t="s">
        <v>9</v>
      </c>
      <c r="K8" s="27" t="s">
        <v>10</v>
      </c>
      <c r="L8" s="27" t="s">
        <v>11</v>
      </c>
      <c r="M8" s="27" t="s">
        <v>12</v>
      </c>
      <c r="N8" s="27" t="s">
        <v>13</v>
      </c>
      <c r="O8" s="27" t="s">
        <v>14</v>
      </c>
      <c r="P8" s="27" t="s">
        <v>15</v>
      </c>
      <c r="Q8" s="27" t="s">
        <v>16</v>
      </c>
      <c r="R8" s="27" t="s">
        <v>17</v>
      </c>
      <c r="S8" s="27" t="s">
        <v>18</v>
      </c>
      <c r="T8" s="27" t="s">
        <v>19</v>
      </c>
    </row>
    <row r="9" spans="1:26" x14ac:dyDescent="0.2">
      <c r="A9" s="13"/>
      <c r="B9" s="13"/>
      <c r="C9" s="13"/>
      <c r="D9" s="13"/>
      <c r="E9" s="13"/>
      <c r="F9" s="13"/>
      <c r="G9" s="13"/>
      <c r="H9" s="28"/>
      <c r="I9" s="29"/>
      <c r="J9" s="29"/>
      <c r="K9" s="13"/>
      <c r="T9"/>
    </row>
    <row r="10" spans="1:26" ht="15" x14ac:dyDescent="0.25">
      <c r="A10" s="8"/>
      <c r="B10" s="30" t="s">
        <v>20</v>
      </c>
      <c r="C10" s="31"/>
      <c r="D10" s="8"/>
      <c r="E10" s="8"/>
      <c r="F10" s="8"/>
      <c r="G10" s="8"/>
      <c r="H10" s="32"/>
      <c r="I10" s="33"/>
      <c r="J10" s="33"/>
      <c r="K10" s="34"/>
      <c r="T10"/>
    </row>
    <row r="11" spans="1:26" x14ac:dyDescent="0.2">
      <c r="A11" s="8"/>
      <c r="B11" s="35" t="s">
        <v>21</v>
      </c>
      <c r="C11" s="31"/>
      <c r="D11" s="8"/>
      <c r="E11" s="8"/>
      <c r="F11" s="8"/>
      <c r="G11" s="8"/>
      <c r="H11" s="32"/>
      <c r="I11" s="33"/>
      <c r="J11" s="33"/>
      <c r="K11" s="34"/>
      <c r="T11"/>
    </row>
    <row r="12" spans="1:26" x14ac:dyDescent="0.2">
      <c r="A12" s="13"/>
      <c r="B12" s="13" t="s">
        <v>22</v>
      </c>
      <c r="C12" s="13"/>
      <c r="D12" s="13"/>
      <c r="E12" s="13"/>
      <c r="F12" s="13"/>
      <c r="G12" s="13"/>
      <c r="H12" s="36"/>
      <c r="I12" s="37">
        <v>5263</v>
      </c>
      <c r="J12" s="37">
        <v>5466.3639723219267</v>
      </c>
      <c r="K12" s="37">
        <v>5691.6511066080966</v>
      </c>
      <c r="L12" s="37">
        <v>5862.006105677825</v>
      </c>
      <c r="M12" s="37">
        <v>6018.4219471258839</v>
      </c>
      <c r="N12" s="37">
        <v>6179.0452847157658</v>
      </c>
      <c r="O12" s="37">
        <v>6343.9902532908536</v>
      </c>
      <c r="P12" s="37">
        <v>6513.3741105387844</v>
      </c>
      <c r="Q12" s="37">
        <v>6687.3173231787659</v>
      </c>
      <c r="R12" s="37">
        <v>6865.9436555480315</v>
      </c>
      <c r="S12" s="37">
        <v>7049.380260654797</v>
      </c>
      <c r="T12" s="37">
        <v>6063.8265954077378</v>
      </c>
      <c r="U12" s="38"/>
    </row>
    <row r="13" spans="1:26" x14ac:dyDescent="0.2">
      <c r="A13" s="13"/>
      <c r="B13" s="13" t="s">
        <v>23</v>
      </c>
      <c r="C13" s="13"/>
      <c r="D13" s="13"/>
      <c r="E13" s="13"/>
      <c r="F13" s="13"/>
      <c r="G13" s="13"/>
      <c r="H13" s="39"/>
      <c r="I13" s="37">
        <v>1654</v>
      </c>
      <c r="J13" s="37">
        <v>4240.8247764148209</v>
      </c>
      <c r="K13" s="37">
        <v>4452.8808305813545</v>
      </c>
      <c r="L13" s="37">
        <v>4631.0823212022251</v>
      </c>
      <c r="M13" s="37">
        <v>4770.1029228235066</v>
      </c>
      <c r="N13" s="37">
        <v>4913.2968296376548</v>
      </c>
      <c r="O13" s="37">
        <v>5060.7893227314835</v>
      </c>
      <c r="P13" s="37">
        <v>5212.709444122489</v>
      </c>
      <c r="Q13" s="37">
        <v>5369.1901096629335</v>
      </c>
      <c r="R13" s="37">
        <v>5530.3682253333827</v>
      </c>
      <c r="S13" s="37">
        <v>5696.3848070274253</v>
      </c>
      <c r="T13" s="37">
        <v>4871.4122059523716</v>
      </c>
      <c r="U13" s="40"/>
    </row>
    <row r="14" spans="1:26" x14ac:dyDescent="0.2">
      <c r="A14" s="13"/>
      <c r="B14" s="13" t="s">
        <v>24</v>
      </c>
      <c r="C14" s="13"/>
      <c r="D14" s="13"/>
      <c r="E14" s="13"/>
      <c r="F14" s="13"/>
      <c r="G14" s="13"/>
      <c r="H14" s="39"/>
      <c r="I14" s="41">
        <v>30</v>
      </c>
      <c r="J14" s="41">
        <v>9.2380000000000013</v>
      </c>
      <c r="K14" s="41">
        <v>46.550071000000003</v>
      </c>
      <c r="L14" s="41">
        <v>41.949069430328997</v>
      </c>
      <c r="M14" s="41">
        <v>45.082758740219738</v>
      </c>
      <c r="N14" s="41">
        <v>46.852804833742717</v>
      </c>
      <c r="O14" s="41">
        <v>48.427837640134712</v>
      </c>
      <c r="P14" s="41">
        <v>39.709785907869552</v>
      </c>
      <c r="Q14" s="41">
        <v>35.571726563230243</v>
      </c>
      <c r="R14" s="41">
        <v>35.62396041266377</v>
      </c>
      <c r="S14" s="41">
        <v>36.546797318362145</v>
      </c>
      <c r="T14" s="41">
        <v>28.747498556585676</v>
      </c>
      <c r="U14" s="40"/>
    </row>
    <row r="15" spans="1:26" x14ac:dyDescent="0.2">
      <c r="A15" s="13"/>
      <c r="B15" s="13" t="s">
        <v>25</v>
      </c>
      <c r="C15" s="13"/>
      <c r="D15" s="13"/>
      <c r="E15" s="13"/>
      <c r="F15" s="13"/>
      <c r="G15" s="13"/>
      <c r="H15" s="39"/>
      <c r="I15" s="37">
        <v>1821</v>
      </c>
      <c r="J15" s="37">
        <v>336.1446905263158</v>
      </c>
      <c r="K15" s="37">
        <v>352.95192505263157</v>
      </c>
      <c r="L15" s="37">
        <v>367.07000205473685</v>
      </c>
      <c r="M15" s="37">
        <v>378.08210211637896</v>
      </c>
      <c r="N15" s="37">
        <v>389.42456517987029</v>
      </c>
      <c r="O15" s="37">
        <v>401.10730213526642</v>
      </c>
      <c r="P15" s="37">
        <v>413.14052119932444</v>
      </c>
      <c r="Q15" s="37">
        <v>425.53473683530416</v>
      </c>
      <c r="R15" s="37">
        <v>438.30077894036339</v>
      </c>
      <c r="S15" s="37">
        <v>451.44980230857425</v>
      </c>
      <c r="T15" s="37">
        <v>464.99329637783148</v>
      </c>
      <c r="U15" s="40"/>
    </row>
    <row r="16" spans="1:26" x14ac:dyDescent="0.2">
      <c r="A16" s="13"/>
      <c r="B16" s="13" t="s">
        <v>26</v>
      </c>
      <c r="C16" s="13"/>
      <c r="D16" s="13"/>
      <c r="E16" s="13"/>
      <c r="F16" s="13"/>
      <c r="G16" s="13"/>
      <c r="H16" s="39"/>
      <c r="I16" s="37">
        <v>2970</v>
      </c>
      <c r="J16" s="37">
        <v>5477.223</v>
      </c>
      <c r="K16" s="37">
        <v>5751.0841500000006</v>
      </c>
      <c r="L16" s="37">
        <v>5981.1275159999996</v>
      </c>
      <c r="M16" s="37">
        <v>6160.56134148</v>
      </c>
      <c r="N16" s="37">
        <v>6345.3781817244007</v>
      </c>
      <c r="O16" s="37">
        <v>6535.7395271761334</v>
      </c>
      <c r="P16" s="37">
        <v>6731.8117129914172</v>
      </c>
      <c r="Q16" s="37">
        <v>6933.7660643811596</v>
      </c>
      <c r="R16" s="37">
        <v>7141.7790463125948</v>
      </c>
      <c r="S16" s="37">
        <v>7356.0324177019738</v>
      </c>
      <c r="T16" s="37">
        <v>7576.7133902330324</v>
      </c>
      <c r="U16" s="40"/>
    </row>
    <row r="17" spans="1:21" x14ac:dyDescent="0.2">
      <c r="A17" s="13"/>
      <c r="B17" s="42" t="s">
        <v>27</v>
      </c>
      <c r="C17" s="42"/>
      <c r="D17" s="42"/>
      <c r="E17" s="42"/>
      <c r="F17" s="42"/>
      <c r="G17" s="42"/>
      <c r="H17" s="36"/>
      <c r="I17" s="43">
        <v>11802</v>
      </c>
      <c r="J17" s="43">
        <v>15855.323</v>
      </c>
      <c r="K17" s="43">
        <v>1273.193</v>
      </c>
      <c r="L17" s="43">
        <v>1365.607</v>
      </c>
      <c r="M17" s="43">
        <v>834.17200000000003</v>
      </c>
      <c r="N17" s="43">
        <v>611.42399999999998</v>
      </c>
      <c r="O17" s="43">
        <v>729.88099999999997</v>
      </c>
      <c r="P17" s="43">
        <v>611.31299999999999</v>
      </c>
      <c r="Q17" s="43">
        <v>628.80499999999995</v>
      </c>
      <c r="R17" s="43">
        <v>595</v>
      </c>
      <c r="S17" s="43">
        <v>580</v>
      </c>
      <c r="T17" s="43">
        <v>595</v>
      </c>
      <c r="U17" s="40"/>
    </row>
    <row r="18" spans="1:21" x14ac:dyDescent="0.2">
      <c r="A18" s="8"/>
      <c r="B18" s="42" t="s">
        <v>28</v>
      </c>
      <c r="C18" s="44"/>
      <c r="D18" s="34"/>
      <c r="E18" s="34"/>
      <c r="F18" s="34"/>
      <c r="G18" s="34"/>
      <c r="H18" s="45"/>
      <c r="I18" s="43">
        <v>0</v>
      </c>
      <c r="J18" s="43">
        <v>68.725684210526325</v>
      </c>
      <c r="K18" s="43">
        <v>72.161968421052634</v>
      </c>
      <c r="L18" s="43">
        <v>75.048447157894728</v>
      </c>
      <c r="M18" s="43">
        <v>77.2999005726316</v>
      </c>
      <c r="N18" s="43">
        <v>79.618897589810544</v>
      </c>
      <c r="O18" s="43">
        <v>82.007464517504843</v>
      </c>
      <c r="P18" s="43">
        <v>84.467688453030021</v>
      </c>
      <c r="Q18" s="43">
        <v>87.001719106620911</v>
      </c>
      <c r="R18" s="43">
        <v>89.611770679819543</v>
      </c>
      <c r="S18" s="43">
        <v>92.300123800214138</v>
      </c>
      <c r="T18" s="43">
        <v>95.069127514220568</v>
      </c>
      <c r="U18" s="40"/>
    </row>
    <row r="19" spans="1:21" x14ac:dyDescent="0.2">
      <c r="A19" s="13"/>
      <c r="B19" s="13" t="s">
        <v>29</v>
      </c>
      <c r="C19" s="13"/>
      <c r="D19" s="13"/>
      <c r="E19" s="13"/>
      <c r="F19" s="13"/>
      <c r="G19" s="13"/>
      <c r="H19" s="36"/>
      <c r="I19" s="43">
        <v>-48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v>0</v>
      </c>
      <c r="P19" s="43">
        <v>0</v>
      </c>
      <c r="Q19" s="43">
        <v>0</v>
      </c>
      <c r="R19" s="43">
        <v>0</v>
      </c>
      <c r="S19" s="43">
        <v>0</v>
      </c>
      <c r="T19" s="43">
        <v>0</v>
      </c>
      <c r="U19" s="40"/>
    </row>
    <row r="20" spans="1:21" ht="15.75" x14ac:dyDescent="0.25">
      <c r="A20" s="8"/>
      <c r="B20" s="46" t="s">
        <v>30</v>
      </c>
      <c r="C20" s="47"/>
      <c r="D20" s="48"/>
      <c r="E20" s="48"/>
      <c r="F20" s="48"/>
      <c r="G20" s="48"/>
      <c r="H20" s="49"/>
      <c r="I20" s="50">
        <f t="shared" ref="I20:T20" si="1">SUM(I11:I19)</f>
        <v>23492</v>
      </c>
      <c r="J20" s="50">
        <f>SUM(J11:J19)</f>
        <v>31453.843123473591</v>
      </c>
      <c r="K20" s="50">
        <f t="shared" si="1"/>
        <v>17640.473051663135</v>
      </c>
      <c r="L20" s="50">
        <f t="shared" si="1"/>
        <v>18323.890461523009</v>
      </c>
      <c r="M20" s="50">
        <f t="shared" si="1"/>
        <v>18283.722972858617</v>
      </c>
      <c r="N20" s="50">
        <f t="shared" si="1"/>
        <v>18565.040563681247</v>
      </c>
      <c r="O20" s="50">
        <f t="shared" si="1"/>
        <v>19201.942707491376</v>
      </c>
      <c r="P20" s="50">
        <f>SUM(P11:P19)</f>
        <v>19606.526263212912</v>
      </c>
      <c r="Q20" s="50">
        <f t="shared" si="1"/>
        <v>20167.186679728016</v>
      </c>
      <c r="R20" s="50">
        <f t="shared" si="1"/>
        <v>20696.627437226856</v>
      </c>
      <c r="S20" s="50">
        <f t="shared" si="1"/>
        <v>21262.094208811348</v>
      </c>
      <c r="T20" s="50">
        <f t="shared" si="1"/>
        <v>19695.76211404178</v>
      </c>
    </row>
    <row r="21" spans="1:21" x14ac:dyDescent="0.2">
      <c r="A21" s="13"/>
      <c r="B21" s="13"/>
      <c r="C21" s="13"/>
      <c r="D21" s="13"/>
      <c r="E21" s="13"/>
      <c r="F21" s="13"/>
      <c r="G21" s="13"/>
      <c r="H21" s="28"/>
      <c r="I21" s="51"/>
      <c r="J21" s="52"/>
      <c r="K21" s="13"/>
      <c r="T21"/>
    </row>
    <row r="22" spans="1:21" ht="15" x14ac:dyDescent="0.25">
      <c r="A22" s="8"/>
      <c r="B22" s="30" t="s">
        <v>31</v>
      </c>
      <c r="C22" s="8"/>
      <c r="D22" s="8"/>
      <c r="E22" s="8"/>
      <c r="F22" s="8"/>
      <c r="G22" s="8"/>
      <c r="H22" s="28"/>
      <c r="I22" s="53"/>
      <c r="J22" s="54"/>
      <c r="K22" s="8"/>
      <c r="T22"/>
    </row>
    <row r="23" spans="1:21" x14ac:dyDescent="0.2">
      <c r="A23" s="13"/>
      <c r="B23" s="13" t="s">
        <v>32</v>
      </c>
      <c r="C23" s="13"/>
      <c r="D23" s="13"/>
      <c r="E23" s="13"/>
      <c r="F23" s="13"/>
      <c r="G23" s="13"/>
      <c r="H23" s="39"/>
      <c r="I23" s="37">
        <v>5812</v>
      </c>
      <c r="J23" s="37">
        <v>5914.872247311604</v>
      </c>
      <c r="K23" s="37">
        <v>6192.780996442697</v>
      </c>
      <c r="L23" s="37">
        <v>6426.7872812718488</v>
      </c>
      <c r="M23" s="37">
        <v>6594.3846969300193</v>
      </c>
      <c r="N23" s="37">
        <v>6771.5720269467338</v>
      </c>
      <c r="O23" s="37">
        <v>6953.2492084283085</v>
      </c>
      <c r="P23" s="37">
        <v>7144.8739061812557</v>
      </c>
      <c r="Q23" s="37">
        <v>7330.4815137267924</v>
      </c>
      <c r="R23" s="37">
        <v>7526.2451523130994</v>
      </c>
      <c r="S23" s="37">
        <v>7726.915667783981</v>
      </c>
      <c r="T23" s="37">
        <f>S23*(1+U23)</f>
        <v>7726.915667783981</v>
      </c>
      <c r="U23" s="40"/>
    </row>
    <row r="24" spans="1:21" x14ac:dyDescent="0.2">
      <c r="A24" s="13"/>
      <c r="B24" s="13" t="s">
        <v>33</v>
      </c>
      <c r="C24" s="13"/>
      <c r="D24" s="13"/>
      <c r="E24" s="13"/>
      <c r="F24" s="13"/>
      <c r="G24" s="13"/>
      <c r="H24" s="39"/>
      <c r="I24" s="37">
        <v>113</v>
      </c>
      <c r="J24" s="37">
        <v>85.24</v>
      </c>
      <c r="K24" s="37">
        <v>106.24194737063395</v>
      </c>
      <c r="L24" s="37">
        <v>107.35404274375227</v>
      </c>
      <c r="M24" s="37">
        <v>107.77292831542752</v>
      </c>
      <c r="N24" s="37">
        <v>108.16708408099055</v>
      </c>
      <c r="O24" s="37">
        <v>108.819581572739</v>
      </c>
      <c r="P24" s="37">
        <v>109.77255195787879</v>
      </c>
      <c r="Q24" s="37">
        <v>110.76855856445984</v>
      </c>
      <c r="R24" s="37">
        <v>111.76067106030639</v>
      </c>
      <c r="S24" s="37">
        <v>112.76055192011053</v>
      </c>
      <c r="T24" s="37">
        <f t="shared" ref="T24:T27" si="2">S24*(1+U24)</f>
        <v>112.76055192011053</v>
      </c>
      <c r="U24" s="40"/>
    </row>
    <row r="25" spans="1:21" x14ac:dyDescent="0.2">
      <c r="A25" s="13"/>
      <c r="B25" s="13" t="s">
        <v>34</v>
      </c>
      <c r="C25" s="13"/>
      <c r="D25" s="13"/>
      <c r="E25" s="13"/>
      <c r="F25" s="13"/>
      <c r="G25" s="13"/>
      <c r="H25" s="39"/>
      <c r="I25" s="37">
        <v>2345</v>
      </c>
      <c r="J25" s="37">
        <v>6233.2501652500005</v>
      </c>
      <c r="K25" s="37">
        <v>6400.786864165003</v>
      </c>
      <c r="L25" s="37">
        <v>6743.0594328232537</v>
      </c>
      <c r="M25" s="37">
        <v>6981.3994126041889</v>
      </c>
      <c r="N25" s="37">
        <v>7259.4306164503851</v>
      </c>
      <c r="O25" s="37">
        <v>7487.4480180707042</v>
      </c>
      <c r="P25" s="37">
        <v>7871.3535818647051</v>
      </c>
      <c r="Q25" s="37">
        <v>8145.2669423025918</v>
      </c>
      <c r="R25" s="37">
        <v>8468.5561104729168</v>
      </c>
      <c r="S25" s="37">
        <v>8805.6382088843711</v>
      </c>
      <c r="T25" s="37">
        <f t="shared" si="2"/>
        <v>8805.6382088843711</v>
      </c>
      <c r="U25" s="40"/>
    </row>
    <row r="26" spans="1:21" x14ac:dyDescent="0.2">
      <c r="A26" s="13"/>
      <c r="B26" s="13" t="s">
        <v>35</v>
      </c>
      <c r="C26" s="13"/>
      <c r="D26" s="13"/>
      <c r="E26" s="13"/>
      <c r="F26" s="13"/>
      <c r="G26" s="13"/>
      <c r="H26" s="39"/>
      <c r="I26" s="37">
        <v>3843</v>
      </c>
      <c r="J26" s="37">
        <v>4211.0745866666666</v>
      </c>
      <c r="K26" s="37">
        <v>4463.7390618666668</v>
      </c>
      <c r="L26" s="37">
        <v>4686.9260149600004</v>
      </c>
      <c r="M26" s="37">
        <v>4874.4030555584004</v>
      </c>
      <c r="N26" s="37">
        <v>5069.3791777807373</v>
      </c>
      <c r="O26" s="37">
        <v>5272.1543448919665</v>
      </c>
      <c r="P26" s="37">
        <v>5483.0405186876451</v>
      </c>
      <c r="Q26" s="37">
        <v>5702.3621394351521</v>
      </c>
      <c r="R26" s="37">
        <v>5930.4566250125572</v>
      </c>
      <c r="S26" s="37">
        <v>6167.6748900130597</v>
      </c>
      <c r="T26" s="37">
        <f t="shared" si="2"/>
        <v>6167.6748900130597</v>
      </c>
      <c r="U26" s="40"/>
    </row>
    <row r="27" spans="1:21" x14ac:dyDescent="0.2">
      <c r="A27" s="13"/>
      <c r="B27" s="13" t="s">
        <v>36</v>
      </c>
      <c r="C27" s="13"/>
      <c r="D27" s="13"/>
      <c r="E27" s="13"/>
      <c r="F27" s="13"/>
      <c r="G27" s="13"/>
      <c r="H27" s="39"/>
      <c r="I27" s="37">
        <v>1498</v>
      </c>
      <c r="J27" s="37">
        <v>312.2</v>
      </c>
      <c r="K27" s="37">
        <v>330.93200000000002</v>
      </c>
      <c r="L27" s="37">
        <v>347.47859999999997</v>
      </c>
      <c r="M27" s="37">
        <v>361.37774399999995</v>
      </c>
      <c r="N27" s="37">
        <v>375.83285375999998</v>
      </c>
      <c r="O27" s="37">
        <v>390.86616791040007</v>
      </c>
      <c r="P27" s="37">
        <v>406.50081462681601</v>
      </c>
      <c r="Q27" s="37">
        <v>422.76084721188852</v>
      </c>
      <c r="R27" s="37">
        <v>439.67128110036418</v>
      </c>
      <c r="S27" s="37">
        <v>457.25813234437885</v>
      </c>
      <c r="T27" s="37">
        <f t="shared" si="2"/>
        <v>457.25813234437885</v>
      </c>
      <c r="U27" s="40"/>
    </row>
    <row r="28" spans="1:21" ht="15.75" x14ac:dyDescent="0.25">
      <c r="A28" s="8"/>
      <c r="B28" s="46" t="s">
        <v>37</v>
      </c>
      <c r="C28" s="47"/>
      <c r="D28" s="48"/>
      <c r="E28" s="48"/>
      <c r="F28" s="48"/>
      <c r="G28" s="48"/>
      <c r="H28" s="49"/>
      <c r="I28" s="50">
        <f>SUM(I22:I27)</f>
        <v>13611</v>
      </c>
      <c r="J28" s="50">
        <f>SUM(J22:J27)</f>
        <v>16756.636999228271</v>
      </c>
      <c r="K28" s="50">
        <f t="shared" ref="K28:T28" si="3">SUM(K22:K27)</f>
        <v>17494.480869845</v>
      </c>
      <c r="L28" s="50">
        <f t="shared" si="3"/>
        <v>18311.605371798854</v>
      </c>
      <c r="M28" s="50">
        <f t="shared" si="3"/>
        <v>18919.337837408038</v>
      </c>
      <c r="N28" s="50">
        <f t="shared" si="3"/>
        <v>19584.381759018845</v>
      </c>
      <c r="O28" s="50">
        <f t="shared" si="3"/>
        <v>20212.537320874118</v>
      </c>
      <c r="P28" s="50">
        <f t="shared" si="3"/>
        <v>21015.541373318301</v>
      </c>
      <c r="Q28" s="50">
        <f t="shared" si="3"/>
        <v>21711.640001240885</v>
      </c>
      <c r="R28" s="50">
        <f t="shared" si="3"/>
        <v>22476.689839959243</v>
      </c>
      <c r="S28" s="50">
        <f t="shared" si="3"/>
        <v>23270.247450945899</v>
      </c>
      <c r="T28" s="50">
        <f t="shared" si="3"/>
        <v>23270.247450945899</v>
      </c>
    </row>
    <row r="29" spans="1:21" ht="18" x14ac:dyDescent="0.25">
      <c r="A29" s="8"/>
      <c r="B29" s="55" t="s">
        <v>38</v>
      </c>
      <c r="C29" s="56"/>
      <c r="D29" s="34"/>
      <c r="E29" s="34"/>
      <c r="F29" s="34"/>
      <c r="G29" s="34"/>
      <c r="H29" s="49"/>
      <c r="I29" s="57">
        <f>I20-I28-I17</f>
        <v>-1921</v>
      </c>
      <c r="J29" s="57">
        <f t="shared" ref="J29:T29" si="4">J20-J28-J17</f>
        <v>-1158.1168757546802</v>
      </c>
      <c r="K29" s="57">
        <f t="shared" si="4"/>
        <v>-1127.2008181818644</v>
      </c>
      <c r="L29" s="57">
        <f t="shared" si="4"/>
        <v>-1353.3219102758449</v>
      </c>
      <c r="M29" s="57">
        <f t="shared" si="4"/>
        <v>-1469.7868645494214</v>
      </c>
      <c r="N29" s="57">
        <f t="shared" si="4"/>
        <v>-1630.765195337598</v>
      </c>
      <c r="O29" s="57">
        <f t="shared" si="4"/>
        <v>-1740.4756133827418</v>
      </c>
      <c r="P29" s="57">
        <f t="shared" si="4"/>
        <v>-2020.328110105389</v>
      </c>
      <c r="Q29" s="57">
        <f t="shared" si="4"/>
        <v>-2173.2583215128684</v>
      </c>
      <c r="R29" s="57">
        <f t="shared" si="4"/>
        <v>-2375.0624027323865</v>
      </c>
      <c r="S29" s="57">
        <f t="shared" si="4"/>
        <v>-2588.153242134551</v>
      </c>
      <c r="T29" s="57">
        <f t="shared" si="4"/>
        <v>-4169.4853369041193</v>
      </c>
    </row>
    <row r="30" spans="1:21" ht="18.75" thickBot="1" x14ac:dyDescent="0.3">
      <c r="A30" s="8"/>
      <c r="B30" s="55" t="s">
        <v>39</v>
      </c>
      <c r="C30" s="58"/>
      <c r="D30" s="34"/>
      <c r="E30" s="34"/>
      <c r="F30" s="34"/>
      <c r="G30" s="34"/>
      <c r="H30" s="34"/>
      <c r="I30" s="59">
        <f>I20-I28</f>
        <v>9881</v>
      </c>
      <c r="J30" s="59">
        <f>J20-J28</f>
        <v>14697.20612424532</v>
      </c>
      <c r="K30" s="59">
        <f t="shared" ref="K30:T30" si="5">K20-K28</f>
        <v>145.99218181813558</v>
      </c>
      <c r="L30" s="59">
        <f t="shared" si="5"/>
        <v>12.285089724155114</v>
      </c>
      <c r="M30" s="59">
        <f t="shared" si="5"/>
        <v>-635.61486454942133</v>
      </c>
      <c r="N30" s="59">
        <f t="shared" si="5"/>
        <v>-1019.341195337598</v>
      </c>
      <c r="O30" s="59">
        <f t="shared" si="5"/>
        <v>-1010.594613382742</v>
      </c>
      <c r="P30" s="59">
        <f t="shared" si="5"/>
        <v>-1409.0151101053889</v>
      </c>
      <c r="Q30" s="59">
        <f t="shared" si="5"/>
        <v>-1544.4533215128686</v>
      </c>
      <c r="R30" s="59">
        <f t="shared" si="5"/>
        <v>-1780.0624027323865</v>
      </c>
      <c r="S30" s="59">
        <f t="shared" si="5"/>
        <v>-2008.153242134551</v>
      </c>
      <c r="T30" s="59">
        <f t="shared" si="5"/>
        <v>-3574.4853369041193</v>
      </c>
    </row>
    <row r="31" spans="1:21" x14ac:dyDescent="0.2">
      <c r="A31" s="13"/>
      <c r="B31" s="60"/>
      <c r="C31" s="13"/>
      <c r="D31" s="13"/>
      <c r="E31" s="13"/>
      <c r="F31" s="13"/>
      <c r="G31" s="13"/>
      <c r="H31" s="13"/>
      <c r="I31" s="61"/>
      <c r="J31" s="62"/>
      <c r="K31" s="13"/>
    </row>
    <row r="34" spans="2:21" ht="18" x14ac:dyDescent="0.25">
      <c r="B34" s="8"/>
      <c r="C34" s="9" t="s">
        <v>40</v>
      </c>
      <c r="D34" s="8"/>
      <c r="E34" s="10"/>
      <c r="F34" s="10"/>
      <c r="G34" s="8"/>
      <c r="H34" s="8"/>
      <c r="I34" s="8"/>
      <c r="J34" s="8"/>
      <c r="K34" s="8"/>
      <c r="L34" s="8"/>
      <c r="M34" s="8"/>
      <c r="N34" s="8"/>
      <c r="O34" s="8"/>
      <c r="P34" s="8"/>
      <c r="Q34" s="11" t="str">
        <f>$Q$1</f>
        <v>SCENARIO 1</v>
      </c>
      <c r="R34" s="11"/>
      <c r="S34" s="8"/>
    </row>
    <row r="35" spans="2:21" x14ac:dyDescent="0.2"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</row>
    <row r="36" spans="2:21" ht="18" x14ac:dyDescent="0.25">
      <c r="B36" s="15"/>
      <c r="C36" s="16" t="s">
        <v>5</v>
      </c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</row>
    <row r="37" spans="2:21" x14ac:dyDescent="0.2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</row>
    <row r="38" spans="2:21" x14ac:dyDescent="0.2"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2:21" ht="13.5" thickBot="1" x14ac:dyDescent="0.25"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</row>
    <row r="40" spans="2:21" x14ac:dyDescent="0.2">
      <c r="B40" s="19" t="s">
        <v>6</v>
      </c>
      <c r="C40" s="20"/>
      <c r="D40" s="20"/>
      <c r="E40" s="20"/>
      <c r="F40" s="20"/>
      <c r="G40" s="20"/>
      <c r="H40" s="20"/>
      <c r="I40" s="63">
        <f>I7</f>
        <v>2022</v>
      </c>
      <c r="J40" s="22">
        <f>I40+1</f>
        <v>2023</v>
      </c>
      <c r="K40" s="22">
        <f t="shared" ref="K40:S40" si="6">J40+1</f>
        <v>2024</v>
      </c>
      <c r="L40" s="22">
        <f t="shared" si="6"/>
        <v>2025</v>
      </c>
      <c r="M40" s="22">
        <f t="shared" si="6"/>
        <v>2026</v>
      </c>
      <c r="N40" s="22">
        <f t="shared" si="6"/>
        <v>2027</v>
      </c>
      <c r="O40" s="22">
        <f t="shared" si="6"/>
        <v>2028</v>
      </c>
      <c r="P40" s="22">
        <f t="shared" si="6"/>
        <v>2029</v>
      </c>
      <c r="Q40" s="22">
        <f t="shared" si="6"/>
        <v>2030</v>
      </c>
      <c r="R40" s="22">
        <f t="shared" si="6"/>
        <v>2031</v>
      </c>
      <c r="S40" s="22">
        <f t="shared" si="6"/>
        <v>2032</v>
      </c>
      <c r="T40" s="22">
        <v>2033</v>
      </c>
    </row>
    <row r="41" spans="2:21" ht="24.75" thickBot="1" x14ac:dyDescent="0.3">
      <c r="B41" s="23" t="s">
        <v>7</v>
      </c>
      <c r="C41" s="24"/>
      <c r="D41" s="25"/>
      <c r="E41" s="25"/>
      <c r="F41" s="25"/>
      <c r="G41" s="25"/>
      <c r="H41" s="26"/>
      <c r="I41" s="27" t="s">
        <v>8</v>
      </c>
      <c r="J41" s="27" t="s">
        <v>9</v>
      </c>
      <c r="K41" s="27" t="s">
        <v>10</v>
      </c>
      <c r="L41" s="27" t="s">
        <v>11</v>
      </c>
      <c r="M41" s="27" t="s">
        <v>12</v>
      </c>
      <c r="N41" s="27" t="s">
        <v>13</v>
      </c>
      <c r="O41" s="27" t="s">
        <v>14</v>
      </c>
      <c r="P41" s="27" t="s">
        <v>15</v>
      </c>
      <c r="Q41" s="27" t="s">
        <v>16</v>
      </c>
      <c r="R41" s="27" t="s">
        <v>17</v>
      </c>
      <c r="S41" s="27" t="s">
        <v>18</v>
      </c>
      <c r="T41" s="27" t="s">
        <v>19</v>
      </c>
    </row>
    <row r="42" spans="2:21" x14ac:dyDescent="0.2">
      <c r="B42" s="13"/>
      <c r="C42" s="13"/>
      <c r="D42" s="13"/>
      <c r="E42" s="13"/>
      <c r="F42" s="13"/>
      <c r="G42" s="13"/>
      <c r="H42" s="28"/>
      <c r="I42" s="29"/>
      <c r="J42" s="29"/>
      <c r="K42" s="13"/>
      <c r="T42"/>
    </row>
    <row r="43" spans="2:21" ht="15" x14ac:dyDescent="0.25">
      <c r="B43" s="30" t="s">
        <v>20</v>
      </c>
      <c r="C43" s="31"/>
      <c r="D43" s="8"/>
      <c r="E43" s="8"/>
      <c r="F43" s="8"/>
      <c r="G43" s="8"/>
      <c r="H43" s="32"/>
      <c r="I43" s="33"/>
      <c r="J43" s="33"/>
      <c r="K43" s="34"/>
      <c r="T43"/>
    </row>
    <row r="44" spans="2:21" x14ac:dyDescent="0.2">
      <c r="B44" s="35" t="s">
        <v>21</v>
      </c>
      <c r="C44" s="31"/>
      <c r="D44" s="8"/>
      <c r="E44" s="8"/>
      <c r="F44" s="8"/>
      <c r="G44" s="8"/>
      <c r="H44" s="32"/>
      <c r="I44" s="33"/>
      <c r="J44" s="33"/>
      <c r="K44" s="34"/>
      <c r="T44"/>
    </row>
    <row r="45" spans="2:21" x14ac:dyDescent="0.2">
      <c r="B45" s="13" t="s">
        <v>22</v>
      </c>
      <c r="C45" s="13"/>
      <c r="D45" s="13"/>
      <c r="E45" s="13"/>
      <c r="F45" s="13"/>
      <c r="G45" s="13"/>
      <c r="H45" s="36"/>
      <c r="I45" s="37">
        <v>4536</v>
      </c>
      <c r="J45" s="37">
        <v>4619.4095294756453</v>
      </c>
      <c r="K45" s="37">
        <v>4802.3143580662445</v>
      </c>
      <c r="L45" s="37">
        <v>4936.8945360178996</v>
      </c>
      <c r="M45" s="37">
        <v>5065.351303338347</v>
      </c>
      <c r="N45" s="37">
        <v>5197.1705219594051</v>
      </c>
      <c r="O45" s="37">
        <v>5332.4407841271177</v>
      </c>
      <c r="P45" s="37">
        <v>5471.2530328225857</v>
      </c>
      <c r="Q45" s="37">
        <v>5613.7006246082083</v>
      </c>
      <c r="R45" s="37">
        <v>5759.879394167423</v>
      </c>
      <c r="S45" s="37">
        <v>5909.887720583939</v>
      </c>
      <c r="T45" s="37">
        <v>6063.8265954077378</v>
      </c>
      <c r="U45" s="38"/>
    </row>
    <row r="46" spans="2:21" x14ac:dyDescent="0.2">
      <c r="B46" s="13" t="s">
        <v>23</v>
      </c>
      <c r="C46" s="13"/>
      <c r="D46" s="13"/>
      <c r="E46" s="13"/>
      <c r="F46" s="13"/>
      <c r="G46" s="13"/>
      <c r="H46" s="39"/>
      <c r="I46" s="37">
        <v>1089</v>
      </c>
      <c r="J46" s="37">
        <v>3521.5547431578943</v>
      </c>
      <c r="K46" s="37">
        <v>3697.6324803157886</v>
      </c>
      <c r="L46" s="37">
        <v>3845.5377795284203</v>
      </c>
      <c r="M46" s="37">
        <v>3960.9039129142734</v>
      </c>
      <c r="N46" s="37">
        <v>4079.7310303017016</v>
      </c>
      <c r="O46" s="37">
        <v>4202.1229612107527</v>
      </c>
      <c r="P46" s="37">
        <v>4328.1866500470751</v>
      </c>
      <c r="Q46" s="37">
        <v>4458.032249548487</v>
      </c>
      <c r="R46" s="37">
        <v>4591.7732170349427</v>
      </c>
      <c r="S46" s="37">
        <v>4729.5264135459902</v>
      </c>
      <c r="T46" s="37">
        <v>4871.4122059523716</v>
      </c>
      <c r="U46" s="40"/>
    </row>
    <row r="47" spans="2:21" x14ac:dyDescent="0.2">
      <c r="B47" s="13" t="s">
        <v>24</v>
      </c>
      <c r="C47" s="13"/>
      <c r="D47" s="13"/>
      <c r="E47" s="13"/>
      <c r="F47" s="13"/>
      <c r="G47" s="13"/>
      <c r="H47" s="39"/>
      <c r="I47" s="41">
        <v>26</v>
      </c>
      <c r="J47" s="41">
        <v>3.3380000000000001</v>
      </c>
      <c r="K47" s="41">
        <v>40.354900000000001</v>
      </c>
      <c r="L47" s="41">
        <v>35.505095999999995</v>
      </c>
      <c r="M47" s="41">
        <v>38.444448880000003</v>
      </c>
      <c r="N47" s="41">
        <v>39.947082346400002</v>
      </c>
      <c r="O47" s="41">
        <v>41.383094816792003</v>
      </c>
      <c r="P47" s="41">
        <v>32.452587661295759</v>
      </c>
      <c r="Q47" s="41">
        <v>28.095665291134633</v>
      </c>
      <c r="R47" s="41">
        <v>27.92243524986867</v>
      </c>
      <c r="S47" s="41">
        <v>28.613008307364733</v>
      </c>
      <c r="T47" s="41">
        <v>28.747498556585676</v>
      </c>
      <c r="U47" s="40"/>
    </row>
    <row r="48" spans="2:21" x14ac:dyDescent="0.2">
      <c r="B48" s="13" t="s">
        <v>25</v>
      </c>
      <c r="C48" s="13"/>
      <c r="D48" s="13"/>
      <c r="E48" s="13"/>
      <c r="F48" s="13"/>
      <c r="G48" s="13"/>
      <c r="H48" s="39"/>
      <c r="I48" s="37">
        <v>1821</v>
      </c>
      <c r="J48" s="37">
        <v>336.1446905263158</v>
      </c>
      <c r="K48" s="37">
        <v>352.95192505263157</v>
      </c>
      <c r="L48" s="37">
        <v>367.07000205473685</v>
      </c>
      <c r="M48" s="37">
        <v>378.08210211637896</v>
      </c>
      <c r="N48" s="37">
        <v>389.42456517987029</v>
      </c>
      <c r="O48" s="37">
        <v>401.10730213526642</v>
      </c>
      <c r="P48" s="37">
        <v>413.14052119932444</v>
      </c>
      <c r="Q48" s="37">
        <v>425.53473683530416</v>
      </c>
      <c r="R48" s="37">
        <v>438.30077894036339</v>
      </c>
      <c r="S48" s="37">
        <v>451.44980230857425</v>
      </c>
      <c r="T48" s="37">
        <v>464.99329637783148</v>
      </c>
      <c r="U48" s="40"/>
    </row>
    <row r="49" spans="2:21" x14ac:dyDescent="0.2">
      <c r="B49" s="13" t="s">
        <v>26</v>
      </c>
      <c r="C49" s="13"/>
      <c r="D49" s="13"/>
      <c r="E49" s="13"/>
      <c r="F49" s="13"/>
      <c r="G49" s="13"/>
      <c r="H49" s="39"/>
      <c r="I49" s="37">
        <v>2970</v>
      </c>
      <c r="J49" s="37">
        <v>5477.223</v>
      </c>
      <c r="K49" s="37">
        <v>5751.0841500000006</v>
      </c>
      <c r="L49" s="37">
        <v>5981.1275159999996</v>
      </c>
      <c r="M49" s="37">
        <v>6160.56134148</v>
      </c>
      <c r="N49" s="37">
        <v>6345.3781817244007</v>
      </c>
      <c r="O49" s="37">
        <v>6535.7395271761334</v>
      </c>
      <c r="P49" s="37">
        <v>6731.8117129914172</v>
      </c>
      <c r="Q49" s="37">
        <v>6933.7660643811596</v>
      </c>
      <c r="R49" s="37">
        <v>7141.7790463125948</v>
      </c>
      <c r="S49" s="37">
        <v>7356.0324177019738</v>
      </c>
      <c r="T49" s="37">
        <v>7576.7133902330324</v>
      </c>
      <c r="U49" s="40"/>
    </row>
    <row r="50" spans="2:21" x14ac:dyDescent="0.2">
      <c r="B50" s="42" t="s">
        <v>27</v>
      </c>
      <c r="C50" s="42"/>
      <c r="D50" s="42"/>
      <c r="E50" s="42"/>
      <c r="F50" s="42"/>
      <c r="G50" s="42"/>
      <c r="H50" s="36"/>
      <c r="I50" s="43">
        <v>3657</v>
      </c>
      <c r="J50" s="43">
        <v>12034.323</v>
      </c>
      <c r="K50" s="43">
        <v>1410.193</v>
      </c>
      <c r="L50" s="43">
        <v>1376.607</v>
      </c>
      <c r="M50" s="43">
        <v>924.17200000000003</v>
      </c>
      <c r="N50" s="43">
        <v>666.42399999999998</v>
      </c>
      <c r="O50" s="43">
        <v>869.88099999999997</v>
      </c>
      <c r="P50" s="43">
        <v>661.31299999999999</v>
      </c>
      <c r="Q50" s="43">
        <v>943.80499999999995</v>
      </c>
      <c r="R50" s="43">
        <v>595</v>
      </c>
      <c r="S50" s="43">
        <v>595</v>
      </c>
      <c r="T50" s="43">
        <v>595</v>
      </c>
      <c r="U50" s="40"/>
    </row>
    <row r="51" spans="2:21" x14ac:dyDescent="0.2">
      <c r="B51" s="42" t="s">
        <v>28</v>
      </c>
      <c r="C51" s="44"/>
      <c r="D51" s="34"/>
      <c r="E51" s="34"/>
      <c r="F51" s="34"/>
      <c r="G51" s="34"/>
      <c r="H51" s="45"/>
      <c r="I51" s="43">
        <f t="shared" ref="I51:S52" si="7">I18-I84</f>
        <v>0</v>
      </c>
      <c r="J51" s="43">
        <f t="shared" si="7"/>
        <v>68.725684210526325</v>
      </c>
      <c r="K51" s="43">
        <f t="shared" si="7"/>
        <v>72.161968421052634</v>
      </c>
      <c r="L51" s="43">
        <f t="shared" si="7"/>
        <v>75.048447157894728</v>
      </c>
      <c r="M51" s="43">
        <f t="shared" si="7"/>
        <v>77.2999005726316</v>
      </c>
      <c r="N51" s="43">
        <f t="shared" si="7"/>
        <v>79.618897589810544</v>
      </c>
      <c r="O51" s="43">
        <f t="shared" si="7"/>
        <v>82.007464517504843</v>
      </c>
      <c r="P51" s="43">
        <f t="shared" si="7"/>
        <v>84.467688453030021</v>
      </c>
      <c r="Q51" s="43">
        <f t="shared" si="7"/>
        <v>87.001719106620911</v>
      </c>
      <c r="R51" s="43">
        <f t="shared" si="7"/>
        <v>89.611770679819543</v>
      </c>
      <c r="S51" s="43">
        <f>S18-S84</f>
        <v>92.300123800214138</v>
      </c>
      <c r="T51" s="43">
        <f t="shared" ref="T51:T52" si="8">T18-T84</f>
        <v>95.069127514220568</v>
      </c>
      <c r="U51" s="40"/>
    </row>
    <row r="52" spans="2:21" x14ac:dyDescent="0.2">
      <c r="B52" s="13" t="s">
        <v>29</v>
      </c>
      <c r="C52" s="13"/>
      <c r="D52" s="13"/>
      <c r="E52" s="13"/>
      <c r="F52" s="13"/>
      <c r="G52" s="13"/>
      <c r="H52" s="36"/>
      <c r="I52" s="43">
        <f t="shared" si="7"/>
        <v>-48</v>
      </c>
      <c r="J52" s="43">
        <f t="shared" si="7"/>
        <v>0</v>
      </c>
      <c r="K52" s="43">
        <f t="shared" si="7"/>
        <v>0</v>
      </c>
      <c r="L52" s="43">
        <f t="shared" si="7"/>
        <v>0</v>
      </c>
      <c r="M52" s="43">
        <f t="shared" si="7"/>
        <v>0</v>
      </c>
      <c r="N52" s="43">
        <f t="shared" si="7"/>
        <v>0</v>
      </c>
      <c r="O52" s="43">
        <f t="shared" si="7"/>
        <v>0</v>
      </c>
      <c r="P52" s="43">
        <f t="shared" si="7"/>
        <v>0</v>
      </c>
      <c r="Q52" s="43">
        <f t="shared" si="7"/>
        <v>0</v>
      </c>
      <c r="R52" s="43">
        <f t="shared" si="7"/>
        <v>0</v>
      </c>
      <c r="S52" s="43">
        <f t="shared" si="7"/>
        <v>0</v>
      </c>
      <c r="T52" s="43">
        <f t="shared" si="8"/>
        <v>0</v>
      </c>
      <c r="U52" s="40"/>
    </row>
    <row r="53" spans="2:21" ht="15.75" x14ac:dyDescent="0.25">
      <c r="B53" s="46" t="s">
        <v>30</v>
      </c>
      <c r="C53" s="47"/>
      <c r="D53" s="48"/>
      <c r="E53" s="48"/>
      <c r="F53" s="48"/>
      <c r="G53" s="48"/>
      <c r="H53" s="49"/>
      <c r="I53" s="50">
        <f t="shared" ref="I53:T53" si="9">SUM(I44:I52)</f>
        <v>14051</v>
      </c>
      <c r="J53" s="50">
        <f t="shared" si="9"/>
        <v>26060.718647370384</v>
      </c>
      <c r="K53" s="50">
        <f t="shared" si="9"/>
        <v>16126.692781855718</v>
      </c>
      <c r="L53" s="50">
        <f t="shared" si="9"/>
        <v>16617.790376758952</v>
      </c>
      <c r="M53" s="50">
        <f t="shared" si="9"/>
        <v>16604.81500930163</v>
      </c>
      <c r="N53" s="50">
        <f t="shared" si="9"/>
        <v>16797.694279101586</v>
      </c>
      <c r="O53" s="50">
        <f t="shared" si="9"/>
        <v>17464.682133983566</v>
      </c>
      <c r="P53" s="50">
        <f t="shared" si="9"/>
        <v>17722.625193174725</v>
      </c>
      <c r="Q53" s="50">
        <f t="shared" si="9"/>
        <v>18489.936059770916</v>
      </c>
      <c r="R53" s="50">
        <f t="shared" si="9"/>
        <v>18644.266642385013</v>
      </c>
      <c r="S53" s="50">
        <f t="shared" si="9"/>
        <v>19162.809486248054</v>
      </c>
      <c r="T53" s="50">
        <f t="shared" si="9"/>
        <v>19695.76211404178</v>
      </c>
    </row>
    <row r="54" spans="2:21" x14ac:dyDescent="0.2">
      <c r="B54" s="13"/>
      <c r="C54" s="13"/>
      <c r="D54" s="13"/>
      <c r="E54" s="13"/>
      <c r="F54" s="13"/>
      <c r="G54" s="13"/>
      <c r="H54" s="28"/>
      <c r="I54" s="51"/>
      <c r="J54" s="52"/>
      <c r="K54" s="13"/>
      <c r="T54"/>
    </row>
    <row r="55" spans="2:21" ht="15" x14ac:dyDescent="0.25">
      <c r="B55" s="30" t="s">
        <v>31</v>
      </c>
      <c r="C55" s="8"/>
      <c r="D55" s="8"/>
      <c r="E55" s="8"/>
      <c r="F55" s="8"/>
      <c r="G55" s="8"/>
      <c r="H55" s="28"/>
      <c r="I55" s="53"/>
      <c r="J55" s="54"/>
      <c r="K55" s="8"/>
      <c r="T55"/>
    </row>
    <row r="56" spans="2:21" x14ac:dyDescent="0.2">
      <c r="B56" s="13" t="s">
        <v>32</v>
      </c>
      <c r="C56" s="13"/>
      <c r="D56" s="13"/>
      <c r="E56" s="13"/>
      <c r="F56" s="13"/>
      <c r="G56" s="13"/>
      <c r="H56" s="39"/>
      <c r="I56" s="37">
        <v>5471</v>
      </c>
      <c r="J56" s="37">
        <v>5620.4727373708183</v>
      </c>
      <c r="K56" s="37">
        <v>5883.6615110048724</v>
      </c>
      <c r="L56" s="37">
        <v>6105.3030164165102</v>
      </c>
      <c r="M56" s="37">
        <v>6263.2559041290206</v>
      </c>
      <c r="N56" s="37">
        <v>6430.5093703617058</v>
      </c>
      <c r="O56" s="37">
        <v>6601.9546721457291</v>
      </c>
      <c r="P56" s="37">
        <v>6783.0405338101991</v>
      </c>
      <c r="Q56" s="37">
        <v>6957.7931401846045</v>
      </c>
      <c r="R56" s="37">
        <v>7142.3761275646448</v>
      </c>
      <c r="S56" s="37">
        <v>7331.5305722930734</v>
      </c>
      <c r="T56" s="37">
        <f>S56*(1+U56)</f>
        <v>7331.5305722930734</v>
      </c>
      <c r="U56" s="40"/>
    </row>
    <row r="57" spans="2:21" x14ac:dyDescent="0.2">
      <c r="B57" s="13" t="s">
        <v>33</v>
      </c>
      <c r="C57" s="13"/>
      <c r="D57" s="13"/>
      <c r="E57" s="13"/>
      <c r="F57" s="13"/>
      <c r="G57" s="13"/>
      <c r="H57" s="39"/>
      <c r="I57" s="37">
        <v>70</v>
      </c>
      <c r="J57" s="37">
        <v>73.239999999999995</v>
      </c>
      <c r="K57" s="37">
        <v>77.634399999999999</v>
      </c>
      <c r="L57" s="37">
        <v>81.516120000000015</v>
      </c>
      <c r="M57" s="37">
        <v>84.776764800000009</v>
      </c>
      <c r="N57" s="37">
        <v>88.167835392000015</v>
      </c>
      <c r="O57" s="37">
        <v>91.694548807680007</v>
      </c>
      <c r="P57" s="37">
        <v>95.362330759987202</v>
      </c>
      <c r="Q57" s="37">
        <v>99.176823990386694</v>
      </c>
      <c r="R57" s="37">
        <v>103.14389695000216</v>
      </c>
      <c r="S57" s="37">
        <v>107.26965282800226</v>
      </c>
      <c r="T57" s="37">
        <f t="shared" ref="T57:T60" si="10">S57*(1+U57)</f>
        <v>107.26965282800226</v>
      </c>
      <c r="U57" s="40"/>
    </row>
    <row r="58" spans="2:21" x14ac:dyDescent="0.2">
      <c r="B58" s="13" t="s">
        <v>34</v>
      </c>
      <c r="C58" s="13"/>
      <c r="D58" s="13"/>
      <c r="E58" s="13"/>
      <c r="F58" s="13"/>
      <c r="G58" s="13"/>
      <c r="H58" s="39"/>
      <c r="I58" s="37">
        <v>1933</v>
      </c>
      <c r="J58" s="37">
        <v>5648.7128319166668</v>
      </c>
      <c r="K58" s="37">
        <v>5781.1772908316698</v>
      </c>
      <c r="L58" s="37">
        <v>6092.4693808232532</v>
      </c>
      <c r="M58" s="37">
        <v>6304.7857585241891</v>
      </c>
      <c r="N58" s="37">
        <v>6555.7524162071859</v>
      </c>
      <c r="O58" s="37">
        <v>6755.6226898177756</v>
      </c>
      <c r="P58" s="37">
        <v>7110.2552404816597</v>
      </c>
      <c r="Q58" s="37">
        <v>7353.724667264225</v>
      </c>
      <c r="R58" s="37">
        <v>7645.3521444330145</v>
      </c>
      <c r="S58" s="37">
        <v>7949.5060842028715</v>
      </c>
      <c r="T58" s="37">
        <f t="shared" si="10"/>
        <v>7949.5060842028715</v>
      </c>
      <c r="U58" s="40"/>
    </row>
    <row r="59" spans="2:21" x14ac:dyDescent="0.2">
      <c r="B59" s="13" t="s">
        <v>35</v>
      </c>
      <c r="C59" s="13"/>
      <c r="D59" s="13"/>
      <c r="E59" s="13"/>
      <c r="F59" s="13"/>
      <c r="G59" s="13"/>
      <c r="H59" s="39"/>
      <c r="I59" s="37">
        <v>3362</v>
      </c>
      <c r="J59" s="37">
        <v>3652.2756166666663</v>
      </c>
      <c r="K59" s="37">
        <v>3871.4121536666667</v>
      </c>
      <c r="L59" s="37">
        <v>4064.9827613500001</v>
      </c>
      <c r="M59" s="37">
        <v>4227.5820718040004</v>
      </c>
      <c r="N59" s="37">
        <v>4396.6853546761604</v>
      </c>
      <c r="O59" s="37">
        <v>4572.5527688632073</v>
      </c>
      <c r="P59" s="37">
        <v>4755.454879617736</v>
      </c>
      <c r="Q59" s="37">
        <v>4945.6730748024456</v>
      </c>
      <c r="R59" s="37">
        <v>5143.4999977945436</v>
      </c>
      <c r="S59" s="37">
        <v>5349.2399977063251</v>
      </c>
      <c r="T59" s="37">
        <f t="shared" si="10"/>
        <v>5349.2399977063251</v>
      </c>
      <c r="U59" s="40"/>
    </row>
    <row r="60" spans="2:21" x14ac:dyDescent="0.2">
      <c r="B60" s="13" t="s">
        <v>36</v>
      </c>
      <c r="C60" s="13"/>
      <c r="D60" s="13"/>
      <c r="E60" s="13"/>
      <c r="F60" s="13"/>
      <c r="G60" s="13"/>
      <c r="H60" s="39"/>
      <c r="I60" s="37">
        <v>1313</v>
      </c>
      <c r="J60" s="37">
        <v>312.2</v>
      </c>
      <c r="K60" s="37">
        <v>330.93200000000002</v>
      </c>
      <c r="L60" s="37">
        <v>347.47859999999997</v>
      </c>
      <c r="M60" s="37">
        <v>361.37774399999995</v>
      </c>
      <c r="N60" s="37">
        <v>375.83285375999998</v>
      </c>
      <c r="O60" s="37">
        <v>390.86616791040007</v>
      </c>
      <c r="P60" s="37">
        <v>406.50081462681601</v>
      </c>
      <c r="Q60" s="37">
        <v>422.76084721188852</v>
      </c>
      <c r="R60" s="37">
        <v>439.67128110036418</v>
      </c>
      <c r="S60" s="37">
        <v>457.25813234437885</v>
      </c>
      <c r="T60" s="37">
        <f t="shared" si="10"/>
        <v>457.25813234437885</v>
      </c>
      <c r="U60" s="40"/>
    </row>
    <row r="61" spans="2:21" ht="15.75" x14ac:dyDescent="0.25">
      <c r="B61" s="46" t="s">
        <v>37</v>
      </c>
      <c r="C61" s="47"/>
      <c r="D61" s="48"/>
      <c r="E61" s="48"/>
      <c r="F61" s="48"/>
      <c r="G61" s="48"/>
      <c r="H61" s="49"/>
      <c r="I61" s="50">
        <f>SUM(I55:I60)</f>
        <v>12149</v>
      </c>
      <c r="J61" s="50">
        <f>SUM(J55:J60)</f>
        <v>15306.901185954152</v>
      </c>
      <c r="K61" s="50">
        <f t="shared" ref="K61:T61" si="11">SUM(K55:K60)</f>
        <v>15944.81735550321</v>
      </c>
      <c r="L61" s="50">
        <f t="shared" si="11"/>
        <v>16691.749878589762</v>
      </c>
      <c r="M61" s="50">
        <f t="shared" si="11"/>
        <v>17241.778243257213</v>
      </c>
      <c r="N61" s="50">
        <f t="shared" si="11"/>
        <v>17846.94783039705</v>
      </c>
      <c r="O61" s="50">
        <f t="shared" si="11"/>
        <v>18412.690847544793</v>
      </c>
      <c r="P61" s="50">
        <f t="shared" si="11"/>
        <v>19150.6137992964</v>
      </c>
      <c r="Q61" s="50">
        <f t="shared" si="11"/>
        <v>19779.128553453549</v>
      </c>
      <c r="R61" s="50">
        <f t="shared" si="11"/>
        <v>20474.04344784257</v>
      </c>
      <c r="S61" s="50">
        <f t="shared" si="11"/>
        <v>21194.80443937465</v>
      </c>
      <c r="T61" s="50">
        <f t="shared" si="11"/>
        <v>21194.80443937465</v>
      </c>
    </row>
    <row r="62" spans="2:21" ht="18" x14ac:dyDescent="0.25">
      <c r="B62" s="55" t="s">
        <v>38</v>
      </c>
      <c r="C62" s="56"/>
      <c r="D62" s="34"/>
      <c r="E62" s="34"/>
      <c r="F62" s="34"/>
      <c r="G62" s="34"/>
      <c r="H62" s="49"/>
      <c r="I62" s="57">
        <f>I53-I61-I50</f>
        <v>-1755</v>
      </c>
      <c r="J62" s="57">
        <f>J53-J61-J50</f>
        <v>-1280.5055385837677</v>
      </c>
      <c r="K62" s="57">
        <f t="shared" ref="K62:T62" si="12">K53-K61-K50</f>
        <v>-1228.3175736474921</v>
      </c>
      <c r="L62" s="57">
        <f t="shared" si="12"/>
        <v>-1450.56650183081</v>
      </c>
      <c r="M62" s="57">
        <f t="shared" si="12"/>
        <v>-1561.1352339555829</v>
      </c>
      <c r="N62" s="57">
        <f t="shared" si="12"/>
        <v>-1715.6775512954637</v>
      </c>
      <c r="O62" s="57">
        <f t="shared" si="12"/>
        <v>-1817.8897135612265</v>
      </c>
      <c r="P62" s="57">
        <f t="shared" si="12"/>
        <v>-2089.3016061216749</v>
      </c>
      <c r="Q62" s="57">
        <f t="shared" si="12"/>
        <v>-2232.9974936826325</v>
      </c>
      <c r="R62" s="57">
        <f t="shared" si="12"/>
        <v>-2424.7768054575572</v>
      </c>
      <c r="S62" s="57">
        <f t="shared" si="12"/>
        <v>-2626.9949531265956</v>
      </c>
      <c r="T62" s="57">
        <f t="shared" si="12"/>
        <v>-2094.04232533287</v>
      </c>
    </row>
    <row r="63" spans="2:21" ht="18.75" thickBot="1" x14ac:dyDescent="0.3">
      <c r="B63" s="55" t="s">
        <v>39</v>
      </c>
      <c r="C63" s="58"/>
      <c r="D63" s="34"/>
      <c r="E63" s="34"/>
      <c r="F63" s="34"/>
      <c r="G63" s="34"/>
      <c r="H63" s="34"/>
      <c r="I63" s="59">
        <f>I53-I61</f>
        <v>1902</v>
      </c>
      <c r="J63" s="59">
        <f>J53-J61</f>
        <v>10753.817461416233</v>
      </c>
      <c r="K63" s="59">
        <f>K53-K61</f>
        <v>181.87542635250793</v>
      </c>
      <c r="L63" s="59">
        <f t="shared" ref="L63:T63" si="13">L53-L61</f>
        <v>-73.959501830810041</v>
      </c>
      <c r="M63" s="59">
        <f t="shared" si="13"/>
        <v>-636.96323395558284</v>
      </c>
      <c r="N63" s="59">
        <f t="shared" si="13"/>
        <v>-1049.2535512954637</v>
      </c>
      <c r="O63" s="59">
        <f t="shared" si="13"/>
        <v>-948.00871356122661</v>
      </c>
      <c r="P63" s="59">
        <f t="shared" si="13"/>
        <v>-1427.9886061216748</v>
      </c>
      <c r="Q63" s="59">
        <f t="shared" si="13"/>
        <v>-1289.1924936826326</v>
      </c>
      <c r="R63" s="59">
        <f t="shared" si="13"/>
        <v>-1829.7768054575572</v>
      </c>
      <c r="S63" s="59">
        <f t="shared" si="13"/>
        <v>-2031.9949531265956</v>
      </c>
      <c r="T63" s="59">
        <f t="shared" si="13"/>
        <v>-1499.04232533287</v>
      </c>
    </row>
    <row r="67" spans="2:20" ht="18" x14ac:dyDescent="0.25">
      <c r="B67" s="8"/>
      <c r="C67" s="9" t="s">
        <v>41</v>
      </c>
      <c r="D67" s="8"/>
      <c r="E67" s="10"/>
      <c r="F67" s="10"/>
      <c r="G67" s="8"/>
      <c r="H67" s="8"/>
      <c r="I67" s="8"/>
      <c r="J67" s="8"/>
      <c r="K67" s="8"/>
      <c r="L67" s="8"/>
      <c r="M67" s="8"/>
      <c r="N67" s="8"/>
      <c r="O67" s="8"/>
      <c r="P67" s="8"/>
      <c r="Q67" s="11" t="str">
        <f>$Q$1</f>
        <v>SCENARIO 1</v>
      </c>
      <c r="R67" s="11"/>
      <c r="S67" s="8"/>
    </row>
    <row r="68" spans="2:20" x14ac:dyDescent="0.2"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</row>
    <row r="69" spans="2:20" ht="18" x14ac:dyDescent="0.25">
      <c r="B69" s="15"/>
      <c r="C69" s="16" t="s">
        <v>5</v>
      </c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</row>
    <row r="70" spans="2:20" x14ac:dyDescent="0.2"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</row>
    <row r="71" spans="2:20" x14ac:dyDescent="0.2"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</row>
    <row r="72" spans="2:20" ht="13.5" thickBot="1" x14ac:dyDescent="0.25"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</row>
    <row r="73" spans="2:20" x14ac:dyDescent="0.2">
      <c r="B73" s="19" t="s">
        <v>6</v>
      </c>
      <c r="C73" s="20"/>
      <c r="D73" s="20"/>
      <c r="E73" s="20"/>
      <c r="F73" s="20"/>
      <c r="G73" s="20"/>
      <c r="H73" s="20"/>
      <c r="I73" s="63">
        <f>I7</f>
        <v>2022</v>
      </c>
      <c r="J73" s="22">
        <f>I73+1</f>
        <v>2023</v>
      </c>
      <c r="K73" s="22">
        <f t="shared" ref="K73:S73" si="14">J73+1</f>
        <v>2024</v>
      </c>
      <c r="L73" s="22">
        <f t="shared" si="14"/>
        <v>2025</v>
      </c>
      <c r="M73" s="22">
        <f t="shared" si="14"/>
        <v>2026</v>
      </c>
      <c r="N73" s="22">
        <f t="shared" si="14"/>
        <v>2027</v>
      </c>
      <c r="O73" s="22">
        <f t="shared" si="14"/>
        <v>2028</v>
      </c>
      <c r="P73" s="22">
        <f t="shared" si="14"/>
        <v>2029</v>
      </c>
      <c r="Q73" s="22">
        <f t="shared" si="14"/>
        <v>2030</v>
      </c>
      <c r="R73" s="22">
        <f t="shared" si="14"/>
        <v>2031</v>
      </c>
      <c r="S73" s="22">
        <f t="shared" si="14"/>
        <v>2032</v>
      </c>
      <c r="T73" s="22">
        <v>2033</v>
      </c>
    </row>
    <row r="74" spans="2:20" ht="24.75" thickBot="1" x14ac:dyDescent="0.3">
      <c r="B74" s="23" t="s">
        <v>7</v>
      </c>
      <c r="C74" s="24"/>
      <c r="D74" s="25"/>
      <c r="E74" s="25"/>
      <c r="F74" s="25"/>
      <c r="G74" s="25"/>
      <c r="H74" s="26"/>
      <c r="I74" s="27" t="s">
        <v>8</v>
      </c>
      <c r="J74" s="27" t="s">
        <v>9</v>
      </c>
      <c r="K74" s="27" t="s">
        <v>10</v>
      </c>
      <c r="L74" s="27" t="s">
        <v>11</v>
      </c>
      <c r="M74" s="27" t="s">
        <v>12</v>
      </c>
      <c r="N74" s="27" t="s">
        <v>13</v>
      </c>
      <c r="O74" s="27" t="s">
        <v>14</v>
      </c>
      <c r="P74" s="27" t="s">
        <v>15</v>
      </c>
      <c r="Q74" s="27" t="s">
        <v>16</v>
      </c>
      <c r="R74" s="27" t="s">
        <v>17</v>
      </c>
      <c r="S74" s="27" t="s">
        <v>18</v>
      </c>
      <c r="T74" s="27" t="s">
        <v>19</v>
      </c>
    </row>
    <row r="75" spans="2:20" x14ac:dyDescent="0.2">
      <c r="B75" s="13"/>
      <c r="C75" s="13"/>
      <c r="D75" s="13"/>
      <c r="E75" s="13"/>
      <c r="F75" s="13"/>
      <c r="G75" s="13"/>
      <c r="H75" s="28"/>
      <c r="I75" s="29"/>
      <c r="J75" s="29"/>
      <c r="K75" s="13"/>
      <c r="T75"/>
    </row>
    <row r="76" spans="2:20" ht="15" x14ac:dyDescent="0.25">
      <c r="B76" s="30" t="s">
        <v>20</v>
      </c>
      <c r="C76" s="31"/>
      <c r="D76" s="8"/>
      <c r="E76" s="8"/>
      <c r="F76" s="8"/>
      <c r="G76" s="8"/>
      <c r="H76" s="32"/>
      <c r="I76" s="33"/>
      <c r="J76" s="33"/>
      <c r="K76" s="34"/>
      <c r="T76"/>
    </row>
    <row r="77" spans="2:20" x14ac:dyDescent="0.2">
      <c r="B77" s="35" t="s">
        <v>21</v>
      </c>
      <c r="C77" s="31"/>
      <c r="D77" s="8"/>
      <c r="E77" s="8"/>
      <c r="F77" s="8"/>
      <c r="G77" s="8"/>
      <c r="H77" s="32"/>
      <c r="I77" s="33"/>
      <c r="J77" s="33"/>
      <c r="K77" s="34"/>
      <c r="T77"/>
    </row>
    <row r="78" spans="2:20" x14ac:dyDescent="0.2">
      <c r="B78" s="13" t="s">
        <v>22</v>
      </c>
      <c r="C78" s="13"/>
      <c r="D78" s="13"/>
      <c r="E78" s="13"/>
      <c r="F78" s="13"/>
      <c r="G78" s="13"/>
      <c r="H78" s="36"/>
      <c r="I78" s="37">
        <v>400</v>
      </c>
      <c r="J78" s="37">
        <v>462.6927399999999</v>
      </c>
      <c r="K78" s="37">
        <v>485.8273769999999</v>
      </c>
      <c r="L78" s="37">
        <v>505.26047207999994</v>
      </c>
      <c r="M78" s="37">
        <v>520.41828624239997</v>
      </c>
      <c r="N78" s="37">
        <v>536.03083482967202</v>
      </c>
      <c r="O78" s="37">
        <v>552.11175987456215</v>
      </c>
      <c r="P78" s="37">
        <v>568.67511267079897</v>
      </c>
      <c r="Q78" s="37">
        <v>585.73536605092318</v>
      </c>
      <c r="R78" s="37">
        <v>603.30742703245085</v>
      </c>
      <c r="S78" s="37">
        <v>621.40664984342447</v>
      </c>
      <c r="T78" s="37"/>
    </row>
    <row r="79" spans="2:20" x14ac:dyDescent="0.2">
      <c r="B79" s="13" t="s">
        <v>23</v>
      </c>
      <c r="C79" s="13"/>
      <c r="D79" s="13"/>
      <c r="E79" s="13"/>
      <c r="F79" s="13"/>
      <c r="G79" s="13"/>
      <c r="H79" s="39"/>
      <c r="I79" s="37">
        <v>424</v>
      </c>
      <c r="J79" s="37">
        <v>554.65508</v>
      </c>
      <c r="K79" s="37">
        <v>582.387834</v>
      </c>
      <c r="L79" s="37">
        <v>605.68334735999997</v>
      </c>
      <c r="M79" s="37">
        <v>623.85384778080004</v>
      </c>
      <c r="N79" s="37">
        <v>642.56946321422413</v>
      </c>
      <c r="O79" s="37">
        <v>661.84654711065082</v>
      </c>
      <c r="P79" s="37">
        <v>681.70194352397039</v>
      </c>
      <c r="Q79" s="37">
        <v>702.15300182968952</v>
      </c>
      <c r="R79" s="37">
        <v>723.2175918845802</v>
      </c>
      <c r="S79" s="37">
        <v>744.91411964111762</v>
      </c>
      <c r="T79" s="37"/>
    </row>
    <row r="80" spans="2:20" x14ac:dyDescent="0.2">
      <c r="B80" s="13" t="s">
        <v>24</v>
      </c>
      <c r="C80" s="13"/>
      <c r="D80" s="13"/>
      <c r="E80" s="13"/>
      <c r="F80" s="13"/>
      <c r="G80" s="13"/>
      <c r="H80" s="39"/>
      <c r="I80" s="41">
        <v>2</v>
      </c>
      <c r="J80" s="41">
        <v>4.0000000000000009</v>
      </c>
      <c r="K80" s="41">
        <v>4.2000000000000011</v>
      </c>
      <c r="L80" s="41">
        <v>4.3680000000000012</v>
      </c>
      <c r="M80" s="41">
        <v>4.4990400000000008</v>
      </c>
      <c r="N80" s="41">
        <v>4.6340112000000007</v>
      </c>
      <c r="O80" s="41">
        <v>4.7730315360000013</v>
      </c>
      <c r="P80" s="41">
        <v>4.9162224820800011</v>
      </c>
      <c r="Q80" s="41">
        <v>5.0637091565424015</v>
      </c>
      <c r="R80" s="41">
        <v>5.2156204312386736</v>
      </c>
      <c r="S80" s="41">
        <v>5.3720890441758335</v>
      </c>
      <c r="T80" s="41"/>
    </row>
    <row r="81" spans="2:20" hidden="1" x14ac:dyDescent="0.2">
      <c r="B81" s="13" t="s">
        <v>25</v>
      </c>
      <c r="C81" s="13"/>
      <c r="D81" s="13"/>
      <c r="E81" s="13"/>
      <c r="F81" s="13"/>
      <c r="G81" s="13"/>
      <c r="H81" s="39"/>
      <c r="I81" s="37">
        <v>0</v>
      </c>
      <c r="J81" s="37">
        <v>0</v>
      </c>
      <c r="K81" s="37">
        <v>0</v>
      </c>
      <c r="L81" s="37">
        <v>0</v>
      </c>
      <c r="M81" s="37">
        <v>0</v>
      </c>
      <c r="N81" s="37">
        <v>0</v>
      </c>
      <c r="O81" s="37">
        <v>0</v>
      </c>
      <c r="P81" s="37">
        <v>0</v>
      </c>
      <c r="Q81" s="37">
        <v>0</v>
      </c>
      <c r="R81" s="37">
        <v>0</v>
      </c>
      <c r="S81" s="37">
        <v>0</v>
      </c>
      <c r="T81" s="37"/>
    </row>
    <row r="82" spans="2:20" hidden="1" x14ac:dyDescent="0.2">
      <c r="B82" s="13" t="s">
        <v>26</v>
      </c>
      <c r="C82" s="13"/>
      <c r="D82" s="13"/>
      <c r="E82" s="13"/>
      <c r="F82" s="13"/>
      <c r="G82" s="13"/>
      <c r="H82" s="39"/>
      <c r="I82" s="37">
        <v>0</v>
      </c>
      <c r="J82" s="37">
        <v>0</v>
      </c>
      <c r="K82" s="37">
        <v>0</v>
      </c>
      <c r="L82" s="37">
        <v>0</v>
      </c>
      <c r="M82" s="37">
        <v>0</v>
      </c>
      <c r="N82" s="37">
        <v>0</v>
      </c>
      <c r="O82" s="37">
        <v>0</v>
      </c>
      <c r="P82" s="37">
        <v>0</v>
      </c>
      <c r="Q82" s="37">
        <v>0</v>
      </c>
      <c r="R82" s="37">
        <v>0</v>
      </c>
      <c r="S82" s="37">
        <v>0</v>
      </c>
      <c r="T82" s="37"/>
    </row>
    <row r="83" spans="2:20" x14ac:dyDescent="0.2">
      <c r="B83" s="42" t="s">
        <v>27</v>
      </c>
      <c r="C83" s="42"/>
      <c r="D83" s="42"/>
      <c r="E83" s="42"/>
      <c r="F83" s="42"/>
      <c r="G83" s="42"/>
      <c r="H83" s="36"/>
      <c r="I83" s="43">
        <v>8145</v>
      </c>
      <c r="J83" s="43">
        <v>4000.0000000000005</v>
      </c>
      <c r="K83" s="43">
        <v>0</v>
      </c>
      <c r="L83" s="43">
        <v>0</v>
      </c>
      <c r="M83" s="43">
        <v>0</v>
      </c>
      <c r="N83" s="43">
        <v>0</v>
      </c>
      <c r="O83" s="43">
        <v>0</v>
      </c>
      <c r="P83" s="43">
        <v>0</v>
      </c>
      <c r="Q83" s="43">
        <v>0</v>
      </c>
      <c r="R83" s="43">
        <v>0</v>
      </c>
      <c r="S83" s="43">
        <v>0</v>
      </c>
      <c r="T83" s="43"/>
    </row>
    <row r="84" spans="2:20" hidden="1" x14ac:dyDescent="0.2">
      <c r="B84" s="42" t="s">
        <v>28</v>
      </c>
      <c r="C84" s="44"/>
      <c r="D84" s="34"/>
      <c r="E84" s="34"/>
      <c r="F84" s="34"/>
      <c r="G84" s="34"/>
      <c r="H84" s="45"/>
      <c r="I84" s="64"/>
      <c r="J84" s="65"/>
      <c r="K84" s="66"/>
      <c r="L84" s="66"/>
      <c r="M84" s="66"/>
      <c r="N84" s="66"/>
      <c r="O84" s="66"/>
      <c r="P84" s="66"/>
      <c r="Q84" s="66"/>
      <c r="R84" s="66"/>
      <c r="S84" s="66"/>
      <c r="T84" s="66"/>
    </row>
    <row r="85" spans="2:20" hidden="1" x14ac:dyDescent="0.2">
      <c r="B85" s="13" t="s">
        <v>29</v>
      </c>
      <c r="C85" s="13"/>
      <c r="D85" s="13"/>
      <c r="E85" s="13"/>
      <c r="F85" s="13"/>
      <c r="G85" s="13"/>
      <c r="H85" s="36"/>
      <c r="I85" s="67"/>
      <c r="J85" s="67"/>
      <c r="K85" s="68"/>
      <c r="L85" s="68"/>
      <c r="M85" s="68"/>
      <c r="N85" s="68"/>
      <c r="O85" s="69"/>
      <c r="P85" s="69"/>
      <c r="Q85" s="69"/>
      <c r="R85" s="69"/>
      <c r="S85" s="69"/>
      <c r="T85" s="69"/>
    </row>
    <row r="86" spans="2:20" ht="15.75" x14ac:dyDescent="0.25">
      <c r="B86" s="46" t="s">
        <v>30</v>
      </c>
      <c r="C86" s="47"/>
      <c r="D86" s="48"/>
      <c r="E86" s="48"/>
      <c r="F86" s="48"/>
      <c r="G86" s="48"/>
      <c r="H86" s="49"/>
      <c r="I86" s="50">
        <f t="shared" ref="I86:S86" si="15">SUM(I77:I85)</f>
        <v>8971</v>
      </c>
      <c r="J86" s="50">
        <f t="shared" si="15"/>
        <v>5021.3478200000009</v>
      </c>
      <c r="K86" s="50">
        <f t="shared" si="15"/>
        <v>1072.415211</v>
      </c>
      <c r="L86" s="50">
        <f t="shared" si="15"/>
        <v>1115.3118194399999</v>
      </c>
      <c r="M86" s="50">
        <f t="shared" si="15"/>
        <v>1148.7711740232</v>
      </c>
      <c r="N86" s="50">
        <f t="shared" si="15"/>
        <v>1183.2343092438962</v>
      </c>
      <c r="O86" s="50">
        <f t="shared" si="15"/>
        <v>1218.7313385212128</v>
      </c>
      <c r="P86" s="50">
        <f t="shared" si="15"/>
        <v>1255.2932786768495</v>
      </c>
      <c r="Q86" s="50">
        <f t="shared" si="15"/>
        <v>1292.9520770371553</v>
      </c>
      <c r="R86" s="50">
        <f t="shared" si="15"/>
        <v>1331.7406393482697</v>
      </c>
      <c r="S86" s="50">
        <f t="shared" si="15"/>
        <v>1371.692858528718</v>
      </c>
      <c r="T86" s="50"/>
    </row>
    <row r="87" spans="2:20" x14ac:dyDescent="0.2">
      <c r="B87" s="13"/>
      <c r="C87" s="13"/>
      <c r="D87" s="13"/>
      <c r="E87" s="13"/>
      <c r="F87" s="13"/>
      <c r="G87" s="13"/>
      <c r="H87" s="28"/>
      <c r="I87" s="51"/>
      <c r="J87" s="52"/>
      <c r="K87" s="13"/>
      <c r="T87"/>
    </row>
    <row r="88" spans="2:20" ht="15" x14ac:dyDescent="0.25">
      <c r="B88" s="30" t="s">
        <v>31</v>
      </c>
      <c r="C88" s="8"/>
      <c r="D88" s="8"/>
      <c r="E88" s="8"/>
      <c r="F88" s="8"/>
      <c r="G88" s="8"/>
      <c r="H88" s="28"/>
      <c r="I88" s="53"/>
      <c r="J88" s="54"/>
      <c r="K88" s="8"/>
      <c r="T88"/>
    </row>
    <row r="89" spans="2:20" x14ac:dyDescent="0.2">
      <c r="B89" s="13" t="s">
        <v>32</v>
      </c>
      <c r="C89" s="13"/>
      <c r="D89" s="13"/>
      <c r="E89" s="13"/>
      <c r="F89" s="13"/>
      <c r="G89" s="13"/>
      <c r="H89" s="39"/>
      <c r="I89" s="37">
        <v>180</v>
      </c>
      <c r="J89" s="37">
        <v>157.199754970393</v>
      </c>
      <c r="K89" s="37">
        <v>165.05974271891267</v>
      </c>
      <c r="L89" s="37">
        <v>171.66213242766912</v>
      </c>
      <c r="M89" s="37">
        <v>176.81199640049923</v>
      </c>
      <c r="N89" s="37">
        <v>182.11635629251421</v>
      </c>
      <c r="O89" s="37">
        <v>187.57984698128968</v>
      </c>
      <c r="P89" s="37">
        <v>193.20724239072831</v>
      </c>
      <c r="Q89" s="37">
        <v>199.00345966245018</v>
      </c>
      <c r="R89" s="37">
        <v>204.9735634523237</v>
      </c>
      <c r="S89" s="37">
        <v>211.12277035589341</v>
      </c>
      <c r="T89" s="37"/>
    </row>
    <row r="90" spans="2:20" x14ac:dyDescent="0.2">
      <c r="B90" s="13" t="s">
        <v>33</v>
      </c>
      <c r="C90" s="13"/>
      <c r="D90" s="13"/>
      <c r="E90" s="13"/>
      <c r="F90" s="13"/>
      <c r="G90" s="13"/>
      <c r="H90" s="39"/>
      <c r="I90" s="37">
        <v>38</v>
      </c>
      <c r="J90" s="37">
        <v>12</v>
      </c>
      <c r="K90" s="37">
        <v>28.607547370633952</v>
      </c>
      <c r="L90" s="37">
        <v>25.837922743752262</v>
      </c>
      <c r="M90" s="37">
        <v>22.996163515427515</v>
      </c>
      <c r="N90" s="37">
        <v>19.999248688990527</v>
      </c>
      <c r="O90" s="37">
        <v>17.125032765058997</v>
      </c>
      <c r="P90" s="37">
        <v>14.41022119789158</v>
      </c>
      <c r="Q90" s="37">
        <v>11.591734574073143</v>
      </c>
      <c r="R90" s="37">
        <v>8.6167741103042363</v>
      </c>
      <c r="S90" s="37">
        <v>5.4908990921082674</v>
      </c>
      <c r="T90" s="37"/>
    </row>
    <row r="91" spans="2:20" x14ac:dyDescent="0.2">
      <c r="B91" s="13" t="s">
        <v>34</v>
      </c>
      <c r="C91" s="13"/>
      <c r="D91" s="13"/>
      <c r="E91" s="13"/>
      <c r="F91" s="13"/>
      <c r="G91" s="13"/>
      <c r="H91" s="39"/>
      <c r="I91" s="37">
        <v>252</v>
      </c>
      <c r="J91" s="37">
        <v>371.096</v>
      </c>
      <c r="K91" s="37">
        <v>393.36175999999995</v>
      </c>
      <c r="L91" s="37">
        <v>413.02984800000007</v>
      </c>
      <c r="M91" s="37">
        <v>429.55104191999999</v>
      </c>
      <c r="N91" s="37">
        <v>446.73308359679993</v>
      </c>
      <c r="O91" s="37">
        <v>464.6024069406721</v>
      </c>
      <c r="P91" s="37">
        <v>483.18650321829898</v>
      </c>
      <c r="Q91" s="37">
        <v>502.51396334703094</v>
      </c>
      <c r="R91" s="37">
        <v>522.61452188091221</v>
      </c>
      <c r="S91" s="37">
        <v>543.51910275614875</v>
      </c>
      <c r="T91" s="37"/>
    </row>
    <row r="92" spans="2:20" x14ac:dyDescent="0.2">
      <c r="B92" s="13" t="s">
        <v>35</v>
      </c>
      <c r="C92" s="13"/>
      <c r="D92" s="13"/>
      <c r="E92" s="13"/>
      <c r="F92" s="13"/>
      <c r="G92" s="13"/>
      <c r="H92" s="39"/>
      <c r="I92" s="37">
        <v>347</v>
      </c>
      <c r="J92" s="37">
        <v>392.26981999999998</v>
      </c>
      <c r="K92" s="37">
        <v>415.80600920000001</v>
      </c>
      <c r="L92" s="37">
        <v>436.59630966000003</v>
      </c>
      <c r="M92" s="37">
        <v>454.06016204640008</v>
      </c>
      <c r="N92" s="37">
        <v>472.22256852825609</v>
      </c>
      <c r="O92" s="37">
        <v>491.11147126938636</v>
      </c>
      <c r="P92" s="37">
        <v>510.75593012016185</v>
      </c>
      <c r="Q92" s="37">
        <v>531.18616732496844</v>
      </c>
      <c r="R92" s="37">
        <v>552.4336140179671</v>
      </c>
      <c r="S92" s="37">
        <v>574.53095857868584</v>
      </c>
      <c r="T92" s="37"/>
    </row>
    <row r="93" spans="2:20" hidden="1" x14ac:dyDescent="0.2">
      <c r="B93" s="13" t="s">
        <v>36</v>
      </c>
      <c r="C93" s="13"/>
      <c r="D93" s="13"/>
      <c r="E93" s="13"/>
      <c r="F93" s="13"/>
      <c r="G93" s="13"/>
      <c r="H93" s="39"/>
      <c r="I93" s="37">
        <v>148</v>
      </c>
      <c r="J93" s="37">
        <v>0</v>
      </c>
      <c r="K93" s="37">
        <v>0</v>
      </c>
      <c r="L93" s="37">
        <v>0</v>
      </c>
      <c r="M93" s="37">
        <v>0</v>
      </c>
      <c r="N93" s="37">
        <v>0</v>
      </c>
      <c r="O93" s="37">
        <v>0</v>
      </c>
      <c r="P93" s="37">
        <v>0</v>
      </c>
      <c r="Q93" s="37">
        <v>0</v>
      </c>
      <c r="R93" s="37">
        <v>0</v>
      </c>
      <c r="S93" s="37">
        <v>0</v>
      </c>
      <c r="T93" s="37"/>
    </row>
    <row r="94" spans="2:20" ht="15.75" x14ac:dyDescent="0.25">
      <c r="B94" s="46" t="s">
        <v>37</v>
      </c>
      <c r="C94" s="47"/>
      <c r="D94" s="48"/>
      <c r="E94" s="48"/>
      <c r="F94" s="48"/>
      <c r="G94" s="48"/>
      <c r="H94" s="49"/>
      <c r="I94" s="50">
        <f>SUM(I88:I93)</f>
        <v>965</v>
      </c>
      <c r="J94" s="50">
        <f>SUM(J88:J93)</f>
        <v>932.56557497039296</v>
      </c>
      <c r="K94" s="50">
        <f t="shared" ref="K94:S94" si="16">SUM(K88:K93)</f>
        <v>1002.8350592895465</v>
      </c>
      <c r="L94" s="50">
        <f t="shared" si="16"/>
        <v>1047.1262128314215</v>
      </c>
      <c r="M94" s="50">
        <f t="shared" si="16"/>
        <v>1083.4193638823269</v>
      </c>
      <c r="N94" s="50">
        <f t="shared" si="16"/>
        <v>1121.0712571065608</v>
      </c>
      <c r="O94" s="50">
        <f t="shared" si="16"/>
        <v>1160.4187579564073</v>
      </c>
      <c r="P94" s="50">
        <f t="shared" si="16"/>
        <v>1201.5598969270807</v>
      </c>
      <c r="Q94" s="50">
        <f t="shared" si="16"/>
        <v>1244.2953249085226</v>
      </c>
      <c r="R94" s="50">
        <f t="shared" si="16"/>
        <v>1288.6384734615071</v>
      </c>
      <c r="S94" s="50">
        <f t="shared" si="16"/>
        <v>1334.6637307828364</v>
      </c>
      <c r="T94" s="50"/>
    </row>
    <row r="95" spans="2:20" ht="18" x14ac:dyDescent="0.25">
      <c r="B95" s="55" t="s">
        <v>38</v>
      </c>
      <c r="C95" s="56"/>
      <c r="D95" s="34"/>
      <c r="E95" s="34"/>
      <c r="F95" s="34"/>
      <c r="G95" s="34"/>
      <c r="H95" s="49"/>
      <c r="I95" s="57">
        <f>I86-I94-I83</f>
        <v>-139</v>
      </c>
      <c r="J95" s="57">
        <f>J86-J94-J83</f>
        <v>88.782245029607566</v>
      </c>
      <c r="K95" s="57">
        <f t="shared" ref="K95:S95" si="17">K86-K94-K83</f>
        <v>69.580151710453492</v>
      </c>
      <c r="L95" s="57">
        <f t="shared" si="17"/>
        <v>68.185606608578382</v>
      </c>
      <c r="M95" s="57">
        <f t="shared" si="17"/>
        <v>65.351810140873113</v>
      </c>
      <c r="N95" s="57">
        <f t="shared" si="17"/>
        <v>62.163052137335399</v>
      </c>
      <c r="O95" s="57">
        <f t="shared" si="17"/>
        <v>58.312580564805558</v>
      </c>
      <c r="P95" s="57">
        <f t="shared" si="17"/>
        <v>53.733381749768796</v>
      </c>
      <c r="Q95" s="57">
        <f t="shared" si="17"/>
        <v>48.656752128632661</v>
      </c>
      <c r="R95" s="57">
        <f t="shared" si="17"/>
        <v>43.102165886762577</v>
      </c>
      <c r="S95" s="57">
        <f t="shared" si="17"/>
        <v>37.029127745881624</v>
      </c>
      <c r="T95" s="57"/>
    </row>
    <row r="96" spans="2:20" ht="18.75" thickBot="1" x14ac:dyDescent="0.3">
      <c r="B96" s="55" t="s">
        <v>39</v>
      </c>
      <c r="C96" s="58"/>
      <c r="D96" s="34"/>
      <c r="E96" s="34"/>
      <c r="F96" s="34"/>
      <c r="G96" s="34"/>
      <c r="H96" s="34"/>
      <c r="I96" s="59">
        <f>I86-I94</f>
        <v>8006</v>
      </c>
      <c r="J96" s="59">
        <f>J86-J94</f>
        <v>4088.782245029608</v>
      </c>
      <c r="K96" s="59">
        <f t="shared" ref="K96:S96" si="18">K86-K94</f>
        <v>69.580151710453492</v>
      </c>
      <c r="L96" s="59">
        <f t="shared" si="18"/>
        <v>68.185606608578382</v>
      </c>
      <c r="M96" s="59">
        <f t="shared" si="18"/>
        <v>65.351810140873113</v>
      </c>
      <c r="N96" s="59">
        <f t="shared" si="18"/>
        <v>62.163052137335399</v>
      </c>
      <c r="O96" s="59">
        <f t="shared" si="18"/>
        <v>58.312580564805558</v>
      </c>
      <c r="P96" s="59">
        <f t="shared" si="18"/>
        <v>53.733381749768796</v>
      </c>
      <c r="Q96" s="59">
        <f t="shared" si="18"/>
        <v>48.656752128632661</v>
      </c>
      <c r="R96" s="59">
        <f t="shared" si="18"/>
        <v>43.102165886762577</v>
      </c>
      <c r="S96" s="59">
        <f t="shared" si="18"/>
        <v>37.029127745881624</v>
      </c>
      <c r="T96" s="59"/>
    </row>
    <row r="100" spans="2:20" ht="18" x14ac:dyDescent="0.25">
      <c r="B100" s="8"/>
      <c r="C100" s="9" t="s">
        <v>42</v>
      </c>
      <c r="D100" s="8"/>
      <c r="E100" s="10"/>
      <c r="F100" s="10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11" t="str">
        <f>$Q$1</f>
        <v>SCENARIO 1</v>
      </c>
      <c r="R100" s="11"/>
      <c r="S100" s="8"/>
    </row>
    <row r="101" spans="2:20" x14ac:dyDescent="0.2"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</row>
    <row r="102" spans="2:20" ht="18" x14ac:dyDescent="0.25">
      <c r="B102" s="15"/>
      <c r="C102" s="16" t="s">
        <v>5</v>
      </c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</row>
    <row r="103" spans="2:20" x14ac:dyDescent="0.2"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</row>
    <row r="104" spans="2:20" x14ac:dyDescent="0.2"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</row>
    <row r="105" spans="2:20" ht="13.5" thickBot="1" x14ac:dyDescent="0.25"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</row>
    <row r="106" spans="2:20" x14ac:dyDescent="0.2">
      <c r="B106" s="19" t="s">
        <v>6</v>
      </c>
      <c r="C106" s="20"/>
      <c r="D106" s="20"/>
      <c r="E106" s="20"/>
      <c r="F106" s="20"/>
      <c r="G106" s="20"/>
      <c r="H106" s="20"/>
      <c r="I106" s="63">
        <f>I40</f>
        <v>2022</v>
      </c>
      <c r="J106" s="22">
        <f>I106+1</f>
        <v>2023</v>
      </c>
      <c r="K106" s="22">
        <f t="shared" ref="K106:S106" si="19">J106+1</f>
        <v>2024</v>
      </c>
      <c r="L106" s="22">
        <f t="shared" si="19"/>
        <v>2025</v>
      </c>
      <c r="M106" s="22">
        <f t="shared" si="19"/>
        <v>2026</v>
      </c>
      <c r="N106" s="22">
        <f t="shared" si="19"/>
        <v>2027</v>
      </c>
      <c r="O106" s="22">
        <f t="shared" si="19"/>
        <v>2028</v>
      </c>
      <c r="P106" s="22">
        <f t="shared" si="19"/>
        <v>2029</v>
      </c>
      <c r="Q106" s="22">
        <f t="shared" si="19"/>
        <v>2030</v>
      </c>
      <c r="R106" s="22">
        <f t="shared" si="19"/>
        <v>2031</v>
      </c>
      <c r="S106" s="22">
        <f t="shared" si="19"/>
        <v>2032</v>
      </c>
      <c r="T106" s="22">
        <v>2033</v>
      </c>
    </row>
    <row r="107" spans="2:20" ht="24.75" thickBot="1" x14ac:dyDescent="0.3">
      <c r="B107" s="23" t="s">
        <v>7</v>
      </c>
      <c r="C107" s="24"/>
      <c r="D107" s="25"/>
      <c r="E107" s="25"/>
      <c r="F107" s="25"/>
      <c r="G107" s="25"/>
      <c r="H107" s="26"/>
      <c r="I107" s="27" t="s">
        <v>8</v>
      </c>
      <c r="J107" s="27" t="s">
        <v>9</v>
      </c>
      <c r="K107" s="27" t="s">
        <v>10</v>
      </c>
      <c r="L107" s="27" t="s">
        <v>11</v>
      </c>
      <c r="M107" s="27" t="s">
        <v>12</v>
      </c>
      <c r="N107" s="27" t="s">
        <v>13</v>
      </c>
      <c r="O107" s="27" t="s">
        <v>14</v>
      </c>
      <c r="P107" s="27" t="s">
        <v>15</v>
      </c>
      <c r="Q107" s="27" t="s">
        <v>16</v>
      </c>
      <c r="R107" s="27" t="s">
        <v>17</v>
      </c>
      <c r="S107" s="27" t="s">
        <v>18</v>
      </c>
      <c r="T107" s="27" t="s">
        <v>19</v>
      </c>
    </row>
    <row r="108" spans="2:20" x14ac:dyDescent="0.2">
      <c r="B108" s="13"/>
      <c r="C108" s="13"/>
      <c r="D108" s="13"/>
      <c r="E108" s="13"/>
      <c r="F108" s="13"/>
      <c r="G108" s="13"/>
      <c r="H108" s="28"/>
      <c r="I108" s="29"/>
      <c r="J108" s="29"/>
      <c r="K108" s="13"/>
      <c r="T108"/>
    </row>
    <row r="109" spans="2:20" ht="15" x14ac:dyDescent="0.25">
      <c r="B109" s="30" t="s">
        <v>20</v>
      </c>
      <c r="C109" s="31"/>
      <c r="D109" s="8"/>
      <c r="E109" s="8"/>
      <c r="F109" s="8"/>
      <c r="G109" s="8"/>
      <c r="H109" s="32"/>
      <c r="I109" s="33"/>
      <c r="J109" s="33"/>
      <c r="K109" s="34"/>
      <c r="T109"/>
    </row>
    <row r="110" spans="2:20" x14ac:dyDescent="0.2">
      <c r="B110" s="35" t="s">
        <v>21</v>
      </c>
      <c r="C110" s="31"/>
      <c r="D110" s="8"/>
      <c r="E110" s="8"/>
      <c r="F110" s="8"/>
      <c r="G110" s="8"/>
      <c r="H110" s="32"/>
      <c r="I110" s="33"/>
      <c r="J110" s="33"/>
      <c r="K110" s="34"/>
      <c r="T110"/>
    </row>
    <row r="111" spans="2:20" x14ac:dyDescent="0.2">
      <c r="B111" s="13" t="s">
        <v>22</v>
      </c>
      <c r="C111" s="13"/>
      <c r="D111" s="13"/>
      <c r="E111" s="13"/>
      <c r="F111" s="13"/>
      <c r="G111" s="13"/>
      <c r="H111" s="36"/>
      <c r="I111" s="37">
        <v>327</v>
      </c>
      <c r="J111" s="37">
        <v>384.26170284628193</v>
      </c>
      <c r="K111" s="37">
        <v>403.5093715418522</v>
      </c>
      <c r="L111" s="37">
        <v>419.85109757992569</v>
      </c>
      <c r="M111" s="37">
        <v>432.65235754513753</v>
      </c>
      <c r="N111" s="37">
        <v>445.84392792668876</v>
      </c>
      <c r="O111" s="37">
        <v>459.43770928917343</v>
      </c>
      <c r="P111" s="37">
        <v>473.44596504540027</v>
      </c>
      <c r="Q111" s="37">
        <v>487.88133251963444</v>
      </c>
      <c r="R111" s="37">
        <v>502.75683434815807</v>
      </c>
      <c r="S111" s="37">
        <v>518.08589022743331</v>
      </c>
      <c r="T111" s="37"/>
    </row>
    <row r="112" spans="2:20" x14ac:dyDescent="0.2">
      <c r="B112" s="13" t="s">
        <v>23</v>
      </c>
      <c r="C112" s="13"/>
      <c r="D112" s="13"/>
      <c r="E112" s="13"/>
      <c r="F112" s="13"/>
      <c r="G112" s="13"/>
      <c r="H112" s="39"/>
      <c r="I112" s="37">
        <v>141</v>
      </c>
      <c r="J112" s="37">
        <v>164.6149532569263</v>
      </c>
      <c r="K112" s="37">
        <v>172.86051626556574</v>
      </c>
      <c r="L112" s="37">
        <v>179.86119431380487</v>
      </c>
      <c r="M112" s="37">
        <v>185.34516212843278</v>
      </c>
      <c r="N112" s="37">
        <v>190.99633612172869</v>
      </c>
      <c r="O112" s="37">
        <v>196.8198144100802</v>
      </c>
      <c r="P112" s="37">
        <v>202.82085055144353</v>
      </c>
      <c r="Q112" s="37">
        <v>209.00485828475701</v>
      </c>
      <c r="R112" s="37">
        <v>215.37741641385924</v>
      </c>
      <c r="S112" s="37">
        <v>221.94427384031781</v>
      </c>
      <c r="T112" s="37"/>
    </row>
    <row r="113" spans="2:20" x14ac:dyDescent="0.2">
      <c r="B113" s="13" t="s">
        <v>24</v>
      </c>
      <c r="C113" s="13"/>
      <c r="D113" s="13"/>
      <c r="E113" s="13"/>
      <c r="F113" s="13"/>
      <c r="G113" s="13"/>
      <c r="H113" s="39"/>
      <c r="I113" s="37">
        <v>2</v>
      </c>
      <c r="J113" s="37">
        <v>1.9</v>
      </c>
      <c r="K113" s="37">
        <v>1.9951709999999998</v>
      </c>
      <c r="L113" s="37">
        <v>2.0759734303290003</v>
      </c>
      <c r="M113" s="37">
        <v>2.1392698602197311</v>
      </c>
      <c r="N113" s="37">
        <v>2.2717112873427117</v>
      </c>
      <c r="O113" s="37">
        <v>2.2717112873427117</v>
      </c>
      <c r="P113" s="37">
        <v>2.3409757644937907</v>
      </c>
      <c r="Q113" s="37">
        <v>2.4123521155532068</v>
      </c>
      <c r="R113" s="37">
        <v>2.4859047315564236</v>
      </c>
      <c r="S113" s="37">
        <v>2.5616999668215787</v>
      </c>
      <c r="T113" s="37"/>
    </row>
    <row r="114" spans="2:20" hidden="1" x14ac:dyDescent="0.2">
      <c r="B114" s="13" t="s">
        <v>25</v>
      </c>
      <c r="C114" s="13"/>
      <c r="D114" s="13"/>
      <c r="E114" s="13"/>
      <c r="F114" s="13"/>
      <c r="G114" s="13"/>
      <c r="H114" s="39"/>
      <c r="I114" s="37">
        <v>0</v>
      </c>
      <c r="J114" s="37">
        <v>0</v>
      </c>
      <c r="K114" s="37">
        <v>0</v>
      </c>
      <c r="L114" s="37">
        <v>0</v>
      </c>
      <c r="M114" s="37">
        <v>0</v>
      </c>
      <c r="N114" s="37">
        <v>0</v>
      </c>
      <c r="O114" s="37">
        <v>0</v>
      </c>
      <c r="P114" s="37">
        <v>0</v>
      </c>
      <c r="Q114" s="37">
        <v>0</v>
      </c>
      <c r="R114" s="37">
        <v>0</v>
      </c>
      <c r="S114" s="37">
        <v>0</v>
      </c>
      <c r="T114" s="37"/>
    </row>
    <row r="115" spans="2:20" hidden="1" x14ac:dyDescent="0.2">
      <c r="B115" s="13" t="s">
        <v>26</v>
      </c>
      <c r="C115" s="13"/>
      <c r="D115" s="13"/>
      <c r="E115" s="13"/>
      <c r="F115" s="13"/>
      <c r="G115" s="13"/>
      <c r="H115" s="39"/>
      <c r="I115" s="37">
        <v>0</v>
      </c>
      <c r="J115" s="37">
        <v>0</v>
      </c>
      <c r="K115" s="37">
        <v>0</v>
      </c>
      <c r="L115" s="37">
        <v>0</v>
      </c>
      <c r="M115" s="37">
        <v>0</v>
      </c>
      <c r="N115" s="37">
        <v>0</v>
      </c>
      <c r="O115" s="37">
        <v>0</v>
      </c>
      <c r="P115" s="37">
        <v>0</v>
      </c>
      <c r="Q115" s="37">
        <v>0</v>
      </c>
      <c r="R115" s="37">
        <v>0</v>
      </c>
      <c r="S115" s="37">
        <v>0</v>
      </c>
      <c r="T115" s="37"/>
    </row>
    <row r="116" spans="2:20" x14ac:dyDescent="0.2">
      <c r="B116" s="42" t="s">
        <v>27</v>
      </c>
      <c r="C116" s="42"/>
      <c r="D116" s="42"/>
      <c r="E116" s="42"/>
      <c r="F116" s="42"/>
      <c r="G116" s="42"/>
      <c r="H116" s="36"/>
      <c r="I116" s="37">
        <v>0</v>
      </c>
      <c r="J116" s="37">
        <v>0</v>
      </c>
      <c r="K116" s="37">
        <v>460</v>
      </c>
      <c r="L116" s="37">
        <v>315</v>
      </c>
      <c r="M116" s="37">
        <v>0</v>
      </c>
      <c r="N116" s="37">
        <v>0</v>
      </c>
      <c r="O116" s="37">
        <v>0</v>
      </c>
      <c r="P116" s="37">
        <v>0</v>
      </c>
      <c r="Q116" s="37">
        <v>0</v>
      </c>
      <c r="R116" s="37">
        <v>0</v>
      </c>
      <c r="S116" s="37">
        <v>0</v>
      </c>
      <c r="T116" s="37"/>
    </row>
    <row r="117" spans="2:20" hidden="1" x14ac:dyDescent="0.2">
      <c r="B117" s="42" t="s">
        <v>28</v>
      </c>
      <c r="C117" s="44"/>
      <c r="D117" s="34"/>
      <c r="E117" s="34"/>
      <c r="F117" s="34"/>
      <c r="G117" s="34"/>
      <c r="H117" s="45"/>
      <c r="I117" s="37">
        <v>0</v>
      </c>
      <c r="J117" s="37">
        <v>0</v>
      </c>
      <c r="K117" s="37">
        <v>0</v>
      </c>
      <c r="L117" s="37">
        <v>0</v>
      </c>
      <c r="M117" s="37">
        <v>0</v>
      </c>
      <c r="N117" s="37">
        <v>0</v>
      </c>
      <c r="O117" s="37">
        <v>0</v>
      </c>
      <c r="P117" s="37">
        <v>0</v>
      </c>
      <c r="Q117" s="37">
        <v>0</v>
      </c>
      <c r="R117" s="37">
        <v>0</v>
      </c>
      <c r="S117" s="37">
        <v>0</v>
      </c>
      <c r="T117" s="37"/>
    </row>
    <row r="118" spans="2:20" hidden="1" x14ac:dyDescent="0.2">
      <c r="B118" s="13" t="s">
        <v>29</v>
      </c>
      <c r="C118" s="13"/>
      <c r="D118" s="13"/>
      <c r="E118" s="13"/>
      <c r="F118" s="13"/>
      <c r="G118" s="13"/>
      <c r="H118" s="36"/>
      <c r="I118" s="37"/>
      <c r="J118" s="67"/>
      <c r="K118" s="68"/>
      <c r="L118" s="68"/>
      <c r="M118" s="68"/>
      <c r="N118" s="68"/>
      <c r="O118" s="69"/>
      <c r="P118" s="69"/>
      <c r="Q118" s="69"/>
      <c r="R118" s="69"/>
      <c r="S118" s="69"/>
      <c r="T118" s="69"/>
    </row>
    <row r="119" spans="2:20" ht="15.75" x14ac:dyDescent="0.25">
      <c r="B119" s="46" t="s">
        <v>30</v>
      </c>
      <c r="C119" s="47"/>
      <c r="D119" s="48"/>
      <c r="E119" s="48"/>
      <c r="F119" s="48"/>
      <c r="G119" s="48"/>
      <c r="H119" s="49"/>
      <c r="I119" s="50">
        <f t="shared" ref="I119:S119" si="20">SUM(I110:I118)</f>
        <v>470</v>
      </c>
      <c r="J119" s="50">
        <f t="shared" si="20"/>
        <v>550.77665610320821</v>
      </c>
      <c r="K119" s="50">
        <f t="shared" si="20"/>
        <v>1038.3650588074179</v>
      </c>
      <c r="L119" s="50">
        <f t="shared" si="20"/>
        <v>916.78826532405958</v>
      </c>
      <c r="M119" s="50">
        <f t="shared" si="20"/>
        <v>620.13678953379008</v>
      </c>
      <c r="N119" s="50">
        <f t="shared" si="20"/>
        <v>639.11197533576012</v>
      </c>
      <c r="O119" s="50">
        <f t="shared" si="20"/>
        <v>658.52923498659629</v>
      </c>
      <c r="P119" s="50">
        <f t="shared" si="20"/>
        <v>678.6077913613376</v>
      </c>
      <c r="Q119" s="50">
        <f t="shared" si="20"/>
        <v>699.29854291994457</v>
      </c>
      <c r="R119" s="50">
        <f t="shared" si="20"/>
        <v>720.62015549357363</v>
      </c>
      <c r="S119" s="50">
        <f t="shared" si="20"/>
        <v>742.59186403457272</v>
      </c>
      <c r="T119" s="50"/>
    </row>
    <row r="120" spans="2:20" x14ac:dyDescent="0.2">
      <c r="B120" s="13"/>
      <c r="C120" s="13"/>
      <c r="D120" s="13"/>
      <c r="E120" s="13"/>
      <c r="F120" s="13"/>
      <c r="G120" s="13"/>
      <c r="H120" s="28"/>
      <c r="I120" s="51"/>
      <c r="J120" s="52"/>
      <c r="K120" s="13"/>
      <c r="T120"/>
    </row>
    <row r="121" spans="2:20" ht="15" x14ac:dyDescent="0.25">
      <c r="B121" s="30" t="s">
        <v>31</v>
      </c>
      <c r="C121" s="8"/>
      <c r="D121" s="8"/>
      <c r="E121" s="8"/>
      <c r="F121" s="8"/>
      <c r="G121" s="8"/>
      <c r="H121" s="28"/>
      <c r="I121" s="53"/>
      <c r="J121" s="54"/>
      <c r="K121" s="8"/>
      <c r="T121"/>
    </row>
    <row r="122" spans="2:20" x14ac:dyDescent="0.2">
      <c r="B122" s="13" t="s">
        <v>32</v>
      </c>
      <c r="C122" s="13"/>
      <c r="D122" s="13"/>
      <c r="E122" s="13"/>
      <c r="F122" s="13"/>
      <c r="G122" s="13"/>
      <c r="H122" s="39"/>
      <c r="I122" s="37">
        <v>161</v>
      </c>
      <c r="J122" s="37">
        <v>137.199754970393</v>
      </c>
      <c r="K122" s="37">
        <v>144.05974271891267</v>
      </c>
      <c r="L122" s="37">
        <v>149.82213242766912</v>
      </c>
      <c r="M122" s="37">
        <v>154.31679640049924</v>
      </c>
      <c r="N122" s="37">
        <v>158.9463002925142</v>
      </c>
      <c r="O122" s="37">
        <v>163.71468930128967</v>
      </c>
      <c r="P122" s="37">
        <v>168.62612998032836</v>
      </c>
      <c r="Q122" s="37">
        <v>173.68491387973819</v>
      </c>
      <c r="R122" s="37">
        <v>178.89546129613032</v>
      </c>
      <c r="S122" s="37">
        <v>184.26232513501427</v>
      </c>
      <c r="T122" s="37"/>
    </row>
    <row r="123" spans="2:20" hidden="1" x14ac:dyDescent="0.2">
      <c r="B123" s="13" t="s">
        <v>33</v>
      </c>
      <c r="C123" s="13"/>
      <c r="D123" s="13"/>
      <c r="E123" s="13"/>
      <c r="F123" s="13"/>
      <c r="G123" s="13"/>
      <c r="H123" s="39"/>
      <c r="I123" s="37">
        <v>5</v>
      </c>
      <c r="J123" s="37">
        <v>0</v>
      </c>
      <c r="K123" s="37">
        <v>0</v>
      </c>
      <c r="L123" s="37">
        <v>0</v>
      </c>
      <c r="M123" s="37">
        <v>0</v>
      </c>
      <c r="N123" s="37">
        <v>0</v>
      </c>
      <c r="O123" s="37">
        <v>0</v>
      </c>
      <c r="P123" s="37">
        <v>0</v>
      </c>
      <c r="Q123" s="37">
        <v>0</v>
      </c>
      <c r="R123" s="37">
        <v>0</v>
      </c>
      <c r="S123" s="37">
        <v>0</v>
      </c>
      <c r="T123" s="37"/>
    </row>
    <row r="124" spans="2:20" x14ac:dyDescent="0.2">
      <c r="B124" s="13" t="s">
        <v>34</v>
      </c>
      <c r="C124" s="13"/>
      <c r="D124" s="13"/>
      <c r="E124" s="13"/>
      <c r="F124" s="13"/>
      <c r="G124" s="13"/>
      <c r="H124" s="39"/>
      <c r="I124" s="37">
        <v>160</v>
      </c>
      <c r="J124" s="37">
        <v>213.44133333333335</v>
      </c>
      <c r="K124" s="37">
        <v>226.24781333333328</v>
      </c>
      <c r="L124" s="37">
        <v>237.56020400000003</v>
      </c>
      <c r="M124" s="37">
        <v>247.06261216000004</v>
      </c>
      <c r="N124" s="37">
        <v>256.94511664640004</v>
      </c>
      <c r="O124" s="37">
        <v>267.22292131225601</v>
      </c>
      <c r="P124" s="37">
        <v>277.91183816474637</v>
      </c>
      <c r="Q124" s="37">
        <v>289.02831169133623</v>
      </c>
      <c r="R124" s="37">
        <v>300.58944415898958</v>
      </c>
      <c r="S124" s="37">
        <v>312.61302192534924</v>
      </c>
      <c r="T124" s="37"/>
    </row>
    <row r="125" spans="2:20" x14ac:dyDescent="0.2">
      <c r="B125" s="13" t="s">
        <v>35</v>
      </c>
      <c r="C125" s="13"/>
      <c r="D125" s="13"/>
      <c r="E125" s="13"/>
      <c r="F125" s="13"/>
      <c r="G125" s="13"/>
      <c r="H125" s="39"/>
      <c r="I125" s="37">
        <v>134</v>
      </c>
      <c r="J125" s="37">
        <v>166.52914999999999</v>
      </c>
      <c r="K125" s="37">
        <v>176.52089900000001</v>
      </c>
      <c r="L125" s="37">
        <v>185.34694395000002</v>
      </c>
      <c r="M125" s="37">
        <v>192.76082170800004</v>
      </c>
      <c r="N125" s="37">
        <v>200.47125457632004</v>
      </c>
      <c r="O125" s="37">
        <v>208.49010475937283</v>
      </c>
      <c r="P125" s="37">
        <v>216.82970894974775</v>
      </c>
      <c r="Q125" s="37">
        <v>225.50289730773767</v>
      </c>
      <c r="R125" s="37">
        <v>234.52301320004719</v>
      </c>
      <c r="S125" s="37">
        <v>243.90393372804911</v>
      </c>
      <c r="T125" s="37"/>
    </row>
    <row r="126" spans="2:20" hidden="1" x14ac:dyDescent="0.2">
      <c r="B126" s="13" t="s">
        <v>36</v>
      </c>
      <c r="C126" s="13"/>
      <c r="D126" s="13"/>
      <c r="E126" s="13"/>
      <c r="F126" s="13"/>
      <c r="G126" s="13"/>
      <c r="H126" s="39"/>
      <c r="I126" s="37">
        <v>37</v>
      </c>
      <c r="J126" s="37">
        <v>0</v>
      </c>
      <c r="K126" s="37">
        <v>0</v>
      </c>
      <c r="L126" s="37">
        <v>0</v>
      </c>
      <c r="M126" s="37">
        <v>0</v>
      </c>
      <c r="N126" s="37">
        <v>0</v>
      </c>
      <c r="O126" s="37">
        <v>0</v>
      </c>
      <c r="P126" s="37">
        <v>0</v>
      </c>
      <c r="Q126" s="37">
        <v>0</v>
      </c>
      <c r="R126" s="37">
        <v>0</v>
      </c>
      <c r="S126" s="37">
        <v>0</v>
      </c>
      <c r="T126" s="37"/>
    </row>
    <row r="127" spans="2:20" ht="15.75" x14ac:dyDescent="0.25">
      <c r="B127" s="46" t="s">
        <v>37</v>
      </c>
      <c r="C127" s="47"/>
      <c r="D127" s="48"/>
      <c r="E127" s="48"/>
      <c r="F127" s="48"/>
      <c r="G127" s="48"/>
      <c r="H127" s="49"/>
      <c r="I127" s="50">
        <f>SUM(I121:I126)</f>
        <v>497</v>
      </c>
      <c r="J127" s="50">
        <f>SUM(J121:J126)</f>
        <v>517.17023830372636</v>
      </c>
      <c r="K127" s="50">
        <f t="shared" ref="K127:S127" si="21">SUM(K121:K126)</f>
        <v>546.828455052246</v>
      </c>
      <c r="L127" s="50">
        <f t="shared" si="21"/>
        <v>572.72928037766917</v>
      </c>
      <c r="M127" s="50">
        <f t="shared" si="21"/>
        <v>594.14023026849941</v>
      </c>
      <c r="N127" s="50">
        <f t="shared" si="21"/>
        <v>616.3626715152343</v>
      </c>
      <c r="O127" s="50">
        <f t="shared" si="21"/>
        <v>639.42771537291844</v>
      </c>
      <c r="P127" s="50">
        <f t="shared" si="21"/>
        <v>663.36767709482251</v>
      </c>
      <c r="Q127" s="50">
        <f t="shared" si="21"/>
        <v>688.21612287881203</v>
      </c>
      <c r="R127" s="50">
        <f t="shared" si="21"/>
        <v>714.00791865516715</v>
      </c>
      <c r="S127" s="50">
        <f t="shared" si="21"/>
        <v>740.77928078841262</v>
      </c>
      <c r="T127" s="50"/>
    </row>
    <row r="128" spans="2:20" ht="18" x14ac:dyDescent="0.25">
      <c r="B128" s="55" t="s">
        <v>38</v>
      </c>
      <c r="C128" s="56"/>
      <c r="D128" s="34"/>
      <c r="E128" s="34"/>
      <c r="F128" s="34"/>
      <c r="G128" s="34"/>
      <c r="H128" s="49"/>
      <c r="I128" s="57">
        <f>I119-I127-I116</f>
        <v>-27</v>
      </c>
      <c r="J128" s="57">
        <f>J119-J127-J116</f>
        <v>33.606417799481846</v>
      </c>
      <c r="K128" s="57">
        <f t="shared" ref="K128:S128" si="22">K119-K127-K116</f>
        <v>31.536603755171882</v>
      </c>
      <c r="L128" s="57">
        <f t="shared" si="22"/>
        <v>29.05898494639041</v>
      </c>
      <c r="M128" s="57">
        <f t="shared" si="22"/>
        <v>25.996559265290671</v>
      </c>
      <c r="N128" s="57">
        <f t="shared" si="22"/>
        <v>22.749303820525824</v>
      </c>
      <c r="O128" s="57">
        <f t="shared" si="22"/>
        <v>19.101519613677851</v>
      </c>
      <c r="P128" s="57">
        <f t="shared" si="22"/>
        <v>15.240114266515093</v>
      </c>
      <c r="Q128" s="57">
        <f t="shared" si="22"/>
        <v>11.082420041132536</v>
      </c>
      <c r="R128" s="57">
        <f t="shared" si="22"/>
        <v>6.6122368384064885</v>
      </c>
      <c r="S128" s="57">
        <f t="shared" si="22"/>
        <v>1.8125832461601021</v>
      </c>
      <c r="T128" s="57"/>
    </row>
    <row r="129" spans="2:20" ht="18.75" thickBot="1" x14ac:dyDescent="0.3">
      <c r="B129" s="55" t="s">
        <v>39</v>
      </c>
      <c r="C129" s="58"/>
      <c r="D129" s="34"/>
      <c r="E129" s="34"/>
      <c r="F129" s="34"/>
      <c r="G129" s="34"/>
      <c r="H129" s="34"/>
      <c r="I129" s="59">
        <f>I119-I127</f>
        <v>-27</v>
      </c>
      <c r="J129" s="59">
        <f>J119-J127</f>
        <v>33.606417799481846</v>
      </c>
      <c r="K129" s="59">
        <f t="shared" ref="K129:S129" si="23">K119-K127</f>
        <v>491.53660375517188</v>
      </c>
      <c r="L129" s="59">
        <f t="shared" si="23"/>
        <v>344.05898494639041</v>
      </c>
      <c r="M129" s="59">
        <f t="shared" si="23"/>
        <v>25.996559265290671</v>
      </c>
      <c r="N129" s="59">
        <f t="shared" si="23"/>
        <v>22.749303820525824</v>
      </c>
      <c r="O129" s="59">
        <f t="shared" si="23"/>
        <v>19.101519613677851</v>
      </c>
      <c r="P129" s="59">
        <f t="shared" si="23"/>
        <v>15.240114266515093</v>
      </c>
      <c r="Q129" s="59">
        <f t="shared" si="23"/>
        <v>11.082420041132536</v>
      </c>
      <c r="R129" s="59">
        <f t="shared" si="23"/>
        <v>6.6122368384064885</v>
      </c>
      <c r="S129" s="59">
        <f t="shared" si="23"/>
        <v>1.8125832461601021</v>
      </c>
      <c r="T129" s="59"/>
    </row>
  </sheetData>
  <pageMargins left="0.39370078740157483" right="0.31496062992125984" top="0.39370078740157483" bottom="0.39370078740157483" header="0.19685039370078741" footer="0.19685039370078741"/>
  <pageSetup paperSize="9" scale="95" firstPageNumber="6" fitToHeight="0" orientation="landscape" r:id="rId1"/>
  <headerFooter alignWithMargins="0"/>
  <rowBreaks count="3" manualBreakCount="3">
    <brk id="32" max="16383" man="1"/>
    <brk id="65" max="16383" man="1"/>
    <brk id="9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47F57-E394-4B0A-8872-227643D70F71}">
  <sheetPr>
    <tabColor theme="3" tint="0.39997558519241921"/>
    <pageSetUpPr fitToPage="1"/>
  </sheetPr>
  <dimension ref="A1:R201"/>
  <sheetViews>
    <sheetView view="pageBreakPreview" zoomScaleNormal="100" zoomScaleSheetLayoutView="100" workbookViewId="0">
      <selection activeCell="L34" sqref="L34"/>
    </sheetView>
  </sheetViews>
  <sheetFormatPr defaultRowHeight="12.75" x14ac:dyDescent="0.2"/>
  <cols>
    <col min="1" max="1" width="2.140625" style="13" customWidth="1"/>
    <col min="2" max="5" width="9.140625" style="13"/>
    <col min="6" max="6" width="5.7109375" style="13" bestFit="1" customWidth="1"/>
    <col min="7" max="7" width="11" style="13" hidden="1" customWidth="1"/>
    <col min="8" max="17" width="11" style="13" bestFit="1" customWidth="1"/>
    <col min="18" max="256" width="9.140625" style="13"/>
    <col min="257" max="257" width="2.140625" style="13" customWidth="1"/>
    <col min="258" max="261" width="9.140625" style="13"/>
    <col min="262" max="262" width="5.7109375" style="13" bestFit="1" customWidth="1"/>
    <col min="263" max="273" width="11" style="13" bestFit="1" customWidth="1"/>
    <col min="274" max="512" width="9.140625" style="13"/>
    <col min="513" max="513" width="2.140625" style="13" customWidth="1"/>
    <col min="514" max="517" width="9.140625" style="13"/>
    <col min="518" max="518" width="5.7109375" style="13" bestFit="1" customWidth="1"/>
    <col min="519" max="529" width="11" style="13" bestFit="1" customWidth="1"/>
    <col min="530" max="768" width="9.140625" style="13"/>
    <col min="769" max="769" width="2.140625" style="13" customWidth="1"/>
    <col min="770" max="773" width="9.140625" style="13"/>
    <col min="774" max="774" width="5.7109375" style="13" bestFit="1" customWidth="1"/>
    <col min="775" max="785" width="11" style="13" bestFit="1" customWidth="1"/>
    <col min="786" max="1024" width="9.140625" style="13"/>
    <col min="1025" max="1025" width="2.140625" style="13" customWidth="1"/>
    <col min="1026" max="1029" width="9.140625" style="13"/>
    <col min="1030" max="1030" width="5.7109375" style="13" bestFit="1" customWidth="1"/>
    <col min="1031" max="1041" width="11" style="13" bestFit="1" customWidth="1"/>
    <col min="1042" max="1280" width="9.140625" style="13"/>
    <col min="1281" max="1281" width="2.140625" style="13" customWidth="1"/>
    <col min="1282" max="1285" width="9.140625" style="13"/>
    <col min="1286" max="1286" width="5.7109375" style="13" bestFit="1" customWidth="1"/>
    <col min="1287" max="1297" width="11" style="13" bestFit="1" customWidth="1"/>
    <col min="1298" max="1536" width="9.140625" style="13"/>
    <col min="1537" max="1537" width="2.140625" style="13" customWidth="1"/>
    <col min="1538" max="1541" width="9.140625" style="13"/>
    <col min="1542" max="1542" width="5.7109375" style="13" bestFit="1" customWidth="1"/>
    <col min="1543" max="1553" width="11" style="13" bestFit="1" customWidth="1"/>
    <col min="1554" max="1792" width="9.140625" style="13"/>
    <col min="1793" max="1793" width="2.140625" style="13" customWidth="1"/>
    <col min="1794" max="1797" width="9.140625" style="13"/>
    <col min="1798" max="1798" width="5.7109375" style="13" bestFit="1" customWidth="1"/>
    <col min="1799" max="1809" width="11" style="13" bestFit="1" customWidth="1"/>
    <col min="1810" max="2048" width="9.140625" style="13"/>
    <col min="2049" max="2049" width="2.140625" style="13" customWidth="1"/>
    <col min="2050" max="2053" width="9.140625" style="13"/>
    <col min="2054" max="2054" width="5.7109375" style="13" bestFit="1" customWidth="1"/>
    <col min="2055" max="2065" width="11" style="13" bestFit="1" customWidth="1"/>
    <col min="2066" max="2304" width="9.140625" style="13"/>
    <col min="2305" max="2305" width="2.140625" style="13" customWidth="1"/>
    <col min="2306" max="2309" width="9.140625" style="13"/>
    <col min="2310" max="2310" width="5.7109375" style="13" bestFit="1" customWidth="1"/>
    <col min="2311" max="2321" width="11" style="13" bestFit="1" customWidth="1"/>
    <col min="2322" max="2560" width="9.140625" style="13"/>
    <col min="2561" max="2561" width="2.140625" style="13" customWidth="1"/>
    <col min="2562" max="2565" width="9.140625" style="13"/>
    <col min="2566" max="2566" width="5.7109375" style="13" bestFit="1" customWidth="1"/>
    <col min="2567" max="2577" width="11" style="13" bestFit="1" customWidth="1"/>
    <col min="2578" max="2816" width="9.140625" style="13"/>
    <col min="2817" max="2817" width="2.140625" style="13" customWidth="1"/>
    <col min="2818" max="2821" width="9.140625" style="13"/>
    <col min="2822" max="2822" width="5.7109375" style="13" bestFit="1" customWidth="1"/>
    <col min="2823" max="2833" width="11" style="13" bestFit="1" customWidth="1"/>
    <col min="2834" max="3072" width="9.140625" style="13"/>
    <col min="3073" max="3073" width="2.140625" style="13" customWidth="1"/>
    <col min="3074" max="3077" width="9.140625" style="13"/>
    <col min="3078" max="3078" width="5.7109375" style="13" bestFit="1" customWidth="1"/>
    <col min="3079" max="3089" width="11" style="13" bestFit="1" customWidth="1"/>
    <col min="3090" max="3328" width="9.140625" style="13"/>
    <col min="3329" max="3329" width="2.140625" style="13" customWidth="1"/>
    <col min="3330" max="3333" width="9.140625" style="13"/>
    <col min="3334" max="3334" width="5.7109375" style="13" bestFit="1" customWidth="1"/>
    <col min="3335" max="3345" width="11" style="13" bestFit="1" customWidth="1"/>
    <col min="3346" max="3584" width="9.140625" style="13"/>
    <col min="3585" max="3585" width="2.140625" style="13" customWidth="1"/>
    <col min="3586" max="3589" width="9.140625" style="13"/>
    <col min="3590" max="3590" width="5.7109375" style="13" bestFit="1" customWidth="1"/>
    <col min="3591" max="3601" width="11" style="13" bestFit="1" customWidth="1"/>
    <col min="3602" max="3840" width="9.140625" style="13"/>
    <col min="3841" max="3841" width="2.140625" style="13" customWidth="1"/>
    <col min="3842" max="3845" width="9.140625" style="13"/>
    <col min="3846" max="3846" width="5.7109375" style="13" bestFit="1" customWidth="1"/>
    <col min="3847" max="3857" width="11" style="13" bestFit="1" customWidth="1"/>
    <col min="3858" max="4096" width="9.140625" style="13"/>
    <col min="4097" max="4097" width="2.140625" style="13" customWidth="1"/>
    <col min="4098" max="4101" width="9.140625" style="13"/>
    <col min="4102" max="4102" width="5.7109375" style="13" bestFit="1" customWidth="1"/>
    <col min="4103" max="4113" width="11" style="13" bestFit="1" customWidth="1"/>
    <col min="4114" max="4352" width="9.140625" style="13"/>
    <col min="4353" max="4353" width="2.140625" style="13" customWidth="1"/>
    <col min="4354" max="4357" width="9.140625" style="13"/>
    <col min="4358" max="4358" width="5.7109375" style="13" bestFit="1" customWidth="1"/>
    <col min="4359" max="4369" width="11" style="13" bestFit="1" customWidth="1"/>
    <col min="4370" max="4608" width="9.140625" style="13"/>
    <col min="4609" max="4609" width="2.140625" style="13" customWidth="1"/>
    <col min="4610" max="4613" width="9.140625" style="13"/>
    <col min="4614" max="4614" width="5.7109375" style="13" bestFit="1" customWidth="1"/>
    <col min="4615" max="4625" width="11" style="13" bestFit="1" customWidth="1"/>
    <col min="4626" max="4864" width="9.140625" style="13"/>
    <col min="4865" max="4865" width="2.140625" style="13" customWidth="1"/>
    <col min="4866" max="4869" width="9.140625" style="13"/>
    <col min="4870" max="4870" width="5.7109375" style="13" bestFit="1" customWidth="1"/>
    <col min="4871" max="4881" width="11" style="13" bestFit="1" customWidth="1"/>
    <col min="4882" max="5120" width="9.140625" style="13"/>
    <col min="5121" max="5121" width="2.140625" style="13" customWidth="1"/>
    <col min="5122" max="5125" width="9.140625" style="13"/>
    <col min="5126" max="5126" width="5.7109375" style="13" bestFit="1" customWidth="1"/>
    <col min="5127" max="5137" width="11" style="13" bestFit="1" customWidth="1"/>
    <col min="5138" max="5376" width="9.140625" style="13"/>
    <col min="5377" max="5377" width="2.140625" style="13" customWidth="1"/>
    <col min="5378" max="5381" width="9.140625" style="13"/>
    <col min="5382" max="5382" width="5.7109375" style="13" bestFit="1" customWidth="1"/>
    <col min="5383" max="5393" width="11" style="13" bestFit="1" customWidth="1"/>
    <col min="5394" max="5632" width="9.140625" style="13"/>
    <col min="5633" max="5633" width="2.140625" style="13" customWidth="1"/>
    <col min="5634" max="5637" width="9.140625" style="13"/>
    <col min="5638" max="5638" width="5.7109375" style="13" bestFit="1" customWidth="1"/>
    <col min="5639" max="5649" width="11" style="13" bestFit="1" customWidth="1"/>
    <col min="5650" max="5888" width="9.140625" style="13"/>
    <col min="5889" max="5889" width="2.140625" style="13" customWidth="1"/>
    <col min="5890" max="5893" width="9.140625" style="13"/>
    <col min="5894" max="5894" width="5.7109375" style="13" bestFit="1" customWidth="1"/>
    <col min="5895" max="5905" width="11" style="13" bestFit="1" customWidth="1"/>
    <col min="5906" max="6144" width="9.140625" style="13"/>
    <col min="6145" max="6145" width="2.140625" style="13" customWidth="1"/>
    <col min="6146" max="6149" width="9.140625" style="13"/>
    <col min="6150" max="6150" width="5.7109375" style="13" bestFit="1" customWidth="1"/>
    <col min="6151" max="6161" width="11" style="13" bestFit="1" customWidth="1"/>
    <col min="6162" max="6400" width="9.140625" style="13"/>
    <col min="6401" max="6401" width="2.140625" style="13" customWidth="1"/>
    <col min="6402" max="6405" width="9.140625" style="13"/>
    <col min="6406" max="6406" width="5.7109375" style="13" bestFit="1" customWidth="1"/>
    <col min="6407" max="6417" width="11" style="13" bestFit="1" customWidth="1"/>
    <col min="6418" max="6656" width="9.140625" style="13"/>
    <col min="6657" max="6657" width="2.140625" style="13" customWidth="1"/>
    <col min="6658" max="6661" width="9.140625" style="13"/>
    <col min="6662" max="6662" width="5.7109375" style="13" bestFit="1" customWidth="1"/>
    <col min="6663" max="6673" width="11" style="13" bestFit="1" customWidth="1"/>
    <col min="6674" max="6912" width="9.140625" style="13"/>
    <col min="6913" max="6913" width="2.140625" style="13" customWidth="1"/>
    <col min="6914" max="6917" width="9.140625" style="13"/>
    <col min="6918" max="6918" width="5.7109375" style="13" bestFit="1" customWidth="1"/>
    <col min="6919" max="6929" width="11" style="13" bestFit="1" customWidth="1"/>
    <col min="6930" max="7168" width="9.140625" style="13"/>
    <col min="7169" max="7169" width="2.140625" style="13" customWidth="1"/>
    <col min="7170" max="7173" width="9.140625" style="13"/>
    <col min="7174" max="7174" width="5.7109375" style="13" bestFit="1" customWidth="1"/>
    <col min="7175" max="7185" width="11" style="13" bestFit="1" customWidth="1"/>
    <col min="7186" max="7424" width="9.140625" style="13"/>
    <col min="7425" max="7425" width="2.140625" style="13" customWidth="1"/>
    <col min="7426" max="7429" width="9.140625" style="13"/>
    <col min="7430" max="7430" width="5.7109375" style="13" bestFit="1" customWidth="1"/>
    <col min="7431" max="7441" width="11" style="13" bestFit="1" customWidth="1"/>
    <col min="7442" max="7680" width="9.140625" style="13"/>
    <col min="7681" max="7681" width="2.140625" style="13" customWidth="1"/>
    <col min="7682" max="7685" width="9.140625" style="13"/>
    <col min="7686" max="7686" width="5.7109375" style="13" bestFit="1" customWidth="1"/>
    <col min="7687" max="7697" width="11" style="13" bestFit="1" customWidth="1"/>
    <col min="7698" max="7936" width="9.140625" style="13"/>
    <col min="7937" max="7937" width="2.140625" style="13" customWidth="1"/>
    <col min="7938" max="7941" width="9.140625" style="13"/>
    <col min="7942" max="7942" width="5.7109375" style="13" bestFit="1" customWidth="1"/>
    <col min="7943" max="7953" width="11" style="13" bestFit="1" customWidth="1"/>
    <col min="7954" max="8192" width="9.140625" style="13"/>
    <col min="8193" max="8193" width="2.140625" style="13" customWidth="1"/>
    <col min="8194" max="8197" width="9.140625" style="13"/>
    <col min="8198" max="8198" width="5.7109375" style="13" bestFit="1" customWidth="1"/>
    <col min="8199" max="8209" width="11" style="13" bestFit="1" customWidth="1"/>
    <col min="8210" max="8448" width="9.140625" style="13"/>
    <col min="8449" max="8449" width="2.140625" style="13" customWidth="1"/>
    <col min="8450" max="8453" width="9.140625" style="13"/>
    <col min="8454" max="8454" width="5.7109375" style="13" bestFit="1" customWidth="1"/>
    <col min="8455" max="8465" width="11" style="13" bestFit="1" customWidth="1"/>
    <col min="8466" max="8704" width="9.140625" style="13"/>
    <col min="8705" max="8705" width="2.140625" style="13" customWidth="1"/>
    <col min="8706" max="8709" width="9.140625" style="13"/>
    <col min="8710" max="8710" width="5.7109375" style="13" bestFit="1" customWidth="1"/>
    <col min="8711" max="8721" width="11" style="13" bestFit="1" customWidth="1"/>
    <col min="8722" max="8960" width="9.140625" style="13"/>
    <col min="8961" max="8961" width="2.140625" style="13" customWidth="1"/>
    <col min="8962" max="8965" width="9.140625" style="13"/>
    <col min="8966" max="8966" width="5.7109375" style="13" bestFit="1" customWidth="1"/>
    <col min="8967" max="8977" width="11" style="13" bestFit="1" customWidth="1"/>
    <col min="8978" max="9216" width="9.140625" style="13"/>
    <col min="9217" max="9217" width="2.140625" style="13" customWidth="1"/>
    <col min="9218" max="9221" width="9.140625" style="13"/>
    <col min="9222" max="9222" width="5.7109375" style="13" bestFit="1" customWidth="1"/>
    <col min="9223" max="9233" width="11" style="13" bestFit="1" customWidth="1"/>
    <col min="9234" max="9472" width="9.140625" style="13"/>
    <col min="9473" max="9473" width="2.140625" style="13" customWidth="1"/>
    <col min="9474" max="9477" width="9.140625" style="13"/>
    <col min="9478" max="9478" width="5.7109375" style="13" bestFit="1" customWidth="1"/>
    <col min="9479" max="9489" width="11" style="13" bestFit="1" customWidth="1"/>
    <col min="9490" max="9728" width="9.140625" style="13"/>
    <col min="9729" max="9729" width="2.140625" style="13" customWidth="1"/>
    <col min="9730" max="9733" width="9.140625" style="13"/>
    <col min="9734" max="9734" width="5.7109375" style="13" bestFit="1" customWidth="1"/>
    <col min="9735" max="9745" width="11" style="13" bestFit="1" customWidth="1"/>
    <col min="9746" max="9984" width="9.140625" style="13"/>
    <col min="9985" max="9985" width="2.140625" style="13" customWidth="1"/>
    <col min="9986" max="9989" width="9.140625" style="13"/>
    <col min="9990" max="9990" width="5.7109375" style="13" bestFit="1" customWidth="1"/>
    <col min="9991" max="10001" width="11" style="13" bestFit="1" customWidth="1"/>
    <col min="10002" max="10240" width="9.140625" style="13"/>
    <col min="10241" max="10241" width="2.140625" style="13" customWidth="1"/>
    <col min="10242" max="10245" width="9.140625" style="13"/>
    <col min="10246" max="10246" width="5.7109375" style="13" bestFit="1" customWidth="1"/>
    <col min="10247" max="10257" width="11" style="13" bestFit="1" customWidth="1"/>
    <col min="10258" max="10496" width="9.140625" style="13"/>
    <col min="10497" max="10497" width="2.140625" style="13" customWidth="1"/>
    <col min="10498" max="10501" width="9.140625" style="13"/>
    <col min="10502" max="10502" width="5.7109375" style="13" bestFit="1" customWidth="1"/>
    <col min="10503" max="10513" width="11" style="13" bestFit="1" customWidth="1"/>
    <col min="10514" max="10752" width="9.140625" style="13"/>
    <col min="10753" max="10753" width="2.140625" style="13" customWidth="1"/>
    <col min="10754" max="10757" width="9.140625" style="13"/>
    <col min="10758" max="10758" width="5.7109375" style="13" bestFit="1" customWidth="1"/>
    <col min="10759" max="10769" width="11" style="13" bestFit="1" customWidth="1"/>
    <col min="10770" max="11008" width="9.140625" style="13"/>
    <col min="11009" max="11009" width="2.140625" style="13" customWidth="1"/>
    <col min="11010" max="11013" width="9.140625" style="13"/>
    <col min="11014" max="11014" width="5.7109375" style="13" bestFit="1" customWidth="1"/>
    <col min="11015" max="11025" width="11" style="13" bestFit="1" customWidth="1"/>
    <col min="11026" max="11264" width="9.140625" style="13"/>
    <col min="11265" max="11265" width="2.140625" style="13" customWidth="1"/>
    <col min="11266" max="11269" width="9.140625" style="13"/>
    <col min="11270" max="11270" width="5.7109375" style="13" bestFit="1" customWidth="1"/>
    <col min="11271" max="11281" width="11" style="13" bestFit="1" customWidth="1"/>
    <col min="11282" max="11520" width="9.140625" style="13"/>
    <col min="11521" max="11521" width="2.140625" style="13" customWidth="1"/>
    <col min="11522" max="11525" width="9.140625" style="13"/>
    <col min="11526" max="11526" width="5.7109375" style="13" bestFit="1" customWidth="1"/>
    <col min="11527" max="11537" width="11" style="13" bestFit="1" customWidth="1"/>
    <col min="11538" max="11776" width="9.140625" style="13"/>
    <col min="11777" max="11777" width="2.140625" style="13" customWidth="1"/>
    <col min="11778" max="11781" width="9.140625" style="13"/>
    <col min="11782" max="11782" width="5.7109375" style="13" bestFit="1" customWidth="1"/>
    <col min="11783" max="11793" width="11" style="13" bestFit="1" customWidth="1"/>
    <col min="11794" max="12032" width="9.140625" style="13"/>
    <col min="12033" max="12033" width="2.140625" style="13" customWidth="1"/>
    <col min="12034" max="12037" width="9.140625" style="13"/>
    <col min="12038" max="12038" width="5.7109375" style="13" bestFit="1" customWidth="1"/>
    <col min="12039" max="12049" width="11" style="13" bestFit="1" customWidth="1"/>
    <col min="12050" max="12288" width="9.140625" style="13"/>
    <col min="12289" max="12289" width="2.140625" style="13" customWidth="1"/>
    <col min="12290" max="12293" width="9.140625" style="13"/>
    <col min="12294" max="12294" width="5.7109375" style="13" bestFit="1" customWidth="1"/>
    <col min="12295" max="12305" width="11" style="13" bestFit="1" customWidth="1"/>
    <col min="12306" max="12544" width="9.140625" style="13"/>
    <col min="12545" max="12545" width="2.140625" style="13" customWidth="1"/>
    <col min="12546" max="12549" width="9.140625" style="13"/>
    <col min="12550" max="12550" width="5.7109375" style="13" bestFit="1" customWidth="1"/>
    <col min="12551" max="12561" width="11" style="13" bestFit="1" customWidth="1"/>
    <col min="12562" max="12800" width="9.140625" style="13"/>
    <col min="12801" max="12801" width="2.140625" style="13" customWidth="1"/>
    <col min="12802" max="12805" width="9.140625" style="13"/>
    <col min="12806" max="12806" width="5.7109375" style="13" bestFit="1" customWidth="1"/>
    <col min="12807" max="12817" width="11" style="13" bestFit="1" customWidth="1"/>
    <col min="12818" max="13056" width="9.140625" style="13"/>
    <col min="13057" max="13057" width="2.140625" style="13" customWidth="1"/>
    <col min="13058" max="13061" width="9.140625" style="13"/>
    <col min="13062" max="13062" width="5.7109375" style="13" bestFit="1" customWidth="1"/>
    <col min="13063" max="13073" width="11" style="13" bestFit="1" customWidth="1"/>
    <col min="13074" max="13312" width="9.140625" style="13"/>
    <col min="13313" max="13313" width="2.140625" style="13" customWidth="1"/>
    <col min="13314" max="13317" width="9.140625" style="13"/>
    <col min="13318" max="13318" width="5.7109375" style="13" bestFit="1" customWidth="1"/>
    <col min="13319" max="13329" width="11" style="13" bestFit="1" customWidth="1"/>
    <col min="13330" max="13568" width="9.140625" style="13"/>
    <col min="13569" max="13569" width="2.140625" style="13" customWidth="1"/>
    <col min="13570" max="13573" width="9.140625" style="13"/>
    <col min="13574" max="13574" width="5.7109375" style="13" bestFit="1" customWidth="1"/>
    <col min="13575" max="13585" width="11" style="13" bestFit="1" customWidth="1"/>
    <col min="13586" max="13824" width="9.140625" style="13"/>
    <col min="13825" max="13825" width="2.140625" style="13" customWidth="1"/>
    <col min="13826" max="13829" width="9.140625" style="13"/>
    <col min="13830" max="13830" width="5.7109375" style="13" bestFit="1" customWidth="1"/>
    <col min="13831" max="13841" width="11" style="13" bestFit="1" customWidth="1"/>
    <col min="13842" max="14080" width="9.140625" style="13"/>
    <col min="14081" max="14081" width="2.140625" style="13" customWidth="1"/>
    <col min="14082" max="14085" width="9.140625" style="13"/>
    <col min="14086" max="14086" width="5.7109375" style="13" bestFit="1" customWidth="1"/>
    <col min="14087" max="14097" width="11" style="13" bestFit="1" customWidth="1"/>
    <col min="14098" max="14336" width="9.140625" style="13"/>
    <col min="14337" max="14337" width="2.140625" style="13" customWidth="1"/>
    <col min="14338" max="14341" width="9.140625" style="13"/>
    <col min="14342" max="14342" width="5.7109375" style="13" bestFit="1" customWidth="1"/>
    <col min="14343" max="14353" width="11" style="13" bestFit="1" customWidth="1"/>
    <col min="14354" max="14592" width="9.140625" style="13"/>
    <col min="14593" max="14593" width="2.140625" style="13" customWidth="1"/>
    <col min="14594" max="14597" width="9.140625" style="13"/>
    <col min="14598" max="14598" width="5.7109375" style="13" bestFit="1" customWidth="1"/>
    <col min="14599" max="14609" width="11" style="13" bestFit="1" customWidth="1"/>
    <col min="14610" max="14848" width="9.140625" style="13"/>
    <col min="14849" max="14849" width="2.140625" style="13" customWidth="1"/>
    <col min="14850" max="14853" width="9.140625" style="13"/>
    <col min="14854" max="14854" width="5.7109375" style="13" bestFit="1" customWidth="1"/>
    <col min="14855" max="14865" width="11" style="13" bestFit="1" customWidth="1"/>
    <col min="14866" max="15104" width="9.140625" style="13"/>
    <col min="15105" max="15105" width="2.140625" style="13" customWidth="1"/>
    <col min="15106" max="15109" width="9.140625" style="13"/>
    <col min="15110" max="15110" width="5.7109375" style="13" bestFit="1" customWidth="1"/>
    <col min="15111" max="15121" width="11" style="13" bestFit="1" customWidth="1"/>
    <col min="15122" max="15360" width="9.140625" style="13"/>
    <col min="15361" max="15361" width="2.140625" style="13" customWidth="1"/>
    <col min="15362" max="15365" width="9.140625" style="13"/>
    <col min="15366" max="15366" width="5.7109375" style="13" bestFit="1" customWidth="1"/>
    <col min="15367" max="15377" width="11" style="13" bestFit="1" customWidth="1"/>
    <col min="15378" max="15616" width="9.140625" style="13"/>
    <col min="15617" max="15617" width="2.140625" style="13" customWidth="1"/>
    <col min="15618" max="15621" width="9.140625" style="13"/>
    <col min="15622" max="15622" width="5.7109375" style="13" bestFit="1" customWidth="1"/>
    <col min="15623" max="15633" width="11" style="13" bestFit="1" customWidth="1"/>
    <col min="15634" max="15872" width="9.140625" style="13"/>
    <col min="15873" max="15873" width="2.140625" style="13" customWidth="1"/>
    <col min="15874" max="15877" width="9.140625" style="13"/>
    <col min="15878" max="15878" width="5.7109375" style="13" bestFit="1" customWidth="1"/>
    <col min="15879" max="15889" width="11" style="13" bestFit="1" customWidth="1"/>
    <col min="15890" max="16128" width="9.140625" style="13"/>
    <col min="16129" max="16129" width="2.140625" style="13" customWidth="1"/>
    <col min="16130" max="16133" width="9.140625" style="13"/>
    <col min="16134" max="16134" width="5.7109375" style="13" bestFit="1" customWidth="1"/>
    <col min="16135" max="16145" width="11" style="13" bestFit="1" customWidth="1"/>
    <col min="16146" max="16384" width="9.140625" style="13"/>
  </cols>
  <sheetData>
    <row r="1" spans="1:17" x14ac:dyDescent="0.2">
      <c r="A1" s="70"/>
      <c r="B1" s="70"/>
      <c r="C1" s="70"/>
      <c r="D1" s="70"/>
      <c r="E1" s="70"/>
      <c r="F1" s="70"/>
      <c r="G1" s="70"/>
      <c r="H1" s="70"/>
      <c r="I1" s="70"/>
      <c r="J1" s="70"/>
    </row>
    <row r="2" spans="1:17" x14ac:dyDescent="0.2">
      <c r="A2" s="71"/>
      <c r="B2" s="71" t="s">
        <v>3</v>
      </c>
      <c r="C2" s="71"/>
      <c r="D2" s="72"/>
      <c r="E2" s="72"/>
      <c r="F2" s="71"/>
      <c r="G2" s="71"/>
      <c r="H2" s="71"/>
      <c r="I2" s="71"/>
      <c r="J2" s="71"/>
      <c r="O2" s="11" t="str">
        <f>'IncomeStat SCEN1'!$Q$1</f>
        <v>SCENARIO 1</v>
      </c>
      <c r="P2" s="73"/>
    </row>
    <row r="3" spans="1:17" x14ac:dyDescent="0.2">
      <c r="A3" s="70"/>
      <c r="B3" s="70"/>
      <c r="C3" s="70"/>
      <c r="D3" s="70"/>
      <c r="E3" s="70"/>
      <c r="F3" s="70"/>
      <c r="G3" s="70"/>
      <c r="H3" s="70"/>
      <c r="I3" s="70"/>
      <c r="J3" s="70"/>
    </row>
    <row r="4" spans="1:17" x14ac:dyDescent="0.2">
      <c r="A4" s="74"/>
      <c r="B4" s="75" t="s">
        <v>43</v>
      </c>
      <c r="C4" s="74"/>
      <c r="D4" s="74"/>
      <c r="E4" s="74"/>
      <c r="F4" s="74"/>
      <c r="G4" s="74"/>
      <c r="H4" s="74"/>
      <c r="I4" s="74"/>
      <c r="J4" s="74"/>
    </row>
    <row r="5" spans="1:17" x14ac:dyDescent="0.2">
      <c r="A5" s="74"/>
      <c r="B5" s="74"/>
      <c r="C5" s="74"/>
      <c r="D5" s="74"/>
      <c r="E5" s="74"/>
      <c r="F5" s="74"/>
      <c r="G5" s="74"/>
      <c r="H5" s="74"/>
      <c r="I5" s="74"/>
      <c r="J5" s="74"/>
    </row>
    <row r="6" spans="1:17" ht="13.5" thickBot="1" x14ac:dyDescent="0.25">
      <c r="A6" s="70"/>
      <c r="B6" s="70"/>
      <c r="C6" s="70"/>
      <c r="D6" s="70"/>
      <c r="E6" s="70"/>
      <c r="F6" s="70"/>
      <c r="G6" s="70"/>
      <c r="H6" s="70"/>
      <c r="I6" s="70"/>
      <c r="J6" s="70"/>
    </row>
    <row r="7" spans="1:17" x14ac:dyDescent="0.2">
      <c r="A7" s="70"/>
      <c r="B7" s="76" t="s">
        <v>6</v>
      </c>
      <c r="C7" s="77"/>
      <c r="D7" s="77"/>
      <c r="E7" s="77"/>
      <c r="F7" s="78"/>
      <c r="G7" s="79">
        <f>'IncomeStat SCEN1'!I7</f>
        <v>2022</v>
      </c>
      <c r="H7" s="79">
        <f>G7+1</f>
        <v>2023</v>
      </c>
      <c r="I7" s="79">
        <f t="shared" ref="I7:Q7" si="0">H7+1</f>
        <v>2024</v>
      </c>
      <c r="J7" s="79">
        <f t="shared" si="0"/>
        <v>2025</v>
      </c>
      <c r="K7" s="79">
        <f t="shared" si="0"/>
        <v>2026</v>
      </c>
      <c r="L7" s="79">
        <f t="shared" si="0"/>
        <v>2027</v>
      </c>
      <c r="M7" s="79">
        <f t="shared" si="0"/>
        <v>2028</v>
      </c>
      <c r="N7" s="79">
        <f t="shared" si="0"/>
        <v>2029</v>
      </c>
      <c r="O7" s="79">
        <f t="shared" si="0"/>
        <v>2030</v>
      </c>
      <c r="P7" s="79">
        <f t="shared" si="0"/>
        <v>2031</v>
      </c>
      <c r="Q7" s="79">
        <f t="shared" si="0"/>
        <v>2032</v>
      </c>
    </row>
    <row r="8" spans="1:17" ht="26.25" thickBot="1" x14ac:dyDescent="0.25">
      <c r="A8" s="70"/>
      <c r="B8" s="80" t="s">
        <v>7</v>
      </c>
      <c r="C8" s="81"/>
      <c r="D8" s="81"/>
      <c r="E8" s="81"/>
      <c r="F8" s="82"/>
      <c r="G8" s="83" t="s">
        <v>8</v>
      </c>
      <c r="H8" s="83" t="s">
        <v>9</v>
      </c>
      <c r="I8" s="83" t="s">
        <v>10</v>
      </c>
      <c r="J8" s="83" t="s">
        <v>11</v>
      </c>
      <c r="K8" s="83" t="s">
        <v>12</v>
      </c>
      <c r="L8" s="83" t="s">
        <v>13</v>
      </c>
      <c r="M8" s="83" t="s">
        <v>14</v>
      </c>
      <c r="N8" s="83" t="s">
        <v>15</v>
      </c>
      <c r="O8" s="83" t="s">
        <v>16</v>
      </c>
      <c r="P8" s="83" t="s">
        <v>17</v>
      </c>
      <c r="Q8" s="83" t="s">
        <v>18</v>
      </c>
    </row>
    <row r="9" spans="1:17" x14ac:dyDescent="0.2">
      <c r="A9" s="70"/>
      <c r="B9" s="70"/>
      <c r="C9" s="70"/>
      <c r="D9" s="70"/>
      <c r="E9" s="70"/>
      <c r="F9" s="84"/>
      <c r="G9" s="70"/>
      <c r="H9" s="70"/>
      <c r="I9" s="70"/>
      <c r="J9" s="70"/>
    </row>
    <row r="10" spans="1:17" x14ac:dyDescent="0.2">
      <c r="A10" s="71"/>
      <c r="B10" s="85" t="s">
        <v>44</v>
      </c>
      <c r="C10" s="71"/>
      <c r="D10" s="71"/>
      <c r="E10" s="71"/>
      <c r="F10" s="84"/>
      <c r="G10" s="71"/>
      <c r="H10" s="71"/>
      <c r="I10" s="71"/>
      <c r="J10" s="71"/>
    </row>
    <row r="11" spans="1:17" x14ac:dyDescent="0.2">
      <c r="A11" s="71"/>
      <c r="B11" s="85" t="s">
        <v>45</v>
      </c>
      <c r="C11" s="71"/>
      <c r="D11" s="71"/>
      <c r="E11" s="71"/>
      <c r="F11" s="86"/>
      <c r="G11" s="72"/>
      <c r="H11" s="72"/>
      <c r="I11" s="72"/>
      <c r="J11" s="71"/>
    </row>
    <row r="12" spans="1:17" x14ac:dyDescent="0.2">
      <c r="A12" s="70"/>
      <c r="B12" s="70" t="s">
        <v>46</v>
      </c>
      <c r="C12" s="70"/>
      <c r="D12" s="70"/>
      <c r="E12" s="70"/>
      <c r="F12" s="86"/>
      <c r="G12" s="87">
        <f t="shared" ref="G12:Q16" si="1">G64+G118+G166</f>
        <v>8116</v>
      </c>
      <c r="H12" s="87">
        <f t="shared" si="1"/>
        <v>4551.0909946320835</v>
      </c>
      <c r="I12" s="87">
        <f t="shared" si="1"/>
        <v>216.40749516108042</v>
      </c>
      <c r="J12" s="87">
        <f t="shared" si="1"/>
        <v>227.55209127807348</v>
      </c>
      <c r="K12" s="87">
        <f t="shared" si="1"/>
        <v>677.83891860378458</v>
      </c>
      <c r="L12" s="87">
        <f t="shared" si="1"/>
        <v>1138.9933965858875</v>
      </c>
      <c r="M12" s="87">
        <f t="shared" si="1"/>
        <v>1630.1116869601717</v>
      </c>
      <c r="N12" s="87">
        <f t="shared" si="1"/>
        <v>1168.3340353593246</v>
      </c>
      <c r="O12" s="87">
        <f t="shared" si="1"/>
        <v>1165.6360587881923</v>
      </c>
      <c r="P12" s="87">
        <f t="shared" si="1"/>
        <v>1584.7888302156664</v>
      </c>
      <c r="Q12" s="87">
        <f t="shared" si="1"/>
        <v>2092.6572422753034</v>
      </c>
    </row>
    <row r="13" spans="1:17" x14ac:dyDescent="0.2">
      <c r="A13" s="70"/>
      <c r="B13" s="70" t="s">
        <v>47</v>
      </c>
      <c r="C13" s="70"/>
      <c r="D13" s="70"/>
      <c r="E13" s="70"/>
      <c r="F13" s="86"/>
      <c r="G13" s="87">
        <f t="shared" si="1"/>
        <v>5406</v>
      </c>
      <c r="H13" s="87">
        <f t="shared" si="1"/>
        <v>5406</v>
      </c>
      <c r="I13" s="87">
        <f>I65+I119+I167</f>
        <v>5406</v>
      </c>
      <c r="J13" s="87">
        <f t="shared" si="1"/>
        <v>5406</v>
      </c>
      <c r="K13" s="87">
        <f t="shared" si="1"/>
        <v>5406</v>
      </c>
      <c r="L13" s="87">
        <f t="shared" si="1"/>
        <v>5406</v>
      </c>
      <c r="M13" s="87">
        <f t="shared" si="1"/>
        <v>5406</v>
      </c>
      <c r="N13" s="87">
        <f t="shared" si="1"/>
        <v>5406</v>
      </c>
      <c r="O13" s="87">
        <f t="shared" si="1"/>
        <v>5406</v>
      </c>
      <c r="P13" s="87">
        <f t="shared" si="1"/>
        <v>5406</v>
      </c>
      <c r="Q13" s="87">
        <f t="shared" si="1"/>
        <v>5406</v>
      </c>
    </row>
    <row r="14" spans="1:17" x14ac:dyDescent="0.2">
      <c r="A14" s="70"/>
      <c r="B14" s="70" t="s">
        <v>48</v>
      </c>
      <c r="C14" s="70"/>
      <c r="D14" s="70"/>
      <c r="E14" s="70"/>
      <c r="F14" s="86"/>
      <c r="G14" s="87">
        <f t="shared" si="1"/>
        <v>2276</v>
      </c>
      <c r="H14" s="87">
        <f t="shared" si="1"/>
        <v>2276</v>
      </c>
      <c r="I14" s="87">
        <f t="shared" si="1"/>
        <v>1476</v>
      </c>
      <c r="J14" s="87">
        <f t="shared" si="1"/>
        <v>876</v>
      </c>
      <c r="K14" s="87">
        <f t="shared" si="1"/>
        <v>726</v>
      </c>
      <c r="L14" s="87">
        <f t="shared" si="1"/>
        <v>926</v>
      </c>
      <c r="M14" s="87">
        <f t="shared" si="1"/>
        <v>926</v>
      </c>
      <c r="N14" s="87">
        <f t="shared" si="1"/>
        <v>926</v>
      </c>
      <c r="O14" s="87">
        <f t="shared" si="1"/>
        <v>926</v>
      </c>
      <c r="P14" s="87">
        <f t="shared" si="1"/>
        <v>926</v>
      </c>
      <c r="Q14" s="87">
        <f t="shared" si="1"/>
        <v>926</v>
      </c>
    </row>
    <row r="15" spans="1:17" x14ac:dyDescent="0.2">
      <c r="A15" s="70"/>
      <c r="B15" s="70" t="s">
        <v>49</v>
      </c>
      <c r="C15" s="70"/>
      <c r="D15" s="70"/>
      <c r="E15" s="70"/>
      <c r="F15" s="86"/>
      <c r="G15" s="87">
        <f t="shared" si="1"/>
        <v>274</v>
      </c>
      <c r="H15" s="87">
        <f t="shared" si="1"/>
        <v>274</v>
      </c>
      <c r="I15" s="87">
        <f t="shared" si="1"/>
        <v>274</v>
      </c>
      <c r="J15" s="87">
        <f t="shared" si="1"/>
        <v>274</v>
      </c>
      <c r="K15" s="87">
        <f t="shared" si="1"/>
        <v>274</v>
      </c>
      <c r="L15" s="87">
        <f t="shared" si="1"/>
        <v>274</v>
      </c>
      <c r="M15" s="87">
        <f t="shared" si="1"/>
        <v>274</v>
      </c>
      <c r="N15" s="87">
        <f t="shared" si="1"/>
        <v>274</v>
      </c>
      <c r="O15" s="87">
        <f t="shared" si="1"/>
        <v>274</v>
      </c>
      <c r="P15" s="87">
        <f t="shared" si="1"/>
        <v>274</v>
      </c>
      <c r="Q15" s="87">
        <f t="shared" si="1"/>
        <v>274</v>
      </c>
    </row>
    <row r="16" spans="1:17" x14ac:dyDescent="0.2">
      <c r="A16" s="70"/>
      <c r="B16" s="70" t="s">
        <v>50</v>
      </c>
      <c r="C16" s="70"/>
      <c r="D16" s="70"/>
      <c r="E16" s="70"/>
      <c r="F16" s="86"/>
      <c r="G16" s="87">
        <f t="shared" si="1"/>
        <v>3032</v>
      </c>
      <c r="H16" s="87">
        <f t="shared" si="1"/>
        <v>1532</v>
      </c>
      <c r="I16" s="87">
        <f t="shared" si="1"/>
        <v>93</v>
      </c>
      <c r="J16" s="87">
        <f t="shared" si="1"/>
        <v>93</v>
      </c>
      <c r="K16" s="87">
        <f t="shared" si="1"/>
        <v>93</v>
      </c>
      <c r="L16" s="87">
        <f t="shared" si="1"/>
        <v>93</v>
      </c>
      <c r="M16" s="87">
        <f t="shared" si="1"/>
        <v>93</v>
      </c>
      <c r="N16" s="87">
        <f t="shared" si="1"/>
        <v>93</v>
      </c>
      <c r="O16" s="87">
        <f t="shared" si="1"/>
        <v>93</v>
      </c>
      <c r="P16" s="87">
        <f t="shared" si="1"/>
        <v>93</v>
      </c>
      <c r="Q16" s="87">
        <f t="shared" si="1"/>
        <v>93</v>
      </c>
    </row>
    <row r="17" spans="1:17" hidden="1" x14ac:dyDescent="0.2">
      <c r="A17" s="70"/>
      <c r="B17" s="70" t="s">
        <v>51</v>
      </c>
      <c r="C17" s="70"/>
      <c r="D17" s="70"/>
      <c r="E17" s="70"/>
      <c r="F17" s="86"/>
      <c r="G17" s="87">
        <f>G69</f>
        <v>0</v>
      </c>
      <c r="H17" s="87">
        <f t="shared" ref="H17:Q17" si="2">H69</f>
        <v>0</v>
      </c>
      <c r="I17" s="87">
        <f t="shared" si="2"/>
        <v>0</v>
      </c>
      <c r="J17" s="87">
        <f t="shared" si="2"/>
        <v>0</v>
      </c>
      <c r="K17" s="87">
        <f t="shared" si="2"/>
        <v>0</v>
      </c>
      <c r="L17" s="87">
        <f t="shared" si="2"/>
        <v>0</v>
      </c>
      <c r="M17" s="87">
        <f t="shared" si="2"/>
        <v>0</v>
      </c>
      <c r="N17" s="87">
        <f t="shared" si="2"/>
        <v>0</v>
      </c>
      <c r="O17" s="87">
        <f t="shared" si="2"/>
        <v>0</v>
      </c>
      <c r="P17" s="87">
        <f t="shared" si="2"/>
        <v>0</v>
      </c>
      <c r="Q17" s="87">
        <f t="shared" si="2"/>
        <v>0</v>
      </c>
    </row>
    <row r="18" spans="1:17" x14ac:dyDescent="0.2">
      <c r="A18" s="71"/>
      <c r="B18" s="88" t="s">
        <v>52</v>
      </c>
      <c r="C18" s="89"/>
      <c r="D18" s="89"/>
      <c r="E18" s="89"/>
      <c r="F18" s="86"/>
      <c r="G18" s="90">
        <f>SUM(G11:G17)</f>
        <v>19104</v>
      </c>
      <c r="H18" s="90">
        <f>SUM(H11:H17)</f>
        <v>14039.090994632083</v>
      </c>
      <c r="I18" s="90">
        <f>SUM(I11:I17)</f>
        <v>7465.4074951610801</v>
      </c>
      <c r="J18" s="90">
        <f t="shared" ref="J18:Q18" si="3">SUM(J11:J17)</f>
        <v>6876.5520912780739</v>
      </c>
      <c r="K18" s="90">
        <f t="shared" si="3"/>
        <v>7176.8389186037848</v>
      </c>
      <c r="L18" s="90">
        <f t="shared" si="3"/>
        <v>7837.9933965858872</v>
      </c>
      <c r="M18" s="90">
        <f t="shared" si="3"/>
        <v>8329.1116869601719</v>
      </c>
      <c r="N18" s="90">
        <f t="shared" si="3"/>
        <v>7867.3340353593248</v>
      </c>
      <c r="O18" s="90">
        <f t="shared" si="3"/>
        <v>7864.6360587881918</v>
      </c>
      <c r="P18" s="90">
        <f t="shared" si="3"/>
        <v>8283.7888302156662</v>
      </c>
      <c r="Q18" s="90">
        <f t="shared" si="3"/>
        <v>8791.6572422753034</v>
      </c>
    </row>
    <row r="19" spans="1:17" x14ac:dyDescent="0.2">
      <c r="A19" s="70"/>
      <c r="B19" s="70"/>
      <c r="C19" s="70"/>
      <c r="D19" s="70"/>
      <c r="E19" s="70"/>
      <c r="F19" s="86"/>
      <c r="G19" s="91"/>
      <c r="H19" s="92"/>
      <c r="I19" s="92"/>
      <c r="J19" s="70"/>
    </row>
    <row r="20" spans="1:17" x14ac:dyDescent="0.2">
      <c r="A20" s="71"/>
      <c r="B20" s="85" t="s">
        <v>53</v>
      </c>
      <c r="C20" s="71"/>
      <c r="D20" s="71"/>
      <c r="E20" s="71"/>
      <c r="F20" s="84"/>
      <c r="G20" s="93"/>
      <c r="H20" s="94"/>
      <c r="I20" s="94"/>
      <c r="J20" s="71"/>
    </row>
    <row r="21" spans="1:17" hidden="1" x14ac:dyDescent="0.2">
      <c r="A21" s="70"/>
      <c r="B21" s="70" t="s">
        <v>49</v>
      </c>
      <c r="C21" s="70"/>
      <c r="D21" s="70"/>
      <c r="E21" s="70"/>
      <c r="F21" s="86"/>
      <c r="G21" s="87">
        <f t="shared" ref="G21:Q21" si="4">G73+G126+G175</f>
        <v>0</v>
      </c>
      <c r="H21" s="87">
        <f t="shared" si="4"/>
        <v>0</v>
      </c>
      <c r="I21" s="87">
        <f t="shared" si="4"/>
        <v>0</v>
      </c>
      <c r="J21" s="87">
        <f t="shared" si="4"/>
        <v>0</v>
      </c>
      <c r="K21" s="87">
        <f t="shared" si="4"/>
        <v>0</v>
      </c>
      <c r="L21" s="87">
        <f t="shared" si="4"/>
        <v>0</v>
      </c>
      <c r="M21" s="87">
        <f t="shared" si="4"/>
        <v>0</v>
      </c>
      <c r="N21" s="87">
        <f t="shared" si="4"/>
        <v>0</v>
      </c>
      <c r="O21" s="87">
        <f t="shared" si="4"/>
        <v>0</v>
      </c>
      <c r="P21" s="87">
        <f t="shared" si="4"/>
        <v>0</v>
      </c>
      <c r="Q21" s="87">
        <f t="shared" si="4"/>
        <v>0</v>
      </c>
    </row>
    <row r="22" spans="1:17" x14ac:dyDescent="0.2">
      <c r="A22" s="70"/>
      <c r="B22" s="70" t="s">
        <v>48</v>
      </c>
      <c r="C22" s="70"/>
      <c r="D22" s="70"/>
      <c r="E22" s="70"/>
      <c r="F22" s="86"/>
      <c r="G22" s="87">
        <f>G74+G127+G174</f>
        <v>7</v>
      </c>
      <c r="H22" s="87">
        <f t="shared" ref="H22:Q22" si="5">H74+H127+H174</f>
        <v>7</v>
      </c>
      <c r="I22" s="87">
        <f t="shared" si="5"/>
        <v>7</v>
      </c>
      <c r="J22" s="87">
        <f t="shared" si="5"/>
        <v>7</v>
      </c>
      <c r="K22" s="87">
        <f t="shared" si="5"/>
        <v>7</v>
      </c>
      <c r="L22" s="87">
        <f t="shared" si="5"/>
        <v>7</v>
      </c>
      <c r="M22" s="87">
        <f t="shared" si="5"/>
        <v>7</v>
      </c>
      <c r="N22" s="87">
        <f t="shared" si="5"/>
        <v>7</v>
      </c>
      <c r="O22" s="87">
        <f t="shared" si="5"/>
        <v>7</v>
      </c>
      <c r="P22" s="87">
        <f t="shared" si="5"/>
        <v>7</v>
      </c>
      <c r="Q22" s="87">
        <f t="shared" si="5"/>
        <v>7</v>
      </c>
    </row>
    <row r="23" spans="1:17" x14ac:dyDescent="0.2">
      <c r="A23" s="70"/>
      <c r="B23" s="70" t="s">
        <v>54</v>
      </c>
      <c r="C23" s="70"/>
      <c r="D23" s="70"/>
      <c r="E23" s="70"/>
      <c r="F23" s="86"/>
      <c r="G23" s="87">
        <f t="shared" ref="G23:Q23" si="6">G75+G128+G176</f>
        <v>477641</v>
      </c>
      <c r="H23" s="87">
        <f t="shared" si="6"/>
        <v>496817.11903</v>
      </c>
      <c r="I23" s="87">
        <f t="shared" si="6"/>
        <v>502123.97382179991</v>
      </c>
      <c r="J23" s="87">
        <f t="shared" si="6"/>
        <v>502185.30928718997</v>
      </c>
      <c r="K23" s="87">
        <f t="shared" si="6"/>
        <v>500970.32420806552</v>
      </c>
      <c r="L23" s="87">
        <f t="shared" si="6"/>
        <v>499313.05895955855</v>
      </c>
      <c r="M23" s="87">
        <f t="shared" si="6"/>
        <v>497902.92828906939</v>
      </c>
      <c r="N23" s="87">
        <f t="shared" si="6"/>
        <v>496955.00201645284</v>
      </c>
      <c r="O23" s="87">
        <f t="shared" si="6"/>
        <v>495674.85005246138</v>
      </c>
      <c r="P23" s="87">
        <f t="shared" si="6"/>
        <v>493419.18055801158</v>
      </c>
      <c r="Q23" s="87">
        <f t="shared" si="6"/>
        <v>490858.45085137722</v>
      </c>
    </row>
    <row r="24" spans="1:17" x14ac:dyDescent="0.2">
      <c r="A24" s="70"/>
      <c r="B24" s="70" t="s">
        <v>55</v>
      </c>
      <c r="C24" s="70"/>
      <c r="D24" s="70"/>
      <c r="E24" s="70"/>
      <c r="F24" s="86"/>
      <c r="G24" s="87">
        <f>G76</f>
        <v>55</v>
      </c>
      <c r="H24" s="87">
        <f t="shared" ref="H24:Q24" si="7">H76</f>
        <v>55</v>
      </c>
      <c r="I24" s="87">
        <f t="shared" si="7"/>
        <v>55</v>
      </c>
      <c r="J24" s="87">
        <f t="shared" si="7"/>
        <v>55</v>
      </c>
      <c r="K24" s="87">
        <f t="shared" si="7"/>
        <v>55</v>
      </c>
      <c r="L24" s="87">
        <f t="shared" si="7"/>
        <v>55</v>
      </c>
      <c r="M24" s="87">
        <f t="shared" si="7"/>
        <v>55</v>
      </c>
      <c r="N24" s="87">
        <f t="shared" si="7"/>
        <v>55</v>
      </c>
      <c r="O24" s="87">
        <f t="shared" si="7"/>
        <v>55</v>
      </c>
      <c r="P24" s="87">
        <f t="shared" si="7"/>
        <v>55</v>
      </c>
      <c r="Q24" s="87">
        <f t="shared" si="7"/>
        <v>55</v>
      </c>
    </row>
    <row r="25" spans="1:17" x14ac:dyDescent="0.2">
      <c r="A25" s="71"/>
      <c r="B25" s="88" t="s">
        <v>56</v>
      </c>
      <c r="C25" s="89"/>
      <c r="D25" s="89"/>
      <c r="E25" s="89"/>
      <c r="F25" s="86"/>
      <c r="G25" s="90">
        <f t="shared" ref="G25:Q25" si="8">SUM(G21:G24)</f>
        <v>477703</v>
      </c>
      <c r="H25" s="90">
        <f t="shared" si="8"/>
        <v>496879.11903</v>
      </c>
      <c r="I25" s="90">
        <f t="shared" si="8"/>
        <v>502185.97382179991</v>
      </c>
      <c r="J25" s="90">
        <f t="shared" si="8"/>
        <v>502247.30928718997</v>
      </c>
      <c r="K25" s="90">
        <f t="shared" si="8"/>
        <v>501032.32420806552</v>
      </c>
      <c r="L25" s="90">
        <f t="shared" si="8"/>
        <v>499375.05895955855</v>
      </c>
      <c r="M25" s="90">
        <f t="shared" si="8"/>
        <v>497964.92828906939</v>
      </c>
      <c r="N25" s="90">
        <f t="shared" si="8"/>
        <v>497017.00201645284</v>
      </c>
      <c r="O25" s="90">
        <f t="shared" si="8"/>
        <v>495736.85005246138</v>
      </c>
      <c r="P25" s="90">
        <f t="shared" si="8"/>
        <v>493481.18055801158</v>
      </c>
      <c r="Q25" s="90">
        <f t="shared" si="8"/>
        <v>490920.45085137722</v>
      </c>
    </row>
    <row r="26" spans="1:17" ht="13.5" thickBot="1" x14ac:dyDescent="0.25">
      <c r="A26" s="71"/>
      <c r="B26" s="71" t="s">
        <v>57</v>
      </c>
      <c r="C26" s="71"/>
      <c r="D26" s="71"/>
      <c r="E26" s="71"/>
      <c r="F26" s="86"/>
      <c r="G26" s="95">
        <f t="shared" ref="G26:Q26" si="9">G25+G18</f>
        <v>496807</v>
      </c>
      <c r="H26" s="95">
        <f t="shared" si="9"/>
        <v>510918.21002463211</v>
      </c>
      <c r="I26" s="95">
        <f t="shared" si="9"/>
        <v>509651.38131696096</v>
      </c>
      <c r="J26" s="95">
        <f t="shared" si="9"/>
        <v>509123.86137846805</v>
      </c>
      <c r="K26" s="95">
        <f t="shared" si="9"/>
        <v>508209.1631266693</v>
      </c>
      <c r="L26" s="95">
        <f t="shared" si="9"/>
        <v>507213.05235614441</v>
      </c>
      <c r="M26" s="95">
        <f t="shared" si="9"/>
        <v>506294.03997602954</v>
      </c>
      <c r="N26" s="95">
        <f t="shared" si="9"/>
        <v>504884.33605181216</v>
      </c>
      <c r="O26" s="95">
        <f t="shared" si="9"/>
        <v>503601.48611124954</v>
      </c>
      <c r="P26" s="95">
        <f t="shared" si="9"/>
        <v>501764.96938822727</v>
      </c>
      <c r="Q26" s="95">
        <f t="shared" si="9"/>
        <v>499712.10809365252</v>
      </c>
    </row>
    <row r="27" spans="1:17" x14ac:dyDescent="0.2">
      <c r="A27" s="70"/>
      <c r="B27" s="70"/>
      <c r="C27" s="70"/>
      <c r="D27" s="70"/>
      <c r="E27" s="70"/>
      <c r="F27" s="86"/>
      <c r="G27" s="96"/>
      <c r="H27" s="96"/>
      <c r="I27" s="96"/>
      <c r="J27" s="70"/>
    </row>
    <row r="28" spans="1:17" x14ac:dyDescent="0.2">
      <c r="A28" s="71"/>
      <c r="B28" s="85" t="s">
        <v>58</v>
      </c>
      <c r="C28" s="71"/>
      <c r="D28" s="71"/>
      <c r="E28" s="71"/>
      <c r="F28" s="97"/>
      <c r="G28" s="98"/>
      <c r="H28" s="98"/>
      <c r="I28" s="98"/>
      <c r="J28" s="71"/>
    </row>
    <row r="29" spans="1:17" x14ac:dyDescent="0.2">
      <c r="A29" s="71"/>
      <c r="B29" s="85" t="s">
        <v>59</v>
      </c>
      <c r="C29" s="71"/>
      <c r="D29" s="71"/>
      <c r="E29" s="71"/>
      <c r="F29" s="86"/>
      <c r="G29" s="99"/>
      <c r="H29" s="99"/>
      <c r="I29" s="99"/>
      <c r="J29" s="71"/>
    </row>
    <row r="30" spans="1:17" x14ac:dyDescent="0.2">
      <c r="A30" s="70"/>
      <c r="B30" s="70" t="s">
        <v>60</v>
      </c>
      <c r="C30" s="70"/>
      <c r="D30" s="70"/>
      <c r="E30" s="70"/>
      <c r="F30" s="86"/>
      <c r="G30" s="87">
        <f>G82+G135+G183</f>
        <v>1842</v>
      </c>
      <c r="H30" s="87">
        <v>1842</v>
      </c>
      <c r="I30" s="87">
        <v>892</v>
      </c>
      <c r="J30" s="87">
        <v>442</v>
      </c>
      <c r="K30" s="87">
        <v>442</v>
      </c>
      <c r="L30" s="87">
        <v>792</v>
      </c>
      <c r="M30" s="87">
        <v>442</v>
      </c>
      <c r="N30" s="87">
        <v>592</v>
      </c>
      <c r="O30" s="87">
        <v>742</v>
      </c>
      <c r="P30" s="87">
        <v>892</v>
      </c>
      <c r="Q30" s="87">
        <v>692</v>
      </c>
    </row>
    <row r="31" spans="1:17" x14ac:dyDescent="0.2">
      <c r="A31" s="70"/>
      <c r="B31" s="70" t="s">
        <v>61</v>
      </c>
      <c r="C31" s="70"/>
      <c r="D31" s="70"/>
      <c r="E31" s="70"/>
      <c r="F31" s="86"/>
      <c r="G31" s="87">
        <f>G83+G136+G184</f>
        <v>6735</v>
      </c>
      <c r="H31" s="87">
        <f t="shared" ref="H31:Q31" si="10">H83+H136+H184</f>
        <v>5235</v>
      </c>
      <c r="I31" s="87">
        <f t="shared" si="10"/>
        <v>86</v>
      </c>
      <c r="J31" s="87">
        <f t="shared" si="10"/>
        <v>0</v>
      </c>
      <c r="K31" s="87">
        <f t="shared" si="10"/>
        <v>0</v>
      </c>
      <c r="L31" s="87">
        <f t="shared" si="10"/>
        <v>0</v>
      </c>
      <c r="M31" s="87">
        <f t="shared" si="10"/>
        <v>0</v>
      </c>
      <c r="N31" s="87">
        <f t="shared" si="10"/>
        <v>0</v>
      </c>
      <c r="O31" s="87">
        <f t="shared" si="10"/>
        <v>0</v>
      </c>
      <c r="P31" s="87">
        <f t="shared" si="10"/>
        <v>0</v>
      </c>
      <c r="Q31" s="87">
        <f t="shared" si="10"/>
        <v>0</v>
      </c>
    </row>
    <row r="32" spans="1:17" x14ac:dyDescent="0.2">
      <c r="A32" s="70"/>
      <c r="B32" s="70" t="s">
        <v>62</v>
      </c>
      <c r="C32" s="70"/>
      <c r="D32" s="70"/>
      <c r="E32" s="70"/>
      <c r="F32" s="86"/>
      <c r="G32" s="87">
        <f>G84</f>
        <v>16</v>
      </c>
      <c r="H32" s="87">
        <f t="shared" ref="H32:Q32" si="11">H84</f>
        <v>16</v>
      </c>
      <c r="I32" s="87">
        <f t="shared" si="11"/>
        <v>16</v>
      </c>
      <c r="J32" s="87">
        <f t="shared" si="11"/>
        <v>16</v>
      </c>
      <c r="K32" s="87">
        <f t="shared" si="11"/>
        <v>16</v>
      </c>
      <c r="L32" s="87">
        <f t="shared" si="11"/>
        <v>16</v>
      </c>
      <c r="M32" s="87">
        <f t="shared" si="11"/>
        <v>16</v>
      </c>
      <c r="N32" s="87">
        <f t="shared" si="11"/>
        <v>16</v>
      </c>
      <c r="O32" s="87">
        <f t="shared" si="11"/>
        <v>16</v>
      </c>
      <c r="P32" s="87">
        <f t="shared" si="11"/>
        <v>16</v>
      </c>
      <c r="Q32" s="87">
        <f t="shared" si="11"/>
        <v>16</v>
      </c>
    </row>
    <row r="33" spans="1:17" x14ac:dyDescent="0.2">
      <c r="A33" s="70"/>
      <c r="B33" s="70" t="s">
        <v>63</v>
      </c>
      <c r="C33" s="70"/>
      <c r="D33" s="70"/>
      <c r="E33" s="70"/>
      <c r="F33" s="86"/>
      <c r="G33" s="87">
        <f>G85+G137+G185</f>
        <v>79</v>
      </c>
      <c r="H33" s="87">
        <v>218.60421627990326</v>
      </c>
      <c r="I33" s="87">
        <v>262.89150894028433</v>
      </c>
      <c r="J33" s="87">
        <v>216.39451070494863</v>
      </c>
      <c r="K33" s="87">
        <v>228.45996058374931</v>
      </c>
      <c r="L33" s="87">
        <v>57.969072861857001</v>
      </c>
      <c r="M33" s="87">
        <v>48.053207234940999</v>
      </c>
      <c r="N33" s="87">
        <v>50.768018802108415</v>
      </c>
      <c r="O33" s="87">
        <v>53.586505425926859</v>
      </c>
      <c r="P33" s="87">
        <v>56.561465889695761</v>
      </c>
      <c r="Q33" s="87">
        <v>59.687340907891731</v>
      </c>
    </row>
    <row r="34" spans="1:17" x14ac:dyDescent="0.2">
      <c r="A34" s="70"/>
      <c r="B34" s="70" t="s">
        <v>64</v>
      </c>
      <c r="C34" s="70"/>
      <c r="D34" s="70"/>
      <c r="E34" s="70"/>
      <c r="F34" s="86"/>
      <c r="G34" s="87">
        <f>G86</f>
        <v>2040</v>
      </c>
      <c r="H34" s="87">
        <f t="shared" ref="H34:Q34" si="12">H86</f>
        <v>2040</v>
      </c>
      <c r="I34" s="87">
        <f t="shared" si="12"/>
        <v>2190</v>
      </c>
      <c r="J34" s="87">
        <f t="shared" si="12"/>
        <v>2040</v>
      </c>
      <c r="K34" s="87">
        <f t="shared" si="12"/>
        <v>1890</v>
      </c>
      <c r="L34" s="87">
        <f t="shared" si="12"/>
        <v>1740</v>
      </c>
      <c r="M34" s="87">
        <f t="shared" si="12"/>
        <v>2090</v>
      </c>
      <c r="N34" s="87">
        <f t="shared" si="12"/>
        <v>1940</v>
      </c>
      <c r="O34" s="87">
        <f t="shared" si="12"/>
        <v>1790</v>
      </c>
      <c r="P34" s="87">
        <f t="shared" si="12"/>
        <v>1640</v>
      </c>
      <c r="Q34" s="87">
        <f t="shared" si="12"/>
        <v>1840</v>
      </c>
    </row>
    <row r="35" spans="1:17" x14ac:dyDescent="0.2">
      <c r="A35" s="70"/>
      <c r="B35" s="70" t="s">
        <v>65</v>
      </c>
      <c r="C35" s="70"/>
      <c r="D35" s="70"/>
      <c r="E35" s="70"/>
      <c r="F35" s="86"/>
      <c r="G35" s="87">
        <f>G87+G138+G186</f>
        <v>177</v>
      </c>
      <c r="H35" s="87">
        <v>177</v>
      </c>
      <c r="I35" s="87">
        <v>177</v>
      </c>
      <c r="J35" s="87">
        <v>177</v>
      </c>
      <c r="K35" s="87">
        <v>177</v>
      </c>
      <c r="L35" s="87">
        <v>177</v>
      </c>
      <c r="M35" s="87">
        <v>177</v>
      </c>
      <c r="N35" s="87">
        <v>177</v>
      </c>
      <c r="O35" s="87">
        <v>177</v>
      </c>
      <c r="P35" s="87">
        <v>177</v>
      </c>
      <c r="Q35" s="87">
        <v>177</v>
      </c>
    </row>
    <row r="36" spans="1:17" x14ac:dyDescent="0.2">
      <c r="A36" s="71"/>
      <c r="B36" s="88" t="s">
        <v>66</v>
      </c>
      <c r="C36" s="89"/>
      <c r="D36" s="89"/>
      <c r="E36" s="89"/>
      <c r="F36" s="86"/>
      <c r="G36" s="90">
        <f t="shared" ref="G36:Q36" si="13">SUM(G30:G35)</f>
        <v>10889</v>
      </c>
      <c r="H36" s="90">
        <f t="shared" si="13"/>
        <v>9528.6042162799022</v>
      </c>
      <c r="I36" s="90">
        <f t="shared" si="13"/>
        <v>3623.8915089402844</v>
      </c>
      <c r="J36" s="90">
        <f t="shared" si="13"/>
        <v>2891.3945107049485</v>
      </c>
      <c r="K36" s="90">
        <f t="shared" si="13"/>
        <v>2753.4599605837493</v>
      </c>
      <c r="L36" s="90">
        <f t="shared" si="13"/>
        <v>2782.9690728618571</v>
      </c>
      <c r="M36" s="90">
        <f t="shared" si="13"/>
        <v>2773.0532072349411</v>
      </c>
      <c r="N36" s="90">
        <f t="shared" si="13"/>
        <v>2775.7680188021086</v>
      </c>
      <c r="O36" s="90">
        <f t="shared" si="13"/>
        <v>2778.5865054259266</v>
      </c>
      <c r="P36" s="90">
        <f t="shared" si="13"/>
        <v>2781.5614658896957</v>
      </c>
      <c r="Q36" s="90">
        <f t="shared" si="13"/>
        <v>2784.6873409078917</v>
      </c>
    </row>
    <row r="37" spans="1:17" x14ac:dyDescent="0.2">
      <c r="A37" s="70"/>
      <c r="B37" s="70"/>
      <c r="C37" s="70"/>
      <c r="D37" s="70"/>
      <c r="E37" s="70"/>
      <c r="F37" s="86"/>
      <c r="G37" s="91"/>
      <c r="H37" s="91"/>
      <c r="I37" s="91"/>
      <c r="J37" s="70"/>
    </row>
    <row r="38" spans="1:17" x14ac:dyDescent="0.2">
      <c r="A38" s="71"/>
      <c r="B38" s="85" t="s">
        <v>67</v>
      </c>
      <c r="C38" s="71"/>
      <c r="D38" s="71"/>
      <c r="E38" s="71"/>
      <c r="F38" s="86"/>
      <c r="G38" s="100"/>
      <c r="H38" s="100"/>
      <c r="I38" s="100"/>
      <c r="J38" s="71"/>
    </row>
    <row r="39" spans="1:17" x14ac:dyDescent="0.2">
      <c r="A39" s="70"/>
      <c r="B39" s="70" t="s">
        <v>68</v>
      </c>
      <c r="C39" s="70"/>
      <c r="D39" s="70"/>
      <c r="E39" s="70"/>
      <c r="F39" s="86"/>
      <c r="G39" s="87">
        <f>G91+G142+G190</f>
        <v>10</v>
      </c>
      <c r="H39" s="87">
        <f t="shared" ref="H39:Q39" si="14">H91+H142+H190</f>
        <v>10</v>
      </c>
      <c r="I39" s="87">
        <f t="shared" si="14"/>
        <v>10</v>
      </c>
      <c r="J39" s="87">
        <f t="shared" si="14"/>
        <v>10</v>
      </c>
      <c r="K39" s="87">
        <f t="shared" si="14"/>
        <v>10</v>
      </c>
      <c r="L39" s="87">
        <f t="shared" si="14"/>
        <v>10</v>
      </c>
      <c r="M39" s="87">
        <f t="shared" si="14"/>
        <v>10</v>
      </c>
      <c r="N39" s="87">
        <f t="shared" si="14"/>
        <v>10</v>
      </c>
      <c r="O39" s="87">
        <f t="shared" si="14"/>
        <v>10</v>
      </c>
      <c r="P39" s="87">
        <f t="shared" si="14"/>
        <v>10</v>
      </c>
      <c r="Q39" s="87">
        <f t="shared" si="14"/>
        <v>10</v>
      </c>
    </row>
    <row r="40" spans="1:17" x14ac:dyDescent="0.2">
      <c r="A40" s="70"/>
      <c r="B40" s="70" t="s">
        <v>69</v>
      </c>
      <c r="C40" s="70"/>
      <c r="D40" s="70"/>
      <c r="E40" s="70"/>
      <c r="F40" s="86"/>
      <c r="G40" s="87">
        <f>G93</f>
        <v>31</v>
      </c>
      <c r="H40" s="87">
        <f t="shared" ref="H40:Q40" si="15">H93</f>
        <v>31</v>
      </c>
      <c r="I40" s="87">
        <f t="shared" si="15"/>
        <v>31</v>
      </c>
      <c r="J40" s="87">
        <f t="shared" si="15"/>
        <v>31</v>
      </c>
      <c r="K40" s="87">
        <f t="shared" si="15"/>
        <v>31</v>
      </c>
      <c r="L40" s="87">
        <f t="shared" si="15"/>
        <v>31</v>
      </c>
      <c r="M40" s="87">
        <f t="shared" si="15"/>
        <v>31</v>
      </c>
      <c r="N40" s="87">
        <f t="shared" si="15"/>
        <v>31</v>
      </c>
      <c r="O40" s="87">
        <f t="shared" si="15"/>
        <v>31</v>
      </c>
      <c r="P40" s="87">
        <f t="shared" si="15"/>
        <v>31</v>
      </c>
      <c r="Q40" s="87">
        <f t="shared" si="15"/>
        <v>31</v>
      </c>
    </row>
    <row r="41" spans="1:17" x14ac:dyDescent="0.2">
      <c r="A41" s="70"/>
      <c r="B41" s="70" t="s">
        <v>63</v>
      </c>
      <c r="C41" s="70"/>
      <c r="D41" s="70"/>
      <c r="E41" s="70"/>
      <c r="F41" s="86"/>
      <c r="G41" s="87">
        <f>G94+G143+G191</f>
        <v>58</v>
      </c>
      <c r="H41" s="87">
        <f t="shared" ref="H41:Q41" si="16">H94+H143+H191</f>
        <v>599.98241421106763</v>
      </c>
      <c r="I41" s="87">
        <f t="shared" si="16"/>
        <v>785.15487839488219</v>
      </c>
      <c r="J41" s="87">
        <f t="shared" si="16"/>
        <v>565.99074306305192</v>
      </c>
      <c r="K41" s="87">
        <f t="shared" si="16"/>
        <v>334.68902325097787</v>
      </c>
      <c r="L41" s="87">
        <f t="shared" si="16"/>
        <v>273.70274933049797</v>
      </c>
      <c r="M41" s="87">
        <f t="shared" si="16"/>
        <v>235.56540772247297</v>
      </c>
      <c r="N41" s="87">
        <f t="shared" si="16"/>
        <v>182.08257735319711</v>
      </c>
      <c r="O41" s="87">
        <f t="shared" si="16"/>
        <v>125.67758530345181</v>
      </c>
      <c r="P41" s="87">
        <f t="shared" si="16"/>
        <v>66.14115894998713</v>
      </c>
      <c r="Q41" s="87">
        <f t="shared" si="16"/>
        <v>3.3279430238994365</v>
      </c>
    </row>
    <row r="42" spans="1:17" x14ac:dyDescent="0.2">
      <c r="A42" s="70"/>
      <c r="B42" s="70" t="s">
        <v>64</v>
      </c>
      <c r="C42" s="70"/>
      <c r="D42" s="70"/>
      <c r="E42" s="70"/>
      <c r="F42" s="86"/>
      <c r="G42" s="87">
        <f>G95</f>
        <v>67</v>
      </c>
      <c r="H42" s="87">
        <f t="shared" ref="H42:Q42" si="17">H95</f>
        <v>67</v>
      </c>
      <c r="I42" s="87">
        <f t="shared" si="17"/>
        <v>67</v>
      </c>
      <c r="J42" s="87">
        <f t="shared" si="17"/>
        <v>67</v>
      </c>
      <c r="K42" s="87">
        <f t="shared" si="17"/>
        <v>67</v>
      </c>
      <c r="L42" s="87">
        <f t="shared" si="17"/>
        <v>67</v>
      </c>
      <c r="M42" s="87">
        <f t="shared" si="17"/>
        <v>67</v>
      </c>
      <c r="N42" s="87">
        <f t="shared" si="17"/>
        <v>67</v>
      </c>
      <c r="O42" s="87">
        <f t="shared" si="17"/>
        <v>67</v>
      </c>
      <c r="P42" s="87">
        <f t="shared" si="17"/>
        <v>67</v>
      </c>
      <c r="Q42" s="87">
        <f t="shared" si="17"/>
        <v>67</v>
      </c>
    </row>
    <row r="43" spans="1:17" x14ac:dyDescent="0.2">
      <c r="A43" s="70"/>
      <c r="B43" s="70" t="s">
        <v>65</v>
      </c>
      <c r="C43" s="70"/>
      <c r="D43" s="70"/>
      <c r="E43" s="70"/>
      <c r="F43" s="86"/>
      <c r="G43" s="87">
        <f>G96+G144+G192</f>
        <v>9139</v>
      </c>
      <c r="H43" s="87">
        <f t="shared" ref="H43:Q43" si="18">H96+H144+H192</f>
        <v>9139</v>
      </c>
      <c r="I43" s="87">
        <f t="shared" si="18"/>
        <v>9139</v>
      </c>
      <c r="J43" s="87">
        <f t="shared" si="18"/>
        <v>9139</v>
      </c>
      <c r="K43" s="87">
        <f t="shared" si="18"/>
        <v>9139</v>
      </c>
      <c r="L43" s="87">
        <f t="shared" si="18"/>
        <v>9139</v>
      </c>
      <c r="M43" s="87">
        <f t="shared" si="18"/>
        <v>9139</v>
      </c>
      <c r="N43" s="87">
        <f t="shared" si="18"/>
        <v>9139</v>
      </c>
      <c r="O43" s="87">
        <f t="shared" si="18"/>
        <v>9139</v>
      </c>
      <c r="P43" s="87">
        <f t="shared" si="18"/>
        <v>9139</v>
      </c>
      <c r="Q43" s="87">
        <f t="shared" si="18"/>
        <v>9139</v>
      </c>
    </row>
    <row r="44" spans="1:17" x14ac:dyDescent="0.2">
      <c r="A44" s="70"/>
      <c r="B44" s="70"/>
      <c r="C44" s="70"/>
      <c r="D44" s="70"/>
      <c r="E44" s="70"/>
      <c r="F44" s="86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</row>
    <row r="45" spans="1:17" x14ac:dyDescent="0.2">
      <c r="A45" s="71"/>
      <c r="B45" s="88" t="s">
        <v>70</v>
      </c>
      <c r="C45" s="89"/>
      <c r="D45" s="89"/>
      <c r="E45" s="89"/>
      <c r="F45" s="86"/>
      <c r="G45" s="101">
        <f>SUM(G39:G44)</f>
        <v>9305</v>
      </c>
      <c r="H45" s="101">
        <f t="shared" ref="H45:Q45" si="19">SUM(H39:H44)</f>
        <v>9846.9824142110683</v>
      </c>
      <c r="I45" s="101">
        <f t="shared" si="19"/>
        <v>10032.154878394882</v>
      </c>
      <c r="J45" s="101">
        <f t="shared" si="19"/>
        <v>9812.9907430630519</v>
      </c>
      <c r="K45" s="101">
        <f t="shared" si="19"/>
        <v>9581.6890232509777</v>
      </c>
      <c r="L45" s="101">
        <f t="shared" si="19"/>
        <v>9520.7027493304977</v>
      </c>
      <c r="M45" s="101">
        <f t="shared" si="19"/>
        <v>9482.5654077224735</v>
      </c>
      <c r="N45" s="101">
        <f t="shared" si="19"/>
        <v>9429.0825773531978</v>
      </c>
      <c r="O45" s="101">
        <f t="shared" si="19"/>
        <v>9372.6775853034524</v>
      </c>
      <c r="P45" s="101">
        <f t="shared" si="19"/>
        <v>9313.1411589499876</v>
      </c>
      <c r="Q45" s="101">
        <f t="shared" si="19"/>
        <v>9250.3279430238999</v>
      </c>
    </row>
    <row r="46" spans="1:17" ht="13.5" thickBot="1" x14ac:dyDescent="0.25">
      <c r="A46" s="71"/>
      <c r="B46" s="71" t="s">
        <v>71</v>
      </c>
      <c r="C46" s="71"/>
      <c r="D46" s="71"/>
      <c r="E46" s="71"/>
      <c r="F46" s="86"/>
      <c r="G46" s="102">
        <f>G45+G36</f>
        <v>20194</v>
      </c>
      <c r="H46" s="102">
        <f t="shared" ref="H46:Q46" si="20">H45+H36</f>
        <v>19375.586630490972</v>
      </c>
      <c r="I46" s="102">
        <f t="shared" si="20"/>
        <v>13656.046387335165</v>
      </c>
      <c r="J46" s="102">
        <f t="shared" si="20"/>
        <v>12704.385253768</v>
      </c>
      <c r="K46" s="102">
        <f t="shared" si="20"/>
        <v>12335.148983834726</v>
      </c>
      <c r="L46" s="102">
        <f t="shared" si="20"/>
        <v>12303.671822192355</v>
      </c>
      <c r="M46" s="102">
        <f t="shared" si="20"/>
        <v>12255.618614957415</v>
      </c>
      <c r="N46" s="102">
        <f t="shared" si="20"/>
        <v>12204.850596155306</v>
      </c>
      <c r="O46" s="102">
        <f t="shared" si="20"/>
        <v>12151.264090729379</v>
      </c>
      <c r="P46" s="102">
        <f t="shared" si="20"/>
        <v>12094.702624839683</v>
      </c>
      <c r="Q46" s="102">
        <f t="shared" si="20"/>
        <v>12035.015283931793</v>
      </c>
    </row>
    <row r="47" spans="1:17" ht="13.5" thickBot="1" x14ac:dyDescent="0.25">
      <c r="A47" s="71"/>
      <c r="B47" s="71" t="s">
        <v>72</v>
      </c>
      <c r="C47" s="103"/>
      <c r="D47" s="103"/>
      <c r="E47" s="103"/>
      <c r="F47" s="86"/>
      <c r="G47" s="104">
        <f t="shared" ref="G47:Q47" si="21">G26-G46</f>
        <v>476613</v>
      </c>
      <c r="H47" s="104">
        <f t="shared" si="21"/>
        <v>491542.62339414115</v>
      </c>
      <c r="I47" s="104">
        <f t="shared" si="21"/>
        <v>495995.33492962579</v>
      </c>
      <c r="J47" s="104">
        <f t="shared" si="21"/>
        <v>496419.47612470004</v>
      </c>
      <c r="K47" s="104">
        <f t="shared" si="21"/>
        <v>495874.01414283458</v>
      </c>
      <c r="L47" s="104">
        <f t="shared" si="21"/>
        <v>494909.38053395203</v>
      </c>
      <c r="M47" s="104">
        <f t="shared" si="21"/>
        <v>494038.42136107211</v>
      </c>
      <c r="N47" s="104">
        <f t="shared" si="21"/>
        <v>492679.48545565683</v>
      </c>
      <c r="O47" s="104">
        <f t="shared" si="21"/>
        <v>491450.22202052019</v>
      </c>
      <c r="P47" s="104">
        <f t="shared" si="21"/>
        <v>489670.2667633876</v>
      </c>
      <c r="Q47" s="104">
        <f t="shared" si="21"/>
        <v>487677.09280972072</v>
      </c>
    </row>
    <row r="48" spans="1:17" ht="13.5" thickTop="1" x14ac:dyDescent="0.2">
      <c r="A48" s="70"/>
      <c r="B48" s="70"/>
      <c r="C48" s="70"/>
      <c r="D48" s="70"/>
      <c r="E48" s="70"/>
      <c r="F48" s="86"/>
      <c r="G48" s="105"/>
      <c r="H48" s="105"/>
      <c r="I48" s="105"/>
      <c r="J48" s="70"/>
    </row>
    <row r="49" spans="1:18" x14ac:dyDescent="0.2">
      <c r="A49" s="71"/>
      <c r="B49" s="85" t="s">
        <v>73</v>
      </c>
      <c r="C49" s="71"/>
      <c r="D49" s="71"/>
      <c r="E49" s="71"/>
      <c r="F49" s="86"/>
      <c r="G49" s="100"/>
      <c r="H49" s="100"/>
      <c r="I49" s="100"/>
      <c r="J49" s="71"/>
    </row>
    <row r="50" spans="1:18" x14ac:dyDescent="0.2">
      <c r="A50" s="70"/>
      <c r="B50" s="70" t="s">
        <v>74</v>
      </c>
      <c r="C50" s="70"/>
      <c r="D50" s="70"/>
      <c r="E50" s="70"/>
      <c r="F50" s="86"/>
      <c r="G50" s="87">
        <f>G102+G150+G198</f>
        <v>176851</v>
      </c>
      <c r="H50" s="87">
        <v>191907.20612424533</v>
      </c>
      <c r="I50" s="87">
        <v>196358.19830606348</v>
      </c>
      <c r="J50" s="87">
        <v>196784.48339578765</v>
      </c>
      <c r="K50" s="87">
        <v>196237.86853123823</v>
      </c>
      <c r="L50" s="87">
        <v>195273.52733590064</v>
      </c>
      <c r="M50" s="87">
        <v>194402.9327225179</v>
      </c>
      <c r="N50" s="87">
        <v>193043.91761241248</v>
      </c>
      <c r="O50" s="87">
        <v>191814.4642908996</v>
      </c>
      <c r="P50" s="87">
        <v>190034.40188816722</v>
      </c>
      <c r="Q50" s="87">
        <v>188041.24864603268</v>
      </c>
    </row>
    <row r="51" spans="1:18" ht="13.5" thickBot="1" x14ac:dyDescent="0.25">
      <c r="A51" s="70"/>
      <c r="B51" s="70" t="s">
        <v>75</v>
      </c>
      <c r="C51" s="70"/>
      <c r="D51" s="70"/>
      <c r="E51" s="70"/>
      <c r="F51" s="86"/>
      <c r="G51" s="87">
        <f>G103+G151+G199</f>
        <v>299762</v>
      </c>
      <c r="H51" s="106">
        <v>299636</v>
      </c>
      <c r="I51" s="106">
        <v>299636</v>
      </c>
      <c r="J51" s="106">
        <v>299636</v>
      </c>
      <c r="K51" s="106">
        <v>299636</v>
      </c>
      <c r="L51" s="106">
        <v>299636</v>
      </c>
      <c r="M51" s="106">
        <v>299636</v>
      </c>
      <c r="N51" s="106">
        <v>299636</v>
      </c>
      <c r="O51" s="106">
        <v>299636</v>
      </c>
      <c r="P51" s="106">
        <v>299636</v>
      </c>
      <c r="Q51" s="106">
        <v>299636</v>
      </c>
    </row>
    <row r="52" spans="1:18" ht="13.5" thickBot="1" x14ac:dyDescent="0.25">
      <c r="A52" s="70"/>
      <c r="B52" s="71" t="s">
        <v>76</v>
      </c>
      <c r="C52" s="70"/>
      <c r="D52" s="70"/>
      <c r="E52" s="70"/>
      <c r="F52" s="107"/>
      <c r="G52" s="104">
        <f>SUM(G50:G51)</f>
        <v>476613</v>
      </c>
      <c r="H52" s="104">
        <f t="shared" ref="H52:Q52" si="22">SUM(H50:H51)</f>
        <v>491543.20612424531</v>
      </c>
      <c r="I52" s="104">
        <f t="shared" si="22"/>
        <v>495994.19830606348</v>
      </c>
      <c r="J52" s="104">
        <f t="shared" si="22"/>
        <v>496420.48339578765</v>
      </c>
      <c r="K52" s="104">
        <f t="shared" si="22"/>
        <v>495873.86853123823</v>
      </c>
      <c r="L52" s="104">
        <f t="shared" si="22"/>
        <v>494909.52733590064</v>
      </c>
      <c r="M52" s="104">
        <f t="shared" si="22"/>
        <v>494038.93272251787</v>
      </c>
      <c r="N52" s="104">
        <f t="shared" si="22"/>
        <v>492679.91761241248</v>
      </c>
      <c r="O52" s="104">
        <f t="shared" si="22"/>
        <v>491450.46429089957</v>
      </c>
      <c r="P52" s="104">
        <f t="shared" si="22"/>
        <v>489670.40188816725</v>
      </c>
      <c r="Q52" s="104">
        <f t="shared" si="22"/>
        <v>487677.24864603265</v>
      </c>
    </row>
    <row r="53" spans="1:18" ht="13.5" thickTop="1" x14ac:dyDescent="0.2"/>
    <row r="54" spans="1:18" x14ac:dyDescent="0.2">
      <c r="B54" s="71" t="s">
        <v>40</v>
      </c>
      <c r="C54" s="71"/>
      <c r="D54" s="72"/>
      <c r="E54" s="72"/>
      <c r="F54" s="71"/>
      <c r="G54" s="71"/>
      <c r="H54" s="71"/>
      <c r="I54" s="71"/>
      <c r="J54" s="71"/>
      <c r="O54" s="11" t="str">
        <f>'IncomeStat SCEN1'!$Q$1</f>
        <v>SCENARIO 1</v>
      </c>
      <c r="P54" s="73"/>
    </row>
    <row r="55" spans="1:18" x14ac:dyDescent="0.2">
      <c r="B55" s="70"/>
      <c r="C55" s="70"/>
      <c r="D55" s="70"/>
      <c r="E55" s="70"/>
      <c r="F55" s="70"/>
      <c r="G55" s="70"/>
      <c r="H55" s="70"/>
      <c r="I55" s="70"/>
      <c r="J55" s="70"/>
    </row>
    <row r="56" spans="1:18" x14ac:dyDescent="0.2">
      <c r="B56" s="75" t="s">
        <v>43</v>
      </c>
      <c r="C56" s="74"/>
      <c r="D56" s="74"/>
      <c r="E56" s="74"/>
      <c r="F56" s="74"/>
      <c r="G56" s="74"/>
      <c r="H56" s="74"/>
      <c r="I56" s="74"/>
      <c r="J56" s="74"/>
    </row>
    <row r="57" spans="1:18" x14ac:dyDescent="0.2">
      <c r="B57" s="74"/>
      <c r="C57" s="74"/>
      <c r="D57" s="74"/>
      <c r="E57" s="74"/>
      <c r="F57" s="74"/>
      <c r="G57" s="74"/>
      <c r="H57" s="74"/>
      <c r="I57" s="74"/>
      <c r="J57" s="74"/>
    </row>
    <row r="58" spans="1:18" ht="13.5" thickBot="1" x14ac:dyDescent="0.25">
      <c r="B58" s="70"/>
      <c r="C58" s="70"/>
      <c r="D58" s="70"/>
      <c r="E58" s="70"/>
      <c r="F58" s="70"/>
      <c r="G58" s="70"/>
      <c r="H58" s="70"/>
      <c r="I58" s="70"/>
      <c r="J58" s="70"/>
    </row>
    <row r="59" spans="1:18" x14ac:dyDescent="0.2">
      <c r="B59" s="76" t="s">
        <v>6</v>
      </c>
      <c r="C59" s="77"/>
      <c r="D59" s="77"/>
      <c r="E59" s="77"/>
      <c r="F59" s="78"/>
      <c r="G59" s="79">
        <f>'IncomeStat SCEN1'!I7</f>
        <v>2022</v>
      </c>
      <c r="H59" s="79">
        <f>G59+1</f>
        <v>2023</v>
      </c>
      <c r="I59" s="79">
        <f t="shared" ref="I59:Q59" si="23">H59+1</f>
        <v>2024</v>
      </c>
      <c r="J59" s="79">
        <f t="shared" si="23"/>
        <v>2025</v>
      </c>
      <c r="K59" s="79">
        <f t="shared" si="23"/>
        <v>2026</v>
      </c>
      <c r="L59" s="79">
        <f t="shared" si="23"/>
        <v>2027</v>
      </c>
      <c r="M59" s="79">
        <f t="shared" si="23"/>
        <v>2028</v>
      </c>
      <c r="N59" s="79">
        <f t="shared" si="23"/>
        <v>2029</v>
      </c>
      <c r="O59" s="79">
        <f t="shared" si="23"/>
        <v>2030</v>
      </c>
      <c r="P59" s="79">
        <f t="shared" si="23"/>
        <v>2031</v>
      </c>
      <c r="Q59" s="79">
        <f t="shared" si="23"/>
        <v>2032</v>
      </c>
    </row>
    <row r="60" spans="1:18" ht="26.25" thickBot="1" x14ac:dyDescent="0.25">
      <c r="B60" s="80" t="s">
        <v>7</v>
      </c>
      <c r="C60" s="81"/>
      <c r="D60" s="81"/>
      <c r="E60" s="81"/>
      <c r="F60" s="82"/>
      <c r="G60" s="83" t="s">
        <v>8</v>
      </c>
      <c r="H60" s="83" t="s">
        <v>9</v>
      </c>
      <c r="I60" s="83" t="s">
        <v>10</v>
      </c>
      <c r="J60" s="83" t="s">
        <v>11</v>
      </c>
      <c r="K60" s="83" t="s">
        <v>12</v>
      </c>
      <c r="L60" s="83" t="s">
        <v>13</v>
      </c>
      <c r="M60" s="83" t="s">
        <v>14</v>
      </c>
      <c r="N60" s="83" t="s">
        <v>15</v>
      </c>
      <c r="O60" s="83" t="s">
        <v>16</v>
      </c>
      <c r="P60" s="83" t="s">
        <v>17</v>
      </c>
      <c r="Q60" s="83" t="s">
        <v>18</v>
      </c>
    </row>
    <row r="61" spans="1:18" x14ac:dyDescent="0.2">
      <c r="B61" s="70"/>
      <c r="C61" s="70"/>
      <c r="D61" s="70"/>
      <c r="E61" s="70"/>
      <c r="F61" s="84"/>
      <c r="G61" s="70"/>
      <c r="H61" s="70"/>
      <c r="I61" s="70"/>
      <c r="J61" s="70"/>
    </row>
    <row r="62" spans="1:18" x14ac:dyDescent="0.2">
      <c r="B62" s="85" t="s">
        <v>44</v>
      </c>
      <c r="C62" s="71"/>
      <c r="D62" s="71"/>
      <c r="E62" s="71"/>
      <c r="F62" s="84"/>
      <c r="G62" s="71"/>
      <c r="H62" s="71"/>
      <c r="I62" s="71"/>
      <c r="J62" s="71"/>
    </row>
    <row r="63" spans="1:18" x14ac:dyDescent="0.2">
      <c r="B63" s="85" t="s">
        <v>45</v>
      </c>
      <c r="C63" s="71"/>
      <c r="D63" s="71"/>
      <c r="E63" s="71"/>
      <c r="F63" s="86"/>
      <c r="G63" s="72"/>
      <c r="H63" s="72"/>
      <c r="I63" s="72"/>
      <c r="J63" s="71"/>
    </row>
    <row r="64" spans="1:18" x14ac:dyDescent="0.2">
      <c r="B64" s="70" t="s">
        <v>46</v>
      </c>
      <c r="C64" s="70"/>
      <c r="D64" s="70"/>
      <c r="E64" s="70"/>
      <c r="F64" s="86"/>
      <c r="G64" s="87">
        <v>3203</v>
      </c>
      <c r="H64" s="87">
        <v>3027.05082714947</v>
      </c>
      <c r="I64" s="87">
        <v>-1721.0358433577921</v>
      </c>
      <c r="J64" s="87">
        <v>-2219.2339751495201</v>
      </c>
      <c r="K64" s="87">
        <v>-1936.7928744998007</v>
      </c>
      <c r="L64" s="87">
        <v>-1797.8556327182782</v>
      </c>
      <c r="M64" s="87">
        <v>-1665.6782340162958</v>
      </c>
      <c r="N64" s="87">
        <v>-2570.0444033842282</v>
      </c>
      <c r="O64" s="87">
        <v>-3018.5942428429748</v>
      </c>
      <c r="P64" s="87">
        <v>-3048.1394479076885</v>
      </c>
      <c r="Q64" s="87">
        <v>-2991.3630166257317</v>
      </c>
      <c r="R64" s="87"/>
    </row>
    <row r="65" spans="2:17" x14ac:dyDescent="0.2">
      <c r="B65" s="70" t="s">
        <v>47</v>
      </c>
      <c r="C65" s="70"/>
      <c r="D65" s="70"/>
      <c r="E65" s="70"/>
      <c r="F65" s="86"/>
      <c r="G65" s="87">
        <v>5406</v>
      </c>
      <c r="H65" s="87">
        <v>5406</v>
      </c>
      <c r="I65" s="87">
        <v>5406</v>
      </c>
      <c r="J65" s="87">
        <v>5406</v>
      </c>
      <c r="K65" s="87">
        <v>5406</v>
      </c>
      <c r="L65" s="87">
        <v>5406</v>
      </c>
      <c r="M65" s="87">
        <v>5406</v>
      </c>
      <c r="N65" s="87">
        <v>5406</v>
      </c>
      <c r="O65" s="87">
        <v>5406</v>
      </c>
      <c r="P65" s="87">
        <v>5406</v>
      </c>
      <c r="Q65" s="87">
        <v>5406</v>
      </c>
    </row>
    <row r="66" spans="2:17" x14ac:dyDescent="0.2">
      <c r="B66" s="70" t="s">
        <v>48</v>
      </c>
      <c r="C66" s="70"/>
      <c r="D66" s="70"/>
      <c r="E66" s="70"/>
      <c r="F66" s="86"/>
      <c r="G66" s="87">
        <v>2154</v>
      </c>
      <c r="H66" s="87">
        <v>2154</v>
      </c>
      <c r="I66" s="87">
        <v>1354</v>
      </c>
      <c r="J66" s="87">
        <v>754</v>
      </c>
      <c r="K66" s="87">
        <v>604</v>
      </c>
      <c r="L66" s="87">
        <v>804</v>
      </c>
      <c r="M66" s="87">
        <v>804</v>
      </c>
      <c r="N66" s="87">
        <v>804</v>
      </c>
      <c r="O66" s="87">
        <v>804</v>
      </c>
      <c r="P66" s="87">
        <v>804</v>
      </c>
      <c r="Q66" s="87">
        <v>804</v>
      </c>
    </row>
    <row r="67" spans="2:17" x14ac:dyDescent="0.2">
      <c r="B67" s="70" t="s">
        <v>49</v>
      </c>
      <c r="C67" s="70"/>
      <c r="D67" s="70"/>
      <c r="E67" s="70"/>
      <c r="F67" s="86"/>
      <c r="G67" s="87">
        <v>274</v>
      </c>
      <c r="H67" s="87">
        <v>274</v>
      </c>
      <c r="I67" s="87">
        <v>274</v>
      </c>
      <c r="J67" s="87">
        <v>274</v>
      </c>
      <c r="K67" s="87">
        <v>274</v>
      </c>
      <c r="L67" s="87">
        <v>274</v>
      </c>
      <c r="M67" s="87">
        <v>274</v>
      </c>
      <c r="N67" s="87">
        <v>274</v>
      </c>
      <c r="O67" s="87">
        <v>274</v>
      </c>
      <c r="P67" s="87">
        <v>274</v>
      </c>
      <c r="Q67" s="87">
        <v>274</v>
      </c>
    </row>
    <row r="68" spans="2:17" x14ac:dyDescent="0.2">
      <c r="B68" s="70" t="s">
        <v>50</v>
      </c>
      <c r="C68" s="70"/>
      <c r="D68" s="70"/>
      <c r="E68" s="70"/>
      <c r="F68" s="86"/>
      <c r="G68" s="87">
        <v>2939</v>
      </c>
      <c r="H68" s="87">
        <v>1439</v>
      </c>
      <c r="I68" s="87">
        <v>0</v>
      </c>
      <c r="J68" s="87">
        <v>0</v>
      </c>
      <c r="K68" s="87">
        <v>0</v>
      </c>
      <c r="L68" s="87">
        <v>0</v>
      </c>
      <c r="M68" s="87">
        <v>0</v>
      </c>
      <c r="N68" s="87">
        <v>0</v>
      </c>
      <c r="O68" s="87">
        <v>0</v>
      </c>
      <c r="P68" s="87">
        <v>0</v>
      </c>
      <c r="Q68" s="87">
        <v>0</v>
      </c>
    </row>
    <row r="69" spans="2:17" hidden="1" x14ac:dyDescent="0.2">
      <c r="B69" s="70" t="s">
        <v>51</v>
      </c>
      <c r="C69" s="70"/>
      <c r="D69" s="70"/>
      <c r="E69" s="70"/>
      <c r="F69" s="86"/>
      <c r="G69" s="87">
        <v>0</v>
      </c>
      <c r="H69" s="87">
        <v>0</v>
      </c>
      <c r="I69" s="87">
        <v>0</v>
      </c>
      <c r="J69" s="87">
        <v>0</v>
      </c>
      <c r="K69" s="87">
        <v>0</v>
      </c>
      <c r="L69" s="87">
        <v>0</v>
      </c>
      <c r="M69" s="87">
        <v>0</v>
      </c>
      <c r="N69" s="87">
        <v>0</v>
      </c>
      <c r="O69" s="87">
        <v>0</v>
      </c>
      <c r="P69" s="87">
        <v>0</v>
      </c>
      <c r="Q69" s="87">
        <v>0</v>
      </c>
    </row>
    <row r="70" spans="2:17" x14ac:dyDescent="0.2">
      <c r="B70" s="88" t="s">
        <v>52</v>
      </c>
      <c r="C70" s="89"/>
      <c r="D70" s="89"/>
      <c r="E70" s="89"/>
      <c r="F70" s="86"/>
      <c r="G70" s="90">
        <f>SUM(G63:G69)</f>
        <v>13976</v>
      </c>
      <c r="H70" s="90">
        <f t="shared" ref="H70:Q70" si="24">SUM(H63:H69)</f>
        <v>12300.050827149469</v>
      </c>
      <c r="I70" s="90">
        <f t="shared" si="24"/>
        <v>5312.9641566422079</v>
      </c>
      <c r="J70" s="90">
        <f t="shared" si="24"/>
        <v>4214.7660248504799</v>
      </c>
      <c r="K70" s="90">
        <f t="shared" si="24"/>
        <v>4347.2071255001993</v>
      </c>
      <c r="L70" s="90">
        <f t="shared" si="24"/>
        <v>4686.1443672817222</v>
      </c>
      <c r="M70" s="90">
        <f t="shared" si="24"/>
        <v>4818.3217659837046</v>
      </c>
      <c r="N70" s="90">
        <f t="shared" si="24"/>
        <v>3913.9555966157718</v>
      </c>
      <c r="O70" s="90">
        <f t="shared" si="24"/>
        <v>3465.4057571570252</v>
      </c>
      <c r="P70" s="90">
        <f t="shared" si="24"/>
        <v>3435.8605520923115</v>
      </c>
      <c r="Q70" s="90">
        <f t="shared" si="24"/>
        <v>3492.6369833742683</v>
      </c>
    </row>
    <row r="71" spans="2:17" x14ac:dyDescent="0.2">
      <c r="B71" s="70"/>
      <c r="C71" s="70"/>
      <c r="D71" s="70"/>
      <c r="E71" s="70"/>
      <c r="F71" s="86"/>
      <c r="G71" s="91"/>
      <c r="H71" s="92"/>
      <c r="I71" s="92"/>
      <c r="J71" s="70"/>
    </row>
    <row r="72" spans="2:17" x14ac:dyDescent="0.2">
      <c r="B72" s="85" t="s">
        <v>53</v>
      </c>
      <c r="C72" s="71"/>
      <c r="D72" s="71"/>
      <c r="E72" s="71"/>
      <c r="F72" s="84"/>
      <c r="G72" s="93"/>
      <c r="H72" s="94"/>
      <c r="I72" s="94"/>
      <c r="J72" s="71"/>
    </row>
    <row r="73" spans="2:17" hidden="1" x14ac:dyDescent="0.2">
      <c r="B73" s="70" t="s">
        <v>49</v>
      </c>
      <c r="C73" s="70"/>
      <c r="D73" s="70"/>
      <c r="E73" s="70"/>
      <c r="F73" s="86"/>
      <c r="G73" s="87">
        <v>0</v>
      </c>
      <c r="H73" s="87">
        <v>0</v>
      </c>
      <c r="I73" s="87">
        <v>0</v>
      </c>
      <c r="J73" s="87">
        <v>0</v>
      </c>
      <c r="K73" s="87">
        <v>0</v>
      </c>
      <c r="L73" s="87">
        <v>0</v>
      </c>
      <c r="M73" s="87">
        <v>0</v>
      </c>
      <c r="N73" s="87">
        <v>0</v>
      </c>
      <c r="O73" s="87">
        <v>0</v>
      </c>
      <c r="P73" s="87">
        <v>0</v>
      </c>
      <c r="Q73" s="87">
        <v>0</v>
      </c>
    </row>
    <row r="74" spans="2:17" x14ac:dyDescent="0.2">
      <c r="B74" s="70" t="s">
        <v>48</v>
      </c>
      <c r="C74" s="70"/>
      <c r="D74" s="70"/>
      <c r="E74" s="70"/>
      <c r="F74" s="86"/>
      <c r="G74" s="87">
        <v>7</v>
      </c>
      <c r="H74" s="87">
        <v>7</v>
      </c>
      <c r="I74" s="87">
        <v>7</v>
      </c>
      <c r="J74" s="87">
        <v>7</v>
      </c>
      <c r="K74" s="87">
        <v>7</v>
      </c>
      <c r="L74" s="87">
        <v>7</v>
      </c>
      <c r="M74" s="87">
        <v>7</v>
      </c>
      <c r="N74" s="87">
        <v>7</v>
      </c>
      <c r="O74" s="87">
        <v>7</v>
      </c>
      <c r="P74" s="87">
        <v>7</v>
      </c>
      <c r="Q74" s="87">
        <v>7</v>
      </c>
    </row>
    <row r="75" spans="2:17" x14ac:dyDescent="0.2">
      <c r="B75" s="70" t="s">
        <v>54</v>
      </c>
      <c r="C75" s="70"/>
      <c r="D75" s="70"/>
      <c r="E75" s="70"/>
      <c r="F75" s="86"/>
      <c r="G75" s="87">
        <v>448498</v>
      </c>
      <c r="H75" s="87">
        <v>460172.91800000001</v>
      </c>
      <c r="I75" s="87">
        <v>464881.39969999995</v>
      </c>
      <c r="J75" s="87">
        <v>465091.94341899996</v>
      </c>
      <c r="K75" s="87">
        <v>464008.40757362993</v>
      </c>
      <c r="L75" s="87">
        <v>462646.41627822752</v>
      </c>
      <c r="M75" s="87">
        <v>461565.86560646712</v>
      </c>
      <c r="N75" s="87">
        <v>461042.32237440348</v>
      </c>
      <c r="O75" s="87">
        <v>460201.86960655579</v>
      </c>
      <c r="P75" s="87">
        <v>458401.74515176273</v>
      </c>
      <c r="Q75" s="87">
        <v>456312.95305582188</v>
      </c>
    </row>
    <row r="76" spans="2:17" x14ac:dyDescent="0.2">
      <c r="B76" s="70" t="s">
        <v>55</v>
      </c>
      <c r="C76" s="70"/>
      <c r="D76" s="70"/>
      <c r="E76" s="70"/>
      <c r="F76" s="86"/>
      <c r="G76" s="87">
        <v>55</v>
      </c>
      <c r="H76" s="87">
        <v>55</v>
      </c>
      <c r="I76" s="87">
        <v>55</v>
      </c>
      <c r="J76" s="87">
        <v>55</v>
      </c>
      <c r="K76" s="87">
        <v>55</v>
      </c>
      <c r="L76" s="87">
        <v>55</v>
      </c>
      <c r="M76" s="87">
        <v>55</v>
      </c>
      <c r="N76" s="87">
        <v>55</v>
      </c>
      <c r="O76" s="87">
        <v>55</v>
      </c>
      <c r="P76" s="87">
        <v>55</v>
      </c>
      <c r="Q76" s="87">
        <v>55</v>
      </c>
    </row>
    <row r="77" spans="2:17" x14ac:dyDescent="0.2">
      <c r="B77" s="88" t="s">
        <v>56</v>
      </c>
      <c r="C77" s="89"/>
      <c r="D77" s="89"/>
      <c r="E77" s="89"/>
      <c r="F77" s="86"/>
      <c r="G77" s="90">
        <f>SUM(G73:G76)</f>
        <v>448560</v>
      </c>
      <c r="H77" s="90">
        <f t="shared" ref="H77:Q77" si="25">SUM(H73:H76)</f>
        <v>460234.91800000001</v>
      </c>
      <c r="I77" s="90">
        <f t="shared" si="25"/>
        <v>464943.39969999995</v>
      </c>
      <c r="J77" s="90">
        <f t="shared" si="25"/>
        <v>465153.94341899996</v>
      </c>
      <c r="K77" s="90">
        <f t="shared" si="25"/>
        <v>464070.40757362993</v>
      </c>
      <c r="L77" s="90">
        <f t="shared" si="25"/>
        <v>462708.41627822752</v>
      </c>
      <c r="M77" s="90">
        <f t="shared" si="25"/>
        <v>461627.86560646712</v>
      </c>
      <c r="N77" s="90">
        <f t="shared" si="25"/>
        <v>461104.32237440348</v>
      </c>
      <c r="O77" s="90">
        <f t="shared" si="25"/>
        <v>460263.86960655579</v>
      </c>
      <c r="P77" s="90">
        <f t="shared" si="25"/>
        <v>458463.74515176273</v>
      </c>
      <c r="Q77" s="90">
        <f t="shared" si="25"/>
        <v>456374.95305582188</v>
      </c>
    </row>
    <row r="78" spans="2:17" ht="13.5" thickBot="1" x14ac:dyDescent="0.25">
      <c r="B78" s="71" t="s">
        <v>57</v>
      </c>
      <c r="C78" s="71"/>
      <c r="D78" s="71"/>
      <c r="E78" s="71"/>
      <c r="F78" s="86"/>
      <c r="G78" s="95">
        <f t="shared" ref="G78:Q78" si="26">G77+G70</f>
        <v>462536</v>
      </c>
      <c r="H78" s="95">
        <f t="shared" si="26"/>
        <v>472534.96882714948</v>
      </c>
      <c r="I78" s="95">
        <f t="shared" si="26"/>
        <v>470256.36385664216</v>
      </c>
      <c r="J78" s="95">
        <f t="shared" si="26"/>
        <v>469368.70944385044</v>
      </c>
      <c r="K78" s="95">
        <f t="shared" si="26"/>
        <v>468417.61469913012</v>
      </c>
      <c r="L78" s="95">
        <f t="shared" si="26"/>
        <v>467394.56064550922</v>
      </c>
      <c r="M78" s="95">
        <f t="shared" si="26"/>
        <v>466446.18737245083</v>
      </c>
      <c r="N78" s="95">
        <f t="shared" si="26"/>
        <v>465018.27797101927</v>
      </c>
      <c r="O78" s="95">
        <f t="shared" si="26"/>
        <v>463729.2753637128</v>
      </c>
      <c r="P78" s="95">
        <f t="shared" si="26"/>
        <v>461899.60570385505</v>
      </c>
      <c r="Q78" s="95">
        <f t="shared" si="26"/>
        <v>459867.59003919613</v>
      </c>
    </row>
    <row r="79" spans="2:17" x14ac:dyDescent="0.2">
      <c r="B79" s="70"/>
      <c r="C79" s="70"/>
      <c r="D79" s="70"/>
      <c r="E79" s="70"/>
      <c r="F79" s="86"/>
      <c r="G79" s="96"/>
      <c r="H79" s="96"/>
      <c r="I79" s="96"/>
      <c r="J79" s="70"/>
    </row>
    <row r="80" spans="2:17" x14ac:dyDescent="0.2">
      <c r="B80" s="85" t="s">
        <v>58</v>
      </c>
      <c r="C80" s="71"/>
      <c r="D80" s="71"/>
      <c r="E80" s="71"/>
      <c r="F80" s="97"/>
      <c r="G80" s="98"/>
      <c r="H80" s="98"/>
      <c r="I80" s="98"/>
      <c r="J80" s="71"/>
    </row>
    <row r="81" spans="2:17" x14ac:dyDescent="0.2">
      <c r="B81" s="85" t="s">
        <v>59</v>
      </c>
      <c r="C81" s="71"/>
      <c r="D81" s="71"/>
      <c r="E81" s="71"/>
      <c r="F81" s="86"/>
      <c r="G81" s="99"/>
      <c r="H81" s="99"/>
      <c r="I81" s="99"/>
      <c r="J81" s="71"/>
    </row>
    <row r="82" spans="2:17" x14ac:dyDescent="0.2">
      <c r="B82" s="70" t="s">
        <v>68</v>
      </c>
      <c r="C82" s="70"/>
      <c r="D82" s="70"/>
      <c r="E82" s="70"/>
      <c r="F82" s="86"/>
      <c r="G82" s="87">
        <v>1718</v>
      </c>
      <c r="H82" s="87">
        <v>1718</v>
      </c>
      <c r="I82" s="87">
        <v>768</v>
      </c>
      <c r="J82" s="87">
        <v>318</v>
      </c>
      <c r="K82" s="87">
        <v>318</v>
      </c>
      <c r="L82" s="87">
        <v>668</v>
      </c>
      <c r="M82" s="87">
        <v>318</v>
      </c>
      <c r="N82" s="87">
        <v>468</v>
      </c>
      <c r="O82" s="87">
        <v>618</v>
      </c>
      <c r="P82" s="87">
        <v>768</v>
      </c>
      <c r="Q82" s="87">
        <v>568</v>
      </c>
    </row>
    <row r="83" spans="2:17" x14ac:dyDescent="0.2">
      <c r="B83" s="70" t="s">
        <v>61</v>
      </c>
      <c r="C83" s="70"/>
      <c r="D83" s="70"/>
      <c r="E83" s="70"/>
      <c r="F83" s="86"/>
      <c r="G83" s="87">
        <v>3025</v>
      </c>
      <c r="H83" s="87">
        <v>1525</v>
      </c>
      <c r="I83" s="87">
        <v>86</v>
      </c>
      <c r="J83" s="87">
        <v>0</v>
      </c>
      <c r="K83" s="87">
        <v>0</v>
      </c>
      <c r="L83" s="87">
        <v>0</v>
      </c>
      <c r="M83" s="87">
        <v>0</v>
      </c>
      <c r="N83" s="87">
        <v>0</v>
      </c>
      <c r="O83" s="87">
        <v>0</v>
      </c>
      <c r="P83" s="87">
        <v>0</v>
      </c>
      <c r="Q83" s="87">
        <v>0</v>
      </c>
    </row>
    <row r="84" spans="2:17" x14ac:dyDescent="0.2">
      <c r="B84" s="70" t="s">
        <v>62</v>
      </c>
      <c r="C84" s="70"/>
      <c r="D84" s="70"/>
      <c r="E84" s="70"/>
      <c r="F84" s="86"/>
      <c r="G84" s="87">
        <v>16</v>
      </c>
      <c r="H84" s="87">
        <v>16</v>
      </c>
      <c r="I84" s="87">
        <v>16</v>
      </c>
      <c r="J84" s="87">
        <v>16</v>
      </c>
      <c r="K84" s="87">
        <v>16</v>
      </c>
      <c r="L84" s="87">
        <v>16</v>
      </c>
      <c r="M84" s="87">
        <v>16</v>
      </c>
      <c r="N84" s="87">
        <v>16</v>
      </c>
      <c r="O84" s="87">
        <v>16</v>
      </c>
      <c r="P84" s="87">
        <v>16</v>
      </c>
      <c r="Q84" s="87">
        <v>16</v>
      </c>
    </row>
    <row r="85" spans="2:17" x14ac:dyDescent="0.2">
      <c r="B85" s="70" t="s">
        <v>63</v>
      </c>
      <c r="C85" s="70"/>
      <c r="D85" s="70"/>
      <c r="E85" s="70"/>
      <c r="F85" s="86"/>
      <c r="G85" s="87">
        <v>69</v>
      </c>
      <c r="H85" s="87">
        <v>208.45675093342732</v>
      </c>
      <c r="I85" s="87">
        <v>213.55101631091827</v>
      </c>
      <c r="J85" s="87">
        <v>164.28439344870088</v>
      </c>
      <c r="K85" s="87">
        <v>173.50808409917681</v>
      </c>
      <c r="L85" s="87">
        <v>0</v>
      </c>
      <c r="M85" s="87">
        <v>0</v>
      </c>
      <c r="N85" s="87">
        <v>0</v>
      </c>
      <c r="O85" s="87">
        <v>0</v>
      </c>
      <c r="P85" s="87">
        <v>0</v>
      </c>
      <c r="Q85" s="87">
        <v>0</v>
      </c>
    </row>
    <row r="86" spans="2:17" x14ac:dyDescent="0.2">
      <c r="B86" s="70" t="s">
        <v>64</v>
      </c>
      <c r="C86" s="70"/>
      <c r="D86" s="70"/>
      <c r="E86" s="70"/>
      <c r="F86" s="86"/>
      <c r="G86" s="87">
        <v>2040</v>
      </c>
      <c r="H86" s="87">
        <v>2040</v>
      </c>
      <c r="I86" s="87">
        <v>2190</v>
      </c>
      <c r="J86" s="87">
        <v>2040</v>
      </c>
      <c r="K86" s="87">
        <v>1890</v>
      </c>
      <c r="L86" s="87">
        <v>1740</v>
      </c>
      <c r="M86" s="87">
        <v>2090</v>
      </c>
      <c r="N86" s="87">
        <v>1940</v>
      </c>
      <c r="O86" s="87">
        <v>1790</v>
      </c>
      <c r="P86" s="87">
        <v>1640</v>
      </c>
      <c r="Q86" s="87">
        <v>1840</v>
      </c>
    </row>
    <row r="87" spans="2:17" x14ac:dyDescent="0.2">
      <c r="B87" s="70" t="s">
        <v>65</v>
      </c>
      <c r="C87" s="70"/>
      <c r="D87" s="70"/>
      <c r="E87" s="70"/>
      <c r="F87" s="86"/>
      <c r="G87" s="87">
        <v>177</v>
      </c>
      <c r="H87" s="87">
        <v>177</v>
      </c>
      <c r="I87" s="87">
        <v>177</v>
      </c>
      <c r="J87" s="87">
        <v>177</v>
      </c>
      <c r="K87" s="87">
        <v>177</v>
      </c>
      <c r="L87" s="87">
        <v>177</v>
      </c>
      <c r="M87" s="87">
        <v>177</v>
      </c>
      <c r="N87" s="87">
        <v>177</v>
      </c>
      <c r="O87" s="87">
        <v>177</v>
      </c>
      <c r="P87" s="87">
        <v>177</v>
      </c>
      <c r="Q87" s="87">
        <v>177</v>
      </c>
    </row>
    <row r="88" spans="2:17" x14ac:dyDescent="0.2">
      <c r="B88" s="88" t="s">
        <v>66</v>
      </c>
      <c r="C88" s="89"/>
      <c r="D88" s="89"/>
      <c r="E88" s="89"/>
      <c r="F88" s="86"/>
      <c r="G88" s="90">
        <f t="shared" ref="G88:Q88" si="27">SUM(G82:G87)</f>
        <v>7045</v>
      </c>
      <c r="H88" s="90">
        <f t="shared" si="27"/>
        <v>5684.4567509334274</v>
      </c>
      <c r="I88" s="90">
        <f t="shared" si="27"/>
        <v>3450.5510163109184</v>
      </c>
      <c r="J88" s="90">
        <f t="shared" si="27"/>
        <v>2715.2843934487009</v>
      </c>
      <c r="K88" s="90">
        <f t="shared" si="27"/>
        <v>2574.5080840991768</v>
      </c>
      <c r="L88" s="90">
        <f t="shared" si="27"/>
        <v>2601</v>
      </c>
      <c r="M88" s="90">
        <f t="shared" si="27"/>
        <v>2601</v>
      </c>
      <c r="N88" s="90">
        <f t="shared" si="27"/>
        <v>2601</v>
      </c>
      <c r="O88" s="90">
        <f t="shared" si="27"/>
        <v>2601</v>
      </c>
      <c r="P88" s="90">
        <f t="shared" si="27"/>
        <v>2601</v>
      </c>
      <c r="Q88" s="90">
        <f t="shared" si="27"/>
        <v>2601</v>
      </c>
    </row>
    <row r="89" spans="2:17" x14ac:dyDescent="0.2">
      <c r="B89" s="70"/>
      <c r="C89" s="70"/>
      <c r="D89" s="70"/>
      <c r="E89" s="70"/>
      <c r="F89" s="86"/>
      <c r="G89" s="91"/>
      <c r="H89" s="91"/>
      <c r="I89" s="91"/>
      <c r="J89" s="70"/>
    </row>
    <row r="90" spans="2:17" x14ac:dyDescent="0.2">
      <c r="B90" s="85" t="s">
        <v>67</v>
      </c>
      <c r="C90" s="71"/>
      <c r="D90" s="71"/>
      <c r="E90" s="71"/>
      <c r="F90" s="86"/>
      <c r="G90" s="100"/>
      <c r="H90" s="100"/>
      <c r="I90" s="100"/>
      <c r="J90" s="71"/>
    </row>
    <row r="91" spans="2:17" x14ac:dyDescent="0.2">
      <c r="B91" s="70" t="s">
        <v>68</v>
      </c>
      <c r="C91" s="70"/>
      <c r="D91" s="70"/>
      <c r="E91" s="70"/>
      <c r="F91" s="86"/>
      <c r="G91" s="87">
        <v>10</v>
      </c>
      <c r="H91" s="87">
        <v>10</v>
      </c>
      <c r="I91" s="87">
        <v>10</v>
      </c>
      <c r="J91" s="87">
        <v>10</v>
      </c>
      <c r="K91" s="87">
        <v>10</v>
      </c>
      <c r="L91" s="87">
        <v>10</v>
      </c>
      <c r="M91" s="87">
        <v>10</v>
      </c>
      <c r="N91" s="87">
        <v>10</v>
      </c>
      <c r="O91" s="87">
        <v>10</v>
      </c>
      <c r="P91" s="87">
        <v>10</v>
      </c>
      <c r="Q91" s="87">
        <v>10</v>
      </c>
    </row>
    <row r="92" spans="2:17" hidden="1" x14ac:dyDescent="0.2">
      <c r="B92" s="70" t="s">
        <v>61</v>
      </c>
      <c r="C92" s="70"/>
      <c r="D92" s="70"/>
      <c r="E92" s="70"/>
      <c r="F92" s="86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</row>
    <row r="93" spans="2:17" x14ac:dyDescent="0.2">
      <c r="B93" s="70" t="s">
        <v>62</v>
      </c>
      <c r="C93" s="70"/>
      <c r="D93" s="70"/>
      <c r="E93" s="70"/>
      <c r="F93" s="86"/>
      <c r="G93" s="87">
        <v>31</v>
      </c>
      <c r="H93" s="87">
        <v>31</v>
      </c>
      <c r="I93" s="87">
        <v>31</v>
      </c>
      <c r="J93" s="87">
        <v>31</v>
      </c>
      <c r="K93" s="87">
        <v>31</v>
      </c>
      <c r="L93" s="87">
        <v>31</v>
      </c>
      <c r="M93" s="87">
        <v>31</v>
      </c>
      <c r="N93" s="87">
        <v>31</v>
      </c>
      <c r="O93" s="87">
        <v>31</v>
      </c>
      <c r="P93" s="87">
        <v>31</v>
      </c>
      <c r="Q93" s="87">
        <v>31</v>
      </c>
    </row>
    <row r="94" spans="2:17" x14ac:dyDescent="0.2">
      <c r="B94" s="70" t="s">
        <v>63</v>
      </c>
      <c r="C94" s="70"/>
      <c r="D94" s="70"/>
      <c r="E94" s="70"/>
      <c r="F94" s="86"/>
      <c r="G94" s="87">
        <v>12</v>
      </c>
      <c r="H94" s="87">
        <v>564.08649813314537</v>
      </c>
      <c r="I94" s="87">
        <v>337.79248222921603</v>
      </c>
      <c r="J94" s="87">
        <v>173.50808878051521</v>
      </c>
      <c r="K94" s="87">
        <v>4.6813383960397914E-6</v>
      </c>
      <c r="L94" s="87">
        <v>0</v>
      </c>
      <c r="M94" s="87">
        <v>0</v>
      </c>
      <c r="N94" s="87">
        <v>0</v>
      </c>
      <c r="O94" s="87">
        <v>0</v>
      </c>
      <c r="P94" s="87">
        <v>0</v>
      </c>
      <c r="Q94" s="87">
        <v>0</v>
      </c>
    </row>
    <row r="95" spans="2:17" x14ac:dyDescent="0.2">
      <c r="B95" s="70" t="s">
        <v>64</v>
      </c>
      <c r="C95" s="70"/>
      <c r="D95" s="70"/>
      <c r="E95" s="70"/>
      <c r="F95" s="86"/>
      <c r="G95" s="87">
        <v>67</v>
      </c>
      <c r="H95" s="87">
        <v>67</v>
      </c>
      <c r="I95" s="87">
        <v>67</v>
      </c>
      <c r="J95" s="87">
        <v>67</v>
      </c>
      <c r="K95" s="87">
        <v>67</v>
      </c>
      <c r="L95" s="87">
        <v>67</v>
      </c>
      <c r="M95" s="87">
        <v>67</v>
      </c>
      <c r="N95" s="87">
        <v>67</v>
      </c>
      <c r="O95" s="87">
        <v>67</v>
      </c>
      <c r="P95" s="87">
        <v>67</v>
      </c>
      <c r="Q95" s="87">
        <v>67</v>
      </c>
    </row>
    <row r="96" spans="2:17" x14ac:dyDescent="0.2">
      <c r="B96" s="70" t="s">
        <v>65</v>
      </c>
      <c r="C96" s="70"/>
      <c r="D96" s="70"/>
      <c r="E96" s="70"/>
      <c r="F96" s="86"/>
      <c r="G96" s="87">
        <v>9139</v>
      </c>
      <c r="H96" s="87">
        <v>9139</v>
      </c>
      <c r="I96" s="87">
        <v>9139</v>
      </c>
      <c r="J96" s="87">
        <v>9139</v>
      </c>
      <c r="K96" s="87">
        <v>9139</v>
      </c>
      <c r="L96" s="87">
        <v>9139</v>
      </c>
      <c r="M96" s="87">
        <v>9139</v>
      </c>
      <c r="N96" s="87">
        <v>9139</v>
      </c>
      <c r="O96" s="87">
        <v>9139</v>
      </c>
      <c r="P96" s="87">
        <v>9139</v>
      </c>
      <c r="Q96" s="87">
        <v>9139</v>
      </c>
    </row>
    <row r="97" spans="2:17" x14ac:dyDescent="0.2">
      <c r="B97" s="88" t="s">
        <v>70</v>
      </c>
      <c r="C97" s="89"/>
      <c r="D97" s="89"/>
      <c r="E97" s="89"/>
      <c r="F97" s="86"/>
      <c r="G97" s="101">
        <f>SUM(G91:G96)</f>
        <v>9259</v>
      </c>
      <c r="H97" s="101">
        <f t="shared" ref="H97:Q97" si="28">SUM(H91:H96)</f>
        <v>9811.0864981331451</v>
      </c>
      <c r="I97" s="101">
        <f t="shared" si="28"/>
        <v>9584.7924822292152</v>
      </c>
      <c r="J97" s="101">
        <f t="shared" si="28"/>
        <v>9420.5080887805161</v>
      </c>
      <c r="K97" s="101">
        <f t="shared" si="28"/>
        <v>9247.0000046813384</v>
      </c>
      <c r="L97" s="101">
        <f t="shared" si="28"/>
        <v>9247</v>
      </c>
      <c r="M97" s="101">
        <f t="shared" si="28"/>
        <v>9247</v>
      </c>
      <c r="N97" s="101">
        <f t="shared" si="28"/>
        <v>9247</v>
      </c>
      <c r="O97" s="101">
        <f t="shared" si="28"/>
        <v>9247</v>
      </c>
      <c r="P97" s="101">
        <f t="shared" si="28"/>
        <v>9247</v>
      </c>
      <c r="Q97" s="101">
        <f t="shared" si="28"/>
        <v>9247</v>
      </c>
    </row>
    <row r="98" spans="2:17" ht="13.5" thickBot="1" x14ac:dyDescent="0.25">
      <c r="B98" s="71" t="s">
        <v>71</v>
      </c>
      <c r="C98" s="71"/>
      <c r="D98" s="71"/>
      <c r="E98" s="71"/>
      <c r="F98" s="86"/>
      <c r="G98" s="102">
        <f>G97+G88</f>
        <v>16304</v>
      </c>
      <c r="H98" s="102">
        <f t="shared" ref="H98:Q98" si="29">H97+H88</f>
        <v>15495.543249066573</v>
      </c>
      <c r="I98" s="102">
        <f t="shared" si="29"/>
        <v>13035.343498540133</v>
      </c>
      <c r="J98" s="102">
        <f t="shared" si="29"/>
        <v>12135.792482229217</v>
      </c>
      <c r="K98" s="102">
        <f t="shared" si="29"/>
        <v>11821.508088780516</v>
      </c>
      <c r="L98" s="102">
        <f t="shared" si="29"/>
        <v>11848</v>
      </c>
      <c r="M98" s="102">
        <f t="shared" si="29"/>
        <v>11848</v>
      </c>
      <c r="N98" s="102">
        <f t="shared" si="29"/>
        <v>11848</v>
      </c>
      <c r="O98" s="102">
        <f t="shared" si="29"/>
        <v>11848</v>
      </c>
      <c r="P98" s="102">
        <f t="shared" si="29"/>
        <v>11848</v>
      </c>
      <c r="Q98" s="102">
        <f t="shared" si="29"/>
        <v>11848</v>
      </c>
    </row>
    <row r="99" spans="2:17" ht="13.5" thickBot="1" x14ac:dyDescent="0.25">
      <c r="B99" s="71" t="s">
        <v>72</v>
      </c>
      <c r="C99" s="103"/>
      <c r="D99" s="103"/>
      <c r="E99" s="103"/>
      <c r="F99" s="86"/>
      <c r="G99" s="104">
        <f>G78-G98</f>
        <v>446232</v>
      </c>
      <c r="H99" s="104">
        <f t="shared" ref="H99:Q99" si="30">H78-H98</f>
        <v>457039.42557808291</v>
      </c>
      <c r="I99" s="104">
        <f t="shared" si="30"/>
        <v>457221.02035810205</v>
      </c>
      <c r="J99" s="104">
        <f t="shared" si="30"/>
        <v>457232.9169616212</v>
      </c>
      <c r="K99" s="104">
        <f t="shared" si="30"/>
        <v>456596.10661034961</v>
      </c>
      <c r="L99" s="104">
        <f t="shared" si="30"/>
        <v>455546.56064550922</v>
      </c>
      <c r="M99" s="104">
        <f t="shared" si="30"/>
        <v>454598.18737245083</v>
      </c>
      <c r="N99" s="104">
        <f t="shared" si="30"/>
        <v>453170.27797101927</v>
      </c>
      <c r="O99" s="104">
        <f t="shared" si="30"/>
        <v>451881.2753637128</v>
      </c>
      <c r="P99" s="104">
        <f t="shared" si="30"/>
        <v>450051.60570385505</v>
      </c>
      <c r="Q99" s="104">
        <f t="shared" si="30"/>
        <v>448019.59003919613</v>
      </c>
    </row>
    <row r="100" spans="2:17" ht="13.5" thickTop="1" x14ac:dyDescent="0.2">
      <c r="B100" s="70"/>
      <c r="C100" s="70"/>
      <c r="D100" s="70"/>
      <c r="E100" s="70"/>
      <c r="F100" s="86"/>
      <c r="G100" s="105"/>
      <c r="H100" s="105"/>
      <c r="I100" s="105"/>
      <c r="J100" s="70"/>
    </row>
    <row r="101" spans="2:17" x14ac:dyDescent="0.2">
      <c r="B101" s="85" t="s">
        <v>73</v>
      </c>
      <c r="C101" s="71"/>
      <c r="D101" s="71"/>
      <c r="E101" s="71"/>
      <c r="F101" s="86"/>
      <c r="G101" s="100"/>
      <c r="H101" s="100"/>
      <c r="I101" s="100"/>
      <c r="J101" s="71"/>
    </row>
    <row r="102" spans="2:17" x14ac:dyDescent="0.2">
      <c r="B102" s="70" t="s">
        <v>74</v>
      </c>
      <c r="C102" s="70"/>
      <c r="D102" s="70"/>
      <c r="E102" s="70"/>
      <c r="F102" s="86"/>
      <c r="G102" s="87">
        <v>165396</v>
      </c>
      <c r="H102" s="87">
        <v>176329.81746141624</v>
      </c>
      <c r="I102" s="87">
        <v>176509.69288776876</v>
      </c>
      <c r="J102" s="87">
        <v>176522.73338593796</v>
      </c>
      <c r="K102" s="87">
        <v>175885.77015198237</v>
      </c>
      <c r="L102" s="87">
        <v>174836.51660068691</v>
      </c>
      <c r="M102" s="87">
        <v>173888.50788712568</v>
      </c>
      <c r="N102" s="87">
        <v>172460.519281004</v>
      </c>
      <c r="O102" s="87">
        <v>171171.32678732136</v>
      </c>
      <c r="P102" s="87">
        <v>169341.54998186382</v>
      </c>
      <c r="Q102" s="87">
        <v>167309.55502873723</v>
      </c>
    </row>
    <row r="103" spans="2:17" ht="13.5" thickBot="1" x14ac:dyDescent="0.25">
      <c r="B103" s="70" t="s">
        <v>75</v>
      </c>
      <c r="C103" s="70"/>
      <c r="D103" s="70"/>
      <c r="E103" s="70"/>
      <c r="F103" s="86"/>
      <c r="G103" s="106">
        <v>280836</v>
      </c>
      <c r="H103" s="106">
        <v>280710</v>
      </c>
      <c r="I103" s="106">
        <v>280711</v>
      </c>
      <c r="J103" s="106">
        <v>280710</v>
      </c>
      <c r="K103" s="106">
        <v>280710</v>
      </c>
      <c r="L103" s="106">
        <v>280710</v>
      </c>
      <c r="M103" s="106">
        <v>280710</v>
      </c>
      <c r="N103" s="106">
        <v>280710</v>
      </c>
      <c r="O103" s="106">
        <v>280710</v>
      </c>
      <c r="P103" s="106">
        <v>280710</v>
      </c>
      <c r="Q103" s="106">
        <v>280710</v>
      </c>
    </row>
    <row r="104" spans="2:17" ht="13.5" thickBot="1" x14ac:dyDescent="0.25">
      <c r="B104" s="71" t="s">
        <v>76</v>
      </c>
      <c r="C104" s="70"/>
      <c r="D104" s="70"/>
      <c r="E104" s="70"/>
      <c r="F104" s="107"/>
      <c r="G104" s="104">
        <f>SUM(G102:G103)</f>
        <v>446232</v>
      </c>
      <c r="H104" s="104">
        <f t="shared" ref="H104:Q104" si="31">SUM(H102:H103)</f>
        <v>457039.81746141624</v>
      </c>
      <c r="I104" s="104">
        <f t="shared" si="31"/>
        <v>457220.69288776873</v>
      </c>
      <c r="J104" s="104">
        <f t="shared" si="31"/>
        <v>457232.73338593799</v>
      </c>
      <c r="K104" s="104">
        <f t="shared" si="31"/>
        <v>456595.77015198237</v>
      </c>
      <c r="L104" s="104">
        <f t="shared" si="31"/>
        <v>455546.51660068694</v>
      </c>
      <c r="M104" s="104">
        <f t="shared" si="31"/>
        <v>454598.50788712571</v>
      </c>
      <c r="N104" s="104">
        <f t="shared" si="31"/>
        <v>453170.51928100397</v>
      </c>
      <c r="O104" s="104">
        <f t="shared" si="31"/>
        <v>451881.32678732136</v>
      </c>
      <c r="P104" s="104">
        <f t="shared" si="31"/>
        <v>450051.54998186382</v>
      </c>
      <c r="Q104" s="104">
        <f t="shared" si="31"/>
        <v>448019.55502873723</v>
      </c>
    </row>
    <row r="105" spans="2:17" ht="13.5" thickTop="1" x14ac:dyDescent="0.2"/>
    <row r="107" spans="2:17" x14ac:dyDescent="0.2">
      <c r="B107" s="70"/>
      <c r="C107" s="70"/>
      <c r="D107" s="70"/>
      <c r="E107" s="70"/>
      <c r="F107" s="70"/>
      <c r="G107" s="70"/>
      <c r="H107" s="70"/>
      <c r="I107" s="70"/>
      <c r="J107" s="70"/>
    </row>
    <row r="108" spans="2:17" x14ac:dyDescent="0.2">
      <c r="B108" s="71" t="s">
        <v>41</v>
      </c>
      <c r="C108" s="71"/>
      <c r="D108" s="72"/>
      <c r="E108" s="72"/>
      <c r="F108" s="71"/>
      <c r="G108" s="71"/>
      <c r="H108" s="71"/>
      <c r="I108" s="71"/>
      <c r="J108" s="71"/>
      <c r="O108" s="11" t="str">
        <f>'IncomeStat SCEN1'!$Q$1</f>
        <v>SCENARIO 1</v>
      </c>
      <c r="P108" s="73"/>
    </row>
    <row r="109" spans="2:17" x14ac:dyDescent="0.2">
      <c r="B109" s="70"/>
      <c r="C109" s="70"/>
      <c r="D109" s="70"/>
      <c r="E109" s="70"/>
      <c r="F109" s="70"/>
      <c r="G109" s="70"/>
      <c r="H109" s="70"/>
      <c r="I109" s="70"/>
      <c r="J109" s="70"/>
    </row>
    <row r="110" spans="2:17" x14ac:dyDescent="0.2">
      <c r="B110" s="75" t="s">
        <v>43</v>
      </c>
      <c r="C110" s="74"/>
      <c r="D110" s="74"/>
      <c r="E110" s="74"/>
      <c r="F110" s="74"/>
      <c r="G110" s="74"/>
      <c r="H110" s="74"/>
      <c r="I110" s="74"/>
      <c r="J110" s="74"/>
    </row>
    <row r="111" spans="2:17" x14ac:dyDescent="0.2">
      <c r="B111" s="74"/>
      <c r="C111" s="74"/>
      <c r="D111" s="74"/>
      <c r="E111" s="74"/>
      <c r="F111" s="74"/>
      <c r="G111" s="74"/>
      <c r="H111" s="74"/>
      <c r="I111" s="74"/>
      <c r="J111" s="74"/>
    </row>
    <row r="112" spans="2:17" ht="13.5" thickBot="1" x14ac:dyDescent="0.25">
      <c r="B112" s="70"/>
      <c r="C112" s="70"/>
      <c r="D112" s="70"/>
      <c r="E112" s="70"/>
      <c r="F112" s="70"/>
      <c r="G112" s="70"/>
      <c r="H112" s="70"/>
      <c r="I112" s="70"/>
      <c r="J112" s="70"/>
    </row>
    <row r="113" spans="2:17" x14ac:dyDescent="0.2">
      <c r="B113" s="76" t="s">
        <v>6</v>
      </c>
      <c r="C113" s="77"/>
      <c r="D113" s="77"/>
      <c r="E113" s="77"/>
      <c r="F113" s="78"/>
      <c r="G113" s="79">
        <f>'IncomeStat SCEN1'!I7</f>
        <v>2022</v>
      </c>
      <c r="H113" s="79">
        <f>G113+1</f>
        <v>2023</v>
      </c>
      <c r="I113" s="79">
        <f t="shared" ref="I113:Q113" si="32">H113+1</f>
        <v>2024</v>
      </c>
      <c r="J113" s="79">
        <f t="shared" si="32"/>
        <v>2025</v>
      </c>
      <c r="K113" s="79">
        <f t="shared" si="32"/>
        <v>2026</v>
      </c>
      <c r="L113" s="79">
        <f t="shared" si="32"/>
        <v>2027</v>
      </c>
      <c r="M113" s="79">
        <f t="shared" si="32"/>
        <v>2028</v>
      </c>
      <c r="N113" s="79">
        <f t="shared" si="32"/>
        <v>2029</v>
      </c>
      <c r="O113" s="79">
        <f t="shared" si="32"/>
        <v>2030</v>
      </c>
      <c r="P113" s="79">
        <f t="shared" si="32"/>
        <v>2031</v>
      </c>
      <c r="Q113" s="79">
        <f t="shared" si="32"/>
        <v>2032</v>
      </c>
    </row>
    <row r="114" spans="2:17" ht="26.25" thickBot="1" x14ac:dyDescent="0.25">
      <c r="B114" s="80" t="s">
        <v>7</v>
      </c>
      <c r="C114" s="81"/>
      <c r="D114" s="81"/>
      <c r="E114" s="81"/>
      <c r="F114" s="82"/>
      <c r="G114" s="83" t="s">
        <v>8</v>
      </c>
      <c r="H114" s="83" t="s">
        <v>9</v>
      </c>
      <c r="I114" s="83" t="s">
        <v>10</v>
      </c>
      <c r="J114" s="83" t="s">
        <v>11</v>
      </c>
      <c r="K114" s="83" t="s">
        <v>12</v>
      </c>
      <c r="L114" s="83" t="s">
        <v>13</v>
      </c>
      <c r="M114" s="83" t="s">
        <v>14</v>
      </c>
      <c r="N114" s="83" t="s">
        <v>15</v>
      </c>
      <c r="O114" s="83" t="s">
        <v>16</v>
      </c>
      <c r="P114" s="83" t="s">
        <v>17</v>
      </c>
      <c r="Q114" s="83" t="s">
        <v>18</v>
      </c>
    </row>
    <row r="115" spans="2:17" x14ac:dyDescent="0.2">
      <c r="B115" s="70"/>
      <c r="C115" s="70"/>
      <c r="D115" s="70"/>
      <c r="E115" s="70"/>
      <c r="F115" s="84"/>
      <c r="G115" s="70"/>
      <c r="H115" s="70"/>
      <c r="I115" s="70"/>
      <c r="J115" s="70"/>
    </row>
    <row r="116" spans="2:17" x14ac:dyDescent="0.2">
      <c r="B116" s="85" t="s">
        <v>44</v>
      </c>
      <c r="C116" s="71"/>
      <c r="D116" s="71"/>
      <c r="E116" s="71"/>
      <c r="F116" s="84"/>
      <c r="G116" s="71"/>
      <c r="H116" s="71"/>
      <c r="I116" s="71"/>
      <c r="J116" s="71"/>
    </row>
    <row r="117" spans="2:17" x14ac:dyDescent="0.2">
      <c r="B117" s="85" t="s">
        <v>45</v>
      </c>
      <c r="C117" s="71"/>
      <c r="D117" s="71"/>
      <c r="E117" s="71"/>
      <c r="F117" s="86"/>
      <c r="G117" s="72"/>
      <c r="H117" s="72"/>
      <c r="I117" s="72"/>
      <c r="J117" s="71"/>
    </row>
    <row r="118" spans="2:17" x14ac:dyDescent="0.2">
      <c r="B118" s="70" t="s">
        <v>46</v>
      </c>
      <c r="C118" s="70"/>
      <c r="D118" s="70"/>
      <c r="E118" s="70"/>
      <c r="F118" s="86"/>
      <c r="G118" s="87">
        <v>4411</v>
      </c>
      <c r="H118" s="87">
        <v>871.90459968313144</v>
      </c>
      <c r="I118" s="87">
        <v>867.25026796421878</v>
      </c>
      <c r="J118" s="87">
        <v>1033.6870669765494</v>
      </c>
      <c r="K118" s="87">
        <v>1126.1004126792504</v>
      </c>
      <c r="L118" s="87">
        <v>1475.5883404829849</v>
      </c>
      <c r="M118" s="87">
        <v>1764.953420282236</v>
      </c>
      <c r="N118" s="87">
        <v>2141.3887179580584</v>
      </c>
      <c r="O118" s="87">
        <v>2524.8676967780525</v>
      </c>
      <c r="P118" s="87">
        <v>2915.3534781770991</v>
      </c>
      <c r="Q118" s="87">
        <v>3312.7981496731481</v>
      </c>
    </row>
    <row r="119" spans="2:17" hidden="1" x14ac:dyDescent="0.2">
      <c r="B119" s="70" t="s">
        <v>47</v>
      </c>
      <c r="C119" s="70"/>
      <c r="D119" s="70"/>
      <c r="E119" s="70"/>
      <c r="F119" s="86"/>
      <c r="G119" s="87">
        <v>0</v>
      </c>
      <c r="H119" s="87">
        <v>0</v>
      </c>
      <c r="I119" s="87">
        <v>0</v>
      </c>
      <c r="J119" s="87">
        <v>0</v>
      </c>
      <c r="K119" s="87">
        <v>0</v>
      </c>
      <c r="L119" s="87">
        <v>0</v>
      </c>
      <c r="M119" s="87">
        <v>0</v>
      </c>
      <c r="N119" s="87">
        <v>0</v>
      </c>
      <c r="O119" s="87">
        <v>0</v>
      </c>
      <c r="P119" s="87">
        <v>0</v>
      </c>
      <c r="Q119" s="87">
        <v>0</v>
      </c>
    </row>
    <row r="120" spans="2:17" x14ac:dyDescent="0.2">
      <c r="B120" s="70" t="s">
        <v>48</v>
      </c>
      <c r="C120" s="70"/>
      <c r="D120" s="70"/>
      <c r="E120" s="70"/>
      <c r="F120" s="86"/>
      <c r="G120" s="87">
        <v>78</v>
      </c>
      <c r="H120" s="87">
        <v>78</v>
      </c>
      <c r="I120" s="87">
        <v>78</v>
      </c>
      <c r="J120" s="87">
        <v>78</v>
      </c>
      <c r="K120" s="87">
        <v>78</v>
      </c>
      <c r="L120" s="87">
        <v>78</v>
      </c>
      <c r="M120" s="87">
        <v>78</v>
      </c>
      <c r="N120" s="87">
        <v>78</v>
      </c>
      <c r="O120" s="87">
        <v>78</v>
      </c>
      <c r="P120" s="87">
        <v>78</v>
      </c>
      <c r="Q120" s="87">
        <v>78</v>
      </c>
    </row>
    <row r="121" spans="2:17" hidden="1" x14ac:dyDescent="0.2">
      <c r="B121" s="70" t="s">
        <v>49</v>
      </c>
      <c r="C121" s="70"/>
      <c r="D121" s="70"/>
      <c r="E121" s="70"/>
      <c r="F121" s="86"/>
      <c r="G121" s="87">
        <v>0</v>
      </c>
      <c r="H121" s="87">
        <v>0</v>
      </c>
      <c r="I121" s="87">
        <v>0</v>
      </c>
      <c r="J121" s="87">
        <v>0</v>
      </c>
      <c r="K121" s="87">
        <v>0</v>
      </c>
      <c r="L121" s="87">
        <v>0</v>
      </c>
      <c r="M121" s="87">
        <v>0</v>
      </c>
      <c r="N121" s="87">
        <v>0</v>
      </c>
      <c r="O121" s="87">
        <v>0</v>
      </c>
      <c r="P121" s="87">
        <v>0</v>
      </c>
      <c r="Q121" s="87">
        <v>0</v>
      </c>
    </row>
    <row r="122" spans="2:17" hidden="1" x14ac:dyDescent="0.2">
      <c r="B122" s="70" t="s">
        <v>50</v>
      </c>
      <c r="C122" s="70"/>
      <c r="D122" s="70"/>
      <c r="E122" s="70"/>
      <c r="F122" s="86"/>
      <c r="G122" s="87">
        <v>0</v>
      </c>
      <c r="H122" s="87">
        <v>0</v>
      </c>
      <c r="I122" s="87">
        <v>0</v>
      </c>
      <c r="J122" s="87">
        <v>0</v>
      </c>
      <c r="K122" s="87">
        <v>0</v>
      </c>
      <c r="L122" s="87">
        <v>0</v>
      </c>
      <c r="M122" s="87">
        <v>0</v>
      </c>
      <c r="N122" s="87">
        <v>0</v>
      </c>
      <c r="O122" s="87">
        <v>0</v>
      </c>
      <c r="P122" s="87">
        <v>0</v>
      </c>
      <c r="Q122" s="87">
        <v>0</v>
      </c>
    </row>
    <row r="123" spans="2:17" x14ac:dyDescent="0.2">
      <c r="B123" s="88" t="s">
        <v>52</v>
      </c>
      <c r="C123" s="89"/>
      <c r="D123" s="89"/>
      <c r="E123" s="89"/>
      <c r="F123" s="86"/>
      <c r="G123" s="90">
        <f>SUM(G117:G122)</f>
        <v>4489</v>
      </c>
      <c r="H123" s="90">
        <f>SUM(H117:H122)</f>
        <v>949.90459968313144</v>
      </c>
      <c r="I123" s="90">
        <f>SUM(I117:I122)</f>
        <v>945.25026796421878</v>
      </c>
      <c r="J123" s="90">
        <f t="shared" ref="J123:Q123" si="33">SUM(J117:J122)</f>
        <v>1111.6870669765494</v>
      </c>
      <c r="K123" s="90">
        <f t="shared" si="33"/>
        <v>1204.1004126792504</v>
      </c>
      <c r="L123" s="90">
        <f t="shared" si="33"/>
        <v>1553.5883404829849</v>
      </c>
      <c r="M123" s="90">
        <f t="shared" si="33"/>
        <v>1842.953420282236</v>
      </c>
      <c r="N123" s="90">
        <f t="shared" si="33"/>
        <v>2219.3887179580584</v>
      </c>
      <c r="O123" s="90">
        <f t="shared" si="33"/>
        <v>2602.8676967780525</v>
      </c>
      <c r="P123" s="90">
        <f t="shared" si="33"/>
        <v>2993.3534781770991</v>
      </c>
      <c r="Q123" s="90">
        <f t="shared" si="33"/>
        <v>3390.7981496731481</v>
      </c>
    </row>
    <row r="124" spans="2:17" x14ac:dyDescent="0.2">
      <c r="B124" s="70"/>
      <c r="C124" s="70"/>
      <c r="D124" s="70"/>
      <c r="E124" s="70"/>
      <c r="F124" s="86"/>
      <c r="G124" s="91"/>
      <c r="H124" s="92"/>
      <c r="I124" s="92"/>
      <c r="J124" s="70"/>
    </row>
    <row r="125" spans="2:17" x14ac:dyDescent="0.2">
      <c r="B125" s="85" t="s">
        <v>53</v>
      </c>
      <c r="C125" s="71"/>
      <c r="D125" s="71"/>
      <c r="E125" s="71"/>
      <c r="F125" s="84"/>
      <c r="G125" s="93"/>
      <c r="H125" s="94"/>
      <c r="I125" s="94"/>
      <c r="J125" s="71"/>
    </row>
    <row r="126" spans="2:17" hidden="1" x14ac:dyDescent="0.2">
      <c r="B126" s="70" t="s">
        <v>49</v>
      </c>
      <c r="C126" s="70"/>
      <c r="D126" s="70"/>
      <c r="E126" s="70"/>
      <c r="F126" s="86"/>
      <c r="G126" s="108">
        <v>0</v>
      </c>
      <c r="H126" s="108">
        <v>0</v>
      </c>
      <c r="I126" s="108">
        <v>0</v>
      </c>
      <c r="J126" s="108">
        <v>0</v>
      </c>
      <c r="K126" s="108">
        <v>0</v>
      </c>
      <c r="L126" s="108">
        <v>0</v>
      </c>
      <c r="M126" s="108">
        <v>0</v>
      </c>
      <c r="N126" s="108">
        <v>0</v>
      </c>
      <c r="O126" s="108">
        <v>0</v>
      </c>
      <c r="P126" s="108">
        <v>0</v>
      </c>
      <c r="Q126" s="108">
        <v>0</v>
      </c>
    </row>
    <row r="127" spans="2:17" hidden="1" x14ac:dyDescent="0.2">
      <c r="B127" s="70" t="s">
        <v>48</v>
      </c>
      <c r="C127" s="70"/>
      <c r="D127" s="70"/>
      <c r="E127" s="70"/>
      <c r="F127" s="86"/>
      <c r="G127" s="108"/>
      <c r="H127" s="108"/>
      <c r="I127" s="108"/>
      <c r="J127" s="108"/>
      <c r="K127" s="108"/>
      <c r="L127" s="108"/>
      <c r="M127" s="108"/>
      <c r="N127" s="108"/>
      <c r="O127" s="108"/>
      <c r="P127" s="108"/>
      <c r="Q127" s="108"/>
    </row>
    <row r="128" spans="2:17" x14ac:dyDescent="0.2">
      <c r="B128" s="70" t="s">
        <v>54</v>
      </c>
      <c r="C128" s="70"/>
      <c r="D128" s="70"/>
      <c r="E128" s="70"/>
      <c r="F128" s="86"/>
      <c r="G128" s="87">
        <v>20133</v>
      </c>
      <c r="H128" s="87">
        <v>27750.730179999999</v>
      </c>
      <c r="I128" s="87">
        <v>28275.624170799998</v>
      </c>
      <c r="J128" s="87">
        <v>28125.26286114</v>
      </c>
      <c r="K128" s="87">
        <v>28043.249449093601</v>
      </c>
      <c r="L128" s="87">
        <v>27697.955500565342</v>
      </c>
      <c r="M128" s="87">
        <v>27418.849794095957</v>
      </c>
      <c r="N128" s="87">
        <v>27045.379859367797</v>
      </c>
      <c r="O128" s="87">
        <v>26656.971127250508</v>
      </c>
      <c r="P128" s="87">
        <v>26253.026045848528</v>
      </c>
      <c r="Q128" s="87">
        <v>25832.923161190469</v>
      </c>
    </row>
    <row r="129" spans="2:17" x14ac:dyDescent="0.2">
      <c r="B129" s="70" t="s">
        <v>55</v>
      </c>
      <c r="C129" s="70"/>
      <c r="D129" s="70"/>
      <c r="E129" s="70"/>
      <c r="F129" s="86"/>
      <c r="G129" s="87">
        <v>0</v>
      </c>
      <c r="H129" s="87">
        <v>0</v>
      </c>
      <c r="I129" s="87">
        <v>0</v>
      </c>
      <c r="J129" s="87">
        <v>0</v>
      </c>
      <c r="K129" s="87">
        <v>0</v>
      </c>
      <c r="L129" s="87">
        <v>0</v>
      </c>
      <c r="M129" s="87">
        <v>0</v>
      </c>
      <c r="N129" s="87">
        <v>0</v>
      </c>
      <c r="O129" s="87">
        <v>0</v>
      </c>
      <c r="P129" s="87">
        <v>0</v>
      </c>
      <c r="Q129" s="87">
        <v>0</v>
      </c>
    </row>
    <row r="130" spans="2:17" x14ac:dyDescent="0.2">
      <c r="B130" s="88" t="s">
        <v>56</v>
      </c>
      <c r="C130" s="89"/>
      <c r="D130" s="89"/>
      <c r="E130" s="89"/>
      <c r="F130" s="86"/>
      <c r="G130" s="90">
        <f>SUM(G126:G129)</f>
        <v>20133</v>
      </c>
      <c r="H130" s="90">
        <f t="shared" ref="H130:Q130" si="34">SUM(H126:H129)</f>
        <v>27750.730179999999</v>
      </c>
      <c r="I130" s="90">
        <f t="shared" si="34"/>
        <v>28275.624170799998</v>
      </c>
      <c r="J130" s="90">
        <f t="shared" si="34"/>
        <v>28125.26286114</v>
      </c>
      <c r="K130" s="90">
        <f t="shared" si="34"/>
        <v>28043.249449093601</v>
      </c>
      <c r="L130" s="90">
        <f t="shared" si="34"/>
        <v>27697.955500565342</v>
      </c>
      <c r="M130" s="90">
        <f t="shared" si="34"/>
        <v>27418.849794095957</v>
      </c>
      <c r="N130" s="90">
        <f t="shared" si="34"/>
        <v>27045.379859367797</v>
      </c>
      <c r="O130" s="90">
        <f t="shared" si="34"/>
        <v>26656.971127250508</v>
      </c>
      <c r="P130" s="90">
        <f t="shared" si="34"/>
        <v>26253.026045848528</v>
      </c>
      <c r="Q130" s="90">
        <f t="shared" si="34"/>
        <v>25832.923161190469</v>
      </c>
    </row>
    <row r="131" spans="2:17" ht="13.5" thickBot="1" x14ac:dyDescent="0.25">
      <c r="B131" s="71" t="s">
        <v>57</v>
      </c>
      <c r="C131" s="71"/>
      <c r="D131" s="71"/>
      <c r="E131" s="71"/>
      <c r="F131" s="86"/>
      <c r="G131" s="95">
        <f t="shared" ref="G131:Q131" si="35">G130+G123</f>
        <v>24622</v>
      </c>
      <c r="H131" s="95">
        <f t="shared" si="35"/>
        <v>28700.634779683129</v>
      </c>
      <c r="I131" s="95">
        <f t="shared" si="35"/>
        <v>29220.874438764218</v>
      </c>
      <c r="J131" s="95">
        <f t="shared" si="35"/>
        <v>29236.949928116548</v>
      </c>
      <c r="K131" s="95">
        <f t="shared" si="35"/>
        <v>29247.349861772851</v>
      </c>
      <c r="L131" s="95">
        <f t="shared" si="35"/>
        <v>29251.543841048326</v>
      </c>
      <c r="M131" s="95">
        <f t="shared" si="35"/>
        <v>29261.803214378193</v>
      </c>
      <c r="N131" s="95">
        <f t="shared" si="35"/>
        <v>29264.768577325856</v>
      </c>
      <c r="O131" s="95">
        <f t="shared" si="35"/>
        <v>29259.83882402856</v>
      </c>
      <c r="P131" s="95">
        <f t="shared" si="35"/>
        <v>29246.379524025626</v>
      </c>
      <c r="Q131" s="95">
        <f t="shared" si="35"/>
        <v>29223.721310863617</v>
      </c>
    </row>
    <row r="132" spans="2:17" x14ac:dyDescent="0.2">
      <c r="B132" s="70"/>
      <c r="C132" s="70"/>
      <c r="D132" s="70"/>
      <c r="E132" s="70"/>
      <c r="F132" s="86"/>
      <c r="G132" s="96"/>
      <c r="H132" s="96"/>
      <c r="I132" s="96"/>
      <c r="J132" s="70"/>
    </row>
    <row r="133" spans="2:17" x14ac:dyDescent="0.2">
      <c r="B133" s="85" t="s">
        <v>58</v>
      </c>
      <c r="C133" s="71"/>
      <c r="D133" s="71"/>
      <c r="E133" s="71"/>
      <c r="F133" s="97"/>
      <c r="G133" s="98"/>
      <c r="H133" s="98"/>
      <c r="I133" s="98"/>
      <c r="J133" s="71"/>
    </row>
    <row r="134" spans="2:17" x14ac:dyDescent="0.2">
      <c r="B134" s="85" t="s">
        <v>59</v>
      </c>
      <c r="C134" s="71"/>
      <c r="D134" s="71"/>
      <c r="E134" s="71"/>
      <c r="F134" s="86"/>
      <c r="G134" s="99"/>
      <c r="H134" s="99"/>
      <c r="I134" s="99"/>
      <c r="J134" s="71"/>
    </row>
    <row r="135" spans="2:17" x14ac:dyDescent="0.2">
      <c r="B135" s="70" t="s">
        <v>68</v>
      </c>
      <c r="C135" s="70"/>
      <c r="D135" s="70"/>
      <c r="E135" s="70"/>
      <c r="F135" s="86"/>
      <c r="G135" s="87">
        <v>116</v>
      </c>
      <c r="H135" s="87">
        <v>116</v>
      </c>
      <c r="I135" s="87">
        <v>116</v>
      </c>
      <c r="J135" s="87">
        <v>116</v>
      </c>
      <c r="K135" s="87">
        <v>116</v>
      </c>
      <c r="L135" s="87">
        <v>116</v>
      </c>
      <c r="M135" s="87">
        <v>116</v>
      </c>
      <c r="N135" s="87">
        <v>116</v>
      </c>
      <c r="O135" s="87">
        <v>116</v>
      </c>
      <c r="P135" s="87">
        <v>116</v>
      </c>
      <c r="Q135" s="87">
        <v>116</v>
      </c>
    </row>
    <row r="136" spans="2:17" x14ac:dyDescent="0.2">
      <c r="B136" s="70" t="s">
        <v>61</v>
      </c>
      <c r="C136" s="70"/>
      <c r="D136" s="70"/>
      <c r="E136" s="70"/>
      <c r="F136" s="86"/>
      <c r="G136" s="87">
        <v>3710</v>
      </c>
      <c r="H136" s="87">
        <v>3710</v>
      </c>
      <c r="I136" s="87">
        <v>0</v>
      </c>
      <c r="J136" s="87">
        <v>0</v>
      </c>
      <c r="K136" s="87">
        <v>0</v>
      </c>
      <c r="L136" s="87">
        <v>0</v>
      </c>
      <c r="M136" s="87">
        <v>0</v>
      </c>
      <c r="N136" s="87">
        <v>0</v>
      </c>
      <c r="O136" s="87">
        <v>0</v>
      </c>
      <c r="P136" s="87">
        <v>0</v>
      </c>
      <c r="Q136" s="87">
        <v>0</v>
      </c>
    </row>
    <row r="137" spans="2:17" x14ac:dyDescent="0.2">
      <c r="B137" s="70" t="s">
        <v>63</v>
      </c>
      <c r="C137" s="70"/>
      <c r="D137" s="70"/>
      <c r="E137" s="70"/>
      <c r="F137" s="86"/>
      <c r="G137" s="87">
        <v>10</v>
      </c>
      <c r="H137" s="87">
        <v>10.147465346475949</v>
      </c>
      <c r="I137" s="87">
        <v>49.340492629366054</v>
      </c>
      <c r="J137" s="87">
        <v>52.110117256247747</v>
      </c>
      <c r="K137" s="87">
        <v>54.95187648457248</v>
      </c>
      <c r="L137" s="87">
        <v>57.969072861857001</v>
      </c>
      <c r="M137" s="87">
        <v>48.053207234940999</v>
      </c>
      <c r="N137" s="87">
        <v>50.768018802108415</v>
      </c>
      <c r="O137" s="87">
        <v>53.586505425926859</v>
      </c>
      <c r="P137" s="87">
        <v>56.561465889695761</v>
      </c>
      <c r="Q137" s="87">
        <v>59.687340907891731</v>
      </c>
    </row>
    <row r="138" spans="2:17" hidden="1" x14ac:dyDescent="0.2">
      <c r="B138" s="70" t="s">
        <v>65</v>
      </c>
      <c r="C138" s="70"/>
      <c r="D138" s="70"/>
      <c r="E138" s="70"/>
      <c r="F138" s="86"/>
      <c r="G138" s="87">
        <v>0</v>
      </c>
      <c r="H138" s="87">
        <v>0</v>
      </c>
      <c r="I138" s="87">
        <v>0</v>
      </c>
      <c r="J138" s="87">
        <v>0</v>
      </c>
      <c r="K138" s="87">
        <v>0</v>
      </c>
      <c r="L138" s="87">
        <v>0</v>
      </c>
      <c r="M138" s="87">
        <v>0</v>
      </c>
      <c r="N138" s="87">
        <v>0</v>
      </c>
      <c r="O138" s="87">
        <v>0</v>
      </c>
      <c r="P138" s="87">
        <v>0</v>
      </c>
      <c r="Q138" s="87">
        <v>0</v>
      </c>
    </row>
    <row r="139" spans="2:17" x14ac:dyDescent="0.2">
      <c r="B139" s="88" t="s">
        <v>66</v>
      </c>
      <c r="C139" s="89"/>
      <c r="D139" s="89"/>
      <c r="E139" s="89"/>
      <c r="F139" s="86"/>
      <c r="G139" s="90">
        <f t="shared" ref="G139:Q139" si="36">SUM(G135:G138)</f>
        <v>3836</v>
      </c>
      <c r="H139" s="90">
        <f t="shared" si="36"/>
        <v>3836.1474653464761</v>
      </c>
      <c r="I139" s="90">
        <f t="shared" si="36"/>
        <v>165.34049262936605</v>
      </c>
      <c r="J139" s="90">
        <f t="shared" si="36"/>
        <v>168.11011725624775</v>
      </c>
      <c r="K139" s="90">
        <f t="shared" si="36"/>
        <v>170.95187648457249</v>
      </c>
      <c r="L139" s="90">
        <f t="shared" si="36"/>
        <v>173.969072861857</v>
      </c>
      <c r="M139" s="90">
        <f t="shared" si="36"/>
        <v>164.053207234941</v>
      </c>
      <c r="N139" s="90">
        <f t="shared" si="36"/>
        <v>166.76801880210843</v>
      </c>
      <c r="O139" s="90">
        <f t="shared" si="36"/>
        <v>169.58650542592687</v>
      </c>
      <c r="P139" s="90">
        <f t="shared" si="36"/>
        <v>172.56146588969577</v>
      </c>
      <c r="Q139" s="90">
        <f t="shared" si="36"/>
        <v>175.68734090789172</v>
      </c>
    </row>
    <row r="140" spans="2:17" x14ac:dyDescent="0.2">
      <c r="B140" s="70"/>
      <c r="C140" s="70"/>
      <c r="D140" s="70"/>
      <c r="E140" s="70"/>
      <c r="F140" s="86"/>
      <c r="G140" s="91"/>
      <c r="H140" s="91"/>
      <c r="I140" s="91"/>
      <c r="J140" s="70"/>
    </row>
    <row r="141" spans="2:17" x14ac:dyDescent="0.2">
      <c r="B141" s="85" t="s">
        <v>67</v>
      </c>
      <c r="C141" s="71"/>
      <c r="D141" s="71"/>
      <c r="E141" s="71"/>
      <c r="F141" s="86"/>
      <c r="G141" s="100"/>
      <c r="H141" s="100"/>
      <c r="I141" s="100"/>
      <c r="J141" s="71"/>
    </row>
    <row r="142" spans="2:17" hidden="1" x14ac:dyDescent="0.2">
      <c r="B142" s="70" t="s">
        <v>68</v>
      </c>
      <c r="C142" s="70"/>
      <c r="D142" s="70"/>
      <c r="E142" s="70"/>
      <c r="F142" s="86"/>
      <c r="G142" s="87">
        <v>0</v>
      </c>
      <c r="H142" s="87">
        <v>0</v>
      </c>
      <c r="I142" s="87">
        <v>0</v>
      </c>
      <c r="J142" s="87">
        <v>0</v>
      </c>
      <c r="K142" s="87">
        <v>0</v>
      </c>
      <c r="L142" s="87">
        <v>0</v>
      </c>
      <c r="M142" s="87">
        <v>0</v>
      </c>
      <c r="N142" s="87">
        <v>0</v>
      </c>
      <c r="O142" s="87">
        <v>0</v>
      </c>
      <c r="P142" s="87">
        <v>0</v>
      </c>
      <c r="Q142" s="87">
        <v>0</v>
      </c>
    </row>
    <row r="143" spans="2:17" x14ac:dyDescent="0.2">
      <c r="B143" s="70" t="s">
        <v>63</v>
      </c>
      <c r="C143" s="70"/>
      <c r="D143" s="70"/>
      <c r="E143" s="70"/>
      <c r="F143" s="86"/>
      <c r="G143" s="87">
        <v>46</v>
      </c>
      <c r="H143" s="87">
        <v>35.895916077922301</v>
      </c>
      <c r="I143" s="87">
        <v>447.3623961656661</v>
      </c>
      <c r="J143" s="87">
        <v>392.48265428253671</v>
      </c>
      <c r="K143" s="87">
        <v>334.68901856963947</v>
      </c>
      <c r="L143" s="87">
        <v>273.70274933049797</v>
      </c>
      <c r="M143" s="87">
        <v>235.56540772247297</v>
      </c>
      <c r="N143" s="87">
        <v>182.08257735319711</v>
      </c>
      <c r="O143" s="87">
        <v>125.67758530345181</v>
      </c>
      <c r="P143" s="87">
        <v>66.14115894998713</v>
      </c>
      <c r="Q143" s="87">
        <v>3.3279430238994365</v>
      </c>
    </row>
    <row r="144" spans="2:17" hidden="1" x14ac:dyDescent="0.2">
      <c r="B144" s="70" t="s">
        <v>65</v>
      </c>
      <c r="C144" s="70"/>
      <c r="D144" s="70"/>
      <c r="E144" s="70"/>
      <c r="F144" s="86"/>
      <c r="G144" s="87">
        <v>0</v>
      </c>
      <c r="H144" s="87">
        <v>0</v>
      </c>
      <c r="I144" s="87">
        <v>0</v>
      </c>
      <c r="J144" s="87">
        <v>0</v>
      </c>
      <c r="K144" s="87">
        <v>0</v>
      </c>
      <c r="L144" s="87">
        <v>0</v>
      </c>
      <c r="M144" s="87">
        <v>0</v>
      </c>
      <c r="N144" s="87">
        <v>0</v>
      </c>
      <c r="O144" s="87">
        <v>0</v>
      </c>
      <c r="P144" s="87">
        <v>0</v>
      </c>
      <c r="Q144" s="87">
        <v>0</v>
      </c>
    </row>
    <row r="145" spans="2:17" x14ac:dyDescent="0.2">
      <c r="B145" s="88" t="s">
        <v>70</v>
      </c>
      <c r="C145" s="89"/>
      <c r="D145" s="89"/>
      <c r="E145" s="89"/>
      <c r="F145" s="86"/>
      <c r="G145" s="101">
        <f>SUM(G142:G144)</f>
        <v>46</v>
      </c>
      <c r="H145" s="101">
        <f t="shared" ref="H145:Q145" si="37">SUM(H142:H144)</f>
        <v>35.895916077922301</v>
      </c>
      <c r="I145" s="101">
        <f t="shared" si="37"/>
        <v>447.3623961656661</v>
      </c>
      <c r="J145" s="101">
        <f t="shared" si="37"/>
        <v>392.48265428253671</v>
      </c>
      <c r="K145" s="101">
        <f t="shared" si="37"/>
        <v>334.68901856963947</v>
      </c>
      <c r="L145" s="101">
        <f t="shared" si="37"/>
        <v>273.70274933049797</v>
      </c>
      <c r="M145" s="101">
        <f t="shared" si="37"/>
        <v>235.56540772247297</v>
      </c>
      <c r="N145" s="101">
        <f t="shared" si="37"/>
        <v>182.08257735319711</v>
      </c>
      <c r="O145" s="101">
        <f t="shared" si="37"/>
        <v>125.67758530345181</v>
      </c>
      <c r="P145" s="101">
        <f t="shared" si="37"/>
        <v>66.14115894998713</v>
      </c>
      <c r="Q145" s="101">
        <f t="shared" si="37"/>
        <v>3.3279430238994365</v>
      </c>
    </row>
    <row r="146" spans="2:17" ht="13.5" thickBot="1" x14ac:dyDescent="0.25">
      <c r="B146" s="71" t="s">
        <v>71</v>
      </c>
      <c r="C146" s="71"/>
      <c r="D146" s="71"/>
      <c r="E146" s="71"/>
      <c r="F146" s="86"/>
      <c r="G146" s="102">
        <f>G145+G139</f>
        <v>3882</v>
      </c>
      <c r="H146" s="102">
        <f t="shared" ref="H146:Q146" si="38">H145+H139</f>
        <v>3872.0433814243984</v>
      </c>
      <c r="I146" s="102">
        <f t="shared" si="38"/>
        <v>612.7028887950321</v>
      </c>
      <c r="J146" s="102">
        <f t="shared" si="38"/>
        <v>560.59277153878452</v>
      </c>
      <c r="K146" s="102">
        <f t="shared" si="38"/>
        <v>505.64089505421197</v>
      </c>
      <c r="L146" s="102">
        <f t="shared" si="38"/>
        <v>447.67182219235497</v>
      </c>
      <c r="M146" s="102">
        <f t="shared" si="38"/>
        <v>399.61861495741397</v>
      </c>
      <c r="N146" s="102">
        <f t="shared" si="38"/>
        <v>348.85059615530554</v>
      </c>
      <c r="O146" s="102">
        <f t="shared" si="38"/>
        <v>295.26409072937867</v>
      </c>
      <c r="P146" s="102">
        <f t="shared" si="38"/>
        <v>238.7026248396829</v>
      </c>
      <c r="Q146" s="102">
        <f t="shared" si="38"/>
        <v>179.01528393179115</v>
      </c>
    </row>
    <row r="147" spans="2:17" ht="13.5" thickBot="1" x14ac:dyDescent="0.25">
      <c r="B147" s="71" t="s">
        <v>72</v>
      </c>
      <c r="C147" s="103"/>
      <c r="D147" s="103"/>
      <c r="E147" s="103"/>
      <c r="F147" s="86"/>
      <c r="G147" s="104">
        <f>G131-G146</f>
        <v>20740</v>
      </c>
      <c r="H147" s="104">
        <f t="shared" ref="H147:Q147" si="39">H131-H146</f>
        <v>24828.59139825873</v>
      </c>
      <c r="I147" s="104">
        <f t="shared" si="39"/>
        <v>28608.171549969185</v>
      </c>
      <c r="J147" s="104">
        <f t="shared" si="39"/>
        <v>28676.357156577764</v>
      </c>
      <c r="K147" s="104">
        <f t="shared" si="39"/>
        <v>28741.708966718637</v>
      </c>
      <c r="L147" s="104">
        <f t="shared" si="39"/>
        <v>28803.872018855971</v>
      </c>
      <c r="M147" s="104">
        <f t="shared" si="39"/>
        <v>28862.18459942078</v>
      </c>
      <c r="N147" s="104">
        <f t="shared" si="39"/>
        <v>28915.917981170551</v>
      </c>
      <c r="O147" s="104">
        <f t="shared" si="39"/>
        <v>28964.574733299181</v>
      </c>
      <c r="P147" s="104">
        <f t="shared" si="39"/>
        <v>29007.676899185943</v>
      </c>
      <c r="Q147" s="104">
        <f t="shared" si="39"/>
        <v>29044.706026931824</v>
      </c>
    </row>
    <row r="148" spans="2:17" ht="13.5" thickTop="1" x14ac:dyDescent="0.2">
      <c r="B148" s="70"/>
      <c r="C148" s="70"/>
      <c r="D148" s="70"/>
      <c r="E148" s="70"/>
      <c r="F148" s="86"/>
      <c r="G148" s="105"/>
      <c r="H148" s="105"/>
      <c r="I148" s="105"/>
      <c r="J148" s="70"/>
    </row>
    <row r="149" spans="2:17" x14ac:dyDescent="0.2">
      <c r="B149" s="85" t="s">
        <v>73</v>
      </c>
      <c r="C149" s="71"/>
      <c r="D149" s="71"/>
      <c r="E149" s="71"/>
      <c r="F149" s="86"/>
      <c r="G149" s="100"/>
      <c r="H149" s="100"/>
      <c r="I149" s="100"/>
      <c r="J149" s="71"/>
    </row>
    <row r="150" spans="2:17" x14ac:dyDescent="0.2">
      <c r="B150" s="70" t="s">
        <v>74</v>
      </c>
      <c r="C150" s="70"/>
      <c r="D150" s="70"/>
      <c r="E150" s="70"/>
      <c r="F150" s="86"/>
      <c r="G150" s="87">
        <v>8121</v>
      </c>
      <c r="H150" s="87">
        <v>12209.782245029608</v>
      </c>
      <c r="I150" s="87">
        <v>15989.362396740062</v>
      </c>
      <c r="J150" s="87">
        <v>16058.54800334864</v>
      </c>
      <c r="K150" s="87">
        <v>16122.899813489514</v>
      </c>
      <c r="L150" s="87">
        <v>16185.062865626849</v>
      </c>
      <c r="M150" s="87">
        <v>16243.375446191654</v>
      </c>
      <c r="N150" s="87">
        <v>16297.108827941423</v>
      </c>
      <c r="O150" s="87">
        <v>16345.765580070056</v>
      </c>
      <c r="P150" s="87">
        <v>16388.867745956817</v>
      </c>
      <c r="Q150" s="87">
        <v>16425.896873702699</v>
      </c>
    </row>
    <row r="151" spans="2:17" ht="13.5" thickBot="1" x14ac:dyDescent="0.25">
      <c r="B151" s="70" t="s">
        <v>75</v>
      </c>
      <c r="C151" s="70"/>
      <c r="D151" s="70"/>
      <c r="E151" s="70"/>
      <c r="F151" s="86"/>
      <c r="G151" s="106">
        <v>12619</v>
      </c>
      <c r="H151" s="106">
        <v>12619</v>
      </c>
      <c r="I151" s="106">
        <v>12619</v>
      </c>
      <c r="J151" s="106">
        <v>12618</v>
      </c>
      <c r="K151" s="106">
        <v>12619</v>
      </c>
      <c r="L151" s="106">
        <v>12619</v>
      </c>
      <c r="M151" s="106">
        <v>12619</v>
      </c>
      <c r="N151" s="106">
        <v>12619</v>
      </c>
      <c r="O151" s="106">
        <v>12619</v>
      </c>
      <c r="P151" s="106">
        <v>12619</v>
      </c>
      <c r="Q151" s="106">
        <v>12619</v>
      </c>
    </row>
    <row r="152" spans="2:17" ht="13.5" thickBot="1" x14ac:dyDescent="0.25">
      <c r="B152" s="71" t="s">
        <v>76</v>
      </c>
      <c r="C152" s="70"/>
      <c r="D152" s="70"/>
      <c r="E152" s="70"/>
      <c r="F152" s="107"/>
      <c r="G152" s="104">
        <f>SUM(G150:G151)</f>
        <v>20740</v>
      </c>
      <c r="H152" s="104">
        <f t="shared" ref="H152:Q152" si="40">SUM(H150:H151)</f>
        <v>24828.782245029608</v>
      </c>
      <c r="I152" s="104">
        <f t="shared" si="40"/>
        <v>28608.362396740064</v>
      </c>
      <c r="J152" s="104">
        <f t="shared" si="40"/>
        <v>28676.548003348638</v>
      </c>
      <c r="K152" s="104">
        <f t="shared" si="40"/>
        <v>28741.899813489516</v>
      </c>
      <c r="L152" s="104">
        <f t="shared" si="40"/>
        <v>28804.062865626849</v>
      </c>
      <c r="M152" s="104">
        <f t="shared" si="40"/>
        <v>28862.375446191654</v>
      </c>
      <c r="N152" s="104">
        <f t="shared" si="40"/>
        <v>28916.108827941425</v>
      </c>
      <c r="O152" s="104">
        <f t="shared" si="40"/>
        <v>28964.765580070056</v>
      </c>
      <c r="P152" s="104">
        <f t="shared" si="40"/>
        <v>29007.867745956817</v>
      </c>
      <c r="Q152" s="104">
        <f t="shared" si="40"/>
        <v>29044.896873702699</v>
      </c>
    </row>
    <row r="153" spans="2:17" ht="13.5" thickTop="1" x14ac:dyDescent="0.2"/>
    <row r="156" spans="2:17" x14ac:dyDescent="0.2">
      <c r="B156" s="71" t="s">
        <v>77</v>
      </c>
      <c r="C156" s="71"/>
      <c r="D156" s="72"/>
      <c r="E156" s="72"/>
      <c r="F156" s="71"/>
      <c r="G156" s="71"/>
      <c r="H156" s="71"/>
      <c r="I156" s="71"/>
      <c r="J156" s="71"/>
      <c r="O156" s="11" t="str">
        <f>'IncomeStat SCEN1'!$Q$1</f>
        <v>SCENARIO 1</v>
      </c>
      <c r="P156" s="73"/>
    </row>
    <row r="157" spans="2:17" x14ac:dyDescent="0.2">
      <c r="B157" s="70"/>
      <c r="C157" s="70"/>
      <c r="D157" s="70"/>
      <c r="E157" s="70"/>
      <c r="F157" s="70"/>
      <c r="G157" s="70"/>
      <c r="H157" s="70"/>
      <c r="I157" s="70"/>
      <c r="J157" s="70"/>
    </row>
    <row r="158" spans="2:17" x14ac:dyDescent="0.2">
      <c r="B158" s="75" t="s">
        <v>43</v>
      </c>
      <c r="C158" s="74"/>
      <c r="D158" s="74"/>
      <c r="E158" s="109"/>
      <c r="F158" s="110"/>
      <c r="G158" s="110"/>
      <c r="H158" s="110"/>
      <c r="I158" s="110"/>
      <c r="J158" s="111"/>
    </row>
    <row r="159" spans="2:17" x14ac:dyDescent="0.2">
      <c r="B159" s="74"/>
      <c r="C159" s="74"/>
      <c r="D159" s="74"/>
      <c r="E159" s="74"/>
      <c r="F159" s="74"/>
      <c r="G159" s="74"/>
      <c r="H159" s="74"/>
      <c r="I159" s="74"/>
      <c r="J159" s="74"/>
    </row>
    <row r="160" spans="2:17" ht="13.5" thickBot="1" x14ac:dyDescent="0.25">
      <c r="B160" s="70"/>
      <c r="C160" s="70"/>
      <c r="D160" s="70"/>
      <c r="E160" s="70"/>
      <c r="F160" s="70"/>
      <c r="G160" s="70"/>
      <c r="H160" s="70"/>
      <c r="I160" s="70"/>
      <c r="J160" s="70"/>
    </row>
    <row r="161" spans="2:17" x14ac:dyDescent="0.2">
      <c r="B161" s="76" t="s">
        <v>6</v>
      </c>
      <c r="C161" s="77"/>
      <c r="D161" s="77"/>
      <c r="E161" s="77"/>
      <c r="F161" s="78"/>
      <c r="G161" s="79">
        <f>'IncomeStat SCEN1'!I7</f>
        <v>2022</v>
      </c>
      <c r="H161" s="79">
        <f>'IncomeStat SCEN1'!J7</f>
        <v>2023</v>
      </c>
      <c r="I161" s="79">
        <f>'IncomeStat SCEN1'!K7</f>
        <v>2024</v>
      </c>
      <c r="J161" s="79">
        <f>'IncomeStat SCEN1'!L7</f>
        <v>2025</v>
      </c>
      <c r="K161" s="79">
        <f>'IncomeStat SCEN1'!M7</f>
        <v>2026</v>
      </c>
      <c r="L161" s="79">
        <f>'IncomeStat SCEN1'!N7</f>
        <v>2027</v>
      </c>
      <c r="M161" s="79">
        <f>'IncomeStat SCEN1'!O7</f>
        <v>2028</v>
      </c>
      <c r="N161" s="79">
        <f>'IncomeStat SCEN1'!P7</f>
        <v>2029</v>
      </c>
      <c r="O161" s="79">
        <f>'IncomeStat SCEN1'!Q7</f>
        <v>2030</v>
      </c>
      <c r="P161" s="79">
        <f>'IncomeStat SCEN1'!R7</f>
        <v>2031</v>
      </c>
      <c r="Q161" s="79">
        <f>'IncomeStat SCEN1'!S7</f>
        <v>2032</v>
      </c>
    </row>
    <row r="162" spans="2:17" ht="26.25" thickBot="1" x14ac:dyDescent="0.25">
      <c r="B162" s="80" t="s">
        <v>7</v>
      </c>
      <c r="C162" s="81"/>
      <c r="D162" s="81"/>
      <c r="E162" s="81"/>
      <c r="F162" s="82"/>
      <c r="G162" s="83" t="s">
        <v>8</v>
      </c>
      <c r="H162" s="83" t="s">
        <v>9</v>
      </c>
      <c r="I162" s="83" t="s">
        <v>10</v>
      </c>
      <c r="J162" s="83" t="s">
        <v>11</v>
      </c>
      <c r="K162" s="83" t="s">
        <v>12</v>
      </c>
      <c r="L162" s="83" t="s">
        <v>13</v>
      </c>
      <c r="M162" s="83" t="s">
        <v>14</v>
      </c>
      <c r="N162" s="83" t="s">
        <v>15</v>
      </c>
      <c r="O162" s="83" t="s">
        <v>16</v>
      </c>
      <c r="P162" s="83" t="s">
        <v>17</v>
      </c>
      <c r="Q162" s="83" t="s">
        <v>18</v>
      </c>
    </row>
    <row r="163" spans="2:17" x14ac:dyDescent="0.2">
      <c r="B163" s="70"/>
      <c r="C163" s="70"/>
      <c r="D163" s="70"/>
      <c r="E163" s="70"/>
      <c r="F163" s="84"/>
      <c r="G163" s="70"/>
      <c r="H163" s="70"/>
      <c r="I163" s="70"/>
      <c r="J163" s="70"/>
    </row>
    <row r="164" spans="2:17" x14ac:dyDescent="0.2">
      <c r="B164" s="85" t="s">
        <v>44</v>
      </c>
      <c r="C164" s="71"/>
      <c r="D164" s="71"/>
      <c r="E164" s="71"/>
      <c r="F164" s="84"/>
      <c r="G164" s="71"/>
      <c r="H164" s="71"/>
      <c r="I164" s="71"/>
      <c r="J164" s="71"/>
    </row>
    <row r="165" spans="2:17" x14ac:dyDescent="0.2">
      <c r="B165" s="85" t="s">
        <v>45</v>
      </c>
      <c r="C165" s="71"/>
      <c r="D165" s="71"/>
      <c r="E165" s="71"/>
      <c r="F165" s="86"/>
      <c r="G165" s="72"/>
      <c r="H165" s="72"/>
      <c r="I165" s="72"/>
      <c r="J165" s="71"/>
    </row>
    <row r="166" spans="2:17" x14ac:dyDescent="0.2">
      <c r="B166" s="70" t="s">
        <v>46</v>
      </c>
      <c r="C166" s="70"/>
      <c r="D166" s="70"/>
      <c r="E166" s="70"/>
      <c r="F166" s="86"/>
      <c r="G166" s="87">
        <v>502</v>
      </c>
      <c r="H166" s="87">
        <v>652.13556779948181</v>
      </c>
      <c r="I166" s="87">
        <v>1070.1930705546538</v>
      </c>
      <c r="J166" s="87">
        <v>1413.0989994510442</v>
      </c>
      <c r="K166" s="87">
        <v>1488.5313804243349</v>
      </c>
      <c r="L166" s="87">
        <v>1461.2606888211808</v>
      </c>
      <c r="M166" s="87">
        <v>1530.8365006942315</v>
      </c>
      <c r="N166" s="87">
        <v>1596.9897207854945</v>
      </c>
      <c r="O166" s="87">
        <v>1659.3626048531146</v>
      </c>
      <c r="P166" s="87">
        <v>1717.5747999462558</v>
      </c>
      <c r="Q166" s="87">
        <v>1771.2221092278869</v>
      </c>
    </row>
    <row r="167" spans="2:17" hidden="1" x14ac:dyDescent="0.2">
      <c r="B167" s="70" t="s">
        <v>47</v>
      </c>
      <c r="C167" s="70"/>
      <c r="D167" s="70"/>
      <c r="E167" s="70"/>
      <c r="F167" s="86"/>
      <c r="G167" s="87">
        <v>0</v>
      </c>
      <c r="H167" s="87">
        <v>0</v>
      </c>
      <c r="I167" s="87">
        <v>0</v>
      </c>
      <c r="J167" s="87">
        <v>0</v>
      </c>
      <c r="K167" s="87">
        <v>0</v>
      </c>
      <c r="L167" s="87">
        <v>0</v>
      </c>
      <c r="M167" s="87">
        <v>0</v>
      </c>
      <c r="N167" s="87">
        <v>0</v>
      </c>
      <c r="O167" s="87">
        <v>0</v>
      </c>
      <c r="P167" s="87">
        <v>0</v>
      </c>
      <c r="Q167" s="87">
        <v>0</v>
      </c>
    </row>
    <row r="168" spans="2:17" x14ac:dyDescent="0.2">
      <c r="B168" s="70" t="s">
        <v>48</v>
      </c>
      <c r="C168" s="70"/>
      <c r="D168" s="70"/>
      <c r="E168" s="70"/>
      <c r="F168" s="86"/>
      <c r="G168" s="87">
        <v>44</v>
      </c>
      <c r="H168" s="87">
        <v>44</v>
      </c>
      <c r="I168" s="87">
        <v>44</v>
      </c>
      <c r="J168" s="87">
        <v>44</v>
      </c>
      <c r="K168" s="87">
        <v>44</v>
      </c>
      <c r="L168" s="87">
        <v>44</v>
      </c>
      <c r="M168" s="87">
        <v>44</v>
      </c>
      <c r="N168" s="87">
        <v>44</v>
      </c>
      <c r="O168" s="87">
        <v>44</v>
      </c>
      <c r="P168" s="87">
        <v>44</v>
      </c>
      <c r="Q168" s="87">
        <v>44</v>
      </c>
    </row>
    <row r="169" spans="2:17" hidden="1" x14ac:dyDescent="0.2">
      <c r="B169" s="70" t="s">
        <v>49</v>
      </c>
      <c r="C169" s="70"/>
      <c r="D169" s="70"/>
      <c r="E169" s="70"/>
      <c r="F169" s="86"/>
      <c r="G169" s="87">
        <v>0</v>
      </c>
      <c r="H169" s="87">
        <v>0</v>
      </c>
      <c r="I169" s="87">
        <v>0</v>
      </c>
      <c r="J169" s="87">
        <v>0</v>
      </c>
      <c r="K169" s="87">
        <v>0</v>
      </c>
      <c r="L169" s="87">
        <v>0</v>
      </c>
      <c r="M169" s="87">
        <v>0</v>
      </c>
      <c r="N169" s="87">
        <v>0</v>
      </c>
      <c r="O169" s="87">
        <v>0</v>
      </c>
      <c r="P169" s="87">
        <v>0</v>
      </c>
      <c r="Q169" s="87">
        <v>0</v>
      </c>
    </row>
    <row r="170" spans="2:17" x14ac:dyDescent="0.2">
      <c r="B170" s="70" t="s">
        <v>50</v>
      </c>
      <c r="C170" s="70"/>
      <c r="D170" s="70"/>
      <c r="E170" s="70"/>
      <c r="F170" s="86"/>
      <c r="G170" s="87">
        <v>93</v>
      </c>
      <c r="H170" s="87">
        <v>93</v>
      </c>
      <c r="I170" s="87">
        <v>93</v>
      </c>
      <c r="J170" s="87">
        <v>93</v>
      </c>
      <c r="K170" s="87">
        <v>93</v>
      </c>
      <c r="L170" s="87">
        <v>93</v>
      </c>
      <c r="M170" s="87">
        <v>93</v>
      </c>
      <c r="N170" s="87">
        <v>93</v>
      </c>
      <c r="O170" s="87">
        <v>93</v>
      </c>
      <c r="P170" s="87">
        <v>93</v>
      </c>
      <c r="Q170" s="87">
        <v>93</v>
      </c>
    </row>
    <row r="171" spans="2:17" x14ac:dyDescent="0.2">
      <c r="B171" s="88" t="s">
        <v>52</v>
      </c>
      <c r="C171" s="89"/>
      <c r="D171" s="89"/>
      <c r="E171" s="89"/>
      <c r="F171" s="86"/>
      <c r="G171" s="90">
        <f>SUM(G165:G170)</f>
        <v>639</v>
      </c>
      <c r="H171" s="90">
        <f>SUM(H165:H170)</f>
        <v>789.13556779948181</v>
      </c>
      <c r="I171" s="90">
        <f>SUM(I165:I170)</f>
        <v>1207.1930705546538</v>
      </c>
      <c r="J171" s="90">
        <f t="shared" ref="J171:Q171" si="41">SUM(J165:J170)</f>
        <v>1550.0989994510442</v>
      </c>
      <c r="K171" s="90">
        <f t="shared" si="41"/>
        <v>1625.5313804243349</v>
      </c>
      <c r="L171" s="90">
        <f t="shared" si="41"/>
        <v>1598.2606888211808</v>
      </c>
      <c r="M171" s="90">
        <f t="shared" si="41"/>
        <v>1667.8365006942315</v>
      </c>
      <c r="N171" s="90">
        <f t="shared" si="41"/>
        <v>1733.9897207854945</v>
      </c>
      <c r="O171" s="90">
        <f t="shared" si="41"/>
        <v>1796.3626048531146</v>
      </c>
      <c r="P171" s="90">
        <f t="shared" si="41"/>
        <v>1854.5747999462558</v>
      </c>
      <c r="Q171" s="90">
        <f t="shared" si="41"/>
        <v>1908.2221092278869</v>
      </c>
    </row>
    <row r="172" spans="2:17" x14ac:dyDescent="0.2">
      <c r="B172" s="70"/>
      <c r="C172" s="70"/>
      <c r="D172" s="70"/>
      <c r="E172" s="70"/>
      <c r="F172" s="86"/>
      <c r="G172" s="91"/>
      <c r="H172" s="92"/>
      <c r="I172" s="92"/>
      <c r="J172" s="70"/>
    </row>
    <row r="173" spans="2:17" x14ac:dyDescent="0.2">
      <c r="B173" s="85" t="s">
        <v>53</v>
      </c>
      <c r="C173" s="71"/>
      <c r="D173" s="71"/>
      <c r="E173" s="71"/>
      <c r="F173" s="84"/>
      <c r="G173" s="93"/>
      <c r="H173" s="94"/>
      <c r="I173" s="94"/>
      <c r="J173" s="71"/>
    </row>
    <row r="174" spans="2:17" hidden="1" x14ac:dyDescent="0.2">
      <c r="B174" s="70" t="s">
        <v>48</v>
      </c>
      <c r="C174" s="70"/>
      <c r="D174" s="70"/>
      <c r="E174" s="70"/>
      <c r="F174" s="86"/>
      <c r="G174" s="108">
        <v>0</v>
      </c>
      <c r="H174" s="108">
        <v>0</v>
      </c>
      <c r="I174" s="108">
        <v>0</v>
      </c>
      <c r="J174" s="108">
        <v>0</v>
      </c>
      <c r="K174" s="108">
        <v>0</v>
      </c>
      <c r="L174" s="108">
        <v>0</v>
      </c>
      <c r="M174" s="108">
        <v>0</v>
      </c>
      <c r="N174" s="108">
        <v>0</v>
      </c>
      <c r="O174" s="108">
        <v>0</v>
      </c>
      <c r="P174" s="108">
        <v>0</v>
      </c>
      <c r="Q174" s="108">
        <v>0</v>
      </c>
    </row>
    <row r="175" spans="2:17" hidden="1" x14ac:dyDescent="0.2">
      <c r="B175" s="70" t="s">
        <v>49</v>
      </c>
      <c r="C175" s="70"/>
      <c r="D175" s="70"/>
      <c r="E175" s="70"/>
      <c r="F175" s="86"/>
      <c r="G175" s="108">
        <v>0</v>
      </c>
      <c r="H175" s="108">
        <v>0</v>
      </c>
      <c r="I175" s="108">
        <v>0</v>
      </c>
      <c r="J175" s="108">
        <v>0</v>
      </c>
      <c r="K175" s="108">
        <v>0</v>
      </c>
      <c r="L175" s="108">
        <v>0</v>
      </c>
      <c r="M175" s="108">
        <v>0</v>
      </c>
      <c r="N175" s="108">
        <v>0</v>
      </c>
      <c r="O175" s="108">
        <v>0</v>
      </c>
      <c r="P175" s="108">
        <v>0</v>
      </c>
      <c r="Q175" s="108">
        <v>0</v>
      </c>
    </row>
    <row r="176" spans="2:17" x14ac:dyDescent="0.2">
      <c r="B176" s="70" t="s">
        <v>54</v>
      </c>
      <c r="C176" s="70"/>
      <c r="D176" s="70"/>
      <c r="E176" s="70"/>
      <c r="F176" s="86"/>
      <c r="G176" s="87">
        <v>9010</v>
      </c>
      <c r="H176" s="87">
        <v>8893.4708499999997</v>
      </c>
      <c r="I176" s="87">
        <v>8966.9499510000005</v>
      </c>
      <c r="J176" s="87">
        <v>8968.1030070500001</v>
      </c>
      <c r="K176" s="87">
        <v>8918.6671853420012</v>
      </c>
      <c r="L176" s="87">
        <v>8968.6871807656808</v>
      </c>
      <c r="M176" s="87">
        <v>8918.2128885063084</v>
      </c>
      <c r="N176" s="87">
        <v>8867.2997826815608</v>
      </c>
      <c r="O176" s="87">
        <v>8816.0093186550748</v>
      </c>
      <c r="P176" s="87">
        <v>8764.409360400341</v>
      </c>
      <c r="Q176" s="87">
        <v>8712.5746343648716</v>
      </c>
    </row>
    <row r="177" spans="2:17" hidden="1" x14ac:dyDescent="0.2">
      <c r="B177" s="70" t="s">
        <v>55</v>
      </c>
      <c r="C177" s="70"/>
      <c r="D177" s="70"/>
      <c r="E177" s="70"/>
      <c r="F177" s="86"/>
      <c r="G177" s="87">
        <v>0</v>
      </c>
      <c r="H177" s="87">
        <v>0</v>
      </c>
      <c r="I177" s="87">
        <v>0</v>
      </c>
      <c r="J177" s="87">
        <v>0</v>
      </c>
      <c r="K177" s="87">
        <v>0</v>
      </c>
      <c r="L177" s="87">
        <v>0</v>
      </c>
      <c r="M177" s="87">
        <v>0</v>
      </c>
      <c r="N177" s="87">
        <v>0</v>
      </c>
      <c r="O177" s="87">
        <v>0</v>
      </c>
      <c r="P177" s="87">
        <v>0</v>
      </c>
      <c r="Q177" s="87">
        <v>0</v>
      </c>
    </row>
    <row r="178" spans="2:17" x14ac:dyDescent="0.2">
      <c r="B178" s="88" t="s">
        <v>56</v>
      </c>
      <c r="C178" s="89"/>
      <c r="D178" s="89"/>
      <c r="E178" s="89"/>
      <c r="F178" s="86"/>
      <c r="G178" s="90">
        <f t="shared" ref="G178:Q178" si="42">SUM(G175:G176)</f>
        <v>9010</v>
      </c>
      <c r="H178" s="90">
        <f t="shared" si="42"/>
        <v>8893.4708499999997</v>
      </c>
      <c r="I178" s="90">
        <f t="shared" si="42"/>
        <v>8966.9499510000005</v>
      </c>
      <c r="J178" s="90">
        <f t="shared" si="42"/>
        <v>8968.1030070500001</v>
      </c>
      <c r="K178" s="90">
        <f t="shared" si="42"/>
        <v>8918.6671853420012</v>
      </c>
      <c r="L178" s="90">
        <f t="shared" si="42"/>
        <v>8968.6871807656808</v>
      </c>
      <c r="M178" s="90">
        <f t="shared" si="42"/>
        <v>8918.2128885063084</v>
      </c>
      <c r="N178" s="90">
        <f t="shared" si="42"/>
        <v>8867.2997826815608</v>
      </c>
      <c r="O178" s="90">
        <f t="shared" si="42"/>
        <v>8816.0093186550748</v>
      </c>
      <c r="P178" s="90">
        <f t="shared" si="42"/>
        <v>8764.409360400341</v>
      </c>
      <c r="Q178" s="90">
        <f t="shared" si="42"/>
        <v>8712.5746343648716</v>
      </c>
    </row>
    <row r="179" spans="2:17" ht="13.5" thickBot="1" x14ac:dyDescent="0.25">
      <c r="B179" s="71" t="s">
        <v>57</v>
      </c>
      <c r="C179" s="71"/>
      <c r="D179" s="71"/>
      <c r="E179" s="71"/>
      <c r="F179" s="86"/>
      <c r="G179" s="95">
        <f t="shared" ref="G179:Q179" si="43">G178+G171</f>
        <v>9649</v>
      </c>
      <c r="H179" s="95">
        <f t="shared" si="43"/>
        <v>9682.6064177994813</v>
      </c>
      <c r="I179" s="95">
        <f t="shared" si="43"/>
        <v>10174.143021554653</v>
      </c>
      <c r="J179" s="95">
        <f t="shared" si="43"/>
        <v>10518.202006501044</v>
      </c>
      <c r="K179" s="95">
        <f t="shared" si="43"/>
        <v>10544.198565766335</v>
      </c>
      <c r="L179" s="95">
        <f t="shared" si="43"/>
        <v>10566.947869586862</v>
      </c>
      <c r="M179" s="95">
        <f t="shared" si="43"/>
        <v>10586.04938920054</v>
      </c>
      <c r="N179" s="95">
        <f t="shared" si="43"/>
        <v>10601.289503467055</v>
      </c>
      <c r="O179" s="95">
        <f t="shared" si="43"/>
        <v>10612.37192350819</v>
      </c>
      <c r="P179" s="95">
        <f t="shared" si="43"/>
        <v>10618.984160346597</v>
      </c>
      <c r="Q179" s="95">
        <f t="shared" si="43"/>
        <v>10620.796743592759</v>
      </c>
    </row>
    <row r="180" spans="2:17" x14ac:dyDescent="0.2">
      <c r="B180" s="70"/>
      <c r="C180" s="70"/>
      <c r="D180" s="70"/>
      <c r="E180" s="70"/>
      <c r="F180" s="86"/>
      <c r="G180" s="96"/>
      <c r="H180" s="96"/>
      <c r="I180" s="96"/>
      <c r="J180" s="70"/>
    </row>
    <row r="181" spans="2:17" x14ac:dyDescent="0.2">
      <c r="B181" s="85" t="s">
        <v>58</v>
      </c>
      <c r="C181" s="71"/>
      <c r="D181" s="71"/>
      <c r="E181" s="71"/>
      <c r="F181" s="97"/>
      <c r="G181" s="98"/>
      <c r="H181" s="98"/>
      <c r="I181" s="98"/>
      <c r="J181" s="71"/>
    </row>
    <row r="182" spans="2:17" x14ac:dyDescent="0.2">
      <c r="B182" s="85" t="s">
        <v>59</v>
      </c>
      <c r="C182" s="71"/>
      <c r="D182" s="71"/>
      <c r="E182" s="71"/>
      <c r="F182" s="86"/>
      <c r="G182" s="99"/>
      <c r="H182" s="99"/>
      <c r="I182" s="99"/>
      <c r="J182" s="71"/>
    </row>
    <row r="183" spans="2:17" x14ac:dyDescent="0.2">
      <c r="B183" s="70" t="s">
        <v>68</v>
      </c>
      <c r="C183" s="70"/>
      <c r="D183" s="70"/>
      <c r="E183" s="70"/>
      <c r="F183" s="86"/>
      <c r="G183" s="87">
        <v>8</v>
      </c>
      <c r="H183" s="87">
        <v>8</v>
      </c>
      <c r="I183" s="87">
        <v>8</v>
      </c>
      <c r="J183" s="87">
        <v>8</v>
      </c>
      <c r="K183" s="87">
        <v>8</v>
      </c>
      <c r="L183" s="87">
        <v>8</v>
      </c>
      <c r="M183" s="87">
        <v>8</v>
      </c>
      <c r="N183" s="87">
        <v>8</v>
      </c>
      <c r="O183" s="87">
        <v>8</v>
      </c>
      <c r="P183" s="87">
        <v>8</v>
      </c>
      <c r="Q183" s="87">
        <v>8</v>
      </c>
    </row>
    <row r="184" spans="2:17" hidden="1" x14ac:dyDescent="0.2">
      <c r="B184" s="70" t="s">
        <v>61</v>
      </c>
      <c r="C184" s="70"/>
      <c r="D184" s="70"/>
      <c r="E184" s="70"/>
      <c r="F184" s="86"/>
      <c r="G184" s="87">
        <v>0</v>
      </c>
      <c r="H184" s="87">
        <v>0</v>
      </c>
      <c r="I184" s="87">
        <v>0</v>
      </c>
      <c r="J184" s="87">
        <v>0</v>
      </c>
      <c r="K184" s="87">
        <v>0</v>
      </c>
      <c r="L184" s="87">
        <v>0</v>
      </c>
      <c r="M184" s="87">
        <v>0</v>
      </c>
      <c r="N184" s="87">
        <v>0</v>
      </c>
      <c r="O184" s="87">
        <v>0</v>
      </c>
      <c r="P184" s="87">
        <v>0</v>
      </c>
      <c r="Q184" s="87">
        <v>0</v>
      </c>
    </row>
    <row r="185" spans="2:17" hidden="1" x14ac:dyDescent="0.2">
      <c r="B185" s="70" t="s">
        <v>63</v>
      </c>
      <c r="C185" s="70"/>
      <c r="D185" s="70"/>
      <c r="E185" s="70"/>
      <c r="F185" s="86"/>
      <c r="G185" s="87">
        <v>0</v>
      </c>
      <c r="H185" s="87">
        <v>0</v>
      </c>
      <c r="I185" s="87">
        <v>0</v>
      </c>
      <c r="J185" s="87">
        <v>0</v>
      </c>
      <c r="K185" s="87">
        <v>0</v>
      </c>
      <c r="L185" s="87">
        <v>0</v>
      </c>
      <c r="M185" s="87">
        <v>0</v>
      </c>
      <c r="N185" s="87">
        <v>0</v>
      </c>
      <c r="O185" s="87">
        <v>0</v>
      </c>
      <c r="P185" s="87">
        <v>0</v>
      </c>
      <c r="Q185" s="87">
        <v>0</v>
      </c>
    </row>
    <row r="186" spans="2:17" hidden="1" x14ac:dyDescent="0.2">
      <c r="B186" s="70" t="s">
        <v>65</v>
      </c>
      <c r="C186" s="70"/>
      <c r="D186" s="70"/>
      <c r="E186" s="70"/>
      <c r="F186" s="86"/>
      <c r="G186" s="87">
        <v>0</v>
      </c>
      <c r="H186" s="87">
        <v>0</v>
      </c>
      <c r="I186" s="87">
        <v>0</v>
      </c>
      <c r="J186" s="87">
        <v>0</v>
      </c>
      <c r="K186" s="87">
        <v>0</v>
      </c>
      <c r="L186" s="87">
        <v>0</v>
      </c>
      <c r="M186" s="87">
        <v>0</v>
      </c>
      <c r="N186" s="87">
        <v>0</v>
      </c>
      <c r="O186" s="87">
        <v>0</v>
      </c>
      <c r="P186" s="87">
        <v>0</v>
      </c>
      <c r="Q186" s="87">
        <v>0</v>
      </c>
    </row>
    <row r="187" spans="2:17" x14ac:dyDescent="0.2">
      <c r="B187" s="88" t="s">
        <v>66</v>
      </c>
      <c r="C187" s="89"/>
      <c r="D187" s="89"/>
      <c r="E187" s="89"/>
      <c r="F187" s="86"/>
      <c r="G187" s="90">
        <f t="shared" ref="G187:Q187" si="44">SUM(G183:G186)</f>
        <v>8</v>
      </c>
      <c r="H187" s="90">
        <f t="shared" si="44"/>
        <v>8</v>
      </c>
      <c r="I187" s="90">
        <f t="shared" si="44"/>
        <v>8</v>
      </c>
      <c r="J187" s="90">
        <f t="shared" si="44"/>
        <v>8</v>
      </c>
      <c r="K187" s="90">
        <f t="shared" si="44"/>
        <v>8</v>
      </c>
      <c r="L187" s="90">
        <f t="shared" si="44"/>
        <v>8</v>
      </c>
      <c r="M187" s="90">
        <f t="shared" si="44"/>
        <v>8</v>
      </c>
      <c r="N187" s="90">
        <f t="shared" si="44"/>
        <v>8</v>
      </c>
      <c r="O187" s="90">
        <f t="shared" si="44"/>
        <v>8</v>
      </c>
      <c r="P187" s="90">
        <f t="shared" si="44"/>
        <v>8</v>
      </c>
      <c r="Q187" s="90">
        <f t="shared" si="44"/>
        <v>8</v>
      </c>
    </row>
    <row r="188" spans="2:17" x14ac:dyDescent="0.2">
      <c r="B188" s="70"/>
      <c r="C188" s="70"/>
      <c r="D188" s="70"/>
      <c r="E188" s="70"/>
      <c r="F188" s="86"/>
      <c r="G188" s="91"/>
      <c r="H188" s="91"/>
      <c r="I188" s="91"/>
      <c r="J188" s="70"/>
    </row>
    <row r="189" spans="2:17" x14ac:dyDescent="0.2">
      <c r="B189" s="85" t="s">
        <v>67</v>
      </c>
      <c r="C189" s="71"/>
      <c r="D189" s="71"/>
      <c r="E189" s="71"/>
      <c r="F189" s="86"/>
      <c r="G189" s="100"/>
      <c r="H189" s="100"/>
      <c r="I189" s="100"/>
      <c r="J189" s="71"/>
    </row>
    <row r="190" spans="2:17" hidden="1" x14ac:dyDescent="0.2">
      <c r="B190" s="70" t="s">
        <v>68</v>
      </c>
      <c r="C190" s="70"/>
      <c r="D190" s="70"/>
      <c r="E190" s="70"/>
      <c r="F190" s="86"/>
      <c r="G190" s="87">
        <v>0</v>
      </c>
      <c r="H190" s="87">
        <v>0</v>
      </c>
      <c r="I190" s="87">
        <v>0</v>
      </c>
      <c r="J190" s="87">
        <v>0</v>
      </c>
      <c r="K190" s="87">
        <v>0</v>
      </c>
      <c r="L190" s="87">
        <v>0</v>
      </c>
      <c r="M190" s="87">
        <v>0</v>
      </c>
      <c r="N190" s="87">
        <v>0</v>
      </c>
      <c r="O190" s="87">
        <v>0</v>
      </c>
      <c r="P190" s="87">
        <v>0</v>
      </c>
      <c r="Q190" s="87">
        <v>0</v>
      </c>
    </row>
    <row r="191" spans="2:17" hidden="1" x14ac:dyDescent="0.2">
      <c r="B191" s="70" t="s">
        <v>63</v>
      </c>
      <c r="C191" s="70"/>
      <c r="D191" s="70"/>
      <c r="E191" s="70"/>
      <c r="F191" s="86"/>
      <c r="G191" s="87">
        <v>0</v>
      </c>
      <c r="H191" s="87">
        <v>0</v>
      </c>
      <c r="I191" s="87">
        <v>0</v>
      </c>
      <c r="J191" s="87">
        <v>0</v>
      </c>
      <c r="K191" s="87">
        <v>0</v>
      </c>
      <c r="L191" s="87">
        <v>0</v>
      </c>
      <c r="M191" s="87">
        <v>0</v>
      </c>
      <c r="N191" s="87">
        <v>0</v>
      </c>
      <c r="O191" s="87">
        <v>0</v>
      </c>
      <c r="P191" s="87">
        <v>0</v>
      </c>
      <c r="Q191" s="87">
        <v>0</v>
      </c>
    </row>
    <row r="192" spans="2:17" hidden="1" x14ac:dyDescent="0.2">
      <c r="B192" s="70" t="s">
        <v>65</v>
      </c>
      <c r="C192" s="70"/>
      <c r="D192" s="70"/>
      <c r="E192" s="70"/>
      <c r="F192" s="86"/>
      <c r="G192" s="87">
        <v>0</v>
      </c>
      <c r="H192" s="87">
        <v>0</v>
      </c>
      <c r="I192" s="87">
        <v>0</v>
      </c>
      <c r="J192" s="87">
        <v>0</v>
      </c>
      <c r="K192" s="87">
        <v>0</v>
      </c>
      <c r="L192" s="87">
        <v>0</v>
      </c>
      <c r="M192" s="87">
        <v>0</v>
      </c>
      <c r="N192" s="87">
        <v>0</v>
      </c>
      <c r="O192" s="87">
        <v>0</v>
      </c>
      <c r="P192" s="87">
        <v>0</v>
      </c>
      <c r="Q192" s="87">
        <v>0</v>
      </c>
    </row>
    <row r="193" spans="2:17" x14ac:dyDescent="0.2">
      <c r="B193" s="88" t="s">
        <v>70</v>
      </c>
      <c r="C193" s="89"/>
      <c r="D193" s="89"/>
      <c r="E193" s="89"/>
      <c r="F193" s="86"/>
      <c r="G193" s="101">
        <f>SUM(G190:G192)</f>
        <v>0</v>
      </c>
      <c r="H193" s="101">
        <f t="shared" ref="H193:Q193" si="45">SUM(H190:H192)</f>
        <v>0</v>
      </c>
      <c r="I193" s="101">
        <f t="shared" si="45"/>
        <v>0</v>
      </c>
      <c r="J193" s="101">
        <f t="shared" si="45"/>
        <v>0</v>
      </c>
      <c r="K193" s="101">
        <f t="shared" si="45"/>
        <v>0</v>
      </c>
      <c r="L193" s="101">
        <f t="shared" si="45"/>
        <v>0</v>
      </c>
      <c r="M193" s="101">
        <f t="shared" si="45"/>
        <v>0</v>
      </c>
      <c r="N193" s="101">
        <f t="shared" si="45"/>
        <v>0</v>
      </c>
      <c r="O193" s="101">
        <f t="shared" si="45"/>
        <v>0</v>
      </c>
      <c r="P193" s="101">
        <f t="shared" si="45"/>
        <v>0</v>
      </c>
      <c r="Q193" s="101">
        <f t="shared" si="45"/>
        <v>0</v>
      </c>
    </row>
    <row r="194" spans="2:17" ht="13.5" thickBot="1" x14ac:dyDescent="0.25">
      <c r="B194" s="71" t="s">
        <v>71</v>
      </c>
      <c r="C194" s="71"/>
      <c r="D194" s="71"/>
      <c r="E194" s="71"/>
      <c r="F194" s="86"/>
      <c r="G194" s="102">
        <f>G193+G187</f>
        <v>8</v>
      </c>
      <c r="H194" s="102">
        <f t="shared" ref="H194:Q194" si="46">H193+H187</f>
        <v>8</v>
      </c>
      <c r="I194" s="102">
        <f t="shared" si="46"/>
        <v>8</v>
      </c>
      <c r="J194" s="102">
        <f t="shared" si="46"/>
        <v>8</v>
      </c>
      <c r="K194" s="102">
        <f t="shared" si="46"/>
        <v>8</v>
      </c>
      <c r="L194" s="102">
        <f t="shared" si="46"/>
        <v>8</v>
      </c>
      <c r="M194" s="102">
        <f t="shared" si="46"/>
        <v>8</v>
      </c>
      <c r="N194" s="102">
        <f t="shared" si="46"/>
        <v>8</v>
      </c>
      <c r="O194" s="102">
        <f t="shared" si="46"/>
        <v>8</v>
      </c>
      <c r="P194" s="102">
        <f t="shared" si="46"/>
        <v>8</v>
      </c>
      <c r="Q194" s="102">
        <f t="shared" si="46"/>
        <v>8</v>
      </c>
    </row>
    <row r="195" spans="2:17" ht="13.5" thickBot="1" x14ac:dyDescent="0.25">
      <c r="B195" s="71" t="s">
        <v>72</v>
      </c>
      <c r="C195" s="103"/>
      <c r="D195" s="103"/>
      <c r="E195" s="103"/>
      <c r="F195" s="86"/>
      <c r="G195" s="104">
        <f>G179-G194</f>
        <v>9641</v>
      </c>
      <c r="H195" s="104">
        <f t="shared" ref="H195:Q195" si="47">H179-H194</f>
        <v>9674.6064177994813</v>
      </c>
      <c r="I195" s="104">
        <f t="shared" si="47"/>
        <v>10166.143021554653</v>
      </c>
      <c r="J195" s="104">
        <f t="shared" si="47"/>
        <v>10510.202006501044</v>
      </c>
      <c r="K195" s="104">
        <f t="shared" si="47"/>
        <v>10536.198565766335</v>
      </c>
      <c r="L195" s="104">
        <f t="shared" si="47"/>
        <v>10558.947869586862</v>
      </c>
      <c r="M195" s="104">
        <f t="shared" si="47"/>
        <v>10578.04938920054</v>
      </c>
      <c r="N195" s="104">
        <f t="shared" si="47"/>
        <v>10593.289503467055</v>
      </c>
      <c r="O195" s="104">
        <f t="shared" si="47"/>
        <v>10604.37192350819</v>
      </c>
      <c r="P195" s="104">
        <f t="shared" si="47"/>
        <v>10610.984160346597</v>
      </c>
      <c r="Q195" s="104">
        <f t="shared" si="47"/>
        <v>10612.796743592759</v>
      </c>
    </row>
    <row r="196" spans="2:17" ht="13.5" thickTop="1" x14ac:dyDescent="0.2">
      <c r="B196" s="70"/>
      <c r="C196" s="70"/>
      <c r="D196" s="70"/>
      <c r="E196" s="70"/>
      <c r="F196" s="86"/>
      <c r="G196" s="105"/>
      <c r="H196" s="105"/>
      <c r="I196" s="105"/>
      <c r="J196" s="70"/>
    </row>
    <row r="197" spans="2:17" x14ac:dyDescent="0.2">
      <c r="B197" s="85" t="s">
        <v>73</v>
      </c>
      <c r="C197" s="71"/>
      <c r="D197" s="71"/>
      <c r="E197" s="71"/>
      <c r="F197" s="86"/>
      <c r="G197" s="100"/>
      <c r="H197" s="100"/>
      <c r="I197" s="100"/>
      <c r="J197" s="71"/>
    </row>
    <row r="198" spans="2:17" x14ac:dyDescent="0.2">
      <c r="B198" s="70" t="s">
        <v>74</v>
      </c>
      <c r="C198" s="70"/>
      <c r="D198" s="70"/>
      <c r="E198" s="70"/>
      <c r="F198" s="86"/>
      <c r="G198" s="87">
        <v>3334</v>
      </c>
      <c r="H198" s="87">
        <v>3367.6064177994817</v>
      </c>
      <c r="I198" s="87">
        <v>3859.1430215546538</v>
      </c>
      <c r="J198" s="87">
        <v>4203.2020065010438</v>
      </c>
      <c r="K198" s="87">
        <v>4229.1985657663345</v>
      </c>
      <c r="L198" s="87">
        <v>4251.9478695868602</v>
      </c>
      <c r="M198" s="87">
        <v>4271.0493892005379</v>
      </c>
      <c r="N198" s="87">
        <v>4286.2895034670528</v>
      </c>
      <c r="O198" s="87">
        <v>4297.3719235081853</v>
      </c>
      <c r="P198" s="87">
        <v>4303.984160346592</v>
      </c>
      <c r="Q198" s="87">
        <v>4305.7967435927521</v>
      </c>
    </row>
    <row r="199" spans="2:17" ht="13.5" thickBot="1" x14ac:dyDescent="0.25">
      <c r="B199" s="70" t="s">
        <v>75</v>
      </c>
      <c r="C199" s="70"/>
      <c r="D199" s="70"/>
      <c r="E199" s="70"/>
      <c r="F199" s="86"/>
      <c r="G199" s="87">
        <v>6307</v>
      </c>
      <c r="H199" s="87">
        <v>6307</v>
      </c>
      <c r="I199" s="87">
        <v>6307</v>
      </c>
      <c r="J199" s="87">
        <v>6307</v>
      </c>
      <c r="K199" s="87">
        <v>6307</v>
      </c>
      <c r="L199" s="87">
        <v>6307</v>
      </c>
      <c r="M199" s="87">
        <v>6307</v>
      </c>
      <c r="N199" s="87">
        <v>6307</v>
      </c>
      <c r="O199" s="87">
        <v>6307</v>
      </c>
      <c r="P199" s="87">
        <v>6307</v>
      </c>
      <c r="Q199" s="87">
        <v>6307</v>
      </c>
    </row>
    <row r="200" spans="2:17" ht="13.5" thickBot="1" x14ac:dyDescent="0.25">
      <c r="B200" s="71" t="s">
        <v>76</v>
      </c>
      <c r="C200" s="70"/>
      <c r="D200" s="70"/>
      <c r="E200" s="70"/>
      <c r="F200" s="107"/>
      <c r="G200" s="104">
        <f>SUM(G198:G199)</f>
        <v>9641</v>
      </c>
      <c r="H200" s="104">
        <f t="shared" ref="H200:Q200" si="48">SUM(H198:H199)</f>
        <v>9674.6064177994813</v>
      </c>
      <c r="I200" s="104">
        <f t="shared" si="48"/>
        <v>10166.143021554653</v>
      </c>
      <c r="J200" s="104">
        <f t="shared" si="48"/>
        <v>10510.202006501044</v>
      </c>
      <c r="K200" s="104">
        <f t="shared" si="48"/>
        <v>10536.198565766335</v>
      </c>
      <c r="L200" s="104">
        <f t="shared" si="48"/>
        <v>10558.94786958686</v>
      </c>
      <c r="M200" s="104">
        <f t="shared" si="48"/>
        <v>10578.049389200538</v>
      </c>
      <c r="N200" s="104">
        <f t="shared" si="48"/>
        <v>10593.289503467053</v>
      </c>
      <c r="O200" s="104">
        <f t="shared" si="48"/>
        <v>10604.371923508184</v>
      </c>
      <c r="P200" s="104">
        <f t="shared" si="48"/>
        <v>10610.984160346592</v>
      </c>
      <c r="Q200" s="104">
        <f t="shared" si="48"/>
        <v>10612.796743592753</v>
      </c>
    </row>
    <row r="201" spans="2:17" ht="13.5" thickTop="1" x14ac:dyDescent="0.2"/>
  </sheetData>
  <pageMargins left="0.39370078740157483" right="0.31496062992125984" top="0.39370078740157483" bottom="0.39370078740157483" header="0.19685039370078741" footer="0.19685039370078741"/>
  <pageSetup paperSize="9" scale="92" firstPageNumber="6" fitToHeight="0" orientation="landscape" r:id="rId1"/>
  <headerFooter alignWithMargins="0"/>
  <rowBreaks count="5" manualBreakCount="5">
    <brk id="47" max="16383" man="1"/>
    <brk id="52" max="16383" man="1"/>
    <brk id="99" max="16383" man="1"/>
    <brk id="106" max="16383" man="1"/>
    <brk id="15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50A7B-A785-40A9-9C55-EFDAE5558AB5}">
  <sheetPr>
    <tabColor theme="3" tint="0.39997558519241921"/>
    <pageSetUpPr fitToPage="1"/>
  </sheetPr>
  <dimension ref="A1:U197"/>
  <sheetViews>
    <sheetView view="pageBreakPreview" zoomScaleNormal="100" zoomScaleSheetLayoutView="100" workbookViewId="0">
      <selection activeCell="M65" sqref="M65"/>
    </sheetView>
  </sheetViews>
  <sheetFormatPr defaultRowHeight="12" x14ac:dyDescent="0.2"/>
  <cols>
    <col min="1" max="1" width="1.7109375" style="114" customWidth="1"/>
    <col min="2" max="7" width="9.140625" style="114"/>
    <col min="8" max="8" width="5.7109375" style="114" bestFit="1" customWidth="1"/>
    <col min="9" max="16" width="9.7109375" style="114" bestFit="1" customWidth="1"/>
    <col min="17" max="17" width="9.42578125" style="114" bestFit="1" customWidth="1"/>
    <col min="18" max="18" width="9.7109375" style="114" bestFit="1" customWidth="1"/>
    <col min="19" max="256" width="9.140625" style="114"/>
    <col min="257" max="257" width="1.7109375" style="114" customWidth="1"/>
    <col min="258" max="263" width="9.140625" style="114"/>
    <col min="264" max="264" width="5.7109375" style="114" bestFit="1" customWidth="1"/>
    <col min="265" max="272" width="9.7109375" style="114" bestFit="1" customWidth="1"/>
    <col min="273" max="273" width="9.42578125" style="114" bestFit="1" customWidth="1"/>
    <col min="274" max="274" width="9.7109375" style="114" bestFit="1" customWidth="1"/>
    <col min="275" max="512" width="9.140625" style="114"/>
    <col min="513" max="513" width="1.7109375" style="114" customWidth="1"/>
    <col min="514" max="519" width="9.140625" style="114"/>
    <col min="520" max="520" width="5.7109375" style="114" bestFit="1" customWidth="1"/>
    <col min="521" max="528" width="9.7109375" style="114" bestFit="1" customWidth="1"/>
    <col min="529" max="529" width="9.42578125" style="114" bestFit="1" customWidth="1"/>
    <col min="530" max="530" width="9.7109375" style="114" bestFit="1" customWidth="1"/>
    <col min="531" max="768" width="9.140625" style="114"/>
    <col min="769" max="769" width="1.7109375" style="114" customWidth="1"/>
    <col min="770" max="775" width="9.140625" style="114"/>
    <col min="776" max="776" width="5.7109375" style="114" bestFit="1" customWidth="1"/>
    <col min="777" max="784" width="9.7109375" style="114" bestFit="1" customWidth="1"/>
    <col min="785" max="785" width="9.42578125" style="114" bestFit="1" customWidth="1"/>
    <col min="786" max="786" width="9.7109375" style="114" bestFit="1" customWidth="1"/>
    <col min="787" max="1024" width="9.140625" style="114"/>
    <col min="1025" max="1025" width="1.7109375" style="114" customWidth="1"/>
    <col min="1026" max="1031" width="9.140625" style="114"/>
    <col min="1032" max="1032" width="5.7109375" style="114" bestFit="1" customWidth="1"/>
    <col min="1033" max="1040" width="9.7109375" style="114" bestFit="1" customWidth="1"/>
    <col min="1041" max="1041" width="9.42578125" style="114" bestFit="1" customWidth="1"/>
    <col min="1042" max="1042" width="9.7109375" style="114" bestFit="1" customWidth="1"/>
    <col min="1043" max="1280" width="9.140625" style="114"/>
    <col min="1281" max="1281" width="1.7109375" style="114" customWidth="1"/>
    <col min="1282" max="1287" width="9.140625" style="114"/>
    <col min="1288" max="1288" width="5.7109375" style="114" bestFit="1" customWidth="1"/>
    <col min="1289" max="1296" width="9.7109375" style="114" bestFit="1" customWidth="1"/>
    <col min="1297" max="1297" width="9.42578125" style="114" bestFit="1" customWidth="1"/>
    <col min="1298" max="1298" width="9.7109375" style="114" bestFit="1" customWidth="1"/>
    <col min="1299" max="1536" width="9.140625" style="114"/>
    <col min="1537" max="1537" width="1.7109375" style="114" customWidth="1"/>
    <col min="1538" max="1543" width="9.140625" style="114"/>
    <col min="1544" max="1544" width="5.7109375" style="114" bestFit="1" customWidth="1"/>
    <col min="1545" max="1552" width="9.7109375" style="114" bestFit="1" customWidth="1"/>
    <col min="1553" max="1553" width="9.42578125" style="114" bestFit="1" customWidth="1"/>
    <col min="1554" max="1554" width="9.7109375" style="114" bestFit="1" customWidth="1"/>
    <col min="1555" max="1792" width="9.140625" style="114"/>
    <col min="1793" max="1793" width="1.7109375" style="114" customWidth="1"/>
    <col min="1794" max="1799" width="9.140625" style="114"/>
    <col min="1800" max="1800" width="5.7109375" style="114" bestFit="1" customWidth="1"/>
    <col min="1801" max="1808" width="9.7109375" style="114" bestFit="1" customWidth="1"/>
    <col min="1809" max="1809" width="9.42578125" style="114" bestFit="1" customWidth="1"/>
    <col min="1810" max="1810" width="9.7109375" style="114" bestFit="1" customWidth="1"/>
    <col min="1811" max="2048" width="9.140625" style="114"/>
    <col min="2049" max="2049" width="1.7109375" style="114" customWidth="1"/>
    <col min="2050" max="2055" width="9.140625" style="114"/>
    <col min="2056" max="2056" width="5.7109375" style="114" bestFit="1" customWidth="1"/>
    <col min="2057" max="2064" width="9.7109375" style="114" bestFit="1" customWidth="1"/>
    <col min="2065" max="2065" width="9.42578125" style="114" bestFit="1" customWidth="1"/>
    <col min="2066" max="2066" width="9.7109375" style="114" bestFit="1" customWidth="1"/>
    <col min="2067" max="2304" width="9.140625" style="114"/>
    <col min="2305" max="2305" width="1.7109375" style="114" customWidth="1"/>
    <col min="2306" max="2311" width="9.140625" style="114"/>
    <col min="2312" max="2312" width="5.7109375" style="114" bestFit="1" customWidth="1"/>
    <col min="2313" max="2320" width="9.7109375" style="114" bestFit="1" customWidth="1"/>
    <col min="2321" max="2321" width="9.42578125" style="114" bestFit="1" customWidth="1"/>
    <col min="2322" max="2322" width="9.7109375" style="114" bestFit="1" customWidth="1"/>
    <col min="2323" max="2560" width="9.140625" style="114"/>
    <col min="2561" max="2561" width="1.7109375" style="114" customWidth="1"/>
    <col min="2562" max="2567" width="9.140625" style="114"/>
    <col min="2568" max="2568" width="5.7109375" style="114" bestFit="1" customWidth="1"/>
    <col min="2569" max="2576" width="9.7109375" style="114" bestFit="1" customWidth="1"/>
    <col min="2577" max="2577" width="9.42578125" style="114" bestFit="1" customWidth="1"/>
    <col min="2578" max="2578" width="9.7109375" style="114" bestFit="1" customWidth="1"/>
    <col min="2579" max="2816" width="9.140625" style="114"/>
    <col min="2817" max="2817" width="1.7109375" style="114" customWidth="1"/>
    <col min="2818" max="2823" width="9.140625" style="114"/>
    <col min="2824" max="2824" width="5.7109375" style="114" bestFit="1" customWidth="1"/>
    <col min="2825" max="2832" width="9.7109375" style="114" bestFit="1" customWidth="1"/>
    <col min="2833" max="2833" width="9.42578125" style="114" bestFit="1" customWidth="1"/>
    <col min="2834" max="2834" width="9.7109375" style="114" bestFit="1" customWidth="1"/>
    <col min="2835" max="3072" width="9.140625" style="114"/>
    <col min="3073" max="3073" width="1.7109375" style="114" customWidth="1"/>
    <col min="3074" max="3079" width="9.140625" style="114"/>
    <col min="3080" max="3080" width="5.7109375" style="114" bestFit="1" customWidth="1"/>
    <col min="3081" max="3088" width="9.7109375" style="114" bestFit="1" customWidth="1"/>
    <col min="3089" max="3089" width="9.42578125" style="114" bestFit="1" customWidth="1"/>
    <col min="3090" max="3090" width="9.7109375" style="114" bestFit="1" customWidth="1"/>
    <col min="3091" max="3328" width="9.140625" style="114"/>
    <col min="3329" max="3329" width="1.7109375" style="114" customWidth="1"/>
    <col min="3330" max="3335" width="9.140625" style="114"/>
    <col min="3336" max="3336" width="5.7109375" style="114" bestFit="1" customWidth="1"/>
    <col min="3337" max="3344" width="9.7109375" style="114" bestFit="1" customWidth="1"/>
    <col min="3345" max="3345" width="9.42578125" style="114" bestFit="1" customWidth="1"/>
    <col min="3346" max="3346" width="9.7109375" style="114" bestFit="1" customWidth="1"/>
    <col min="3347" max="3584" width="9.140625" style="114"/>
    <col min="3585" max="3585" width="1.7109375" style="114" customWidth="1"/>
    <col min="3586" max="3591" width="9.140625" style="114"/>
    <col min="3592" max="3592" width="5.7109375" style="114" bestFit="1" customWidth="1"/>
    <col min="3593" max="3600" width="9.7109375" style="114" bestFit="1" customWidth="1"/>
    <col min="3601" max="3601" width="9.42578125" style="114" bestFit="1" customWidth="1"/>
    <col min="3602" max="3602" width="9.7109375" style="114" bestFit="1" customWidth="1"/>
    <col min="3603" max="3840" width="9.140625" style="114"/>
    <col min="3841" max="3841" width="1.7109375" style="114" customWidth="1"/>
    <col min="3842" max="3847" width="9.140625" style="114"/>
    <col min="3848" max="3848" width="5.7109375" style="114" bestFit="1" customWidth="1"/>
    <col min="3849" max="3856" width="9.7109375" style="114" bestFit="1" customWidth="1"/>
    <col min="3857" max="3857" width="9.42578125" style="114" bestFit="1" customWidth="1"/>
    <col min="3858" max="3858" width="9.7109375" style="114" bestFit="1" customWidth="1"/>
    <col min="3859" max="4096" width="9.140625" style="114"/>
    <col min="4097" max="4097" width="1.7109375" style="114" customWidth="1"/>
    <col min="4098" max="4103" width="9.140625" style="114"/>
    <col min="4104" max="4104" width="5.7109375" style="114" bestFit="1" customWidth="1"/>
    <col min="4105" max="4112" width="9.7109375" style="114" bestFit="1" customWidth="1"/>
    <col min="4113" max="4113" width="9.42578125" style="114" bestFit="1" customWidth="1"/>
    <col min="4114" max="4114" width="9.7109375" style="114" bestFit="1" customWidth="1"/>
    <col min="4115" max="4352" width="9.140625" style="114"/>
    <col min="4353" max="4353" width="1.7109375" style="114" customWidth="1"/>
    <col min="4354" max="4359" width="9.140625" style="114"/>
    <col min="4360" max="4360" width="5.7109375" style="114" bestFit="1" customWidth="1"/>
    <col min="4361" max="4368" width="9.7109375" style="114" bestFit="1" customWidth="1"/>
    <col min="4369" max="4369" width="9.42578125" style="114" bestFit="1" customWidth="1"/>
    <col min="4370" max="4370" width="9.7109375" style="114" bestFit="1" customWidth="1"/>
    <col min="4371" max="4608" width="9.140625" style="114"/>
    <col min="4609" max="4609" width="1.7109375" style="114" customWidth="1"/>
    <col min="4610" max="4615" width="9.140625" style="114"/>
    <col min="4616" max="4616" width="5.7109375" style="114" bestFit="1" customWidth="1"/>
    <col min="4617" max="4624" width="9.7109375" style="114" bestFit="1" customWidth="1"/>
    <col min="4625" max="4625" width="9.42578125" style="114" bestFit="1" customWidth="1"/>
    <col min="4626" max="4626" width="9.7109375" style="114" bestFit="1" customWidth="1"/>
    <col min="4627" max="4864" width="9.140625" style="114"/>
    <col min="4865" max="4865" width="1.7109375" style="114" customWidth="1"/>
    <col min="4866" max="4871" width="9.140625" style="114"/>
    <col min="4872" max="4872" width="5.7109375" style="114" bestFit="1" customWidth="1"/>
    <col min="4873" max="4880" width="9.7109375" style="114" bestFit="1" customWidth="1"/>
    <col min="4881" max="4881" width="9.42578125" style="114" bestFit="1" customWidth="1"/>
    <col min="4882" max="4882" width="9.7109375" style="114" bestFit="1" customWidth="1"/>
    <col min="4883" max="5120" width="9.140625" style="114"/>
    <col min="5121" max="5121" width="1.7109375" style="114" customWidth="1"/>
    <col min="5122" max="5127" width="9.140625" style="114"/>
    <col min="5128" max="5128" width="5.7109375" style="114" bestFit="1" customWidth="1"/>
    <col min="5129" max="5136" width="9.7109375" style="114" bestFit="1" customWidth="1"/>
    <col min="5137" max="5137" width="9.42578125" style="114" bestFit="1" customWidth="1"/>
    <col min="5138" max="5138" width="9.7109375" style="114" bestFit="1" customWidth="1"/>
    <col min="5139" max="5376" width="9.140625" style="114"/>
    <col min="5377" max="5377" width="1.7109375" style="114" customWidth="1"/>
    <col min="5378" max="5383" width="9.140625" style="114"/>
    <col min="5384" max="5384" width="5.7109375" style="114" bestFit="1" customWidth="1"/>
    <col min="5385" max="5392" width="9.7109375" style="114" bestFit="1" customWidth="1"/>
    <col min="5393" max="5393" width="9.42578125" style="114" bestFit="1" customWidth="1"/>
    <col min="5394" max="5394" width="9.7109375" style="114" bestFit="1" customWidth="1"/>
    <col min="5395" max="5632" width="9.140625" style="114"/>
    <col min="5633" max="5633" width="1.7109375" style="114" customWidth="1"/>
    <col min="5634" max="5639" width="9.140625" style="114"/>
    <col min="5640" max="5640" width="5.7109375" style="114" bestFit="1" customWidth="1"/>
    <col min="5641" max="5648" width="9.7109375" style="114" bestFit="1" customWidth="1"/>
    <col min="5649" max="5649" width="9.42578125" style="114" bestFit="1" customWidth="1"/>
    <col min="5650" max="5650" width="9.7109375" style="114" bestFit="1" customWidth="1"/>
    <col min="5651" max="5888" width="9.140625" style="114"/>
    <col min="5889" max="5889" width="1.7109375" style="114" customWidth="1"/>
    <col min="5890" max="5895" width="9.140625" style="114"/>
    <col min="5896" max="5896" width="5.7109375" style="114" bestFit="1" customWidth="1"/>
    <col min="5897" max="5904" width="9.7109375" style="114" bestFit="1" customWidth="1"/>
    <col min="5905" max="5905" width="9.42578125" style="114" bestFit="1" customWidth="1"/>
    <col min="5906" max="5906" width="9.7109375" style="114" bestFit="1" customWidth="1"/>
    <col min="5907" max="6144" width="9.140625" style="114"/>
    <col min="6145" max="6145" width="1.7109375" style="114" customWidth="1"/>
    <col min="6146" max="6151" width="9.140625" style="114"/>
    <col min="6152" max="6152" width="5.7109375" style="114" bestFit="1" customWidth="1"/>
    <col min="6153" max="6160" width="9.7109375" style="114" bestFit="1" customWidth="1"/>
    <col min="6161" max="6161" width="9.42578125" style="114" bestFit="1" customWidth="1"/>
    <col min="6162" max="6162" width="9.7109375" style="114" bestFit="1" customWidth="1"/>
    <col min="6163" max="6400" width="9.140625" style="114"/>
    <col min="6401" max="6401" width="1.7109375" style="114" customWidth="1"/>
    <col min="6402" max="6407" width="9.140625" style="114"/>
    <col min="6408" max="6408" width="5.7109375" style="114" bestFit="1" customWidth="1"/>
    <col min="6409" max="6416" width="9.7109375" style="114" bestFit="1" customWidth="1"/>
    <col min="6417" max="6417" width="9.42578125" style="114" bestFit="1" customWidth="1"/>
    <col min="6418" max="6418" width="9.7109375" style="114" bestFit="1" customWidth="1"/>
    <col min="6419" max="6656" width="9.140625" style="114"/>
    <col min="6657" max="6657" width="1.7109375" style="114" customWidth="1"/>
    <col min="6658" max="6663" width="9.140625" style="114"/>
    <col min="6664" max="6664" width="5.7109375" style="114" bestFit="1" customWidth="1"/>
    <col min="6665" max="6672" width="9.7109375" style="114" bestFit="1" customWidth="1"/>
    <col min="6673" max="6673" width="9.42578125" style="114" bestFit="1" customWidth="1"/>
    <col min="6674" max="6674" width="9.7109375" style="114" bestFit="1" customWidth="1"/>
    <col min="6675" max="6912" width="9.140625" style="114"/>
    <col min="6913" max="6913" width="1.7109375" style="114" customWidth="1"/>
    <col min="6914" max="6919" width="9.140625" style="114"/>
    <col min="6920" max="6920" width="5.7109375" style="114" bestFit="1" customWidth="1"/>
    <col min="6921" max="6928" width="9.7109375" style="114" bestFit="1" customWidth="1"/>
    <col min="6929" max="6929" width="9.42578125" style="114" bestFit="1" customWidth="1"/>
    <col min="6930" max="6930" width="9.7109375" style="114" bestFit="1" customWidth="1"/>
    <col min="6931" max="7168" width="9.140625" style="114"/>
    <col min="7169" max="7169" width="1.7109375" style="114" customWidth="1"/>
    <col min="7170" max="7175" width="9.140625" style="114"/>
    <col min="7176" max="7176" width="5.7109375" style="114" bestFit="1" customWidth="1"/>
    <col min="7177" max="7184" width="9.7109375" style="114" bestFit="1" customWidth="1"/>
    <col min="7185" max="7185" width="9.42578125" style="114" bestFit="1" customWidth="1"/>
    <col min="7186" max="7186" width="9.7109375" style="114" bestFit="1" customWidth="1"/>
    <col min="7187" max="7424" width="9.140625" style="114"/>
    <col min="7425" max="7425" width="1.7109375" style="114" customWidth="1"/>
    <col min="7426" max="7431" width="9.140625" style="114"/>
    <col min="7432" max="7432" width="5.7109375" style="114" bestFit="1" customWidth="1"/>
    <col min="7433" max="7440" width="9.7109375" style="114" bestFit="1" customWidth="1"/>
    <col min="7441" max="7441" width="9.42578125" style="114" bestFit="1" customWidth="1"/>
    <col min="7442" max="7442" width="9.7109375" style="114" bestFit="1" customWidth="1"/>
    <col min="7443" max="7680" width="9.140625" style="114"/>
    <col min="7681" max="7681" width="1.7109375" style="114" customWidth="1"/>
    <col min="7682" max="7687" width="9.140625" style="114"/>
    <col min="7688" max="7688" width="5.7109375" style="114" bestFit="1" customWidth="1"/>
    <col min="7689" max="7696" width="9.7109375" style="114" bestFit="1" customWidth="1"/>
    <col min="7697" max="7697" width="9.42578125" style="114" bestFit="1" customWidth="1"/>
    <col min="7698" max="7698" width="9.7109375" style="114" bestFit="1" customWidth="1"/>
    <col min="7699" max="7936" width="9.140625" style="114"/>
    <col min="7937" max="7937" width="1.7109375" style="114" customWidth="1"/>
    <col min="7938" max="7943" width="9.140625" style="114"/>
    <col min="7944" max="7944" width="5.7109375" style="114" bestFit="1" customWidth="1"/>
    <col min="7945" max="7952" width="9.7109375" style="114" bestFit="1" customWidth="1"/>
    <col min="7953" max="7953" width="9.42578125" style="114" bestFit="1" customWidth="1"/>
    <col min="7954" max="7954" width="9.7109375" style="114" bestFit="1" customWidth="1"/>
    <col min="7955" max="8192" width="9.140625" style="114"/>
    <col min="8193" max="8193" width="1.7109375" style="114" customWidth="1"/>
    <col min="8194" max="8199" width="9.140625" style="114"/>
    <col min="8200" max="8200" width="5.7109375" style="114" bestFit="1" customWidth="1"/>
    <col min="8201" max="8208" width="9.7109375" style="114" bestFit="1" customWidth="1"/>
    <col min="8209" max="8209" width="9.42578125" style="114" bestFit="1" customWidth="1"/>
    <col min="8210" max="8210" width="9.7109375" style="114" bestFit="1" customWidth="1"/>
    <col min="8211" max="8448" width="9.140625" style="114"/>
    <col min="8449" max="8449" width="1.7109375" style="114" customWidth="1"/>
    <col min="8450" max="8455" width="9.140625" style="114"/>
    <col min="8456" max="8456" width="5.7109375" style="114" bestFit="1" customWidth="1"/>
    <col min="8457" max="8464" width="9.7109375" style="114" bestFit="1" customWidth="1"/>
    <col min="8465" max="8465" width="9.42578125" style="114" bestFit="1" customWidth="1"/>
    <col min="8466" max="8466" width="9.7109375" style="114" bestFit="1" customWidth="1"/>
    <col min="8467" max="8704" width="9.140625" style="114"/>
    <col min="8705" max="8705" width="1.7109375" style="114" customWidth="1"/>
    <col min="8706" max="8711" width="9.140625" style="114"/>
    <col min="8712" max="8712" width="5.7109375" style="114" bestFit="1" customWidth="1"/>
    <col min="8713" max="8720" width="9.7109375" style="114" bestFit="1" customWidth="1"/>
    <col min="8721" max="8721" width="9.42578125" style="114" bestFit="1" customWidth="1"/>
    <col min="8722" max="8722" width="9.7109375" style="114" bestFit="1" customWidth="1"/>
    <col min="8723" max="8960" width="9.140625" style="114"/>
    <col min="8961" max="8961" width="1.7109375" style="114" customWidth="1"/>
    <col min="8962" max="8967" width="9.140625" style="114"/>
    <col min="8968" max="8968" width="5.7109375" style="114" bestFit="1" customWidth="1"/>
    <col min="8969" max="8976" width="9.7109375" style="114" bestFit="1" customWidth="1"/>
    <col min="8977" max="8977" width="9.42578125" style="114" bestFit="1" customWidth="1"/>
    <col min="8978" max="8978" width="9.7109375" style="114" bestFit="1" customWidth="1"/>
    <col min="8979" max="9216" width="9.140625" style="114"/>
    <col min="9217" max="9217" width="1.7109375" style="114" customWidth="1"/>
    <col min="9218" max="9223" width="9.140625" style="114"/>
    <col min="9224" max="9224" width="5.7109375" style="114" bestFit="1" customWidth="1"/>
    <col min="9225" max="9232" width="9.7109375" style="114" bestFit="1" customWidth="1"/>
    <col min="9233" max="9233" width="9.42578125" style="114" bestFit="1" customWidth="1"/>
    <col min="9234" max="9234" width="9.7109375" style="114" bestFit="1" customWidth="1"/>
    <col min="9235" max="9472" width="9.140625" style="114"/>
    <col min="9473" max="9473" width="1.7109375" style="114" customWidth="1"/>
    <col min="9474" max="9479" width="9.140625" style="114"/>
    <col min="9480" max="9480" width="5.7109375" style="114" bestFit="1" customWidth="1"/>
    <col min="9481" max="9488" width="9.7109375" style="114" bestFit="1" customWidth="1"/>
    <col min="9489" max="9489" width="9.42578125" style="114" bestFit="1" customWidth="1"/>
    <col min="9490" max="9490" width="9.7109375" style="114" bestFit="1" customWidth="1"/>
    <col min="9491" max="9728" width="9.140625" style="114"/>
    <col min="9729" max="9729" width="1.7109375" style="114" customWidth="1"/>
    <col min="9730" max="9735" width="9.140625" style="114"/>
    <col min="9736" max="9736" width="5.7109375" style="114" bestFit="1" customWidth="1"/>
    <col min="9737" max="9744" width="9.7109375" style="114" bestFit="1" customWidth="1"/>
    <col min="9745" max="9745" width="9.42578125" style="114" bestFit="1" customWidth="1"/>
    <col min="9746" max="9746" width="9.7109375" style="114" bestFit="1" customWidth="1"/>
    <col min="9747" max="9984" width="9.140625" style="114"/>
    <col min="9985" max="9985" width="1.7109375" style="114" customWidth="1"/>
    <col min="9986" max="9991" width="9.140625" style="114"/>
    <col min="9992" max="9992" width="5.7109375" style="114" bestFit="1" customWidth="1"/>
    <col min="9993" max="10000" width="9.7109375" style="114" bestFit="1" customWidth="1"/>
    <col min="10001" max="10001" width="9.42578125" style="114" bestFit="1" customWidth="1"/>
    <col min="10002" max="10002" width="9.7109375" style="114" bestFit="1" customWidth="1"/>
    <col min="10003" max="10240" width="9.140625" style="114"/>
    <col min="10241" max="10241" width="1.7109375" style="114" customWidth="1"/>
    <col min="10242" max="10247" width="9.140625" style="114"/>
    <col min="10248" max="10248" width="5.7109375" style="114" bestFit="1" customWidth="1"/>
    <col min="10249" max="10256" width="9.7109375" style="114" bestFit="1" customWidth="1"/>
    <col min="10257" max="10257" width="9.42578125" style="114" bestFit="1" customWidth="1"/>
    <col min="10258" max="10258" width="9.7109375" style="114" bestFit="1" customWidth="1"/>
    <col min="10259" max="10496" width="9.140625" style="114"/>
    <col min="10497" max="10497" width="1.7109375" style="114" customWidth="1"/>
    <col min="10498" max="10503" width="9.140625" style="114"/>
    <col min="10504" max="10504" width="5.7109375" style="114" bestFit="1" customWidth="1"/>
    <col min="10505" max="10512" width="9.7109375" style="114" bestFit="1" customWidth="1"/>
    <col min="10513" max="10513" width="9.42578125" style="114" bestFit="1" customWidth="1"/>
    <col min="10514" max="10514" width="9.7109375" style="114" bestFit="1" customWidth="1"/>
    <col min="10515" max="10752" width="9.140625" style="114"/>
    <col min="10753" max="10753" width="1.7109375" style="114" customWidth="1"/>
    <col min="10754" max="10759" width="9.140625" style="114"/>
    <col min="10760" max="10760" width="5.7109375" style="114" bestFit="1" customWidth="1"/>
    <col min="10761" max="10768" width="9.7109375" style="114" bestFit="1" customWidth="1"/>
    <col min="10769" max="10769" width="9.42578125" style="114" bestFit="1" customWidth="1"/>
    <col min="10770" max="10770" width="9.7109375" style="114" bestFit="1" customWidth="1"/>
    <col min="10771" max="11008" width="9.140625" style="114"/>
    <col min="11009" max="11009" width="1.7109375" style="114" customWidth="1"/>
    <col min="11010" max="11015" width="9.140625" style="114"/>
    <col min="11016" max="11016" width="5.7109375" style="114" bestFit="1" customWidth="1"/>
    <col min="11017" max="11024" width="9.7109375" style="114" bestFit="1" customWidth="1"/>
    <col min="11025" max="11025" width="9.42578125" style="114" bestFit="1" customWidth="1"/>
    <col min="11026" max="11026" width="9.7109375" style="114" bestFit="1" customWidth="1"/>
    <col min="11027" max="11264" width="9.140625" style="114"/>
    <col min="11265" max="11265" width="1.7109375" style="114" customWidth="1"/>
    <col min="11266" max="11271" width="9.140625" style="114"/>
    <col min="11272" max="11272" width="5.7109375" style="114" bestFit="1" customWidth="1"/>
    <col min="11273" max="11280" width="9.7109375" style="114" bestFit="1" customWidth="1"/>
    <col min="11281" max="11281" width="9.42578125" style="114" bestFit="1" customWidth="1"/>
    <col min="11282" max="11282" width="9.7109375" style="114" bestFit="1" customWidth="1"/>
    <col min="11283" max="11520" width="9.140625" style="114"/>
    <col min="11521" max="11521" width="1.7109375" style="114" customWidth="1"/>
    <col min="11522" max="11527" width="9.140625" style="114"/>
    <col min="11528" max="11528" width="5.7109375" style="114" bestFit="1" customWidth="1"/>
    <col min="11529" max="11536" width="9.7109375" style="114" bestFit="1" customWidth="1"/>
    <col min="11537" max="11537" width="9.42578125" style="114" bestFit="1" customWidth="1"/>
    <col min="11538" max="11538" width="9.7109375" style="114" bestFit="1" customWidth="1"/>
    <col min="11539" max="11776" width="9.140625" style="114"/>
    <col min="11777" max="11777" width="1.7109375" style="114" customWidth="1"/>
    <col min="11778" max="11783" width="9.140625" style="114"/>
    <col min="11784" max="11784" width="5.7109375" style="114" bestFit="1" customWidth="1"/>
    <col min="11785" max="11792" width="9.7109375" style="114" bestFit="1" customWidth="1"/>
    <col min="11793" max="11793" width="9.42578125" style="114" bestFit="1" customWidth="1"/>
    <col min="11794" max="11794" width="9.7109375" style="114" bestFit="1" customWidth="1"/>
    <col min="11795" max="12032" width="9.140625" style="114"/>
    <col min="12033" max="12033" width="1.7109375" style="114" customWidth="1"/>
    <col min="12034" max="12039" width="9.140625" style="114"/>
    <col min="12040" max="12040" width="5.7109375" style="114" bestFit="1" customWidth="1"/>
    <col min="12041" max="12048" width="9.7109375" style="114" bestFit="1" customWidth="1"/>
    <col min="12049" max="12049" width="9.42578125" style="114" bestFit="1" customWidth="1"/>
    <col min="12050" max="12050" width="9.7109375" style="114" bestFit="1" customWidth="1"/>
    <col min="12051" max="12288" width="9.140625" style="114"/>
    <col min="12289" max="12289" width="1.7109375" style="114" customWidth="1"/>
    <col min="12290" max="12295" width="9.140625" style="114"/>
    <col min="12296" max="12296" width="5.7109375" style="114" bestFit="1" customWidth="1"/>
    <col min="12297" max="12304" width="9.7109375" style="114" bestFit="1" customWidth="1"/>
    <col min="12305" max="12305" width="9.42578125" style="114" bestFit="1" customWidth="1"/>
    <col min="12306" max="12306" width="9.7109375" style="114" bestFit="1" customWidth="1"/>
    <col min="12307" max="12544" width="9.140625" style="114"/>
    <col min="12545" max="12545" width="1.7109375" style="114" customWidth="1"/>
    <col min="12546" max="12551" width="9.140625" style="114"/>
    <col min="12552" max="12552" width="5.7109375" style="114" bestFit="1" customWidth="1"/>
    <col min="12553" max="12560" width="9.7109375" style="114" bestFit="1" customWidth="1"/>
    <col min="12561" max="12561" width="9.42578125" style="114" bestFit="1" customWidth="1"/>
    <col min="12562" max="12562" width="9.7109375" style="114" bestFit="1" customWidth="1"/>
    <col min="12563" max="12800" width="9.140625" style="114"/>
    <col min="12801" max="12801" width="1.7109375" style="114" customWidth="1"/>
    <col min="12802" max="12807" width="9.140625" style="114"/>
    <col min="12808" max="12808" width="5.7109375" style="114" bestFit="1" customWidth="1"/>
    <col min="12809" max="12816" width="9.7109375" style="114" bestFit="1" customWidth="1"/>
    <col min="12817" max="12817" width="9.42578125" style="114" bestFit="1" customWidth="1"/>
    <col min="12818" max="12818" width="9.7109375" style="114" bestFit="1" customWidth="1"/>
    <col min="12819" max="13056" width="9.140625" style="114"/>
    <col min="13057" max="13057" width="1.7109375" style="114" customWidth="1"/>
    <col min="13058" max="13063" width="9.140625" style="114"/>
    <col min="13064" max="13064" width="5.7109375" style="114" bestFit="1" customWidth="1"/>
    <col min="13065" max="13072" width="9.7109375" style="114" bestFit="1" customWidth="1"/>
    <col min="13073" max="13073" width="9.42578125" style="114" bestFit="1" customWidth="1"/>
    <col min="13074" max="13074" width="9.7109375" style="114" bestFit="1" customWidth="1"/>
    <col min="13075" max="13312" width="9.140625" style="114"/>
    <col min="13313" max="13313" width="1.7109375" style="114" customWidth="1"/>
    <col min="13314" max="13319" width="9.140625" style="114"/>
    <col min="13320" max="13320" width="5.7109375" style="114" bestFit="1" customWidth="1"/>
    <col min="13321" max="13328" width="9.7109375" style="114" bestFit="1" customWidth="1"/>
    <col min="13329" max="13329" width="9.42578125" style="114" bestFit="1" customWidth="1"/>
    <col min="13330" max="13330" width="9.7109375" style="114" bestFit="1" customWidth="1"/>
    <col min="13331" max="13568" width="9.140625" style="114"/>
    <col min="13569" max="13569" width="1.7109375" style="114" customWidth="1"/>
    <col min="13570" max="13575" width="9.140625" style="114"/>
    <col min="13576" max="13576" width="5.7109375" style="114" bestFit="1" customWidth="1"/>
    <col min="13577" max="13584" width="9.7109375" style="114" bestFit="1" customWidth="1"/>
    <col min="13585" max="13585" width="9.42578125" style="114" bestFit="1" customWidth="1"/>
    <col min="13586" max="13586" width="9.7109375" style="114" bestFit="1" customWidth="1"/>
    <col min="13587" max="13824" width="9.140625" style="114"/>
    <col min="13825" max="13825" width="1.7109375" style="114" customWidth="1"/>
    <col min="13826" max="13831" width="9.140625" style="114"/>
    <col min="13832" max="13832" width="5.7109375" style="114" bestFit="1" customWidth="1"/>
    <col min="13833" max="13840" width="9.7109375" style="114" bestFit="1" customWidth="1"/>
    <col min="13841" max="13841" width="9.42578125" style="114" bestFit="1" customWidth="1"/>
    <col min="13842" max="13842" width="9.7109375" style="114" bestFit="1" customWidth="1"/>
    <col min="13843" max="14080" width="9.140625" style="114"/>
    <col min="14081" max="14081" width="1.7109375" style="114" customWidth="1"/>
    <col min="14082" max="14087" width="9.140625" style="114"/>
    <col min="14088" max="14088" width="5.7109375" style="114" bestFit="1" customWidth="1"/>
    <col min="14089" max="14096" width="9.7109375" style="114" bestFit="1" customWidth="1"/>
    <col min="14097" max="14097" width="9.42578125" style="114" bestFit="1" customWidth="1"/>
    <col min="14098" max="14098" width="9.7109375" style="114" bestFit="1" customWidth="1"/>
    <col min="14099" max="14336" width="9.140625" style="114"/>
    <col min="14337" max="14337" width="1.7109375" style="114" customWidth="1"/>
    <col min="14338" max="14343" width="9.140625" style="114"/>
    <col min="14344" max="14344" width="5.7109375" style="114" bestFit="1" customWidth="1"/>
    <col min="14345" max="14352" width="9.7109375" style="114" bestFit="1" customWidth="1"/>
    <col min="14353" max="14353" width="9.42578125" style="114" bestFit="1" customWidth="1"/>
    <col min="14354" max="14354" width="9.7109375" style="114" bestFit="1" customWidth="1"/>
    <col min="14355" max="14592" width="9.140625" style="114"/>
    <col min="14593" max="14593" width="1.7109375" style="114" customWidth="1"/>
    <col min="14594" max="14599" width="9.140625" style="114"/>
    <col min="14600" max="14600" width="5.7109375" style="114" bestFit="1" customWidth="1"/>
    <col min="14601" max="14608" width="9.7109375" style="114" bestFit="1" customWidth="1"/>
    <col min="14609" max="14609" width="9.42578125" style="114" bestFit="1" customWidth="1"/>
    <col min="14610" max="14610" width="9.7109375" style="114" bestFit="1" customWidth="1"/>
    <col min="14611" max="14848" width="9.140625" style="114"/>
    <col min="14849" max="14849" width="1.7109375" style="114" customWidth="1"/>
    <col min="14850" max="14855" width="9.140625" style="114"/>
    <col min="14856" max="14856" width="5.7109375" style="114" bestFit="1" customWidth="1"/>
    <col min="14857" max="14864" width="9.7109375" style="114" bestFit="1" customWidth="1"/>
    <col min="14865" max="14865" width="9.42578125" style="114" bestFit="1" customWidth="1"/>
    <col min="14866" max="14866" width="9.7109375" style="114" bestFit="1" customWidth="1"/>
    <col min="14867" max="15104" width="9.140625" style="114"/>
    <col min="15105" max="15105" width="1.7109375" style="114" customWidth="1"/>
    <col min="15106" max="15111" width="9.140625" style="114"/>
    <col min="15112" max="15112" width="5.7109375" style="114" bestFit="1" customWidth="1"/>
    <col min="15113" max="15120" width="9.7109375" style="114" bestFit="1" customWidth="1"/>
    <col min="15121" max="15121" width="9.42578125" style="114" bestFit="1" customWidth="1"/>
    <col min="15122" max="15122" width="9.7109375" style="114" bestFit="1" customWidth="1"/>
    <col min="15123" max="15360" width="9.140625" style="114"/>
    <col min="15361" max="15361" width="1.7109375" style="114" customWidth="1"/>
    <col min="15362" max="15367" width="9.140625" style="114"/>
    <col min="15368" max="15368" width="5.7109375" style="114" bestFit="1" customWidth="1"/>
    <col min="15369" max="15376" width="9.7109375" style="114" bestFit="1" customWidth="1"/>
    <col min="15377" max="15377" width="9.42578125" style="114" bestFit="1" customWidth="1"/>
    <col min="15378" max="15378" width="9.7109375" style="114" bestFit="1" customWidth="1"/>
    <col min="15379" max="15616" width="9.140625" style="114"/>
    <col min="15617" max="15617" width="1.7109375" style="114" customWidth="1"/>
    <col min="15618" max="15623" width="9.140625" style="114"/>
    <col min="15624" max="15624" width="5.7109375" style="114" bestFit="1" customWidth="1"/>
    <col min="15625" max="15632" width="9.7109375" style="114" bestFit="1" customWidth="1"/>
    <col min="15633" max="15633" width="9.42578125" style="114" bestFit="1" customWidth="1"/>
    <col min="15634" max="15634" width="9.7109375" style="114" bestFit="1" customWidth="1"/>
    <col min="15635" max="15872" width="9.140625" style="114"/>
    <col min="15873" max="15873" width="1.7109375" style="114" customWidth="1"/>
    <col min="15874" max="15879" width="9.140625" style="114"/>
    <col min="15880" max="15880" width="5.7109375" style="114" bestFit="1" customWidth="1"/>
    <col min="15881" max="15888" width="9.7109375" style="114" bestFit="1" customWidth="1"/>
    <col min="15889" max="15889" width="9.42578125" style="114" bestFit="1" customWidth="1"/>
    <col min="15890" max="15890" width="9.7109375" style="114" bestFit="1" customWidth="1"/>
    <col min="15891" max="16128" width="9.140625" style="114"/>
    <col min="16129" max="16129" width="1.7109375" style="114" customWidth="1"/>
    <col min="16130" max="16135" width="9.140625" style="114"/>
    <col min="16136" max="16136" width="5.7109375" style="114" bestFit="1" customWidth="1"/>
    <col min="16137" max="16144" width="9.7109375" style="114" bestFit="1" customWidth="1"/>
    <col min="16145" max="16145" width="9.42578125" style="114" bestFit="1" customWidth="1"/>
    <col min="16146" max="16146" width="9.7109375" style="114" bestFit="1" customWidth="1"/>
    <col min="16147" max="16384" width="9.140625" style="114"/>
  </cols>
  <sheetData>
    <row r="1" spans="1:21" ht="12.75" x14ac:dyDescent="0.2">
      <c r="A1" s="112"/>
      <c r="B1" s="112" t="s">
        <v>3</v>
      </c>
      <c r="C1" s="112"/>
      <c r="D1" s="113"/>
      <c r="E1" s="113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" t="str">
        <f>'IncomeStat SCEN1'!$Q$1</f>
        <v>SCENARIO 1</v>
      </c>
      <c r="Q1" s="73"/>
      <c r="R1" s="112"/>
      <c r="S1" s="112"/>
      <c r="T1" s="112"/>
      <c r="U1" s="112"/>
    </row>
    <row r="3" spans="1:21" x14ac:dyDescent="0.2">
      <c r="A3" s="115"/>
      <c r="B3" s="115" t="s">
        <v>78</v>
      </c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</row>
    <row r="4" spans="1:21" ht="12.75" thickBot="1" x14ac:dyDescent="0.25">
      <c r="A4" s="115"/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</row>
    <row r="5" spans="1:21" x14ac:dyDescent="0.2">
      <c r="A5" s="115"/>
      <c r="B5" s="19" t="s">
        <v>6</v>
      </c>
      <c r="C5" s="116"/>
      <c r="D5" s="116"/>
      <c r="E5" s="116"/>
      <c r="F5" s="116"/>
      <c r="G5" s="116"/>
      <c r="H5" s="116"/>
      <c r="I5" s="117">
        <f>'IncomeStat SCEN1'!J7</f>
        <v>2023</v>
      </c>
      <c r="J5" s="117">
        <f>I5+1</f>
        <v>2024</v>
      </c>
      <c r="K5" s="117">
        <f t="shared" ref="K5:R5" si="0">J5+1</f>
        <v>2025</v>
      </c>
      <c r="L5" s="117">
        <f t="shared" si="0"/>
        <v>2026</v>
      </c>
      <c r="M5" s="117">
        <f t="shared" si="0"/>
        <v>2027</v>
      </c>
      <c r="N5" s="117">
        <f t="shared" si="0"/>
        <v>2028</v>
      </c>
      <c r="O5" s="117">
        <f t="shared" si="0"/>
        <v>2029</v>
      </c>
      <c r="P5" s="117">
        <f t="shared" si="0"/>
        <v>2030</v>
      </c>
      <c r="Q5" s="117">
        <f t="shared" si="0"/>
        <v>2031</v>
      </c>
      <c r="R5" s="117">
        <f t="shared" si="0"/>
        <v>2032</v>
      </c>
    </row>
    <row r="6" spans="1:21" ht="24.75" thickBot="1" x14ac:dyDescent="0.25">
      <c r="A6" s="115"/>
      <c r="B6" s="118" t="s">
        <v>7</v>
      </c>
      <c r="C6" s="119"/>
      <c r="D6" s="119"/>
      <c r="E6" s="119"/>
      <c r="F6" s="119"/>
      <c r="G6" s="119"/>
      <c r="H6" s="26"/>
      <c r="I6" s="120" t="s">
        <v>9</v>
      </c>
      <c r="J6" s="120" t="s">
        <v>10</v>
      </c>
      <c r="K6" s="120" t="s">
        <v>11</v>
      </c>
      <c r="L6" s="120" t="s">
        <v>12</v>
      </c>
      <c r="M6" s="120" t="s">
        <v>13</v>
      </c>
      <c r="N6" s="120" t="s">
        <v>14</v>
      </c>
      <c r="O6" s="120" t="s">
        <v>15</v>
      </c>
      <c r="P6" s="120" t="s">
        <v>16</v>
      </c>
      <c r="Q6" s="120" t="s">
        <v>17</v>
      </c>
      <c r="R6" s="120" t="s">
        <v>18</v>
      </c>
    </row>
    <row r="7" spans="1:21" x14ac:dyDescent="0.2">
      <c r="H7" s="121"/>
    </row>
    <row r="8" spans="1:21" x14ac:dyDescent="0.2">
      <c r="A8" s="112"/>
      <c r="B8" s="122" t="s">
        <v>79</v>
      </c>
      <c r="C8" s="112"/>
      <c r="D8" s="112"/>
      <c r="E8" s="112"/>
      <c r="F8" s="112"/>
      <c r="G8" s="112"/>
      <c r="H8" s="123"/>
      <c r="I8" s="124"/>
      <c r="J8" s="125"/>
      <c r="K8" s="112"/>
    </row>
    <row r="9" spans="1:21" x14ac:dyDescent="0.2">
      <c r="A9" s="112"/>
      <c r="B9" s="126" t="s">
        <v>80</v>
      </c>
      <c r="C9" s="112"/>
      <c r="D9" s="112"/>
      <c r="E9" s="112"/>
      <c r="F9" s="112"/>
      <c r="G9" s="112"/>
      <c r="H9" s="123"/>
      <c r="I9" s="124"/>
      <c r="J9" s="125"/>
      <c r="K9" s="112"/>
    </row>
    <row r="10" spans="1:21" x14ac:dyDescent="0.2">
      <c r="B10" s="114" t="s">
        <v>22</v>
      </c>
      <c r="H10" s="123"/>
      <c r="I10" s="127">
        <f t="shared" ref="I10:R11" si="1">I60+I110+I159</f>
        <v>5466.3639723219267</v>
      </c>
      <c r="J10" s="127">
        <f t="shared" si="1"/>
        <v>5691.6511066080966</v>
      </c>
      <c r="K10" s="127">
        <f t="shared" si="1"/>
        <v>5862.006105677825</v>
      </c>
      <c r="L10" s="127">
        <f t="shared" si="1"/>
        <v>6018.4219471258839</v>
      </c>
      <c r="M10" s="127">
        <f t="shared" si="1"/>
        <v>6179.0452847157658</v>
      </c>
      <c r="N10" s="127">
        <f t="shared" si="1"/>
        <v>6343.9902532908536</v>
      </c>
      <c r="O10" s="127">
        <f t="shared" si="1"/>
        <v>6513.3741105387844</v>
      </c>
      <c r="P10" s="127">
        <f t="shared" si="1"/>
        <v>6687.3173231787659</v>
      </c>
      <c r="Q10" s="127">
        <f t="shared" si="1"/>
        <v>6865.9436555480315</v>
      </c>
      <c r="R10" s="127">
        <f t="shared" si="1"/>
        <v>7049.380260654797</v>
      </c>
    </row>
    <row r="11" spans="1:21" x14ac:dyDescent="0.2">
      <c r="B11" s="114" t="s">
        <v>23</v>
      </c>
      <c r="H11" s="123"/>
      <c r="I11" s="127">
        <f t="shared" si="1"/>
        <v>4240.8247764148209</v>
      </c>
      <c r="J11" s="127">
        <f t="shared" si="1"/>
        <v>4452.8808305813545</v>
      </c>
      <c r="K11" s="127">
        <f t="shared" si="1"/>
        <v>4631.0823212022251</v>
      </c>
      <c r="L11" s="127">
        <f t="shared" si="1"/>
        <v>4770.1029228235066</v>
      </c>
      <c r="M11" s="127">
        <f t="shared" si="1"/>
        <v>4913.2968296376548</v>
      </c>
      <c r="N11" s="127">
        <f t="shared" si="1"/>
        <v>5060.7893227314835</v>
      </c>
      <c r="O11" s="127">
        <f t="shared" si="1"/>
        <v>5212.709444122489</v>
      </c>
      <c r="P11" s="127">
        <f t="shared" si="1"/>
        <v>5369.1901096629335</v>
      </c>
      <c r="Q11" s="127">
        <f t="shared" si="1"/>
        <v>5530.3682253333827</v>
      </c>
      <c r="R11" s="127">
        <f t="shared" si="1"/>
        <v>5696.3848070274253</v>
      </c>
    </row>
    <row r="12" spans="1:21" x14ac:dyDescent="0.2">
      <c r="B12" s="114" t="s">
        <v>81</v>
      </c>
      <c r="H12" s="123"/>
      <c r="I12" s="127">
        <f t="shared" ref="I12:R14" si="2">I63+I112+I161</f>
        <v>9.2380000000000013</v>
      </c>
      <c r="J12" s="127">
        <f t="shared" si="2"/>
        <v>46.550071000000003</v>
      </c>
      <c r="K12" s="127">
        <f t="shared" si="2"/>
        <v>41.949069430328997</v>
      </c>
      <c r="L12" s="127">
        <f t="shared" si="2"/>
        <v>45.082758740219738</v>
      </c>
      <c r="M12" s="127">
        <f t="shared" si="2"/>
        <v>46.852804833742717</v>
      </c>
      <c r="N12" s="127">
        <f t="shared" si="2"/>
        <v>48.427837640134712</v>
      </c>
      <c r="O12" s="127">
        <f t="shared" si="2"/>
        <v>39.709785907869552</v>
      </c>
      <c r="P12" s="127">
        <f t="shared" si="2"/>
        <v>35.571726563230243</v>
      </c>
      <c r="Q12" s="127">
        <f t="shared" si="2"/>
        <v>35.62396041266377</v>
      </c>
      <c r="R12" s="127">
        <f t="shared" si="2"/>
        <v>36.546797318362145</v>
      </c>
    </row>
    <row r="13" spans="1:21" x14ac:dyDescent="0.2">
      <c r="B13" s="114" t="s">
        <v>82</v>
      </c>
      <c r="H13" s="123"/>
      <c r="I13" s="127">
        <f t="shared" si="2"/>
        <v>21511.546000000002</v>
      </c>
      <c r="J13" s="127">
        <f t="shared" si="2"/>
        <v>7024.2771500000008</v>
      </c>
      <c r="K13" s="127">
        <f t="shared" si="2"/>
        <v>7346.7345159999995</v>
      </c>
      <c r="L13" s="127">
        <f t="shared" si="2"/>
        <v>6994.7333414799996</v>
      </c>
      <c r="M13" s="127">
        <f t="shared" si="2"/>
        <v>6956.8021817244007</v>
      </c>
      <c r="N13" s="127">
        <f t="shared" si="2"/>
        <v>7265.6205271761337</v>
      </c>
      <c r="O13" s="127">
        <f t="shared" si="2"/>
        <v>7343.1247129914173</v>
      </c>
      <c r="P13" s="127">
        <f t="shared" si="2"/>
        <v>7562.5710643811599</v>
      </c>
      <c r="Q13" s="127">
        <f t="shared" si="2"/>
        <v>7736.7790463125948</v>
      </c>
      <c r="R13" s="127">
        <f t="shared" si="2"/>
        <v>7936.0324177019738</v>
      </c>
    </row>
    <row r="14" spans="1:21" x14ac:dyDescent="0.2">
      <c r="B14" s="114" t="s">
        <v>83</v>
      </c>
      <c r="H14" s="123"/>
      <c r="I14" s="127">
        <f t="shared" si="2"/>
        <v>68.725684210526325</v>
      </c>
      <c r="J14" s="127">
        <f t="shared" si="2"/>
        <v>72.161968421052634</v>
      </c>
      <c r="K14" s="127">
        <f t="shared" si="2"/>
        <v>75.048447157894728</v>
      </c>
      <c r="L14" s="127">
        <f t="shared" si="2"/>
        <v>77.2999005726316</v>
      </c>
      <c r="M14" s="127">
        <f t="shared" si="2"/>
        <v>79.618897589810544</v>
      </c>
      <c r="N14" s="127">
        <f t="shared" si="2"/>
        <v>82.007464517504843</v>
      </c>
      <c r="O14" s="127">
        <f t="shared" si="2"/>
        <v>84.467688453030021</v>
      </c>
      <c r="P14" s="127">
        <f t="shared" si="2"/>
        <v>87.001719106620911</v>
      </c>
      <c r="Q14" s="127">
        <f t="shared" si="2"/>
        <v>89.611770679819543</v>
      </c>
      <c r="R14" s="127">
        <f t="shared" si="2"/>
        <v>92.300123800214138</v>
      </c>
    </row>
    <row r="15" spans="1:21" x14ac:dyDescent="0.2">
      <c r="A15" s="112"/>
      <c r="B15" s="126" t="s">
        <v>84</v>
      </c>
      <c r="C15" s="112"/>
      <c r="D15" s="112"/>
      <c r="E15" s="112"/>
      <c r="F15" s="112"/>
      <c r="G15" s="112"/>
      <c r="H15" s="123"/>
      <c r="I15" s="128"/>
      <c r="J15" s="129"/>
      <c r="K15" s="129"/>
      <c r="L15" s="129"/>
      <c r="M15" s="129"/>
      <c r="N15" s="129"/>
      <c r="O15" s="129"/>
      <c r="P15" s="129"/>
      <c r="Q15" s="129"/>
      <c r="R15" s="129"/>
    </row>
    <row r="16" spans="1:21" x14ac:dyDescent="0.2">
      <c r="B16" s="114" t="s">
        <v>32</v>
      </c>
      <c r="H16" s="123"/>
      <c r="I16" s="127">
        <f t="shared" ref="I16:R19" si="3">I67+I116+I165</f>
        <v>-5914.872247311604</v>
      </c>
      <c r="J16" s="127">
        <f t="shared" si="3"/>
        <v>-6192.780996442697</v>
      </c>
      <c r="K16" s="127">
        <f t="shared" si="3"/>
        <v>-6426.7872812718488</v>
      </c>
      <c r="L16" s="127">
        <f t="shared" si="3"/>
        <v>-6594.3846969300193</v>
      </c>
      <c r="M16" s="127">
        <f t="shared" si="3"/>
        <v>-6771.5720269467338</v>
      </c>
      <c r="N16" s="127">
        <f t="shared" si="3"/>
        <v>-6953.2492084283085</v>
      </c>
      <c r="O16" s="127">
        <f t="shared" si="3"/>
        <v>-7144.8739061812557</v>
      </c>
      <c r="P16" s="127">
        <f t="shared" si="3"/>
        <v>-7330.4815137267924</v>
      </c>
      <c r="Q16" s="127">
        <f t="shared" si="3"/>
        <v>-7526.2451523130994</v>
      </c>
      <c r="R16" s="127">
        <f t="shared" si="3"/>
        <v>-7726.915667783981</v>
      </c>
    </row>
    <row r="17" spans="1:18" x14ac:dyDescent="0.2">
      <c r="B17" s="114" t="s">
        <v>34</v>
      </c>
      <c r="H17" s="123"/>
      <c r="I17" s="127">
        <f t="shared" si="3"/>
        <v>-6233.2501652500005</v>
      </c>
      <c r="J17" s="127">
        <f t="shared" si="3"/>
        <v>-6400.786864165003</v>
      </c>
      <c r="K17" s="127">
        <f t="shared" si="3"/>
        <v>-6743.0594328232537</v>
      </c>
      <c r="L17" s="127">
        <f t="shared" si="3"/>
        <v>-6981.3994126041889</v>
      </c>
      <c r="M17" s="127">
        <f t="shared" si="3"/>
        <v>-7259.4306164503851</v>
      </c>
      <c r="N17" s="127">
        <f t="shared" si="3"/>
        <v>-7487.4480180707042</v>
      </c>
      <c r="O17" s="127">
        <f t="shared" si="3"/>
        <v>-7871.3535818647051</v>
      </c>
      <c r="P17" s="127">
        <f t="shared" si="3"/>
        <v>-8145.2669423025918</v>
      </c>
      <c r="Q17" s="127">
        <f t="shared" si="3"/>
        <v>-8468.5561104729168</v>
      </c>
      <c r="R17" s="127">
        <f t="shared" si="3"/>
        <v>-8805.6382088843711</v>
      </c>
    </row>
    <row r="18" spans="1:18" x14ac:dyDescent="0.2">
      <c r="B18" s="114" t="s">
        <v>33</v>
      </c>
      <c r="H18" s="123"/>
      <c r="I18" s="127">
        <f t="shared" si="3"/>
        <v>-85.24</v>
      </c>
      <c r="J18" s="127">
        <f t="shared" si="3"/>
        <v>-106.24194737063395</v>
      </c>
      <c r="K18" s="127">
        <f t="shared" si="3"/>
        <v>-107.35404274375227</v>
      </c>
      <c r="L18" s="127">
        <f t="shared" si="3"/>
        <v>-107.77292831542752</v>
      </c>
      <c r="M18" s="127">
        <f t="shared" si="3"/>
        <v>-108.16708408099055</v>
      </c>
      <c r="N18" s="127">
        <f t="shared" si="3"/>
        <v>-108.819581572739</v>
      </c>
      <c r="O18" s="127">
        <f t="shared" si="3"/>
        <v>-109.77255195787879</v>
      </c>
      <c r="P18" s="127">
        <f t="shared" si="3"/>
        <v>-110.76855856445984</v>
      </c>
      <c r="Q18" s="127">
        <f t="shared" si="3"/>
        <v>-111.76067106030639</v>
      </c>
      <c r="R18" s="127">
        <f t="shared" si="3"/>
        <v>-112.76055192011053</v>
      </c>
    </row>
    <row r="19" spans="1:18" x14ac:dyDescent="0.2">
      <c r="B19" s="114" t="s">
        <v>83</v>
      </c>
      <c r="H19" s="123"/>
      <c r="I19" s="127">
        <f t="shared" si="3"/>
        <v>-312.2</v>
      </c>
      <c r="J19" s="127">
        <f t="shared" si="3"/>
        <v>-330.93200000000002</v>
      </c>
      <c r="K19" s="127">
        <f t="shared" si="3"/>
        <v>-347.47859999999997</v>
      </c>
      <c r="L19" s="127">
        <f t="shared" si="3"/>
        <v>-361.37774399999995</v>
      </c>
      <c r="M19" s="127">
        <f t="shared" si="3"/>
        <v>-375.83285375999998</v>
      </c>
      <c r="N19" s="127">
        <f t="shared" si="3"/>
        <v>-390.86616791040007</v>
      </c>
      <c r="O19" s="127">
        <f t="shared" si="3"/>
        <v>-406.50081462681601</v>
      </c>
      <c r="P19" s="127">
        <f t="shared" si="3"/>
        <v>-422.76084721188852</v>
      </c>
      <c r="Q19" s="127">
        <f t="shared" si="3"/>
        <v>-439.67128110036418</v>
      </c>
      <c r="R19" s="127">
        <f t="shared" si="3"/>
        <v>-457.25813234437885</v>
      </c>
    </row>
    <row r="20" spans="1:18" x14ac:dyDescent="0.2">
      <c r="H20" s="130"/>
      <c r="I20" s="131"/>
      <c r="J20" s="132"/>
      <c r="K20" s="132"/>
      <c r="L20" s="132"/>
      <c r="M20" s="132"/>
      <c r="N20" s="132"/>
      <c r="O20" s="132"/>
      <c r="P20" s="132"/>
      <c r="Q20" s="132"/>
      <c r="R20" s="132"/>
    </row>
    <row r="21" spans="1:18" x14ac:dyDescent="0.2">
      <c r="A21" s="133"/>
      <c r="B21" s="134" t="s">
        <v>85</v>
      </c>
      <c r="C21" s="135"/>
      <c r="D21" s="135"/>
      <c r="E21" s="135"/>
      <c r="F21" s="135"/>
      <c r="G21" s="135"/>
      <c r="H21" s="123"/>
      <c r="I21" s="136">
        <f t="shared" ref="I21:R21" si="4">SUM(I9:I20)</f>
        <v>18751.136020385671</v>
      </c>
      <c r="J21" s="137">
        <f t="shared" si="4"/>
        <v>4256.7793186321705</v>
      </c>
      <c r="K21" s="137">
        <f t="shared" si="4"/>
        <v>4332.1411026294172</v>
      </c>
      <c r="L21" s="137">
        <f t="shared" si="4"/>
        <v>3860.7060888926021</v>
      </c>
      <c r="M21" s="137">
        <f t="shared" si="4"/>
        <v>3660.613417263266</v>
      </c>
      <c r="N21" s="137">
        <f t="shared" si="4"/>
        <v>3860.4524293739619</v>
      </c>
      <c r="O21" s="137">
        <f t="shared" si="4"/>
        <v>3660.8848873829343</v>
      </c>
      <c r="P21" s="137">
        <f t="shared" si="4"/>
        <v>3732.3740810869808</v>
      </c>
      <c r="Q21" s="137">
        <f t="shared" si="4"/>
        <v>3712.0934433398065</v>
      </c>
      <c r="R21" s="137">
        <f t="shared" si="4"/>
        <v>3708.0718455699293</v>
      </c>
    </row>
    <row r="22" spans="1:18" x14ac:dyDescent="0.2">
      <c r="H22" s="123"/>
      <c r="I22" s="131"/>
      <c r="J22" s="138"/>
    </row>
    <row r="23" spans="1:18" x14ac:dyDescent="0.2">
      <c r="A23" s="112"/>
      <c r="B23" s="122" t="s">
        <v>86</v>
      </c>
      <c r="C23" s="112"/>
      <c r="D23" s="112"/>
      <c r="E23" s="112"/>
      <c r="F23" s="112"/>
      <c r="G23" s="112"/>
      <c r="H23" s="123"/>
      <c r="I23" s="139"/>
      <c r="J23" s="125"/>
      <c r="K23" s="112"/>
    </row>
    <row r="24" spans="1:18" x14ac:dyDescent="0.2">
      <c r="A24" s="112"/>
      <c r="B24" s="126" t="s">
        <v>80</v>
      </c>
      <c r="C24" s="112"/>
      <c r="D24" s="112"/>
      <c r="E24" s="112"/>
      <c r="F24" s="112"/>
      <c r="G24" s="112"/>
      <c r="H24" s="123"/>
      <c r="I24" s="139"/>
      <c r="J24" s="125"/>
      <c r="K24" s="112"/>
    </row>
    <row r="25" spans="1:18" hidden="1" x14ac:dyDescent="0.2">
      <c r="B25" s="114" t="s">
        <v>87</v>
      </c>
      <c r="H25" s="123"/>
      <c r="I25" s="127">
        <f>I76</f>
        <v>0</v>
      </c>
      <c r="J25" s="127">
        <f t="shared" ref="J25:R27" si="5">J76</f>
        <v>0</v>
      </c>
      <c r="K25" s="127">
        <f t="shared" si="5"/>
        <v>0</v>
      </c>
      <c r="L25" s="127">
        <f t="shared" si="5"/>
        <v>0</v>
      </c>
      <c r="M25" s="127">
        <f t="shared" si="5"/>
        <v>0</v>
      </c>
      <c r="N25" s="127">
        <f t="shared" si="5"/>
        <v>0</v>
      </c>
      <c r="O25" s="127">
        <f t="shared" si="5"/>
        <v>0</v>
      </c>
      <c r="P25" s="127">
        <f t="shared" si="5"/>
        <v>0</v>
      </c>
      <c r="Q25" s="127">
        <f t="shared" si="5"/>
        <v>0</v>
      </c>
      <c r="R25" s="127">
        <f t="shared" si="5"/>
        <v>0</v>
      </c>
    </row>
    <row r="26" spans="1:18" hidden="1" x14ac:dyDescent="0.2">
      <c r="B26" s="114" t="s">
        <v>88</v>
      </c>
      <c r="H26" s="123"/>
      <c r="I26" s="127">
        <f>I77</f>
        <v>0</v>
      </c>
      <c r="J26" s="127">
        <f t="shared" si="5"/>
        <v>0</v>
      </c>
      <c r="K26" s="127">
        <f t="shared" si="5"/>
        <v>0</v>
      </c>
      <c r="L26" s="127">
        <f t="shared" si="5"/>
        <v>0</v>
      </c>
      <c r="M26" s="127">
        <f t="shared" si="5"/>
        <v>0</v>
      </c>
      <c r="N26" s="127">
        <f t="shared" si="5"/>
        <v>0</v>
      </c>
      <c r="O26" s="127">
        <f t="shared" si="5"/>
        <v>0</v>
      </c>
      <c r="P26" s="127">
        <f t="shared" si="5"/>
        <v>0</v>
      </c>
      <c r="Q26" s="127">
        <f t="shared" si="5"/>
        <v>0</v>
      </c>
      <c r="R26" s="127">
        <f t="shared" si="5"/>
        <v>0</v>
      </c>
    </row>
    <row r="27" spans="1:18" x14ac:dyDescent="0.2">
      <c r="B27" s="114" t="s">
        <v>89</v>
      </c>
      <c r="H27" s="123"/>
      <c r="I27" s="127">
        <f>I78</f>
        <v>179</v>
      </c>
      <c r="J27" s="127">
        <f t="shared" si="5"/>
        <v>597</v>
      </c>
      <c r="K27" s="127">
        <f t="shared" si="5"/>
        <v>326</v>
      </c>
      <c r="L27" s="127">
        <f t="shared" si="5"/>
        <v>90</v>
      </c>
      <c r="M27" s="127">
        <f t="shared" si="5"/>
        <v>55</v>
      </c>
      <c r="N27" s="127">
        <f t="shared" si="5"/>
        <v>140</v>
      </c>
      <c r="O27" s="127">
        <f t="shared" si="5"/>
        <v>50</v>
      </c>
      <c r="P27" s="127">
        <f t="shared" si="5"/>
        <v>315</v>
      </c>
      <c r="Q27" s="127">
        <f t="shared" si="5"/>
        <v>0</v>
      </c>
      <c r="R27" s="127">
        <f t="shared" si="5"/>
        <v>15</v>
      </c>
    </row>
    <row r="28" spans="1:18" x14ac:dyDescent="0.2">
      <c r="A28" s="112"/>
      <c r="B28" s="126" t="s">
        <v>84</v>
      </c>
      <c r="C28" s="112"/>
      <c r="D28" s="112"/>
      <c r="E28" s="112"/>
      <c r="F28" s="112"/>
      <c r="G28" s="112"/>
      <c r="H28" s="123"/>
      <c r="I28" s="140"/>
      <c r="J28" s="141"/>
      <c r="K28" s="141"/>
      <c r="L28" s="141"/>
      <c r="M28" s="141"/>
      <c r="N28" s="141"/>
      <c r="O28" s="141"/>
      <c r="P28" s="141"/>
      <c r="Q28" s="141"/>
      <c r="R28" s="141"/>
    </row>
    <row r="29" spans="1:18" hidden="1" x14ac:dyDescent="0.2">
      <c r="B29" s="114" t="s">
        <v>90</v>
      </c>
      <c r="H29" s="123"/>
      <c r="I29" s="127">
        <f>I80</f>
        <v>0</v>
      </c>
      <c r="J29" s="127">
        <f t="shared" ref="J29:R29" si="6">J80</f>
        <v>0</v>
      </c>
      <c r="K29" s="127">
        <f t="shared" si="6"/>
        <v>0</v>
      </c>
      <c r="L29" s="127">
        <f t="shared" si="6"/>
        <v>0</v>
      </c>
      <c r="M29" s="127">
        <f t="shared" si="6"/>
        <v>0</v>
      </c>
      <c r="N29" s="127">
        <f t="shared" si="6"/>
        <v>0</v>
      </c>
      <c r="O29" s="127">
        <f t="shared" si="6"/>
        <v>0</v>
      </c>
      <c r="P29" s="127">
        <f t="shared" si="6"/>
        <v>0</v>
      </c>
      <c r="Q29" s="127">
        <f t="shared" si="6"/>
        <v>0</v>
      </c>
      <c r="R29" s="127">
        <f t="shared" si="6"/>
        <v>0</v>
      </c>
    </row>
    <row r="30" spans="1:18" x14ac:dyDescent="0.2">
      <c r="B30" s="114" t="s">
        <v>91</v>
      </c>
      <c r="H30" s="123"/>
      <c r="I30" s="127">
        <f t="shared" ref="I30:R30" si="7">I81+I130+I178</f>
        <v>-23337.558000000001</v>
      </c>
      <c r="J30" s="127">
        <f t="shared" si="7"/>
        <v>-9520.8745000000017</v>
      </c>
      <c r="K30" s="127">
        <f t="shared" si="7"/>
        <v>-4561.9053749999994</v>
      </c>
      <c r="L30" s="127">
        <f t="shared" si="7"/>
        <v>-3515.94009375</v>
      </c>
      <c r="M30" s="127">
        <f t="shared" si="7"/>
        <v>-3161.9150975000002</v>
      </c>
      <c r="N30" s="127">
        <f t="shared" si="7"/>
        <v>-3704.3724213999994</v>
      </c>
      <c r="O30" s="127">
        <f t="shared" si="7"/>
        <v>-4369.1184382559995</v>
      </c>
      <c r="P30" s="127">
        <f t="shared" si="7"/>
        <v>-4247.80785578624</v>
      </c>
      <c r="Q30" s="127">
        <f t="shared" si="7"/>
        <v>-3491.7569300176901</v>
      </c>
      <c r="R30" s="127">
        <f t="shared" si="7"/>
        <v>-3414.8966872183973</v>
      </c>
    </row>
    <row r="31" spans="1:18" hidden="1" x14ac:dyDescent="0.2">
      <c r="B31" s="114" t="s">
        <v>92</v>
      </c>
      <c r="H31" s="123"/>
      <c r="I31" s="127">
        <f>I82</f>
        <v>0</v>
      </c>
      <c r="J31" s="127">
        <f t="shared" ref="J31:R31" si="8">J82</f>
        <v>0</v>
      </c>
      <c r="K31" s="127">
        <f t="shared" si="8"/>
        <v>0</v>
      </c>
      <c r="L31" s="127">
        <f t="shared" si="8"/>
        <v>0</v>
      </c>
      <c r="M31" s="127">
        <f t="shared" si="8"/>
        <v>0</v>
      </c>
      <c r="N31" s="127">
        <f t="shared" si="8"/>
        <v>0</v>
      </c>
      <c r="O31" s="127">
        <f t="shared" si="8"/>
        <v>0</v>
      </c>
      <c r="P31" s="127">
        <f t="shared" si="8"/>
        <v>0</v>
      </c>
      <c r="Q31" s="127">
        <f t="shared" si="8"/>
        <v>0</v>
      </c>
      <c r="R31" s="127">
        <f t="shared" si="8"/>
        <v>0</v>
      </c>
    </row>
    <row r="32" spans="1:18" x14ac:dyDescent="0.2">
      <c r="H32" s="121"/>
      <c r="I32" s="142"/>
      <c r="J32" s="143"/>
      <c r="K32" s="143"/>
      <c r="L32" s="143"/>
      <c r="M32" s="143"/>
      <c r="N32" s="143"/>
      <c r="O32" s="143"/>
      <c r="P32" s="143"/>
      <c r="Q32" s="143"/>
      <c r="R32" s="143"/>
    </row>
    <row r="33" spans="1:18" x14ac:dyDescent="0.2">
      <c r="A33" s="112"/>
      <c r="B33" s="134" t="s">
        <v>93</v>
      </c>
      <c r="C33" s="135"/>
      <c r="D33" s="135"/>
      <c r="E33" s="135"/>
      <c r="F33" s="135"/>
      <c r="G33" s="135"/>
      <c r="H33" s="123"/>
      <c r="I33" s="136">
        <f t="shared" ref="I33:R33" si="9">SUM(I24:I32)</f>
        <v>-23158.558000000001</v>
      </c>
      <c r="J33" s="137">
        <f t="shared" si="9"/>
        <v>-8923.8745000000017</v>
      </c>
      <c r="K33" s="137">
        <f t="shared" si="9"/>
        <v>-4235.9053749999994</v>
      </c>
      <c r="L33" s="137">
        <f t="shared" si="9"/>
        <v>-3425.94009375</v>
      </c>
      <c r="M33" s="137">
        <f t="shared" si="9"/>
        <v>-3106.9150975000002</v>
      </c>
      <c r="N33" s="137">
        <f t="shared" si="9"/>
        <v>-3564.3724213999994</v>
      </c>
      <c r="O33" s="137">
        <f t="shared" si="9"/>
        <v>-4319.1184382559995</v>
      </c>
      <c r="P33" s="137">
        <f t="shared" si="9"/>
        <v>-3932.80785578624</v>
      </c>
      <c r="Q33" s="137">
        <f t="shared" si="9"/>
        <v>-3491.7569300176901</v>
      </c>
      <c r="R33" s="137">
        <f t="shared" si="9"/>
        <v>-3399.8966872183973</v>
      </c>
    </row>
    <row r="34" spans="1:18" x14ac:dyDescent="0.2">
      <c r="H34" s="130"/>
      <c r="I34" s="131"/>
      <c r="J34" s="132"/>
    </row>
    <row r="35" spans="1:18" x14ac:dyDescent="0.2">
      <c r="A35" s="112"/>
      <c r="B35" s="122" t="s">
        <v>94</v>
      </c>
      <c r="C35" s="112"/>
      <c r="D35" s="112"/>
      <c r="E35" s="112"/>
      <c r="F35" s="112"/>
      <c r="G35" s="112"/>
      <c r="H35" s="123"/>
      <c r="I35" s="139"/>
      <c r="J35" s="125"/>
      <c r="K35" s="112"/>
    </row>
    <row r="36" spans="1:18" x14ac:dyDescent="0.2">
      <c r="A36" s="112"/>
      <c r="B36" s="126" t="s">
        <v>80</v>
      </c>
      <c r="C36" s="112"/>
      <c r="D36" s="112"/>
      <c r="E36" s="112"/>
      <c r="F36" s="112"/>
      <c r="G36" s="112"/>
      <c r="H36" s="123"/>
      <c r="I36" s="139"/>
      <c r="J36" s="125"/>
      <c r="K36" s="112"/>
    </row>
    <row r="37" spans="1:18" x14ac:dyDescent="0.2">
      <c r="B37" s="114" t="s">
        <v>95</v>
      </c>
      <c r="H37" s="123"/>
      <c r="I37" s="127">
        <f t="shared" ref="I37:R37" si="10">I88+I137+I186</f>
        <v>780</v>
      </c>
      <c r="J37" s="127">
        <f t="shared" si="10"/>
        <v>500</v>
      </c>
      <c r="K37" s="127">
        <f t="shared" si="10"/>
        <v>0</v>
      </c>
      <c r="L37" s="127">
        <f t="shared" si="10"/>
        <v>0</v>
      </c>
      <c r="M37" s="127">
        <f t="shared" si="10"/>
        <v>0</v>
      </c>
      <c r="N37" s="127">
        <f t="shared" si="10"/>
        <v>0</v>
      </c>
      <c r="O37" s="127">
        <f t="shared" si="10"/>
        <v>0</v>
      </c>
      <c r="P37" s="127">
        <f t="shared" si="10"/>
        <v>0</v>
      </c>
      <c r="Q37" s="127">
        <f t="shared" si="10"/>
        <v>0</v>
      </c>
      <c r="R37" s="127">
        <f t="shared" si="10"/>
        <v>0</v>
      </c>
    </row>
    <row r="38" spans="1:18" x14ac:dyDescent="0.2">
      <c r="A38" s="112"/>
      <c r="B38" s="126" t="s">
        <v>84</v>
      </c>
      <c r="C38" s="112"/>
      <c r="D38" s="112"/>
      <c r="E38" s="112"/>
      <c r="F38" s="112"/>
      <c r="G38" s="112"/>
      <c r="H38" s="123"/>
      <c r="I38" s="140"/>
      <c r="J38" s="140"/>
      <c r="K38" s="140"/>
      <c r="L38" s="140"/>
      <c r="M38" s="140"/>
      <c r="N38" s="140"/>
      <c r="O38" s="140"/>
      <c r="P38" s="140"/>
      <c r="Q38" s="140"/>
      <c r="R38" s="140"/>
    </row>
    <row r="39" spans="1:18" x14ac:dyDescent="0.2">
      <c r="B39" s="114" t="s">
        <v>96</v>
      </c>
      <c r="H39" s="123"/>
      <c r="I39" s="127">
        <f t="shared" ref="I39:R39" si="11">I90+I139+I188</f>
        <v>-223.63171627990326</v>
      </c>
      <c r="J39" s="127">
        <f t="shared" si="11"/>
        <v>-270.54024315580438</v>
      </c>
      <c r="K39" s="127">
        <f t="shared" si="11"/>
        <v>-265.66113356716602</v>
      </c>
      <c r="L39" s="127">
        <f t="shared" si="11"/>
        <v>-219.23626993327338</v>
      </c>
      <c r="M39" s="127">
        <f t="shared" si="11"/>
        <v>-231.47715696103381</v>
      </c>
      <c r="N39" s="127">
        <f t="shared" si="11"/>
        <v>-48.053207234940999</v>
      </c>
      <c r="O39" s="127">
        <f t="shared" si="11"/>
        <v>-50.768018802108415</v>
      </c>
      <c r="P39" s="127">
        <f t="shared" si="11"/>
        <v>-53.586505425926859</v>
      </c>
      <c r="Q39" s="127">
        <f t="shared" si="11"/>
        <v>-56.561465889695761</v>
      </c>
      <c r="R39" s="127">
        <f t="shared" si="11"/>
        <v>-59.687340907891731</v>
      </c>
    </row>
    <row r="40" spans="1:18" x14ac:dyDescent="0.2">
      <c r="H40" s="121"/>
      <c r="I40" s="132"/>
      <c r="J40" s="132"/>
    </row>
    <row r="41" spans="1:18" x14ac:dyDescent="0.2">
      <c r="A41" s="112"/>
      <c r="B41" s="144" t="s">
        <v>97</v>
      </c>
      <c r="C41" s="135"/>
      <c r="D41" s="135"/>
      <c r="E41" s="135"/>
      <c r="F41" s="135"/>
      <c r="G41" s="135"/>
      <c r="H41" s="123"/>
      <c r="I41" s="137">
        <f>SUM(I37:I40)</f>
        <v>556.36828372009677</v>
      </c>
      <c r="J41" s="137">
        <f t="shared" ref="J41:R41" si="12">SUM(J37:J40)</f>
        <v>229.45975684419562</v>
      </c>
      <c r="K41" s="137">
        <f t="shared" si="12"/>
        <v>-265.66113356716602</v>
      </c>
      <c r="L41" s="137">
        <f t="shared" si="12"/>
        <v>-219.23626993327338</v>
      </c>
      <c r="M41" s="137">
        <f t="shared" si="12"/>
        <v>-231.47715696103381</v>
      </c>
      <c r="N41" s="137">
        <f t="shared" si="12"/>
        <v>-48.053207234940999</v>
      </c>
      <c r="O41" s="137">
        <f t="shared" si="12"/>
        <v>-50.768018802108415</v>
      </c>
      <c r="P41" s="137">
        <f t="shared" si="12"/>
        <v>-53.586505425926859</v>
      </c>
      <c r="Q41" s="137">
        <f t="shared" si="12"/>
        <v>-56.561465889695761</v>
      </c>
      <c r="R41" s="137">
        <f t="shared" si="12"/>
        <v>-59.687340907891731</v>
      </c>
    </row>
    <row r="42" spans="1:18" x14ac:dyDescent="0.2">
      <c r="H42" s="121"/>
      <c r="I42" s="132"/>
      <c r="J42" s="132"/>
    </row>
    <row r="43" spans="1:18" x14ac:dyDescent="0.2">
      <c r="A43" s="112"/>
      <c r="B43" s="145" t="s">
        <v>98</v>
      </c>
      <c r="C43" s="112"/>
      <c r="D43" s="112"/>
      <c r="E43" s="112"/>
      <c r="F43" s="112"/>
      <c r="G43" s="112"/>
      <c r="H43" s="121"/>
      <c r="I43" s="146">
        <f t="shared" ref="I43:R43" si="13">I41+I33+I21</f>
        <v>-3851.0536958942321</v>
      </c>
      <c r="J43" s="146">
        <f t="shared" si="13"/>
        <v>-4437.6354245236362</v>
      </c>
      <c r="K43" s="146">
        <f t="shared" si="13"/>
        <v>-169.42540593774811</v>
      </c>
      <c r="L43" s="146">
        <f t="shared" si="13"/>
        <v>215.52972520932872</v>
      </c>
      <c r="M43" s="146">
        <f t="shared" si="13"/>
        <v>322.2211628022319</v>
      </c>
      <c r="N43" s="146">
        <f t="shared" si="13"/>
        <v>248.02680073902138</v>
      </c>
      <c r="O43" s="146">
        <f t="shared" si="13"/>
        <v>-709.00156967517387</v>
      </c>
      <c r="P43" s="146">
        <f t="shared" si="13"/>
        <v>-254.02028012518622</v>
      </c>
      <c r="Q43" s="146">
        <f t="shared" si="13"/>
        <v>163.77504743242071</v>
      </c>
      <c r="R43" s="146">
        <f t="shared" si="13"/>
        <v>248.48781744364032</v>
      </c>
    </row>
    <row r="44" spans="1:18" x14ac:dyDescent="0.2">
      <c r="B44" s="147"/>
      <c r="H44" s="121"/>
      <c r="I44" s="132"/>
      <c r="J44" s="132"/>
    </row>
    <row r="45" spans="1:18" x14ac:dyDescent="0.2">
      <c r="B45" s="115" t="s">
        <v>99</v>
      </c>
      <c r="H45" s="123"/>
      <c r="I45" s="148">
        <f t="shared" ref="I45:R45" si="14">I96+I145+I194</f>
        <v>8116</v>
      </c>
      <c r="J45" s="148">
        <f t="shared" si="14"/>
        <v>4551.0909946320835</v>
      </c>
      <c r="K45" s="148">
        <f t="shared" si="14"/>
        <v>216.40749516108042</v>
      </c>
      <c r="L45" s="148">
        <f t="shared" si="14"/>
        <v>227.55209127807348</v>
      </c>
      <c r="M45" s="148">
        <f t="shared" si="14"/>
        <v>677.83891860378458</v>
      </c>
      <c r="N45" s="148">
        <f t="shared" si="14"/>
        <v>1138.9933965858875</v>
      </c>
      <c r="O45" s="148">
        <f t="shared" si="14"/>
        <v>1630.1116869601717</v>
      </c>
      <c r="P45" s="148">
        <f t="shared" si="14"/>
        <v>1168.3340353593246</v>
      </c>
      <c r="Q45" s="148">
        <f t="shared" si="14"/>
        <v>1165.6360587881923</v>
      </c>
      <c r="R45" s="148">
        <f t="shared" si="14"/>
        <v>1584.7888302156664</v>
      </c>
    </row>
    <row r="46" spans="1:18" ht="12.75" thickBot="1" x14ac:dyDescent="0.25">
      <c r="H46" s="121"/>
      <c r="I46" s="132"/>
      <c r="J46" s="132"/>
    </row>
    <row r="47" spans="1:18" ht="12.75" thickBot="1" x14ac:dyDescent="0.25">
      <c r="A47" s="112"/>
      <c r="B47" s="149" t="s">
        <v>100</v>
      </c>
      <c r="C47" s="150"/>
      <c r="D47" s="150"/>
      <c r="E47" s="150"/>
      <c r="F47" s="151"/>
      <c r="H47" s="123"/>
      <c r="I47" s="152">
        <f>I43+I45</f>
        <v>4264.9463041057679</v>
      </c>
      <c r="J47" s="152">
        <f>J43+J45</f>
        <v>113.45557010844732</v>
      </c>
      <c r="K47" s="152">
        <f t="shared" ref="K47:R47" si="15">K43+K45</f>
        <v>46.982089223332309</v>
      </c>
      <c r="L47" s="152">
        <f t="shared" si="15"/>
        <v>443.08181648740219</v>
      </c>
      <c r="M47" s="152">
        <f t="shared" si="15"/>
        <v>1000.0600814060165</v>
      </c>
      <c r="N47" s="152">
        <f t="shared" si="15"/>
        <v>1387.0201973249088</v>
      </c>
      <c r="O47" s="152">
        <f t="shared" si="15"/>
        <v>921.11011728499784</v>
      </c>
      <c r="P47" s="152">
        <f t="shared" si="15"/>
        <v>914.3137552341384</v>
      </c>
      <c r="Q47" s="152">
        <f t="shared" si="15"/>
        <v>1329.411106220613</v>
      </c>
      <c r="R47" s="152">
        <f t="shared" si="15"/>
        <v>1833.2766476593067</v>
      </c>
    </row>
    <row r="48" spans="1:18" ht="12.75" thickTop="1" x14ac:dyDescent="0.2">
      <c r="I48" s="153"/>
      <c r="J48" s="153"/>
    </row>
    <row r="51" spans="2:18" ht="12.75" x14ac:dyDescent="0.2">
      <c r="B51" s="112" t="s">
        <v>40</v>
      </c>
      <c r="C51" s="112"/>
      <c r="D51" s="113"/>
      <c r="E51" s="113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" t="str">
        <f>'IncomeStat SCEN1'!$Q$1</f>
        <v>SCENARIO 1</v>
      </c>
      <c r="Q51" s="73"/>
      <c r="R51" s="112"/>
    </row>
    <row r="53" spans="2:18" x14ac:dyDescent="0.2">
      <c r="B53" s="115" t="s">
        <v>78</v>
      </c>
      <c r="C53" s="115"/>
      <c r="D53" s="115"/>
      <c r="E53" s="115"/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  <c r="R53" s="115"/>
    </row>
    <row r="54" spans="2:18" ht="12.75" thickBot="1" x14ac:dyDescent="0.25">
      <c r="B54" s="115"/>
      <c r="C54" s="115"/>
      <c r="D54" s="115"/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5"/>
    </row>
    <row r="55" spans="2:18" x14ac:dyDescent="0.2">
      <c r="B55" s="19" t="s">
        <v>6</v>
      </c>
      <c r="C55" s="116"/>
      <c r="D55" s="116"/>
      <c r="E55" s="116"/>
      <c r="F55" s="116"/>
      <c r="G55" s="116"/>
      <c r="H55" s="116"/>
      <c r="I55" s="117">
        <f>I5</f>
        <v>2023</v>
      </c>
      <c r="J55" s="117">
        <f>I55+1</f>
        <v>2024</v>
      </c>
      <c r="K55" s="117">
        <f t="shared" ref="K55:R55" si="16">J55+1</f>
        <v>2025</v>
      </c>
      <c r="L55" s="117">
        <f t="shared" si="16"/>
        <v>2026</v>
      </c>
      <c r="M55" s="117">
        <f t="shared" si="16"/>
        <v>2027</v>
      </c>
      <c r="N55" s="117">
        <f t="shared" si="16"/>
        <v>2028</v>
      </c>
      <c r="O55" s="117">
        <f t="shared" si="16"/>
        <v>2029</v>
      </c>
      <c r="P55" s="117">
        <f t="shared" si="16"/>
        <v>2030</v>
      </c>
      <c r="Q55" s="117">
        <f t="shared" si="16"/>
        <v>2031</v>
      </c>
      <c r="R55" s="117">
        <f t="shared" si="16"/>
        <v>2032</v>
      </c>
    </row>
    <row r="56" spans="2:18" ht="24.75" thickBot="1" x14ac:dyDescent="0.25">
      <c r="B56" s="118" t="s">
        <v>7</v>
      </c>
      <c r="C56" s="119"/>
      <c r="D56" s="119"/>
      <c r="E56" s="119"/>
      <c r="F56" s="119"/>
      <c r="G56" s="119"/>
      <c r="H56" s="26"/>
      <c r="I56" s="120" t="s">
        <v>9</v>
      </c>
      <c r="J56" s="120" t="s">
        <v>10</v>
      </c>
      <c r="K56" s="120" t="s">
        <v>11</v>
      </c>
      <c r="L56" s="120" t="s">
        <v>12</v>
      </c>
      <c r="M56" s="120" t="s">
        <v>13</v>
      </c>
      <c r="N56" s="120" t="s">
        <v>14</v>
      </c>
      <c r="O56" s="120" t="s">
        <v>15</v>
      </c>
      <c r="P56" s="120" t="s">
        <v>16</v>
      </c>
      <c r="Q56" s="120" t="s">
        <v>17</v>
      </c>
      <c r="R56" s="120" t="s">
        <v>18</v>
      </c>
    </row>
    <row r="57" spans="2:18" x14ac:dyDescent="0.2">
      <c r="H57" s="121"/>
    </row>
    <row r="58" spans="2:18" x14ac:dyDescent="0.2">
      <c r="B58" s="122" t="s">
        <v>79</v>
      </c>
      <c r="C58" s="112"/>
      <c r="D58" s="112"/>
      <c r="E58" s="112"/>
      <c r="F58" s="112"/>
      <c r="G58" s="112"/>
      <c r="H58" s="123"/>
      <c r="I58" s="124"/>
      <c r="J58" s="125"/>
      <c r="K58" s="112"/>
    </row>
    <row r="59" spans="2:18" x14ac:dyDescent="0.2">
      <c r="B59" s="126" t="s">
        <v>80</v>
      </c>
      <c r="C59" s="112"/>
      <c r="D59" s="112"/>
      <c r="E59" s="112"/>
      <c r="F59" s="112"/>
      <c r="G59" s="112"/>
      <c r="H59" s="123"/>
      <c r="I59" s="124"/>
      <c r="J59" s="125"/>
      <c r="K59" s="112"/>
    </row>
    <row r="60" spans="2:18" x14ac:dyDescent="0.2">
      <c r="B60" s="114" t="s">
        <v>22</v>
      </c>
      <c r="H60" s="123"/>
      <c r="I60" s="127">
        <v>4619.4095294756453</v>
      </c>
      <c r="J60" s="148">
        <v>4802.3143580662445</v>
      </c>
      <c r="K60" s="148">
        <v>4936.8945360178996</v>
      </c>
      <c r="L60" s="148">
        <v>5065.351303338347</v>
      </c>
      <c r="M60" s="148">
        <v>5197.1705219594051</v>
      </c>
      <c r="N60" s="148">
        <v>5332.4407841271177</v>
      </c>
      <c r="O60" s="148">
        <v>5471.2530328225857</v>
      </c>
      <c r="P60" s="148">
        <v>5613.7006246082083</v>
      </c>
      <c r="Q60" s="148">
        <v>5759.879394167423</v>
      </c>
      <c r="R60" s="148">
        <v>5909.887720583939</v>
      </c>
    </row>
    <row r="61" spans="2:18" x14ac:dyDescent="0.2">
      <c r="B61" s="114" t="s">
        <v>23</v>
      </c>
      <c r="H61" s="123"/>
      <c r="I61" s="127">
        <v>3521.5547431578943</v>
      </c>
      <c r="J61" s="148">
        <v>3697.6324803157886</v>
      </c>
      <c r="K61" s="148">
        <v>3845.5377795284203</v>
      </c>
      <c r="L61" s="148">
        <v>3960.9039129142734</v>
      </c>
      <c r="M61" s="148">
        <v>4079.7310303017016</v>
      </c>
      <c r="N61" s="148">
        <v>4202.1229612107527</v>
      </c>
      <c r="O61" s="148">
        <v>4328.1866500470751</v>
      </c>
      <c r="P61" s="148">
        <v>4458.032249548487</v>
      </c>
      <c r="Q61" s="148">
        <v>4591.7732170349427</v>
      </c>
      <c r="R61" s="148">
        <v>4729.5264135459902</v>
      </c>
    </row>
    <row r="62" spans="2:18" x14ac:dyDescent="0.2">
      <c r="B62" s="114" t="s">
        <v>25</v>
      </c>
      <c r="H62" s="123"/>
      <c r="I62" s="127">
        <v>336.1446905263158</v>
      </c>
      <c r="J62" s="148">
        <v>352.95192505263157</v>
      </c>
      <c r="K62" s="148">
        <v>367.07000205473685</v>
      </c>
      <c r="L62" s="148">
        <v>378.08210211637896</v>
      </c>
      <c r="M62" s="148">
        <v>389.42456517987029</v>
      </c>
      <c r="N62" s="148">
        <v>401.10730213526642</v>
      </c>
      <c r="O62" s="148">
        <v>413.14052119932444</v>
      </c>
      <c r="P62" s="148">
        <v>425.53473683530416</v>
      </c>
      <c r="Q62" s="148">
        <v>438.30077894036339</v>
      </c>
      <c r="R62" s="148">
        <v>451.44980230857425</v>
      </c>
    </row>
    <row r="63" spans="2:18" x14ac:dyDescent="0.2">
      <c r="B63" s="114" t="s">
        <v>81</v>
      </c>
      <c r="H63" s="123"/>
      <c r="I63" s="127">
        <v>3.3380000000000001</v>
      </c>
      <c r="J63" s="148">
        <v>40.354900000000001</v>
      </c>
      <c r="K63" s="148">
        <v>35.505095999999995</v>
      </c>
      <c r="L63" s="148">
        <v>38.444448880000003</v>
      </c>
      <c r="M63" s="148">
        <v>39.947082346400002</v>
      </c>
      <c r="N63" s="148">
        <v>41.383094816792003</v>
      </c>
      <c r="O63" s="148">
        <v>32.452587661295759</v>
      </c>
      <c r="P63" s="148">
        <v>28.095665291134633</v>
      </c>
      <c r="Q63" s="148">
        <v>27.92243524986867</v>
      </c>
      <c r="R63" s="148">
        <v>28.613008307364733</v>
      </c>
    </row>
    <row r="64" spans="2:18" x14ac:dyDescent="0.2">
      <c r="B64" s="114" t="s">
        <v>82</v>
      </c>
      <c r="H64" s="123"/>
      <c r="I64" s="127">
        <v>17511.546000000002</v>
      </c>
      <c r="J64" s="148">
        <v>6564.2771500000008</v>
      </c>
      <c r="K64" s="148">
        <v>7031.7345159999995</v>
      </c>
      <c r="L64" s="148">
        <v>6994.7333414799996</v>
      </c>
      <c r="M64" s="148">
        <v>6956.8021817244007</v>
      </c>
      <c r="N64" s="148">
        <v>7265.6205271761337</v>
      </c>
      <c r="O64" s="148">
        <v>7343.1247129914173</v>
      </c>
      <c r="P64" s="148">
        <v>7562.5710643811599</v>
      </c>
      <c r="Q64" s="148">
        <v>7736.7790463125948</v>
      </c>
      <c r="R64" s="148">
        <v>7936.0324177019738</v>
      </c>
    </row>
    <row r="65" spans="2:18" x14ac:dyDescent="0.2">
      <c r="B65" s="114" t="s">
        <v>83</v>
      </c>
      <c r="H65" s="123"/>
      <c r="I65" s="127">
        <v>68.725684210526325</v>
      </c>
      <c r="J65" s="148">
        <v>72.161968421052634</v>
      </c>
      <c r="K65" s="148">
        <v>75.048447157894728</v>
      </c>
      <c r="L65" s="148">
        <v>77.2999005726316</v>
      </c>
      <c r="M65" s="148">
        <v>79.618897589810544</v>
      </c>
      <c r="N65" s="148">
        <v>82.007464517504843</v>
      </c>
      <c r="O65" s="148">
        <v>84.467688453030021</v>
      </c>
      <c r="P65" s="148">
        <v>87.001719106620911</v>
      </c>
      <c r="Q65" s="148">
        <v>89.611770679819543</v>
      </c>
      <c r="R65" s="148">
        <v>92.300123800214138</v>
      </c>
    </row>
    <row r="66" spans="2:18" x14ac:dyDescent="0.2">
      <c r="B66" s="126" t="s">
        <v>84</v>
      </c>
      <c r="C66" s="112"/>
      <c r="D66" s="112"/>
      <c r="E66" s="112"/>
      <c r="F66" s="112"/>
      <c r="G66" s="112"/>
      <c r="H66" s="123"/>
      <c r="I66" s="128"/>
      <c r="J66" s="129"/>
      <c r="K66" s="129"/>
      <c r="L66" s="129"/>
      <c r="M66" s="129"/>
      <c r="N66" s="129"/>
      <c r="O66" s="129"/>
      <c r="P66" s="129"/>
      <c r="Q66" s="129"/>
      <c r="R66" s="129"/>
    </row>
    <row r="67" spans="2:18" x14ac:dyDescent="0.2">
      <c r="B67" s="114" t="s">
        <v>32</v>
      </c>
      <c r="H67" s="123"/>
      <c r="I67" s="127">
        <v>-5620.4727373708183</v>
      </c>
      <c r="J67" s="148">
        <v>-5883.6615110048724</v>
      </c>
      <c r="K67" s="148">
        <v>-6105.3030164165102</v>
      </c>
      <c r="L67" s="148">
        <v>-6263.2559041290206</v>
      </c>
      <c r="M67" s="148">
        <v>-6430.5093703617058</v>
      </c>
      <c r="N67" s="148">
        <v>-6601.9546721457291</v>
      </c>
      <c r="O67" s="148">
        <v>-6783.0405338101991</v>
      </c>
      <c r="P67" s="148">
        <v>-6957.7931401846045</v>
      </c>
      <c r="Q67" s="148">
        <v>-7142.3761275646448</v>
      </c>
      <c r="R67" s="148">
        <v>-7331.5305722930734</v>
      </c>
    </row>
    <row r="68" spans="2:18" x14ac:dyDescent="0.2">
      <c r="B68" s="114" t="s">
        <v>34</v>
      </c>
      <c r="H68" s="123"/>
      <c r="I68" s="127">
        <v>-5648.7128319166668</v>
      </c>
      <c r="J68" s="148">
        <v>-5781.1772908316698</v>
      </c>
      <c r="K68" s="148">
        <v>-6092.4693808232532</v>
      </c>
      <c r="L68" s="148">
        <v>-6304.7857585241891</v>
      </c>
      <c r="M68" s="148">
        <v>-6555.7524162071859</v>
      </c>
      <c r="N68" s="148">
        <v>-6755.6226898177756</v>
      </c>
      <c r="O68" s="148">
        <v>-7110.2552404816597</v>
      </c>
      <c r="P68" s="148">
        <v>-7353.724667264225</v>
      </c>
      <c r="Q68" s="148">
        <v>-7645.3521444330145</v>
      </c>
      <c r="R68" s="148">
        <v>-7949.5060842028715</v>
      </c>
    </row>
    <row r="69" spans="2:18" x14ac:dyDescent="0.2">
      <c r="B69" s="114" t="s">
        <v>33</v>
      </c>
      <c r="H69" s="123"/>
      <c r="I69" s="127">
        <v>-73.239999999999995</v>
      </c>
      <c r="J69" s="148">
        <v>-77.634399999999999</v>
      </c>
      <c r="K69" s="148">
        <v>-81.516120000000015</v>
      </c>
      <c r="L69" s="148">
        <v>-84.776764800000009</v>
      </c>
      <c r="M69" s="148">
        <v>-88.167835392000015</v>
      </c>
      <c r="N69" s="148">
        <v>-91.694548807680007</v>
      </c>
      <c r="O69" s="148">
        <v>-95.362330759987202</v>
      </c>
      <c r="P69" s="148">
        <v>-99.176823990386694</v>
      </c>
      <c r="Q69" s="148">
        <v>-103.14389695000216</v>
      </c>
      <c r="R69" s="148">
        <v>-107.26965282800226</v>
      </c>
    </row>
    <row r="70" spans="2:18" x14ac:dyDescent="0.2">
      <c r="B70" s="114" t="s">
        <v>83</v>
      </c>
      <c r="H70" s="123"/>
      <c r="I70" s="127">
        <v>-312.2</v>
      </c>
      <c r="J70" s="148">
        <v>-330.93200000000002</v>
      </c>
      <c r="K70" s="148">
        <v>-347.47859999999997</v>
      </c>
      <c r="L70" s="148">
        <v>-361.37774399999995</v>
      </c>
      <c r="M70" s="148">
        <v>-375.83285375999998</v>
      </c>
      <c r="N70" s="148">
        <v>-390.86616791040007</v>
      </c>
      <c r="O70" s="148">
        <v>-406.50081462681601</v>
      </c>
      <c r="P70" s="148">
        <v>-422.76084721188852</v>
      </c>
      <c r="Q70" s="148">
        <v>-439.67128110036418</v>
      </c>
      <c r="R70" s="148">
        <v>-457.25813234437885</v>
      </c>
    </row>
    <row r="71" spans="2:18" x14ac:dyDescent="0.2">
      <c r="H71" s="130"/>
      <c r="I71" s="131"/>
      <c r="J71" s="132"/>
      <c r="K71" s="132"/>
      <c r="L71" s="132"/>
      <c r="M71" s="132"/>
      <c r="N71" s="132"/>
      <c r="O71" s="132"/>
      <c r="P71" s="132"/>
      <c r="Q71" s="132"/>
      <c r="R71" s="132"/>
    </row>
    <row r="72" spans="2:18" x14ac:dyDescent="0.2">
      <c r="B72" s="134" t="s">
        <v>85</v>
      </c>
      <c r="C72" s="135"/>
      <c r="D72" s="135"/>
      <c r="E72" s="135"/>
      <c r="F72" s="135"/>
      <c r="G72" s="135"/>
      <c r="H72" s="123"/>
      <c r="I72" s="136">
        <f t="shared" ref="I72:R72" si="17">SUM(I59:I71)</f>
        <v>14406.093078082899</v>
      </c>
      <c r="J72" s="137">
        <f>SUM(J59:J71)</f>
        <v>3456.2875800191769</v>
      </c>
      <c r="K72" s="137">
        <f t="shared" si="17"/>
        <v>3665.0232595191906</v>
      </c>
      <c r="L72" s="137">
        <f t="shared" si="17"/>
        <v>3500.6188378484208</v>
      </c>
      <c r="M72" s="137">
        <f t="shared" si="17"/>
        <v>3292.4318033806981</v>
      </c>
      <c r="N72" s="137">
        <f t="shared" si="17"/>
        <v>3484.5440553019803</v>
      </c>
      <c r="O72" s="137">
        <f t="shared" si="17"/>
        <v>3277.4662734960662</v>
      </c>
      <c r="P72" s="137">
        <f t="shared" si="17"/>
        <v>3341.4805811198125</v>
      </c>
      <c r="Q72" s="137">
        <f t="shared" si="17"/>
        <v>3313.7231923369877</v>
      </c>
      <c r="R72" s="137">
        <f t="shared" si="17"/>
        <v>3302.2450445797281</v>
      </c>
    </row>
    <row r="73" spans="2:18" x14ac:dyDescent="0.2">
      <c r="H73" s="123"/>
      <c r="I73" s="131"/>
      <c r="J73" s="138"/>
    </row>
    <row r="74" spans="2:18" x14ac:dyDescent="0.2">
      <c r="B74" s="122" t="s">
        <v>86</v>
      </c>
      <c r="C74" s="112"/>
      <c r="D74" s="112"/>
      <c r="E74" s="112"/>
      <c r="F74" s="112"/>
      <c r="G74" s="112"/>
      <c r="H74" s="123"/>
      <c r="I74" s="139"/>
      <c r="J74" s="125"/>
      <c r="K74" s="112"/>
    </row>
    <row r="75" spans="2:18" x14ac:dyDescent="0.2">
      <c r="B75" s="126" t="s">
        <v>80</v>
      </c>
      <c r="C75" s="112"/>
      <c r="D75" s="112"/>
      <c r="E75" s="112"/>
      <c r="F75" s="112"/>
      <c r="G75" s="112"/>
      <c r="H75" s="123"/>
      <c r="I75" s="139"/>
      <c r="J75" s="125"/>
      <c r="K75" s="112"/>
    </row>
    <row r="76" spans="2:18" hidden="1" x14ac:dyDescent="0.2">
      <c r="B76" s="114" t="s">
        <v>87</v>
      </c>
      <c r="H76" s="123"/>
      <c r="I76" s="127">
        <v>0</v>
      </c>
      <c r="J76" s="148">
        <v>0</v>
      </c>
      <c r="K76" s="148">
        <v>0</v>
      </c>
      <c r="L76" s="148">
        <v>0</v>
      </c>
      <c r="M76" s="148">
        <v>0</v>
      </c>
      <c r="N76" s="148">
        <v>0</v>
      </c>
      <c r="O76" s="148">
        <v>0</v>
      </c>
      <c r="P76" s="148">
        <v>0</v>
      </c>
      <c r="Q76" s="148">
        <v>0</v>
      </c>
      <c r="R76" s="148">
        <v>0</v>
      </c>
    </row>
    <row r="77" spans="2:18" hidden="1" x14ac:dyDescent="0.2">
      <c r="B77" s="114" t="s">
        <v>88</v>
      </c>
      <c r="H77" s="123"/>
      <c r="I77" s="127">
        <v>0</v>
      </c>
      <c r="J77" s="148">
        <v>0</v>
      </c>
      <c r="K77" s="148">
        <v>0</v>
      </c>
      <c r="L77" s="148">
        <v>0</v>
      </c>
      <c r="M77" s="148">
        <v>0</v>
      </c>
      <c r="N77" s="148">
        <v>0</v>
      </c>
      <c r="O77" s="148">
        <v>0</v>
      </c>
      <c r="P77" s="148">
        <v>0</v>
      </c>
      <c r="Q77" s="148">
        <v>0</v>
      </c>
      <c r="R77" s="148">
        <v>0</v>
      </c>
    </row>
    <row r="78" spans="2:18" x14ac:dyDescent="0.2">
      <c r="B78" s="114" t="s">
        <v>89</v>
      </c>
      <c r="H78" s="123"/>
      <c r="I78" s="127">
        <v>179</v>
      </c>
      <c r="J78" s="148">
        <v>597</v>
      </c>
      <c r="K78" s="148">
        <v>326</v>
      </c>
      <c r="L78" s="148">
        <v>90</v>
      </c>
      <c r="M78" s="148">
        <v>55</v>
      </c>
      <c r="N78" s="148">
        <v>140</v>
      </c>
      <c r="O78" s="148">
        <v>50</v>
      </c>
      <c r="P78" s="148">
        <v>315</v>
      </c>
      <c r="Q78" s="148">
        <v>0</v>
      </c>
      <c r="R78" s="148">
        <v>15</v>
      </c>
    </row>
    <row r="79" spans="2:18" x14ac:dyDescent="0.2">
      <c r="B79" s="126" t="s">
        <v>84</v>
      </c>
      <c r="C79" s="112"/>
      <c r="D79" s="112"/>
      <c r="E79" s="112"/>
      <c r="F79" s="112"/>
      <c r="G79" s="112"/>
      <c r="H79" s="123"/>
      <c r="I79" s="140"/>
      <c r="J79" s="141"/>
      <c r="K79" s="141"/>
      <c r="L79" s="141"/>
      <c r="M79" s="141"/>
      <c r="N79" s="141"/>
      <c r="O79" s="141"/>
      <c r="P79" s="141"/>
      <c r="Q79" s="141"/>
      <c r="R79" s="141"/>
    </row>
    <row r="80" spans="2:18" x14ac:dyDescent="0.2">
      <c r="B80" s="114" t="s">
        <v>90</v>
      </c>
      <c r="H80" s="123"/>
      <c r="I80" s="127">
        <v>0</v>
      </c>
      <c r="J80" s="148">
        <v>0</v>
      </c>
      <c r="K80" s="148">
        <v>0</v>
      </c>
      <c r="L80" s="148">
        <v>0</v>
      </c>
      <c r="M80" s="148">
        <v>0</v>
      </c>
      <c r="N80" s="148">
        <v>0</v>
      </c>
      <c r="O80" s="148">
        <v>0</v>
      </c>
      <c r="P80" s="148">
        <v>0</v>
      </c>
      <c r="Q80" s="148">
        <v>0</v>
      </c>
      <c r="R80" s="148">
        <v>0</v>
      </c>
    </row>
    <row r="81" spans="2:18" x14ac:dyDescent="0.2">
      <c r="B81" s="114" t="s">
        <v>91</v>
      </c>
      <c r="H81" s="123"/>
      <c r="I81" s="127">
        <v>-15327.558000000001</v>
      </c>
      <c r="J81" s="148">
        <v>-8580.174500000001</v>
      </c>
      <c r="K81" s="148">
        <v>-4275.6703749999997</v>
      </c>
      <c r="L81" s="148">
        <v>-3143.89334375</v>
      </c>
      <c r="M81" s="148">
        <v>-3034.9864775000001</v>
      </c>
      <c r="N81" s="148">
        <v>-3492.3666565999993</v>
      </c>
      <c r="O81" s="148">
        <v>-4231.8324428639999</v>
      </c>
      <c r="P81" s="148">
        <v>-4105.0304205785596</v>
      </c>
      <c r="Q81" s="148">
        <v>-3343.2683974017027</v>
      </c>
      <c r="R81" s="148">
        <v>-3260.4686132977708</v>
      </c>
    </row>
    <row r="82" spans="2:18" x14ac:dyDescent="0.2">
      <c r="B82" s="114" t="s">
        <v>92</v>
      </c>
      <c r="H82" s="123"/>
      <c r="I82" s="127">
        <v>0</v>
      </c>
      <c r="J82" s="148">
        <v>0</v>
      </c>
      <c r="K82" s="148">
        <v>0</v>
      </c>
      <c r="L82" s="148">
        <v>0</v>
      </c>
      <c r="M82" s="148">
        <v>0</v>
      </c>
      <c r="N82" s="148">
        <v>0</v>
      </c>
      <c r="O82" s="148">
        <v>0</v>
      </c>
      <c r="P82" s="148">
        <v>0</v>
      </c>
      <c r="Q82" s="148">
        <v>0</v>
      </c>
      <c r="R82" s="148">
        <v>0</v>
      </c>
    </row>
    <row r="83" spans="2:18" x14ac:dyDescent="0.2">
      <c r="H83" s="121"/>
      <c r="I83" s="142"/>
      <c r="J83" s="143"/>
      <c r="K83" s="143"/>
      <c r="L83" s="143"/>
      <c r="M83" s="143"/>
      <c r="N83" s="143"/>
      <c r="O83" s="143"/>
      <c r="P83" s="143"/>
      <c r="Q83" s="143"/>
      <c r="R83" s="143"/>
    </row>
    <row r="84" spans="2:18" x14ac:dyDescent="0.2">
      <c r="B84" s="134" t="s">
        <v>93</v>
      </c>
      <c r="C84" s="135"/>
      <c r="D84" s="135"/>
      <c r="E84" s="135"/>
      <c r="F84" s="135"/>
      <c r="G84" s="135"/>
      <c r="H84" s="123"/>
      <c r="I84" s="136">
        <f t="shared" ref="I84:R84" si="18">SUM(I75:I83)</f>
        <v>-15148.558000000001</v>
      </c>
      <c r="J84" s="137">
        <f t="shared" si="18"/>
        <v>-7983.174500000001</v>
      </c>
      <c r="K84" s="137">
        <f t="shared" si="18"/>
        <v>-3949.6703749999997</v>
      </c>
      <c r="L84" s="137">
        <f t="shared" si="18"/>
        <v>-3053.89334375</v>
      </c>
      <c r="M84" s="137">
        <f t="shared" si="18"/>
        <v>-2979.9864775000001</v>
      </c>
      <c r="N84" s="137">
        <f t="shared" si="18"/>
        <v>-3352.3666565999993</v>
      </c>
      <c r="O84" s="137">
        <f t="shared" si="18"/>
        <v>-4181.8324428639999</v>
      </c>
      <c r="P84" s="137">
        <f t="shared" si="18"/>
        <v>-3790.0304205785596</v>
      </c>
      <c r="Q84" s="137">
        <f t="shared" si="18"/>
        <v>-3343.2683974017027</v>
      </c>
      <c r="R84" s="137">
        <f t="shared" si="18"/>
        <v>-3245.4686132977708</v>
      </c>
    </row>
    <row r="85" spans="2:18" x14ac:dyDescent="0.2">
      <c r="H85" s="130"/>
      <c r="I85" s="131"/>
      <c r="J85" s="132"/>
    </row>
    <row r="86" spans="2:18" x14ac:dyDescent="0.2">
      <c r="B86" s="122" t="s">
        <v>94</v>
      </c>
      <c r="C86" s="112"/>
      <c r="D86" s="112"/>
      <c r="E86" s="112"/>
      <c r="F86" s="112"/>
      <c r="G86" s="112"/>
      <c r="H86" s="123"/>
      <c r="I86" s="139"/>
      <c r="J86" s="125"/>
      <c r="K86" s="112"/>
    </row>
    <row r="87" spans="2:18" x14ac:dyDescent="0.2">
      <c r="B87" s="126" t="s">
        <v>80</v>
      </c>
      <c r="C87" s="112"/>
      <c r="D87" s="112"/>
      <c r="E87" s="112"/>
      <c r="F87" s="112"/>
      <c r="G87" s="112"/>
      <c r="H87" s="123"/>
      <c r="I87" s="139"/>
      <c r="J87" s="125"/>
      <c r="K87" s="112"/>
    </row>
    <row r="88" spans="2:18" x14ac:dyDescent="0.2">
      <c r="B88" s="114" t="s">
        <v>95</v>
      </c>
      <c r="H88" s="123"/>
      <c r="I88" s="127">
        <v>780</v>
      </c>
      <c r="J88" s="148">
        <v>0</v>
      </c>
      <c r="K88" s="148">
        <v>0</v>
      </c>
      <c r="L88" s="148">
        <v>0</v>
      </c>
      <c r="M88" s="148">
        <v>0</v>
      </c>
      <c r="N88" s="148">
        <v>0</v>
      </c>
      <c r="O88" s="148">
        <v>0</v>
      </c>
      <c r="P88" s="148">
        <v>0</v>
      </c>
      <c r="Q88" s="148">
        <v>0</v>
      </c>
      <c r="R88" s="148">
        <v>0</v>
      </c>
    </row>
    <row r="89" spans="2:18" x14ac:dyDescent="0.2">
      <c r="B89" s="126" t="s">
        <v>84</v>
      </c>
      <c r="C89" s="112"/>
      <c r="D89" s="112"/>
      <c r="E89" s="112"/>
      <c r="F89" s="112"/>
      <c r="G89" s="112"/>
      <c r="H89" s="123"/>
      <c r="I89" s="140"/>
      <c r="J89" s="141"/>
      <c r="K89" s="141"/>
      <c r="L89" s="141"/>
      <c r="M89" s="141"/>
      <c r="N89" s="141"/>
      <c r="O89" s="141"/>
      <c r="P89" s="141"/>
      <c r="Q89" s="141"/>
      <c r="R89" s="141"/>
    </row>
    <row r="90" spans="2:18" x14ac:dyDescent="0.2">
      <c r="B90" s="114" t="s">
        <v>96</v>
      </c>
      <c r="H90" s="123"/>
      <c r="I90" s="127">
        <v>-213.48425093342732</v>
      </c>
      <c r="J90" s="148">
        <v>-221.19975052643832</v>
      </c>
      <c r="K90" s="148">
        <v>-213.55101631091827</v>
      </c>
      <c r="L90" s="148">
        <v>-164.28439344870088</v>
      </c>
      <c r="M90" s="148">
        <v>-173.50808409917681</v>
      </c>
      <c r="N90" s="148">
        <v>0</v>
      </c>
      <c r="O90" s="148">
        <v>0</v>
      </c>
      <c r="P90" s="148">
        <v>0</v>
      </c>
      <c r="Q90" s="148">
        <v>0</v>
      </c>
      <c r="R90" s="148">
        <v>0</v>
      </c>
    </row>
    <row r="91" spans="2:18" x14ac:dyDescent="0.2">
      <c r="H91" s="121"/>
      <c r="I91" s="131"/>
      <c r="J91" s="132"/>
    </row>
    <row r="92" spans="2:18" x14ac:dyDescent="0.2">
      <c r="B92" s="144" t="s">
        <v>97</v>
      </c>
      <c r="C92" s="135"/>
      <c r="D92" s="135"/>
      <c r="E92" s="135"/>
      <c r="F92" s="135"/>
      <c r="G92" s="135"/>
      <c r="H92" s="123"/>
      <c r="I92" s="136">
        <f>SUM(I88:I91)</f>
        <v>566.51574906657265</v>
      </c>
      <c r="J92" s="137">
        <f t="shared" ref="J92:R92" si="19">SUM(J88:J91)</f>
        <v>-221.19975052643832</v>
      </c>
      <c r="K92" s="137">
        <f t="shared" si="19"/>
        <v>-213.55101631091827</v>
      </c>
      <c r="L92" s="137">
        <f t="shared" si="19"/>
        <v>-164.28439344870088</v>
      </c>
      <c r="M92" s="137">
        <f t="shared" si="19"/>
        <v>-173.50808409917681</v>
      </c>
      <c r="N92" s="137">
        <f t="shared" si="19"/>
        <v>0</v>
      </c>
      <c r="O92" s="137">
        <f t="shared" si="19"/>
        <v>0</v>
      </c>
      <c r="P92" s="137">
        <f t="shared" si="19"/>
        <v>0</v>
      </c>
      <c r="Q92" s="137">
        <f t="shared" si="19"/>
        <v>0</v>
      </c>
      <c r="R92" s="137">
        <f t="shared" si="19"/>
        <v>0</v>
      </c>
    </row>
    <row r="93" spans="2:18" x14ac:dyDescent="0.2">
      <c r="H93" s="121"/>
      <c r="I93" s="131"/>
      <c r="J93" s="132"/>
    </row>
    <row r="94" spans="2:18" x14ac:dyDescent="0.2">
      <c r="B94" s="145" t="s">
        <v>98</v>
      </c>
      <c r="C94" s="112"/>
      <c r="D94" s="112"/>
      <c r="E94" s="112"/>
      <c r="F94" s="112"/>
      <c r="G94" s="112"/>
      <c r="H94" s="121"/>
      <c r="I94" s="154">
        <f t="shared" ref="I94:R94" si="20">I92+I84+I72</f>
        <v>-175.94917285052907</v>
      </c>
      <c r="J94" s="146">
        <f t="shared" si="20"/>
        <v>-4748.0866705072631</v>
      </c>
      <c r="K94" s="146">
        <f t="shared" si="20"/>
        <v>-498.19813179172752</v>
      </c>
      <c r="L94" s="146">
        <f>L92+L84+L72</f>
        <v>282.44110064971983</v>
      </c>
      <c r="M94" s="146">
        <f t="shared" si="20"/>
        <v>138.93724178152115</v>
      </c>
      <c r="N94" s="146">
        <f t="shared" si="20"/>
        <v>132.17739870198102</v>
      </c>
      <c r="O94" s="146">
        <f t="shared" si="20"/>
        <v>-904.36616936793371</v>
      </c>
      <c r="P94" s="146">
        <f t="shared" si="20"/>
        <v>-448.5498394587471</v>
      </c>
      <c r="Q94" s="146">
        <f t="shared" si="20"/>
        <v>-29.545205064714992</v>
      </c>
      <c r="R94" s="146">
        <f t="shared" si="20"/>
        <v>56.77643128195723</v>
      </c>
    </row>
    <row r="95" spans="2:18" x14ac:dyDescent="0.2">
      <c r="B95" s="147"/>
      <c r="H95" s="121"/>
      <c r="I95" s="131"/>
      <c r="J95" s="132"/>
    </row>
    <row r="96" spans="2:18" x14ac:dyDescent="0.2">
      <c r="B96" s="115" t="s">
        <v>99</v>
      </c>
      <c r="H96" s="123"/>
      <c r="I96" s="127">
        <v>3203</v>
      </c>
      <c r="J96" s="148">
        <v>3027.05082714947</v>
      </c>
      <c r="K96" s="148">
        <v>-1721.0358433577921</v>
      </c>
      <c r="L96" s="148">
        <v>-2219.2339751495201</v>
      </c>
      <c r="M96" s="148">
        <v>-1936.7928744998007</v>
      </c>
      <c r="N96" s="148">
        <v>-1797.8556327182782</v>
      </c>
      <c r="O96" s="148">
        <v>-1665.6782340162958</v>
      </c>
      <c r="P96" s="148">
        <v>-2570.0444033842282</v>
      </c>
      <c r="Q96" s="148">
        <v>-3018.5942428429748</v>
      </c>
      <c r="R96" s="148">
        <v>-3048.1394479076885</v>
      </c>
    </row>
    <row r="97" spans="2:18" ht="12.75" thickBot="1" x14ac:dyDescent="0.25">
      <c r="H97" s="121"/>
      <c r="I97" s="131"/>
      <c r="J97" s="132"/>
    </row>
    <row r="98" spans="2:18" ht="12.75" thickBot="1" x14ac:dyDescent="0.25">
      <c r="B98" s="149" t="s">
        <v>100</v>
      </c>
      <c r="C98" s="150"/>
      <c r="D98" s="150"/>
      <c r="E98" s="150"/>
      <c r="F98" s="151"/>
      <c r="H98" s="123"/>
      <c r="I98" s="155">
        <f>I94+I96</f>
        <v>3027.0508271494709</v>
      </c>
      <c r="J98" s="152">
        <f>J94+J96</f>
        <v>-1721.0358433577931</v>
      </c>
      <c r="K98" s="152">
        <f t="shared" ref="K98:R98" si="21">K94+K96</f>
        <v>-2219.2339751495197</v>
      </c>
      <c r="L98" s="152">
        <f t="shared" si="21"/>
        <v>-1936.7928744998003</v>
      </c>
      <c r="M98" s="152">
        <f t="shared" si="21"/>
        <v>-1797.8556327182796</v>
      </c>
      <c r="N98" s="152">
        <f t="shared" si="21"/>
        <v>-1665.6782340162972</v>
      </c>
      <c r="O98" s="152">
        <f t="shared" si="21"/>
        <v>-2570.0444033842296</v>
      </c>
      <c r="P98" s="152">
        <f t="shared" si="21"/>
        <v>-3018.5942428429753</v>
      </c>
      <c r="Q98" s="152">
        <f t="shared" si="21"/>
        <v>-3048.1394479076898</v>
      </c>
      <c r="R98" s="152">
        <f t="shared" si="21"/>
        <v>-2991.3630166257312</v>
      </c>
    </row>
    <row r="99" spans="2:18" ht="12.75" thickTop="1" x14ac:dyDescent="0.2"/>
    <row r="101" spans="2:18" ht="12.75" x14ac:dyDescent="0.2">
      <c r="B101" s="112" t="s">
        <v>41</v>
      </c>
      <c r="C101" s="112"/>
      <c r="D101" s="113"/>
      <c r="E101" s="113"/>
      <c r="F101" s="112"/>
      <c r="G101" s="112"/>
      <c r="H101" s="112"/>
      <c r="I101" s="112"/>
      <c r="J101" s="112"/>
      <c r="K101" s="112"/>
      <c r="L101" s="112"/>
      <c r="M101" s="112"/>
      <c r="N101" s="112"/>
      <c r="O101" s="112"/>
      <c r="P101" s="11" t="str">
        <f>'IncomeStat SCEN1'!$Q$1</f>
        <v>SCENARIO 1</v>
      </c>
      <c r="Q101" s="73"/>
      <c r="R101" s="112"/>
    </row>
    <row r="103" spans="2:18" x14ac:dyDescent="0.2">
      <c r="B103" s="115" t="s">
        <v>78</v>
      </c>
      <c r="C103" s="115"/>
      <c r="D103" s="115"/>
      <c r="E103" s="115"/>
      <c r="F103" s="115"/>
      <c r="G103" s="115"/>
      <c r="H103" s="115"/>
      <c r="I103" s="115"/>
      <c r="J103" s="115"/>
      <c r="K103" s="115"/>
      <c r="L103" s="115"/>
      <c r="M103" s="115"/>
      <c r="N103" s="115"/>
      <c r="O103" s="115"/>
      <c r="P103" s="115"/>
      <c r="Q103" s="115"/>
      <c r="R103" s="115"/>
    </row>
    <row r="104" spans="2:18" ht="12.75" thickBot="1" x14ac:dyDescent="0.25">
      <c r="B104" s="115"/>
      <c r="C104" s="115"/>
      <c r="D104" s="115"/>
      <c r="E104" s="115"/>
      <c r="F104" s="115"/>
      <c r="G104" s="115"/>
      <c r="H104" s="115"/>
      <c r="I104" s="115"/>
      <c r="J104" s="115"/>
      <c r="K104" s="115"/>
      <c r="L104" s="115"/>
      <c r="M104" s="115"/>
      <c r="N104" s="115"/>
      <c r="O104" s="115"/>
      <c r="P104" s="115"/>
      <c r="Q104" s="115"/>
      <c r="R104" s="115"/>
    </row>
    <row r="105" spans="2:18" x14ac:dyDescent="0.2">
      <c r="B105" s="19" t="s">
        <v>6</v>
      </c>
      <c r="C105" s="116"/>
      <c r="D105" s="116"/>
      <c r="E105" s="116"/>
      <c r="F105" s="116"/>
      <c r="G105" s="116"/>
      <c r="H105" s="116"/>
      <c r="I105" s="117">
        <f>I5</f>
        <v>2023</v>
      </c>
      <c r="J105" s="117">
        <f>I105+1</f>
        <v>2024</v>
      </c>
      <c r="K105" s="117">
        <f t="shared" ref="K105:R105" si="22">J105+1</f>
        <v>2025</v>
      </c>
      <c r="L105" s="117">
        <f t="shared" si="22"/>
        <v>2026</v>
      </c>
      <c r="M105" s="117">
        <f t="shared" si="22"/>
        <v>2027</v>
      </c>
      <c r="N105" s="117">
        <f t="shared" si="22"/>
        <v>2028</v>
      </c>
      <c r="O105" s="117">
        <f t="shared" si="22"/>
        <v>2029</v>
      </c>
      <c r="P105" s="117">
        <f t="shared" si="22"/>
        <v>2030</v>
      </c>
      <c r="Q105" s="117">
        <f t="shared" si="22"/>
        <v>2031</v>
      </c>
      <c r="R105" s="117">
        <f t="shared" si="22"/>
        <v>2032</v>
      </c>
    </row>
    <row r="106" spans="2:18" ht="24.75" thickBot="1" x14ac:dyDescent="0.25">
      <c r="B106" s="118" t="s">
        <v>7</v>
      </c>
      <c r="C106" s="119"/>
      <c r="D106" s="119"/>
      <c r="E106" s="119"/>
      <c r="F106" s="119"/>
      <c r="G106" s="119"/>
      <c r="H106" s="26"/>
      <c r="I106" s="120" t="s">
        <v>9</v>
      </c>
      <c r="J106" s="120" t="s">
        <v>10</v>
      </c>
      <c r="K106" s="120" t="s">
        <v>11</v>
      </c>
      <c r="L106" s="120" t="s">
        <v>12</v>
      </c>
      <c r="M106" s="120" t="s">
        <v>13</v>
      </c>
      <c r="N106" s="120" t="s">
        <v>14</v>
      </c>
      <c r="O106" s="120" t="s">
        <v>15</v>
      </c>
      <c r="P106" s="120" t="s">
        <v>16</v>
      </c>
      <c r="Q106" s="120" t="s">
        <v>17</v>
      </c>
      <c r="R106" s="120" t="s">
        <v>18</v>
      </c>
    </row>
    <row r="107" spans="2:18" x14ac:dyDescent="0.2">
      <c r="H107" s="121"/>
    </row>
    <row r="108" spans="2:18" x14ac:dyDescent="0.2">
      <c r="B108" s="122" t="s">
        <v>79</v>
      </c>
      <c r="C108" s="112"/>
      <c r="D108" s="112"/>
      <c r="E108" s="112"/>
      <c r="F108" s="112"/>
      <c r="G108" s="112"/>
      <c r="H108" s="123"/>
      <c r="I108" s="124"/>
      <c r="J108" s="125"/>
      <c r="K108" s="112"/>
    </row>
    <row r="109" spans="2:18" x14ac:dyDescent="0.2">
      <c r="B109" s="126" t="s">
        <v>80</v>
      </c>
      <c r="C109" s="112"/>
      <c r="D109" s="112"/>
      <c r="E109" s="112"/>
      <c r="F109" s="112"/>
      <c r="G109" s="112"/>
      <c r="H109" s="123"/>
      <c r="I109" s="124"/>
      <c r="J109" s="125"/>
      <c r="K109" s="112"/>
    </row>
    <row r="110" spans="2:18" x14ac:dyDescent="0.2">
      <c r="B110" s="114" t="s">
        <v>22</v>
      </c>
      <c r="H110" s="123"/>
      <c r="I110" s="148">
        <v>462.6927399999999</v>
      </c>
      <c r="J110" s="148">
        <v>485.8273769999999</v>
      </c>
      <c r="K110" s="148">
        <v>505.26047207999994</v>
      </c>
      <c r="L110" s="148">
        <v>520.41828624239997</v>
      </c>
      <c r="M110" s="148">
        <v>536.03083482967202</v>
      </c>
      <c r="N110" s="148">
        <v>552.11175987456215</v>
      </c>
      <c r="O110" s="148">
        <v>568.67511267079897</v>
      </c>
      <c r="P110" s="148">
        <v>585.73536605092318</v>
      </c>
      <c r="Q110" s="148">
        <v>603.30742703245085</v>
      </c>
      <c r="R110" s="148">
        <v>621.40664984342447</v>
      </c>
    </row>
    <row r="111" spans="2:18" x14ac:dyDescent="0.2">
      <c r="B111" s="114" t="s">
        <v>23</v>
      </c>
      <c r="H111" s="123"/>
      <c r="I111" s="148">
        <v>554.65508</v>
      </c>
      <c r="J111" s="148">
        <v>582.387834</v>
      </c>
      <c r="K111" s="148">
        <v>605.68334735999997</v>
      </c>
      <c r="L111" s="148">
        <v>623.85384778080004</v>
      </c>
      <c r="M111" s="148">
        <v>642.56946321422413</v>
      </c>
      <c r="N111" s="148">
        <v>661.84654711065082</v>
      </c>
      <c r="O111" s="148">
        <v>681.70194352397039</v>
      </c>
      <c r="P111" s="148">
        <v>702.15300182968952</v>
      </c>
      <c r="Q111" s="148">
        <v>723.2175918845802</v>
      </c>
      <c r="R111" s="148">
        <v>744.91411964111762</v>
      </c>
    </row>
    <row r="112" spans="2:18" x14ac:dyDescent="0.2">
      <c r="B112" s="114" t="s">
        <v>81</v>
      </c>
      <c r="H112" s="123"/>
      <c r="I112" s="148">
        <v>4.0000000000000009</v>
      </c>
      <c r="J112" s="148">
        <v>4.2000000000000011</v>
      </c>
      <c r="K112" s="148">
        <v>4.3680000000000012</v>
      </c>
      <c r="L112" s="148">
        <v>4.4990400000000008</v>
      </c>
      <c r="M112" s="148">
        <v>4.6340112000000007</v>
      </c>
      <c r="N112" s="148">
        <v>4.7730315360000013</v>
      </c>
      <c r="O112" s="148">
        <v>4.9162224820800011</v>
      </c>
      <c r="P112" s="148">
        <v>5.0637091565424015</v>
      </c>
      <c r="Q112" s="148">
        <v>5.2156204312386736</v>
      </c>
      <c r="R112" s="148">
        <v>5.3720890441758335</v>
      </c>
    </row>
    <row r="113" spans="2:18" x14ac:dyDescent="0.2">
      <c r="B113" s="114" t="s">
        <v>82</v>
      </c>
      <c r="H113" s="123"/>
      <c r="I113" s="148">
        <v>4000.0000000000005</v>
      </c>
      <c r="J113" s="148">
        <v>0</v>
      </c>
      <c r="K113" s="148">
        <v>0</v>
      </c>
      <c r="L113" s="148">
        <v>0</v>
      </c>
      <c r="M113" s="148">
        <v>0</v>
      </c>
      <c r="N113" s="148">
        <v>0</v>
      </c>
      <c r="O113" s="148">
        <v>0</v>
      </c>
      <c r="P113" s="148">
        <v>0</v>
      </c>
      <c r="Q113" s="148">
        <v>0</v>
      </c>
      <c r="R113" s="148">
        <v>0</v>
      </c>
    </row>
    <row r="114" spans="2:18" hidden="1" x14ac:dyDescent="0.2">
      <c r="B114" s="114" t="s">
        <v>83</v>
      </c>
      <c r="H114" s="123"/>
      <c r="I114" s="148">
        <v>0</v>
      </c>
      <c r="J114" s="148">
        <v>0</v>
      </c>
      <c r="K114" s="148">
        <v>0</v>
      </c>
      <c r="L114" s="148">
        <v>0</v>
      </c>
      <c r="M114" s="148">
        <v>0</v>
      </c>
      <c r="N114" s="148">
        <v>0</v>
      </c>
      <c r="O114" s="148">
        <v>0</v>
      </c>
      <c r="P114" s="148">
        <v>0</v>
      </c>
      <c r="Q114" s="148">
        <v>0</v>
      </c>
      <c r="R114" s="148">
        <v>0</v>
      </c>
    </row>
    <row r="115" spans="2:18" x14ac:dyDescent="0.2">
      <c r="B115" s="126" t="s">
        <v>84</v>
      </c>
      <c r="C115" s="112"/>
      <c r="D115" s="112"/>
      <c r="E115" s="112"/>
      <c r="F115" s="112"/>
      <c r="G115" s="112"/>
      <c r="H115" s="123"/>
      <c r="I115" s="129"/>
      <c r="J115" s="129"/>
      <c r="K115" s="129"/>
      <c r="L115" s="129"/>
      <c r="M115" s="129"/>
      <c r="N115" s="129"/>
      <c r="O115" s="129"/>
      <c r="P115" s="129"/>
      <c r="Q115" s="129"/>
      <c r="R115" s="129"/>
    </row>
    <row r="116" spans="2:18" x14ac:dyDescent="0.2">
      <c r="B116" s="114" t="s">
        <v>32</v>
      </c>
      <c r="H116" s="123"/>
      <c r="I116" s="148">
        <v>-157.199754970393</v>
      </c>
      <c r="J116" s="148">
        <v>-165.05974271891267</v>
      </c>
      <c r="K116" s="148">
        <v>-171.66213242766912</v>
      </c>
      <c r="L116" s="148">
        <v>-176.81199640049923</v>
      </c>
      <c r="M116" s="148">
        <v>-182.11635629251421</v>
      </c>
      <c r="N116" s="148">
        <v>-187.57984698128968</v>
      </c>
      <c r="O116" s="148">
        <v>-193.20724239072831</v>
      </c>
      <c r="P116" s="148">
        <v>-199.00345966245018</v>
      </c>
      <c r="Q116" s="148">
        <v>-204.9735634523237</v>
      </c>
      <c r="R116" s="148">
        <v>-211.12277035589341</v>
      </c>
    </row>
    <row r="117" spans="2:18" x14ac:dyDescent="0.2">
      <c r="B117" s="114" t="s">
        <v>34</v>
      </c>
      <c r="H117" s="123"/>
      <c r="I117" s="148">
        <v>-371.096</v>
      </c>
      <c r="J117" s="148">
        <v>-393.36175999999995</v>
      </c>
      <c r="K117" s="148">
        <v>-413.02984800000007</v>
      </c>
      <c r="L117" s="148">
        <v>-429.55104191999999</v>
      </c>
      <c r="M117" s="148">
        <v>-446.73308359679993</v>
      </c>
      <c r="N117" s="148">
        <v>-464.6024069406721</v>
      </c>
      <c r="O117" s="148">
        <v>-483.18650321829898</v>
      </c>
      <c r="P117" s="148">
        <v>-502.51396334703094</v>
      </c>
      <c r="Q117" s="148">
        <v>-522.61452188091221</v>
      </c>
      <c r="R117" s="148">
        <v>-543.51910275614875</v>
      </c>
    </row>
    <row r="118" spans="2:18" x14ac:dyDescent="0.2">
      <c r="B118" s="114" t="s">
        <v>33</v>
      </c>
      <c r="H118" s="123"/>
      <c r="I118" s="148">
        <v>-12</v>
      </c>
      <c r="J118" s="148">
        <v>-28.607547370633952</v>
      </c>
      <c r="K118" s="148">
        <v>-25.837922743752262</v>
      </c>
      <c r="L118" s="148">
        <v>-22.996163515427515</v>
      </c>
      <c r="M118" s="148">
        <v>-19.999248688990527</v>
      </c>
      <c r="N118" s="148">
        <v>-17.125032765058997</v>
      </c>
      <c r="O118" s="148">
        <v>-14.41022119789158</v>
      </c>
      <c r="P118" s="148">
        <v>-11.591734574073143</v>
      </c>
      <c r="Q118" s="148">
        <v>-8.6167741103042363</v>
      </c>
      <c r="R118" s="148">
        <v>-5.4908990921082674</v>
      </c>
    </row>
    <row r="119" spans="2:18" x14ac:dyDescent="0.2">
      <c r="B119" s="114" t="s">
        <v>83</v>
      </c>
      <c r="H119" s="123"/>
      <c r="I119" s="148">
        <v>0</v>
      </c>
      <c r="J119" s="148">
        <v>0</v>
      </c>
      <c r="K119" s="148">
        <v>0</v>
      </c>
      <c r="L119" s="148">
        <v>0</v>
      </c>
      <c r="M119" s="148">
        <v>0</v>
      </c>
      <c r="N119" s="148">
        <v>0</v>
      </c>
      <c r="O119" s="148">
        <v>0</v>
      </c>
      <c r="P119" s="148">
        <v>0</v>
      </c>
      <c r="Q119" s="148">
        <v>0</v>
      </c>
      <c r="R119" s="148">
        <v>0</v>
      </c>
    </row>
    <row r="120" spans="2:18" x14ac:dyDescent="0.2">
      <c r="H120" s="130"/>
      <c r="I120" s="132"/>
      <c r="J120" s="132"/>
      <c r="K120" s="132"/>
      <c r="L120" s="132"/>
      <c r="M120" s="132"/>
      <c r="N120" s="132"/>
      <c r="O120" s="132"/>
      <c r="P120" s="132"/>
      <c r="Q120" s="132"/>
      <c r="R120" s="132"/>
    </row>
    <row r="121" spans="2:18" x14ac:dyDescent="0.2">
      <c r="B121" s="134" t="s">
        <v>85</v>
      </c>
      <c r="C121" s="135"/>
      <c r="D121" s="135"/>
      <c r="E121" s="135"/>
      <c r="F121" s="135"/>
      <c r="G121" s="135"/>
      <c r="H121" s="123"/>
      <c r="I121" s="137">
        <f t="shared" ref="I121:R121" si="23">SUM(I109:I120)</f>
        <v>4481.0520650296075</v>
      </c>
      <c r="J121" s="137">
        <f t="shared" si="23"/>
        <v>485.38616091045333</v>
      </c>
      <c r="K121" s="137">
        <f t="shared" si="23"/>
        <v>504.78191626857841</v>
      </c>
      <c r="L121" s="137">
        <f t="shared" si="23"/>
        <v>519.41197218727336</v>
      </c>
      <c r="M121" s="137">
        <f t="shared" si="23"/>
        <v>534.38562066559155</v>
      </c>
      <c r="N121" s="137">
        <f t="shared" si="23"/>
        <v>549.42405183419203</v>
      </c>
      <c r="O121" s="137">
        <f t="shared" si="23"/>
        <v>564.4893118699307</v>
      </c>
      <c r="P121" s="137">
        <f t="shared" si="23"/>
        <v>579.84291945360087</v>
      </c>
      <c r="Q121" s="137">
        <f t="shared" si="23"/>
        <v>595.53577990472945</v>
      </c>
      <c r="R121" s="137">
        <f t="shared" si="23"/>
        <v>611.56008632456758</v>
      </c>
    </row>
    <row r="122" spans="2:18" x14ac:dyDescent="0.2">
      <c r="H122" s="123"/>
      <c r="I122" s="132"/>
      <c r="J122" s="138"/>
    </row>
    <row r="123" spans="2:18" x14ac:dyDescent="0.2">
      <c r="B123" s="122" t="s">
        <v>86</v>
      </c>
      <c r="C123" s="112"/>
      <c r="D123" s="112"/>
      <c r="E123" s="112"/>
      <c r="F123" s="112"/>
      <c r="G123" s="112"/>
      <c r="H123" s="123"/>
      <c r="I123" s="124"/>
      <c r="J123" s="125"/>
      <c r="K123" s="112"/>
    </row>
    <row r="124" spans="2:18" x14ac:dyDescent="0.2">
      <c r="B124" s="126" t="s">
        <v>80</v>
      </c>
      <c r="C124" s="112"/>
      <c r="D124" s="112"/>
      <c r="E124" s="112"/>
      <c r="F124" s="112"/>
      <c r="G124" s="112"/>
      <c r="H124" s="123"/>
      <c r="I124" s="124"/>
      <c r="J124" s="125"/>
      <c r="K124" s="112"/>
    </row>
    <row r="125" spans="2:18" hidden="1" x14ac:dyDescent="0.2">
      <c r="B125" s="114" t="s">
        <v>87</v>
      </c>
      <c r="H125" s="123"/>
      <c r="I125" s="148">
        <v>0</v>
      </c>
      <c r="J125" s="148">
        <v>0</v>
      </c>
      <c r="K125" s="148">
        <v>0</v>
      </c>
      <c r="L125" s="148">
        <v>0</v>
      </c>
      <c r="M125" s="148">
        <v>0</v>
      </c>
      <c r="N125" s="148">
        <v>0</v>
      </c>
      <c r="O125" s="148">
        <v>0</v>
      </c>
      <c r="P125" s="148">
        <v>0</v>
      </c>
      <c r="Q125" s="148">
        <v>0</v>
      </c>
      <c r="R125" s="148">
        <v>0</v>
      </c>
    </row>
    <row r="126" spans="2:18" hidden="1" x14ac:dyDescent="0.2">
      <c r="B126" s="114" t="s">
        <v>88</v>
      </c>
      <c r="H126" s="123"/>
      <c r="I126" s="148">
        <v>0</v>
      </c>
      <c r="J126" s="148">
        <v>0</v>
      </c>
      <c r="K126" s="148">
        <v>0</v>
      </c>
      <c r="L126" s="148">
        <v>0</v>
      </c>
      <c r="M126" s="148">
        <v>0</v>
      </c>
      <c r="N126" s="148">
        <v>0</v>
      </c>
      <c r="O126" s="148">
        <v>0</v>
      </c>
      <c r="P126" s="148">
        <v>0</v>
      </c>
      <c r="Q126" s="148">
        <v>0</v>
      </c>
      <c r="R126" s="148">
        <v>0</v>
      </c>
    </row>
    <row r="127" spans="2:18" hidden="1" x14ac:dyDescent="0.2">
      <c r="B127" s="114" t="s">
        <v>89</v>
      </c>
      <c r="H127" s="123"/>
      <c r="I127" s="148">
        <v>0</v>
      </c>
      <c r="J127" s="148">
        <v>0</v>
      </c>
      <c r="K127" s="148">
        <v>0</v>
      </c>
      <c r="L127" s="148">
        <v>0</v>
      </c>
      <c r="M127" s="148">
        <v>0</v>
      </c>
      <c r="N127" s="148">
        <v>0</v>
      </c>
      <c r="O127" s="148">
        <v>0</v>
      </c>
      <c r="P127" s="148">
        <v>0</v>
      </c>
      <c r="Q127" s="148">
        <v>0</v>
      </c>
      <c r="R127" s="148">
        <v>0</v>
      </c>
    </row>
    <row r="128" spans="2:18" x14ac:dyDescent="0.2">
      <c r="B128" s="126" t="s">
        <v>84</v>
      </c>
      <c r="C128" s="112"/>
      <c r="D128" s="112"/>
      <c r="E128" s="112"/>
      <c r="F128" s="112"/>
      <c r="G128" s="112"/>
      <c r="H128" s="123"/>
      <c r="I128" s="141"/>
      <c r="J128" s="141"/>
      <c r="K128" s="141"/>
      <c r="L128" s="141"/>
      <c r="M128" s="141"/>
      <c r="N128" s="141"/>
      <c r="O128" s="141"/>
      <c r="P128" s="141"/>
      <c r="Q128" s="141"/>
      <c r="R128" s="141"/>
    </row>
    <row r="129" spans="2:18" x14ac:dyDescent="0.2">
      <c r="B129" s="114" t="s">
        <v>90</v>
      </c>
      <c r="H129" s="123"/>
      <c r="I129" s="148">
        <v>0</v>
      </c>
      <c r="J129" s="148">
        <v>0</v>
      </c>
      <c r="K129" s="148">
        <v>0</v>
      </c>
      <c r="L129" s="148">
        <v>0</v>
      </c>
      <c r="M129" s="148">
        <v>0</v>
      </c>
      <c r="N129" s="148">
        <v>0</v>
      </c>
      <c r="O129" s="148">
        <v>0</v>
      </c>
      <c r="P129" s="148">
        <v>0</v>
      </c>
      <c r="Q129" s="148">
        <v>0</v>
      </c>
      <c r="R129" s="148">
        <v>0</v>
      </c>
    </row>
    <row r="130" spans="2:18" x14ac:dyDescent="0.2">
      <c r="B130" s="114" t="s">
        <v>91</v>
      </c>
      <c r="H130" s="123"/>
      <c r="I130" s="148">
        <v>-8010</v>
      </c>
      <c r="J130" s="148">
        <v>-940.7</v>
      </c>
      <c r="K130" s="148">
        <v>-286.23500000000001</v>
      </c>
      <c r="L130" s="148">
        <v>-372.04674999999997</v>
      </c>
      <c r="M130" s="148">
        <v>-126.92862</v>
      </c>
      <c r="N130" s="148">
        <v>-212.00576480000001</v>
      </c>
      <c r="O130" s="148">
        <v>-137.28599539199999</v>
      </c>
      <c r="P130" s="148">
        <v>-142.77743520767999</v>
      </c>
      <c r="Q130" s="148">
        <v>-148.4885326159872</v>
      </c>
      <c r="R130" s="148">
        <v>-154.42807392062667</v>
      </c>
    </row>
    <row r="131" spans="2:18" x14ac:dyDescent="0.2">
      <c r="B131" s="114" t="s">
        <v>92</v>
      </c>
      <c r="H131" s="123"/>
      <c r="I131" s="148">
        <v>0</v>
      </c>
      <c r="J131" s="148">
        <v>0</v>
      </c>
      <c r="K131" s="148">
        <v>0</v>
      </c>
      <c r="L131" s="148">
        <v>0</v>
      </c>
      <c r="M131" s="148">
        <v>0</v>
      </c>
      <c r="N131" s="148">
        <v>0</v>
      </c>
      <c r="O131" s="148">
        <v>0</v>
      </c>
      <c r="P131" s="148">
        <v>0</v>
      </c>
      <c r="Q131" s="148">
        <v>0</v>
      </c>
      <c r="R131" s="148">
        <v>0</v>
      </c>
    </row>
    <row r="132" spans="2:18" x14ac:dyDescent="0.2">
      <c r="H132" s="121"/>
      <c r="I132" s="143"/>
      <c r="J132" s="143"/>
      <c r="K132" s="143"/>
      <c r="L132" s="143"/>
      <c r="M132" s="143"/>
      <c r="N132" s="143"/>
      <c r="O132" s="143"/>
      <c r="P132" s="143"/>
      <c r="Q132" s="143"/>
      <c r="R132" s="143"/>
    </row>
    <row r="133" spans="2:18" x14ac:dyDescent="0.2">
      <c r="B133" s="134" t="s">
        <v>93</v>
      </c>
      <c r="C133" s="135"/>
      <c r="D133" s="135"/>
      <c r="E133" s="135"/>
      <c r="F133" s="135"/>
      <c r="G133" s="135"/>
      <c r="H133" s="123"/>
      <c r="I133" s="137">
        <f t="shared" ref="I133:R133" si="24">SUM(I124:I132)</f>
        <v>-8010</v>
      </c>
      <c r="J133" s="137">
        <f t="shared" si="24"/>
        <v>-940.7</v>
      </c>
      <c r="K133" s="137">
        <f t="shared" si="24"/>
        <v>-286.23500000000001</v>
      </c>
      <c r="L133" s="137">
        <f t="shared" si="24"/>
        <v>-372.04674999999997</v>
      </c>
      <c r="M133" s="137">
        <f t="shared" si="24"/>
        <v>-126.92862</v>
      </c>
      <c r="N133" s="137">
        <f t="shared" si="24"/>
        <v>-212.00576480000001</v>
      </c>
      <c r="O133" s="137">
        <f t="shared" si="24"/>
        <v>-137.28599539199999</v>
      </c>
      <c r="P133" s="137">
        <f t="shared" si="24"/>
        <v>-142.77743520767999</v>
      </c>
      <c r="Q133" s="137">
        <f t="shared" si="24"/>
        <v>-148.4885326159872</v>
      </c>
      <c r="R133" s="137">
        <f t="shared" si="24"/>
        <v>-154.42807392062667</v>
      </c>
    </row>
    <row r="134" spans="2:18" x14ac:dyDescent="0.2">
      <c r="H134" s="130"/>
      <c r="I134" s="132"/>
      <c r="J134" s="132"/>
    </row>
    <row r="135" spans="2:18" x14ac:dyDescent="0.2">
      <c r="B135" s="122" t="s">
        <v>94</v>
      </c>
      <c r="C135" s="112"/>
      <c r="D135" s="112"/>
      <c r="E135" s="112"/>
      <c r="F135" s="112"/>
      <c r="G135" s="112"/>
      <c r="H135" s="123"/>
      <c r="I135" s="124"/>
      <c r="J135" s="125"/>
      <c r="K135" s="112"/>
    </row>
    <row r="136" spans="2:18" x14ac:dyDescent="0.2">
      <c r="B136" s="126" t="s">
        <v>80</v>
      </c>
      <c r="C136" s="112"/>
      <c r="D136" s="112"/>
      <c r="E136" s="112"/>
      <c r="F136" s="112"/>
      <c r="G136" s="112"/>
      <c r="H136" s="123"/>
      <c r="I136" s="124"/>
      <c r="J136" s="125"/>
      <c r="K136" s="112"/>
    </row>
    <row r="137" spans="2:18" x14ac:dyDescent="0.2">
      <c r="B137" s="114" t="s">
        <v>95</v>
      </c>
      <c r="H137" s="123"/>
      <c r="I137" s="148">
        <v>0</v>
      </c>
      <c r="J137" s="148">
        <v>500</v>
      </c>
      <c r="K137" s="148">
        <v>0</v>
      </c>
      <c r="L137" s="148">
        <v>0</v>
      </c>
      <c r="M137" s="148">
        <v>0</v>
      </c>
      <c r="N137" s="148">
        <v>0</v>
      </c>
      <c r="O137" s="148">
        <v>0</v>
      </c>
      <c r="P137" s="148">
        <v>0</v>
      </c>
      <c r="Q137" s="148">
        <v>0</v>
      </c>
      <c r="R137" s="148">
        <v>0</v>
      </c>
    </row>
    <row r="138" spans="2:18" x14ac:dyDescent="0.2">
      <c r="B138" s="126" t="s">
        <v>84</v>
      </c>
      <c r="C138" s="112"/>
      <c r="D138" s="112"/>
      <c r="E138" s="112"/>
      <c r="F138" s="112"/>
      <c r="G138" s="112"/>
      <c r="H138" s="123"/>
      <c r="I138" s="141"/>
      <c r="J138" s="141"/>
      <c r="K138" s="141"/>
      <c r="L138" s="141"/>
      <c r="M138" s="141"/>
      <c r="N138" s="141"/>
      <c r="O138" s="141"/>
      <c r="P138" s="141"/>
      <c r="Q138" s="141"/>
      <c r="R138" s="141"/>
    </row>
    <row r="139" spans="2:18" x14ac:dyDescent="0.2">
      <c r="B139" s="114" t="s">
        <v>96</v>
      </c>
      <c r="H139" s="123"/>
      <c r="I139" s="148">
        <v>-10.147465346475949</v>
      </c>
      <c r="J139" s="148">
        <v>-49.340492629366054</v>
      </c>
      <c r="K139" s="148">
        <v>-52.110117256247747</v>
      </c>
      <c r="L139" s="148">
        <v>-54.95187648457248</v>
      </c>
      <c r="M139" s="148">
        <v>-57.969072861857001</v>
      </c>
      <c r="N139" s="148">
        <v>-48.053207234940999</v>
      </c>
      <c r="O139" s="148">
        <v>-50.768018802108415</v>
      </c>
      <c r="P139" s="148">
        <v>-53.586505425926859</v>
      </c>
      <c r="Q139" s="148">
        <v>-56.561465889695761</v>
      </c>
      <c r="R139" s="148">
        <v>-59.687340907891731</v>
      </c>
    </row>
    <row r="140" spans="2:18" x14ac:dyDescent="0.2">
      <c r="H140" s="121"/>
      <c r="I140" s="132"/>
      <c r="J140" s="132"/>
    </row>
    <row r="141" spans="2:18" x14ac:dyDescent="0.2">
      <c r="B141" s="144" t="s">
        <v>97</v>
      </c>
      <c r="C141" s="135"/>
      <c r="D141" s="135"/>
      <c r="E141" s="135"/>
      <c r="F141" s="135"/>
      <c r="G141" s="135"/>
      <c r="H141" s="123"/>
      <c r="I141" s="137">
        <f>SUM(I137:I140)</f>
        <v>-10.147465346475949</v>
      </c>
      <c r="J141" s="137">
        <f t="shared" ref="J141:R141" si="25">SUM(J137:J140)</f>
        <v>450.65950737063395</v>
      </c>
      <c r="K141" s="137">
        <f t="shared" si="25"/>
        <v>-52.110117256247747</v>
      </c>
      <c r="L141" s="137">
        <f t="shared" si="25"/>
        <v>-54.95187648457248</v>
      </c>
      <c r="M141" s="137">
        <f t="shared" si="25"/>
        <v>-57.969072861857001</v>
      </c>
      <c r="N141" s="137">
        <f t="shared" si="25"/>
        <v>-48.053207234940999</v>
      </c>
      <c r="O141" s="137">
        <f t="shared" si="25"/>
        <v>-50.768018802108415</v>
      </c>
      <c r="P141" s="137">
        <f t="shared" si="25"/>
        <v>-53.586505425926859</v>
      </c>
      <c r="Q141" s="137">
        <f t="shared" si="25"/>
        <v>-56.561465889695761</v>
      </c>
      <c r="R141" s="137">
        <f t="shared" si="25"/>
        <v>-59.687340907891731</v>
      </c>
    </row>
    <row r="142" spans="2:18" x14ac:dyDescent="0.2">
      <c r="H142" s="121"/>
      <c r="I142" s="132"/>
      <c r="J142" s="132"/>
    </row>
    <row r="143" spans="2:18" x14ac:dyDescent="0.2">
      <c r="B143" s="145" t="s">
        <v>98</v>
      </c>
      <c r="C143" s="112"/>
      <c r="D143" s="112"/>
      <c r="E143" s="112"/>
      <c r="F143" s="112"/>
      <c r="G143" s="112"/>
      <c r="H143" s="121"/>
      <c r="I143" s="146">
        <f t="shared" ref="I143:R143" si="26">I141+I133+I121</f>
        <v>-3539.0954003168681</v>
      </c>
      <c r="J143" s="146">
        <f t="shared" si="26"/>
        <v>-4.654331718912772</v>
      </c>
      <c r="K143" s="146">
        <f t="shared" si="26"/>
        <v>166.43679901233065</v>
      </c>
      <c r="L143" s="146">
        <f t="shared" si="26"/>
        <v>92.413345702700894</v>
      </c>
      <c r="M143" s="146">
        <f t="shared" si="26"/>
        <v>349.48792780373458</v>
      </c>
      <c r="N143" s="146">
        <f t="shared" si="26"/>
        <v>289.36507979925102</v>
      </c>
      <c r="O143" s="146">
        <f t="shared" si="26"/>
        <v>376.43529767582231</v>
      </c>
      <c r="P143" s="146">
        <f t="shared" si="26"/>
        <v>383.47897881999404</v>
      </c>
      <c r="Q143" s="146">
        <f t="shared" si="26"/>
        <v>390.48578139904646</v>
      </c>
      <c r="R143" s="146">
        <f t="shared" si="26"/>
        <v>397.44467149604918</v>
      </c>
    </row>
    <row r="144" spans="2:18" x14ac:dyDescent="0.2">
      <c r="B144" s="147"/>
      <c r="H144" s="121"/>
      <c r="I144" s="132"/>
      <c r="J144" s="132"/>
    </row>
    <row r="145" spans="2:18" x14ac:dyDescent="0.2">
      <c r="B145" s="115" t="s">
        <v>99</v>
      </c>
      <c r="H145" s="123"/>
      <c r="I145" s="148">
        <v>4411</v>
      </c>
      <c r="J145" s="148">
        <v>871.90459968313144</v>
      </c>
      <c r="K145" s="148">
        <v>867.25026796421878</v>
      </c>
      <c r="L145" s="148">
        <v>1033.6870669765494</v>
      </c>
      <c r="M145" s="148">
        <v>1126.1004126792504</v>
      </c>
      <c r="N145" s="148">
        <v>1475.5883404829849</v>
      </c>
      <c r="O145" s="148">
        <v>1764.953420282236</v>
      </c>
      <c r="P145" s="148">
        <v>2141.3887179580584</v>
      </c>
      <c r="Q145" s="148">
        <v>2524.8676967780525</v>
      </c>
      <c r="R145" s="148">
        <v>2915.3534781770991</v>
      </c>
    </row>
    <row r="146" spans="2:18" ht="12.75" thickBot="1" x14ac:dyDescent="0.25">
      <c r="H146" s="121"/>
      <c r="I146" s="132"/>
      <c r="J146" s="132"/>
    </row>
    <row r="147" spans="2:18" ht="12.75" thickBot="1" x14ac:dyDescent="0.25">
      <c r="B147" s="149" t="s">
        <v>100</v>
      </c>
      <c r="C147" s="150"/>
      <c r="D147" s="150"/>
      <c r="E147" s="150"/>
      <c r="F147" s="151"/>
      <c r="H147" s="123"/>
      <c r="I147" s="152">
        <f>I143+I145</f>
        <v>871.90459968313189</v>
      </c>
      <c r="J147" s="152">
        <f>J143+J145</f>
        <v>867.25026796421866</v>
      </c>
      <c r="K147" s="152">
        <f t="shared" ref="K147:R147" si="27">K143+K145</f>
        <v>1033.6870669765494</v>
      </c>
      <c r="L147" s="152">
        <f t="shared" si="27"/>
        <v>1126.1004126792504</v>
      </c>
      <c r="M147" s="152">
        <f t="shared" si="27"/>
        <v>1475.5883404829851</v>
      </c>
      <c r="N147" s="152">
        <f t="shared" si="27"/>
        <v>1764.953420282236</v>
      </c>
      <c r="O147" s="152">
        <f t="shared" si="27"/>
        <v>2141.3887179580584</v>
      </c>
      <c r="P147" s="152">
        <f t="shared" si="27"/>
        <v>2524.8676967780525</v>
      </c>
      <c r="Q147" s="152">
        <f t="shared" si="27"/>
        <v>2915.3534781770991</v>
      </c>
      <c r="R147" s="152">
        <f t="shared" si="27"/>
        <v>3312.7981496731481</v>
      </c>
    </row>
    <row r="148" spans="2:18" ht="12.75" thickTop="1" x14ac:dyDescent="0.2"/>
    <row r="150" spans="2:18" ht="12.75" x14ac:dyDescent="0.2">
      <c r="B150" s="112" t="s">
        <v>77</v>
      </c>
      <c r="C150" s="112"/>
      <c r="D150" s="113"/>
      <c r="E150" s="113"/>
      <c r="F150" s="112"/>
      <c r="G150" s="112"/>
      <c r="H150" s="112"/>
      <c r="I150" s="109"/>
      <c r="J150" s="110"/>
      <c r="K150" s="110"/>
      <c r="L150" s="110"/>
      <c r="M150" s="110"/>
      <c r="N150" s="112"/>
      <c r="O150" s="112"/>
      <c r="P150" s="11" t="str">
        <f>'IncomeStat SCEN1'!$Q$1</f>
        <v>SCENARIO 1</v>
      </c>
      <c r="Q150" s="73"/>
      <c r="R150" s="112"/>
    </row>
    <row r="152" spans="2:18" x14ac:dyDescent="0.2">
      <c r="B152" s="115" t="s">
        <v>78</v>
      </c>
      <c r="C152" s="115"/>
      <c r="D152" s="115"/>
      <c r="E152" s="115"/>
      <c r="F152" s="115"/>
      <c r="G152" s="115"/>
      <c r="H152" s="115"/>
      <c r="I152" s="115"/>
      <c r="J152" s="115"/>
      <c r="K152" s="115"/>
      <c r="L152" s="115"/>
      <c r="M152" s="115"/>
      <c r="N152" s="115"/>
      <c r="O152" s="115"/>
      <c r="P152" s="115"/>
      <c r="Q152" s="115"/>
      <c r="R152" s="115"/>
    </row>
    <row r="153" spans="2:18" ht="12.75" thickBot="1" x14ac:dyDescent="0.25">
      <c r="B153" s="115"/>
      <c r="C153" s="115"/>
      <c r="D153" s="115"/>
      <c r="E153" s="115"/>
      <c r="F153" s="115"/>
      <c r="G153" s="115"/>
      <c r="H153" s="115"/>
      <c r="I153" s="115"/>
      <c r="J153" s="115"/>
      <c r="K153" s="115"/>
      <c r="L153" s="115"/>
      <c r="M153" s="115"/>
      <c r="N153" s="115"/>
      <c r="O153" s="115"/>
      <c r="P153" s="115"/>
      <c r="Q153" s="115"/>
      <c r="R153" s="115"/>
    </row>
    <row r="154" spans="2:18" x14ac:dyDescent="0.2">
      <c r="B154" s="19" t="s">
        <v>6</v>
      </c>
      <c r="C154" s="116"/>
      <c r="D154" s="116"/>
      <c r="E154" s="116"/>
      <c r="F154" s="116"/>
      <c r="G154" s="116"/>
      <c r="H154" s="116"/>
      <c r="I154" s="117">
        <f>I5</f>
        <v>2023</v>
      </c>
      <c r="J154" s="117">
        <f>I154+1</f>
        <v>2024</v>
      </c>
      <c r="K154" s="117">
        <f t="shared" ref="K154:R154" si="28">J154+1</f>
        <v>2025</v>
      </c>
      <c r="L154" s="117">
        <f t="shared" si="28"/>
        <v>2026</v>
      </c>
      <c r="M154" s="117">
        <f t="shared" si="28"/>
        <v>2027</v>
      </c>
      <c r="N154" s="117">
        <f t="shared" si="28"/>
        <v>2028</v>
      </c>
      <c r="O154" s="117">
        <f t="shared" si="28"/>
        <v>2029</v>
      </c>
      <c r="P154" s="117">
        <f t="shared" si="28"/>
        <v>2030</v>
      </c>
      <c r="Q154" s="117">
        <f t="shared" si="28"/>
        <v>2031</v>
      </c>
      <c r="R154" s="117">
        <f t="shared" si="28"/>
        <v>2032</v>
      </c>
    </row>
    <row r="155" spans="2:18" ht="24.75" thickBot="1" x14ac:dyDescent="0.25">
      <c r="B155" s="118" t="s">
        <v>7</v>
      </c>
      <c r="C155" s="119"/>
      <c r="D155" s="119"/>
      <c r="E155" s="119"/>
      <c r="F155" s="119"/>
      <c r="G155" s="119"/>
      <c r="H155" s="26"/>
      <c r="I155" s="120" t="s">
        <v>9</v>
      </c>
      <c r="J155" s="120" t="s">
        <v>10</v>
      </c>
      <c r="K155" s="120" t="s">
        <v>11</v>
      </c>
      <c r="L155" s="120" t="s">
        <v>12</v>
      </c>
      <c r="M155" s="120" t="s">
        <v>13</v>
      </c>
      <c r="N155" s="120" t="s">
        <v>14</v>
      </c>
      <c r="O155" s="120" t="s">
        <v>15</v>
      </c>
      <c r="P155" s="120" t="s">
        <v>16</v>
      </c>
      <c r="Q155" s="120" t="s">
        <v>17</v>
      </c>
      <c r="R155" s="120" t="s">
        <v>18</v>
      </c>
    </row>
    <row r="156" spans="2:18" x14ac:dyDescent="0.2">
      <c r="H156" s="121"/>
    </row>
    <row r="157" spans="2:18" x14ac:dyDescent="0.2">
      <c r="B157" s="122" t="s">
        <v>79</v>
      </c>
      <c r="C157" s="112"/>
      <c r="D157" s="112"/>
      <c r="E157" s="112"/>
      <c r="F157" s="112"/>
      <c r="G157" s="112"/>
      <c r="H157" s="123"/>
      <c r="I157" s="124"/>
      <c r="J157" s="125"/>
      <c r="K157" s="112"/>
    </row>
    <row r="158" spans="2:18" x14ac:dyDescent="0.2">
      <c r="B158" s="126" t="s">
        <v>80</v>
      </c>
      <c r="C158" s="112"/>
      <c r="D158" s="112"/>
      <c r="E158" s="112"/>
      <c r="F158" s="112"/>
      <c r="G158" s="112"/>
      <c r="H158" s="123"/>
      <c r="I158" s="124"/>
      <c r="J158" s="125"/>
      <c r="K158" s="112"/>
    </row>
    <row r="159" spans="2:18" x14ac:dyDescent="0.2">
      <c r="B159" s="114" t="s">
        <v>22</v>
      </c>
      <c r="H159" s="123"/>
      <c r="I159" s="148">
        <v>384.26170284628193</v>
      </c>
      <c r="J159" s="148">
        <v>403.5093715418522</v>
      </c>
      <c r="K159" s="148">
        <v>419.85109757992569</v>
      </c>
      <c r="L159" s="148">
        <v>432.65235754513753</v>
      </c>
      <c r="M159" s="148">
        <v>445.84392792668876</v>
      </c>
      <c r="N159" s="148">
        <v>459.43770928917343</v>
      </c>
      <c r="O159" s="148">
        <v>473.44596504540027</v>
      </c>
      <c r="P159" s="148">
        <v>487.88133251963444</v>
      </c>
      <c r="Q159" s="148">
        <v>502.75683434815807</v>
      </c>
      <c r="R159" s="148">
        <v>518.08589022743331</v>
      </c>
    </row>
    <row r="160" spans="2:18" x14ac:dyDescent="0.2">
      <c r="B160" s="114" t="s">
        <v>23</v>
      </c>
      <c r="H160" s="123"/>
      <c r="I160" s="148">
        <v>164.6149532569263</v>
      </c>
      <c r="J160" s="148">
        <v>172.86051626556574</v>
      </c>
      <c r="K160" s="148">
        <v>179.86119431380487</v>
      </c>
      <c r="L160" s="148">
        <v>185.34516212843278</v>
      </c>
      <c r="M160" s="148">
        <v>190.99633612172869</v>
      </c>
      <c r="N160" s="148">
        <v>196.8198144100802</v>
      </c>
      <c r="O160" s="148">
        <v>202.82085055144353</v>
      </c>
      <c r="P160" s="148">
        <v>209.00485828475701</v>
      </c>
      <c r="Q160" s="148">
        <v>215.37741641385924</v>
      </c>
      <c r="R160" s="148">
        <v>221.94427384031781</v>
      </c>
    </row>
    <row r="161" spans="2:18" x14ac:dyDescent="0.2">
      <c r="B161" s="114" t="s">
        <v>81</v>
      </c>
      <c r="H161" s="123"/>
      <c r="I161" s="148">
        <v>1.9</v>
      </c>
      <c r="J161" s="148">
        <v>1.9951709999999998</v>
      </c>
      <c r="K161" s="148">
        <v>2.0759734303290003</v>
      </c>
      <c r="L161" s="148">
        <v>2.1392698602197311</v>
      </c>
      <c r="M161" s="148">
        <v>2.2717112873427117</v>
      </c>
      <c r="N161" s="148">
        <v>2.2717112873427117</v>
      </c>
      <c r="O161" s="148">
        <v>2.3409757644937907</v>
      </c>
      <c r="P161" s="148">
        <v>2.4123521155532068</v>
      </c>
      <c r="Q161" s="148">
        <v>2.4859047315564236</v>
      </c>
      <c r="R161" s="148">
        <v>2.5616999668215787</v>
      </c>
    </row>
    <row r="162" spans="2:18" x14ac:dyDescent="0.2">
      <c r="B162" s="114" t="s">
        <v>82</v>
      </c>
      <c r="H162" s="123"/>
      <c r="I162" s="148">
        <v>0</v>
      </c>
      <c r="J162" s="148">
        <v>460</v>
      </c>
      <c r="K162" s="148">
        <v>315</v>
      </c>
      <c r="L162" s="148">
        <v>0</v>
      </c>
      <c r="M162" s="148">
        <v>0</v>
      </c>
      <c r="N162" s="148">
        <v>0</v>
      </c>
      <c r="O162" s="148">
        <v>0</v>
      </c>
      <c r="P162" s="148">
        <v>0</v>
      </c>
      <c r="Q162" s="148">
        <v>0</v>
      </c>
      <c r="R162" s="148">
        <v>0</v>
      </c>
    </row>
    <row r="163" spans="2:18" x14ac:dyDescent="0.2">
      <c r="B163" s="114" t="s">
        <v>83</v>
      </c>
      <c r="H163" s="123"/>
      <c r="I163" s="148">
        <v>0</v>
      </c>
      <c r="J163" s="148">
        <v>0</v>
      </c>
      <c r="K163" s="148">
        <v>0</v>
      </c>
      <c r="L163" s="148">
        <v>0</v>
      </c>
      <c r="M163" s="148">
        <v>0</v>
      </c>
      <c r="N163" s="148">
        <v>0</v>
      </c>
      <c r="O163" s="148">
        <v>0</v>
      </c>
      <c r="P163" s="148">
        <v>0</v>
      </c>
      <c r="Q163" s="148">
        <v>0</v>
      </c>
      <c r="R163" s="148">
        <v>0</v>
      </c>
    </row>
    <row r="164" spans="2:18" x14ac:dyDescent="0.2">
      <c r="B164" s="126" t="s">
        <v>84</v>
      </c>
      <c r="C164" s="112"/>
      <c r="D164" s="112"/>
      <c r="E164" s="112"/>
      <c r="F164" s="112"/>
      <c r="G164" s="112"/>
      <c r="H164" s="123"/>
      <c r="I164" s="129"/>
      <c r="J164" s="129"/>
      <c r="K164" s="129"/>
      <c r="L164" s="129"/>
      <c r="M164" s="129"/>
      <c r="N164" s="129"/>
      <c r="O164" s="129"/>
      <c r="P164" s="129"/>
      <c r="Q164" s="129"/>
      <c r="R164" s="129"/>
    </row>
    <row r="165" spans="2:18" x14ac:dyDescent="0.2">
      <c r="B165" s="114" t="s">
        <v>32</v>
      </c>
      <c r="H165" s="123"/>
      <c r="I165" s="148">
        <v>-137.199754970393</v>
      </c>
      <c r="J165" s="148">
        <v>-144.05974271891267</v>
      </c>
      <c r="K165" s="148">
        <v>-149.82213242766912</v>
      </c>
      <c r="L165" s="148">
        <v>-154.31679640049924</v>
      </c>
      <c r="M165" s="148">
        <v>-158.9463002925142</v>
      </c>
      <c r="N165" s="148">
        <v>-163.71468930128967</v>
      </c>
      <c r="O165" s="148">
        <v>-168.62612998032836</v>
      </c>
      <c r="P165" s="148">
        <v>-173.68491387973819</v>
      </c>
      <c r="Q165" s="148">
        <v>-178.89546129613032</v>
      </c>
      <c r="R165" s="148">
        <v>-184.26232513501427</v>
      </c>
    </row>
    <row r="166" spans="2:18" x14ac:dyDescent="0.2">
      <c r="B166" s="114" t="s">
        <v>34</v>
      </c>
      <c r="H166" s="123"/>
      <c r="I166" s="148">
        <v>-213.44133333333335</v>
      </c>
      <c r="J166" s="148">
        <v>-226.24781333333328</v>
      </c>
      <c r="K166" s="148">
        <v>-237.56020400000003</v>
      </c>
      <c r="L166" s="148">
        <v>-247.06261216000004</v>
      </c>
      <c r="M166" s="148">
        <v>-256.94511664640004</v>
      </c>
      <c r="N166" s="148">
        <v>-267.22292131225601</v>
      </c>
      <c r="O166" s="148">
        <v>-277.91183816474637</v>
      </c>
      <c r="P166" s="148">
        <v>-289.02831169133623</v>
      </c>
      <c r="Q166" s="148">
        <v>-300.58944415898958</v>
      </c>
      <c r="R166" s="148">
        <v>-312.61302192534924</v>
      </c>
    </row>
    <row r="167" spans="2:18" x14ac:dyDescent="0.2">
      <c r="B167" s="114" t="s">
        <v>33</v>
      </c>
      <c r="H167" s="123"/>
      <c r="I167" s="148">
        <v>0</v>
      </c>
      <c r="J167" s="148">
        <v>0</v>
      </c>
      <c r="K167" s="148">
        <v>0</v>
      </c>
      <c r="L167" s="148">
        <v>0</v>
      </c>
      <c r="M167" s="148">
        <v>0</v>
      </c>
      <c r="N167" s="148">
        <v>0</v>
      </c>
      <c r="O167" s="148">
        <v>0</v>
      </c>
      <c r="P167" s="148">
        <v>0</v>
      </c>
      <c r="Q167" s="148">
        <v>0</v>
      </c>
      <c r="R167" s="148">
        <v>0</v>
      </c>
    </row>
    <row r="168" spans="2:18" x14ac:dyDescent="0.2">
      <c r="B168" s="114" t="s">
        <v>83</v>
      </c>
      <c r="H168" s="123"/>
      <c r="I168" s="148">
        <v>0</v>
      </c>
      <c r="J168" s="148">
        <v>0</v>
      </c>
      <c r="K168" s="148">
        <v>0</v>
      </c>
      <c r="L168" s="148">
        <v>0</v>
      </c>
      <c r="M168" s="148">
        <v>0</v>
      </c>
      <c r="N168" s="148">
        <v>0</v>
      </c>
      <c r="O168" s="148">
        <v>0</v>
      </c>
      <c r="P168" s="148">
        <v>0</v>
      </c>
      <c r="Q168" s="148">
        <v>0</v>
      </c>
      <c r="R168" s="148">
        <v>0</v>
      </c>
    </row>
    <row r="169" spans="2:18" x14ac:dyDescent="0.2">
      <c r="H169" s="130"/>
      <c r="I169" s="132"/>
      <c r="J169" s="132"/>
      <c r="K169" s="132"/>
      <c r="L169" s="132"/>
      <c r="M169" s="132"/>
      <c r="N169" s="132"/>
      <c r="O169" s="132"/>
      <c r="P169" s="132"/>
      <c r="Q169" s="132"/>
      <c r="R169" s="132"/>
    </row>
    <row r="170" spans="2:18" x14ac:dyDescent="0.2">
      <c r="B170" s="134" t="s">
        <v>85</v>
      </c>
      <c r="C170" s="135"/>
      <c r="D170" s="135"/>
      <c r="E170" s="135"/>
      <c r="F170" s="135"/>
      <c r="G170" s="135"/>
      <c r="H170" s="123"/>
      <c r="I170" s="137">
        <f t="shared" ref="I170:R170" si="29">SUM(I158:I169)</f>
        <v>200.13556779948189</v>
      </c>
      <c r="J170" s="137">
        <f t="shared" si="29"/>
        <v>668.05750275517187</v>
      </c>
      <c r="K170" s="137">
        <f t="shared" si="29"/>
        <v>529.40592889639049</v>
      </c>
      <c r="L170" s="137">
        <f t="shared" si="29"/>
        <v>218.75738097329079</v>
      </c>
      <c r="M170" s="137">
        <f t="shared" si="29"/>
        <v>223.22055839684589</v>
      </c>
      <c r="N170" s="137">
        <f t="shared" si="29"/>
        <v>227.59162437305059</v>
      </c>
      <c r="O170" s="137">
        <f t="shared" si="29"/>
        <v>232.06982321626288</v>
      </c>
      <c r="P170" s="137">
        <f t="shared" si="29"/>
        <v>236.58531734887021</v>
      </c>
      <c r="Q170" s="137">
        <f t="shared" si="29"/>
        <v>241.13525003845376</v>
      </c>
      <c r="R170" s="137">
        <f t="shared" si="29"/>
        <v>245.71651697420918</v>
      </c>
    </row>
    <row r="171" spans="2:18" x14ac:dyDescent="0.2">
      <c r="H171" s="123"/>
      <c r="I171" s="132"/>
      <c r="J171" s="138"/>
    </row>
    <row r="172" spans="2:18" x14ac:dyDescent="0.2">
      <c r="B172" s="122" t="s">
        <v>86</v>
      </c>
      <c r="C172" s="112"/>
      <c r="D172" s="112"/>
      <c r="E172" s="112"/>
      <c r="F172" s="112"/>
      <c r="G172" s="112"/>
      <c r="H172" s="123"/>
      <c r="I172" s="124"/>
      <c r="J172" s="125"/>
      <c r="K172" s="112"/>
    </row>
    <row r="173" spans="2:18" x14ac:dyDescent="0.2">
      <c r="B173" s="126" t="s">
        <v>80</v>
      </c>
      <c r="C173" s="112"/>
      <c r="D173" s="112"/>
      <c r="E173" s="112"/>
      <c r="F173" s="112"/>
      <c r="G173" s="112"/>
      <c r="H173" s="123"/>
      <c r="I173" s="124"/>
      <c r="J173" s="125"/>
      <c r="K173" s="112"/>
    </row>
    <row r="174" spans="2:18" hidden="1" x14ac:dyDescent="0.2">
      <c r="B174" s="114" t="s">
        <v>87</v>
      </c>
      <c r="H174" s="123"/>
      <c r="I174" s="148">
        <v>0</v>
      </c>
      <c r="J174" s="148">
        <v>0</v>
      </c>
      <c r="K174" s="148">
        <v>0</v>
      </c>
      <c r="L174" s="148">
        <v>0</v>
      </c>
      <c r="M174" s="148">
        <v>0</v>
      </c>
      <c r="N174" s="148">
        <v>0</v>
      </c>
      <c r="O174" s="148">
        <v>0</v>
      </c>
      <c r="P174" s="148">
        <v>0</v>
      </c>
      <c r="Q174" s="148">
        <v>0</v>
      </c>
      <c r="R174" s="148">
        <v>0</v>
      </c>
    </row>
    <row r="175" spans="2:18" hidden="1" x14ac:dyDescent="0.2">
      <c r="B175" s="114" t="s">
        <v>88</v>
      </c>
      <c r="H175" s="123"/>
      <c r="I175" s="148">
        <v>0</v>
      </c>
      <c r="J175" s="148">
        <v>0</v>
      </c>
      <c r="K175" s="148">
        <v>0</v>
      </c>
      <c r="L175" s="148">
        <v>0</v>
      </c>
      <c r="M175" s="148">
        <v>0</v>
      </c>
      <c r="N175" s="148">
        <v>0</v>
      </c>
      <c r="O175" s="148">
        <v>0</v>
      </c>
      <c r="P175" s="148">
        <v>0</v>
      </c>
      <c r="Q175" s="148">
        <v>0</v>
      </c>
      <c r="R175" s="148">
        <v>0</v>
      </c>
    </row>
    <row r="176" spans="2:18" hidden="1" x14ac:dyDescent="0.2">
      <c r="B176" s="114" t="s">
        <v>89</v>
      </c>
      <c r="H176" s="123"/>
      <c r="I176" s="148">
        <v>0</v>
      </c>
      <c r="J176" s="148">
        <v>0</v>
      </c>
      <c r="K176" s="148">
        <v>0</v>
      </c>
      <c r="L176" s="148">
        <v>0</v>
      </c>
      <c r="M176" s="148">
        <v>0</v>
      </c>
      <c r="N176" s="148">
        <v>0</v>
      </c>
      <c r="O176" s="148">
        <v>0</v>
      </c>
      <c r="P176" s="148">
        <v>0</v>
      </c>
      <c r="Q176" s="148">
        <v>0</v>
      </c>
      <c r="R176" s="148">
        <v>0</v>
      </c>
    </row>
    <row r="177" spans="2:18" x14ac:dyDescent="0.2">
      <c r="B177" s="126" t="s">
        <v>84</v>
      </c>
      <c r="C177" s="112"/>
      <c r="D177" s="112"/>
      <c r="E177" s="112"/>
      <c r="F177" s="112"/>
      <c r="G177" s="112"/>
      <c r="H177" s="123"/>
      <c r="I177" s="141"/>
      <c r="J177" s="141"/>
      <c r="K177" s="141"/>
      <c r="L177" s="141"/>
      <c r="M177" s="141"/>
      <c r="N177" s="141"/>
      <c r="O177" s="141"/>
      <c r="P177" s="141"/>
      <c r="Q177" s="141"/>
      <c r="R177" s="141"/>
    </row>
    <row r="178" spans="2:18" x14ac:dyDescent="0.2">
      <c r="B178" s="114" t="s">
        <v>90</v>
      </c>
      <c r="H178" s="123"/>
      <c r="I178" s="148">
        <v>0</v>
      </c>
      <c r="J178" s="148">
        <v>0</v>
      </c>
      <c r="K178" s="148">
        <v>0</v>
      </c>
      <c r="L178" s="148">
        <v>0</v>
      </c>
      <c r="M178" s="148">
        <v>0</v>
      </c>
      <c r="N178" s="148">
        <v>0</v>
      </c>
      <c r="O178" s="148">
        <v>0</v>
      </c>
      <c r="P178" s="148">
        <v>0</v>
      </c>
      <c r="Q178" s="148">
        <v>0</v>
      </c>
      <c r="R178" s="148">
        <v>0</v>
      </c>
    </row>
    <row r="179" spans="2:18" x14ac:dyDescent="0.2">
      <c r="B179" s="114" t="s">
        <v>91</v>
      </c>
      <c r="H179" s="123"/>
      <c r="I179" s="148">
        <v>-50</v>
      </c>
      <c r="J179" s="148">
        <v>-250</v>
      </c>
      <c r="K179" s="148">
        <v>-186.5</v>
      </c>
      <c r="L179" s="148">
        <v>-143.32499999999999</v>
      </c>
      <c r="M179" s="148">
        <v>-250.49125000000001</v>
      </c>
      <c r="N179" s="148">
        <v>-158.01581250000001</v>
      </c>
      <c r="O179" s="148">
        <v>-165.91660312500002</v>
      </c>
      <c r="P179" s="148">
        <v>-174.21243328125001</v>
      </c>
      <c r="Q179" s="148">
        <v>-182.92305494531249</v>
      </c>
      <c r="R179" s="148">
        <v>-192.06920769257815</v>
      </c>
    </row>
    <row r="180" spans="2:18" x14ac:dyDescent="0.2">
      <c r="B180" s="114" t="s">
        <v>92</v>
      </c>
      <c r="H180" s="123"/>
      <c r="I180" s="148">
        <v>0</v>
      </c>
      <c r="J180" s="148">
        <v>0</v>
      </c>
      <c r="K180" s="148">
        <v>0</v>
      </c>
      <c r="L180" s="148">
        <v>0</v>
      </c>
      <c r="M180" s="148">
        <v>0</v>
      </c>
      <c r="N180" s="148">
        <v>0</v>
      </c>
      <c r="O180" s="148">
        <v>0</v>
      </c>
      <c r="P180" s="148">
        <v>0</v>
      </c>
      <c r="Q180" s="148">
        <v>0</v>
      </c>
      <c r="R180" s="148">
        <v>0</v>
      </c>
    </row>
    <row r="181" spans="2:18" x14ac:dyDescent="0.2">
      <c r="H181" s="121"/>
      <c r="I181" s="143"/>
      <c r="J181" s="143"/>
      <c r="K181" s="143"/>
      <c r="L181" s="143"/>
      <c r="M181" s="143"/>
      <c r="N181" s="143"/>
      <c r="O181" s="143"/>
      <c r="P181" s="143"/>
      <c r="Q181" s="143"/>
      <c r="R181" s="143"/>
    </row>
    <row r="182" spans="2:18" x14ac:dyDescent="0.2">
      <c r="B182" s="134" t="s">
        <v>93</v>
      </c>
      <c r="C182" s="135"/>
      <c r="D182" s="135"/>
      <c r="E182" s="135"/>
      <c r="F182" s="135"/>
      <c r="G182" s="135"/>
      <c r="H182" s="123"/>
      <c r="I182" s="137">
        <f t="shared" ref="I182:R182" si="30">SUM(I173:I181)</f>
        <v>-50</v>
      </c>
      <c r="J182" s="137">
        <f t="shared" si="30"/>
        <v>-250</v>
      </c>
      <c r="K182" s="137">
        <f t="shared" si="30"/>
        <v>-186.5</v>
      </c>
      <c r="L182" s="137">
        <f t="shared" si="30"/>
        <v>-143.32499999999999</v>
      </c>
      <c r="M182" s="137">
        <f t="shared" si="30"/>
        <v>-250.49125000000001</v>
      </c>
      <c r="N182" s="137">
        <f t="shared" si="30"/>
        <v>-158.01581250000001</v>
      </c>
      <c r="O182" s="137">
        <f t="shared" si="30"/>
        <v>-165.91660312500002</v>
      </c>
      <c r="P182" s="137">
        <f t="shared" si="30"/>
        <v>-174.21243328125001</v>
      </c>
      <c r="Q182" s="137">
        <f t="shared" si="30"/>
        <v>-182.92305494531249</v>
      </c>
      <c r="R182" s="137">
        <f t="shared" si="30"/>
        <v>-192.06920769257815</v>
      </c>
    </row>
    <row r="183" spans="2:18" x14ac:dyDescent="0.2">
      <c r="H183" s="130"/>
      <c r="I183" s="132"/>
      <c r="J183" s="132"/>
    </row>
    <row r="184" spans="2:18" hidden="1" x14ac:dyDescent="0.2">
      <c r="B184" s="122" t="s">
        <v>94</v>
      </c>
      <c r="C184" s="112"/>
      <c r="D184" s="112"/>
      <c r="E184" s="112"/>
      <c r="F184" s="112"/>
      <c r="G184" s="112"/>
      <c r="H184" s="123"/>
      <c r="I184" s="124"/>
      <c r="J184" s="125"/>
      <c r="K184" s="112"/>
    </row>
    <row r="185" spans="2:18" hidden="1" x14ac:dyDescent="0.2">
      <c r="B185" s="126" t="s">
        <v>80</v>
      </c>
      <c r="C185" s="112"/>
      <c r="D185" s="112"/>
      <c r="E185" s="112"/>
      <c r="F185" s="112"/>
      <c r="G185" s="112"/>
      <c r="H185" s="123"/>
      <c r="I185" s="124"/>
      <c r="J185" s="125"/>
      <c r="K185" s="112"/>
    </row>
    <row r="186" spans="2:18" hidden="1" x14ac:dyDescent="0.2">
      <c r="B186" s="114" t="s">
        <v>95</v>
      </c>
      <c r="H186" s="123"/>
      <c r="I186" s="148">
        <v>0</v>
      </c>
      <c r="J186" s="148">
        <v>0</v>
      </c>
      <c r="K186" s="148">
        <v>0</v>
      </c>
      <c r="L186" s="148">
        <v>0</v>
      </c>
      <c r="M186" s="148">
        <v>0</v>
      </c>
      <c r="N186" s="148">
        <v>0</v>
      </c>
      <c r="O186" s="148">
        <v>0</v>
      </c>
      <c r="P186" s="148">
        <v>0</v>
      </c>
      <c r="Q186" s="148">
        <v>0</v>
      </c>
      <c r="R186" s="148">
        <v>0</v>
      </c>
    </row>
    <row r="187" spans="2:18" hidden="1" x14ac:dyDescent="0.2">
      <c r="B187" s="126" t="s">
        <v>84</v>
      </c>
      <c r="C187" s="112"/>
      <c r="D187" s="112"/>
      <c r="E187" s="112"/>
      <c r="F187" s="112"/>
      <c r="G187" s="112"/>
      <c r="H187" s="123"/>
      <c r="I187" s="141"/>
      <c r="J187" s="141"/>
      <c r="K187" s="141"/>
      <c r="L187" s="141"/>
      <c r="M187" s="141"/>
      <c r="N187" s="141"/>
      <c r="O187" s="141"/>
      <c r="P187" s="141"/>
      <c r="Q187" s="141"/>
      <c r="R187" s="141"/>
    </row>
    <row r="188" spans="2:18" hidden="1" x14ac:dyDescent="0.2">
      <c r="B188" s="114" t="s">
        <v>96</v>
      </c>
      <c r="H188" s="123"/>
      <c r="I188" s="148">
        <v>0</v>
      </c>
      <c r="J188" s="148">
        <v>0</v>
      </c>
      <c r="K188" s="148">
        <v>0</v>
      </c>
      <c r="L188" s="148">
        <v>0</v>
      </c>
      <c r="M188" s="148">
        <v>0</v>
      </c>
      <c r="N188" s="148">
        <v>0</v>
      </c>
      <c r="O188" s="148">
        <v>0</v>
      </c>
      <c r="P188" s="148">
        <v>0</v>
      </c>
      <c r="Q188" s="148">
        <v>0</v>
      </c>
      <c r="R188" s="148">
        <v>0</v>
      </c>
    </row>
    <row r="189" spans="2:18" hidden="1" x14ac:dyDescent="0.2">
      <c r="H189" s="121"/>
      <c r="I189" s="132"/>
      <c r="J189" s="132"/>
    </row>
    <row r="190" spans="2:18" hidden="1" x14ac:dyDescent="0.2">
      <c r="B190" s="144" t="s">
        <v>97</v>
      </c>
      <c r="C190" s="135"/>
      <c r="D190" s="135"/>
      <c r="E190" s="135"/>
      <c r="F190" s="135"/>
      <c r="G190" s="135"/>
      <c r="H190" s="123"/>
      <c r="I190" s="137">
        <f>SUM(I186:I189)</f>
        <v>0</v>
      </c>
      <c r="J190" s="137">
        <f t="shared" ref="J190:R190" si="31">SUM(J186:J189)</f>
        <v>0</v>
      </c>
      <c r="K190" s="137">
        <f t="shared" si="31"/>
        <v>0</v>
      </c>
      <c r="L190" s="137">
        <f t="shared" si="31"/>
        <v>0</v>
      </c>
      <c r="M190" s="137">
        <f t="shared" si="31"/>
        <v>0</v>
      </c>
      <c r="N190" s="137">
        <f t="shared" si="31"/>
        <v>0</v>
      </c>
      <c r="O190" s="137">
        <f t="shared" si="31"/>
        <v>0</v>
      </c>
      <c r="P190" s="137">
        <f t="shared" si="31"/>
        <v>0</v>
      </c>
      <c r="Q190" s="137">
        <f t="shared" si="31"/>
        <v>0</v>
      </c>
      <c r="R190" s="137">
        <f t="shared" si="31"/>
        <v>0</v>
      </c>
    </row>
    <row r="191" spans="2:18" x14ac:dyDescent="0.2">
      <c r="H191" s="121"/>
      <c r="I191" s="132"/>
      <c r="J191" s="132"/>
    </row>
    <row r="192" spans="2:18" x14ac:dyDescent="0.2">
      <c r="B192" s="145" t="s">
        <v>98</v>
      </c>
      <c r="C192" s="112"/>
      <c r="D192" s="112"/>
      <c r="E192" s="112"/>
      <c r="F192" s="112"/>
      <c r="G192" s="112"/>
      <c r="H192" s="121"/>
      <c r="I192" s="146">
        <f t="shared" ref="I192:R192" si="32">I190+I182+I170</f>
        <v>150.13556779948189</v>
      </c>
      <c r="J192" s="146">
        <f t="shared" si="32"/>
        <v>418.05750275517187</v>
      </c>
      <c r="K192" s="146">
        <f t="shared" si="32"/>
        <v>342.90592889639049</v>
      </c>
      <c r="L192" s="146">
        <f t="shared" si="32"/>
        <v>75.432380973290805</v>
      </c>
      <c r="M192" s="146">
        <f t="shared" si="32"/>
        <v>-27.27069160315412</v>
      </c>
      <c r="N192" s="146">
        <f t="shared" si="32"/>
        <v>69.575811873050583</v>
      </c>
      <c r="O192" s="146">
        <f t="shared" si="32"/>
        <v>66.153220091262853</v>
      </c>
      <c r="P192" s="146">
        <f t="shared" si="32"/>
        <v>62.372884067620191</v>
      </c>
      <c r="Q192" s="146">
        <f t="shared" si="32"/>
        <v>58.212195093141275</v>
      </c>
      <c r="R192" s="146">
        <f t="shared" si="32"/>
        <v>53.647309281631038</v>
      </c>
    </row>
    <row r="193" spans="2:18" x14ac:dyDescent="0.2">
      <c r="B193" s="147"/>
      <c r="H193" s="121"/>
      <c r="I193" s="132"/>
      <c r="J193" s="132"/>
    </row>
    <row r="194" spans="2:18" x14ac:dyDescent="0.2">
      <c r="B194" s="115" t="s">
        <v>99</v>
      </c>
      <c r="H194" s="123"/>
      <c r="I194" s="148">
        <v>502</v>
      </c>
      <c r="J194" s="148">
        <v>652.13556779948181</v>
      </c>
      <c r="K194" s="148">
        <v>1070.1930705546538</v>
      </c>
      <c r="L194" s="148">
        <v>1413.0989994510442</v>
      </c>
      <c r="M194" s="148">
        <v>1488.5313804243349</v>
      </c>
      <c r="N194" s="148">
        <v>1461.2606888211808</v>
      </c>
      <c r="O194" s="148">
        <v>1530.8365006942315</v>
      </c>
      <c r="P194" s="148">
        <v>1596.9897207854945</v>
      </c>
      <c r="Q194" s="148">
        <v>1659.3626048531146</v>
      </c>
      <c r="R194" s="148">
        <v>1717.5747999462558</v>
      </c>
    </row>
    <row r="195" spans="2:18" ht="12.75" thickBot="1" x14ac:dyDescent="0.25">
      <c r="H195" s="121"/>
      <c r="I195" s="132"/>
      <c r="J195" s="132"/>
    </row>
    <row r="196" spans="2:18" ht="12.75" thickBot="1" x14ac:dyDescent="0.25">
      <c r="B196" s="149" t="s">
        <v>100</v>
      </c>
      <c r="C196" s="150"/>
      <c r="D196" s="150"/>
      <c r="E196" s="150"/>
      <c r="F196" s="151"/>
      <c r="H196" s="123"/>
      <c r="I196" s="152">
        <f>I192+I194</f>
        <v>652.13556779948192</v>
      </c>
      <c r="J196" s="152">
        <f>J192+J194</f>
        <v>1070.1930705546538</v>
      </c>
      <c r="K196" s="152">
        <f t="shared" ref="K196:R196" si="33">K192+K194</f>
        <v>1413.0989994510442</v>
      </c>
      <c r="L196" s="152">
        <f t="shared" si="33"/>
        <v>1488.5313804243349</v>
      </c>
      <c r="M196" s="152">
        <f t="shared" si="33"/>
        <v>1461.2606888211808</v>
      </c>
      <c r="N196" s="152">
        <f t="shared" si="33"/>
        <v>1530.8365006942313</v>
      </c>
      <c r="O196" s="152">
        <f t="shared" si="33"/>
        <v>1596.9897207854945</v>
      </c>
      <c r="P196" s="152">
        <f t="shared" si="33"/>
        <v>1659.3626048531146</v>
      </c>
      <c r="Q196" s="152">
        <f t="shared" si="33"/>
        <v>1717.5747999462558</v>
      </c>
      <c r="R196" s="152">
        <f t="shared" si="33"/>
        <v>1771.2221092278869</v>
      </c>
    </row>
    <row r="197" spans="2:18" ht="12.75" thickTop="1" x14ac:dyDescent="0.2"/>
  </sheetData>
  <pageMargins left="0.39370078740157483" right="0.31496062992125984" top="0.39370078740157483" bottom="0.39370078740157483" header="0.19685039370078741" footer="0.19685039370078741"/>
  <pageSetup paperSize="9" scale="89" firstPageNumber="6" fitToHeight="0" orientation="landscape" r:id="rId1"/>
  <headerFooter alignWithMargins="0"/>
  <rowBreaks count="3" manualBreakCount="3">
    <brk id="48" max="16383" man="1"/>
    <brk id="98" max="17" man="1"/>
    <brk id="14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E8E29-885D-462E-AA6F-CE3E16ED46F9}">
  <sheetPr>
    <tabColor theme="3" tint="0.39997558519241921"/>
    <pageSetUpPr fitToPage="1"/>
  </sheetPr>
  <dimension ref="A1:Z98"/>
  <sheetViews>
    <sheetView view="pageBreakPreview" zoomScale="130" zoomScaleNormal="85" zoomScaleSheetLayoutView="130" workbookViewId="0">
      <selection activeCell="B4" sqref="B4"/>
    </sheetView>
  </sheetViews>
  <sheetFormatPr defaultRowHeight="12.75" x14ac:dyDescent="0.2"/>
  <cols>
    <col min="1" max="1" width="85.42578125" bestFit="1" customWidth="1"/>
    <col min="2" max="2" width="2.5703125" customWidth="1"/>
    <col min="3" max="3" width="11.7109375" customWidth="1"/>
    <col min="4" max="4" width="2.28515625" customWidth="1"/>
    <col min="5" max="5" width="6.5703125" hidden="1" customWidth="1"/>
    <col min="6" max="6" width="8.28515625" hidden="1" customWidth="1"/>
    <col min="7" max="7" width="12.5703125" hidden="1" customWidth="1"/>
    <col min="8" max="8" width="8.28515625" bestFit="1" customWidth="1"/>
    <col min="9" max="9" width="12" hidden="1" customWidth="1"/>
    <col min="10" max="10" width="8.28515625" customWidth="1"/>
    <col min="11" max="11" width="6" hidden="1" customWidth="1"/>
    <col min="12" max="12" width="8.140625" customWidth="1"/>
    <col min="13" max="13" width="6" hidden="1" customWidth="1"/>
    <col min="14" max="14" width="8.28515625" bestFit="1" customWidth="1"/>
    <col min="15" max="15" width="6" hidden="1" customWidth="1"/>
    <col min="16" max="16" width="8" customWidth="1"/>
    <col min="17" max="17" width="6" hidden="1" customWidth="1"/>
    <col min="18" max="18" width="8.28515625" bestFit="1" customWidth="1"/>
    <col min="19" max="19" width="6" hidden="1" customWidth="1"/>
    <col min="20" max="20" width="8.28515625" bestFit="1" customWidth="1"/>
    <col min="21" max="21" width="6" hidden="1" customWidth="1"/>
    <col min="22" max="22" width="8.28515625" bestFit="1" customWidth="1"/>
    <col min="23" max="23" width="6.140625" hidden="1" customWidth="1"/>
    <col min="24" max="24" width="8.28515625" bestFit="1" customWidth="1"/>
    <col min="25" max="25" width="6" hidden="1" customWidth="1"/>
    <col min="26" max="26" width="8.28515625" bestFit="1" customWidth="1"/>
  </cols>
  <sheetData>
    <row r="1" spans="1:26" ht="15.75" x14ac:dyDescent="0.25">
      <c r="A1" s="156" t="s">
        <v>101</v>
      </c>
      <c r="B1" s="156"/>
      <c r="X1" s="11" t="str">
        <f>'IncomeStat SCEN1'!$Q$1</f>
        <v>SCENARIO 1</v>
      </c>
      <c r="Y1" s="11"/>
      <c r="Z1" s="73"/>
    </row>
    <row r="3" spans="1:26" x14ac:dyDescent="0.2">
      <c r="A3" s="157" t="s">
        <v>102</v>
      </c>
      <c r="B3" s="157"/>
      <c r="C3" s="158" t="s">
        <v>103</v>
      </c>
      <c r="D3" s="158"/>
      <c r="E3" s="159">
        <f>'IncomeStat SCEN1'!I40</f>
        <v>2022</v>
      </c>
      <c r="F3" s="159">
        <f>'IncomeStat SCEN1'!I40</f>
        <v>2022</v>
      </c>
      <c r="G3" s="159">
        <f>'IncomeStat SCEN1'!J40</f>
        <v>2023</v>
      </c>
      <c r="H3" s="160">
        <f>'IncomeStat SCEN1'!J40</f>
        <v>2023</v>
      </c>
      <c r="I3" s="161">
        <f>'IncomeStat SCEN1'!K40</f>
        <v>2024</v>
      </c>
      <c r="J3" s="161">
        <f>'IncomeStat SCEN1'!K40</f>
        <v>2024</v>
      </c>
      <c r="K3" s="162">
        <f>'IncomeStat SCEN1'!L40</f>
        <v>2025</v>
      </c>
      <c r="L3" s="162"/>
      <c r="M3" s="162">
        <f>'IncomeStat SCEN1'!M40</f>
        <v>2026</v>
      </c>
      <c r="N3" s="162"/>
      <c r="O3" s="162">
        <f>'IncomeStat SCEN1'!N40</f>
        <v>2027</v>
      </c>
      <c r="P3" s="162"/>
      <c r="Q3" s="162">
        <f>'IncomeStat SCEN1'!O40</f>
        <v>2028</v>
      </c>
      <c r="R3" s="162"/>
      <c r="S3" s="162">
        <f>'IncomeStat SCEN1'!P40</f>
        <v>2029</v>
      </c>
      <c r="T3" s="162"/>
      <c r="U3" s="162">
        <f>'IncomeStat SCEN1'!Q40</f>
        <v>2030</v>
      </c>
      <c r="V3" s="162"/>
      <c r="W3" s="162">
        <f>'IncomeStat SCEN1'!R40</f>
        <v>2031</v>
      </c>
      <c r="X3" s="162"/>
      <c r="Y3" s="163">
        <f>'IncomeStat SCEN1'!S40</f>
        <v>2032</v>
      </c>
      <c r="Z3" s="163"/>
    </row>
    <row r="4" spans="1:26" x14ac:dyDescent="0.2">
      <c r="E4" s="164"/>
      <c r="F4" s="164"/>
      <c r="G4" s="164"/>
      <c r="H4" s="165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</row>
    <row r="5" spans="1:26" x14ac:dyDescent="0.2">
      <c r="A5" s="167" t="s">
        <v>104</v>
      </c>
      <c r="B5" s="42"/>
      <c r="C5" s="168" t="s">
        <v>105</v>
      </c>
      <c r="E5" s="169">
        <f>('IncomeStat SCEN1'!I20-'IncomeStat SCEN1'!I17-0-'IncomeStat SCEN1'!I19)-('IncomeStat SCEN1'!I28-0)</f>
        <v>-1873</v>
      </c>
      <c r="F5" s="170">
        <f>E5/E6</f>
        <v>-0.15956721758391548</v>
      </c>
      <c r="G5" s="169">
        <f>('IncomeStat SCEN1'!J20-'IncomeStat SCEN1'!J17-0-'IncomeStat SCEN1'!J19)-('IncomeStat SCEN1'!J28-0)</f>
        <v>-1158.1168757546802</v>
      </c>
      <c r="H5" s="171">
        <f>G5/G6</f>
        <v>-7.4245304463971318E-2</v>
      </c>
      <c r="I5" s="172">
        <f>('IncomeStat SCEN1'!K20-'IncomeStat SCEN1'!K17-0-'IncomeStat SCEN1'!K19)-('IncomeStat SCEN1'!K28-0)</f>
        <v>-1127.2008181818637</v>
      </c>
      <c r="J5" s="173">
        <f>I5/I6</f>
        <v>-6.8869159360863075E-2</v>
      </c>
      <c r="K5" s="174">
        <f>('IncomeStat SCEN1'!L20-'IncomeStat SCEN1'!L17-0-'IncomeStat SCEN1'!L19)-('IncomeStat SCEN1'!L28-0)</f>
        <v>-1353.3219102758449</v>
      </c>
      <c r="L5" s="173">
        <f>K5/K6</f>
        <v>-7.9803000896076781E-2</v>
      </c>
      <c r="M5" s="174">
        <f>('IncomeStat SCEN1'!M20-'IncomeStat SCEN1'!M17-0-'IncomeStat SCEN1'!M19)-('IncomeStat SCEN1'!M28-0)</f>
        <v>-1469.78686454942</v>
      </c>
      <c r="N5" s="173">
        <f>M5/M6</f>
        <v>-8.4230641054062416E-2</v>
      </c>
      <c r="O5" s="174">
        <f>('IncomeStat SCEN1'!N20-'IncomeStat SCEN1'!N17-0-'IncomeStat SCEN1'!N19)-('IncomeStat SCEN1'!N28-0)</f>
        <v>-1630.7651953375971</v>
      </c>
      <c r="P5" s="173">
        <f>O5/O6</f>
        <v>-9.0832127864226897E-2</v>
      </c>
      <c r="Q5" s="174">
        <f>('IncomeStat SCEN1'!O20-'IncomeStat SCEN1'!O17-0-'IncomeStat SCEN1'!O19)-('IncomeStat SCEN1'!O28-0)</f>
        <v>-1740.4756133827432</v>
      </c>
      <c r="R5" s="173">
        <f>Q5/Q6</f>
        <v>-9.4222054957562779E-2</v>
      </c>
      <c r="S5" s="174">
        <f>('IncomeStat SCEN1'!P20-'IncomeStat SCEN1'!P17-0-'IncomeStat SCEN1'!P19)-('IncomeStat SCEN1'!P28-0)</f>
        <v>-2020.3281101053872</v>
      </c>
      <c r="T5" s="173">
        <f>S5/S6</f>
        <v>-0.10635985403849381</v>
      </c>
      <c r="U5" s="174">
        <f>('IncomeStat SCEN1'!Q20-'IncomeStat SCEN1'!Q17-0-'IncomeStat SCEN1'!Q19)-('IncomeStat SCEN1'!Q28-0)</f>
        <v>-2173.2583215128689</v>
      </c>
      <c r="V5" s="173">
        <f>U5/U6</f>
        <v>-0.11123021123943576</v>
      </c>
      <c r="W5" s="174">
        <f>('IncomeStat SCEN1'!R20-'IncomeStat SCEN1'!R17-0-'IncomeStat SCEN1'!R19)-('IncomeStat SCEN1'!R28-0)</f>
        <v>-2375.0624027323865</v>
      </c>
      <c r="X5" s="173">
        <f>W5/W6</f>
        <v>-0.11815274211748306</v>
      </c>
      <c r="Y5" s="175">
        <f>('IncomeStat SCEN1'!S20-'IncomeStat SCEN1'!S17-0-'IncomeStat SCEN1'!S19)-('IncomeStat SCEN1'!S28-0)</f>
        <v>-2588.153242134551</v>
      </c>
      <c r="Z5" s="176">
        <f>Y5/Y6</f>
        <v>-0.12513980528296312</v>
      </c>
    </row>
    <row r="6" spans="1:26" x14ac:dyDescent="0.2">
      <c r="A6" s="13" t="s">
        <v>106</v>
      </c>
      <c r="B6" s="13"/>
      <c r="C6" s="168"/>
      <c r="E6" s="177">
        <f>('IncomeStat SCEN1'!I20-'IncomeStat SCEN1'!I17-0-'IncomeStat SCEN1'!I19)</f>
        <v>11738</v>
      </c>
      <c r="F6" s="170"/>
      <c r="G6" s="177">
        <f>('IncomeStat SCEN1'!J20-'IncomeStat SCEN1'!J17-0-'IncomeStat SCEN1'!J19)</f>
        <v>15598.520123473591</v>
      </c>
      <c r="H6" s="171"/>
      <c r="I6" s="178">
        <f>('IncomeStat SCEN1'!K20-'IncomeStat SCEN1'!K17-0-'IncomeStat SCEN1'!K19)</f>
        <v>16367.280051663136</v>
      </c>
      <c r="J6" s="173"/>
      <c r="K6" s="179">
        <f>('IncomeStat SCEN1'!L20-'IncomeStat SCEN1'!L17-0-'IncomeStat SCEN1'!L19)</f>
        <v>16958.283461523009</v>
      </c>
      <c r="L6" s="173"/>
      <c r="M6" s="179">
        <f>('IncomeStat SCEN1'!M20-'IncomeStat SCEN1'!M17-0-'IncomeStat SCEN1'!M19)</f>
        <v>17449.550972858618</v>
      </c>
      <c r="N6" s="173"/>
      <c r="O6" s="179">
        <f>('IncomeStat SCEN1'!N20-'IncomeStat SCEN1'!N17-0-'IncomeStat SCEN1'!N19)</f>
        <v>17953.616563681247</v>
      </c>
      <c r="P6" s="173"/>
      <c r="Q6" s="179">
        <f>('IncomeStat SCEN1'!O20-'IncomeStat SCEN1'!O17-0-'IncomeStat SCEN1'!O19)</f>
        <v>18472.061707491375</v>
      </c>
      <c r="R6" s="173"/>
      <c r="S6" s="179">
        <f>('IncomeStat SCEN1'!P20-'IncomeStat SCEN1'!P17-0-'IncomeStat SCEN1'!P19)</f>
        <v>18995.213263212914</v>
      </c>
      <c r="T6" s="173"/>
      <c r="U6" s="179">
        <f>('IncomeStat SCEN1'!Q20-'IncomeStat SCEN1'!Q17-0-'IncomeStat SCEN1'!Q19)</f>
        <v>19538.381679728016</v>
      </c>
      <c r="V6" s="173"/>
      <c r="W6" s="179">
        <f>('IncomeStat SCEN1'!R20-'IncomeStat SCEN1'!R17-0-'IncomeStat SCEN1'!R19)</f>
        <v>20101.627437226856</v>
      </c>
      <c r="X6" s="173"/>
      <c r="Y6" s="180">
        <f>('IncomeStat SCEN1'!S20-'IncomeStat SCEN1'!S17-0-'IncomeStat SCEN1'!S19)</f>
        <v>20682.094208811348</v>
      </c>
      <c r="Z6" s="176"/>
    </row>
    <row r="7" spans="1:26" x14ac:dyDescent="0.2">
      <c r="E7" s="164"/>
      <c r="F7" s="164"/>
      <c r="G7" s="164"/>
      <c r="H7" s="165"/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6"/>
      <c r="T7" s="166"/>
      <c r="U7" s="166"/>
      <c r="V7" s="166"/>
      <c r="W7" s="166"/>
      <c r="X7" s="166"/>
    </row>
    <row r="8" spans="1:26" x14ac:dyDescent="0.2">
      <c r="E8" s="164"/>
      <c r="F8" s="164"/>
      <c r="G8" s="164"/>
      <c r="H8" s="165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</row>
    <row r="9" spans="1:26" ht="15.75" x14ac:dyDescent="0.25">
      <c r="A9" s="156" t="s">
        <v>107</v>
      </c>
      <c r="B9" s="156"/>
      <c r="E9" s="164"/>
      <c r="F9" s="164"/>
      <c r="G9" s="164"/>
      <c r="H9" s="165"/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66"/>
      <c r="V9" s="166"/>
      <c r="W9" s="166"/>
      <c r="X9" s="166"/>
    </row>
    <row r="10" spans="1:26" x14ac:dyDescent="0.2">
      <c r="E10" s="164"/>
      <c r="F10" s="164"/>
      <c r="G10" s="164"/>
      <c r="H10" s="165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66"/>
      <c r="V10" s="166"/>
      <c r="W10" s="166"/>
      <c r="X10" s="166"/>
    </row>
    <row r="11" spans="1:26" x14ac:dyDescent="0.2">
      <c r="A11" s="157" t="s">
        <v>102</v>
      </c>
      <c r="B11" s="157"/>
      <c r="E11" s="181">
        <f>E3</f>
        <v>2022</v>
      </c>
      <c r="F11" s="181">
        <f>F3</f>
        <v>2022</v>
      </c>
      <c r="G11" s="181">
        <f>G3</f>
        <v>2023</v>
      </c>
      <c r="H11" s="182">
        <f>H3</f>
        <v>2023</v>
      </c>
      <c r="I11" s="183">
        <f>I3</f>
        <v>2024</v>
      </c>
      <c r="J11" s="183">
        <f>I3</f>
        <v>2024</v>
      </c>
      <c r="K11" s="184">
        <f>K3</f>
        <v>2025</v>
      </c>
      <c r="L11" s="184"/>
      <c r="M11" s="184">
        <f>M3</f>
        <v>2026</v>
      </c>
      <c r="N11" s="184"/>
      <c r="O11" s="184">
        <f>O3</f>
        <v>2027</v>
      </c>
      <c r="P11" s="184"/>
      <c r="Q11" s="184">
        <f>Q3</f>
        <v>2028</v>
      </c>
      <c r="R11" s="184"/>
      <c r="S11" s="184">
        <f>S3</f>
        <v>2029</v>
      </c>
      <c r="T11" s="184"/>
      <c r="U11" s="184">
        <f>U3</f>
        <v>2030</v>
      </c>
      <c r="V11" s="184"/>
      <c r="W11" s="184">
        <f>W3</f>
        <v>2031</v>
      </c>
      <c r="X11" s="184"/>
      <c r="Y11" s="185">
        <f>Y3</f>
        <v>2032</v>
      </c>
      <c r="Z11" s="185"/>
    </row>
    <row r="12" spans="1:26" x14ac:dyDescent="0.2">
      <c r="E12" s="164"/>
      <c r="F12" s="164"/>
      <c r="G12" s="164"/>
      <c r="H12" s="165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6"/>
      <c r="X12" s="166"/>
    </row>
    <row r="13" spans="1:26" x14ac:dyDescent="0.2">
      <c r="A13" s="167" t="s">
        <v>104</v>
      </c>
      <c r="B13" s="42"/>
      <c r="C13" s="168" t="s">
        <v>105</v>
      </c>
      <c r="E13" s="169">
        <f>('IncomeStat SCEN1'!I53-'IncomeStat SCEN1'!I50-0-'IncomeStat SCEN1'!I52)-('IncomeStat SCEN1'!I61-0)</f>
        <v>-1707</v>
      </c>
      <c r="F13" s="170">
        <f>E13/E14</f>
        <v>-0.16347443018578817</v>
      </c>
      <c r="G13" s="169">
        <f>('IncomeStat SCEN1'!J53-'IncomeStat SCEN1'!J50-0-'IncomeStat SCEN1'!J52)-('IncomeStat SCEN1'!J61-0)</f>
        <v>-1280.5055385837677</v>
      </c>
      <c r="H13" s="171">
        <f>G13/G14</f>
        <v>-9.1292558029605564E-2</v>
      </c>
      <c r="I13" s="172">
        <f>('IncomeStat SCEN1'!K53-'IncomeStat SCEN1'!K50-0-'IncomeStat SCEN1'!K52)-('IncomeStat SCEN1'!K61-0)</f>
        <v>-1228.3175736474914</v>
      </c>
      <c r="J13" s="173">
        <f>I13/I14</f>
        <v>-8.3465334274792025E-2</v>
      </c>
      <c r="K13" s="186">
        <f>('IncomeStat SCEN1'!L53-'IncomeStat SCEN1'!L50-0-'IncomeStat SCEN1'!L52)-('IncomeStat SCEN1'!L61-0)</f>
        <v>-1450.56650183081</v>
      </c>
      <c r="L13" s="173">
        <f>K13/K14</f>
        <v>-9.5174138777357448E-2</v>
      </c>
      <c r="M13" s="186">
        <f>('IncomeStat SCEN1'!M53-'IncomeStat SCEN1'!M50-0-'IncomeStat SCEN1'!M52)-('IncomeStat SCEN1'!M61-0)</f>
        <v>-1561.1352339555833</v>
      </c>
      <c r="N13" s="173">
        <f>M13/M14</f>
        <v>-9.9558113339454926E-2</v>
      </c>
      <c r="O13" s="186">
        <f>('IncomeStat SCEN1'!N53-'IncomeStat SCEN1'!N50-0-'IncomeStat SCEN1'!N52)-('IncomeStat SCEN1'!N61-0)</f>
        <v>-1715.6775512954628</v>
      </c>
      <c r="P13" s="173">
        <f>O13/O14</f>
        <v>-0.10635725033496962</v>
      </c>
      <c r="Q13" s="186">
        <f>('IncomeStat SCEN1'!O53-'IncomeStat SCEN1'!O50-0-'IncomeStat SCEN1'!O52)-('IncomeStat SCEN1'!O61-0)</f>
        <v>-1817.8897135612278</v>
      </c>
      <c r="R13" s="173">
        <f>Q13/Q14</f>
        <v>-0.10954573657640725</v>
      </c>
      <c r="S13" s="186">
        <f>('IncomeStat SCEN1'!P53-'IncomeStat SCEN1'!P50-0-'IncomeStat SCEN1'!P52)-('IncomeStat SCEN1'!P61-0)</f>
        <v>-2089.3016061216731</v>
      </c>
      <c r="T13" s="173">
        <f>S13/S14</f>
        <v>-0.122458435931879</v>
      </c>
      <c r="U13" s="186">
        <f>('IncomeStat SCEN1'!Q53-'IncomeStat SCEN1'!Q50-0-'IncomeStat SCEN1'!Q52)-('IncomeStat SCEN1'!Q61-0)</f>
        <v>-2232.9974936826329</v>
      </c>
      <c r="V13" s="173">
        <f>U13/U14</f>
        <v>-0.12726438016882036</v>
      </c>
      <c r="W13" s="186">
        <f>('IncomeStat SCEN1'!R53-'IncomeStat SCEN1'!R50-0-'IncomeStat SCEN1'!R52)-('IncomeStat SCEN1'!R61-0)</f>
        <v>-2424.7768054575572</v>
      </c>
      <c r="X13" s="173">
        <f>W13/W14</f>
        <v>-0.13434212333943057</v>
      </c>
      <c r="Y13" s="187">
        <f>('IncomeStat SCEN1'!S53-'IncomeStat SCEN1'!S50-0-'IncomeStat SCEN1'!S52)-('IncomeStat SCEN1'!S61-0)</f>
        <v>-2626.9949531265956</v>
      </c>
      <c r="Z13" s="176">
        <f>Y13/Y14</f>
        <v>-0.14148114537001452</v>
      </c>
    </row>
    <row r="14" spans="1:26" x14ac:dyDescent="0.2">
      <c r="A14" s="13" t="s">
        <v>106</v>
      </c>
      <c r="B14" s="13"/>
      <c r="C14" s="168"/>
      <c r="E14" s="177">
        <f>('IncomeStat SCEN1'!I53-'IncomeStat SCEN1'!I50-0-'IncomeStat SCEN1'!I52)</f>
        <v>10442</v>
      </c>
      <c r="F14" s="170"/>
      <c r="G14" s="177">
        <f>('IncomeStat SCEN1'!J53-'IncomeStat SCEN1'!J50-0-'IncomeStat SCEN1'!J52)</f>
        <v>14026.395647370384</v>
      </c>
      <c r="H14" s="171"/>
      <c r="I14" s="178">
        <f>('IncomeStat SCEN1'!K53-'IncomeStat SCEN1'!K50-0-'IncomeStat SCEN1'!K52)</f>
        <v>14716.499781855719</v>
      </c>
      <c r="J14" s="173"/>
      <c r="K14" s="188">
        <f>('IncomeStat SCEN1'!L53-'IncomeStat SCEN1'!L50-0-'IncomeStat SCEN1'!L52)</f>
        <v>15241.183376758952</v>
      </c>
      <c r="L14" s="173"/>
      <c r="M14" s="188">
        <f>('IncomeStat SCEN1'!M53-'IncomeStat SCEN1'!M50-0-'IncomeStat SCEN1'!M52)</f>
        <v>15680.64300930163</v>
      </c>
      <c r="N14" s="173"/>
      <c r="O14" s="188">
        <f>('IncomeStat SCEN1'!N53-'IncomeStat SCEN1'!N50-0-'IncomeStat SCEN1'!N52)</f>
        <v>16131.270279101587</v>
      </c>
      <c r="P14" s="173"/>
      <c r="Q14" s="188">
        <f>('IncomeStat SCEN1'!O53-'IncomeStat SCEN1'!O50-0-'IncomeStat SCEN1'!O52)</f>
        <v>16594.801133983565</v>
      </c>
      <c r="R14" s="173"/>
      <c r="S14" s="188">
        <f>('IncomeStat SCEN1'!P53-'IncomeStat SCEN1'!P50-0-'IncomeStat SCEN1'!P52)</f>
        <v>17061.312193174726</v>
      </c>
      <c r="T14" s="173"/>
      <c r="U14" s="188">
        <f>('IncomeStat SCEN1'!Q53-'IncomeStat SCEN1'!Q50-0-'IncomeStat SCEN1'!Q52)</f>
        <v>17546.131059770916</v>
      </c>
      <c r="V14" s="173"/>
      <c r="W14" s="188">
        <f>('IncomeStat SCEN1'!R53-'IncomeStat SCEN1'!R50-0-'IncomeStat SCEN1'!R52)</f>
        <v>18049.266642385013</v>
      </c>
      <c r="X14" s="173"/>
      <c r="Y14" s="189">
        <f>('IncomeStat SCEN1'!S53-'IncomeStat SCEN1'!S50-0-'IncomeStat SCEN1'!S52)</f>
        <v>18567.809486248054</v>
      </c>
      <c r="Z14" s="176"/>
    </row>
    <row r="15" spans="1:26" x14ac:dyDescent="0.2">
      <c r="E15" s="164"/>
      <c r="F15" s="164"/>
      <c r="G15" s="164"/>
      <c r="H15" s="165"/>
      <c r="I15" s="166"/>
      <c r="J15" s="166"/>
      <c r="K15" s="166"/>
      <c r="L15" s="166"/>
      <c r="M15" s="166"/>
      <c r="N15" s="166"/>
      <c r="O15" s="166"/>
      <c r="P15" s="166"/>
      <c r="Q15" s="166"/>
      <c r="R15" s="166"/>
      <c r="S15" s="166"/>
      <c r="T15" s="166"/>
      <c r="U15" s="166"/>
      <c r="V15" s="166"/>
      <c r="W15" s="166"/>
      <c r="X15" s="166"/>
    </row>
    <row r="16" spans="1:26" x14ac:dyDescent="0.2">
      <c r="E16" s="164"/>
      <c r="F16" s="164"/>
      <c r="G16" s="164"/>
      <c r="H16" s="165"/>
      <c r="I16" s="166"/>
      <c r="J16" s="166"/>
      <c r="K16" s="166"/>
      <c r="L16" s="166"/>
      <c r="M16" s="166"/>
      <c r="N16" s="166"/>
      <c r="O16" s="166"/>
      <c r="P16" s="166"/>
      <c r="Q16" s="166"/>
      <c r="R16" s="166"/>
      <c r="S16" s="166"/>
      <c r="T16" s="166"/>
      <c r="U16" s="166"/>
      <c r="V16" s="166"/>
      <c r="W16" s="166"/>
      <c r="X16" s="166"/>
    </row>
    <row r="17" spans="1:26" ht="15.75" x14ac:dyDescent="0.25">
      <c r="A17" s="156" t="s">
        <v>108</v>
      </c>
      <c r="B17" s="156"/>
      <c r="E17" s="164"/>
      <c r="F17" s="164"/>
      <c r="G17" s="164"/>
      <c r="H17" s="165"/>
      <c r="I17" s="166"/>
      <c r="J17" s="166"/>
      <c r="K17" s="166"/>
      <c r="L17" s="166"/>
      <c r="M17" s="166"/>
      <c r="N17" s="166"/>
      <c r="O17" s="166"/>
      <c r="P17" s="166"/>
      <c r="Q17" s="166"/>
      <c r="R17" s="166"/>
      <c r="S17" s="166"/>
      <c r="T17" s="166"/>
      <c r="U17" s="166"/>
      <c r="V17" s="166"/>
      <c r="W17" s="166"/>
      <c r="X17" s="166"/>
    </row>
    <row r="18" spans="1:26" x14ac:dyDescent="0.2">
      <c r="E18" s="164"/>
      <c r="F18" s="164"/>
      <c r="G18" s="164"/>
      <c r="H18" s="165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  <c r="X18" s="166"/>
    </row>
    <row r="19" spans="1:26" x14ac:dyDescent="0.2">
      <c r="A19" s="157" t="s">
        <v>102</v>
      </c>
      <c r="B19" s="157"/>
      <c r="E19" s="181">
        <f>E3</f>
        <v>2022</v>
      </c>
      <c r="F19" s="181"/>
      <c r="G19" s="181">
        <f>G3</f>
        <v>2023</v>
      </c>
      <c r="H19" s="182">
        <f>H3</f>
        <v>2023</v>
      </c>
      <c r="I19" s="183">
        <f>I3</f>
        <v>2024</v>
      </c>
      <c r="J19" s="183">
        <f>I3</f>
        <v>2024</v>
      </c>
      <c r="K19" s="184">
        <f>K3</f>
        <v>2025</v>
      </c>
      <c r="L19" s="184"/>
      <c r="M19" s="184">
        <f>M3</f>
        <v>2026</v>
      </c>
      <c r="N19" s="184"/>
      <c r="O19" s="184">
        <f>O3</f>
        <v>2027</v>
      </c>
      <c r="P19" s="184"/>
      <c r="Q19" s="184">
        <f>Q3</f>
        <v>2028</v>
      </c>
      <c r="R19" s="184"/>
      <c r="S19" s="184">
        <f>S3</f>
        <v>2029</v>
      </c>
      <c r="T19" s="184"/>
      <c r="U19" s="184">
        <f>U3</f>
        <v>2030</v>
      </c>
      <c r="V19" s="184"/>
      <c r="W19" s="184">
        <f>W3</f>
        <v>2031</v>
      </c>
      <c r="X19" s="184"/>
      <c r="Y19" s="185">
        <f>Y3</f>
        <v>2032</v>
      </c>
      <c r="Z19" s="185"/>
    </row>
    <row r="20" spans="1:26" x14ac:dyDescent="0.2">
      <c r="E20" s="164"/>
      <c r="F20" s="164"/>
      <c r="G20" s="164"/>
      <c r="H20" s="165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6"/>
      <c r="V20" s="166"/>
      <c r="W20" s="166"/>
      <c r="X20" s="166"/>
    </row>
    <row r="21" spans="1:26" x14ac:dyDescent="0.2">
      <c r="A21" s="167" t="s">
        <v>104</v>
      </c>
      <c r="B21" s="42"/>
      <c r="C21" s="168" t="s">
        <v>105</v>
      </c>
      <c r="D21" s="190"/>
      <c r="E21" s="169">
        <f>('IncomeStat SCEN1'!I86-'IncomeStat SCEN1'!I83-0-'IncomeStat SCEN1'!I85)-('IncomeStat SCEN1'!I94-0)</f>
        <v>-139</v>
      </c>
      <c r="F21" s="170">
        <f>E21/E22</f>
        <v>-0.16828087167070219</v>
      </c>
      <c r="G21" s="169">
        <f>('IncomeStat SCEN1'!J86-'IncomeStat SCEN1'!J83-0-'IncomeStat SCEN1'!J85)-('IncomeStat SCEN1'!J94-0)</f>
        <v>88.782245029607452</v>
      </c>
      <c r="H21" s="171">
        <f>G21/G22</f>
        <v>8.6926552630824064E-2</v>
      </c>
      <c r="I21" s="172">
        <f>('IncomeStat SCEN1'!K86-'IncomeStat SCEN1'!K83-0-'IncomeStat SCEN1'!K85)-('IncomeStat SCEN1'!K94-0)</f>
        <v>69.580151710453492</v>
      </c>
      <c r="J21" s="173">
        <f>I21/I22</f>
        <v>6.4881727708404807E-2</v>
      </c>
      <c r="K21" s="186">
        <f>('IncomeStat SCEN1'!L86-'IncomeStat SCEN1'!L83-0-'IncomeStat SCEN1'!L85)-('IncomeStat SCEN1'!L94-0)</f>
        <v>68.185606608578382</v>
      </c>
      <c r="L21" s="173">
        <f>K21/K22</f>
        <v>6.1135913221841851E-2</v>
      </c>
      <c r="M21" s="186">
        <f>('IncomeStat SCEN1'!M86-'IncomeStat SCEN1'!M83-0-'IncomeStat SCEN1'!M85)-('IncomeStat SCEN1'!M94-0)</f>
        <v>65.351810140873113</v>
      </c>
      <c r="N21" s="173">
        <f>M21/M22</f>
        <v>5.6888448821360571E-2</v>
      </c>
      <c r="O21" s="186">
        <f>('IncomeStat SCEN1'!N86-'IncomeStat SCEN1'!N83-0-'IncomeStat SCEN1'!N85)-('IncomeStat SCEN1'!N94-0)</f>
        <v>62.163052137335399</v>
      </c>
      <c r="P21" s="173">
        <f>O21/O22</f>
        <v>5.2536553116904194E-2</v>
      </c>
      <c r="Q21" s="186">
        <f>('IncomeStat SCEN1'!O86-'IncomeStat SCEN1'!O83-0-'IncomeStat SCEN1'!O85)-('IncomeStat SCEN1'!O94-0)</f>
        <v>58.312580564805558</v>
      </c>
      <c r="R21" s="173">
        <f>Q21/Q22</f>
        <v>4.7846952582314833E-2</v>
      </c>
      <c r="S21" s="186">
        <f>('IncomeStat SCEN1'!P86-'IncomeStat SCEN1'!P83-0-'IncomeStat SCEN1'!P85)-('IncomeStat SCEN1'!P94-0)</f>
        <v>53.733381749768796</v>
      </c>
      <c r="T21" s="173">
        <f>S21/S22</f>
        <v>4.28054404994559E-2</v>
      </c>
      <c r="U21" s="186">
        <f>('IncomeStat SCEN1'!Q86-'IncomeStat SCEN1'!Q83-0-'IncomeStat SCEN1'!Q85)-('IncomeStat SCEN1'!Q94-0)</f>
        <v>48.656752128632661</v>
      </c>
      <c r="V21" s="173">
        <f>U21/U22</f>
        <v>3.7632293565072653E-2</v>
      </c>
      <c r="W21" s="186">
        <f>('IncomeStat SCEN1'!R86-'IncomeStat SCEN1'!R83-0-'IncomeStat SCEN1'!R85)-('IncomeStat SCEN1'!R94-0)</f>
        <v>43.102165886762577</v>
      </c>
      <c r="X21" s="173">
        <f>W21/W22</f>
        <v>3.2365285411621904E-2</v>
      </c>
      <c r="Y21" s="187">
        <f>('IncomeStat SCEN1'!S86-'IncomeStat SCEN1'!S83-0-'IncomeStat SCEN1'!S85)-('IncomeStat SCEN1'!S94-0)</f>
        <v>37.029127745881624</v>
      </c>
      <c r="Z21" s="176">
        <f>Y21/Y22</f>
        <v>2.6995203420100315E-2</v>
      </c>
    </row>
    <row r="22" spans="1:26" x14ac:dyDescent="0.2">
      <c r="A22" s="13" t="s">
        <v>106</v>
      </c>
      <c r="B22" s="13"/>
      <c r="C22" s="168"/>
      <c r="D22" s="190"/>
      <c r="E22" s="177">
        <f>('IncomeStat SCEN1'!I86-'IncomeStat SCEN1'!I83-0-'IncomeStat SCEN1'!I85)</f>
        <v>826</v>
      </c>
      <c r="F22" s="170"/>
      <c r="G22" s="177">
        <f>('IncomeStat SCEN1'!J86-'IncomeStat SCEN1'!J83-0-'IncomeStat SCEN1'!J85)</f>
        <v>1021.3478200000004</v>
      </c>
      <c r="H22" s="171"/>
      <c r="I22" s="178">
        <f>('IncomeStat SCEN1'!K86-'IncomeStat SCEN1'!K83-0-'IncomeStat SCEN1'!K85)</f>
        <v>1072.415211</v>
      </c>
      <c r="J22" s="173"/>
      <c r="K22" s="188">
        <f>('IncomeStat SCEN1'!L86-'IncomeStat SCEN1'!L83-0-'IncomeStat SCEN1'!L85)</f>
        <v>1115.3118194399999</v>
      </c>
      <c r="L22" s="173"/>
      <c r="M22" s="188">
        <f>('IncomeStat SCEN1'!M86-'IncomeStat SCEN1'!M83-0-'IncomeStat SCEN1'!M85)</f>
        <v>1148.7711740232</v>
      </c>
      <c r="N22" s="173"/>
      <c r="O22" s="188">
        <f>('IncomeStat SCEN1'!N86-'IncomeStat SCEN1'!N83-0-'IncomeStat SCEN1'!N85)</f>
        <v>1183.2343092438962</v>
      </c>
      <c r="P22" s="173"/>
      <c r="Q22" s="188">
        <f>('IncomeStat SCEN1'!O86-'IncomeStat SCEN1'!O83-0-'IncomeStat SCEN1'!O85)</f>
        <v>1218.7313385212128</v>
      </c>
      <c r="R22" s="173"/>
      <c r="S22" s="188">
        <f>('IncomeStat SCEN1'!P86-'IncomeStat SCEN1'!P83-0-'IncomeStat SCEN1'!P85)</f>
        <v>1255.2932786768495</v>
      </c>
      <c r="T22" s="173"/>
      <c r="U22" s="188">
        <f>('IncomeStat SCEN1'!Q86-'IncomeStat SCEN1'!Q83-0-'IncomeStat SCEN1'!Q85)</f>
        <v>1292.9520770371553</v>
      </c>
      <c r="V22" s="173"/>
      <c r="W22" s="188">
        <f>('IncomeStat SCEN1'!R86-'IncomeStat SCEN1'!R83-0-'IncomeStat SCEN1'!R85)</f>
        <v>1331.7406393482697</v>
      </c>
      <c r="X22" s="173"/>
      <c r="Y22" s="189">
        <f>('IncomeStat SCEN1'!S86-'IncomeStat SCEN1'!S83-0-'IncomeStat SCEN1'!S85)</f>
        <v>1371.692858528718</v>
      </c>
      <c r="Z22" s="176"/>
    </row>
    <row r="23" spans="1:26" x14ac:dyDescent="0.2">
      <c r="E23" s="164"/>
      <c r="F23" s="164"/>
      <c r="G23" s="164"/>
      <c r="H23" s="165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6"/>
    </row>
    <row r="24" spans="1:26" x14ac:dyDescent="0.2">
      <c r="E24" s="164"/>
      <c r="F24" s="164"/>
      <c r="G24" s="164"/>
      <c r="H24" s="165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</row>
    <row r="25" spans="1:26" x14ac:dyDescent="0.2">
      <c r="E25" s="164"/>
      <c r="F25" s="164"/>
      <c r="G25" s="164"/>
      <c r="H25" s="165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6"/>
      <c r="W25" s="166"/>
      <c r="X25" s="166"/>
    </row>
    <row r="26" spans="1:26" ht="15.75" x14ac:dyDescent="0.25">
      <c r="A26" s="156" t="s">
        <v>101</v>
      </c>
      <c r="B26" s="156"/>
      <c r="E26" s="164"/>
      <c r="F26" s="164"/>
      <c r="G26" s="164"/>
      <c r="H26" s="165"/>
      <c r="I26" s="166"/>
      <c r="J26" s="166"/>
      <c r="K26" s="166"/>
      <c r="L26" s="166"/>
      <c r="M26" s="166"/>
      <c r="N26" s="166"/>
      <c r="O26" s="166"/>
      <c r="P26" s="166"/>
      <c r="Q26" s="166"/>
      <c r="R26" s="166"/>
      <c r="S26" s="166"/>
      <c r="T26" s="166"/>
      <c r="U26" s="166"/>
      <c r="V26" s="166"/>
      <c r="W26" s="166"/>
      <c r="X26" s="166"/>
    </row>
    <row r="27" spans="1:26" x14ac:dyDescent="0.2">
      <c r="E27" s="164"/>
      <c r="F27" s="164"/>
      <c r="G27" s="164"/>
      <c r="H27" s="165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66"/>
      <c r="W27" s="166"/>
      <c r="X27" s="166"/>
    </row>
    <row r="28" spans="1:26" x14ac:dyDescent="0.2">
      <c r="A28" s="191" t="s">
        <v>109</v>
      </c>
      <c r="B28" s="191"/>
      <c r="E28" s="181">
        <f>E3</f>
        <v>2022</v>
      </c>
      <c r="F28" s="181"/>
      <c r="G28" s="181">
        <f>G3</f>
        <v>2023</v>
      </c>
      <c r="H28" s="182">
        <f>H19</f>
        <v>2023</v>
      </c>
      <c r="I28" s="183">
        <f>I3</f>
        <v>2024</v>
      </c>
      <c r="J28" s="183">
        <f>I3</f>
        <v>2024</v>
      </c>
      <c r="K28" s="184">
        <f>K3</f>
        <v>2025</v>
      </c>
      <c r="L28" s="184"/>
      <c r="M28" s="184">
        <f>M3</f>
        <v>2026</v>
      </c>
      <c r="N28" s="184"/>
      <c r="O28" s="184">
        <f>O3</f>
        <v>2027</v>
      </c>
      <c r="P28" s="184"/>
      <c r="Q28" s="184">
        <f>Q3</f>
        <v>2028</v>
      </c>
      <c r="R28" s="184"/>
      <c r="S28" s="184">
        <f>S3</f>
        <v>2029</v>
      </c>
      <c r="T28" s="184"/>
      <c r="U28" s="184">
        <f>U3</f>
        <v>2030</v>
      </c>
      <c r="V28" s="184"/>
      <c r="W28" s="184">
        <f>W3</f>
        <v>2031</v>
      </c>
      <c r="X28" s="184"/>
      <c r="Y28" s="185">
        <f>Y3</f>
        <v>2032</v>
      </c>
      <c r="Z28" s="185"/>
    </row>
    <row r="29" spans="1:26" x14ac:dyDescent="0.2">
      <c r="E29" s="164"/>
      <c r="F29" s="164"/>
      <c r="G29" s="164"/>
      <c r="H29" s="165"/>
      <c r="I29" s="166"/>
      <c r="J29" s="166"/>
      <c r="K29" s="166"/>
      <c r="L29" s="166"/>
      <c r="M29" s="166"/>
      <c r="N29" s="166"/>
      <c r="O29" s="166"/>
      <c r="P29" s="166"/>
      <c r="Q29" s="166"/>
      <c r="R29" s="166"/>
      <c r="S29" s="166"/>
      <c r="T29" s="166"/>
      <c r="U29" s="166"/>
      <c r="V29" s="166"/>
      <c r="W29" s="166"/>
      <c r="X29" s="166"/>
    </row>
    <row r="30" spans="1:26" x14ac:dyDescent="0.2">
      <c r="A30" s="167" t="s">
        <v>110</v>
      </c>
      <c r="B30" s="42"/>
      <c r="C30" s="163" t="s">
        <v>111</v>
      </c>
      <c r="E30" s="169">
        <f>'IncomeStat SCEN1'!I30-'IncomeStat SCEN1'!I17-'IncomeStat SCEN1'!I19+'IncomeStat SCEN1'!I24+'IncomeStat SCEN1'!I26-0-0</f>
        <v>2083</v>
      </c>
      <c r="F30" s="192">
        <f>E30/E31</f>
        <v>6.1627218934911241</v>
      </c>
      <c r="G30" s="169">
        <f>'IncomeStat SCEN1'!J30-'IncomeStat SCEN1'!J17-'IncomeStat SCEN1'!J19+'IncomeStat SCEN1'!J24+'IncomeStat SCEN1'!J26-0-0</f>
        <v>3138.1977109119862</v>
      </c>
      <c r="H30" s="193">
        <f>G30/G31</f>
        <v>10.160197730983286</v>
      </c>
      <c r="I30" s="194">
        <f>'IncomeStat SCEN1'!K30-'IncomeStat SCEN1'!K17-'IncomeStat SCEN1'!K19+'IncomeStat SCEN1'!K24+'IncomeStat SCEN1'!K26-0-0</f>
        <v>3442.7801910554363</v>
      </c>
      <c r="J30" s="195">
        <f>I30/I31</f>
        <v>9.1373219796965444</v>
      </c>
      <c r="K30" s="196">
        <f>'IncomeStat SCEN1'!L30-'IncomeStat SCEN1'!L17-'IncomeStat SCEN1'!L19+'IncomeStat SCEN1'!L24+'IncomeStat SCEN1'!L26-0-0</f>
        <v>3440.9581474279075</v>
      </c>
      <c r="L30" s="195">
        <f>K30/K31</f>
        <v>9.2247135396973121</v>
      </c>
      <c r="M30" s="196">
        <f>'IncomeStat SCEN1'!M30-'IncomeStat SCEN1'!M17-'IncomeStat SCEN1'!M19+'IncomeStat SCEN1'!M24+'IncomeStat SCEN1'!M26-0-0</f>
        <v>3512.3891193244067</v>
      </c>
      <c r="N30" s="195">
        <f>M30/M31</f>
        <v>10.74094899512008</v>
      </c>
      <c r="O30" s="196">
        <f>'IncomeStat SCEN1'!N30-'IncomeStat SCEN1'!N17-'IncomeStat SCEN1'!N19+'IncomeStat SCEN1'!N24+'IncomeStat SCEN1'!N26-0-0</f>
        <v>3546.78106652413</v>
      </c>
      <c r="P30" s="195">
        <f>O30/O31</f>
        <v>10.442635669730919</v>
      </c>
      <c r="Q30" s="196">
        <f>'IncomeStat SCEN1'!O30-'IncomeStat SCEN1'!O17-'IncomeStat SCEN1'!O19+'IncomeStat SCEN1'!O24+'IncomeStat SCEN1'!O26-0-0</f>
        <v>3640.4983130819637</v>
      </c>
      <c r="R30" s="195">
        <f>Q30/Q31</f>
        <v>23.206690852835379</v>
      </c>
      <c r="S30" s="196">
        <f>'IncomeStat SCEN1'!P30-'IncomeStat SCEN1'!P17-'IncomeStat SCEN1'!P19+'IncomeStat SCEN1'!P24+'IncomeStat SCEN1'!P26-0-0</f>
        <v>3572.484960540135</v>
      </c>
      <c r="T30" s="195">
        <f>S30/S31</f>
        <v>22.252848259030447</v>
      </c>
      <c r="U30" s="196">
        <f>'IncomeStat SCEN1'!Q30-'IncomeStat SCEN1'!Q17-'IncomeStat SCEN1'!Q19+'IncomeStat SCEN1'!Q24+'IncomeStat SCEN1'!Q26-0-0</f>
        <v>3639.8723764867436</v>
      </c>
      <c r="V30" s="195">
        <f>U30/U31</f>
        <v>22.146396272278192</v>
      </c>
      <c r="W30" s="196">
        <f>'IncomeStat SCEN1'!R30-'IncomeStat SCEN1'!R17-'IncomeStat SCEN1'!R19+'IncomeStat SCEN1'!R24+'IncomeStat SCEN1'!R26-0-0</f>
        <v>3667.154893340477</v>
      </c>
      <c r="X30" s="195">
        <f>W30/W31</f>
        <v>21.786527665281227</v>
      </c>
      <c r="Y30" s="197">
        <f>'IncomeStat SCEN1'!S30-'IncomeStat SCEN1'!S17-'IncomeStat SCEN1'!S19+'IncomeStat SCEN1'!S24+'IncomeStat SCEN1'!S26-0-0</f>
        <v>3692.2821997986193</v>
      </c>
      <c r="Z30" s="198">
        <f>Y30/Y31</f>
        <v>21.411002125037637</v>
      </c>
    </row>
    <row r="31" spans="1:26" x14ac:dyDescent="0.2">
      <c r="A31" s="13" t="s">
        <v>112</v>
      </c>
      <c r="B31" s="13"/>
      <c r="C31" s="163"/>
      <c r="E31" s="42">
        <f>(159+66)+'IncomeStat SCEN1'!I24</f>
        <v>338</v>
      </c>
      <c r="F31" s="192"/>
      <c r="G31" s="169">
        <f>-'StatCashFlow SCEN1'!I39+'IncomeStat SCEN1'!J24</f>
        <v>308.87171627990324</v>
      </c>
      <c r="H31" s="193"/>
      <c r="I31" s="194">
        <f>-'StatCashFlow SCEN1'!J39+'IncomeStat SCEN1'!K24</f>
        <v>376.78219052643834</v>
      </c>
      <c r="J31" s="195"/>
      <c r="K31" s="196">
        <f>-'StatCashFlow SCEN1'!K39+'IncomeStat SCEN1'!L24</f>
        <v>373.01517631091826</v>
      </c>
      <c r="L31" s="195"/>
      <c r="M31" s="196">
        <f>-'StatCashFlow SCEN1'!L39+'IncomeStat SCEN1'!M24</f>
        <v>327.0091982487009</v>
      </c>
      <c r="N31" s="195"/>
      <c r="O31" s="196">
        <f>-'StatCashFlow SCEN1'!M39+'IncomeStat SCEN1'!N24</f>
        <v>339.64424104202436</v>
      </c>
      <c r="P31" s="195"/>
      <c r="Q31" s="196">
        <f>-'StatCashFlow SCEN1'!N39+'IncomeStat SCEN1'!O24</f>
        <v>156.87278880768</v>
      </c>
      <c r="R31" s="195"/>
      <c r="S31" s="196">
        <f>-'StatCashFlow SCEN1'!O39+'IncomeStat SCEN1'!P24</f>
        <v>160.54057075998719</v>
      </c>
      <c r="T31" s="195"/>
      <c r="U31" s="196">
        <f>-'StatCashFlow SCEN1'!P39+'IncomeStat SCEN1'!Q24</f>
        <v>164.3550639903867</v>
      </c>
      <c r="V31" s="195"/>
      <c r="W31" s="196">
        <f>-'StatCashFlow SCEN1'!Q39+'IncomeStat SCEN1'!R24</f>
        <v>168.32213695000215</v>
      </c>
      <c r="X31" s="195"/>
      <c r="Y31" s="197">
        <f>-'StatCashFlow SCEN1'!R39+'IncomeStat SCEN1'!S24</f>
        <v>172.44789282800227</v>
      </c>
      <c r="Z31" s="198"/>
    </row>
    <row r="32" spans="1:26" x14ac:dyDescent="0.2">
      <c r="E32" s="164"/>
      <c r="F32" s="164"/>
      <c r="G32" s="164"/>
      <c r="H32" s="165"/>
      <c r="I32" s="166"/>
      <c r="J32" s="166"/>
      <c r="K32" s="166"/>
      <c r="L32" s="166"/>
      <c r="M32" s="166"/>
      <c r="N32" s="166"/>
      <c r="O32" s="166"/>
      <c r="P32" s="166"/>
      <c r="Q32" s="166"/>
      <c r="R32" s="166"/>
      <c r="S32" s="166"/>
      <c r="T32" s="166"/>
      <c r="U32" s="166"/>
      <c r="V32" s="166"/>
      <c r="W32" s="166"/>
      <c r="X32" s="166"/>
    </row>
    <row r="33" spans="1:26" x14ac:dyDescent="0.2">
      <c r="E33" s="164"/>
      <c r="F33" s="164"/>
      <c r="G33" s="164"/>
      <c r="H33" s="165"/>
      <c r="I33" s="166"/>
      <c r="J33" s="166"/>
      <c r="K33" s="166"/>
      <c r="L33" s="166"/>
      <c r="M33" s="166"/>
      <c r="N33" s="166"/>
      <c r="O33" s="166"/>
      <c r="P33" s="166"/>
      <c r="Q33" s="166"/>
      <c r="R33" s="166"/>
      <c r="S33" s="166"/>
      <c r="T33" s="166"/>
      <c r="U33" s="166"/>
      <c r="V33" s="166"/>
      <c r="W33" s="166"/>
      <c r="X33" s="166"/>
    </row>
    <row r="34" spans="1:26" ht="15.75" x14ac:dyDescent="0.25">
      <c r="A34" s="156" t="s">
        <v>107</v>
      </c>
      <c r="B34" s="156"/>
      <c r="E34" s="164"/>
      <c r="F34" s="164"/>
      <c r="G34" s="164"/>
      <c r="H34" s="165"/>
      <c r="I34" s="166"/>
      <c r="J34" s="166"/>
      <c r="K34" s="166"/>
      <c r="L34" s="166"/>
      <c r="M34" s="166"/>
      <c r="N34" s="166"/>
      <c r="O34" s="166"/>
      <c r="P34" s="166"/>
      <c r="Q34" s="166"/>
      <c r="R34" s="166"/>
      <c r="S34" s="166"/>
      <c r="T34" s="166"/>
      <c r="U34" s="166"/>
      <c r="V34" s="166"/>
      <c r="W34" s="166"/>
      <c r="X34" s="166"/>
    </row>
    <row r="35" spans="1:26" x14ac:dyDescent="0.2">
      <c r="E35" s="164"/>
      <c r="F35" s="164"/>
      <c r="G35" s="164"/>
      <c r="H35" s="165"/>
      <c r="I35" s="166"/>
      <c r="J35" s="166"/>
      <c r="K35" s="166"/>
      <c r="L35" s="166"/>
      <c r="M35" s="166"/>
      <c r="N35" s="166"/>
      <c r="O35" s="166"/>
      <c r="P35" s="166"/>
      <c r="Q35" s="166"/>
      <c r="R35" s="166"/>
      <c r="S35" s="166"/>
      <c r="T35" s="166"/>
      <c r="U35" s="166"/>
      <c r="V35" s="166"/>
      <c r="W35" s="166"/>
      <c r="X35" s="166"/>
    </row>
    <row r="36" spans="1:26" x14ac:dyDescent="0.2">
      <c r="A36" s="191" t="s">
        <v>109</v>
      </c>
      <c r="B36" s="191"/>
      <c r="E36" s="181">
        <f>E3</f>
        <v>2022</v>
      </c>
      <c r="F36" s="181"/>
      <c r="G36" s="181">
        <f>G3</f>
        <v>2023</v>
      </c>
      <c r="H36" s="182">
        <f>H28</f>
        <v>2023</v>
      </c>
      <c r="I36" s="183">
        <f>I3</f>
        <v>2024</v>
      </c>
      <c r="J36" s="183">
        <f>I3</f>
        <v>2024</v>
      </c>
      <c r="K36" s="184">
        <f>K3</f>
        <v>2025</v>
      </c>
      <c r="L36" s="184"/>
      <c r="M36" s="184">
        <f>M3</f>
        <v>2026</v>
      </c>
      <c r="N36" s="184"/>
      <c r="O36" s="184">
        <f>O3</f>
        <v>2027</v>
      </c>
      <c r="P36" s="184"/>
      <c r="Q36" s="184">
        <f>Q3</f>
        <v>2028</v>
      </c>
      <c r="R36" s="184"/>
      <c r="S36" s="184">
        <f>S3</f>
        <v>2029</v>
      </c>
      <c r="T36" s="184"/>
      <c r="U36" s="184">
        <f>U3</f>
        <v>2030</v>
      </c>
      <c r="V36" s="184"/>
      <c r="W36" s="184">
        <f>W3</f>
        <v>2031</v>
      </c>
      <c r="X36" s="184"/>
      <c r="Y36" s="185">
        <f>Y3</f>
        <v>2032</v>
      </c>
      <c r="Z36" s="185"/>
    </row>
    <row r="37" spans="1:26" x14ac:dyDescent="0.2">
      <c r="E37" s="164"/>
      <c r="F37" s="164"/>
      <c r="G37" s="164"/>
      <c r="H37" s="165"/>
      <c r="I37" s="166"/>
      <c r="J37" s="166"/>
      <c r="K37" s="166"/>
      <c r="L37" s="166"/>
      <c r="M37" s="166"/>
      <c r="N37" s="166"/>
      <c r="O37" s="166"/>
      <c r="P37" s="166"/>
      <c r="Q37" s="166"/>
      <c r="R37" s="166"/>
      <c r="S37" s="166"/>
      <c r="T37" s="166"/>
      <c r="U37" s="166"/>
      <c r="V37" s="166"/>
      <c r="W37" s="166"/>
      <c r="X37" s="166"/>
    </row>
    <row r="38" spans="1:26" x14ac:dyDescent="0.2">
      <c r="A38" s="167" t="s">
        <v>110</v>
      </c>
      <c r="B38" s="42"/>
      <c r="C38" s="163" t="s">
        <v>111</v>
      </c>
      <c r="E38" s="169">
        <f>'IncomeStat SCEN1'!I63-'IncomeStat SCEN1'!I50-'IncomeStat SCEN1'!I52+'IncomeStat SCEN1'!I57+'IncomeStat SCEN1'!I59-0-0</f>
        <v>1725</v>
      </c>
      <c r="F38" s="192">
        <f>E38/E39</f>
        <v>7.5327510917030569</v>
      </c>
      <c r="G38" s="169">
        <f>'IncomeStat SCEN1'!J63-'IncomeStat SCEN1'!J50-'IncomeStat SCEN1'!J52+'IncomeStat SCEN1'!J57+'IncomeStat SCEN1'!J59-0-0</f>
        <v>2445.0100780828989</v>
      </c>
      <c r="H38" s="193">
        <f>G38/G39</f>
        <v>8.5273919807034062</v>
      </c>
      <c r="I38" s="194">
        <f>'IncomeStat SCEN1'!K63-'IncomeStat SCEN1'!K50-'IncomeStat SCEN1'!K52+'IncomeStat SCEN1'!K57+'IncomeStat SCEN1'!K59-0-0</f>
        <v>2720.7289800191747</v>
      </c>
      <c r="J38" s="199">
        <f>I38/I39</f>
        <v>9.1044781034102993</v>
      </c>
      <c r="K38" s="194">
        <f>'IncomeStat SCEN1'!L63-'IncomeStat SCEN1'!L50-'IncomeStat SCEN1'!L52+'IncomeStat SCEN1'!L57+'IncomeStat SCEN1'!L59-0-0</f>
        <v>2695.9323795191904</v>
      </c>
      <c r="L38" s="199">
        <f>K38/K39</f>
        <v>9.1366744979638508</v>
      </c>
      <c r="M38" s="194">
        <f>'IncomeStat SCEN1'!M63-'IncomeStat SCEN1'!M50-'IncomeStat SCEN1'!M52+'IncomeStat SCEN1'!M57+'IncomeStat SCEN1'!M59-0-0</f>
        <v>2751.2236026484175</v>
      </c>
      <c r="N38" s="199">
        <f>M38/M39</f>
        <v>11.046377612606994</v>
      </c>
      <c r="O38" s="194">
        <f>'IncomeStat SCEN1'!N63-'IncomeStat SCEN1'!N50-'IncomeStat SCEN1'!N52+'IncomeStat SCEN1'!N57+'IncomeStat SCEN1'!N59-0-0</f>
        <v>2769.1756387726964</v>
      </c>
      <c r="P38" s="199">
        <f>O38/O39</f>
        <v>10.582462628419529</v>
      </c>
      <c r="Q38" s="194">
        <f>'IncomeStat SCEN1'!O63-'IncomeStat SCEN1'!O50-'IncomeStat SCEN1'!O52+'IncomeStat SCEN1'!O57+'IncomeStat SCEN1'!O59-0-0</f>
        <v>2846.3576041096608</v>
      </c>
      <c r="R38" s="199">
        <f>Q38/Q39</f>
        <v>31.041731936318335</v>
      </c>
      <c r="S38" s="194">
        <f>'IncomeStat SCEN1'!P63-'IncomeStat SCEN1'!P50-'IncomeStat SCEN1'!P52+'IncomeStat SCEN1'!P57+'IncomeStat SCEN1'!P59-0-0</f>
        <v>2761.5156042560484</v>
      </c>
      <c r="T38" s="199">
        <f>S38/S39</f>
        <v>28.958138735161292</v>
      </c>
      <c r="U38" s="194">
        <f>'IncomeStat SCEN1'!Q63-'IncomeStat SCEN1'!Q50-'IncomeStat SCEN1'!Q52+'IncomeStat SCEN1'!Q57+'IncomeStat SCEN1'!Q59-0-0</f>
        <v>2811.8524051101999</v>
      </c>
      <c r="V38" s="199">
        <f>U38/U39</f>
        <v>28.351910173920828</v>
      </c>
      <c r="W38" s="194">
        <f>'IncomeStat SCEN1'!R63-'IncomeStat SCEN1'!R50-'IncomeStat SCEN1'!R52+'IncomeStat SCEN1'!R57+'IncomeStat SCEN1'!R59-0-0</f>
        <v>2821.8670892869886</v>
      </c>
      <c r="X38" s="199">
        <f>W38/W39</f>
        <v>27.358546387430533</v>
      </c>
      <c r="Y38" s="200">
        <f>'IncomeStat SCEN1'!S63-'IncomeStat SCEN1'!S50-'IncomeStat SCEN1'!S52+'IncomeStat SCEN1'!S57+'IncomeStat SCEN1'!S59-0-0</f>
        <v>2829.5146974077315</v>
      </c>
      <c r="Z38" s="201">
        <f>Y38/Y39</f>
        <v>26.377587908712794</v>
      </c>
    </row>
    <row r="39" spans="1:26" x14ac:dyDescent="0.2">
      <c r="A39" s="13" t="s">
        <v>112</v>
      </c>
      <c r="B39" s="13"/>
      <c r="C39" s="163"/>
      <c r="E39" s="42">
        <f>159+'IncomeStat SCEN1'!I57</f>
        <v>229</v>
      </c>
      <c r="F39" s="192"/>
      <c r="G39" s="169">
        <f>-'StatCashFlow SCEN1'!I90+'IncomeStat SCEN1'!J57</f>
        <v>286.7242509334273</v>
      </c>
      <c r="H39" s="193"/>
      <c r="I39" s="194">
        <f>-'StatCashFlow SCEN1'!J90+'IncomeStat SCEN1'!K57</f>
        <v>298.83415052643829</v>
      </c>
      <c r="J39" s="199"/>
      <c r="K39" s="194">
        <f>-'StatCashFlow SCEN1'!K90+'IncomeStat SCEN1'!L57</f>
        <v>295.06713631091827</v>
      </c>
      <c r="L39" s="199"/>
      <c r="M39" s="194">
        <f>-'StatCashFlow SCEN1'!L90+'IncomeStat SCEN1'!M57</f>
        <v>249.06115824870091</v>
      </c>
      <c r="N39" s="199"/>
      <c r="O39" s="194">
        <f>-'StatCashFlow SCEN1'!M90+'IncomeStat SCEN1'!N57</f>
        <v>261.67591949117684</v>
      </c>
      <c r="P39" s="199"/>
      <c r="Q39" s="194">
        <f>-'StatCashFlow SCEN1'!N90+'IncomeStat SCEN1'!O57</f>
        <v>91.694548807680007</v>
      </c>
      <c r="R39" s="199"/>
      <c r="S39" s="194">
        <f>-'StatCashFlow SCEN1'!O90+'IncomeStat SCEN1'!P57</f>
        <v>95.362330759987202</v>
      </c>
      <c r="T39" s="199"/>
      <c r="U39" s="194">
        <f>-'StatCashFlow SCEN1'!P90+'IncomeStat SCEN1'!Q57</f>
        <v>99.176823990386694</v>
      </c>
      <c r="V39" s="199"/>
      <c r="W39" s="194">
        <f>-'StatCashFlow SCEN1'!Q90+'IncomeStat SCEN1'!R57</f>
        <v>103.14389695000216</v>
      </c>
      <c r="X39" s="199"/>
      <c r="Y39" s="200">
        <f>-'StatCashFlow SCEN1'!R90+'IncomeStat SCEN1'!S57</f>
        <v>107.26965282800226</v>
      </c>
      <c r="Z39" s="201"/>
    </row>
    <row r="40" spans="1:26" x14ac:dyDescent="0.2">
      <c r="E40" s="164"/>
      <c r="F40" s="164"/>
      <c r="G40" s="164"/>
      <c r="H40" s="165"/>
      <c r="I40" s="166"/>
      <c r="J40" s="166"/>
      <c r="K40" s="166"/>
      <c r="L40" s="166"/>
      <c r="M40" s="166"/>
      <c r="N40" s="166"/>
      <c r="O40" s="166"/>
      <c r="P40" s="166"/>
      <c r="Q40" s="166"/>
      <c r="R40" s="166"/>
      <c r="S40" s="166"/>
      <c r="T40" s="166"/>
      <c r="U40" s="166"/>
      <c r="V40" s="166"/>
      <c r="W40" s="166"/>
      <c r="X40" s="166"/>
    </row>
    <row r="41" spans="1:26" x14ac:dyDescent="0.2">
      <c r="E41" s="164"/>
      <c r="F41" s="164"/>
      <c r="G41" s="164"/>
      <c r="H41" s="165"/>
      <c r="I41" s="166"/>
      <c r="J41" s="166"/>
      <c r="K41" s="166"/>
      <c r="L41" s="166"/>
      <c r="M41" s="166"/>
      <c r="N41" s="166"/>
      <c r="O41" s="166"/>
      <c r="P41" s="166"/>
      <c r="Q41" s="166"/>
      <c r="R41" s="166"/>
      <c r="S41" s="166"/>
      <c r="T41" s="166"/>
      <c r="U41" s="166"/>
      <c r="V41" s="166"/>
      <c r="W41" s="166"/>
      <c r="X41" s="166"/>
    </row>
    <row r="42" spans="1:26" ht="15.75" x14ac:dyDescent="0.25">
      <c r="A42" s="156" t="s">
        <v>108</v>
      </c>
      <c r="B42" s="156"/>
      <c r="E42" s="164"/>
      <c r="F42" s="164"/>
      <c r="G42" s="164"/>
      <c r="H42" s="165"/>
      <c r="I42" s="166"/>
      <c r="J42" s="166"/>
      <c r="K42" s="166"/>
      <c r="L42" s="166"/>
      <c r="M42" s="166"/>
      <c r="N42" s="166"/>
      <c r="O42" s="166"/>
      <c r="P42" s="166"/>
      <c r="Q42" s="166"/>
      <c r="R42" s="166"/>
      <c r="S42" s="166"/>
      <c r="T42" s="166"/>
      <c r="U42" s="166"/>
      <c r="V42" s="166"/>
      <c r="W42" s="166"/>
      <c r="X42" s="166"/>
    </row>
    <row r="43" spans="1:26" x14ac:dyDescent="0.2">
      <c r="E43" s="164"/>
      <c r="F43" s="164"/>
      <c r="G43" s="164"/>
      <c r="H43" s="165"/>
      <c r="I43" s="166"/>
      <c r="J43" s="166"/>
      <c r="K43" s="166"/>
      <c r="L43" s="166"/>
      <c r="M43" s="166"/>
      <c r="N43" s="166"/>
      <c r="O43" s="166"/>
      <c r="P43" s="166"/>
      <c r="Q43" s="166"/>
      <c r="R43" s="166"/>
      <c r="S43" s="166"/>
      <c r="T43" s="166"/>
      <c r="U43" s="166"/>
      <c r="V43" s="166"/>
      <c r="W43" s="166"/>
      <c r="X43" s="166"/>
    </row>
    <row r="44" spans="1:26" x14ac:dyDescent="0.2">
      <c r="A44" s="191" t="s">
        <v>109</v>
      </c>
      <c r="B44" s="191"/>
      <c r="E44" s="181">
        <f>E3</f>
        <v>2022</v>
      </c>
      <c r="F44" s="181"/>
      <c r="G44" s="181">
        <f>G3</f>
        <v>2023</v>
      </c>
      <c r="H44" s="182">
        <f>H3</f>
        <v>2023</v>
      </c>
      <c r="I44" s="183">
        <f>I3</f>
        <v>2024</v>
      </c>
      <c r="J44" s="183">
        <f>I3</f>
        <v>2024</v>
      </c>
      <c r="K44" s="184">
        <f>K3</f>
        <v>2025</v>
      </c>
      <c r="L44" s="184"/>
      <c r="M44" s="184">
        <f>M3</f>
        <v>2026</v>
      </c>
      <c r="N44" s="184"/>
      <c r="O44" s="184">
        <f>O3</f>
        <v>2027</v>
      </c>
      <c r="P44" s="184"/>
      <c r="Q44" s="184">
        <f>Q3</f>
        <v>2028</v>
      </c>
      <c r="R44" s="184"/>
      <c r="S44" s="184">
        <f>S3</f>
        <v>2029</v>
      </c>
      <c r="T44" s="184"/>
      <c r="U44" s="184">
        <f>U3</f>
        <v>2030</v>
      </c>
      <c r="V44" s="184"/>
      <c r="W44" s="184">
        <f>W3</f>
        <v>2031</v>
      </c>
      <c r="X44" s="184"/>
      <c r="Y44" s="185">
        <f>Y3</f>
        <v>2032</v>
      </c>
      <c r="Z44" s="185"/>
    </row>
    <row r="45" spans="1:26" x14ac:dyDescent="0.2">
      <c r="A45" s="191"/>
      <c r="B45" s="191"/>
      <c r="E45" s="202"/>
      <c r="F45" s="202"/>
      <c r="G45" s="202"/>
      <c r="H45" s="203"/>
      <c r="I45" s="204"/>
      <c r="J45" s="204"/>
      <c r="K45" s="204"/>
      <c r="L45" s="204"/>
      <c r="M45" s="204"/>
      <c r="N45" s="204"/>
      <c r="O45" s="204"/>
      <c r="P45" s="204"/>
      <c r="Q45" s="204"/>
      <c r="R45" s="204"/>
      <c r="S45" s="204"/>
      <c r="T45" s="204"/>
      <c r="U45" s="204"/>
      <c r="V45" s="204"/>
      <c r="W45" s="204"/>
      <c r="X45" s="204"/>
      <c r="Y45" s="205"/>
      <c r="Z45" s="205"/>
    </row>
    <row r="46" spans="1:26" x14ac:dyDescent="0.2">
      <c r="A46" s="167" t="s">
        <v>110</v>
      </c>
      <c r="C46" s="163" t="s">
        <v>111</v>
      </c>
      <c r="E46" s="169">
        <f>'IncomeStat SCEN1'!I96-'IncomeStat SCEN1'!I83-'IncomeStat SCEN1'!I85+'IncomeStat SCEN1'!I90+'IncomeStat SCEN1'!I92-0-0</f>
        <v>246</v>
      </c>
      <c r="F46" s="192">
        <f>E46/E47</f>
        <v>2.3653846153846154</v>
      </c>
      <c r="G46" s="169">
        <f>'IncomeStat SCEN1'!J96-'IncomeStat SCEN1'!J83-'IncomeStat SCEN1'!J85+'IncomeStat SCEN1'!J90+'IncomeStat SCEN1'!J92-0-0</f>
        <v>493.05206502960755</v>
      </c>
      <c r="H46" s="193">
        <f>G46/G47</f>
        <v>22.262234405440026</v>
      </c>
      <c r="I46" s="194">
        <f>'IncomeStat SCEN1'!K96-'IncomeStat SCEN1'!K83-'IncomeStat SCEN1'!K85+'IncomeStat SCEN1'!K90+'IncomeStat SCEN1'!K92-0-0</f>
        <v>513.99370828108749</v>
      </c>
      <c r="J46" s="199">
        <f>I46/I47</f>
        <v>6.5940555821684219</v>
      </c>
      <c r="K46" s="194">
        <f>'IncomeStat SCEN1'!L96-'IncomeStat SCEN1'!L83-'IncomeStat SCEN1'!L85+'IncomeStat SCEN1'!L90+'IncomeStat SCEN1'!L92-0-0</f>
        <v>530.61983901233066</v>
      </c>
      <c r="L46" s="199">
        <f>K46/K47</f>
        <v>6.8073531933879368</v>
      </c>
      <c r="M46" s="194">
        <f>'IncomeStat SCEN1'!M96-'IncomeStat SCEN1'!M83-'IncomeStat SCEN1'!M85+'IncomeStat SCEN1'!M90+'IncomeStat SCEN1'!M92-0-0</f>
        <v>542.40813570270075</v>
      </c>
      <c r="N46" s="199">
        <f>M46/M47</f>
        <v>6.9585859465189994</v>
      </c>
      <c r="O46" s="194">
        <f>'IncomeStat SCEN1'!N96-'IncomeStat SCEN1'!N83-'IncomeStat SCEN1'!N85+'IncomeStat SCEN1'!N90+'IncomeStat SCEN1'!N92-0-0</f>
        <v>554.38486935458195</v>
      </c>
      <c r="P46" s="199">
        <f>O46/O47</f>
        <v>7.1103860943452073</v>
      </c>
      <c r="Q46" s="194">
        <f>'IncomeStat SCEN1'!O96-'IncomeStat SCEN1'!O83-'IncomeStat SCEN1'!O85+'IncomeStat SCEN1'!O90+'IncomeStat SCEN1'!O92-0-0</f>
        <v>566.54908459925093</v>
      </c>
      <c r="R46" s="199">
        <f>Q46/Q47</f>
        <v>8.6923041278692246</v>
      </c>
      <c r="S46" s="194">
        <f>'IncomeStat SCEN1'!P96-'IncomeStat SCEN1'!P83-'IncomeStat SCEN1'!P85+'IncomeStat SCEN1'!P90+'IncomeStat SCEN1'!P92-0-0</f>
        <v>578.89953306782218</v>
      </c>
      <c r="T46" s="199">
        <f>S46/S47</f>
        <v>8.8817914240676377</v>
      </c>
      <c r="U46" s="194">
        <f>'IncomeStat SCEN1'!Q96-'IncomeStat SCEN1'!Q83-'IncomeStat SCEN1'!Q85+'IncomeStat SCEN1'!Q90+'IncomeStat SCEN1'!Q92-0-0</f>
        <v>591.43465402767424</v>
      </c>
      <c r="V46" s="199">
        <f>U46/U47</f>
        <v>9.074112066046494</v>
      </c>
      <c r="W46" s="194">
        <f>'IncomeStat SCEN1'!R96-'IncomeStat SCEN1'!R83-'IncomeStat SCEN1'!R85+'IncomeStat SCEN1'!R90+'IncomeStat SCEN1'!R92-0-0</f>
        <v>604.15255401503396</v>
      </c>
      <c r="X46" s="199">
        <f>W46/W47</f>
        <v>9.2692370032549807</v>
      </c>
      <c r="Y46" s="200">
        <f>'IncomeStat SCEN1'!S96-'IncomeStat SCEN1'!S83-'IncomeStat SCEN1'!S85+'IncomeStat SCEN1'!S90+'IncomeStat SCEN1'!S92-0-0</f>
        <v>617.05098541667576</v>
      </c>
      <c r="Z46" s="201">
        <f>Y46/Y47</f>
        <v>9.4671317515888092</v>
      </c>
    </row>
    <row r="47" spans="1:26" x14ac:dyDescent="0.2">
      <c r="A47" s="13" t="s">
        <v>112</v>
      </c>
      <c r="B47" s="42"/>
      <c r="C47" s="163"/>
      <c r="E47" s="42">
        <f>(66+0)+'IncomeStat SCEN1'!I90</f>
        <v>104</v>
      </c>
      <c r="F47" s="192"/>
      <c r="G47" s="169">
        <f>-'StatCashFlow SCEN1'!I139+'IncomeStat SCEN1'!J90</f>
        <v>22.147465346475947</v>
      </c>
      <c r="H47" s="193"/>
      <c r="I47" s="194">
        <f>-'StatCashFlow SCEN1'!J139+'IncomeStat SCEN1'!K90</f>
        <v>77.948040000000006</v>
      </c>
      <c r="J47" s="199"/>
      <c r="K47" s="194">
        <f>-'StatCashFlow SCEN1'!K139+'IncomeStat SCEN1'!L90</f>
        <v>77.948040000000006</v>
      </c>
      <c r="L47" s="199"/>
      <c r="M47" s="194">
        <f>-'StatCashFlow SCEN1'!L139+'IncomeStat SCEN1'!M90</f>
        <v>77.948039999999992</v>
      </c>
      <c r="N47" s="199"/>
      <c r="O47" s="194">
        <f>-'StatCashFlow SCEN1'!M139+'IncomeStat SCEN1'!N90</f>
        <v>77.96832155084752</v>
      </c>
      <c r="P47" s="199"/>
      <c r="Q47" s="194">
        <f>-'StatCashFlow SCEN1'!N139+'IncomeStat SCEN1'!O90</f>
        <v>65.178239999999988</v>
      </c>
      <c r="R47" s="199"/>
      <c r="S47" s="194">
        <f>-'StatCashFlow SCEN1'!O139+'IncomeStat SCEN1'!P90</f>
        <v>65.178239999999988</v>
      </c>
      <c r="T47" s="199"/>
      <c r="U47" s="194">
        <f>-'StatCashFlow SCEN1'!P139+'IncomeStat SCEN1'!Q90</f>
        <v>65.178240000000002</v>
      </c>
      <c r="V47" s="199"/>
      <c r="W47" s="194">
        <f>-'StatCashFlow SCEN1'!Q139+'IncomeStat SCEN1'!R90</f>
        <v>65.178240000000002</v>
      </c>
      <c r="X47" s="199"/>
      <c r="Y47" s="200">
        <f>-'StatCashFlow SCEN1'!R139+'IncomeStat SCEN1'!S90</f>
        <v>65.178240000000002</v>
      </c>
      <c r="Z47" s="201"/>
    </row>
    <row r="48" spans="1:26" x14ac:dyDescent="0.2">
      <c r="B48" s="13"/>
      <c r="E48" s="164"/>
      <c r="F48" s="164"/>
      <c r="G48" s="164"/>
    </row>
    <row r="49" spans="1:26" x14ac:dyDescent="0.2">
      <c r="E49" s="164"/>
      <c r="F49" s="164"/>
      <c r="G49" s="164"/>
    </row>
    <row r="50" spans="1:26" x14ac:dyDescent="0.2">
      <c r="E50" s="164"/>
      <c r="F50" s="164"/>
      <c r="G50" s="164"/>
    </row>
    <row r="51" spans="1:26" x14ac:dyDescent="0.2">
      <c r="E51" s="164"/>
      <c r="F51" s="164"/>
      <c r="G51" s="164"/>
    </row>
    <row r="52" spans="1:26" ht="15.75" x14ac:dyDescent="0.25">
      <c r="A52" s="156" t="s">
        <v>101</v>
      </c>
      <c r="B52" s="156"/>
      <c r="E52" s="164"/>
      <c r="F52" s="164"/>
      <c r="G52" s="164"/>
      <c r="X52" s="11" t="str">
        <f>'IncomeStat SCEN1'!$Q$1</f>
        <v>SCENARIO 1</v>
      </c>
      <c r="Y52" s="11" t="str">
        <f>'IncomeStat SCEN1'!$Q$1</f>
        <v>SCENARIO 1</v>
      </c>
      <c r="Z52" s="73"/>
    </row>
    <row r="53" spans="1:26" x14ac:dyDescent="0.2">
      <c r="E53" s="164"/>
      <c r="F53" s="164"/>
      <c r="G53" s="164"/>
    </row>
    <row r="54" spans="1:26" x14ac:dyDescent="0.2">
      <c r="A54" s="206" t="s">
        <v>113</v>
      </c>
      <c r="B54" s="206"/>
      <c r="E54" s="164"/>
      <c r="F54" s="164"/>
      <c r="G54" s="164"/>
    </row>
    <row r="55" spans="1:26" x14ac:dyDescent="0.2">
      <c r="E55" s="181">
        <f>E3</f>
        <v>2022</v>
      </c>
      <c r="F55" s="181"/>
      <c r="G55" s="181">
        <f>G3</f>
        <v>2023</v>
      </c>
      <c r="H55" s="207">
        <f>H3</f>
        <v>2023</v>
      </c>
      <c r="I55" s="183">
        <f>I3</f>
        <v>2024</v>
      </c>
      <c r="J55" s="183">
        <f>J3</f>
        <v>2024</v>
      </c>
      <c r="K55" s="184">
        <f>K3</f>
        <v>2025</v>
      </c>
      <c r="L55" s="184"/>
      <c r="M55" s="184">
        <f>M3</f>
        <v>2026</v>
      </c>
      <c r="N55" s="184"/>
      <c r="O55" s="184">
        <f>O3</f>
        <v>2027</v>
      </c>
      <c r="P55" s="184"/>
      <c r="Q55" s="184">
        <f>Q3</f>
        <v>2028</v>
      </c>
      <c r="R55" s="184"/>
      <c r="S55" s="184">
        <f>S3</f>
        <v>2029</v>
      </c>
      <c r="T55" s="184"/>
      <c r="U55" s="184">
        <f>U3</f>
        <v>2030</v>
      </c>
      <c r="V55" s="184"/>
      <c r="W55" s="184">
        <f>W3</f>
        <v>2031</v>
      </c>
      <c r="X55" s="184"/>
      <c r="Y55" s="185">
        <f>Y3</f>
        <v>2032</v>
      </c>
      <c r="Z55" s="185"/>
    </row>
    <row r="56" spans="1:26" x14ac:dyDescent="0.2">
      <c r="A56" s="167" t="s">
        <v>114</v>
      </c>
      <c r="B56" s="42"/>
      <c r="C56" s="163" t="s">
        <v>115</v>
      </c>
      <c r="E56" s="169">
        <f>('IncomeStat SCEN1'!I20-'IncomeStat SCEN1'!I17-'IncomeStat SCEN1'!I16)</f>
        <v>8720</v>
      </c>
      <c r="F56" s="208">
        <f>E56/E57</f>
        <v>0.37119019240592543</v>
      </c>
      <c r="G56" s="169">
        <f>('IncomeStat SCEN1'!J20-'IncomeStat SCEN1'!J17-'IncomeStat SCEN1'!J16)</f>
        <v>10121.297123473591</v>
      </c>
      <c r="H56" s="176">
        <f>G56/G57</f>
        <v>0.32178252697903864</v>
      </c>
      <c r="I56" s="194">
        <f>('IncomeStat SCEN1'!K20-'IncomeStat SCEN1'!K17-'IncomeStat SCEN1'!K16)</f>
        <v>10616.195901663135</v>
      </c>
      <c r="J56" s="173">
        <f>I56/I57</f>
        <v>0.601809025788129</v>
      </c>
      <c r="K56" s="194">
        <f>('IncomeStat SCEN1'!L20-'IncomeStat SCEN1'!L17-'IncomeStat SCEN1'!L16)</f>
        <v>10977.155945523009</v>
      </c>
      <c r="L56" s="173">
        <f>K56/K57</f>
        <v>0.59906251724071002</v>
      </c>
      <c r="M56" s="194">
        <f>('IncomeStat SCEN1'!M20-'IncomeStat SCEN1'!M17-'IncomeStat SCEN1'!M16)</f>
        <v>11288.989631378619</v>
      </c>
      <c r="N56" s="173">
        <f>M56/M57</f>
        <v>0.61743385896497271</v>
      </c>
      <c r="O56" s="194">
        <f>('IncomeStat SCEN1'!N20-'IncomeStat SCEN1'!N17-'IncomeStat SCEN1'!N16)</f>
        <v>11608.238381956846</v>
      </c>
      <c r="P56" s="173">
        <f>O56/O57</f>
        <v>0.62527406509770955</v>
      </c>
      <c r="Q56" s="194">
        <f>('IncomeStat SCEN1'!O20-'IncomeStat SCEN1'!O17-'IncomeStat SCEN1'!O16)</f>
        <v>11936.322180315241</v>
      </c>
      <c r="R56" s="173">
        <f>Q56/Q57</f>
        <v>0.62162054965711611</v>
      </c>
      <c r="S56" s="194">
        <f>('IncomeStat SCEN1'!P20-'IncomeStat SCEN1'!P17-'IncomeStat SCEN1'!P16)</f>
        <v>12263.401550221497</v>
      </c>
      <c r="T56" s="173">
        <f>S56/S57</f>
        <v>0.62547548635532235</v>
      </c>
      <c r="U56" s="194">
        <f>('IncomeStat SCEN1'!Q20-'IncomeStat SCEN1'!Q17-'IncomeStat SCEN1'!Q16)</f>
        <v>12604.615615346856</v>
      </c>
      <c r="V56" s="173">
        <f>U56/U57</f>
        <v>0.6250061456522823</v>
      </c>
      <c r="W56" s="194">
        <f>('IncomeStat SCEN1'!R20-'IncomeStat SCEN1'!R17-'IncomeStat SCEN1'!R16)</f>
        <v>12959.848390914261</v>
      </c>
      <c r="X56" s="173">
        <f>W56/W57</f>
        <v>0.62618165351923416</v>
      </c>
      <c r="Y56" s="200">
        <f>('IncomeStat SCEN1'!S20-'IncomeStat SCEN1'!S17-'IncomeStat SCEN1'!S16)</f>
        <v>13326.061791109374</v>
      </c>
      <c r="Z56" s="176">
        <f>Y56/Y57</f>
        <v>0.62675208096796242</v>
      </c>
    </row>
    <row r="57" spans="1:26" x14ac:dyDescent="0.2">
      <c r="A57" s="13" t="s">
        <v>116</v>
      </c>
      <c r="B57" s="13"/>
      <c r="C57" s="163"/>
      <c r="E57" s="169">
        <f>('IncomeStat SCEN1'!I20)</f>
        <v>23492</v>
      </c>
      <c r="F57" s="208"/>
      <c r="G57" s="169">
        <f>('IncomeStat SCEN1'!J20)</f>
        <v>31453.843123473591</v>
      </c>
      <c r="H57" s="176"/>
      <c r="I57" s="194">
        <f>('IncomeStat SCEN1'!K20)</f>
        <v>17640.473051663135</v>
      </c>
      <c r="J57" s="173"/>
      <c r="K57" s="194">
        <f>('IncomeStat SCEN1'!L20)</f>
        <v>18323.890461523009</v>
      </c>
      <c r="L57" s="173"/>
      <c r="M57" s="194">
        <f>('IncomeStat SCEN1'!M20)</f>
        <v>18283.722972858617</v>
      </c>
      <c r="N57" s="173"/>
      <c r="O57" s="194">
        <f>('IncomeStat SCEN1'!N20)</f>
        <v>18565.040563681247</v>
      </c>
      <c r="P57" s="173"/>
      <c r="Q57" s="194">
        <f>('IncomeStat SCEN1'!O20)</f>
        <v>19201.942707491376</v>
      </c>
      <c r="R57" s="173"/>
      <c r="S57" s="194">
        <f>('IncomeStat SCEN1'!P20)</f>
        <v>19606.526263212912</v>
      </c>
      <c r="T57" s="173"/>
      <c r="U57" s="194">
        <f>('IncomeStat SCEN1'!Q20)</f>
        <v>20167.186679728016</v>
      </c>
      <c r="V57" s="173"/>
      <c r="W57" s="194">
        <f>('IncomeStat SCEN1'!R20)</f>
        <v>20696.627437226856</v>
      </c>
      <c r="X57" s="173"/>
      <c r="Y57" s="200">
        <f>('IncomeStat SCEN1'!S20)</f>
        <v>21262.094208811348</v>
      </c>
      <c r="Z57" s="176"/>
    </row>
    <row r="58" spans="1:26" x14ac:dyDescent="0.2">
      <c r="E58" s="164"/>
      <c r="F58" s="164"/>
      <c r="G58" s="164"/>
      <c r="I58" s="166"/>
      <c r="J58" s="166"/>
      <c r="K58" s="166"/>
      <c r="L58" s="166"/>
      <c r="M58" s="166"/>
      <c r="N58" s="166"/>
      <c r="O58" s="166"/>
      <c r="P58" s="166"/>
      <c r="Q58" s="166"/>
      <c r="R58" s="166"/>
      <c r="S58" s="166"/>
      <c r="T58" s="166"/>
      <c r="U58" s="166"/>
      <c r="V58" s="166"/>
      <c r="W58" s="166"/>
      <c r="X58" s="166"/>
    </row>
    <row r="59" spans="1:26" x14ac:dyDescent="0.2">
      <c r="E59" s="164"/>
      <c r="F59" s="164"/>
      <c r="G59" s="164"/>
      <c r="I59" s="166"/>
      <c r="J59" s="166"/>
      <c r="K59" s="166"/>
      <c r="L59" s="166"/>
      <c r="M59" s="166"/>
      <c r="N59" s="166"/>
      <c r="O59" s="166"/>
      <c r="P59" s="166"/>
      <c r="Q59" s="166"/>
      <c r="R59" s="166"/>
      <c r="S59" s="166"/>
      <c r="T59" s="166"/>
      <c r="U59" s="166"/>
      <c r="V59" s="166"/>
      <c r="W59" s="166"/>
      <c r="X59" s="166"/>
    </row>
    <row r="60" spans="1:26" ht="15.75" x14ac:dyDescent="0.25">
      <c r="A60" s="156" t="s">
        <v>107</v>
      </c>
      <c r="B60" s="156"/>
      <c r="E60" s="164"/>
      <c r="F60" s="164"/>
      <c r="G60" s="164"/>
      <c r="I60" s="166"/>
      <c r="J60" s="166"/>
      <c r="K60" s="166"/>
      <c r="L60" s="166"/>
      <c r="M60" s="166"/>
      <c r="N60" s="166"/>
      <c r="O60" s="166"/>
      <c r="P60" s="166"/>
      <c r="Q60" s="166"/>
      <c r="R60" s="166"/>
      <c r="S60" s="166"/>
      <c r="T60" s="166"/>
      <c r="U60" s="166"/>
      <c r="V60" s="166"/>
      <c r="W60" s="166"/>
      <c r="X60" s="166"/>
    </row>
    <row r="61" spans="1:26" x14ac:dyDescent="0.2">
      <c r="E61" s="164"/>
      <c r="F61" s="164"/>
      <c r="G61" s="164"/>
      <c r="I61" s="166"/>
      <c r="J61" s="166"/>
      <c r="K61" s="166"/>
      <c r="L61" s="166"/>
      <c r="M61" s="166"/>
      <c r="N61" s="166"/>
      <c r="O61" s="166"/>
      <c r="P61" s="166"/>
      <c r="Q61" s="166"/>
      <c r="R61" s="166"/>
      <c r="S61" s="166"/>
      <c r="T61" s="166"/>
      <c r="U61" s="166"/>
      <c r="V61" s="166"/>
      <c r="W61" s="166"/>
      <c r="X61" s="166"/>
    </row>
    <row r="62" spans="1:26" x14ac:dyDescent="0.2">
      <c r="A62" s="206" t="s">
        <v>113</v>
      </c>
      <c r="B62" s="206"/>
      <c r="E62" s="164"/>
      <c r="F62" s="164"/>
      <c r="G62" s="164"/>
      <c r="I62" s="166"/>
      <c r="J62" s="166"/>
      <c r="K62" s="166"/>
      <c r="L62" s="166"/>
      <c r="M62" s="166"/>
      <c r="N62" s="166"/>
      <c r="O62" s="166"/>
      <c r="P62" s="166"/>
      <c r="Q62" s="166"/>
      <c r="R62" s="166"/>
      <c r="S62" s="166"/>
      <c r="T62" s="166"/>
      <c r="U62" s="166"/>
      <c r="V62" s="166"/>
      <c r="W62" s="166"/>
      <c r="X62" s="166"/>
    </row>
    <row r="63" spans="1:26" x14ac:dyDescent="0.2">
      <c r="E63" s="209">
        <f>E3</f>
        <v>2022</v>
      </c>
      <c r="F63" s="209"/>
      <c r="G63" s="181">
        <f>G3</f>
        <v>2023</v>
      </c>
      <c r="H63" s="207">
        <f>H3</f>
        <v>2023</v>
      </c>
      <c r="I63" s="183">
        <f>I3</f>
        <v>2024</v>
      </c>
      <c r="J63" s="183">
        <f>I3</f>
        <v>2024</v>
      </c>
      <c r="K63" s="184">
        <f>K3</f>
        <v>2025</v>
      </c>
      <c r="L63" s="184"/>
      <c r="M63" s="184">
        <f>M3</f>
        <v>2026</v>
      </c>
      <c r="N63" s="184"/>
      <c r="O63" s="184">
        <f>O3</f>
        <v>2027</v>
      </c>
      <c r="P63" s="184"/>
      <c r="Q63" s="184">
        <f>Q3</f>
        <v>2028</v>
      </c>
      <c r="R63" s="184"/>
      <c r="S63" s="184">
        <f>S3</f>
        <v>2029</v>
      </c>
      <c r="T63" s="184"/>
      <c r="U63" s="184">
        <f>U3</f>
        <v>2030</v>
      </c>
      <c r="V63" s="184"/>
      <c r="W63" s="184">
        <f>W3</f>
        <v>2031</v>
      </c>
      <c r="X63" s="184"/>
      <c r="Y63" s="185">
        <f>Y3</f>
        <v>2032</v>
      </c>
      <c r="Z63" s="185"/>
    </row>
    <row r="64" spans="1:26" x14ac:dyDescent="0.2">
      <c r="A64" s="167" t="s">
        <v>114</v>
      </c>
      <c r="B64" s="42"/>
      <c r="C64" s="163" t="s">
        <v>115</v>
      </c>
      <c r="E64" s="169">
        <f>('IncomeStat SCEN1'!I53-'IncomeStat SCEN1'!I50-'IncomeStat SCEN1'!I49)</f>
        <v>7424</v>
      </c>
      <c r="F64" s="208">
        <f>E64/E65</f>
        <v>0.52836097074941291</v>
      </c>
      <c r="G64" s="169">
        <f>('IncomeStat SCEN1'!J53-'IncomeStat SCEN1'!J50-'IncomeStat SCEN1'!J49)</f>
        <v>8549.1726473703839</v>
      </c>
      <c r="H64" s="176">
        <f>G64/G65</f>
        <v>0.3280482308661517</v>
      </c>
      <c r="I64" s="194">
        <f>('IncomeStat SCEN1'!K53-'IncomeStat SCEN1'!K50-'IncomeStat SCEN1'!K49)</f>
        <v>8965.4156318557179</v>
      </c>
      <c r="J64" s="173">
        <f>I64/I65</f>
        <v>0.55593640637482622</v>
      </c>
      <c r="K64" s="194">
        <f>('IncomeStat SCEN1'!L53-'IncomeStat SCEN1'!L50-'IncomeStat SCEN1'!L49)</f>
        <v>9260.0558607589519</v>
      </c>
      <c r="L64" s="173">
        <f>K64/K65</f>
        <v>0.55723749372297626</v>
      </c>
      <c r="M64" s="194">
        <f>('IncomeStat SCEN1'!M53-'IncomeStat SCEN1'!M50-'IncomeStat SCEN1'!M49)</f>
        <v>9520.0816678216288</v>
      </c>
      <c r="N64" s="173">
        <f>M64/M65</f>
        <v>0.57333259434017791</v>
      </c>
      <c r="O64" s="194">
        <f>('IncomeStat SCEN1'!N53-'IncomeStat SCEN1'!N50-'IncomeStat SCEN1'!N49)</f>
        <v>9785.8920973771856</v>
      </c>
      <c r="P64" s="173">
        <f>O64/O65</f>
        <v>0.5825735326991901</v>
      </c>
      <c r="Q64" s="194">
        <f>('IncomeStat SCEN1'!O53-'IncomeStat SCEN1'!O50-'IncomeStat SCEN1'!O49)</f>
        <v>10059.061606807431</v>
      </c>
      <c r="R64" s="173">
        <f>Q64/Q65</f>
        <v>0.57596591393060936</v>
      </c>
      <c r="S64" s="194">
        <f>('IncomeStat SCEN1'!P53-'IncomeStat SCEN1'!P50-'IncomeStat SCEN1'!P49)</f>
        <v>10329.500480183309</v>
      </c>
      <c r="T64" s="173">
        <f>S64/S65</f>
        <v>0.58284257369282799</v>
      </c>
      <c r="U64" s="194">
        <f>('IncomeStat SCEN1'!Q53-'IncomeStat SCEN1'!Q50-'IncomeStat SCEN1'!Q49)</f>
        <v>10612.364995389757</v>
      </c>
      <c r="V64" s="173">
        <f>U64/U65</f>
        <v>0.57395357999530261</v>
      </c>
      <c r="W64" s="194">
        <f>('IncomeStat SCEN1'!R53-'IncomeStat SCEN1'!R50-'IncomeStat SCEN1'!R49)</f>
        <v>10907.487596072418</v>
      </c>
      <c r="X64" s="173">
        <f>W64/W65</f>
        <v>0.58503173148553034</v>
      </c>
      <c r="Y64" s="200">
        <f>('IncomeStat SCEN1'!S53-'IncomeStat SCEN1'!S50-'IncomeStat SCEN1'!S49)</f>
        <v>11211.77706854608</v>
      </c>
      <c r="Z64" s="176">
        <f>Y64/Y65</f>
        <v>0.5850800257964297</v>
      </c>
    </row>
    <row r="65" spans="1:26" x14ac:dyDescent="0.2">
      <c r="A65" s="13" t="s">
        <v>116</v>
      </c>
      <c r="B65" s="13"/>
      <c r="C65" s="163"/>
      <c r="E65" s="169">
        <f>('IncomeStat SCEN1'!I53)</f>
        <v>14051</v>
      </c>
      <c r="F65" s="208"/>
      <c r="G65" s="169">
        <f>('IncomeStat SCEN1'!J53)</f>
        <v>26060.718647370384</v>
      </c>
      <c r="H65" s="176"/>
      <c r="I65" s="194">
        <f>('IncomeStat SCEN1'!K53)</f>
        <v>16126.692781855718</v>
      </c>
      <c r="J65" s="173"/>
      <c r="K65" s="194">
        <f>('IncomeStat SCEN1'!L53)</f>
        <v>16617.790376758952</v>
      </c>
      <c r="L65" s="173"/>
      <c r="M65" s="194">
        <f>('IncomeStat SCEN1'!M53)</f>
        <v>16604.81500930163</v>
      </c>
      <c r="N65" s="173"/>
      <c r="O65" s="194">
        <f>('IncomeStat SCEN1'!N53)</f>
        <v>16797.694279101586</v>
      </c>
      <c r="P65" s="173"/>
      <c r="Q65" s="194">
        <f>('IncomeStat SCEN1'!O53)</f>
        <v>17464.682133983566</v>
      </c>
      <c r="R65" s="173"/>
      <c r="S65" s="194">
        <f>('IncomeStat SCEN1'!P53)</f>
        <v>17722.625193174725</v>
      </c>
      <c r="T65" s="173"/>
      <c r="U65" s="194">
        <f>('IncomeStat SCEN1'!Q53)</f>
        <v>18489.936059770916</v>
      </c>
      <c r="V65" s="173"/>
      <c r="W65" s="194">
        <f>('IncomeStat SCEN1'!R53)</f>
        <v>18644.266642385013</v>
      </c>
      <c r="X65" s="173"/>
      <c r="Y65" s="200">
        <f>('IncomeStat SCEN1'!S53)</f>
        <v>19162.809486248054</v>
      </c>
      <c r="Z65" s="176"/>
    </row>
    <row r="66" spans="1:26" x14ac:dyDescent="0.2">
      <c r="E66" s="164"/>
      <c r="F66" s="164"/>
      <c r="G66" s="164"/>
      <c r="I66" s="166"/>
      <c r="J66" s="166"/>
      <c r="K66" s="166"/>
      <c r="L66" s="166"/>
      <c r="M66" s="166"/>
      <c r="N66" s="166"/>
      <c r="O66" s="166"/>
      <c r="P66" s="166"/>
      <c r="Q66" s="166"/>
      <c r="R66" s="166"/>
      <c r="S66" s="166"/>
      <c r="T66" s="166"/>
      <c r="U66" s="166"/>
      <c r="V66" s="166"/>
      <c r="W66" s="166"/>
      <c r="X66" s="166"/>
    </row>
    <row r="67" spans="1:26" x14ac:dyDescent="0.2">
      <c r="E67" s="164"/>
      <c r="F67" s="164"/>
      <c r="G67" s="164"/>
      <c r="I67" s="166"/>
      <c r="J67" s="166"/>
      <c r="K67" s="166"/>
      <c r="L67" s="166"/>
      <c r="M67" s="166"/>
      <c r="N67" s="166"/>
      <c r="O67" s="166"/>
      <c r="P67" s="166"/>
      <c r="Q67" s="166"/>
      <c r="R67" s="166"/>
      <c r="S67" s="166"/>
      <c r="T67" s="166"/>
      <c r="U67" s="166"/>
      <c r="V67" s="166"/>
      <c r="W67" s="166"/>
      <c r="X67" s="166"/>
    </row>
    <row r="68" spans="1:26" ht="15.75" x14ac:dyDescent="0.25">
      <c r="A68" s="156" t="s">
        <v>108</v>
      </c>
      <c r="B68" s="156"/>
      <c r="E68" s="164"/>
      <c r="F68" s="164"/>
      <c r="G68" s="164"/>
      <c r="I68" s="166"/>
      <c r="J68" s="166"/>
      <c r="K68" s="166"/>
      <c r="L68" s="166"/>
      <c r="M68" s="166"/>
      <c r="N68" s="166"/>
      <c r="O68" s="166"/>
      <c r="P68" s="166"/>
      <c r="Q68" s="166"/>
      <c r="R68" s="166"/>
      <c r="S68" s="166"/>
      <c r="T68" s="166"/>
      <c r="U68" s="166"/>
      <c r="V68" s="166"/>
      <c r="W68" s="166"/>
      <c r="X68" s="166"/>
    </row>
    <row r="69" spans="1:26" x14ac:dyDescent="0.2">
      <c r="E69" s="164"/>
      <c r="F69" s="164"/>
      <c r="G69" s="164"/>
      <c r="I69" s="166"/>
      <c r="J69" s="166"/>
      <c r="K69" s="166"/>
      <c r="L69" s="166"/>
      <c r="M69" s="166"/>
      <c r="N69" s="166"/>
      <c r="O69" s="166"/>
      <c r="P69" s="166"/>
      <c r="Q69" s="166"/>
      <c r="R69" s="166"/>
      <c r="S69" s="166"/>
      <c r="T69" s="166"/>
      <c r="U69" s="166"/>
      <c r="V69" s="166"/>
      <c r="W69" s="166"/>
      <c r="X69" s="166"/>
    </row>
    <row r="70" spans="1:26" x14ac:dyDescent="0.2">
      <c r="A70" s="206" t="s">
        <v>113</v>
      </c>
      <c r="B70" s="206"/>
      <c r="E70" s="164"/>
      <c r="F70" s="164"/>
      <c r="G70" s="164"/>
      <c r="I70" s="166"/>
      <c r="J70" s="166"/>
      <c r="K70" s="166"/>
      <c r="L70" s="166"/>
      <c r="M70" s="166"/>
      <c r="N70" s="166"/>
      <c r="O70" s="166"/>
      <c r="P70" s="166"/>
      <c r="Q70" s="166"/>
      <c r="R70" s="166"/>
      <c r="S70" s="166"/>
      <c r="T70" s="166"/>
      <c r="U70" s="166"/>
      <c r="V70" s="166"/>
      <c r="W70" s="166"/>
      <c r="X70" s="166"/>
    </row>
    <row r="71" spans="1:26" x14ac:dyDescent="0.2">
      <c r="E71" s="209">
        <f>E3</f>
        <v>2022</v>
      </c>
      <c r="F71" s="209"/>
      <c r="G71" s="181">
        <f>G3</f>
        <v>2023</v>
      </c>
      <c r="H71" s="207">
        <f>H3</f>
        <v>2023</v>
      </c>
      <c r="I71" s="183">
        <f>I3</f>
        <v>2024</v>
      </c>
      <c r="J71" s="183">
        <f>J3</f>
        <v>2024</v>
      </c>
      <c r="K71" s="184">
        <f>K3</f>
        <v>2025</v>
      </c>
      <c r="L71" s="184"/>
      <c r="M71" s="184">
        <f>M3</f>
        <v>2026</v>
      </c>
      <c r="N71" s="184"/>
      <c r="O71" s="184">
        <f>O3</f>
        <v>2027</v>
      </c>
      <c r="P71" s="184"/>
      <c r="Q71" s="184">
        <f>Q3</f>
        <v>2028</v>
      </c>
      <c r="R71" s="184"/>
      <c r="S71" s="184">
        <f>S3</f>
        <v>2029</v>
      </c>
      <c r="T71" s="184"/>
      <c r="U71" s="184">
        <f>U3</f>
        <v>2030</v>
      </c>
      <c r="V71" s="184"/>
      <c r="W71" s="184">
        <f>W3</f>
        <v>2031</v>
      </c>
      <c r="X71" s="184"/>
      <c r="Y71" s="185">
        <f>Y3</f>
        <v>2032</v>
      </c>
      <c r="Z71" s="185"/>
    </row>
    <row r="72" spans="1:26" x14ac:dyDescent="0.2">
      <c r="A72" s="167" t="s">
        <v>114</v>
      </c>
      <c r="B72" s="42"/>
      <c r="C72" s="163" t="s">
        <v>115</v>
      </c>
      <c r="E72" s="169">
        <f>('IncomeStat SCEN1'!I86-'IncomeStat SCEN1'!I83-'IncomeStat SCEN1'!I82)</f>
        <v>826</v>
      </c>
      <c r="F72" s="208">
        <f>E72/E73</f>
        <v>9.2074462155835465E-2</v>
      </c>
      <c r="G72" s="169">
        <f>('IncomeStat SCEN1'!J86-'IncomeStat SCEN1'!J83-'IncomeStat SCEN1'!J82)</f>
        <v>1021.3478200000004</v>
      </c>
      <c r="H72" s="176">
        <f>G72/G73</f>
        <v>0.20340112985839731</v>
      </c>
      <c r="I72" s="194">
        <f>('IncomeStat SCEN1'!K86-'IncomeStat SCEN1'!K83-'IncomeStat SCEN1'!K82)</f>
        <v>1072.415211</v>
      </c>
      <c r="J72" s="173">
        <f>I72/I73</f>
        <v>1</v>
      </c>
      <c r="K72" s="194">
        <f>('IncomeStat SCEN1'!L86-'IncomeStat SCEN1'!L83-'IncomeStat SCEN1'!L82)</f>
        <v>1115.3118194399999</v>
      </c>
      <c r="L72" s="173">
        <f>K72/K73</f>
        <v>1</v>
      </c>
      <c r="M72" s="194">
        <f>('IncomeStat SCEN1'!M86-'IncomeStat SCEN1'!M83-'IncomeStat SCEN1'!M82)</f>
        <v>1148.7711740232</v>
      </c>
      <c r="N72" s="173">
        <f>M72/M73</f>
        <v>1</v>
      </c>
      <c r="O72" s="194">
        <f>('IncomeStat SCEN1'!N86-'IncomeStat SCEN1'!N83-'IncomeStat SCEN1'!N82)</f>
        <v>1183.2343092438962</v>
      </c>
      <c r="P72" s="173">
        <f>O72/O73</f>
        <v>1</v>
      </c>
      <c r="Q72" s="194">
        <f>('IncomeStat SCEN1'!O86-'IncomeStat SCEN1'!O83-'IncomeStat SCEN1'!O82)</f>
        <v>1218.7313385212128</v>
      </c>
      <c r="R72" s="173">
        <f>Q72/Q73</f>
        <v>1</v>
      </c>
      <c r="S72" s="194">
        <f>('IncomeStat SCEN1'!P86-'IncomeStat SCEN1'!P83-'IncomeStat SCEN1'!P82)</f>
        <v>1255.2932786768495</v>
      </c>
      <c r="T72" s="173">
        <f>S72/S73</f>
        <v>1</v>
      </c>
      <c r="U72" s="194">
        <f>('IncomeStat SCEN1'!Q86-'IncomeStat SCEN1'!Q83-'IncomeStat SCEN1'!Q82)</f>
        <v>1292.9520770371553</v>
      </c>
      <c r="V72" s="173">
        <f>U72/U73</f>
        <v>1</v>
      </c>
      <c r="W72" s="194">
        <f>('IncomeStat SCEN1'!R86-'IncomeStat SCEN1'!R83-'IncomeStat SCEN1'!R82)</f>
        <v>1331.7406393482697</v>
      </c>
      <c r="X72" s="173">
        <f>W72/W73</f>
        <v>1</v>
      </c>
      <c r="Y72" s="200">
        <f>('IncomeStat SCEN1'!S86-'IncomeStat SCEN1'!S83-'IncomeStat SCEN1'!S82)</f>
        <v>1371.692858528718</v>
      </c>
      <c r="Z72" s="176">
        <f>Y72/Y73</f>
        <v>1</v>
      </c>
    </row>
    <row r="73" spans="1:26" x14ac:dyDescent="0.2">
      <c r="A73" s="13" t="s">
        <v>116</v>
      </c>
      <c r="B73" s="13"/>
      <c r="C73" s="163"/>
      <c r="E73" s="169">
        <f>('IncomeStat SCEN1'!I86)</f>
        <v>8971</v>
      </c>
      <c r="F73" s="208"/>
      <c r="G73" s="169">
        <f>('IncomeStat SCEN1'!J86)</f>
        <v>5021.3478200000009</v>
      </c>
      <c r="H73" s="176"/>
      <c r="I73" s="194">
        <f>('IncomeStat SCEN1'!K86)</f>
        <v>1072.415211</v>
      </c>
      <c r="J73" s="173"/>
      <c r="K73" s="194">
        <f>('IncomeStat SCEN1'!L86)</f>
        <v>1115.3118194399999</v>
      </c>
      <c r="L73" s="173"/>
      <c r="M73" s="194">
        <f>('IncomeStat SCEN1'!M86)</f>
        <v>1148.7711740232</v>
      </c>
      <c r="N73" s="173"/>
      <c r="O73" s="194">
        <f>('IncomeStat SCEN1'!N86)</f>
        <v>1183.2343092438962</v>
      </c>
      <c r="P73" s="173"/>
      <c r="Q73" s="194">
        <f>('IncomeStat SCEN1'!O86)</f>
        <v>1218.7313385212128</v>
      </c>
      <c r="R73" s="173"/>
      <c r="S73" s="194">
        <f>('IncomeStat SCEN1'!P86)</f>
        <v>1255.2932786768495</v>
      </c>
      <c r="T73" s="173"/>
      <c r="U73" s="194">
        <f>('IncomeStat SCEN1'!Q86)</f>
        <v>1292.9520770371553</v>
      </c>
      <c r="V73" s="173"/>
      <c r="W73" s="194">
        <f>('IncomeStat SCEN1'!R86)</f>
        <v>1331.7406393482697</v>
      </c>
      <c r="X73" s="173"/>
      <c r="Y73" s="200">
        <f>('IncomeStat SCEN1'!S86)</f>
        <v>1371.692858528718</v>
      </c>
      <c r="Z73" s="176"/>
    </row>
    <row r="74" spans="1:26" x14ac:dyDescent="0.2">
      <c r="E74" s="164"/>
      <c r="F74" s="164"/>
      <c r="G74" s="164"/>
      <c r="I74" s="166"/>
      <c r="J74" s="166"/>
      <c r="K74" s="166"/>
      <c r="L74" s="166"/>
      <c r="M74" s="166"/>
      <c r="N74" s="166"/>
      <c r="O74" s="166"/>
      <c r="P74" s="166"/>
      <c r="Q74" s="166"/>
      <c r="R74" s="166"/>
      <c r="S74" s="166"/>
      <c r="T74" s="166"/>
      <c r="U74" s="166"/>
      <c r="V74" s="166"/>
      <c r="W74" s="166"/>
      <c r="X74" s="166"/>
    </row>
    <row r="75" spans="1:26" x14ac:dyDescent="0.2">
      <c r="E75" s="164"/>
      <c r="F75" s="164"/>
      <c r="G75" s="164"/>
      <c r="I75" s="166"/>
      <c r="J75" s="166"/>
      <c r="K75" s="166"/>
      <c r="L75" s="166"/>
      <c r="M75" s="166"/>
      <c r="N75" s="166"/>
      <c r="O75" s="166"/>
      <c r="P75" s="166"/>
      <c r="Q75" s="166"/>
      <c r="R75" s="166"/>
      <c r="S75" s="166"/>
      <c r="T75" s="166"/>
      <c r="U75" s="166"/>
      <c r="V75" s="166"/>
      <c r="W75" s="166"/>
      <c r="X75" s="166"/>
    </row>
    <row r="76" spans="1:26" x14ac:dyDescent="0.2">
      <c r="E76" s="164"/>
      <c r="F76" s="164"/>
      <c r="G76" s="164"/>
      <c r="I76" s="166"/>
      <c r="J76" s="166"/>
      <c r="K76" s="166"/>
      <c r="L76" s="166"/>
      <c r="M76" s="166"/>
      <c r="N76" s="166"/>
      <c r="O76" s="166"/>
      <c r="P76" s="166"/>
      <c r="Q76" s="166"/>
      <c r="R76" s="166"/>
      <c r="S76" s="166"/>
      <c r="T76" s="166"/>
      <c r="U76" s="166"/>
      <c r="V76" s="166"/>
      <c r="W76" s="166"/>
      <c r="X76" s="166"/>
    </row>
    <row r="77" spans="1:26" ht="15.75" x14ac:dyDescent="0.25">
      <c r="A77" s="156" t="s">
        <v>101</v>
      </c>
      <c r="B77" s="156"/>
      <c r="E77" s="164"/>
      <c r="F77" s="164"/>
      <c r="G77" s="164"/>
      <c r="I77" s="166"/>
      <c r="J77" s="166"/>
      <c r="K77" s="166"/>
      <c r="L77" s="166"/>
      <c r="M77" s="166"/>
      <c r="N77" s="166"/>
      <c r="O77" s="166"/>
      <c r="P77" s="166"/>
      <c r="Q77" s="166"/>
      <c r="R77" s="166"/>
      <c r="S77" s="166"/>
      <c r="T77" s="166"/>
      <c r="U77" s="166"/>
      <c r="V77" s="166"/>
      <c r="W77" s="166"/>
      <c r="X77" s="166"/>
    </row>
    <row r="78" spans="1:26" x14ac:dyDescent="0.2">
      <c r="E78" s="164"/>
      <c r="F78" s="164"/>
      <c r="G78" s="164"/>
      <c r="I78" s="166"/>
      <c r="J78" s="166"/>
      <c r="K78" s="166"/>
      <c r="L78" s="166"/>
      <c r="M78" s="166"/>
      <c r="N78" s="166"/>
      <c r="O78" s="166"/>
      <c r="P78" s="166"/>
      <c r="Q78" s="166"/>
      <c r="R78" s="166"/>
      <c r="S78" s="166"/>
      <c r="T78" s="166"/>
      <c r="U78" s="166"/>
      <c r="V78" s="166"/>
      <c r="W78" s="166"/>
      <c r="X78" s="166"/>
    </row>
    <row r="79" spans="1:26" x14ac:dyDescent="0.2">
      <c r="A79" s="210" t="s">
        <v>117</v>
      </c>
      <c r="B79" s="210"/>
      <c r="E79" s="164"/>
      <c r="F79" s="164"/>
      <c r="G79" s="164"/>
      <c r="I79" s="166"/>
      <c r="J79" s="166"/>
      <c r="K79" s="166"/>
      <c r="L79" s="166"/>
      <c r="M79" s="166"/>
      <c r="N79" s="166"/>
      <c r="O79" s="166"/>
      <c r="P79" s="166"/>
      <c r="Q79" s="166"/>
      <c r="R79" s="166"/>
      <c r="S79" s="166"/>
      <c r="T79" s="166"/>
      <c r="U79" s="166"/>
      <c r="V79" s="166"/>
      <c r="W79" s="166"/>
      <c r="X79" s="166"/>
    </row>
    <row r="80" spans="1:26" x14ac:dyDescent="0.2">
      <c r="E80" s="209">
        <f>E3</f>
        <v>2022</v>
      </c>
      <c r="F80" s="209"/>
      <c r="G80" s="181">
        <f>G3</f>
        <v>2023</v>
      </c>
      <c r="H80" s="207">
        <f>H3</f>
        <v>2023</v>
      </c>
      <c r="I80" s="183">
        <f>I3</f>
        <v>2024</v>
      </c>
      <c r="J80" s="183">
        <f>J3</f>
        <v>2024</v>
      </c>
      <c r="K80" s="184">
        <f>K3</f>
        <v>2025</v>
      </c>
      <c r="L80" s="184"/>
      <c r="M80" s="184">
        <f>M3</f>
        <v>2026</v>
      </c>
      <c r="N80" s="184"/>
      <c r="O80" s="184">
        <f>O3</f>
        <v>2027</v>
      </c>
      <c r="P80" s="184"/>
      <c r="Q80" s="184">
        <f>Q3</f>
        <v>2028</v>
      </c>
      <c r="R80" s="184"/>
      <c r="S80" s="184">
        <f>S3</f>
        <v>2029</v>
      </c>
      <c r="T80" s="184"/>
      <c r="U80" s="184">
        <f>U3</f>
        <v>2030</v>
      </c>
      <c r="V80" s="184"/>
      <c r="W80" s="184">
        <f>W3</f>
        <v>2031</v>
      </c>
      <c r="X80" s="184"/>
      <c r="Y80" s="185">
        <f>Y3</f>
        <v>2032</v>
      </c>
      <c r="Z80" s="185"/>
    </row>
    <row r="81" spans="1:26" x14ac:dyDescent="0.2">
      <c r="A81" s="167" t="s">
        <v>118</v>
      </c>
      <c r="B81" s="42"/>
      <c r="C81" s="163" t="s">
        <v>119</v>
      </c>
      <c r="E81" s="169">
        <v>12815.245999999999</v>
      </c>
      <c r="F81" s="208">
        <f>E81/E82</f>
        <v>3.3346984126984123</v>
      </c>
      <c r="G81" s="169">
        <v>23387.558000000001</v>
      </c>
      <c r="H81" s="176">
        <f>G81/G82</f>
        <v>5.5538218377919399</v>
      </c>
      <c r="I81" s="194">
        <v>9770.8745000000017</v>
      </c>
      <c r="J81" s="173">
        <f>I81/I82</f>
        <v>2.1889439244940929</v>
      </c>
      <c r="K81" s="194">
        <v>4748.4053749999994</v>
      </c>
      <c r="L81" s="173">
        <f>K81/K82</f>
        <v>1.0131172030119029</v>
      </c>
      <c r="M81" s="194">
        <v>3659.2650937499998</v>
      </c>
      <c r="N81" s="173">
        <f>M81/M82</f>
        <v>0.75071040536486833</v>
      </c>
      <c r="O81" s="194">
        <v>3412.4063475000007</v>
      </c>
      <c r="P81" s="173">
        <f>O81/O82</f>
        <v>0.67314087737936323</v>
      </c>
      <c r="Q81" s="194">
        <v>3862.3882338999997</v>
      </c>
      <c r="R81" s="173">
        <f>Q81/Q82</f>
        <v>0.73260150997706519</v>
      </c>
      <c r="S81" s="194">
        <v>4535.0350413809992</v>
      </c>
      <c r="T81" s="173">
        <f>S81/S82</f>
        <v>0.82710223021777907</v>
      </c>
      <c r="U81" s="194">
        <v>4422.02028906749</v>
      </c>
      <c r="V81" s="173">
        <f>U81/U82</f>
        <v>0.77547166962382952</v>
      </c>
      <c r="W81" s="194">
        <v>3674.6799849630024</v>
      </c>
      <c r="X81" s="173">
        <f>W81/W82</f>
        <v>0.61962850709749884</v>
      </c>
      <c r="Y81" s="200">
        <v>3606.9658949109753</v>
      </c>
      <c r="Z81" s="176">
        <f>Y81/Y82</f>
        <v>0.58481777318572925</v>
      </c>
    </row>
    <row r="82" spans="1:26" x14ac:dyDescent="0.2">
      <c r="A82" s="13" t="s">
        <v>120</v>
      </c>
      <c r="B82" s="13"/>
      <c r="C82" s="163"/>
      <c r="E82" s="169">
        <f>'IncomeStat SCEN1'!I26</f>
        <v>3843</v>
      </c>
      <c r="F82" s="208"/>
      <c r="G82" s="169">
        <f>'IncomeStat SCEN1'!J26</f>
        <v>4211.0745866666666</v>
      </c>
      <c r="H82" s="176"/>
      <c r="I82" s="194">
        <f>'IncomeStat SCEN1'!K26</f>
        <v>4463.7390618666668</v>
      </c>
      <c r="J82" s="173"/>
      <c r="K82" s="194">
        <f>'IncomeStat SCEN1'!L26</f>
        <v>4686.9260149600004</v>
      </c>
      <c r="L82" s="173"/>
      <c r="M82" s="194">
        <f>'IncomeStat SCEN1'!M26</f>
        <v>4874.4030555584004</v>
      </c>
      <c r="N82" s="173"/>
      <c r="O82" s="194">
        <f>'IncomeStat SCEN1'!N26</f>
        <v>5069.3791777807373</v>
      </c>
      <c r="P82" s="173"/>
      <c r="Q82" s="194">
        <f>'IncomeStat SCEN1'!O26</f>
        <v>5272.1543448919665</v>
      </c>
      <c r="R82" s="173"/>
      <c r="S82" s="194">
        <f>'IncomeStat SCEN1'!P26</f>
        <v>5483.0405186876451</v>
      </c>
      <c r="T82" s="173"/>
      <c r="U82" s="194">
        <f>'IncomeStat SCEN1'!Q26</f>
        <v>5702.3621394351521</v>
      </c>
      <c r="V82" s="173"/>
      <c r="W82" s="194">
        <f>'IncomeStat SCEN1'!R26</f>
        <v>5930.4566250125572</v>
      </c>
      <c r="X82" s="173"/>
      <c r="Y82" s="200">
        <f>'IncomeStat SCEN1'!S26</f>
        <v>6167.6748900130597</v>
      </c>
      <c r="Z82" s="176"/>
    </row>
    <row r="83" spans="1:26" x14ac:dyDescent="0.2">
      <c r="E83" s="164"/>
      <c r="F83" s="164"/>
      <c r="G83" s="164"/>
      <c r="I83" s="166"/>
      <c r="J83" s="166"/>
      <c r="K83" s="166"/>
      <c r="L83" s="166"/>
      <c r="M83" s="166"/>
      <c r="N83" s="166"/>
      <c r="O83" s="166"/>
      <c r="P83" s="166"/>
      <c r="Q83" s="166"/>
      <c r="R83" s="166"/>
      <c r="S83" s="166"/>
      <c r="T83" s="166"/>
      <c r="U83" s="166"/>
      <c r="V83" s="166"/>
      <c r="W83" s="166"/>
      <c r="X83" s="166"/>
    </row>
    <row r="84" spans="1:26" x14ac:dyDescent="0.2">
      <c r="E84" s="164"/>
      <c r="F84" s="164"/>
      <c r="G84" s="164"/>
      <c r="I84" s="166"/>
      <c r="J84" s="166"/>
      <c r="K84" s="166"/>
      <c r="L84" s="166"/>
      <c r="M84" s="166"/>
      <c r="N84" s="166"/>
      <c r="O84" s="166"/>
      <c r="P84" s="166"/>
      <c r="Q84" s="166"/>
      <c r="R84" s="166"/>
      <c r="S84" s="166"/>
      <c r="T84" s="166"/>
      <c r="U84" s="166"/>
      <c r="V84" s="166"/>
      <c r="W84" s="166"/>
      <c r="X84" s="166"/>
    </row>
    <row r="85" spans="1:26" ht="15.75" x14ac:dyDescent="0.25">
      <c r="A85" s="156" t="s">
        <v>107</v>
      </c>
      <c r="B85" s="156"/>
      <c r="E85" s="164"/>
      <c r="F85" s="164"/>
      <c r="G85" s="164"/>
      <c r="I85" s="166"/>
      <c r="J85" s="166"/>
      <c r="K85" s="166"/>
      <c r="L85" s="166"/>
      <c r="M85" s="166"/>
      <c r="N85" s="166"/>
      <c r="O85" s="166"/>
      <c r="P85" s="166"/>
      <c r="Q85" s="166"/>
      <c r="R85" s="166"/>
      <c r="S85" s="166"/>
      <c r="T85" s="166"/>
      <c r="U85" s="166"/>
      <c r="V85" s="166"/>
      <c r="W85" s="166"/>
      <c r="X85" s="166"/>
    </row>
    <row r="86" spans="1:26" x14ac:dyDescent="0.2">
      <c r="G86" s="164"/>
      <c r="I86" s="166"/>
      <c r="J86" s="166"/>
      <c r="K86" s="166"/>
      <c r="L86" s="166"/>
      <c r="M86" s="166"/>
      <c r="N86" s="166"/>
      <c r="O86" s="166"/>
      <c r="P86" s="166"/>
      <c r="Q86" s="166"/>
      <c r="R86" s="166"/>
      <c r="S86" s="166"/>
      <c r="T86" s="166"/>
      <c r="U86" s="166"/>
      <c r="V86" s="166"/>
      <c r="W86" s="166"/>
      <c r="X86" s="166"/>
    </row>
    <row r="87" spans="1:26" x14ac:dyDescent="0.2">
      <c r="A87" s="210" t="s">
        <v>117</v>
      </c>
      <c r="B87" s="210"/>
      <c r="G87" s="164"/>
      <c r="I87" s="166"/>
      <c r="J87" s="166"/>
      <c r="K87" s="166"/>
      <c r="L87" s="166"/>
      <c r="M87" s="166"/>
      <c r="N87" s="166"/>
      <c r="O87" s="166"/>
      <c r="P87" s="166"/>
      <c r="Q87" s="166"/>
      <c r="R87" s="166"/>
      <c r="S87" s="166"/>
      <c r="T87" s="166"/>
      <c r="U87" s="166"/>
      <c r="V87" s="166"/>
      <c r="W87" s="166"/>
      <c r="X87" s="166"/>
    </row>
    <row r="88" spans="1:26" x14ac:dyDescent="0.2">
      <c r="E88" s="185">
        <f>E3</f>
        <v>2022</v>
      </c>
      <c r="F88" s="185"/>
      <c r="G88" s="181">
        <f>G3</f>
        <v>2023</v>
      </c>
      <c r="H88" s="207">
        <f>H3</f>
        <v>2023</v>
      </c>
      <c r="I88" s="183">
        <f>I3</f>
        <v>2024</v>
      </c>
      <c r="J88" s="183">
        <f>J3</f>
        <v>2024</v>
      </c>
      <c r="K88" s="184">
        <f>K3</f>
        <v>2025</v>
      </c>
      <c r="L88" s="184"/>
      <c r="M88" s="184">
        <f>M3</f>
        <v>2026</v>
      </c>
      <c r="N88" s="184"/>
      <c r="O88" s="184">
        <f>O3</f>
        <v>2027</v>
      </c>
      <c r="P88" s="184"/>
      <c r="Q88" s="184">
        <f>Q3</f>
        <v>2028</v>
      </c>
      <c r="R88" s="184"/>
      <c r="S88" s="184">
        <f>S3</f>
        <v>2029</v>
      </c>
      <c r="T88" s="184"/>
      <c r="U88" s="184">
        <f>U3</f>
        <v>2030</v>
      </c>
      <c r="V88" s="184"/>
      <c r="W88" s="184">
        <f>W3</f>
        <v>2031</v>
      </c>
      <c r="X88" s="184"/>
      <c r="Y88" s="185">
        <f>Y3</f>
        <v>2032</v>
      </c>
      <c r="Z88" s="185"/>
    </row>
    <row r="89" spans="1:26" x14ac:dyDescent="0.2">
      <c r="A89" s="167" t="s">
        <v>118</v>
      </c>
      <c r="B89" s="42"/>
      <c r="C89" s="163" t="s">
        <v>119</v>
      </c>
      <c r="E89" s="200">
        <v>12688.187</v>
      </c>
      <c r="F89" s="176">
        <f>E89/E90</f>
        <v>3.773999702558001</v>
      </c>
      <c r="G89" s="169">
        <v>23337.558000000001</v>
      </c>
      <c r="H89" s="176">
        <f>G89/G90</f>
        <v>6.3898677015234577</v>
      </c>
      <c r="I89" s="194">
        <v>9520.8745000000017</v>
      </c>
      <c r="J89" s="173">
        <f>I89/I90</f>
        <v>2.4592769051940526</v>
      </c>
      <c r="K89" s="194">
        <v>4561.9053749999994</v>
      </c>
      <c r="L89" s="173">
        <f>K89/K90</f>
        <v>1.1222447038090191</v>
      </c>
      <c r="M89" s="194">
        <v>3515.94009375</v>
      </c>
      <c r="N89" s="173">
        <f>M89/M90</f>
        <v>0.83166690416247147</v>
      </c>
      <c r="O89" s="194">
        <v>3161.9150975000007</v>
      </c>
      <c r="P89" s="173">
        <f>O89/O90</f>
        <v>0.71915883044418871</v>
      </c>
      <c r="Q89" s="194">
        <v>3704.3724213999999</v>
      </c>
      <c r="R89" s="173">
        <f>Q89/Q90</f>
        <v>0.81013224092785097</v>
      </c>
      <c r="S89" s="194">
        <v>4369.1184382559995</v>
      </c>
      <c r="T89" s="173">
        <f>S89/S90</f>
        <v>0.91875930880606071</v>
      </c>
      <c r="U89" s="194">
        <v>4247.80785578624</v>
      </c>
      <c r="V89" s="173">
        <f>U89/U90</f>
        <v>0.85889378281558137</v>
      </c>
      <c r="W89" s="194">
        <v>3491.7569300176901</v>
      </c>
      <c r="X89" s="173">
        <f>W89/W90</f>
        <v>0.67886787819867866</v>
      </c>
      <c r="Y89" s="200">
        <v>3414.8966872183973</v>
      </c>
      <c r="Z89" s="176">
        <f>Y89/Y90</f>
        <v>0.63838913353722293</v>
      </c>
    </row>
    <row r="90" spans="1:26" x14ac:dyDescent="0.2">
      <c r="A90" s="13" t="s">
        <v>120</v>
      </c>
      <c r="B90" s="13"/>
      <c r="C90" s="163"/>
      <c r="E90" s="200">
        <f>'IncomeStat SCEN1'!I59</f>
        <v>3362</v>
      </c>
      <c r="F90" s="176"/>
      <c r="G90" s="169">
        <f>'IncomeStat SCEN1'!J59</f>
        <v>3652.2756166666663</v>
      </c>
      <c r="H90" s="176"/>
      <c r="I90" s="194">
        <f>'IncomeStat SCEN1'!K59</f>
        <v>3871.4121536666667</v>
      </c>
      <c r="J90" s="173"/>
      <c r="K90" s="194">
        <f>'IncomeStat SCEN1'!L59</f>
        <v>4064.9827613500001</v>
      </c>
      <c r="L90" s="173"/>
      <c r="M90" s="194">
        <f>'IncomeStat SCEN1'!M59</f>
        <v>4227.5820718040004</v>
      </c>
      <c r="N90" s="173"/>
      <c r="O90" s="194">
        <f>'IncomeStat SCEN1'!N59</f>
        <v>4396.6853546761604</v>
      </c>
      <c r="P90" s="173"/>
      <c r="Q90" s="194">
        <f>'IncomeStat SCEN1'!O59</f>
        <v>4572.5527688632073</v>
      </c>
      <c r="R90" s="173"/>
      <c r="S90" s="194">
        <f>'IncomeStat SCEN1'!P59</f>
        <v>4755.454879617736</v>
      </c>
      <c r="T90" s="173"/>
      <c r="U90" s="194">
        <f>'IncomeStat SCEN1'!Q59</f>
        <v>4945.6730748024456</v>
      </c>
      <c r="V90" s="173"/>
      <c r="W90" s="194">
        <f>'IncomeStat SCEN1'!R59</f>
        <v>5143.4999977945436</v>
      </c>
      <c r="X90" s="173"/>
      <c r="Y90" s="200">
        <f>'IncomeStat SCEN1'!S59</f>
        <v>5349.2399977063251</v>
      </c>
      <c r="Z90" s="176"/>
    </row>
    <row r="91" spans="1:26" x14ac:dyDescent="0.2">
      <c r="I91" s="166"/>
      <c r="J91" s="166"/>
      <c r="K91" s="166"/>
      <c r="L91" s="166"/>
      <c r="M91" s="166"/>
      <c r="N91" s="166"/>
      <c r="O91" s="166"/>
      <c r="P91" s="166"/>
      <c r="Q91" s="166"/>
      <c r="R91" s="166"/>
      <c r="S91" s="166"/>
      <c r="T91" s="166"/>
      <c r="U91" s="166"/>
      <c r="V91" s="166"/>
      <c r="W91" s="166"/>
      <c r="X91" s="166"/>
    </row>
    <row r="92" spans="1:26" x14ac:dyDescent="0.2">
      <c r="I92" s="166"/>
      <c r="J92" s="166"/>
      <c r="K92" s="166"/>
      <c r="L92" s="166"/>
      <c r="M92" s="166"/>
      <c r="N92" s="166"/>
      <c r="O92" s="166"/>
      <c r="P92" s="166"/>
      <c r="Q92" s="166"/>
      <c r="R92" s="166"/>
      <c r="S92" s="166"/>
      <c r="T92" s="166"/>
      <c r="U92" s="166"/>
      <c r="V92" s="166"/>
      <c r="W92" s="166"/>
      <c r="X92" s="166"/>
    </row>
    <row r="93" spans="1:26" ht="15.75" x14ac:dyDescent="0.25">
      <c r="A93" s="156" t="s">
        <v>108</v>
      </c>
      <c r="B93" s="156"/>
      <c r="I93" s="166"/>
      <c r="J93" s="166"/>
      <c r="K93" s="166"/>
      <c r="L93" s="166"/>
      <c r="M93" s="166"/>
      <c r="N93" s="166"/>
      <c r="O93" s="166"/>
      <c r="P93" s="166"/>
      <c r="Q93" s="166"/>
      <c r="R93" s="166"/>
      <c r="S93" s="166"/>
      <c r="T93" s="166"/>
      <c r="U93" s="166"/>
      <c r="V93" s="166"/>
      <c r="W93" s="166"/>
      <c r="X93" s="166"/>
    </row>
    <row r="94" spans="1:26" x14ac:dyDescent="0.2">
      <c r="I94" s="166"/>
      <c r="J94" s="166"/>
      <c r="K94" s="166"/>
      <c r="L94" s="166"/>
      <c r="M94" s="166"/>
      <c r="N94" s="166"/>
      <c r="O94" s="166"/>
      <c r="P94" s="166"/>
      <c r="Q94" s="166"/>
      <c r="R94" s="166"/>
      <c r="S94" s="166"/>
      <c r="T94" s="166"/>
      <c r="U94" s="166"/>
      <c r="V94" s="166"/>
      <c r="W94" s="166"/>
      <c r="X94" s="166"/>
    </row>
    <row r="95" spans="1:26" x14ac:dyDescent="0.2">
      <c r="A95" s="210" t="s">
        <v>117</v>
      </c>
      <c r="B95" s="210"/>
      <c r="I95" s="166"/>
      <c r="J95" s="166"/>
      <c r="K95" s="166"/>
      <c r="L95" s="166"/>
      <c r="M95" s="166"/>
      <c r="N95" s="166"/>
      <c r="O95" s="166"/>
      <c r="P95" s="166"/>
      <c r="Q95" s="166"/>
      <c r="R95" s="166"/>
      <c r="S95" s="166"/>
      <c r="T95" s="166"/>
      <c r="U95" s="166"/>
      <c r="V95" s="166"/>
      <c r="W95" s="166"/>
      <c r="X95" s="166"/>
    </row>
    <row r="96" spans="1:26" x14ac:dyDescent="0.2">
      <c r="E96" s="185">
        <f>E3</f>
        <v>2022</v>
      </c>
      <c r="F96" s="185"/>
      <c r="G96" s="207">
        <f>G3</f>
        <v>2023</v>
      </c>
      <c r="H96" s="207">
        <f>H3</f>
        <v>2023</v>
      </c>
      <c r="I96" s="183">
        <f>I3</f>
        <v>2024</v>
      </c>
      <c r="J96" s="183">
        <f>J3</f>
        <v>2024</v>
      </c>
      <c r="K96" s="184">
        <f>K3</f>
        <v>2025</v>
      </c>
      <c r="L96" s="184"/>
      <c r="M96" s="184">
        <f>M3</f>
        <v>2026</v>
      </c>
      <c r="N96" s="184"/>
      <c r="O96" s="184">
        <f>O3</f>
        <v>2027</v>
      </c>
      <c r="P96" s="184"/>
      <c r="Q96" s="184">
        <f>Q3</f>
        <v>2028</v>
      </c>
      <c r="R96" s="184"/>
      <c r="S96" s="184">
        <f>S3</f>
        <v>2029</v>
      </c>
      <c r="T96" s="184"/>
      <c r="U96" s="184">
        <f>U3</f>
        <v>2030</v>
      </c>
      <c r="V96" s="184"/>
      <c r="W96" s="184">
        <f>W3</f>
        <v>2031</v>
      </c>
      <c r="X96" s="184"/>
      <c r="Y96" s="185">
        <f>Y3</f>
        <v>2032</v>
      </c>
      <c r="Z96" s="185"/>
    </row>
    <row r="97" spans="1:26" x14ac:dyDescent="0.2">
      <c r="A97" s="167" t="s">
        <v>118</v>
      </c>
      <c r="B97" s="42"/>
      <c r="C97" s="163" t="s">
        <v>119</v>
      </c>
      <c r="E97" s="200">
        <v>127.059</v>
      </c>
      <c r="F97" s="176">
        <f>E97/E98</f>
        <v>0.36616426512968298</v>
      </c>
      <c r="G97" s="200">
        <v>50</v>
      </c>
      <c r="H97" s="176">
        <f>G97/G98</f>
        <v>0.12746328534782514</v>
      </c>
      <c r="I97" s="194">
        <v>250</v>
      </c>
      <c r="J97" s="173">
        <f>I97/I98</f>
        <v>0.601241912018043</v>
      </c>
      <c r="K97" s="194">
        <v>186.5</v>
      </c>
      <c r="L97" s="173">
        <f>K97/K98</f>
        <v>0.42716806320520007</v>
      </c>
      <c r="M97" s="194">
        <v>143.32499999999999</v>
      </c>
      <c r="N97" s="173">
        <f>M97/M98</f>
        <v>0.3156520038094725</v>
      </c>
      <c r="O97" s="194">
        <v>250.49125000000001</v>
      </c>
      <c r="P97" s="173">
        <f>O97/O98</f>
        <v>0.53045166981469993</v>
      </c>
      <c r="Q97" s="194">
        <v>158.01581250000001</v>
      </c>
      <c r="R97" s="173">
        <f>Q97/Q98</f>
        <v>0.32175141845408978</v>
      </c>
      <c r="S97" s="194">
        <v>165.91660312500002</v>
      </c>
      <c r="T97" s="173">
        <f>S97/S98</f>
        <v>0.32484518209307139</v>
      </c>
      <c r="U97" s="194">
        <v>174.21243328125001</v>
      </c>
      <c r="V97" s="173">
        <f>U97/U98</f>
        <v>0.32796869345935081</v>
      </c>
      <c r="W97" s="194">
        <v>182.92305494531249</v>
      </c>
      <c r="X97" s="173">
        <f>W97/W98</f>
        <v>0.33112223858876766</v>
      </c>
      <c r="Y97" s="200">
        <v>192.06920769257815</v>
      </c>
      <c r="Z97" s="176">
        <f>Y97/Y98</f>
        <v>0.33430610626750584</v>
      </c>
    </row>
    <row r="98" spans="1:26" x14ac:dyDescent="0.2">
      <c r="A98" s="13" t="s">
        <v>120</v>
      </c>
      <c r="B98" s="13"/>
      <c r="C98" s="163"/>
      <c r="E98" s="200">
        <f>'IncomeStat SCEN1'!I92</f>
        <v>347</v>
      </c>
      <c r="F98" s="176"/>
      <c r="G98" s="200">
        <f>'IncomeStat SCEN1'!J92</f>
        <v>392.26981999999998</v>
      </c>
      <c r="H98" s="176"/>
      <c r="I98" s="194">
        <f>'IncomeStat SCEN1'!K92</f>
        <v>415.80600920000001</v>
      </c>
      <c r="J98" s="173"/>
      <c r="K98" s="194">
        <f>'IncomeStat SCEN1'!L92</f>
        <v>436.59630966000003</v>
      </c>
      <c r="L98" s="173"/>
      <c r="M98" s="194">
        <f>'IncomeStat SCEN1'!M92</f>
        <v>454.06016204640008</v>
      </c>
      <c r="N98" s="173"/>
      <c r="O98" s="194">
        <f>'IncomeStat SCEN1'!N92</f>
        <v>472.22256852825609</v>
      </c>
      <c r="P98" s="173"/>
      <c r="Q98" s="194">
        <f>'IncomeStat SCEN1'!O92</f>
        <v>491.11147126938636</v>
      </c>
      <c r="R98" s="173"/>
      <c r="S98" s="194">
        <f>'IncomeStat SCEN1'!P92</f>
        <v>510.75593012016185</v>
      </c>
      <c r="T98" s="173"/>
      <c r="U98" s="194">
        <f>'IncomeStat SCEN1'!Q92</f>
        <v>531.18616732496844</v>
      </c>
      <c r="V98" s="173"/>
      <c r="W98" s="194">
        <f>'IncomeStat SCEN1'!R92</f>
        <v>552.4336140179671</v>
      </c>
      <c r="X98" s="173"/>
      <c r="Y98" s="200">
        <f>'IncomeStat SCEN1'!S92</f>
        <v>574.53095857868584</v>
      </c>
      <c r="Z98" s="176"/>
    </row>
  </sheetData>
  <mergeCells count="245">
    <mergeCell ref="R97:R98"/>
    <mergeCell ref="T97:T98"/>
    <mergeCell ref="V97:V98"/>
    <mergeCell ref="X97:X98"/>
    <mergeCell ref="Z97:Z98"/>
    <mergeCell ref="U96:V96"/>
    <mergeCell ref="W96:X96"/>
    <mergeCell ref="Y96:Z96"/>
    <mergeCell ref="C97:C98"/>
    <mergeCell ref="F97:F98"/>
    <mergeCell ref="H97:H98"/>
    <mergeCell ref="J97:J98"/>
    <mergeCell ref="L97:L98"/>
    <mergeCell ref="N97:N98"/>
    <mergeCell ref="P97:P98"/>
    <mergeCell ref="E96:F96"/>
    <mergeCell ref="K96:L96"/>
    <mergeCell ref="M96:N96"/>
    <mergeCell ref="O96:P96"/>
    <mergeCell ref="Q96:R96"/>
    <mergeCell ref="S96:T96"/>
    <mergeCell ref="P89:P90"/>
    <mergeCell ref="R89:R90"/>
    <mergeCell ref="T89:T90"/>
    <mergeCell ref="V89:V90"/>
    <mergeCell ref="X89:X90"/>
    <mergeCell ref="Z89:Z90"/>
    <mergeCell ref="S88:T88"/>
    <mergeCell ref="U88:V88"/>
    <mergeCell ref="W88:X88"/>
    <mergeCell ref="Y88:Z88"/>
    <mergeCell ref="C89:C90"/>
    <mergeCell ref="F89:F90"/>
    <mergeCell ref="H89:H90"/>
    <mergeCell ref="J89:J90"/>
    <mergeCell ref="L89:L90"/>
    <mergeCell ref="N89:N90"/>
    <mergeCell ref="R81:R82"/>
    <mergeCell ref="T81:T82"/>
    <mergeCell ref="V81:V82"/>
    <mergeCell ref="X81:X82"/>
    <mergeCell ref="Z81:Z82"/>
    <mergeCell ref="E88:F88"/>
    <mergeCell ref="K88:L88"/>
    <mergeCell ref="M88:N88"/>
    <mergeCell ref="O88:P88"/>
    <mergeCell ref="Q88:R88"/>
    <mergeCell ref="U80:V80"/>
    <mergeCell ref="W80:X80"/>
    <mergeCell ref="Y80:Z80"/>
    <mergeCell ref="C81:C82"/>
    <mergeCell ref="F81:F82"/>
    <mergeCell ref="H81:H82"/>
    <mergeCell ref="J81:J82"/>
    <mergeCell ref="L81:L82"/>
    <mergeCell ref="N81:N82"/>
    <mergeCell ref="P81:P82"/>
    <mergeCell ref="E80:F80"/>
    <mergeCell ref="K80:L80"/>
    <mergeCell ref="M80:N80"/>
    <mergeCell ref="O80:P80"/>
    <mergeCell ref="Q80:R80"/>
    <mergeCell ref="S80:T80"/>
    <mergeCell ref="P72:P73"/>
    <mergeCell ref="R72:R73"/>
    <mergeCell ref="T72:T73"/>
    <mergeCell ref="V72:V73"/>
    <mergeCell ref="X72:X73"/>
    <mergeCell ref="Z72:Z73"/>
    <mergeCell ref="S71:T71"/>
    <mergeCell ref="U71:V71"/>
    <mergeCell ref="W71:X71"/>
    <mergeCell ref="Y71:Z71"/>
    <mergeCell ref="C72:C73"/>
    <mergeCell ref="F72:F73"/>
    <mergeCell ref="H72:H73"/>
    <mergeCell ref="J72:J73"/>
    <mergeCell ref="L72:L73"/>
    <mergeCell ref="N72:N73"/>
    <mergeCell ref="R64:R65"/>
    <mergeCell ref="T64:T65"/>
    <mergeCell ref="V64:V65"/>
    <mergeCell ref="X64:X65"/>
    <mergeCell ref="Z64:Z65"/>
    <mergeCell ref="E71:F71"/>
    <mergeCell ref="K71:L71"/>
    <mergeCell ref="M71:N71"/>
    <mergeCell ref="O71:P71"/>
    <mergeCell ref="Q71:R71"/>
    <mergeCell ref="U63:V63"/>
    <mergeCell ref="W63:X63"/>
    <mergeCell ref="Y63:Z63"/>
    <mergeCell ref="C64:C65"/>
    <mergeCell ref="F64:F65"/>
    <mergeCell ref="H64:H65"/>
    <mergeCell ref="J64:J65"/>
    <mergeCell ref="L64:L65"/>
    <mergeCell ref="N64:N65"/>
    <mergeCell ref="P64:P65"/>
    <mergeCell ref="T56:T57"/>
    <mergeCell ref="V56:V57"/>
    <mergeCell ref="X56:X57"/>
    <mergeCell ref="Z56:Z57"/>
    <mergeCell ref="E63:F63"/>
    <mergeCell ref="K63:L63"/>
    <mergeCell ref="M63:N63"/>
    <mergeCell ref="O63:P63"/>
    <mergeCell ref="Q63:R63"/>
    <mergeCell ref="S63:T63"/>
    <mergeCell ref="W55:X55"/>
    <mergeCell ref="Y55:Z55"/>
    <mergeCell ref="C56:C57"/>
    <mergeCell ref="F56:F57"/>
    <mergeCell ref="H56:H57"/>
    <mergeCell ref="J56:J57"/>
    <mergeCell ref="L56:L57"/>
    <mergeCell ref="N56:N57"/>
    <mergeCell ref="P56:P57"/>
    <mergeCell ref="R56:R57"/>
    <mergeCell ref="T46:T47"/>
    <mergeCell ref="V46:V47"/>
    <mergeCell ref="X46:X47"/>
    <mergeCell ref="Z46:Z47"/>
    <mergeCell ref="K55:L55"/>
    <mergeCell ref="M55:N55"/>
    <mergeCell ref="O55:P55"/>
    <mergeCell ref="Q55:R55"/>
    <mergeCell ref="S55:T55"/>
    <mergeCell ref="U55:V55"/>
    <mergeCell ref="W44:X44"/>
    <mergeCell ref="Y44:Z44"/>
    <mergeCell ref="C46:C47"/>
    <mergeCell ref="F46:F47"/>
    <mergeCell ref="H46:H47"/>
    <mergeCell ref="J46:J47"/>
    <mergeCell ref="L46:L47"/>
    <mergeCell ref="N46:N47"/>
    <mergeCell ref="P46:P47"/>
    <mergeCell ref="R46:R47"/>
    <mergeCell ref="T38:T39"/>
    <mergeCell ref="V38:V39"/>
    <mergeCell ref="X38:X39"/>
    <mergeCell ref="Z38:Z39"/>
    <mergeCell ref="K44:L44"/>
    <mergeCell ref="M44:N44"/>
    <mergeCell ref="O44:P44"/>
    <mergeCell ref="Q44:R44"/>
    <mergeCell ref="S44:T44"/>
    <mergeCell ref="U44:V44"/>
    <mergeCell ref="W36:X36"/>
    <mergeCell ref="Y36:Z36"/>
    <mergeCell ref="C38:C39"/>
    <mergeCell ref="F38:F39"/>
    <mergeCell ref="H38:H39"/>
    <mergeCell ref="J38:J39"/>
    <mergeCell ref="L38:L39"/>
    <mergeCell ref="N38:N39"/>
    <mergeCell ref="P38:P39"/>
    <mergeCell ref="R38:R39"/>
    <mergeCell ref="T30:T31"/>
    <mergeCell ref="V30:V31"/>
    <mergeCell ref="X30:X31"/>
    <mergeCell ref="Z30:Z31"/>
    <mergeCell ref="K36:L36"/>
    <mergeCell ref="M36:N36"/>
    <mergeCell ref="O36:P36"/>
    <mergeCell ref="Q36:R36"/>
    <mergeCell ref="S36:T36"/>
    <mergeCell ref="U36:V36"/>
    <mergeCell ref="W28:X28"/>
    <mergeCell ref="Y28:Z28"/>
    <mergeCell ref="C30:C31"/>
    <mergeCell ref="F30:F31"/>
    <mergeCell ref="H30:H31"/>
    <mergeCell ref="J30:J31"/>
    <mergeCell ref="L30:L31"/>
    <mergeCell ref="N30:N31"/>
    <mergeCell ref="P30:P31"/>
    <mergeCell ref="R30:R31"/>
    <mergeCell ref="T21:T22"/>
    <mergeCell ref="V21:V22"/>
    <mergeCell ref="X21:X22"/>
    <mergeCell ref="Z21:Z22"/>
    <mergeCell ref="K28:L28"/>
    <mergeCell ref="M28:N28"/>
    <mergeCell ref="O28:P28"/>
    <mergeCell ref="Q28:R28"/>
    <mergeCell ref="S28:T28"/>
    <mergeCell ref="U28:V28"/>
    <mergeCell ref="W19:X19"/>
    <mergeCell ref="Y19:Z19"/>
    <mergeCell ref="C21:C22"/>
    <mergeCell ref="F21:F22"/>
    <mergeCell ref="H21:H22"/>
    <mergeCell ref="J21:J22"/>
    <mergeCell ref="L21:L22"/>
    <mergeCell ref="N21:N22"/>
    <mergeCell ref="P21:P22"/>
    <mergeCell ref="R21:R22"/>
    <mergeCell ref="T13:T14"/>
    <mergeCell ref="V13:V14"/>
    <mergeCell ref="X13:X14"/>
    <mergeCell ref="Z13:Z14"/>
    <mergeCell ref="K19:L19"/>
    <mergeCell ref="M19:N19"/>
    <mergeCell ref="O19:P19"/>
    <mergeCell ref="Q19:R19"/>
    <mergeCell ref="S19:T19"/>
    <mergeCell ref="U19:V19"/>
    <mergeCell ref="W11:X11"/>
    <mergeCell ref="Y11:Z11"/>
    <mergeCell ref="C13:C14"/>
    <mergeCell ref="F13:F14"/>
    <mergeCell ref="H13:H14"/>
    <mergeCell ref="J13:J14"/>
    <mergeCell ref="L13:L14"/>
    <mergeCell ref="N13:N14"/>
    <mergeCell ref="P13:P14"/>
    <mergeCell ref="R13:R14"/>
    <mergeCell ref="T5:T6"/>
    <mergeCell ref="V5:V6"/>
    <mergeCell ref="X5:X6"/>
    <mergeCell ref="Z5:Z6"/>
    <mergeCell ref="K11:L11"/>
    <mergeCell ref="M11:N11"/>
    <mergeCell ref="O11:P11"/>
    <mergeCell ref="Q11:R11"/>
    <mergeCell ref="S11:T11"/>
    <mergeCell ref="U11:V11"/>
    <mergeCell ref="W3:X3"/>
    <mergeCell ref="Y3:Z3"/>
    <mergeCell ref="C5:C6"/>
    <mergeCell ref="F5:F6"/>
    <mergeCell ref="H5:H6"/>
    <mergeCell ref="J5:J6"/>
    <mergeCell ref="L5:L6"/>
    <mergeCell ref="N5:N6"/>
    <mergeCell ref="P5:P6"/>
    <mergeCell ref="R5:R6"/>
    <mergeCell ref="K3:L3"/>
    <mergeCell ref="M3:N3"/>
    <mergeCell ref="O3:P3"/>
    <mergeCell ref="Q3:R3"/>
    <mergeCell ref="S3:T3"/>
    <mergeCell ref="U3:V3"/>
  </mergeCells>
  <pageMargins left="0.70866141732283472" right="0.70866141732283472" top="0.74803149606299213" bottom="0.74803149606299213" header="0.31496062992125984" footer="0.31496062992125984"/>
  <pageSetup paperSize="8" fitToHeight="0" orientation="landscape" r:id="rId1"/>
  <rowBreaks count="1" manualBreakCount="1">
    <brk id="50" max="25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0A875-4E7F-448D-A5F0-DF99E943061F}">
  <sheetPr>
    <tabColor theme="3" tint="0.39997558519241921"/>
    <pageSetUpPr fitToPage="1"/>
  </sheetPr>
  <dimension ref="A1:Z129"/>
  <sheetViews>
    <sheetView zoomScaleNormal="100" workbookViewId="0">
      <selection activeCell="O16" sqref="O16"/>
    </sheetView>
  </sheetViews>
  <sheetFormatPr defaultRowHeight="12.75" x14ac:dyDescent="0.2"/>
  <cols>
    <col min="1" max="1" width="1.85546875" customWidth="1"/>
    <col min="7" max="7" width="4.28515625" customWidth="1"/>
    <col min="8" max="8" width="5.7109375" bestFit="1" customWidth="1"/>
    <col min="9" max="9" width="9.7109375" hidden="1" customWidth="1"/>
    <col min="10" max="10" width="9.7109375" bestFit="1" customWidth="1"/>
    <col min="11" max="11" width="9.85546875" customWidth="1"/>
    <col min="14" max="14" width="9.140625" customWidth="1"/>
    <col min="257" max="257" width="1.85546875" customWidth="1"/>
    <col min="263" max="263" width="4.28515625" customWidth="1"/>
    <col min="264" max="264" width="5.7109375" bestFit="1" customWidth="1"/>
    <col min="266" max="266" width="9.7109375" bestFit="1" customWidth="1"/>
    <col min="270" max="270" width="8.42578125" bestFit="1" customWidth="1"/>
    <col min="513" max="513" width="1.85546875" customWidth="1"/>
    <col min="519" max="519" width="4.28515625" customWidth="1"/>
    <col min="520" max="520" width="5.7109375" bestFit="1" customWidth="1"/>
    <col min="522" max="522" width="9.7109375" bestFit="1" customWidth="1"/>
    <col min="526" max="526" width="8.42578125" bestFit="1" customWidth="1"/>
    <col min="769" max="769" width="1.85546875" customWidth="1"/>
    <col min="775" max="775" width="4.28515625" customWidth="1"/>
    <col min="776" max="776" width="5.7109375" bestFit="1" customWidth="1"/>
    <col min="778" max="778" width="9.7109375" bestFit="1" customWidth="1"/>
    <col min="782" max="782" width="8.42578125" bestFit="1" customWidth="1"/>
    <col min="1025" max="1025" width="1.85546875" customWidth="1"/>
    <col min="1031" max="1031" width="4.28515625" customWidth="1"/>
    <col min="1032" max="1032" width="5.7109375" bestFit="1" customWidth="1"/>
    <col min="1034" max="1034" width="9.7109375" bestFit="1" customWidth="1"/>
    <col min="1038" max="1038" width="8.42578125" bestFit="1" customWidth="1"/>
    <col min="1281" max="1281" width="1.85546875" customWidth="1"/>
    <col min="1287" max="1287" width="4.28515625" customWidth="1"/>
    <col min="1288" max="1288" width="5.7109375" bestFit="1" customWidth="1"/>
    <col min="1290" max="1290" width="9.7109375" bestFit="1" customWidth="1"/>
    <col min="1294" max="1294" width="8.42578125" bestFit="1" customWidth="1"/>
    <col min="1537" max="1537" width="1.85546875" customWidth="1"/>
    <col min="1543" max="1543" width="4.28515625" customWidth="1"/>
    <col min="1544" max="1544" width="5.7109375" bestFit="1" customWidth="1"/>
    <col min="1546" max="1546" width="9.7109375" bestFit="1" customWidth="1"/>
    <col min="1550" max="1550" width="8.42578125" bestFit="1" customWidth="1"/>
    <col min="1793" max="1793" width="1.85546875" customWidth="1"/>
    <col min="1799" max="1799" width="4.28515625" customWidth="1"/>
    <col min="1800" max="1800" width="5.7109375" bestFit="1" customWidth="1"/>
    <col min="1802" max="1802" width="9.7109375" bestFit="1" customWidth="1"/>
    <col min="1806" max="1806" width="8.42578125" bestFit="1" customWidth="1"/>
    <col min="2049" max="2049" width="1.85546875" customWidth="1"/>
    <col min="2055" max="2055" width="4.28515625" customWidth="1"/>
    <col min="2056" max="2056" width="5.7109375" bestFit="1" customWidth="1"/>
    <col min="2058" max="2058" width="9.7109375" bestFit="1" customWidth="1"/>
    <col min="2062" max="2062" width="8.42578125" bestFit="1" customWidth="1"/>
    <col min="2305" max="2305" width="1.85546875" customWidth="1"/>
    <col min="2311" max="2311" width="4.28515625" customWidth="1"/>
    <col min="2312" max="2312" width="5.7109375" bestFit="1" customWidth="1"/>
    <col min="2314" max="2314" width="9.7109375" bestFit="1" customWidth="1"/>
    <col min="2318" max="2318" width="8.42578125" bestFit="1" customWidth="1"/>
    <col min="2561" max="2561" width="1.85546875" customWidth="1"/>
    <col min="2567" max="2567" width="4.28515625" customWidth="1"/>
    <col min="2568" max="2568" width="5.7109375" bestFit="1" customWidth="1"/>
    <col min="2570" max="2570" width="9.7109375" bestFit="1" customWidth="1"/>
    <col min="2574" max="2574" width="8.42578125" bestFit="1" customWidth="1"/>
    <col min="2817" max="2817" width="1.85546875" customWidth="1"/>
    <col min="2823" max="2823" width="4.28515625" customWidth="1"/>
    <col min="2824" max="2824" width="5.7109375" bestFit="1" customWidth="1"/>
    <col min="2826" max="2826" width="9.7109375" bestFit="1" customWidth="1"/>
    <col min="2830" max="2830" width="8.42578125" bestFit="1" customWidth="1"/>
    <col min="3073" max="3073" width="1.85546875" customWidth="1"/>
    <col min="3079" max="3079" width="4.28515625" customWidth="1"/>
    <col min="3080" max="3080" width="5.7109375" bestFit="1" customWidth="1"/>
    <col min="3082" max="3082" width="9.7109375" bestFit="1" customWidth="1"/>
    <col min="3086" max="3086" width="8.42578125" bestFit="1" customWidth="1"/>
    <col min="3329" max="3329" width="1.85546875" customWidth="1"/>
    <col min="3335" max="3335" width="4.28515625" customWidth="1"/>
    <col min="3336" max="3336" width="5.7109375" bestFit="1" customWidth="1"/>
    <col min="3338" max="3338" width="9.7109375" bestFit="1" customWidth="1"/>
    <col min="3342" max="3342" width="8.42578125" bestFit="1" customWidth="1"/>
    <col min="3585" max="3585" width="1.85546875" customWidth="1"/>
    <col min="3591" max="3591" width="4.28515625" customWidth="1"/>
    <col min="3592" max="3592" width="5.7109375" bestFit="1" customWidth="1"/>
    <col min="3594" max="3594" width="9.7109375" bestFit="1" customWidth="1"/>
    <col min="3598" max="3598" width="8.42578125" bestFit="1" customWidth="1"/>
    <col min="3841" max="3841" width="1.85546875" customWidth="1"/>
    <col min="3847" max="3847" width="4.28515625" customWidth="1"/>
    <col min="3848" max="3848" width="5.7109375" bestFit="1" customWidth="1"/>
    <col min="3850" max="3850" width="9.7109375" bestFit="1" customWidth="1"/>
    <col min="3854" max="3854" width="8.42578125" bestFit="1" customWidth="1"/>
    <col min="4097" max="4097" width="1.85546875" customWidth="1"/>
    <col min="4103" max="4103" width="4.28515625" customWidth="1"/>
    <col min="4104" max="4104" width="5.7109375" bestFit="1" customWidth="1"/>
    <col min="4106" max="4106" width="9.7109375" bestFit="1" customWidth="1"/>
    <col min="4110" max="4110" width="8.42578125" bestFit="1" customWidth="1"/>
    <col min="4353" max="4353" width="1.85546875" customWidth="1"/>
    <col min="4359" max="4359" width="4.28515625" customWidth="1"/>
    <col min="4360" max="4360" width="5.7109375" bestFit="1" customWidth="1"/>
    <col min="4362" max="4362" width="9.7109375" bestFit="1" customWidth="1"/>
    <col min="4366" max="4366" width="8.42578125" bestFit="1" customWidth="1"/>
    <col min="4609" max="4609" width="1.85546875" customWidth="1"/>
    <col min="4615" max="4615" width="4.28515625" customWidth="1"/>
    <col min="4616" max="4616" width="5.7109375" bestFit="1" customWidth="1"/>
    <col min="4618" max="4618" width="9.7109375" bestFit="1" customWidth="1"/>
    <col min="4622" max="4622" width="8.42578125" bestFit="1" customWidth="1"/>
    <col min="4865" max="4865" width="1.85546875" customWidth="1"/>
    <col min="4871" max="4871" width="4.28515625" customWidth="1"/>
    <col min="4872" max="4872" width="5.7109375" bestFit="1" customWidth="1"/>
    <col min="4874" max="4874" width="9.7109375" bestFit="1" customWidth="1"/>
    <col min="4878" max="4878" width="8.42578125" bestFit="1" customWidth="1"/>
    <col min="5121" max="5121" width="1.85546875" customWidth="1"/>
    <col min="5127" max="5127" width="4.28515625" customWidth="1"/>
    <col min="5128" max="5128" width="5.7109375" bestFit="1" customWidth="1"/>
    <col min="5130" max="5130" width="9.7109375" bestFit="1" customWidth="1"/>
    <col min="5134" max="5134" width="8.42578125" bestFit="1" customWidth="1"/>
    <col min="5377" max="5377" width="1.85546875" customWidth="1"/>
    <col min="5383" max="5383" width="4.28515625" customWidth="1"/>
    <col min="5384" max="5384" width="5.7109375" bestFit="1" customWidth="1"/>
    <col min="5386" max="5386" width="9.7109375" bestFit="1" customWidth="1"/>
    <col min="5390" max="5390" width="8.42578125" bestFit="1" customWidth="1"/>
    <col min="5633" max="5633" width="1.85546875" customWidth="1"/>
    <col min="5639" max="5639" width="4.28515625" customWidth="1"/>
    <col min="5640" max="5640" width="5.7109375" bestFit="1" customWidth="1"/>
    <col min="5642" max="5642" width="9.7109375" bestFit="1" customWidth="1"/>
    <col min="5646" max="5646" width="8.42578125" bestFit="1" customWidth="1"/>
    <col min="5889" max="5889" width="1.85546875" customWidth="1"/>
    <col min="5895" max="5895" width="4.28515625" customWidth="1"/>
    <col min="5896" max="5896" width="5.7109375" bestFit="1" customWidth="1"/>
    <col min="5898" max="5898" width="9.7109375" bestFit="1" customWidth="1"/>
    <col min="5902" max="5902" width="8.42578125" bestFit="1" customWidth="1"/>
    <col min="6145" max="6145" width="1.85546875" customWidth="1"/>
    <col min="6151" max="6151" width="4.28515625" customWidth="1"/>
    <col min="6152" max="6152" width="5.7109375" bestFit="1" customWidth="1"/>
    <col min="6154" max="6154" width="9.7109375" bestFit="1" customWidth="1"/>
    <col min="6158" max="6158" width="8.42578125" bestFit="1" customWidth="1"/>
    <col min="6401" max="6401" width="1.85546875" customWidth="1"/>
    <col min="6407" max="6407" width="4.28515625" customWidth="1"/>
    <col min="6408" max="6408" width="5.7109375" bestFit="1" customWidth="1"/>
    <col min="6410" max="6410" width="9.7109375" bestFit="1" customWidth="1"/>
    <col min="6414" max="6414" width="8.42578125" bestFit="1" customWidth="1"/>
    <col min="6657" max="6657" width="1.85546875" customWidth="1"/>
    <col min="6663" max="6663" width="4.28515625" customWidth="1"/>
    <col min="6664" max="6664" width="5.7109375" bestFit="1" customWidth="1"/>
    <col min="6666" max="6666" width="9.7109375" bestFit="1" customWidth="1"/>
    <col min="6670" max="6670" width="8.42578125" bestFit="1" customWidth="1"/>
    <col min="6913" max="6913" width="1.85546875" customWidth="1"/>
    <col min="6919" max="6919" width="4.28515625" customWidth="1"/>
    <col min="6920" max="6920" width="5.7109375" bestFit="1" customWidth="1"/>
    <col min="6922" max="6922" width="9.7109375" bestFit="1" customWidth="1"/>
    <col min="6926" max="6926" width="8.42578125" bestFit="1" customWidth="1"/>
    <col min="7169" max="7169" width="1.85546875" customWidth="1"/>
    <col min="7175" max="7175" width="4.28515625" customWidth="1"/>
    <col min="7176" max="7176" width="5.7109375" bestFit="1" customWidth="1"/>
    <col min="7178" max="7178" width="9.7109375" bestFit="1" customWidth="1"/>
    <col min="7182" max="7182" width="8.42578125" bestFit="1" customWidth="1"/>
    <col min="7425" max="7425" width="1.85546875" customWidth="1"/>
    <col min="7431" max="7431" width="4.28515625" customWidth="1"/>
    <col min="7432" max="7432" width="5.7109375" bestFit="1" customWidth="1"/>
    <col min="7434" max="7434" width="9.7109375" bestFit="1" customWidth="1"/>
    <col min="7438" max="7438" width="8.42578125" bestFit="1" customWidth="1"/>
    <col min="7681" max="7681" width="1.85546875" customWidth="1"/>
    <col min="7687" max="7687" width="4.28515625" customWidth="1"/>
    <col min="7688" max="7688" width="5.7109375" bestFit="1" customWidth="1"/>
    <col min="7690" max="7690" width="9.7109375" bestFit="1" customWidth="1"/>
    <col min="7694" max="7694" width="8.42578125" bestFit="1" customWidth="1"/>
    <col min="7937" max="7937" width="1.85546875" customWidth="1"/>
    <col min="7943" max="7943" width="4.28515625" customWidth="1"/>
    <col min="7944" max="7944" width="5.7109375" bestFit="1" customWidth="1"/>
    <col min="7946" max="7946" width="9.7109375" bestFit="1" customWidth="1"/>
    <col min="7950" max="7950" width="8.42578125" bestFit="1" customWidth="1"/>
    <col min="8193" max="8193" width="1.85546875" customWidth="1"/>
    <col min="8199" max="8199" width="4.28515625" customWidth="1"/>
    <col min="8200" max="8200" width="5.7109375" bestFit="1" customWidth="1"/>
    <col min="8202" max="8202" width="9.7109375" bestFit="1" customWidth="1"/>
    <col min="8206" max="8206" width="8.42578125" bestFit="1" customWidth="1"/>
    <col min="8449" max="8449" width="1.85546875" customWidth="1"/>
    <col min="8455" max="8455" width="4.28515625" customWidth="1"/>
    <col min="8456" max="8456" width="5.7109375" bestFit="1" customWidth="1"/>
    <col min="8458" max="8458" width="9.7109375" bestFit="1" customWidth="1"/>
    <col min="8462" max="8462" width="8.42578125" bestFit="1" customWidth="1"/>
    <col min="8705" max="8705" width="1.85546875" customWidth="1"/>
    <col min="8711" max="8711" width="4.28515625" customWidth="1"/>
    <col min="8712" max="8712" width="5.7109375" bestFit="1" customWidth="1"/>
    <col min="8714" max="8714" width="9.7109375" bestFit="1" customWidth="1"/>
    <col min="8718" max="8718" width="8.42578125" bestFit="1" customWidth="1"/>
    <col min="8961" max="8961" width="1.85546875" customWidth="1"/>
    <col min="8967" max="8967" width="4.28515625" customWidth="1"/>
    <col min="8968" max="8968" width="5.7109375" bestFit="1" customWidth="1"/>
    <col min="8970" max="8970" width="9.7109375" bestFit="1" customWidth="1"/>
    <col min="8974" max="8974" width="8.42578125" bestFit="1" customWidth="1"/>
    <col min="9217" max="9217" width="1.85546875" customWidth="1"/>
    <col min="9223" max="9223" width="4.28515625" customWidth="1"/>
    <col min="9224" max="9224" width="5.7109375" bestFit="1" customWidth="1"/>
    <col min="9226" max="9226" width="9.7109375" bestFit="1" customWidth="1"/>
    <col min="9230" max="9230" width="8.42578125" bestFit="1" customWidth="1"/>
    <col min="9473" max="9473" width="1.85546875" customWidth="1"/>
    <col min="9479" max="9479" width="4.28515625" customWidth="1"/>
    <col min="9480" max="9480" width="5.7109375" bestFit="1" customWidth="1"/>
    <col min="9482" max="9482" width="9.7109375" bestFit="1" customWidth="1"/>
    <col min="9486" max="9486" width="8.42578125" bestFit="1" customWidth="1"/>
    <col min="9729" max="9729" width="1.85546875" customWidth="1"/>
    <col min="9735" max="9735" width="4.28515625" customWidth="1"/>
    <col min="9736" max="9736" width="5.7109375" bestFit="1" customWidth="1"/>
    <col min="9738" max="9738" width="9.7109375" bestFit="1" customWidth="1"/>
    <col min="9742" max="9742" width="8.42578125" bestFit="1" customWidth="1"/>
    <col min="9985" max="9985" width="1.85546875" customWidth="1"/>
    <col min="9991" max="9991" width="4.28515625" customWidth="1"/>
    <col min="9992" max="9992" width="5.7109375" bestFit="1" customWidth="1"/>
    <col min="9994" max="9994" width="9.7109375" bestFit="1" customWidth="1"/>
    <col min="9998" max="9998" width="8.42578125" bestFit="1" customWidth="1"/>
    <col min="10241" max="10241" width="1.85546875" customWidth="1"/>
    <col min="10247" max="10247" width="4.28515625" customWidth="1"/>
    <col min="10248" max="10248" width="5.7109375" bestFit="1" customWidth="1"/>
    <col min="10250" max="10250" width="9.7109375" bestFit="1" customWidth="1"/>
    <col min="10254" max="10254" width="8.42578125" bestFit="1" customWidth="1"/>
    <col min="10497" max="10497" width="1.85546875" customWidth="1"/>
    <col min="10503" max="10503" width="4.28515625" customWidth="1"/>
    <col min="10504" max="10504" width="5.7109375" bestFit="1" customWidth="1"/>
    <col min="10506" max="10506" width="9.7109375" bestFit="1" customWidth="1"/>
    <col min="10510" max="10510" width="8.42578125" bestFit="1" customWidth="1"/>
    <col min="10753" max="10753" width="1.85546875" customWidth="1"/>
    <col min="10759" max="10759" width="4.28515625" customWidth="1"/>
    <col min="10760" max="10760" width="5.7109375" bestFit="1" customWidth="1"/>
    <col min="10762" max="10762" width="9.7109375" bestFit="1" customWidth="1"/>
    <col min="10766" max="10766" width="8.42578125" bestFit="1" customWidth="1"/>
    <col min="11009" max="11009" width="1.85546875" customWidth="1"/>
    <col min="11015" max="11015" width="4.28515625" customWidth="1"/>
    <col min="11016" max="11016" width="5.7109375" bestFit="1" customWidth="1"/>
    <col min="11018" max="11018" width="9.7109375" bestFit="1" customWidth="1"/>
    <col min="11022" max="11022" width="8.42578125" bestFit="1" customWidth="1"/>
    <col min="11265" max="11265" width="1.85546875" customWidth="1"/>
    <col min="11271" max="11271" width="4.28515625" customWidth="1"/>
    <col min="11272" max="11272" width="5.7109375" bestFit="1" customWidth="1"/>
    <col min="11274" max="11274" width="9.7109375" bestFit="1" customWidth="1"/>
    <col min="11278" max="11278" width="8.42578125" bestFit="1" customWidth="1"/>
    <col min="11521" max="11521" width="1.85546875" customWidth="1"/>
    <col min="11527" max="11527" width="4.28515625" customWidth="1"/>
    <col min="11528" max="11528" width="5.7109375" bestFit="1" customWidth="1"/>
    <col min="11530" max="11530" width="9.7109375" bestFit="1" customWidth="1"/>
    <col min="11534" max="11534" width="8.42578125" bestFit="1" customWidth="1"/>
    <col min="11777" max="11777" width="1.85546875" customWidth="1"/>
    <col min="11783" max="11783" width="4.28515625" customWidth="1"/>
    <col min="11784" max="11784" width="5.7109375" bestFit="1" customWidth="1"/>
    <col min="11786" max="11786" width="9.7109375" bestFit="1" customWidth="1"/>
    <col min="11790" max="11790" width="8.42578125" bestFit="1" customWidth="1"/>
    <col min="12033" max="12033" width="1.85546875" customWidth="1"/>
    <col min="12039" max="12039" width="4.28515625" customWidth="1"/>
    <col min="12040" max="12040" width="5.7109375" bestFit="1" customWidth="1"/>
    <col min="12042" max="12042" width="9.7109375" bestFit="1" customWidth="1"/>
    <col min="12046" max="12046" width="8.42578125" bestFit="1" customWidth="1"/>
    <col min="12289" max="12289" width="1.85546875" customWidth="1"/>
    <col min="12295" max="12295" width="4.28515625" customWidth="1"/>
    <col min="12296" max="12296" width="5.7109375" bestFit="1" customWidth="1"/>
    <col min="12298" max="12298" width="9.7109375" bestFit="1" customWidth="1"/>
    <col min="12302" max="12302" width="8.42578125" bestFit="1" customWidth="1"/>
    <col min="12545" max="12545" width="1.85546875" customWidth="1"/>
    <col min="12551" max="12551" width="4.28515625" customWidth="1"/>
    <col min="12552" max="12552" width="5.7109375" bestFit="1" customWidth="1"/>
    <col min="12554" max="12554" width="9.7109375" bestFit="1" customWidth="1"/>
    <col min="12558" max="12558" width="8.42578125" bestFit="1" customWidth="1"/>
    <col min="12801" max="12801" width="1.85546875" customWidth="1"/>
    <col min="12807" max="12807" width="4.28515625" customWidth="1"/>
    <col min="12808" max="12808" width="5.7109375" bestFit="1" customWidth="1"/>
    <col min="12810" max="12810" width="9.7109375" bestFit="1" customWidth="1"/>
    <col min="12814" max="12814" width="8.42578125" bestFit="1" customWidth="1"/>
    <col min="13057" max="13057" width="1.85546875" customWidth="1"/>
    <col min="13063" max="13063" width="4.28515625" customWidth="1"/>
    <col min="13064" max="13064" width="5.7109375" bestFit="1" customWidth="1"/>
    <col min="13066" max="13066" width="9.7109375" bestFit="1" customWidth="1"/>
    <col min="13070" max="13070" width="8.42578125" bestFit="1" customWidth="1"/>
    <col min="13313" max="13313" width="1.85546875" customWidth="1"/>
    <col min="13319" max="13319" width="4.28515625" customWidth="1"/>
    <col min="13320" max="13320" width="5.7109375" bestFit="1" customWidth="1"/>
    <col min="13322" max="13322" width="9.7109375" bestFit="1" customWidth="1"/>
    <col min="13326" max="13326" width="8.42578125" bestFit="1" customWidth="1"/>
    <col min="13569" max="13569" width="1.85546875" customWidth="1"/>
    <col min="13575" max="13575" width="4.28515625" customWidth="1"/>
    <col min="13576" max="13576" width="5.7109375" bestFit="1" customWidth="1"/>
    <col min="13578" max="13578" width="9.7109375" bestFit="1" customWidth="1"/>
    <col min="13582" max="13582" width="8.42578125" bestFit="1" customWidth="1"/>
    <col min="13825" max="13825" width="1.85546875" customWidth="1"/>
    <col min="13831" max="13831" width="4.28515625" customWidth="1"/>
    <col min="13832" max="13832" width="5.7109375" bestFit="1" customWidth="1"/>
    <col min="13834" max="13834" width="9.7109375" bestFit="1" customWidth="1"/>
    <col min="13838" max="13838" width="8.42578125" bestFit="1" customWidth="1"/>
    <col min="14081" max="14081" width="1.85546875" customWidth="1"/>
    <col min="14087" max="14087" width="4.28515625" customWidth="1"/>
    <col min="14088" max="14088" width="5.7109375" bestFit="1" customWidth="1"/>
    <col min="14090" max="14090" width="9.7109375" bestFit="1" customWidth="1"/>
    <col min="14094" max="14094" width="8.42578125" bestFit="1" customWidth="1"/>
    <col min="14337" max="14337" width="1.85546875" customWidth="1"/>
    <col min="14343" max="14343" width="4.28515625" customWidth="1"/>
    <col min="14344" max="14344" width="5.7109375" bestFit="1" customWidth="1"/>
    <col min="14346" max="14346" width="9.7109375" bestFit="1" customWidth="1"/>
    <col min="14350" max="14350" width="8.42578125" bestFit="1" customWidth="1"/>
    <col min="14593" max="14593" width="1.85546875" customWidth="1"/>
    <col min="14599" max="14599" width="4.28515625" customWidth="1"/>
    <col min="14600" max="14600" width="5.7109375" bestFit="1" customWidth="1"/>
    <col min="14602" max="14602" width="9.7109375" bestFit="1" customWidth="1"/>
    <col min="14606" max="14606" width="8.42578125" bestFit="1" customWidth="1"/>
    <col min="14849" max="14849" width="1.85546875" customWidth="1"/>
    <col min="14855" max="14855" width="4.28515625" customWidth="1"/>
    <col min="14856" max="14856" width="5.7109375" bestFit="1" customWidth="1"/>
    <col min="14858" max="14858" width="9.7109375" bestFit="1" customWidth="1"/>
    <col min="14862" max="14862" width="8.42578125" bestFit="1" customWidth="1"/>
    <col min="15105" max="15105" width="1.85546875" customWidth="1"/>
    <col min="15111" max="15111" width="4.28515625" customWidth="1"/>
    <col min="15112" max="15112" width="5.7109375" bestFit="1" customWidth="1"/>
    <col min="15114" max="15114" width="9.7109375" bestFit="1" customWidth="1"/>
    <col min="15118" max="15118" width="8.42578125" bestFit="1" customWidth="1"/>
    <col min="15361" max="15361" width="1.85546875" customWidth="1"/>
    <col min="15367" max="15367" width="4.28515625" customWidth="1"/>
    <col min="15368" max="15368" width="5.7109375" bestFit="1" customWidth="1"/>
    <col min="15370" max="15370" width="9.7109375" bestFit="1" customWidth="1"/>
    <col min="15374" max="15374" width="8.42578125" bestFit="1" customWidth="1"/>
    <col min="15617" max="15617" width="1.85546875" customWidth="1"/>
    <col min="15623" max="15623" width="4.28515625" customWidth="1"/>
    <col min="15624" max="15624" width="5.7109375" bestFit="1" customWidth="1"/>
    <col min="15626" max="15626" width="9.7109375" bestFit="1" customWidth="1"/>
    <col min="15630" max="15630" width="8.42578125" bestFit="1" customWidth="1"/>
    <col min="15873" max="15873" width="1.85546875" customWidth="1"/>
    <col min="15879" max="15879" width="4.28515625" customWidth="1"/>
    <col min="15880" max="15880" width="5.7109375" bestFit="1" customWidth="1"/>
    <col min="15882" max="15882" width="9.7109375" bestFit="1" customWidth="1"/>
    <col min="15886" max="15886" width="8.42578125" bestFit="1" customWidth="1"/>
    <col min="16129" max="16129" width="1.85546875" customWidth="1"/>
    <col min="16135" max="16135" width="4.28515625" customWidth="1"/>
    <col min="16136" max="16136" width="5.7109375" bestFit="1" customWidth="1"/>
    <col min="16138" max="16138" width="9.7109375" bestFit="1" customWidth="1"/>
    <col min="16142" max="16142" width="8.42578125" bestFit="1" customWidth="1"/>
  </cols>
  <sheetData>
    <row r="1" spans="1:26" ht="18" x14ac:dyDescent="0.25">
      <c r="A1" s="5"/>
      <c r="B1" s="8"/>
      <c r="C1" s="9" t="s">
        <v>3</v>
      </c>
      <c r="D1" s="8"/>
      <c r="E1" s="10"/>
      <c r="F1" s="10"/>
      <c r="G1" s="8"/>
      <c r="H1" s="8"/>
      <c r="I1" s="8"/>
      <c r="J1" s="8"/>
      <c r="K1" s="8"/>
      <c r="L1" s="8"/>
      <c r="M1" s="8"/>
      <c r="N1" s="8"/>
      <c r="O1" s="8"/>
      <c r="P1" s="8"/>
      <c r="Q1" s="11" t="s">
        <v>121</v>
      </c>
      <c r="R1" s="11"/>
      <c r="S1" s="8"/>
      <c r="T1" s="8"/>
      <c r="U1" s="8"/>
      <c r="V1" s="8"/>
      <c r="W1" s="8"/>
      <c r="X1" s="8"/>
      <c r="Y1" s="8"/>
      <c r="Z1" s="8"/>
    </row>
    <row r="2" spans="1:26" x14ac:dyDescent="0.2">
      <c r="A2" s="8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6" ht="18" x14ac:dyDescent="0.25">
      <c r="A3" s="13"/>
      <c r="B3" s="15"/>
      <c r="C3" s="16" t="s">
        <v>5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26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spans="1:26" x14ac:dyDescent="0.2">
      <c r="A5" s="15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1:26" ht="13.5" thickBot="1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26" x14ac:dyDescent="0.2">
      <c r="A7" s="13"/>
      <c r="B7" s="19" t="s">
        <v>6</v>
      </c>
      <c r="C7" s="20"/>
      <c r="D7" s="20"/>
      <c r="E7" s="20"/>
      <c r="F7" s="20"/>
      <c r="G7" s="20"/>
      <c r="H7" s="20"/>
      <c r="I7" s="21">
        <v>2022</v>
      </c>
      <c r="J7" s="22">
        <f>I7+1</f>
        <v>2023</v>
      </c>
      <c r="K7" s="22">
        <f t="shared" ref="K7:S7" si="0">J7+1</f>
        <v>2024</v>
      </c>
      <c r="L7" s="22">
        <f t="shared" si="0"/>
        <v>2025</v>
      </c>
      <c r="M7" s="22">
        <f t="shared" si="0"/>
        <v>2026</v>
      </c>
      <c r="N7" s="22">
        <f t="shared" si="0"/>
        <v>2027</v>
      </c>
      <c r="O7" s="22">
        <f t="shared" si="0"/>
        <v>2028</v>
      </c>
      <c r="P7" s="22">
        <f t="shared" si="0"/>
        <v>2029</v>
      </c>
      <c r="Q7" s="22">
        <f t="shared" si="0"/>
        <v>2030</v>
      </c>
      <c r="R7" s="22">
        <f t="shared" si="0"/>
        <v>2031</v>
      </c>
      <c r="S7" s="22">
        <f t="shared" si="0"/>
        <v>2032</v>
      </c>
    </row>
    <row r="8" spans="1:26" ht="30" customHeight="1" thickBot="1" x14ac:dyDescent="0.3">
      <c r="A8" s="13"/>
      <c r="B8" s="23" t="s">
        <v>7</v>
      </c>
      <c r="C8" s="24"/>
      <c r="D8" s="25"/>
      <c r="E8" s="25"/>
      <c r="F8" s="25"/>
      <c r="G8" s="25"/>
      <c r="H8" s="26"/>
      <c r="I8" s="27" t="s">
        <v>8</v>
      </c>
      <c r="J8" s="27" t="s">
        <v>9</v>
      </c>
      <c r="K8" s="27" t="s">
        <v>10</v>
      </c>
      <c r="L8" s="27" t="s">
        <v>11</v>
      </c>
      <c r="M8" s="27" t="s">
        <v>12</v>
      </c>
      <c r="N8" s="27" t="s">
        <v>13</v>
      </c>
      <c r="O8" s="27" t="s">
        <v>14</v>
      </c>
      <c r="P8" s="27" t="s">
        <v>15</v>
      </c>
      <c r="Q8" s="27" t="s">
        <v>16</v>
      </c>
      <c r="R8" s="27" t="s">
        <v>17</v>
      </c>
      <c r="S8" s="27" t="s">
        <v>18</v>
      </c>
    </row>
    <row r="9" spans="1:26" x14ac:dyDescent="0.2">
      <c r="A9" s="13"/>
      <c r="B9" s="13"/>
      <c r="C9" s="13"/>
      <c r="D9" s="13"/>
      <c r="E9" s="13"/>
      <c r="F9" s="13"/>
      <c r="G9" s="13"/>
      <c r="H9" s="28"/>
      <c r="I9" s="29"/>
      <c r="J9" s="29"/>
      <c r="K9" s="13"/>
    </row>
    <row r="10" spans="1:26" ht="15" x14ac:dyDescent="0.25">
      <c r="A10" s="8"/>
      <c r="B10" s="30" t="s">
        <v>20</v>
      </c>
      <c r="C10" s="31"/>
      <c r="D10" s="8"/>
      <c r="E10" s="8"/>
      <c r="F10" s="8"/>
      <c r="G10" s="8"/>
      <c r="H10" s="32"/>
      <c r="I10" s="33"/>
      <c r="J10" s="33"/>
      <c r="K10" s="34"/>
    </row>
    <row r="11" spans="1:26" x14ac:dyDescent="0.2">
      <c r="A11" s="8"/>
      <c r="B11" s="35" t="s">
        <v>21</v>
      </c>
      <c r="C11" s="31"/>
      <c r="D11" s="8"/>
      <c r="E11" s="8"/>
      <c r="F11" s="8"/>
      <c r="G11" s="8"/>
      <c r="H11" s="32"/>
      <c r="I11" s="33"/>
      <c r="J11" s="33"/>
      <c r="K11" s="34"/>
    </row>
    <row r="12" spans="1:26" x14ac:dyDescent="0.2">
      <c r="A12" s="13"/>
      <c r="B12" s="13" t="s">
        <v>22</v>
      </c>
      <c r="C12" s="13"/>
      <c r="D12" s="13"/>
      <c r="E12" s="13"/>
      <c r="F12" s="13"/>
      <c r="G12" s="13"/>
      <c r="H12" s="36"/>
      <c r="I12" s="37">
        <v>5263</v>
      </c>
      <c r="J12" s="37">
        <v>5466.3639723219267</v>
      </c>
      <c r="K12" s="37">
        <v>6904.384376276108</v>
      </c>
      <c r="L12" s="37">
        <v>7382.6368236129219</v>
      </c>
      <c r="M12" s="37">
        <v>7767.8409894577144</v>
      </c>
      <c r="N12" s="37">
        <v>7972.1998031058929</v>
      </c>
      <c r="O12" s="37">
        <v>8181.9736346407335</v>
      </c>
      <c r="P12" s="37">
        <v>8397.3070764224103</v>
      </c>
      <c r="Q12" s="37">
        <v>8618.3486132094822</v>
      </c>
      <c r="R12" s="37">
        <v>8845.2507278295161</v>
      </c>
      <c r="S12" s="37">
        <v>9078.1700097433186</v>
      </c>
    </row>
    <row r="13" spans="1:26" x14ac:dyDescent="0.2">
      <c r="A13" s="13"/>
      <c r="B13" s="13" t="s">
        <v>23</v>
      </c>
      <c r="C13" s="13"/>
      <c r="D13" s="13"/>
      <c r="E13" s="13"/>
      <c r="F13" s="13"/>
      <c r="G13" s="13"/>
      <c r="H13" s="39"/>
      <c r="I13" s="37">
        <v>1654</v>
      </c>
      <c r="J13" s="37">
        <v>4240.8247764148209</v>
      </c>
      <c r="K13" s="37">
        <v>4452.8808305813545</v>
      </c>
      <c r="L13" s="37">
        <v>4631.0823212022251</v>
      </c>
      <c r="M13" s="37">
        <v>4770.1029228235066</v>
      </c>
      <c r="N13" s="37">
        <v>4913.2968296376548</v>
      </c>
      <c r="O13" s="37">
        <v>5060.7893227314835</v>
      </c>
      <c r="P13" s="37">
        <v>5212.709444122489</v>
      </c>
      <c r="Q13" s="37">
        <v>5369.1901096629335</v>
      </c>
      <c r="R13" s="37">
        <v>5530.3682253333827</v>
      </c>
      <c r="S13" s="37">
        <v>5696.3848070274253</v>
      </c>
    </row>
    <row r="14" spans="1:26" x14ac:dyDescent="0.2">
      <c r="A14" s="13"/>
      <c r="B14" s="13" t="s">
        <v>24</v>
      </c>
      <c r="C14" s="13"/>
      <c r="D14" s="13"/>
      <c r="E14" s="13"/>
      <c r="F14" s="13"/>
      <c r="G14" s="13"/>
      <c r="H14" s="39"/>
      <c r="I14" s="41">
        <v>30</v>
      </c>
      <c r="J14" s="41">
        <v>9.2380000000000013</v>
      </c>
      <c r="K14" s="41">
        <v>78.120070999999996</v>
      </c>
      <c r="L14" s="41">
        <v>95.059069430329004</v>
      </c>
      <c r="M14" s="41">
        <v>134.41775874021974</v>
      </c>
      <c r="N14" s="41">
        <v>172.34280483374275</v>
      </c>
      <c r="O14" s="41">
        <v>210.88783764013471</v>
      </c>
      <c r="P14" s="41">
        <v>224.93978590786952</v>
      </c>
      <c r="Q14" s="41">
        <v>250.99172656323029</v>
      </c>
      <c r="R14" s="41">
        <v>288.10896041266381</v>
      </c>
      <c r="S14" s="41">
        <v>327.98179731836217</v>
      </c>
    </row>
    <row r="15" spans="1:26" x14ac:dyDescent="0.2">
      <c r="A15" s="13"/>
      <c r="B15" s="13" t="s">
        <v>25</v>
      </c>
      <c r="C15" s="13"/>
      <c r="D15" s="13"/>
      <c r="E15" s="13"/>
      <c r="F15" s="13"/>
      <c r="G15" s="13"/>
      <c r="H15" s="39"/>
      <c r="I15" s="37">
        <v>1821</v>
      </c>
      <c r="J15" s="37">
        <v>336.1446905263158</v>
      </c>
      <c r="K15" s="37">
        <v>352.95192505263157</v>
      </c>
      <c r="L15" s="37">
        <v>367.07000205473685</v>
      </c>
      <c r="M15" s="37">
        <v>378.08210211637896</v>
      </c>
      <c r="N15" s="37">
        <v>389.42456517987029</v>
      </c>
      <c r="O15" s="37">
        <v>401.10730213526642</v>
      </c>
      <c r="P15" s="37">
        <v>413.14052119932444</v>
      </c>
      <c r="Q15" s="37">
        <v>425.53473683530416</v>
      </c>
      <c r="R15" s="37">
        <v>438.30077894036339</v>
      </c>
      <c r="S15" s="37">
        <v>451.44980230857425</v>
      </c>
    </row>
    <row r="16" spans="1:26" x14ac:dyDescent="0.2">
      <c r="A16" s="13"/>
      <c r="B16" s="13" t="s">
        <v>26</v>
      </c>
      <c r="C16" s="13"/>
      <c r="D16" s="13"/>
      <c r="E16" s="13"/>
      <c r="F16" s="13"/>
      <c r="G16" s="13"/>
      <c r="H16" s="39"/>
      <c r="I16" s="37">
        <v>2970</v>
      </c>
      <c r="J16" s="37">
        <v>5477.223</v>
      </c>
      <c r="K16" s="37">
        <v>5751.0841500000006</v>
      </c>
      <c r="L16" s="37">
        <v>5981.1275159999996</v>
      </c>
      <c r="M16" s="37">
        <v>6160.56134148</v>
      </c>
      <c r="N16" s="37">
        <v>6345.3781817244007</v>
      </c>
      <c r="O16" s="37">
        <v>6535.7395271761334</v>
      </c>
      <c r="P16" s="37">
        <v>6731.8117129914172</v>
      </c>
      <c r="Q16" s="37">
        <v>6933.7660643811596</v>
      </c>
      <c r="R16" s="37">
        <v>7141.7790463125948</v>
      </c>
      <c r="S16" s="37">
        <v>7356.0324177019738</v>
      </c>
    </row>
    <row r="17" spans="1:19" x14ac:dyDescent="0.2">
      <c r="A17" s="13"/>
      <c r="B17" s="42" t="s">
        <v>27</v>
      </c>
      <c r="C17" s="42"/>
      <c r="D17" s="42"/>
      <c r="E17" s="42"/>
      <c r="F17" s="42"/>
      <c r="G17" s="42"/>
      <c r="H17" s="36"/>
      <c r="I17" s="43">
        <v>11802</v>
      </c>
      <c r="J17" s="43">
        <v>15855.323</v>
      </c>
      <c r="K17" s="43">
        <v>1273.193</v>
      </c>
      <c r="L17" s="43">
        <v>1365.607</v>
      </c>
      <c r="M17" s="43">
        <v>834.17200000000003</v>
      </c>
      <c r="N17" s="43">
        <v>611.42399999999998</v>
      </c>
      <c r="O17" s="43">
        <v>729.88099999999997</v>
      </c>
      <c r="P17" s="43">
        <v>611.31299999999999</v>
      </c>
      <c r="Q17" s="43">
        <v>628.80499999999995</v>
      </c>
      <c r="R17" s="43">
        <v>595</v>
      </c>
      <c r="S17" s="43">
        <v>580</v>
      </c>
    </row>
    <row r="18" spans="1:19" x14ac:dyDescent="0.2">
      <c r="A18" s="8"/>
      <c r="B18" s="42" t="s">
        <v>28</v>
      </c>
      <c r="C18" s="44"/>
      <c r="D18" s="34"/>
      <c r="E18" s="34"/>
      <c r="F18" s="34"/>
      <c r="G18" s="34"/>
      <c r="H18" s="45"/>
      <c r="I18" s="43">
        <v>0</v>
      </c>
      <c r="J18" s="43">
        <v>68.725684210526325</v>
      </c>
      <c r="K18" s="43">
        <v>72.161968421052634</v>
      </c>
      <c r="L18" s="43">
        <v>75.048447157894728</v>
      </c>
      <c r="M18" s="43">
        <v>77.2999005726316</v>
      </c>
      <c r="N18" s="43">
        <v>79.618897589810544</v>
      </c>
      <c r="O18" s="43">
        <v>92.300123800214138</v>
      </c>
      <c r="P18" s="43">
        <v>84.467688453030021</v>
      </c>
      <c r="Q18" s="43">
        <v>87.001719106620911</v>
      </c>
      <c r="R18" s="43">
        <v>89.611770679819543</v>
      </c>
      <c r="S18" s="43">
        <v>92.300123800214138</v>
      </c>
    </row>
    <row r="19" spans="1:19" x14ac:dyDescent="0.2">
      <c r="A19" s="13"/>
      <c r="B19" s="13" t="s">
        <v>29</v>
      </c>
      <c r="C19" s="13"/>
      <c r="D19" s="13"/>
      <c r="E19" s="13"/>
      <c r="F19" s="13"/>
      <c r="G19" s="13"/>
      <c r="H19" s="36"/>
      <c r="I19" s="43">
        <v>-48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v>0</v>
      </c>
      <c r="P19" s="43">
        <v>0</v>
      </c>
      <c r="Q19" s="43">
        <v>0</v>
      </c>
      <c r="R19" s="43">
        <v>0</v>
      </c>
      <c r="S19" s="43">
        <v>0</v>
      </c>
    </row>
    <row r="20" spans="1:19" ht="15.75" x14ac:dyDescent="0.25">
      <c r="A20" s="8"/>
      <c r="B20" s="46" t="s">
        <v>30</v>
      </c>
      <c r="C20" s="47"/>
      <c r="D20" s="48"/>
      <c r="E20" s="48"/>
      <c r="F20" s="48"/>
      <c r="G20" s="48"/>
      <c r="H20" s="49"/>
      <c r="I20" s="50">
        <f t="shared" ref="I20:S20" si="1">SUM(I11:I19)</f>
        <v>23492</v>
      </c>
      <c r="J20" s="50">
        <f>SUM(J11:J19)</f>
        <v>31453.843123473591</v>
      </c>
      <c r="K20" s="50">
        <f t="shared" si="1"/>
        <v>18884.776321331148</v>
      </c>
      <c r="L20" s="50">
        <f t="shared" si="1"/>
        <v>19897.631179458105</v>
      </c>
      <c r="M20" s="50">
        <f t="shared" si="1"/>
        <v>20122.477015190449</v>
      </c>
      <c r="N20" s="50">
        <f t="shared" si="1"/>
        <v>20483.68508207137</v>
      </c>
      <c r="O20" s="50">
        <f t="shared" si="1"/>
        <v>21212.678748123966</v>
      </c>
      <c r="P20" s="50">
        <f t="shared" si="1"/>
        <v>21675.689229096541</v>
      </c>
      <c r="Q20" s="50">
        <f t="shared" si="1"/>
        <v>22313.637969758733</v>
      </c>
      <c r="R20" s="50">
        <f t="shared" si="1"/>
        <v>22928.419509508345</v>
      </c>
      <c r="S20" s="50">
        <f t="shared" si="1"/>
        <v>23582.318957899868</v>
      </c>
    </row>
    <row r="21" spans="1:19" x14ac:dyDescent="0.2">
      <c r="A21" s="13"/>
      <c r="B21" s="13"/>
      <c r="C21" s="13"/>
      <c r="D21" s="13"/>
      <c r="E21" s="13"/>
      <c r="F21" s="13"/>
      <c r="G21" s="13"/>
      <c r="H21" s="28"/>
      <c r="I21" s="51"/>
      <c r="J21" s="52"/>
      <c r="K21" s="13"/>
    </row>
    <row r="22" spans="1:19" ht="15" x14ac:dyDescent="0.25">
      <c r="A22" s="8"/>
      <c r="B22" s="30" t="s">
        <v>31</v>
      </c>
      <c r="C22" s="8"/>
      <c r="D22" s="8"/>
      <c r="E22" s="8"/>
      <c r="F22" s="8"/>
      <c r="G22" s="8"/>
      <c r="H22" s="28"/>
      <c r="I22" s="53"/>
      <c r="J22" s="54"/>
      <c r="K22" s="8"/>
    </row>
    <row r="23" spans="1:19" x14ac:dyDescent="0.2">
      <c r="A23" s="13"/>
      <c r="B23" s="13" t="s">
        <v>32</v>
      </c>
      <c r="C23" s="13"/>
      <c r="D23" s="13"/>
      <c r="E23" s="13"/>
      <c r="F23" s="13"/>
      <c r="G23" s="13"/>
      <c r="H23" s="39"/>
      <c r="I23" s="37">
        <v>5812</v>
      </c>
      <c r="J23" s="37">
        <v>5914.872247311604</v>
      </c>
      <c r="K23" s="37">
        <v>6192.780996442697</v>
      </c>
      <c r="L23" s="37">
        <v>6426.7872812718488</v>
      </c>
      <c r="M23" s="37">
        <v>6594.3846969300193</v>
      </c>
      <c r="N23" s="37">
        <v>6771.5720269467338</v>
      </c>
      <c r="O23" s="37">
        <v>6953.2492084283085</v>
      </c>
      <c r="P23" s="37">
        <v>7144.8739061812557</v>
      </c>
      <c r="Q23" s="37">
        <v>7330.4815137267924</v>
      </c>
      <c r="R23" s="37">
        <v>7526.2451523130994</v>
      </c>
      <c r="S23" s="37">
        <v>7726.915667783981</v>
      </c>
    </row>
    <row r="24" spans="1:19" x14ac:dyDescent="0.2">
      <c r="A24" s="13"/>
      <c r="B24" s="13" t="s">
        <v>33</v>
      </c>
      <c r="C24" s="13"/>
      <c r="D24" s="13"/>
      <c r="E24" s="13"/>
      <c r="F24" s="13"/>
      <c r="G24" s="13"/>
      <c r="H24" s="39"/>
      <c r="I24" s="37">
        <v>113</v>
      </c>
      <c r="J24" s="37">
        <v>85.24</v>
      </c>
      <c r="K24" s="37">
        <v>106.24194737063395</v>
      </c>
      <c r="L24" s="37">
        <v>107.35404274375227</v>
      </c>
      <c r="M24" s="37">
        <v>107.77292831542752</v>
      </c>
      <c r="N24" s="37">
        <v>108.16708408099055</v>
      </c>
      <c r="O24" s="37">
        <v>108.819581572739</v>
      </c>
      <c r="P24" s="37">
        <v>109.77255195787879</v>
      </c>
      <c r="Q24" s="37">
        <v>110.76855856445984</v>
      </c>
      <c r="R24" s="37">
        <v>111.76067106030639</v>
      </c>
      <c r="S24" s="37">
        <v>112.76055192011053</v>
      </c>
    </row>
    <row r="25" spans="1:19" x14ac:dyDescent="0.2">
      <c r="A25" s="13"/>
      <c r="B25" s="13" t="s">
        <v>34</v>
      </c>
      <c r="C25" s="13"/>
      <c r="D25" s="13"/>
      <c r="E25" s="13"/>
      <c r="F25" s="13"/>
      <c r="G25" s="13"/>
      <c r="H25" s="39"/>
      <c r="I25" s="37">
        <v>2345</v>
      </c>
      <c r="J25" s="37">
        <v>6233.2501652500005</v>
      </c>
      <c r="K25" s="37">
        <v>6428.9868641650037</v>
      </c>
      <c r="L25" s="37">
        <v>6793.199432823254</v>
      </c>
      <c r="M25" s="37">
        <v>7011.5844126041875</v>
      </c>
      <c r="N25" s="37">
        <v>7325.5506164503859</v>
      </c>
      <c r="O25" s="37">
        <v>7598.9480180707023</v>
      </c>
      <c r="P25" s="37">
        <v>7994.2035818647055</v>
      </c>
      <c r="Q25" s="37">
        <v>8296.8469423025927</v>
      </c>
      <c r="R25" s="37">
        <v>8655.711110472912</v>
      </c>
      <c r="S25" s="37">
        <v>9030.2332088843777</v>
      </c>
    </row>
    <row r="26" spans="1:19" x14ac:dyDescent="0.2">
      <c r="A26" s="13"/>
      <c r="B26" s="13" t="s">
        <v>35</v>
      </c>
      <c r="C26" s="13"/>
      <c r="D26" s="13"/>
      <c r="E26" s="13"/>
      <c r="F26" s="13"/>
      <c r="G26" s="13"/>
      <c r="H26" s="39"/>
      <c r="I26" s="37">
        <v>3843</v>
      </c>
      <c r="J26" s="37">
        <v>4211.0745866666666</v>
      </c>
      <c r="K26" s="37">
        <v>4463.7390618666668</v>
      </c>
      <c r="L26" s="37">
        <v>4686.9260149600004</v>
      </c>
      <c r="M26" s="37">
        <v>4874.4030555584004</v>
      </c>
      <c r="N26" s="37">
        <v>5069.3791777807373</v>
      </c>
      <c r="O26" s="37">
        <v>5272.1543448919665</v>
      </c>
      <c r="P26" s="37">
        <v>5483.0405186876451</v>
      </c>
      <c r="Q26" s="37">
        <v>5702.3621394351521</v>
      </c>
      <c r="R26" s="37">
        <v>5930.4566250125572</v>
      </c>
      <c r="S26" s="37">
        <v>6167.6748900130597</v>
      </c>
    </row>
    <row r="27" spans="1:19" x14ac:dyDescent="0.2">
      <c r="A27" s="13"/>
      <c r="B27" s="13" t="s">
        <v>36</v>
      </c>
      <c r="C27" s="13"/>
      <c r="D27" s="13"/>
      <c r="E27" s="13"/>
      <c r="F27" s="13"/>
      <c r="G27" s="13"/>
      <c r="H27" s="39"/>
      <c r="I27" s="37">
        <v>1498</v>
      </c>
      <c r="J27" s="37">
        <v>312.2</v>
      </c>
      <c r="K27" s="37">
        <v>330.93200000000002</v>
      </c>
      <c r="L27" s="37">
        <v>347.47859999999997</v>
      </c>
      <c r="M27" s="37">
        <v>361.37774399999995</v>
      </c>
      <c r="N27" s="37">
        <v>375.83285375999998</v>
      </c>
      <c r="O27" s="37">
        <v>390.86616791040007</v>
      </c>
      <c r="P27" s="37">
        <v>406.50081462681601</v>
      </c>
      <c r="Q27" s="37">
        <v>422.76084721188852</v>
      </c>
      <c r="R27" s="37">
        <v>439.67128110036418</v>
      </c>
      <c r="S27" s="37">
        <v>457.25813234437885</v>
      </c>
    </row>
    <row r="28" spans="1:19" ht="15.75" x14ac:dyDescent="0.25">
      <c r="A28" s="8"/>
      <c r="B28" s="46" t="s">
        <v>37</v>
      </c>
      <c r="C28" s="47"/>
      <c r="D28" s="48"/>
      <c r="E28" s="48"/>
      <c r="F28" s="48"/>
      <c r="G28" s="48"/>
      <c r="H28" s="49"/>
      <c r="I28" s="50">
        <f>SUM(I22:I27)</f>
        <v>13611</v>
      </c>
      <c r="J28" s="50">
        <f>SUM(J22:J27)</f>
        <v>16756.636999228271</v>
      </c>
      <c r="K28" s="50">
        <f t="shared" ref="K28:S28" si="2">SUM(K22:K27)</f>
        <v>17522.680869845004</v>
      </c>
      <c r="L28" s="50">
        <f t="shared" si="2"/>
        <v>18361.745371798854</v>
      </c>
      <c r="M28" s="50">
        <f t="shared" si="2"/>
        <v>18949.522837408036</v>
      </c>
      <c r="N28" s="50">
        <f t="shared" si="2"/>
        <v>19650.501759018847</v>
      </c>
      <c r="O28" s="50">
        <f t="shared" si="2"/>
        <v>20324.037320874115</v>
      </c>
      <c r="P28" s="50">
        <f t="shared" si="2"/>
        <v>21138.3913733183</v>
      </c>
      <c r="Q28" s="50">
        <f t="shared" si="2"/>
        <v>21863.220001240887</v>
      </c>
      <c r="R28" s="50">
        <f t="shared" si="2"/>
        <v>22663.844839959238</v>
      </c>
      <c r="S28" s="50">
        <f t="shared" si="2"/>
        <v>23494.842450945907</v>
      </c>
    </row>
    <row r="29" spans="1:19" ht="18" x14ac:dyDescent="0.25">
      <c r="A29" s="8"/>
      <c r="B29" s="55" t="s">
        <v>38</v>
      </c>
      <c r="C29" s="56"/>
      <c r="D29" s="34"/>
      <c r="E29" s="34"/>
      <c r="F29" s="34"/>
      <c r="G29" s="34"/>
      <c r="H29" s="49"/>
      <c r="I29" s="57">
        <f>I20-I28-I17</f>
        <v>-1921</v>
      </c>
      <c r="J29" s="57">
        <f t="shared" ref="J29:S29" si="3">J20-J28-J17</f>
        <v>-1158.1168757546802</v>
      </c>
      <c r="K29" s="57">
        <f t="shared" si="3"/>
        <v>88.902451486144173</v>
      </c>
      <c r="L29" s="57">
        <f t="shared" si="3"/>
        <v>170.27880765925147</v>
      </c>
      <c r="M29" s="57">
        <f t="shared" si="3"/>
        <v>338.78217778241242</v>
      </c>
      <c r="N29" s="57">
        <f t="shared" si="3"/>
        <v>221.75932305252263</v>
      </c>
      <c r="O29" s="57">
        <f t="shared" si="3"/>
        <v>158.76042724985143</v>
      </c>
      <c r="P29" s="57">
        <f t="shared" si="3"/>
        <v>-74.015144221759215</v>
      </c>
      <c r="Q29" s="57">
        <f t="shared" si="3"/>
        <v>-178.38703148215393</v>
      </c>
      <c r="R29" s="57">
        <f t="shared" si="3"/>
        <v>-330.42533045089294</v>
      </c>
      <c r="S29" s="57">
        <f t="shared" si="3"/>
        <v>-492.52349304603922</v>
      </c>
    </row>
    <row r="30" spans="1:19" ht="18.75" thickBot="1" x14ac:dyDescent="0.3">
      <c r="A30" s="8"/>
      <c r="B30" s="55" t="s">
        <v>39</v>
      </c>
      <c r="C30" s="58"/>
      <c r="D30" s="34"/>
      <c r="E30" s="34"/>
      <c r="F30" s="34"/>
      <c r="G30" s="34"/>
      <c r="H30" s="34"/>
      <c r="I30" s="59">
        <f>I20-I28</f>
        <v>9881</v>
      </c>
      <c r="J30" s="59">
        <f>J20-J28</f>
        <v>14697.20612424532</v>
      </c>
      <c r="K30" s="59">
        <f t="shared" ref="K30:S30" si="4">K20-K28</f>
        <v>1362.0954514861442</v>
      </c>
      <c r="L30" s="59">
        <f t="shared" si="4"/>
        <v>1535.8858076592514</v>
      </c>
      <c r="M30" s="59">
        <f t="shared" si="4"/>
        <v>1172.9541777824124</v>
      </c>
      <c r="N30" s="59">
        <f t="shared" si="4"/>
        <v>833.18332305252261</v>
      </c>
      <c r="O30" s="59">
        <f t="shared" si="4"/>
        <v>888.6414272498514</v>
      </c>
      <c r="P30" s="59">
        <f t="shared" si="4"/>
        <v>537.29785577824077</v>
      </c>
      <c r="Q30" s="59">
        <f t="shared" si="4"/>
        <v>450.41796851784602</v>
      </c>
      <c r="R30" s="59">
        <f t="shared" si="4"/>
        <v>264.57466954910706</v>
      </c>
      <c r="S30" s="59">
        <f t="shared" si="4"/>
        <v>87.476506953960779</v>
      </c>
    </row>
    <row r="31" spans="1:19" x14ac:dyDescent="0.2">
      <c r="A31" s="13"/>
      <c r="B31" s="60"/>
      <c r="C31" s="13"/>
      <c r="D31" s="13"/>
      <c r="E31" s="13"/>
      <c r="F31" s="13"/>
      <c r="G31" s="13"/>
      <c r="H31" s="13"/>
      <c r="I31" s="61"/>
      <c r="J31" s="62"/>
      <c r="K31" s="13"/>
    </row>
    <row r="34" spans="2:19" ht="18" x14ac:dyDescent="0.25">
      <c r="B34" s="8"/>
      <c r="C34" s="9" t="s">
        <v>40</v>
      </c>
      <c r="D34" s="8"/>
      <c r="E34" s="10"/>
      <c r="F34" s="10"/>
      <c r="G34" s="8"/>
      <c r="H34" s="8"/>
      <c r="I34" s="8"/>
      <c r="J34" s="8"/>
      <c r="K34" s="8"/>
      <c r="L34" s="8"/>
      <c r="M34" s="8"/>
      <c r="N34" s="8"/>
      <c r="O34" s="8"/>
      <c r="P34" s="8"/>
      <c r="Q34" s="11" t="str">
        <f>$Q$1</f>
        <v>SCENARIO 2</v>
      </c>
      <c r="R34" s="11"/>
      <c r="S34" s="8"/>
    </row>
    <row r="35" spans="2:19" x14ac:dyDescent="0.2"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</row>
    <row r="36" spans="2:19" ht="18" x14ac:dyDescent="0.25">
      <c r="B36" s="15"/>
      <c r="C36" s="16" t="s">
        <v>5</v>
      </c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</row>
    <row r="37" spans="2:19" x14ac:dyDescent="0.2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</row>
    <row r="38" spans="2:19" x14ac:dyDescent="0.2"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2:19" ht="13.5" thickBot="1" x14ac:dyDescent="0.25"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</row>
    <row r="40" spans="2:19" x14ac:dyDescent="0.2">
      <c r="B40" s="19" t="s">
        <v>6</v>
      </c>
      <c r="C40" s="20"/>
      <c r="D40" s="20"/>
      <c r="E40" s="20"/>
      <c r="F40" s="20"/>
      <c r="G40" s="20"/>
      <c r="H40" s="20"/>
      <c r="I40" s="63">
        <f>I7</f>
        <v>2022</v>
      </c>
      <c r="J40" s="22">
        <f>I40+1</f>
        <v>2023</v>
      </c>
      <c r="K40" s="22">
        <f t="shared" ref="K40:S40" si="5">J40+1</f>
        <v>2024</v>
      </c>
      <c r="L40" s="22">
        <f t="shared" si="5"/>
        <v>2025</v>
      </c>
      <c r="M40" s="22">
        <f t="shared" si="5"/>
        <v>2026</v>
      </c>
      <c r="N40" s="22">
        <f t="shared" si="5"/>
        <v>2027</v>
      </c>
      <c r="O40" s="22">
        <f t="shared" si="5"/>
        <v>2028</v>
      </c>
      <c r="P40" s="22">
        <f t="shared" si="5"/>
        <v>2029</v>
      </c>
      <c r="Q40" s="22">
        <f t="shared" si="5"/>
        <v>2030</v>
      </c>
      <c r="R40" s="22">
        <f t="shared" si="5"/>
        <v>2031</v>
      </c>
      <c r="S40" s="22">
        <f t="shared" si="5"/>
        <v>2032</v>
      </c>
    </row>
    <row r="41" spans="2:19" ht="24.75" thickBot="1" x14ac:dyDescent="0.3">
      <c r="B41" s="23" t="s">
        <v>7</v>
      </c>
      <c r="C41" s="24"/>
      <c r="D41" s="25"/>
      <c r="E41" s="25"/>
      <c r="F41" s="25"/>
      <c r="G41" s="25"/>
      <c r="H41" s="26"/>
      <c r="I41" s="27" t="s">
        <v>8</v>
      </c>
      <c r="J41" s="27" t="s">
        <v>9</v>
      </c>
      <c r="K41" s="27" t="s">
        <v>10</v>
      </c>
      <c r="L41" s="27" t="s">
        <v>11</v>
      </c>
      <c r="M41" s="27" t="s">
        <v>12</v>
      </c>
      <c r="N41" s="27" t="s">
        <v>13</v>
      </c>
      <c r="O41" s="27" t="s">
        <v>14</v>
      </c>
      <c r="P41" s="27" t="s">
        <v>15</v>
      </c>
      <c r="Q41" s="27" t="s">
        <v>16</v>
      </c>
      <c r="R41" s="27" t="s">
        <v>17</v>
      </c>
      <c r="S41" s="27" t="s">
        <v>18</v>
      </c>
    </row>
    <row r="42" spans="2:19" x14ac:dyDescent="0.2">
      <c r="B42" s="13"/>
      <c r="C42" s="13"/>
      <c r="D42" s="13"/>
      <c r="E42" s="13"/>
      <c r="F42" s="13"/>
      <c r="G42" s="13"/>
      <c r="H42" s="28"/>
      <c r="I42" s="29"/>
      <c r="J42" s="29"/>
      <c r="K42" s="13"/>
    </row>
    <row r="43" spans="2:19" ht="15" x14ac:dyDescent="0.25">
      <c r="B43" s="30" t="s">
        <v>20</v>
      </c>
      <c r="C43" s="31"/>
      <c r="D43" s="8"/>
      <c r="E43" s="8"/>
      <c r="F43" s="8"/>
      <c r="G43" s="8"/>
      <c r="H43" s="32"/>
      <c r="I43" s="33"/>
      <c r="J43" s="33"/>
      <c r="K43" s="34"/>
    </row>
    <row r="44" spans="2:19" x14ac:dyDescent="0.2">
      <c r="B44" s="35" t="s">
        <v>21</v>
      </c>
      <c r="C44" s="31"/>
      <c r="D44" s="8"/>
      <c r="E44" s="8"/>
      <c r="F44" s="8"/>
      <c r="G44" s="8"/>
      <c r="H44" s="32"/>
      <c r="I44" s="33"/>
      <c r="J44" s="33"/>
      <c r="K44" s="34"/>
    </row>
    <row r="45" spans="2:19" x14ac:dyDescent="0.2">
      <c r="B45" s="13" t="s">
        <v>22</v>
      </c>
      <c r="C45" s="13"/>
      <c r="D45" s="13"/>
      <c r="E45" s="13"/>
      <c r="F45" s="13"/>
      <c r="G45" s="13"/>
      <c r="H45" s="36"/>
      <c r="I45" s="37">
        <v>4536</v>
      </c>
      <c r="J45" s="37">
        <v>4619.4095294756453</v>
      </c>
      <c r="K45" s="37">
        <v>6015.0476277342559</v>
      </c>
      <c r="L45" s="37">
        <v>6457.5252539529965</v>
      </c>
      <c r="M45" s="37">
        <v>6814.7703456701774</v>
      </c>
      <c r="N45" s="37">
        <v>6990.3250403495322</v>
      </c>
      <c r="O45" s="37">
        <v>7170.4241654769976</v>
      </c>
      <c r="P45" s="37">
        <v>7355.1859987062116</v>
      </c>
      <c r="Q45" s="37">
        <v>7544.7319146389245</v>
      </c>
      <c r="R45" s="37">
        <v>7739.1864664489067</v>
      </c>
      <c r="S45" s="37">
        <v>7938.6774696724597</v>
      </c>
    </row>
    <row r="46" spans="2:19" x14ac:dyDescent="0.2">
      <c r="B46" s="13" t="s">
        <v>23</v>
      </c>
      <c r="C46" s="13"/>
      <c r="D46" s="13"/>
      <c r="E46" s="13"/>
      <c r="F46" s="13"/>
      <c r="G46" s="13"/>
      <c r="H46" s="39"/>
      <c r="I46" s="37">
        <v>1089</v>
      </c>
      <c r="J46" s="37">
        <v>3521.5547431578943</v>
      </c>
      <c r="K46" s="37">
        <v>3697.6324803157886</v>
      </c>
      <c r="L46" s="37">
        <v>3845.5377795284203</v>
      </c>
      <c r="M46" s="37">
        <v>3960.9039129142734</v>
      </c>
      <c r="N46" s="37">
        <v>4079.7310303017016</v>
      </c>
      <c r="O46" s="37">
        <v>4202.1229612107527</v>
      </c>
      <c r="P46" s="37">
        <v>4328.1866500470751</v>
      </c>
      <c r="Q46" s="37">
        <v>4458.032249548487</v>
      </c>
      <c r="R46" s="37">
        <v>4591.7732170349427</v>
      </c>
      <c r="S46" s="37">
        <v>4729.5264135459902</v>
      </c>
    </row>
    <row r="47" spans="2:19" x14ac:dyDescent="0.2">
      <c r="B47" s="13" t="s">
        <v>24</v>
      </c>
      <c r="C47" s="13"/>
      <c r="D47" s="13"/>
      <c r="E47" s="13"/>
      <c r="F47" s="13"/>
      <c r="G47" s="13"/>
      <c r="H47" s="39"/>
      <c r="I47" s="41">
        <v>26</v>
      </c>
      <c r="J47" s="41">
        <v>3.3380000000000001</v>
      </c>
      <c r="K47" s="41">
        <v>71.924899999999994</v>
      </c>
      <c r="L47" s="41">
        <v>88.615096000000008</v>
      </c>
      <c r="M47" s="41">
        <v>127.77944887999999</v>
      </c>
      <c r="N47" s="41">
        <v>165.43708234640002</v>
      </c>
      <c r="O47" s="41">
        <v>203.84309481679199</v>
      </c>
      <c r="P47" s="41">
        <v>217.68258766129574</v>
      </c>
      <c r="Q47" s="41">
        <v>243.51566529113467</v>
      </c>
      <c r="R47" s="41">
        <v>280.40743524986868</v>
      </c>
      <c r="S47" s="41">
        <v>320.04800830736474</v>
      </c>
    </row>
    <row r="48" spans="2:19" x14ac:dyDescent="0.2">
      <c r="B48" s="13" t="s">
        <v>25</v>
      </c>
      <c r="C48" s="13"/>
      <c r="D48" s="13"/>
      <c r="E48" s="13"/>
      <c r="F48" s="13"/>
      <c r="G48" s="13"/>
      <c r="H48" s="39"/>
      <c r="I48" s="37">
        <v>1821</v>
      </c>
      <c r="J48" s="37">
        <v>336.1446905263158</v>
      </c>
      <c r="K48" s="37">
        <v>352.95192505263157</v>
      </c>
      <c r="L48" s="37">
        <v>367.07000205473685</v>
      </c>
      <c r="M48" s="37">
        <v>378.08210211637896</v>
      </c>
      <c r="N48" s="37">
        <v>389.42456517987029</v>
      </c>
      <c r="O48" s="37">
        <v>401.10730213526642</v>
      </c>
      <c r="P48" s="37">
        <v>413.14052119932444</v>
      </c>
      <c r="Q48" s="37">
        <v>425.53473683530416</v>
      </c>
      <c r="R48" s="37">
        <v>438.30077894036339</v>
      </c>
      <c r="S48" s="37">
        <v>451.44980230857425</v>
      </c>
    </row>
    <row r="49" spans="2:19" x14ac:dyDescent="0.2">
      <c r="B49" s="13" t="s">
        <v>26</v>
      </c>
      <c r="C49" s="13"/>
      <c r="D49" s="13"/>
      <c r="E49" s="13"/>
      <c r="F49" s="13"/>
      <c r="G49" s="13"/>
      <c r="H49" s="39"/>
      <c r="I49" s="37">
        <v>2970</v>
      </c>
      <c r="J49" s="37">
        <v>5477.223</v>
      </c>
      <c r="K49" s="37">
        <v>5751.0841500000006</v>
      </c>
      <c r="L49" s="37">
        <v>5981.1275159999996</v>
      </c>
      <c r="M49" s="37">
        <v>6160.56134148</v>
      </c>
      <c r="N49" s="37">
        <v>6345.3781817244007</v>
      </c>
      <c r="O49" s="37">
        <v>6535.7395271761334</v>
      </c>
      <c r="P49" s="37">
        <v>6731.8117129914172</v>
      </c>
      <c r="Q49" s="37">
        <v>6933.7660643811596</v>
      </c>
      <c r="R49" s="37">
        <v>7141.7790463125948</v>
      </c>
      <c r="S49" s="37">
        <v>7356.0324177019738</v>
      </c>
    </row>
    <row r="50" spans="2:19" x14ac:dyDescent="0.2">
      <c r="B50" s="42" t="s">
        <v>27</v>
      </c>
      <c r="C50" s="42"/>
      <c r="D50" s="42"/>
      <c r="E50" s="42"/>
      <c r="F50" s="42"/>
      <c r="G50" s="42"/>
      <c r="H50" s="36"/>
      <c r="I50" s="43">
        <v>3657</v>
      </c>
      <c r="J50" s="43">
        <v>12034.323</v>
      </c>
      <c r="K50" s="43">
        <v>1410.193</v>
      </c>
      <c r="L50" s="43">
        <v>1376.607</v>
      </c>
      <c r="M50" s="43">
        <v>924.17200000000003</v>
      </c>
      <c r="N50" s="43">
        <v>666.42399999999998</v>
      </c>
      <c r="O50" s="43">
        <v>869.88099999999997</v>
      </c>
      <c r="P50" s="43">
        <v>661.31299999999999</v>
      </c>
      <c r="Q50" s="43">
        <v>943.80499999999995</v>
      </c>
      <c r="R50" s="43">
        <v>595</v>
      </c>
      <c r="S50" s="43">
        <v>595</v>
      </c>
    </row>
    <row r="51" spans="2:19" x14ac:dyDescent="0.2">
      <c r="B51" s="42" t="s">
        <v>28</v>
      </c>
      <c r="C51" s="44"/>
      <c r="D51" s="34"/>
      <c r="E51" s="34"/>
      <c r="F51" s="34"/>
      <c r="G51" s="34"/>
      <c r="H51" s="45"/>
      <c r="I51" s="43">
        <f t="shared" ref="I51:S52" si="6">I18-I84</f>
        <v>0</v>
      </c>
      <c r="J51" s="43">
        <f t="shared" si="6"/>
        <v>68.725684210526325</v>
      </c>
      <c r="K51" s="43">
        <f t="shared" si="6"/>
        <v>72.161968421052634</v>
      </c>
      <c r="L51" s="43">
        <f t="shared" si="6"/>
        <v>75.048447157894728</v>
      </c>
      <c r="M51" s="43">
        <f t="shared" si="6"/>
        <v>77.2999005726316</v>
      </c>
      <c r="N51" s="43">
        <f t="shared" si="6"/>
        <v>79.618897589810544</v>
      </c>
      <c r="O51" s="43">
        <f t="shared" si="6"/>
        <v>92.300123800214138</v>
      </c>
      <c r="P51" s="43">
        <f t="shared" si="6"/>
        <v>84.467688453030021</v>
      </c>
      <c r="Q51" s="43">
        <f t="shared" si="6"/>
        <v>87.001719106620911</v>
      </c>
      <c r="R51" s="43">
        <f t="shared" si="6"/>
        <v>89.611770679819543</v>
      </c>
      <c r="S51" s="43">
        <f t="shared" si="6"/>
        <v>92.300123800214138</v>
      </c>
    </row>
    <row r="52" spans="2:19" x14ac:dyDescent="0.2">
      <c r="B52" s="13" t="s">
        <v>29</v>
      </c>
      <c r="C52" s="13"/>
      <c r="D52" s="13"/>
      <c r="E52" s="13"/>
      <c r="F52" s="13"/>
      <c r="G52" s="13"/>
      <c r="H52" s="36"/>
      <c r="I52" s="43">
        <f t="shared" si="6"/>
        <v>-48</v>
      </c>
      <c r="J52" s="43">
        <f t="shared" si="6"/>
        <v>0</v>
      </c>
      <c r="K52" s="43">
        <f t="shared" si="6"/>
        <v>0</v>
      </c>
      <c r="L52" s="43">
        <f t="shared" si="6"/>
        <v>0</v>
      </c>
      <c r="M52" s="43">
        <f t="shared" si="6"/>
        <v>0</v>
      </c>
      <c r="N52" s="43">
        <f t="shared" si="6"/>
        <v>0</v>
      </c>
      <c r="O52" s="43">
        <f t="shared" si="6"/>
        <v>0</v>
      </c>
      <c r="P52" s="43">
        <f t="shared" si="6"/>
        <v>0</v>
      </c>
      <c r="Q52" s="43">
        <f t="shared" si="6"/>
        <v>0</v>
      </c>
      <c r="R52" s="43">
        <f t="shared" si="6"/>
        <v>0</v>
      </c>
      <c r="S52" s="43">
        <f t="shared" si="6"/>
        <v>0</v>
      </c>
    </row>
    <row r="53" spans="2:19" ht="15.75" x14ac:dyDescent="0.25">
      <c r="B53" s="46" t="s">
        <v>30</v>
      </c>
      <c r="C53" s="47"/>
      <c r="D53" s="48"/>
      <c r="E53" s="48"/>
      <c r="F53" s="48"/>
      <c r="G53" s="48"/>
      <c r="H53" s="49"/>
      <c r="I53" s="50">
        <f t="shared" ref="I53:S53" si="7">SUM(I44:I52)</f>
        <v>14051</v>
      </c>
      <c r="J53" s="50">
        <f t="shared" si="7"/>
        <v>26060.718647370384</v>
      </c>
      <c r="K53" s="50">
        <f t="shared" si="7"/>
        <v>17370.996051523729</v>
      </c>
      <c r="L53" s="50">
        <f t="shared" si="7"/>
        <v>18191.531094694044</v>
      </c>
      <c r="M53" s="50">
        <f t="shared" si="7"/>
        <v>18443.569051633458</v>
      </c>
      <c r="N53" s="50">
        <f t="shared" si="7"/>
        <v>18716.338797491713</v>
      </c>
      <c r="O53" s="50">
        <f t="shared" si="7"/>
        <v>19475.418174616156</v>
      </c>
      <c r="P53" s="50">
        <f t="shared" si="7"/>
        <v>19791.788159058357</v>
      </c>
      <c r="Q53" s="50">
        <f t="shared" si="7"/>
        <v>20636.387349801633</v>
      </c>
      <c r="R53" s="50">
        <f t="shared" si="7"/>
        <v>20876.058714666495</v>
      </c>
      <c r="S53" s="50">
        <f t="shared" si="7"/>
        <v>21483.034235336578</v>
      </c>
    </row>
    <row r="54" spans="2:19" x14ac:dyDescent="0.2">
      <c r="B54" s="13"/>
      <c r="C54" s="13"/>
      <c r="D54" s="13"/>
      <c r="E54" s="13"/>
      <c r="F54" s="13"/>
      <c r="G54" s="13"/>
      <c r="H54" s="28"/>
      <c r="I54" s="51"/>
      <c r="J54" s="52"/>
      <c r="K54" s="13"/>
    </row>
    <row r="55" spans="2:19" ht="15" x14ac:dyDescent="0.25">
      <c r="B55" s="30" t="s">
        <v>31</v>
      </c>
      <c r="C55" s="8"/>
      <c r="D55" s="8"/>
      <c r="E55" s="8"/>
      <c r="F55" s="8"/>
      <c r="G55" s="8"/>
      <c r="H55" s="28"/>
      <c r="I55" s="53"/>
      <c r="J55" s="54"/>
      <c r="K55" s="8"/>
    </row>
    <row r="56" spans="2:19" x14ac:dyDescent="0.2">
      <c r="B56" s="13" t="s">
        <v>32</v>
      </c>
      <c r="C56" s="13"/>
      <c r="D56" s="13"/>
      <c r="E56" s="13"/>
      <c r="F56" s="13"/>
      <c r="G56" s="13"/>
      <c r="H56" s="39"/>
      <c r="I56" s="37">
        <v>5471</v>
      </c>
      <c r="J56" s="37">
        <v>5620.4727373708183</v>
      </c>
      <c r="K56" s="37">
        <v>5883.6615110048724</v>
      </c>
      <c r="L56" s="37">
        <v>6105.3030164165102</v>
      </c>
      <c r="M56" s="37">
        <v>6263.2559041290206</v>
      </c>
      <c r="N56" s="37">
        <v>6430.5093703617058</v>
      </c>
      <c r="O56" s="37">
        <v>6601.9546721457291</v>
      </c>
      <c r="P56" s="37">
        <v>6783.0405338101991</v>
      </c>
      <c r="Q56" s="37">
        <v>6957.7931401846045</v>
      </c>
      <c r="R56" s="37">
        <v>7142.3761275646448</v>
      </c>
      <c r="S56" s="37">
        <v>7331.5305722930734</v>
      </c>
    </row>
    <row r="57" spans="2:19" x14ac:dyDescent="0.2">
      <c r="B57" s="13" t="s">
        <v>33</v>
      </c>
      <c r="C57" s="13"/>
      <c r="D57" s="13"/>
      <c r="E57" s="13"/>
      <c r="F57" s="13"/>
      <c r="G57" s="13"/>
      <c r="H57" s="39"/>
      <c r="I57" s="37">
        <v>70</v>
      </c>
      <c r="J57" s="37">
        <v>73.239999999999995</v>
      </c>
      <c r="K57" s="37">
        <v>77.634399999999999</v>
      </c>
      <c r="L57" s="37">
        <v>81.516120000000015</v>
      </c>
      <c r="M57" s="37">
        <v>84.776764800000009</v>
      </c>
      <c r="N57" s="37">
        <v>88.167835392000015</v>
      </c>
      <c r="O57" s="37">
        <v>91.694548807680007</v>
      </c>
      <c r="P57" s="37">
        <v>95.362330759987202</v>
      </c>
      <c r="Q57" s="37">
        <v>99.176823990386694</v>
      </c>
      <c r="R57" s="37">
        <v>103.14389695000216</v>
      </c>
      <c r="S57" s="37">
        <v>107.26965282800226</v>
      </c>
    </row>
    <row r="58" spans="2:19" x14ac:dyDescent="0.2">
      <c r="B58" s="13" t="s">
        <v>34</v>
      </c>
      <c r="C58" s="13"/>
      <c r="D58" s="13"/>
      <c r="E58" s="13"/>
      <c r="F58" s="13"/>
      <c r="G58" s="13"/>
      <c r="H58" s="39"/>
      <c r="I58" s="37">
        <v>1933</v>
      </c>
      <c r="J58" s="37">
        <v>5648.7128319166668</v>
      </c>
      <c r="K58" s="37">
        <v>5809.3772908316705</v>
      </c>
      <c r="L58" s="37">
        <v>6142.6093808232536</v>
      </c>
      <c r="M58" s="37">
        <v>6334.9707585241877</v>
      </c>
      <c r="N58" s="37">
        <v>6621.8724162071858</v>
      </c>
      <c r="O58" s="37">
        <v>6867.1226898177738</v>
      </c>
      <c r="P58" s="37">
        <v>7233.1052404816601</v>
      </c>
      <c r="Q58" s="37">
        <v>7505.3046672642249</v>
      </c>
      <c r="R58" s="37">
        <v>7832.5071444330106</v>
      </c>
      <c r="S58" s="37">
        <v>8174.1010842028791</v>
      </c>
    </row>
    <row r="59" spans="2:19" x14ac:dyDescent="0.2">
      <c r="B59" s="13" t="s">
        <v>35</v>
      </c>
      <c r="C59" s="13"/>
      <c r="D59" s="13"/>
      <c r="E59" s="13"/>
      <c r="F59" s="13"/>
      <c r="G59" s="13"/>
      <c r="H59" s="39"/>
      <c r="I59" s="37">
        <v>3362</v>
      </c>
      <c r="J59" s="37">
        <v>3652.2756166666663</v>
      </c>
      <c r="K59" s="37">
        <v>3871.4121536666667</v>
      </c>
      <c r="L59" s="37">
        <v>4064.9827613500001</v>
      </c>
      <c r="M59" s="37">
        <v>4227.5820718040004</v>
      </c>
      <c r="N59" s="37">
        <v>4396.6853546761604</v>
      </c>
      <c r="O59" s="37">
        <v>4572.5527688632073</v>
      </c>
      <c r="P59" s="37">
        <v>4755.454879617736</v>
      </c>
      <c r="Q59" s="37">
        <v>4945.6730748024456</v>
      </c>
      <c r="R59" s="37">
        <v>5143.4999977945436</v>
      </c>
      <c r="S59" s="37">
        <v>5349.2399977063251</v>
      </c>
    </row>
    <row r="60" spans="2:19" x14ac:dyDescent="0.2">
      <c r="B60" s="13" t="s">
        <v>36</v>
      </c>
      <c r="C60" s="13"/>
      <c r="D60" s="13"/>
      <c r="E60" s="13"/>
      <c r="F60" s="13"/>
      <c r="G60" s="13"/>
      <c r="H60" s="39"/>
      <c r="I60" s="37">
        <v>1313</v>
      </c>
      <c r="J60" s="37">
        <v>312.2</v>
      </c>
      <c r="K60" s="37">
        <v>330.93200000000002</v>
      </c>
      <c r="L60" s="37">
        <v>347.47859999999997</v>
      </c>
      <c r="M60" s="37">
        <v>361.37774399999995</v>
      </c>
      <c r="N60" s="37">
        <v>375.83285375999998</v>
      </c>
      <c r="O60" s="37">
        <v>390.86616791040007</v>
      </c>
      <c r="P60" s="37">
        <v>406.50081462681601</v>
      </c>
      <c r="Q60" s="37">
        <v>422.76084721188852</v>
      </c>
      <c r="R60" s="37">
        <v>439.67128110036418</v>
      </c>
      <c r="S60" s="37">
        <v>457.25813234437885</v>
      </c>
    </row>
    <row r="61" spans="2:19" ht="15.75" x14ac:dyDescent="0.25">
      <c r="B61" s="46" t="s">
        <v>37</v>
      </c>
      <c r="C61" s="47"/>
      <c r="D61" s="48"/>
      <c r="E61" s="48"/>
      <c r="F61" s="48"/>
      <c r="G61" s="48"/>
      <c r="H61" s="49"/>
      <c r="I61" s="50">
        <f>SUM(I55:I60)</f>
        <v>12149</v>
      </c>
      <c r="J61" s="50">
        <f>SUM(J55:J60)</f>
        <v>15306.901185954152</v>
      </c>
      <c r="K61" s="50">
        <f t="shared" ref="K61:S61" si="8">SUM(K55:K60)</f>
        <v>15973.017355503211</v>
      </c>
      <c r="L61" s="50">
        <f t="shared" si="8"/>
        <v>16741.889878589765</v>
      </c>
      <c r="M61" s="50">
        <f t="shared" si="8"/>
        <v>17271.963243257211</v>
      </c>
      <c r="N61" s="50">
        <f t="shared" si="8"/>
        <v>17913.067830397049</v>
      </c>
      <c r="O61" s="50">
        <f t="shared" si="8"/>
        <v>18524.190847544789</v>
      </c>
      <c r="P61" s="50">
        <f t="shared" si="8"/>
        <v>19273.463799296398</v>
      </c>
      <c r="Q61" s="50">
        <f t="shared" si="8"/>
        <v>19930.708553453551</v>
      </c>
      <c r="R61" s="50">
        <f t="shared" si="8"/>
        <v>20661.198447842566</v>
      </c>
      <c r="S61" s="50">
        <f t="shared" si="8"/>
        <v>21419.399439374658</v>
      </c>
    </row>
    <row r="62" spans="2:19" ht="18" x14ac:dyDescent="0.25">
      <c r="B62" s="55" t="s">
        <v>38</v>
      </c>
      <c r="C62" s="56"/>
      <c r="D62" s="34"/>
      <c r="E62" s="34"/>
      <c r="F62" s="34"/>
      <c r="G62" s="34"/>
      <c r="H62" s="49"/>
      <c r="I62" s="57">
        <f>I53-I61-I50</f>
        <v>-1755</v>
      </c>
      <c r="J62" s="57">
        <f>J53-J61-J50</f>
        <v>-1280.5055385837677</v>
      </c>
      <c r="K62" s="57">
        <f t="shared" ref="K62:S62" si="9">K53-K61-K50</f>
        <v>-12.214303979481656</v>
      </c>
      <c r="L62" s="57">
        <f t="shared" si="9"/>
        <v>73.034216104279039</v>
      </c>
      <c r="M62" s="57">
        <f t="shared" si="9"/>
        <v>247.43380837624727</v>
      </c>
      <c r="N62" s="57">
        <f t="shared" si="9"/>
        <v>136.84696709466425</v>
      </c>
      <c r="O62" s="57">
        <f t="shared" si="9"/>
        <v>81.346327071366773</v>
      </c>
      <c r="P62" s="57">
        <f t="shared" si="9"/>
        <v>-142.98864023804151</v>
      </c>
      <c r="Q62" s="57">
        <f t="shared" si="9"/>
        <v>-238.12620365191799</v>
      </c>
      <c r="R62" s="57">
        <f t="shared" si="9"/>
        <v>-380.13973317607088</v>
      </c>
      <c r="S62" s="57">
        <f t="shared" si="9"/>
        <v>-531.36520403808026</v>
      </c>
    </row>
    <row r="63" spans="2:19" ht="18.75" thickBot="1" x14ac:dyDescent="0.3">
      <c r="B63" s="55" t="s">
        <v>39</v>
      </c>
      <c r="C63" s="58"/>
      <c r="D63" s="34"/>
      <c r="E63" s="34"/>
      <c r="F63" s="34"/>
      <c r="G63" s="34"/>
      <c r="H63" s="34"/>
      <c r="I63" s="59">
        <f>I53-I61</f>
        <v>1902</v>
      </c>
      <c r="J63" s="59">
        <f>J53-J61</f>
        <v>10753.817461416233</v>
      </c>
      <c r="K63" s="59">
        <f>K53-K61</f>
        <v>1397.9786960205183</v>
      </c>
      <c r="L63" s="59">
        <f t="shared" ref="L63:S63" si="10">L53-L61</f>
        <v>1449.641216104279</v>
      </c>
      <c r="M63" s="59">
        <f t="shared" si="10"/>
        <v>1171.6058083762473</v>
      </c>
      <c r="N63" s="59">
        <f t="shared" si="10"/>
        <v>803.27096709466423</v>
      </c>
      <c r="O63" s="59">
        <f t="shared" si="10"/>
        <v>951.22732707136674</v>
      </c>
      <c r="P63" s="59">
        <f t="shared" si="10"/>
        <v>518.32435976195848</v>
      </c>
      <c r="Q63" s="59">
        <f t="shared" si="10"/>
        <v>705.67879634808196</v>
      </c>
      <c r="R63" s="59">
        <f t="shared" si="10"/>
        <v>214.86026682392912</v>
      </c>
      <c r="S63" s="59">
        <f t="shared" si="10"/>
        <v>63.634795961919735</v>
      </c>
    </row>
    <row r="67" spans="2:19" ht="18" x14ac:dyDescent="0.25">
      <c r="B67" s="8"/>
      <c r="C67" s="9" t="s">
        <v>41</v>
      </c>
      <c r="D67" s="8"/>
      <c r="E67" s="10"/>
      <c r="F67" s="10"/>
      <c r="G67" s="8"/>
      <c r="H67" s="8"/>
      <c r="I67" s="8"/>
      <c r="J67" s="8"/>
      <c r="K67" s="8"/>
      <c r="L67" s="8"/>
      <c r="M67" s="8"/>
      <c r="N67" s="8"/>
      <c r="O67" s="8"/>
      <c r="P67" s="8"/>
      <c r="Q67" s="11" t="str">
        <f>$Q$1</f>
        <v>SCENARIO 2</v>
      </c>
      <c r="R67" s="11"/>
      <c r="S67" s="8"/>
    </row>
    <row r="68" spans="2:19" x14ac:dyDescent="0.2"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</row>
    <row r="69" spans="2:19" ht="18" x14ac:dyDescent="0.25">
      <c r="B69" s="15"/>
      <c r="C69" s="16" t="s">
        <v>5</v>
      </c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</row>
    <row r="70" spans="2:19" x14ac:dyDescent="0.2"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</row>
    <row r="71" spans="2:19" x14ac:dyDescent="0.2"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</row>
    <row r="72" spans="2:19" ht="13.5" thickBot="1" x14ac:dyDescent="0.25"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</row>
    <row r="73" spans="2:19" x14ac:dyDescent="0.2">
      <c r="B73" s="19" t="s">
        <v>6</v>
      </c>
      <c r="C73" s="20"/>
      <c r="D73" s="20"/>
      <c r="E73" s="20"/>
      <c r="F73" s="20"/>
      <c r="G73" s="20"/>
      <c r="H73" s="20"/>
      <c r="I73" s="63">
        <f>I7</f>
        <v>2022</v>
      </c>
      <c r="J73" s="22">
        <f>I73+1</f>
        <v>2023</v>
      </c>
      <c r="K73" s="22">
        <f t="shared" ref="K73:S73" si="11">J73+1</f>
        <v>2024</v>
      </c>
      <c r="L73" s="22">
        <f t="shared" si="11"/>
        <v>2025</v>
      </c>
      <c r="M73" s="22">
        <f t="shared" si="11"/>
        <v>2026</v>
      </c>
      <c r="N73" s="22">
        <f t="shared" si="11"/>
        <v>2027</v>
      </c>
      <c r="O73" s="22">
        <f t="shared" si="11"/>
        <v>2028</v>
      </c>
      <c r="P73" s="22">
        <f t="shared" si="11"/>
        <v>2029</v>
      </c>
      <c r="Q73" s="22">
        <f t="shared" si="11"/>
        <v>2030</v>
      </c>
      <c r="R73" s="22">
        <f t="shared" si="11"/>
        <v>2031</v>
      </c>
      <c r="S73" s="22">
        <f t="shared" si="11"/>
        <v>2032</v>
      </c>
    </row>
    <row r="74" spans="2:19" ht="24.75" thickBot="1" x14ac:dyDescent="0.3">
      <c r="B74" s="23" t="s">
        <v>7</v>
      </c>
      <c r="C74" s="24"/>
      <c r="D74" s="25"/>
      <c r="E74" s="25"/>
      <c r="F74" s="25"/>
      <c r="G74" s="25"/>
      <c r="H74" s="26"/>
      <c r="I74" s="27" t="s">
        <v>8</v>
      </c>
      <c r="J74" s="27" t="s">
        <v>9</v>
      </c>
      <c r="K74" s="27" t="s">
        <v>10</v>
      </c>
      <c r="L74" s="27" t="s">
        <v>11</v>
      </c>
      <c r="M74" s="27" t="s">
        <v>12</v>
      </c>
      <c r="N74" s="27" t="s">
        <v>13</v>
      </c>
      <c r="O74" s="27" t="s">
        <v>14</v>
      </c>
      <c r="P74" s="27" t="s">
        <v>15</v>
      </c>
      <c r="Q74" s="27" t="s">
        <v>16</v>
      </c>
      <c r="R74" s="27" t="s">
        <v>17</v>
      </c>
      <c r="S74" s="27" t="s">
        <v>18</v>
      </c>
    </row>
    <row r="75" spans="2:19" x14ac:dyDescent="0.2">
      <c r="B75" s="13"/>
      <c r="C75" s="13"/>
      <c r="D75" s="13"/>
      <c r="E75" s="13"/>
      <c r="F75" s="13"/>
      <c r="G75" s="13"/>
      <c r="H75" s="28"/>
      <c r="I75" s="29"/>
      <c r="J75" s="29"/>
      <c r="K75" s="13"/>
    </row>
    <row r="76" spans="2:19" ht="15" x14ac:dyDescent="0.25">
      <c r="B76" s="30" t="s">
        <v>20</v>
      </c>
      <c r="C76" s="31"/>
      <c r="D76" s="8"/>
      <c r="E76" s="8"/>
      <c r="F76" s="8"/>
      <c r="G76" s="8"/>
      <c r="H76" s="32"/>
      <c r="I76" s="33"/>
      <c r="J76" s="33"/>
      <c r="K76" s="34"/>
    </row>
    <row r="77" spans="2:19" x14ac:dyDescent="0.2">
      <c r="B77" s="35" t="s">
        <v>21</v>
      </c>
      <c r="C77" s="31"/>
      <c r="D77" s="8"/>
      <c r="E77" s="8"/>
      <c r="F77" s="8"/>
      <c r="G77" s="8"/>
      <c r="H77" s="32"/>
      <c r="I77" s="33"/>
      <c r="J77" s="33"/>
      <c r="K77" s="34"/>
    </row>
    <row r="78" spans="2:19" x14ac:dyDescent="0.2">
      <c r="B78" s="13" t="s">
        <v>22</v>
      </c>
      <c r="C78" s="13"/>
      <c r="D78" s="13"/>
      <c r="E78" s="13"/>
      <c r="F78" s="13"/>
      <c r="G78" s="13"/>
      <c r="H78" s="36"/>
      <c r="I78" s="37">
        <v>400</v>
      </c>
      <c r="J78" s="37">
        <v>462.6927399999999</v>
      </c>
      <c r="K78" s="37">
        <v>485.8273769999999</v>
      </c>
      <c r="L78" s="37">
        <v>505.26047207999994</v>
      </c>
      <c r="M78" s="37">
        <v>520.41828624239997</v>
      </c>
      <c r="N78" s="37">
        <v>536.03083482967202</v>
      </c>
      <c r="O78" s="37">
        <v>552.11175987456215</v>
      </c>
      <c r="P78" s="37">
        <v>568.67511267079897</v>
      </c>
      <c r="Q78" s="37">
        <v>585.73536605092318</v>
      </c>
      <c r="R78" s="37">
        <v>603.30742703245085</v>
      </c>
      <c r="S78" s="37">
        <v>621.40664984342447</v>
      </c>
    </row>
    <row r="79" spans="2:19" x14ac:dyDescent="0.2">
      <c r="B79" s="13" t="s">
        <v>23</v>
      </c>
      <c r="C79" s="13"/>
      <c r="D79" s="13"/>
      <c r="E79" s="13"/>
      <c r="F79" s="13"/>
      <c r="G79" s="13"/>
      <c r="H79" s="39"/>
      <c r="I79" s="37">
        <v>424</v>
      </c>
      <c r="J79" s="37">
        <v>554.65508</v>
      </c>
      <c r="K79" s="37">
        <v>582.387834</v>
      </c>
      <c r="L79" s="37">
        <v>605.68334735999997</v>
      </c>
      <c r="M79" s="37">
        <v>623.85384778080004</v>
      </c>
      <c r="N79" s="37">
        <v>642.56946321422413</v>
      </c>
      <c r="O79" s="37">
        <v>661.84654711065082</v>
      </c>
      <c r="P79" s="37">
        <v>681.70194352397039</v>
      </c>
      <c r="Q79" s="37">
        <v>702.15300182968952</v>
      </c>
      <c r="R79" s="37">
        <v>723.2175918845802</v>
      </c>
      <c r="S79" s="37">
        <v>744.91411964111762</v>
      </c>
    </row>
    <row r="80" spans="2:19" x14ac:dyDescent="0.2">
      <c r="B80" s="13" t="s">
        <v>24</v>
      </c>
      <c r="C80" s="13"/>
      <c r="D80" s="13"/>
      <c r="E80" s="13"/>
      <c r="F80" s="13"/>
      <c r="G80" s="13"/>
      <c r="H80" s="39"/>
      <c r="I80" s="41">
        <v>2</v>
      </c>
      <c r="J80" s="41">
        <v>4.0000000000000009</v>
      </c>
      <c r="K80" s="41">
        <v>4.2000000000000011</v>
      </c>
      <c r="L80" s="41">
        <v>4.3680000000000012</v>
      </c>
      <c r="M80" s="41">
        <v>4.4990400000000008</v>
      </c>
      <c r="N80" s="41">
        <v>4.6340112000000007</v>
      </c>
      <c r="O80" s="41">
        <v>4.7730315360000013</v>
      </c>
      <c r="P80" s="41">
        <v>4.9162224820800011</v>
      </c>
      <c r="Q80" s="41">
        <v>5.0637091565424015</v>
      </c>
      <c r="R80" s="41">
        <v>5.2156204312386736</v>
      </c>
      <c r="S80" s="41">
        <v>5.3720890441758335</v>
      </c>
    </row>
    <row r="81" spans="2:19" hidden="1" x14ac:dyDescent="0.2">
      <c r="B81" s="13" t="s">
        <v>25</v>
      </c>
      <c r="C81" s="13"/>
      <c r="D81" s="13"/>
      <c r="E81" s="13"/>
      <c r="F81" s="13"/>
      <c r="G81" s="13"/>
      <c r="H81" s="39"/>
      <c r="I81" s="37">
        <v>0</v>
      </c>
      <c r="J81" s="37">
        <v>0</v>
      </c>
      <c r="K81" s="37">
        <v>0</v>
      </c>
      <c r="L81" s="37">
        <v>0</v>
      </c>
      <c r="M81" s="37">
        <v>0</v>
      </c>
      <c r="N81" s="37">
        <v>0</v>
      </c>
      <c r="O81" s="37">
        <v>0</v>
      </c>
      <c r="P81" s="37">
        <v>0</v>
      </c>
      <c r="Q81" s="37">
        <v>0</v>
      </c>
      <c r="R81" s="37">
        <v>0</v>
      </c>
      <c r="S81" s="37">
        <v>0</v>
      </c>
    </row>
    <row r="82" spans="2:19" hidden="1" x14ac:dyDescent="0.2">
      <c r="B82" s="13" t="s">
        <v>26</v>
      </c>
      <c r="C82" s="13"/>
      <c r="D82" s="13"/>
      <c r="E82" s="13"/>
      <c r="F82" s="13"/>
      <c r="G82" s="13"/>
      <c r="H82" s="39"/>
      <c r="I82" s="37">
        <v>0</v>
      </c>
      <c r="J82" s="37">
        <v>0</v>
      </c>
      <c r="K82" s="37">
        <v>0</v>
      </c>
      <c r="L82" s="37">
        <v>0</v>
      </c>
      <c r="M82" s="37">
        <v>0</v>
      </c>
      <c r="N82" s="37">
        <v>0</v>
      </c>
      <c r="O82" s="37">
        <v>0</v>
      </c>
      <c r="P82" s="37">
        <v>0</v>
      </c>
      <c r="Q82" s="37">
        <v>0</v>
      </c>
      <c r="R82" s="37">
        <v>0</v>
      </c>
      <c r="S82" s="37">
        <v>0</v>
      </c>
    </row>
    <row r="83" spans="2:19" x14ac:dyDescent="0.2">
      <c r="B83" s="42" t="s">
        <v>27</v>
      </c>
      <c r="C83" s="42"/>
      <c r="D83" s="42"/>
      <c r="E83" s="42"/>
      <c r="F83" s="42"/>
      <c r="G83" s="42"/>
      <c r="H83" s="36"/>
      <c r="I83" s="43">
        <v>8145</v>
      </c>
      <c r="J83" s="43">
        <v>4000.0000000000005</v>
      </c>
      <c r="K83" s="43">
        <v>0</v>
      </c>
      <c r="L83" s="43">
        <v>0</v>
      </c>
      <c r="M83" s="43">
        <v>0</v>
      </c>
      <c r="N83" s="43">
        <v>0</v>
      </c>
      <c r="O83" s="43">
        <v>0</v>
      </c>
      <c r="P83" s="43">
        <v>0</v>
      </c>
      <c r="Q83" s="43">
        <v>0</v>
      </c>
      <c r="R83" s="43">
        <v>0</v>
      </c>
      <c r="S83" s="43">
        <v>0</v>
      </c>
    </row>
    <row r="84" spans="2:19" hidden="1" x14ac:dyDescent="0.2">
      <c r="B84" s="42" t="s">
        <v>28</v>
      </c>
      <c r="C84" s="44"/>
      <c r="D84" s="34"/>
      <c r="E84" s="34"/>
      <c r="F84" s="34"/>
      <c r="G84" s="34"/>
      <c r="H84" s="45"/>
      <c r="I84" s="64"/>
      <c r="J84" s="65"/>
      <c r="K84" s="66"/>
      <c r="L84" s="66"/>
      <c r="M84" s="66"/>
      <c r="N84" s="66"/>
      <c r="O84" s="66"/>
      <c r="P84" s="66"/>
      <c r="Q84" s="66"/>
      <c r="R84" s="66"/>
      <c r="S84" s="66"/>
    </row>
    <row r="85" spans="2:19" hidden="1" x14ac:dyDescent="0.2">
      <c r="B85" s="13" t="s">
        <v>29</v>
      </c>
      <c r="C85" s="13"/>
      <c r="D85" s="13"/>
      <c r="E85" s="13"/>
      <c r="F85" s="13"/>
      <c r="G85" s="13"/>
      <c r="H85" s="36"/>
      <c r="I85" s="67"/>
      <c r="J85" s="67"/>
      <c r="K85" s="68"/>
      <c r="L85" s="68"/>
      <c r="M85" s="68"/>
      <c r="N85" s="68"/>
      <c r="O85" s="69"/>
      <c r="P85" s="69"/>
      <c r="Q85" s="69"/>
      <c r="R85" s="69"/>
      <c r="S85" s="69"/>
    </row>
    <row r="86" spans="2:19" ht="15.75" x14ac:dyDescent="0.25">
      <c r="B86" s="46" t="s">
        <v>30</v>
      </c>
      <c r="C86" s="47"/>
      <c r="D86" s="48"/>
      <c r="E86" s="48"/>
      <c r="F86" s="48"/>
      <c r="G86" s="48"/>
      <c r="H86" s="49"/>
      <c r="I86" s="50">
        <f t="shared" ref="I86:S86" si="12">SUM(I77:I85)</f>
        <v>8971</v>
      </c>
      <c r="J86" s="50">
        <f t="shared" si="12"/>
        <v>5021.3478200000009</v>
      </c>
      <c r="K86" s="50">
        <f t="shared" si="12"/>
        <v>1072.415211</v>
      </c>
      <c r="L86" s="50">
        <f t="shared" si="12"/>
        <v>1115.3118194399999</v>
      </c>
      <c r="M86" s="50">
        <f t="shared" si="12"/>
        <v>1148.7711740232</v>
      </c>
      <c r="N86" s="50">
        <f t="shared" si="12"/>
        <v>1183.2343092438962</v>
      </c>
      <c r="O86" s="50">
        <f t="shared" si="12"/>
        <v>1218.7313385212128</v>
      </c>
      <c r="P86" s="50">
        <f t="shared" si="12"/>
        <v>1255.2932786768495</v>
      </c>
      <c r="Q86" s="50">
        <f t="shared" si="12"/>
        <v>1292.9520770371553</v>
      </c>
      <c r="R86" s="50">
        <f t="shared" si="12"/>
        <v>1331.7406393482697</v>
      </c>
      <c r="S86" s="50">
        <f t="shared" si="12"/>
        <v>1371.692858528718</v>
      </c>
    </row>
    <row r="87" spans="2:19" x14ac:dyDescent="0.2">
      <c r="B87" s="13"/>
      <c r="C87" s="13"/>
      <c r="D87" s="13"/>
      <c r="E87" s="13"/>
      <c r="F87" s="13"/>
      <c r="G87" s="13"/>
      <c r="H87" s="28"/>
      <c r="I87" s="51"/>
      <c r="J87" s="52"/>
      <c r="K87" s="13"/>
    </row>
    <row r="88" spans="2:19" ht="15" x14ac:dyDescent="0.25">
      <c r="B88" s="30" t="s">
        <v>31</v>
      </c>
      <c r="C88" s="8"/>
      <c r="D88" s="8"/>
      <c r="E88" s="8"/>
      <c r="F88" s="8"/>
      <c r="G88" s="8"/>
      <c r="H88" s="28"/>
      <c r="I88" s="53"/>
      <c r="J88" s="54"/>
      <c r="K88" s="8"/>
    </row>
    <row r="89" spans="2:19" x14ac:dyDescent="0.2">
      <c r="B89" s="13" t="s">
        <v>32</v>
      </c>
      <c r="C89" s="13"/>
      <c r="D89" s="13"/>
      <c r="E89" s="13"/>
      <c r="F89" s="13"/>
      <c r="G89" s="13"/>
      <c r="H89" s="39"/>
      <c r="I89" s="37">
        <v>180</v>
      </c>
      <c r="J89" s="37">
        <v>157.199754970393</v>
      </c>
      <c r="K89" s="37">
        <v>165.05974271891267</v>
      </c>
      <c r="L89" s="37">
        <v>171.66213242766912</v>
      </c>
      <c r="M89" s="37">
        <v>176.81199640049923</v>
      </c>
      <c r="N89" s="37">
        <v>182.11635629251421</v>
      </c>
      <c r="O89" s="37">
        <v>187.57984698128968</v>
      </c>
      <c r="P89" s="37">
        <v>193.20724239072831</v>
      </c>
      <c r="Q89" s="37">
        <v>199.00345966245018</v>
      </c>
      <c r="R89" s="37">
        <v>204.9735634523237</v>
      </c>
      <c r="S89" s="37">
        <v>211.12277035589341</v>
      </c>
    </row>
    <row r="90" spans="2:19" x14ac:dyDescent="0.2">
      <c r="B90" s="13" t="s">
        <v>33</v>
      </c>
      <c r="C90" s="13"/>
      <c r="D90" s="13"/>
      <c r="E90" s="13"/>
      <c r="F90" s="13"/>
      <c r="G90" s="13"/>
      <c r="H90" s="39"/>
      <c r="I90" s="37">
        <v>38</v>
      </c>
      <c r="J90" s="37">
        <v>12</v>
      </c>
      <c r="K90" s="37">
        <v>28.607547370633952</v>
      </c>
      <c r="L90" s="37">
        <v>25.837922743752262</v>
      </c>
      <c r="M90" s="37">
        <v>22.996163515427515</v>
      </c>
      <c r="N90" s="37">
        <v>19.999248688990527</v>
      </c>
      <c r="O90" s="37">
        <v>17.125032765058997</v>
      </c>
      <c r="P90" s="37">
        <v>14.41022119789158</v>
      </c>
      <c r="Q90" s="37">
        <v>11.591734574073143</v>
      </c>
      <c r="R90" s="37">
        <v>8.6167741103042363</v>
      </c>
      <c r="S90" s="37">
        <v>5.4908990921082674</v>
      </c>
    </row>
    <row r="91" spans="2:19" x14ac:dyDescent="0.2">
      <c r="B91" s="13" t="s">
        <v>34</v>
      </c>
      <c r="C91" s="13"/>
      <c r="D91" s="13"/>
      <c r="E91" s="13"/>
      <c r="F91" s="13"/>
      <c r="G91" s="13"/>
      <c r="H91" s="39"/>
      <c r="I91" s="37">
        <v>252</v>
      </c>
      <c r="J91" s="37">
        <v>371.096</v>
      </c>
      <c r="K91" s="37">
        <v>393.36175999999995</v>
      </c>
      <c r="L91" s="37">
        <v>413.02984800000007</v>
      </c>
      <c r="M91" s="37">
        <v>429.55104191999999</v>
      </c>
      <c r="N91" s="37">
        <v>446.73308359679993</v>
      </c>
      <c r="O91" s="37">
        <v>464.6024069406721</v>
      </c>
      <c r="P91" s="37">
        <v>483.18650321829898</v>
      </c>
      <c r="Q91" s="37">
        <v>502.51396334703094</v>
      </c>
      <c r="R91" s="37">
        <v>522.61452188091221</v>
      </c>
      <c r="S91" s="37">
        <v>543.51910275614875</v>
      </c>
    </row>
    <row r="92" spans="2:19" x14ac:dyDescent="0.2">
      <c r="B92" s="13" t="s">
        <v>35</v>
      </c>
      <c r="C92" s="13"/>
      <c r="D92" s="13"/>
      <c r="E92" s="13"/>
      <c r="F92" s="13"/>
      <c r="G92" s="13"/>
      <c r="H92" s="39"/>
      <c r="I92" s="37">
        <v>347</v>
      </c>
      <c r="J92" s="37">
        <v>392.26981999999998</v>
      </c>
      <c r="K92" s="37">
        <v>415.80600920000001</v>
      </c>
      <c r="L92" s="37">
        <v>436.59630966000003</v>
      </c>
      <c r="M92" s="37">
        <v>454.06016204640008</v>
      </c>
      <c r="N92" s="37">
        <v>472.22256852825609</v>
      </c>
      <c r="O92" s="37">
        <v>491.11147126938636</v>
      </c>
      <c r="P92" s="37">
        <v>510.75593012016185</v>
      </c>
      <c r="Q92" s="37">
        <v>531.18616732496844</v>
      </c>
      <c r="R92" s="37">
        <v>552.4336140179671</v>
      </c>
      <c r="S92" s="37">
        <v>574.53095857868584</v>
      </c>
    </row>
    <row r="93" spans="2:19" hidden="1" x14ac:dyDescent="0.2">
      <c r="B93" s="13" t="s">
        <v>36</v>
      </c>
      <c r="C93" s="13"/>
      <c r="D93" s="13"/>
      <c r="E93" s="13"/>
      <c r="F93" s="13"/>
      <c r="G93" s="13"/>
      <c r="H93" s="39"/>
      <c r="I93" s="37">
        <v>148</v>
      </c>
      <c r="J93" s="37">
        <v>0</v>
      </c>
      <c r="K93" s="37">
        <v>0</v>
      </c>
      <c r="L93" s="37">
        <v>0</v>
      </c>
      <c r="M93" s="37">
        <v>0</v>
      </c>
      <c r="N93" s="37">
        <v>0</v>
      </c>
      <c r="O93" s="37">
        <v>0</v>
      </c>
      <c r="P93" s="37">
        <v>0</v>
      </c>
      <c r="Q93" s="37">
        <v>0</v>
      </c>
      <c r="R93" s="37">
        <v>0</v>
      </c>
      <c r="S93" s="37">
        <v>0</v>
      </c>
    </row>
    <row r="94" spans="2:19" ht="15.75" x14ac:dyDescent="0.25">
      <c r="B94" s="46" t="s">
        <v>37</v>
      </c>
      <c r="C94" s="47"/>
      <c r="D94" s="48"/>
      <c r="E94" s="48"/>
      <c r="F94" s="48"/>
      <c r="G94" s="48"/>
      <c r="H94" s="49"/>
      <c r="I94" s="50">
        <f>SUM(I88:I93)</f>
        <v>965</v>
      </c>
      <c r="J94" s="50">
        <f>SUM(J88:J93)</f>
        <v>932.56557497039296</v>
      </c>
      <c r="K94" s="50">
        <f t="shared" ref="K94:S94" si="13">SUM(K88:K93)</f>
        <v>1002.8350592895465</v>
      </c>
      <c r="L94" s="50">
        <f t="shared" si="13"/>
        <v>1047.1262128314215</v>
      </c>
      <c r="M94" s="50">
        <f t="shared" si="13"/>
        <v>1083.4193638823269</v>
      </c>
      <c r="N94" s="50">
        <f t="shared" si="13"/>
        <v>1121.0712571065608</v>
      </c>
      <c r="O94" s="50">
        <f t="shared" si="13"/>
        <v>1160.4187579564073</v>
      </c>
      <c r="P94" s="50">
        <f t="shared" si="13"/>
        <v>1201.5598969270807</v>
      </c>
      <c r="Q94" s="50">
        <f t="shared" si="13"/>
        <v>1244.2953249085226</v>
      </c>
      <c r="R94" s="50">
        <f t="shared" si="13"/>
        <v>1288.6384734615071</v>
      </c>
      <c r="S94" s="50">
        <f t="shared" si="13"/>
        <v>1334.6637307828364</v>
      </c>
    </row>
    <row r="95" spans="2:19" ht="18" x14ac:dyDescent="0.25">
      <c r="B95" s="55" t="s">
        <v>38</v>
      </c>
      <c r="C95" s="56"/>
      <c r="D95" s="34"/>
      <c r="E95" s="34"/>
      <c r="F95" s="34"/>
      <c r="G95" s="34"/>
      <c r="H95" s="49"/>
      <c r="I95" s="57">
        <f>I86-I94-I83</f>
        <v>-139</v>
      </c>
      <c r="J95" s="57">
        <f>J86-J94-J83</f>
        <v>88.782245029607566</v>
      </c>
      <c r="K95" s="57">
        <f t="shared" ref="K95:S95" si="14">K86-K94-K83</f>
        <v>69.580151710453492</v>
      </c>
      <c r="L95" s="57">
        <f t="shared" si="14"/>
        <v>68.185606608578382</v>
      </c>
      <c r="M95" s="57">
        <f t="shared" si="14"/>
        <v>65.351810140873113</v>
      </c>
      <c r="N95" s="57">
        <f t="shared" si="14"/>
        <v>62.163052137335399</v>
      </c>
      <c r="O95" s="57">
        <f t="shared" si="14"/>
        <v>58.312580564805558</v>
      </c>
      <c r="P95" s="57">
        <f t="shared" si="14"/>
        <v>53.733381749768796</v>
      </c>
      <c r="Q95" s="57">
        <f t="shared" si="14"/>
        <v>48.656752128632661</v>
      </c>
      <c r="R95" s="57">
        <f t="shared" si="14"/>
        <v>43.102165886762577</v>
      </c>
      <c r="S95" s="57">
        <f t="shared" si="14"/>
        <v>37.029127745881624</v>
      </c>
    </row>
    <row r="96" spans="2:19" ht="18.75" thickBot="1" x14ac:dyDescent="0.3">
      <c r="B96" s="55" t="s">
        <v>39</v>
      </c>
      <c r="C96" s="58"/>
      <c r="D96" s="34"/>
      <c r="E96" s="34"/>
      <c r="F96" s="34"/>
      <c r="G96" s="34"/>
      <c r="H96" s="34"/>
      <c r="I96" s="59">
        <f>I86-I94</f>
        <v>8006</v>
      </c>
      <c r="J96" s="59">
        <f>J86-J94</f>
        <v>4088.782245029608</v>
      </c>
      <c r="K96" s="59">
        <f t="shared" ref="K96:S96" si="15">K86-K94</f>
        <v>69.580151710453492</v>
      </c>
      <c r="L96" s="59">
        <f t="shared" si="15"/>
        <v>68.185606608578382</v>
      </c>
      <c r="M96" s="59">
        <f t="shared" si="15"/>
        <v>65.351810140873113</v>
      </c>
      <c r="N96" s="59">
        <f t="shared" si="15"/>
        <v>62.163052137335399</v>
      </c>
      <c r="O96" s="59">
        <f t="shared" si="15"/>
        <v>58.312580564805558</v>
      </c>
      <c r="P96" s="59">
        <f t="shared" si="15"/>
        <v>53.733381749768796</v>
      </c>
      <c r="Q96" s="59">
        <f t="shared" si="15"/>
        <v>48.656752128632661</v>
      </c>
      <c r="R96" s="59">
        <f t="shared" si="15"/>
        <v>43.102165886762577</v>
      </c>
      <c r="S96" s="59">
        <f t="shared" si="15"/>
        <v>37.029127745881624</v>
      </c>
    </row>
    <row r="100" spans="2:19" ht="18" x14ac:dyDescent="0.25">
      <c r="B100" s="8"/>
      <c r="C100" s="9" t="s">
        <v>42</v>
      </c>
      <c r="D100" s="8"/>
      <c r="E100" s="10"/>
      <c r="F100" s="10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11" t="str">
        <f>$Q$1</f>
        <v>SCENARIO 2</v>
      </c>
      <c r="R100" s="11"/>
      <c r="S100" s="8"/>
    </row>
    <row r="101" spans="2:19" x14ac:dyDescent="0.2"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</row>
    <row r="102" spans="2:19" ht="18" x14ac:dyDescent="0.25">
      <c r="B102" s="15"/>
      <c r="C102" s="16" t="s">
        <v>5</v>
      </c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</row>
    <row r="103" spans="2:19" x14ac:dyDescent="0.2"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</row>
    <row r="104" spans="2:19" x14ac:dyDescent="0.2"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</row>
    <row r="105" spans="2:19" ht="13.5" thickBot="1" x14ac:dyDescent="0.25"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</row>
    <row r="106" spans="2:19" x14ac:dyDescent="0.2">
      <c r="B106" s="19" t="s">
        <v>6</v>
      </c>
      <c r="C106" s="20"/>
      <c r="D106" s="20"/>
      <c r="E106" s="20"/>
      <c r="F106" s="20"/>
      <c r="G106" s="20"/>
      <c r="H106" s="20"/>
      <c r="I106" s="63">
        <f>I40</f>
        <v>2022</v>
      </c>
      <c r="J106" s="22">
        <f>I106+1</f>
        <v>2023</v>
      </c>
      <c r="K106" s="22">
        <f t="shared" ref="K106:S106" si="16">J106+1</f>
        <v>2024</v>
      </c>
      <c r="L106" s="22">
        <f t="shared" si="16"/>
        <v>2025</v>
      </c>
      <c r="M106" s="22">
        <f t="shared" si="16"/>
        <v>2026</v>
      </c>
      <c r="N106" s="22">
        <f t="shared" si="16"/>
        <v>2027</v>
      </c>
      <c r="O106" s="22">
        <f t="shared" si="16"/>
        <v>2028</v>
      </c>
      <c r="P106" s="22">
        <f t="shared" si="16"/>
        <v>2029</v>
      </c>
      <c r="Q106" s="22">
        <f t="shared" si="16"/>
        <v>2030</v>
      </c>
      <c r="R106" s="22">
        <f t="shared" si="16"/>
        <v>2031</v>
      </c>
      <c r="S106" s="22">
        <f t="shared" si="16"/>
        <v>2032</v>
      </c>
    </row>
    <row r="107" spans="2:19" ht="24.75" thickBot="1" x14ac:dyDescent="0.3">
      <c r="B107" s="23" t="s">
        <v>7</v>
      </c>
      <c r="C107" s="24"/>
      <c r="D107" s="25"/>
      <c r="E107" s="25"/>
      <c r="F107" s="25"/>
      <c r="G107" s="25"/>
      <c r="H107" s="26"/>
      <c r="I107" s="27" t="s">
        <v>8</v>
      </c>
      <c r="J107" s="27" t="s">
        <v>9</v>
      </c>
      <c r="K107" s="27" t="s">
        <v>10</v>
      </c>
      <c r="L107" s="27" t="s">
        <v>11</v>
      </c>
      <c r="M107" s="27" t="s">
        <v>12</v>
      </c>
      <c r="N107" s="27" t="s">
        <v>13</v>
      </c>
      <c r="O107" s="27" t="s">
        <v>14</v>
      </c>
      <c r="P107" s="27" t="s">
        <v>15</v>
      </c>
      <c r="Q107" s="27" t="s">
        <v>16</v>
      </c>
      <c r="R107" s="27" t="s">
        <v>17</v>
      </c>
      <c r="S107" s="27" t="s">
        <v>18</v>
      </c>
    </row>
    <row r="108" spans="2:19" x14ac:dyDescent="0.2">
      <c r="B108" s="13"/>
      <c r="C108" s="13"/>
      <c r="D108" s="13"/>
      <c r="E108" s="13"/>
      <c r="F108" s="13"/>
      <c r="G108" s="13"/>
      <c r="H108" s="28"/>
      <c r="I108" s="29"/>
      <c r="J108" s="29"/>
      <c r="K108" s="13"/>
    </row>
    <row r="109" spans="2:19" ht="15" x14ac:dyDescent="0.25">
      <c r="B109" s="30" t="s">
        <v>20</v>
      </c>
      <c r="C109" s="31"/>
      <c r="D109" s="8"/>
      <c r="E109" s="8"/>
      <c r="F109" s="8"/>
      <c r="G109" s="8"/>
      <c r="H109" s="32"/>
      <c r="I109" s="33"/>
      <c r="J109" s="33"/>
      <c r="K109" s="34"/>
    </row>
    <row r="110" spans="2:19" x14ac:dyDescent="0.2">
      <c r="B110" s="35" t="s">
        <v>21</v>
      </c>
      <c r="C110" s="31"/>
      <c r="D110" s="8"/>
      <c r="E110" s="8"/>
      <c r="F110" s="8"/>
      <c r="G110" s="8"/>
      <c r="H110" s="32"/>
      <c r="I110" s="33"/>
      <c r="J110" s="33"/>
      <c r="K110" s="34"/>
    </row>
    <row r="111" spans="2:19" x14ac:dyDescent="0.2">
      <c r="B111" s="13" t="s">
        <v>22</v>
      </c>
      <c r="C111" s="13"/>
      <c r="D111" s="13"/>
      <c r="E111" s="13"/>
      <c r="F111" s="13"/>
      <c r="G111" s="13"/>
      <c r="H111" s="36"/>
      <c r="I111" s="37">
        <v>327</v>
      </c>
      <c r="J111" s="37">
        <v>384.26170284628193</v>
      </c>
      <c r="K111" s="37">
        <v>403.5093715418522</v>
      </c>
      <c r="L111" s="37">
        <v>419.85109757992569</v>
      </c>
      <c r="M111" s="37">
        <v>432.65235754513753</v>
      </c>
      <c r="N111" s="37">
        <v>445.84392792668876</v>
      </c>
      <c r="O111" s="37">
        <v>459.43770928917343</v>
      </c>
      <c r="P111" s="37">
        <v>473.44596504540027</v>
      </c>
      <c r="Q111" s="37">
        <v>487.88133251963444</v>
      </c>
      <c r="R111" s="37">
        <v>502.75683434815807</v>
      </c>
      <c r="S111" s="37">
        <v>518.08589022743331</v>
      </c>
    </row>
    <row r="112" spans="2:19" x14ac:dyDescent="0.2">
      <c r="B112" s="13" t="s">
        <v>23</v>
      </c>
      <c r="C112" s="13"/>
      <c r="D112" s="13"/>
      <c r="E112" s="13"/>
      <c r="F112" s="13"/>
      <c r="G112" s="13"/>
      <c r="H112" s="39"/>
      <c r="I112" s="37">
        <v>141</v>
      </c>
      <c r="J112" s="37">
        <v>164.6149532569263</v>
      </c>
      <c r="K112" s="37">
        <v>172.86051626556574</v>
      </c>
      <c r="L112" s="37">
        <v>179.86119431380487</v>
      </c>
      <c r="M112" s="37">
        <v>185.34516212843278</v>
      </c>
      <c r="N112" s="37">
        <v>190.99633612172869</v>
      </c>
      <c r="O112" s="37">
        <v>196.8198144100802</v>
      </c>
      <c r="P112" s="37">
        <v>202.82085055144353</v>
      </c>
      <c r="Q112" s="37">
        <v>209.00485828475701</v>
      </c>
      <c r="R112" s="37">
        <v>215.37741641385924</v>
      </c>
      <c r="S112" s="37">
        <v>221.94427384031781</v>
      </c>
    </row>
    <row r="113" spans="2:19" x14ac:dyDescent="0.2">
      <c r="B113" s="13" t="s">
        <v>24</v>
      </c>
      <c r="C113" s="13"/>
      <c r="D113" s="13"/>
      <c r="E113" s="13"/>
      <c r="F113" s="13"/>
      <c r="G113" s="13"/>
      <c r="H113" s="39"/>
      <c r="I113" s="37">
        <v>2</v>
      </c>
      <c r="J113" s="37">
        <v>1.9</v>
      </c>
      <c r="K113" s="37">
        <v>1.9951709999999998</v>
      </c>
      <c r="L113" s="37">
        <v>2.0759734303290003</v>
      </c>
      <c r="M113" s="37">
        <v>2.1392698602197311</v>
      </c>
      <c r="N113" s="37">
        <v>2.2717112873427117</v>
      </c>
      <c r="O113" s="37">
        <v>2.2717112873427117</v>
      </c>
      <c r="P113" s="37">
        <v>2.3409757644937907</v>
      </c>
      <c r="Q113" s="37">
        <v>2.4123521155532068</v>
      </c>
      <c r="R113" s="37">
        <v>2.4859047315564236</v>
      </c>
      <c r="S113" s="37">
        <v>2.5616999668215787</v>
      </c>
    </row>
    <row r="114" spans="2:19" hidden="1" x14ac:dyDescent="0.2">
      <c r="B114" s="13" t="s">
        <v>25</v>
      </c>
      <c r="C114" s="13"/>
      <c r="D114" s="13"/>
      <c r="E114" s="13"/>
      <c r="F114" s="13"/>
      <c r="G114" s="13"/>
      <c r="H114" s="39"/>
      <c r="I114" s="37">
        <v>0</v>
      </c>
      <c r="J114" s="37">
        <v>0</v>
      </c>
      <c r="K114" s="37">
        <v>0</v>
      </c>
      <c r="L114" s="37">
        <v>0</v>
      </c>
      <c r="M114" s="37">
        <v>0</v>
      </c>
      <c r="N114" s="37">
        <v>0</v>
      </c>
      <c r="O114" s="37">
        <v>0</v>
      </c>
      <c r="P114" s="37">
        <v>0</v>
      </c>
      <c r="Q114" s="37">
        <v>0</v>
      </c>
      <c r="R114" s="37">
        <v>0</v>
      </c>
      <c r="S114" s="37">
        <v>0</v>
      </c>
    </row>
    <row r="115" spans="2:19" hidden="1" x14ac:dyDescent="0.2">
      <c r="B115" s="13" t="s">
        <v>26</v>
      </c>
      <c r="C115" s="13"/>
      <c r="D115" s="13"/>
      <c r="E115" s="13"/>
      <c r="F115" s="13"/>
      <c r="G115" s="13"/>
      <c r="H115" s="39"/>
      <c r="I115" s="37">
        <v>0</v>
      </c>
      <c r="J115" s="37">
        <v>0</v>
      </c>
      <c r="K115" s="37">
        <v>0</v>
      </c>
      <c r="L115" s="37">
        <v>0</v>
      </c>
      <c r="M115" s="37">
        <v>0</v>
      </c>
      <c r="N115" s="37">
        <v>0</v>
      </c>
      <c r="O115" s="37">
        <v>0</v>
      </c>
      <c r="P115" s="37">
        <v>0</v>
      </c>
      <c r="Q115" s="37">
        <v>0</v>
      </c>
      <c r="R115" s="37">
        <v>0</v>
      </c>
      <c r="S115" s="37">
        <v>0</v>
      </c>
    </row>
    <row r="116" spans="2:19" x14ac:dyDescent="0.2">
      <c r="B116" s="42" t="s">
        <v>27</v>
      </c>
      <c r="C116" s="42"/>
      <c r="D116" s="42"/>
      <c r="E116" s="42"/>
      <c r="F116" s="42"/>
      <c r="G116" s="42"/>
      <c r="H116" s="36"/>
      <c r="I116" s="37">
        <v>0</v>
      </c>
      <c r="J116" s="37">
        <v>0</v>
      </c>
      <c r="K116" s="37">
        <v>460</v>
      </c>
      <c r="L116" s="37">
        <v>315</v>
      </c>
      <c r="M116" s="37">
        <v>0</v>
      </c>
      <c r="N116" s="37">
        <v>0</v>
      </c>
      <c r="O116" s="37">
        <v>0</v>
      </c>
      <c r="P116" s="37">
        <v>0</v>
      </c>
      <c r="Q116" s="37">
        <v>0</v>
      </c>
      <c r="R116" s="37">
        <v>0</v>
      </c>
      <c r="S116" s="37">
        <v>0</v>
      </c>
    </row>
    <row r="117" spans="2:19" hidden="1" x14ac:dyDescent="0.2">
      <c r="B117" s="42" t="s">
        <v>28</v>
      </c>
      <c r="C117" s="44"/>
      <c r="D117" s="34"/>
      <c r="E117" s="34"/>
      <c r="F117" s="34"/>
      <c r="G117" s="34"/>
      <c r="H117" s="45"/>
      <c r="I117" s="37">
        <v>0</v>
      </c>
      <c r="J117" s="37">
        <v>0</v>
      </c>
      <c r="K117" s="37">
        <v>0</v>
      </c>
      <c r="L117" s="37">
        <v>0</v>
      </c>
      <c r="M117" s="37">
        <v>0</v>
      </c>
      <c r="N117" s="37">
        <v>0</v>
      </c>
      <c r="O117" s="37">
        <v>0</v>
      </c>
      <c r="P117" s="37">
        <v>0</v>
      </c>
      <c r="Q117" s="37">
        <v>0</v>
      </c>
      <c r="R117" s="37">
        <v>0</v>
      </c>
      <c r="S117" s="37">
        <v>0</v>
      </c>
    </row>
    <row r="118" spans="2:19" hidden="1" x14ac:dyDescent="0.2">
      <c r="B118" s="13" t="s">
        <v>29</v>
      </c>
      <c r="C118" s="13"/>
      <c r="D118" s="13"/>
      <c r="E118" s="13"/>
      <c r="F118" s="13"/>
      <c r="G118" s="13"/>
      <c r="H118" s="36"/>
      <c r="I118" s="37"/>
      <c r="J118" s="67"/>
      <c r="K118" s="68"/>
      <c r="L118" s="68"/>
      <c r="M118" s="68"/>
      <c r="N118" s="68"/>
      <c r="O118" s="69"/>
      <c r="P118" s="69"/>
      <c r="Q118" s="69"/>
      <c r="R118" s="69"/>
      <c r="S118" s="69"/>
    </row>
    <row r="119" spans="2:19" ht="15.75" x14ac:dyDescent="0.25">
      <c r="B119" s="46" t="s">
        <v>30</v>
      </c>
      <c r="C119" s="47"/>
      <c r="D119" s="48"/>
      <c r="E119" s="48"/>
      <c r="F119" s="48"/>
      <c r="G119" s="48"/>
      <c r="H119" s="49"/>
      <c r="I119" s="50">
        <f t="shared" ref="I119:S119" si="17">SUM(I110:I118)</f>
        <v>470</v>
      </c>
      <c r="J119" s="50">
        <f t="shared" si="17"/>
        <v>550.77665610320821</v>
      </c>
      <c r="K119" s="50">
        <f t="shared" si="17"/>
        <v>1038.3650588074179</v>
      </c>
      <c r="L119" s="50">
        <f t="shared" si="17"/>
        <v>916.78826532405958</v>
      </c>
      <c r="M119" s="50">
        <f t="shared" si="17"/>
        <v>620.13678953379008</v>
      </c>
      <c r="N119" s="50">
        <f t="shared" si="17"/>
        <v>639.11197533576012</v>
      </c>
      <c r="O119" s="50">
        <f t="shared" si="17"/>
        <v>658.52923498659629</v>
      </c>
      <c r="P119" s="50">
        <f t="shared" si="17"/>
        <v>678.6077913613376</v>
      </c>
      <c r="Q119" s="50">
        <f t="shared" si="17"/>
        <v>699.29854291994457</v>
      </c>
      <c r="R119" s="50">
        <f t="shared" si="17"/>
        <v>720.62015549357363</v>
      </c>
      <c r="S119" s="50">
        <f t="shared" si="17"/>
        <v>742.59186403457272</v>
      </c>
    </row>
    <row r="120" spans="2:19" x14ac:dyDescent="0.2">
      <c r="B120" s="13"/>
      <c r="C120" s="13"/>
      <c r="D120" s="13"/>
      <c r="E120" s="13"/>
      <c r="F120" s="13"/>
      <c r="G120" s="13"/>
      <c r="H120" s="28"/>
      <c r="I120" s="51"/>
      <c r="J120" s="52"/>
      <c r="K120" s="13"/>
    </row>
    <row r="121" spans="2:19" ht="15" x14ac:dyDescent="0.25">
      <c r="B121" s="30" t="s">
        <v>31</v>
      </c>
      <c r="C121" s="8"/>
      <c r="D121" s="8"/>
      <c r="E121" s="8"/>
      <c r="F121" s="8"/>
      <c r="G121" s="8"/>
      <c r="H121" s="28"/>
      <c r="I121" s="53"/>
      <c r="J121" s="54"/>
      <c r="K121" s="8"/>
    </row>
    <row r="122" spans="2:19" x14ac:dyDescent="0.2">
      <c r="B122" s="13" t="s">
        <v>32</v>
      </c>
      <c r="C122" s="13"/>
      <c r="D122" s="13"/>
      <c r="E122" s="13"/>
      <c r="F122" s="13"/>
      <c r="G122" s="13"/>
      <c r="H122" s="39"/>
      <c r="I122" s="37">
        <v>161</v>
      </c>
      <c r="J122" s="37">
        <v>137.199754970393</v>
      </c>
      <c r="K122" s="37">
        <v>144.05974271891267</v>
      </c>
      <c r="L122" s="37">
        <v>149.82213242766912</v>
      </c>
      <c r="M122" s="37">
        <v>154.31679640049924</v>
      </c>
      <c r="N122" s="37">
        <v>158.9463002925142</v>
      </c>
      <c r="O122" s="37">
        <v>163.71468930128967</v>
      </c>
      <c r="P122" s="37">
        <v>168.62612998032836</v>
      </c>
      <c r="Q122" s="37">
        <v>173.68491387973819</v>
      </c>
      <c r="R122" s="37">
        <v>178.89546129613032</v>
      </c>
      <c r="S122" s="37">
        <v>184.26232513501427</v>
      </c>
    </row>
    <row r="123" spans="2:19" hidden="1" x14ac:dyDescent="0.2">
      <c r="B123" s="13" t="s">
        <v>33</v>
      </c>
      <c r="C123" s="13"/>
      <c r="D123" s="13"/>
      <c r="E123" s="13"/>
      <c r="F123" s="13"/>
      <c r="G123" s="13"/>
      <c r="H123" s="39"/>
      <c r="I123" s="37">
        <v>5</v>
      </c>
      <c r="J123" s="37">
        <v>0</v>
      </c>
      <c r="K123" s="37">
        <v>0</v>
      </c>
      <c r="L123" s="37">
        <v>0</v>
      </c>
      <c r="M123" s="37">
        <v>0</v>
      </c>
      <c r="N123" s="37">
        <v>0</v>
      </c>
      <c r="O123" s="37">
        <v>0</v>
      </c>
      <c r="P123" s="37">
        <v>0</v>
      </c>
      <c r="Q123" s="37">
        <v>0</v>
      </c>
      <c r="R123" s="37">
        <v>0</v>
      </c>
      <c r="S123" s="37">
        <v>0</v>
      </c>
    </row>
    <row r="124" spans="2:19" x14ac:dyDescent="0.2">
      <c r="B124" s="13" t="s">
        <v>34</v>
      </c>
      <c r="C124" s="13"/>
      <c r="D124" s="13"/>
      <c r="E124" s="13"/>
      <c r="F124" s="13"/>
      <c r="G124" s="13"/>
      <c r="H124" s="39"/>
      <c r="I124" s="37">
        <v>160</v>
      </c>
      <c r="J124" s="37">
        <v>213.44133333333335</v>
      </c>
      <c r="K124" s="37">
        <v>226.24781333333328</v>
      </c>
      <c r="L124" s="37">
        <v>237.56020400000003</v>
      </c>
      <c r="M124" s="37">
        <v>247.06261216000004</v>
      </c>
      <c r="N124" s="37">
        <v>256.94511664640004</v>
      </c>
      <c r="O124" s="37">
        <v>267.22292131225601</v>
      </c>
      <c r="P124" s="37">
        <v>277.91183816474637</v>
      </c>
      <c r="Q124" s="37">
        <v>289.02831169133623</v>
      </c>
      <c r="R124" s="37">
        <v>300.58944415898958</v>
      </c>
      <c r="S124" s="37">
        <v>312.61302192534924</v>
      </c>
    </row>
    <row r="125" spans="2:19" x14ac:dyDescent="0.2">
      <c r="B125" s="13" t="s">
        <v>35</v>
      </c>
      <c r="C125" s="13"/>
      <c r="D125" s="13"/>
      <c r="E125" s="13"/>
      <c r="F125" s="13"/>
      <c r="G125" s="13"/>
      <c r="H125" s="39"/>
      <c r="I125" s="37">
        <v>134</v>
      </c>
      <c r="J125" s="37">
        <v>166.52914999999999</v>
      </c>
      <c r="K125" s="37">
        <v>176.52089900000001</v>
      </c>
      <c r="L125" s="37">
        <v>185.34694395000002</v>
      </c>
      <c r="M125" s="37">
        <v>192.76082170800004</v>
      </c>
      <c r="N125" s="37">
        <v>200.47125457632004</v>
      </c>
      <c r="O125" s="37">
        <v>208.49010475937283</v>
      </c>
      <c r="P125" s="37">
        <v>216.82970894974775</v>
      </c>
      <c r="Q125" s="37">
        <v>225.50289730773767</v>
      </c>
      <c r="R125" s="37">
        <v>234.52301320004719</v>
      </c>
      <c r="S125" s="37">
        <v>243.90393372804911</v>
      </c>
    </row>
    <row r="126" spans="2:19" hidden="1" x14ac:dyDescent="0.2">
      <c r="B126" s="13" t="s">
        <v>36</v>
      </c>
      <c r="C126" s="13"/>
      <c r="D126" s="13"/>
      <c r="E126" s="13"/>
      <c r="F126" s="13"/>
      <c r="G126" s="13"/>
      <c r="H126" s="39"/>
      <c r="I126" s="37">
        <v>37</v>
      </c>
      <c r="J126" s="37">
        <v>0</v>
      </c>
      <c r="K126" s="37">
        <v>0</v>
      </c>
      <c r="L126" s="37">
        <v>0</v>
      </c>
      <c r="M126" s="37">
        <v>0</v>
      </c>
      <c r="N126" s="37">
        <v>0</v>
      </c>
      <c r="O126" s="37">
        <v>0</v>
      </c>
      <c r="P126" s="37">
        <v>0</v>
      </c>
      <c r="Q126" s="37">
        <v>0</v>
      </c>
      <c r="R126" s="37">
        <v>0</v>
      </c>
      <c r="S126" s="37">
        <v>0</v>
      </c>
    </row>
    <row r="127" spans="2:19" ht="15.75" x14ac:dyDescent="0.25">
      <c r="B127" s="46" t="s">
        <v>37</v>
      </c>
      <c r="C127" s="47"/>
      <c r="D127" s="48"/>
      <c r="E127" s="48"/>
      <c r="F127" s="48"/>
      <c r="G127" s="48"/>
      <c r="H127" s="49"/>
      <c r="I127" s="50">
        <f>SUM(I121:I126)</f>
        <v>497</v>
      </c>
      <c r="J127" s="50">
        <f>SUM(J121:J126)</f>
        <v>517.17023830372636</v>
      </c>
      <c r="K127" s="50">
        <f t="shared" ref="K127:S127" si="18">SUM(K121:K126)</f>
        <v>546.828455052246</v>
      </c>
      <c r="L127" s="50">
        <f t="shared" si="18"/>
        <v>572.72928037766917</v>
      </c>
      <c r="M127" s="50">
        <f t="shared" si="18"/>
        <v>594.14023026849941</v>
      </c>
      <c r="N127" s="50">
        <f t="shared" si="18"/>
        <v>616.3626715152343</v>
      </c>
      <c r="O127" s="50">
        <f t="shared" si="18"/>
        <v>639.42771537291844</v>
      </c>
      <c r="P127" s="50">
        <f t="shared" si="18"/>
        <v>663.36767709482251</v>
      </c>
      <c r="Q127" s="50">
        <f t="shared" si="18"/>
        <v>688.21612287881203</v>
      </c>
      <c r="R127" s="50">
        <f t="shared" si="18"/>
        <v>714.00791865516715</v>
      </c>
      <c r="S127" s="50">
        <f t="shared" si="18"/>
        <v>740.77928078841262</v>
      </c>
    </row>
    <row r="128" spans="2:19" ht="18" x14ac:dyDescent="0.25">
      <c r="B128" s="55" t="s">
        <v>38</v>
      </c>
      <c r="C128" s="56"/>
      <c r="D128" s="34"/>
      <c r="E128" s="34"/>
      <c r="F128" s="34"/>
      <c r="G128" s="34"/>
      <c r="H128" s="49"/>
      <c r="I128" s="57">
        <f>I119-I127-I116</f>
        <v>-27</v>
      </c>
      <c r="J128" s="57">
        <f>J119-J127-J116</f>
        <v>33.606417799481846</v>
      </c>
      <c r="K128" s="57">
        <f t="shared" ref="K128:S128" si="19">K119-K127-K116</f>
        <v>31.536603755171882</v>
      </c>
      <c r="L128" s="57">
        <f t="shared" si="19"/>
        <v>29.05898494639041</v>
      </c>
      <c r="M128" s="57">
        <f t="shared" si="19"/>
        <v>25.996559265290671</v>
      </c>
      <c r="N128" s="57">
        <f t="shared" si="19"/>
        <v>22.749303820525824</v>
      </c>
      <c r="O128" s="57">
        <f t="shared" si="19"/>
        <v>19.101519613677851</v>
      </c>
      <c r="P128" s="57">
        <f t="shared" si="19"/>
        <v>15.240114266515093</v>
      </c>
      <c r="Q128" s="57">
        <f t="shared" si="19"/>
        <v>11.082420041132536</v>
      </c>
      <c r="R128" s="57">
        <f t="shared" si="19"/>
        <v>6.6122368384064885</v>
      </c>
      <c r="S128" s="57">
        <f t="shared" si="19"/>
        <v>1.8125832461601021</v>
      </c>
    </row>
    <row r="129" spans="2:19" ht="18.75" thickBot="1" x14ac:dyDescent="0.3">
      <c r="B129" s="55" t="s">
        <v>39</v>
      </c>
      <c r="C129" s="58"/>
      <c r="D129" s="34"/>
      <c r="E129" s="34"/>
      <c r="F129" s="34"/>
      <c r="G129" s="34"/>
      <c r="H129" s="34"/>
      <c r="I129" s="59">
        <f>I119-I127</f>
        <v>-27</v>
      </c>
      <c r="J129" s="59">
        <f>J119-J127</f>
        <v>33.606417799481846</v>
      </c>
      <c r="K129" s="59">
        <f t="shared" ref="K129:S129" si="20">K119-K127</f>
        <v>491.53660375517188</v>
      </c>
      <c r="L129" s="59">
        <f t="shared" si="20"/>
        <v>344.05898494639041</v>
      </c>
      <c r="M129" s="59">
        <f t="shared" si="20"/>
        <v>25.996559265290671</v>
      </c>
      <c r="N129" s="59">
        <f t="shared" si="20"/>
        <v>22.749303820525824</v>
      </c>
      <c r="O129" s="59">
        <f t="shared" si="20"/>
        <v>19.101519613677851</v>
      </c>
      <c r="P129" s="59">
        <f t="shared" si="20"/>
        <v>15.240114266515093</v>
      </c>
      <c r="Q129" s="59">
        <f t="shared" si="20"/>
        <v>11.082420041132536</v>
      </c>
      <c r="R129" s="59">
        <f t="shared" si="20"/>
        <v>6.6122368384064885</v>
      </c>
      <c r="S129" s="59">
        <f t="shared" si="20"/>
        <v>1.8125832461601021</v>
      </c>
    </row>
  </sheetData>
  <pageMargins left="0.39370078740157483" right="0.31496062992125984" top="0.39370078740157483" bottom="0.39370078740157483" header="0.19685039370078741" footer="0.19685039370078741"/>
  <pageSetup paperSize="9" scale="94" firstPageNumber="6" fitToHeight="0" orientation="landscape" r:id="rId1"/>
  <headerFooter alignWithMargins="0"/>
  <rowBreaks count="3" manualBreakCount="3">
    <brk id="32" max="16383" man="1"/>
    <brk id="65" max="16383" man="1"/>
    <brk id="9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B224F-A615-4156-B919-17F6A141CA04}">
  <sheetPr>
    <tabColor theme="3" tint="0.39997558519241921"/>
    <pageSetUpPr fitToPage="1"/>
  </sheetPr>
  <dimension ref="A1:X201"/>
  <sheetViews>
    <sheetView view="pageBreakPreview" topLeftCell="A61" zoomScale="130" zoomScaleNormal="100" zoomScaleSheetLayoutView="130" workbookViewId="0">
      <selection activeCell="L14" sqref="L14"/>
    </sheetView>
  </sheetViews>
  <sheetFormatPr defaultRowHeight="12.75" x14ac:dyDescent="0.2"/>
  <cols>
    <col min="1" max="1" width="2.140625" style="13" customWidth="1"/>
    <col min="2" max="5" width="9.140625" style="13"/>
    <col min="6" max="6" width="5.7109375" style="13" bestFit="1" customWidth="1"/>
    <col min="7" max="7" width="11" style="13" hidden="1" customWidth="1"/>
    <col min="8" max="17" width="11" style="13" bestFit="1" customWidth="1"/>
    <col min="18" max="256" width="9.140625" style="13"/>
    <col min="257" max="257" width="2.140625" style="13" customWidth="1"/>
    <col min="258" max="261" width="9.140625" style="13"/>
    <col min="262" max="262" width="5.7109375" style="13" bestFit="1" customWidth="1"/>
    <col min="263" max="273" width="11" style="13" bestFit="1" customWidth="1"/>
    <col min="274" max="512" width="9.140625" style="13"/>
    <col min="513" max="513" width="2.140625" style="13" customWidth="1"/>
    <col min="514" max="517" width="9.140625" style="13"/>
    <col min="518" max="518" width="5.7109375" style="13" bestFit="1" customWidth="1"/>
    <col min="519" max="529" width="11" style="13" bestFit="1" customWidth="1"/>
    <col min="530" max="768" width="9.140625" style="13"/>
    <col min="769" max="769" width="2.140625" style="13" customWidth="1"/>
    <col min="770" max="773" width="9.140625" style="13"/>
    <col min="774" max="774" width="5.7109375" style="13" bestFit="1" customWidth="1"/>
    <col min="775" max="785" width="11" style="13" bestFit="1" customWidth="1"/>
    <col min="786" max="1024" width="9.140625" style="13"/>
    <col min="1025" max="1025" width="2.140625" style="13" customWidth="1"/>
    <col min="1026" max="1029" width="9.140625" style="13"/>
    <col min="1030" max="1030" width="5.7109375" style="13" bestFit="1" customWidth="1"/>
    <col min="1031" max="1041" width="11" style="13" bestFit="1" customWidth="1"/>
    <col min="1042" max="1280" width="9.140625" style="13"/>
    <col min="1281" max="1281" width="2.140625" style="13" customWidth="1"/>
    <col min="1282" max="1285" width="9.140625" style="13"/>
    <col min="1286" max="1286" width="5.7109375" style="13" bestFit="1" customWidth="1"/>
    <col min="1287" max="1297" width="11" style="13" bestFit="1" customWidth="1"/>
    <col min="1298" max="1536" width="9.140625" style="13"/>
    <col min="1537" max="1537" width="2.140625" style="13" customWidth="1"/>
    <col min="1538" max="1541" width="9.140625" style="13"/>
    <col min="1542" max="1542" width="5.7109375" style="13" bestFit="1" customWidth="1"/>
    <col min="1543" max="1553" width="11" style="13" bestFit="1" customWidth="1"/>
    <col min="1554" max="1792" width="9.140625" style="13"/>
    <col min="1793" max="1793" width="2.140625" style="13" customWidth="1"/>
    <col min="1794" max="1797" width="9.140625" style="13"/>
    <col min="1798" max="1798" width="5.7109375" style="13" bestFit="1" customWidth="1"/>
    <col min="1799" max="1809" width="11" style="13" bestFit="1" customWidth="1"/>
    <col min="1810" max="2048" width="9.140625" style="13"/>
    <col min="2049" max="2049" width="2.140625" style="13" customWidth="1"/>
    <col min="2050" max="2053" width="9.140625" style="13"/>
    <col min="2054" max="2054" width="5.7109375" style="13" bestFit="1" customWidth="1"/>
    <col min="2055" max="2065" width="11" style="13" bestFit="1" customWidth="1"/>
    <col min="2066" max="2304" width="9.140625" style="13"/>
    <col min="2305" max="2305" width="2.140625" style="13" customWidth="1"/>
    <col min="2306" max="2309" width="9.140625" style="13"/>
    <col min="2310" max="2310" width="5.7109375" style="13" bestFit="1" customWidth="1"/>
    <col min="2311" max="2321" width="11" style="13" bestFit="1" customWidth="1"/>
    <col min="2322" max="2560" width="9.140625" style="13"/>
    <col min="2561" max="2561" width="2.140625" style="13" customWidth="1"/>
    <col min="2562" max="2565" width="9.140625" style="13"/>
    <col min="2566" max="2566" width="5.7109375" style="13" bestFit="1" customWidth="1"/>
    <col min="2567" max="2577" width="11" style="13" bestFit="1" customWidth="1"/>
    <col min="2578" max="2816" width="9.140625" style="13"/>
    <col min="2817" max="2817" width="2.140625" style="13" customWidth="1"/>
    <col min="2818" max="2821" width="9.140625" style="13"/>
    <col min="2822" max="2822" width="5.7109375" style="13" bestFit="1" customWidth="1"/>
    <col min="2823" max="2833" width="11" style="13" bestFit="1" customWidth="1"/>
    <col min="2834" max="3072" width="9.140625" style="13"/>
    <col min="3073" max="3073" width="2.140625" style="13" customWidth="1"/>
    <col min="3074" max="3077" width="9.140625" style="13"/>
    <col min="3078" max="3078" width="5.7109375" style="13" bestFit="1" customWidth="1"/>
    <col min="3079" max="3089" width="11" style="13" bestFit="1" customWidth="1"/>
    <col min="3090" max="3328" width="9.140625" style="13"/>
    <col min="3329" max="3329" width="2.140625" style="13" customWidth="1"/>
    <col min="3330" max="3333" width="9.140625" style="13"/>
    <col min="3334" max="3334" width="5.7109375" style="13" bestFit="1" customWidth="1"/>
    <col min="3335" max="3345" width="11" style="13" bestFit="1" customWidth="1"/>
    <col min="3346" max="3584" width="9.140625" style="13"/>
    <col min="3585" max="3585" width="2.140625" style="13" customWidth="1"/>
    <col min="3586" max="3589" width="9.140625" style="13"/>
    <col min="3590" max="3590" width="5.7109375" style="13" bestFit="1" customWidth="1"/>
    <col min="3591" max="3601" width="11" style="13" bestFit="1" customWidth="1"/>
    <col min="3602" max="3840" width="9.140625" style="13"/>
    <col min="3841" max="3841" width="2.140625" style="13" customWidth="1"/>
    <col min="3842" max="3845" width="9.140625" style="13"/>
    <col min="3846" max="3846" width="5.7109375" style="13" bestFit="1" customWidth="1"/>
    <col min="3847" max="3857" width="11" style="13" bestFit="1" customWidth="1"/>
    <col min="3858" max="4096" width="9.140625" style="13"/>
    <col min="4097" max="4097" width="2.140625" style="13" customWidth="1"/>
    <col min="4098" max="4101" width="9.140625" style="13"/>
    <col min="4102" max="4102" width="5.7109375" style="13" bestFit="1" customWidth="1"/>
    <col min="4103" max="4113" width="11" style="13" bestFit="1" customWidth="1"/>
    <col min="4114" max="4352" width="9.140625" style="13"/>
    <col min="4353" max="4353" width="2.140625" style="13" customWidth="1"/>
    <col min="4354" max="4357" width="9.140625" style="13"/>
    <col min="4358" max="4358" width="5.7109375" style="13" bestFit="1" customWidth="1"/>
    <col min="4359" max="4369" width="11" style="13" bestFit="1" customWidth="1"/>
    <col min="4370" max="4608" width="9.140625" style="13"/>
    <col min="4609" max="4609" width="2.140625" style="13" customWidth="1"/>
    <col min="4610" max="4613" width="9.140625" style="13"/>
    <col min="4614" max="4614" width="5.7109375" style="13" bestFit="1" customWidth="1"/>
    <col min="4615" max="4625" width="11" style="13" bestFit="1" customWidth="1"/>
    <col min="4626" max="4864" width="9.140625" style="13"/>
    <col min="4865" max="4865" width="2.140625" style="13" customWidth="1"/>
    <col min="4866" max="4869" width="9.140625" style="13"/>
    <col min="4870" max="4870" width="5.7109375" style="13" bestFit="1" customWidth="1"/>
    <col min="4871" max="4881" width="11" style="13" bestFit="1" customWidth="1"/>
    <col min="4882" max="5120" width="9.140625" style="13"/>
    <col min="5121" max="5121" width="2.140625" style="13" customWidth="1"/>
    <col min="5122" max="5125" width="9.140625" style="13"/>
    <col min="5126" max="5126" width="5.7109375" style="13" bestFit="1" customWidth="1"/>
    <col min="5127" max="5137" width="11" style="13" bestFit="1" customWidth="1"/>
    <col min="5138" max="5376" width="9.140625" style="13"/>
    <col min="5377" max="5377" width="2.140625" style="13" customWidth="1"/>
    <col min="5378" max="5381" width="9.140625" style="13"/>
    <col min="5382" max="5382" width="5.7109375" style="13" bestFit="1" customWidth="1"/>
    <col min="5383" max="5393" width="11" style="13" bestFit="1" customWidth="1"/>
    <col min="5394" max="5632" width="9.140625" style="13"/>
    <col min="5633" max="5633" width="2.140625" style="13" customWidth="1"/>
    <col min="5634" max="5637" width="9.140625" style="13"/>
    <col min="5638" max="5638" width="5.7109375" style="13" bestFit="1" customWidth="1"/>
    <col min="5639" max="5649" width="11" style="13" bestFit="1" customWidth="1"/>
    <col min="5650" max="5888" width="9.140625" style="13"/>
    <col min="5889" max="5889" width="2.140625" style="13" customWidth="1"/>
    <col min="5890" max="5893" width="9.140625" style="13"/>
    <col min="5894" max="5894" width="5.7109375" style="13" bestFit="1" customWidth="1"/>
    <col min="5895" max="5905" width="11" style="13" bestFit="1" customWidth="1"/>
    <col min="5906" max="6144" width="9.140625" style="13"/>
    <col min="6145" max="6145" width="2.140625" style="13" customWidth="1"/>
    <col min="6146" max="6149" width="9.140625" style="13"/>
    <col min="6150" max="6150" width="5.7109375" style="13" bestFit="1" customWidth="1"/>
    <col min="6151" max="6161" width="11" style="13" bestFit="1" customWidth="1"/>
    <col min="6162" max="6400" width="9.140625" style="13"/>
    <col min="6401" max="6401" width="2.140625" style="13" customWidth="1"/>
    <col min="6402" max="6405" width="9.140625" style="13"/>
    <col min="6406" max="6406" width="5.7109375" style="13" bestFit="1" customWidth="1"/>
    <col min="6407" max="6417" width="11" style="13" bestFit="1" customWidth="1"/>
    <col min="6418" max="6656" width="9.140625" style="13"/>
    <col min="6657" max="6657" width="2.140625" style="13" customWidth="1"/>
    <col min="6658" max="6661" width="9.140625" style="13"/>
    <col min="6662" max="6662" width="5.7109375" style="13" bestFit="1" customWidth="1"/>
    <col min="6663" max="6673" width="11" style="13" bestFit="1" customWidth="1"/>
    <col min="6674" max="6912" width="9.140625" style="13"/>
    <col min="6913" max="6913" width="2.140625" style="13" customWidth="1"/>
    <col min="6914" max="6917" width="9.140625" style="13"/>
    <col min="6918" max="6918" width="5.7109375" style="13" bestFit="1" customWidth="1"/>
    <col min="6919" max="6929" width="11" style="13" bestFit="1" customWidth="1"/>
    <col min="6930" max="7168" width="9.140625" style="13"/>
    <col min="7169" max="7169" width="2.140625" style="13" customWidth="1"/>
    <col min="7170" max="7173" width="9.140625" style="13"/>
    <col min="7174" max="7174" width="5.7109375" style="13" bestFit="1" customWidth="1"/>
    <col min="7175" max="7185" width="11" style="13" bestFit="1" customWidth="1"/>
    <col min="7186" max="7424" width="9.140625" style="13"/>
    <col min="7425" max="7425" width="2.140625" style="13" customWidth="1"/>
    <col min="7426" max="7429" width="9.140625" style="13"/>
    <col min="7430" max="7430" width="5.7109375" style="13" bestFit="1" customWidth="1"/>
    <col min="7431" max="7441" width="11" style="13" bestFit="1" customWidth="1"/>
    <col min="7442" max="7680" width="9.140625" style="13"/>
    <col min="7681" max="7681" width="2.140625" style="13" customWidth="1"/>
    <col min="7682" max="7685" width="9.140625" style="13"/>
    <col min="7686" max="7686" width="5.7109375" style="13" bestFit="1" customWidth="1"/>
    <col min="7687" max="7697" width="11" style="13" bestFit="1" customWidth="1"/>
    <col min="7698" max="7936" width="9.140625" style="13"/>
    <col min="7937" max="7937" width="2.140625" style="13" customWidth="1"/>
    <col min="7938" max="7941" width="9.140625" style="13"/>
    <col min="7942" max="7942" width="5.7109375" style="13" bestFit="1" customWidth="1"/>
    <col min="7943" max="7953" width="11" style="13" bestFit="1" customWidth="1"/>
    <col min="7954" max="8192" width="9.140625" style="13"/>
    <col min="8193" max="8193" width="2.140625" style="13" customWidth="1"/>
    <col min="8194" max="8197" width="9.140625" style="13"/>
    <col min="8198" max="8198" width="5.7109375" style="13" bestFit="1" customWidth="1"/>
    <col min="8199" max="8209" width="11" style="13" bestFit="1" customWidth="1"/>
    <col min="8210" max="8448" width="9.140625" style="13"/>
    <col min="8449" max="8449" width="2.140625" style="13" customWidth="1"/>
    <col min="8450" max="8453" width="9.140625" style="13"/>
    <col min="8454" max="8454" width="5.7109375" style="13" bestFit="1" customWidth="1"/>
    <col min="8455" max="8465" width="11" style="13" bestFit="1" customWidth="1"/>
    <col min="8466" max="8704" width="9.140625" style="13"/>
    <col min="8705" max="8705" width="2.140625" style="13" customWidth="1"/>
    <col min="8706" max="8709" width="9.140625" style="13"/>
    <col min="8710" max="8710" width="5.7109375" style="13" bestFit="1" customWidth="1"/>
    <col min="8711" max="8721" width="11" style="13" bestFit="1" customWidth="1"/>
    <col min="8722" max="8960" width="9.140625" style="13"/>
    <col min="8961" max="8961" width="2.140625" style="13" customWidth="1"/>
    <col min="8962" max="8965" width="9.140625" style="13"/>
    <col min="8966" max="8966" width="5.7109375" style="13" bestFit="1" customWidth="1"/>
    <col min="8967" max="8977" width="11" style="13" bestFit="1" customWidth="1"/>
    <col min="8978" max="9216" width="9.140625" style="13"/>
    <col min="9217" max="9217" width="2.140625" style="13" customWidth="1"/>
    <col min="9218" max="9221" width="9.140625" style="13"/>
    <col min="9222" max="9222" width="5.7109375" style="13" bestFit="1" customWidth="1"/>
    <col min="9223" max="9233" width="11" style="13" bestFit="1" customWidth="1"/>
    <col min="9234" max="9472" width="9.140625" style="13"/>
    <col min="9473" max="9473" width="2.140625" style="13" customWidth="1"/>
    <col min="9474" max="9477" width="9.140625" style="13"/>
    <col min="9478" max="9478" width="5.7109375" style="13" bestFit="1" customWidth="1"/>
    <col min="9479" max="9489" width="11" style="13" bestFit="1" customWidth="1"/>
    <col min="9490" max="9728" width="9.140625" style="13"/>
    <col min="9729" max="9729" width="2.140625" style="13" customWidth="1"/>
    <col min="9730" max="9733" width="9.140625" style="13"/>
    <col min="9734" max="9734" width="5.7109375" style="13" bestFit="1" customWidth="1"/>
    <col min="9735" max="9745" width="11" style="13" bestFit="1" customWidth="1"/>
    <col min="9746" max="9984" width="9.140625" style="13"/>
    <col min="9985" max="9985" width="2.140625" style="13" customWidth="1"/>
    <col min="9986" max="9989" width="9.140625" style="13"/>
    <col min="9990" max="9990" width="5.7109375" style="13" bestFit="1" customWidth="1"/>
    <col min="9991" max="10001" width="11" style="13" bestFit="1" customWidth="1"/>
    <col min="10002" max="10240" width="9.140625" style="13"/>
    <col min="10241" max="10241" width="2.140625" style="13" customWidth="1"/>
    <col min="10242" max="10245" width="9.140625" style="13"/>
    <col min="10246" max="10246" width="5.7109375" style="13" bestFit="1" customWidth="1"/>
    <col min="10247" max="10257" width="11" style="13" bestFit="1" customWidth="1"/>
    <col min="10258" max="10496" width="9.140625" style="13"/>
    <col min="10497" max="10497" width="2.140625" style="13" customWidth="1"/>
    <col min="10498" max="10501" width="9.140625" style="13"/>
    <col min="10502" max="10502" width="5.7109375" style="13" bestFit="1" customWidth="1"/>
    <col min="10503" max="10513" width="11" style="13" bestFit="1" customWidth="1"/>
    <col min="10514" max="10752" width="9.140625" style="13"/>
    <col min="10753" max="10753" width="2.140625" style="13" customWidth="1"/>
    <col min="10754" max="10757" width="9.140625" style="13"/>
    <col min="10758" max="10758" width="5.7109375" style="13" bestFit="1" customWidth="1"/>
    <col min="10759" max="10769" width="11" style="13" bestFit="1" customWidth="1"/>
    <col min="10770" max="11008" width="9.140625" style="13"/>
    <col min="11009" max="11009" width="2.140625" style="13" customWidth="1"/>
    <col min="11010" max="11013" width="9.140625" style="13"/>
    <col min="11014" max="11014" width="5.7109375" style="13" bestFit="1" customWidth="1"/>
    <col min="11015" max="11025" width="11" style="13" bestFit="1" customWidth="1"/>
    <col min="11026" max="11264" width="9.140625" style="13"/>
    <col min="11265" max="11265" width="2.140625" style="13" customWidth="1"/>
    <col min="11266" max="11269" width="9.140625" style="13"/>
    <col min="11270" max="11270" width="5.7109375" style="13" bestFit="1" customWidth="1"/>
    <col min="11271" max="11281" width="11" style="13" bestFit="1" customWidth="1"/>
    <col min="11282" max="11520" width="9.140625" style="13"/>
    <col min="11521" max="11521" width="2.140625" style="13" customWidth="1"/>
    <col min="11522" max="11525" width="9.140625" style="13"/>
    <col min="11526" max="11526" width="5.7109375" style="13" bestFit="1" customWidth="1"/>
    <col min="11527" max="11537" width="11" style="13" bestFit="1" customWidth="1"/>
    <col min="11538" max="11776" width="9.140625" style="13"/>
    <col min="11777" max="11777" width="2.140625" style="13" customWidth="1"/>
    <col min="11778" max="11781" width="9.140625" style="13"/>
    <col min="11782" max="11782" width="5.7109375" style="13" bestFit="1" customWidth="1"/>
    <col min="11783" max="11793" width="11" style="13" bestFit="1" customWidth="1"/>
    <col min="11794" max="12032" width="9.140625" style="13"/>
    <col min="12033" max="12033" width="2.140625" style="13" customWidth="1"/>
    <col min="12034" max="12037" width="9.140625" style="13"/>
    <col min="12038" max="12038" width="5.7109375" style="13" bestFit="1" customWidth="1"/>
    <col min="12039" max="12049" width="11" style="13" bestFit="1" customWidth="1"/>
    <col min="12050" max="12288" width="9.140625" style="13"/>
    <col min="12289" max="12289" width="2.140625" style="13" customWidth="1"/>
    <col min="12290" max="12293" width="9.140625" style="13"/>
    <col min="12294" max="12294" width="5.7109375" style="13" bestFit="1" customWidth="1"/>
    <col min="12295" max="12305" width="11" style="13" bestFit="1" customWidth="1"/>
    <col min="12306" max="12544" width="9.140625" style="13"/>
    <col min="12545" max="12545" width="2.140625" style="13" customWidth="1"/>
    <col min="12546" max="12549" width="9.140625" style="13"/>
    <col min="12550" max="12550" width="5.7109375" style="13" bestFit="1" customWidth="1"/>
    <col min="12551" max="12561" width="11" style="13" bestFit="1" customWidth="1"/>
    <col min="12562" max="12800" width="9.140625" style="13"/>
    <col min="12801" max="12801" width="2.140625" style="13" customWidth="1"/>
    <col min="12802" max="12805" width="9.140625" style="13"/>
    <col min="12806" max="12806" width="5.7109375" style="13" bestFit="1" customWidth="1"/>
    <col min="12807" max="12817" width="11" style="13" bestFit="1" customWidth="1"/>
    <col min="12818" max="13056" width="9.140625" style="13"/>
    <col min="13057" max="13057" width="2.140625" style="13" customWidth="1"/>
    <col min="13058" max="13061" width="9.140625" style="13"/>
    <col min="13062" max="13062" width="5.7109375" style="13" bestFit="1" customWidth="1"/>
    <col min="13063" max="13073" width="11" style="13" bestFit="1" customWidth="1"/>
    <col min="13074" max="13312" width="9.140625" style="13"/>
    <col min="13313" max="13313" width="2.140625" style="13" customWidth="1"/>
    <col min="13314" max="13317" width="9.140625" style="13"/>
    <col min="13318" max="13318" width="5.7109375" style="13" bestFit="1" customWidth="1"/>
    <col min="13319" max="13329" width="11" style="13" bestFit="1" customWidth="1"/>
    <col min="13330" max="13568" width="9.140625" style="13"/>
    <col min="13569" max="13569" width="2.140625" style="13" customWidth="1"/>
    <col min="13570" max="13573" width="9.140625" style="13"/>
    <col min="13574" max="13574" width="5.7109375" style="13" bestFit="1" customWidth="1"/>
    <col min="13575" max="13585" width="11" style="13" bestFit="1" customWidth="1"/>
    <col min="13586" max="13824" width="9.140625" style="13"/>
    <col min="13825" max="13825" width="2.140625" style="13" customWidth="1"/>
    <col min="13826" max="13829" width="9.140625" style="13"/>
    <col min="13830" max="13830" width="5.7109375" style="13" bestFit="1" customWidth="1"/>
    <col min="13831" max="13841" width="11" style="13" bestFit="1" customWidth="1"/>
    <col min="13842" max="14080" width="9.140625" style="13"/>
    <col min="14081" max="14081" width="2.140625" style="13" customWidth="1"/>
    <col min="14082" max="14085" width="9.140625" style="13"/>
    <col min="14086" max="14086" width="5.7109375" style="13" bestFit="1" customWidth="1"/>
    <col min="14087" max="14097" width="11" style="13" bestFit="1" customWidth="1"/>
    <col min="14098" max="14336" width="9.140625" style="13"/>
    <col min="14337" max="14337" width="2.140625" style="13" customWidth="1"/>
    <col min="14338" max="14341" width="9.140625" style="13"/>
    <col min="14342" max="14342" width="5.7109375" style="13" bestFit="1" customWidth="1"/>
    <col min="14343" max="14353" width="11" style="13" bestFit="1" customWidth="1"/>
    <col min="14354" max="14592" width="9.140625" style="13"/>
    <col min="14593" max="14593" width="2.140625" style="13" customWidth="1"/>
    <col min="14594" max="14597" width="9.140625" style="13"/>
    <col min="14598" max="14598" width="5.7109375" style="13" bestFit="1" customWidth="1"/>
    <col min="14599" max="14609" width="11" style="13" bestFit="1" customWidth="1"/>
    <col min="14610" max="14848" width="9.140625" style="13"/>
    <col min="14849" max="14849" width="2.140625" style="13" customWidth="1"/>
    <col min="14850" max="14853" width="9.140625" style="13"/>
    <col min="14854" max="14854" width="5.7109375" style="13" bestFit="1" customWidth="1"/>
    <col min="14855" max="14865" width="11" style="13" bestFit="1" customWidth="1"/>
    <col min="14866" max="15104" width="9.140625" style="13"/>
    <col min="15105" max="15105" width="2.140625" style="13" customWidth="1"/>
    <col min="15106" max="15109" width="9.140625" style="13"/>
    <col min="15110" max="15110" width="5.7109375" style="13" bestFit="1" customWidth="1"/>
    <col min="15111" max="15121" width="11" style="13" bestFit="1" customWidth="1"/>
    <col min="15122" max="15360" width="9.140625" style="13"/>
    <col min="15361" max="15361" width="2.140625" style="13" customWidth="1"/>
    <col min="15362" max="15365" width="9.140625" style="13"/>
    <col min="15366" max="15366" width="5.7109375" style="13" bestFit="1" customWidth="1"/>
    <col min="15367" max="15377" width="11" style="13" bestFit="1" customWidth="1"/>
    <col min="15378" max="15616" width="9.140625" style="13"/>
    <col min="15617" max="15617" width="2.140625" style="13" customWidth="1"/>
    <col min="15618" max="15621" width="9.140625" style="13"/>
    <col min="15622" max="15622" width="5.7109375" style="13" bestFit="1" customWidth="1"/>
    <col min="15623" max="15633" width="11" style="13" bestFit="1" customWidth="1"/>
    <col min="15634" max="15872" width="9.140625" style="13"/>
    <col min="15873" max="15873" width="2.140625" style="13" customWidth="1"/>
    <col min="15874" max="15877" width="9.140625" style="13"/>
    <col min="15878" max="15878" width="5.7109375" style="13" bestFit="1" customWidth="1"/>
    <col min="15879" max="15889" width="11" style="13" bestFit="1" customWidth="1"/>
    <col min="15890" max="16128" width="9.140625" style="13"/>
    <col min="16129" max="16129" width="2.140625" style="13" customWidth="1"/>
    <col min="16130" max="16133" width="9.140625" style="13"/>
    <col min="16134" max="16134" width="5.7109375" style="13" bestFit="1" customWidth="1"/>
    <col min="16135" max="16145" width="11" style="13" bestFit="1" customWidth="1"/>
    <col min="16146" max="16384" width="9.140625" style="13"/>
  </cols>
  <sheetData>
    <row r="1" spans="1:17" x14ac:dyDescent="0.2">
      <c r="A1" s="70"/>
      <c r="B1" s="70"/>
      <c r="C1" s="70"/>
      <c r="D1" s="70"/>
      <c r="E1" s="70"/>
      <c r="F1" s="70"/>
      <c r="G1" s="70"/>
      <c r="H1" s="70"/>
      <c r="I1" s="70"/>
      <c r="J1" s="70"/>
    </row>
    <row r="2" spans="1:17" x14ac:dyDescent="0.2">
      <c r="A2" s="71"/>
      <c r="B2" s="71" t="s">
        <v>3</v>
      </c>
      <c r="C2" s="71"/>
      <c r="D2" s="72"/>
      <c r="E2" s="72"/>
      <c r="F2" s="71"/>
      <c r="G2" s="71"/>
      <c r="H2" s="71"/>
      <c r="I2" s="71"/>
      <c r="J2" s="71"/>
      <c r="O2" s="11" t="str">
        <f>'IncomeStat SCEN2'!$Q$1</f>
        <v>SCENARIO 2</v>
      </c>
      <c r="P2" s="73"/>
    </row>
    <row r="3" spans="1:17" x14ac:dyDescent="0.2">
      <c r="A3" s="70"/>
      <c r="B3" s="70"/>
      <c r="C3" s="70"/>
      <c r="D3" s="70"/>
      <c r="E3" s="70"/>
      <c r="F3" s="70"/>
      <c r="G3" s="70"/>
      <c r="H3" s="70"/>
      <c r="I3" s="70"/>
      <c r="J3" s="70"/>
    </row>
    <row r="4" spans="1:17" x14ac:dyDescent="0.2">
      <c r="A4" s="74"/>
      <c r="B4" s="75" t="s">
        <v>43</v>
      </c>
      <c r="C4" s="74"/>
      <c r="D4" s="74"/>
      <c r="E4" s="74"/>
      <c r="F4" s="74"/>
      <c r="G4" s="74"/>
      <c r="H4" s="74"/>
      <c r="I4" s="74"/>
      <c r="J4" s="74"/>
    </row>
    <row r="5" spans="1:17" x14ac:dyDescent="0.2">
      <c r="A5" s="74"/>
      <c r="B5" s="74"/>
      <c r="C5" s="74"/>
      <c r="D5" s="74"/>
      <c r="E5" s="74"/>
      <c r="F5" s="74"/>
      <c r="G5" s="74"/>
      <c r="H5" s="74"/>
      <c r="I5" s="74"/>
      <c r="J5" s="74"/>
    </row>
    <row r="6" spans="1:17" ht="13.5" thickBot="1" x14ac:dyDescent="0.25">
      <c r="A6" s="70"/>
      <c r="B6" s="70"/>
      <c r="C6" s="70"/>
      <c r="D6" s="70"/>
      <c r="E6" s="70"/>
      <c r="F6" s="70"/>
      <c r="G6" s="70"/>
      <c r="H6" s="70"/>
      <c r="I6" s="70"/>
      <c r="J6" s="70"/>
    </row>
    <row r="7" spans="1:17" x14ac:dyDescent="0.2">
      <c r="A7" s="70"/>
      <c r="B7" s="76" t="s">
        <v>6</v>
      </c>
      <c r="C7" s="77"/>
      <c r="D7" s="77"/>
      <c r="E7" s="77"/>
      <c r="F7" s="78"/>
      <c r="G7" s="79">
        <f>'IncomeStat SCEN2'!I7</f>
        <v>2022</v>
      </c>
      <c r="H7" s="79">
        <f>G7+1</f>
        <v>2023</v>
      </c>
      <c r="I7" s="79">
        <f t="shared" ref="I7:Q7" si="0">H7+1</f>
        <v>2024</v>
      </c>
      <c r="J7" s="79">
        <f t="shared" si="0"/>
        <v>2025</v>
      </c>
      <c r="K7" s="79">
        <f t="shared" si="0"/>
        <v>2026</v>
      </c>
      <c r="L7" s="79">
        <f t="shared" si="0"/>
        <v>2027</v>
      </c>
      <c r="M7" s="79">
        <f t="shared" si="0"/>
        <v>2028</v>
      </c>
      <c r="N7" s="79">
        <f t="shared" si="0"/>
        <v>2029</v>
      </c>
      <c r="O7" s="79">
        <f t="shared" si="0"/>
        <v>2030</v>
      </c>
      <c r="P7" s="79">
        <f t="shared" si="0"/>
        <v>2031</v>
      </c>
      <c r="Q7" s="79">
        <f t="shared" si="0"/>
        <v>2032</v>
      </c>
    </row>
    <row r="8" spans="1:17" ht="26.25" thickBot="1" x14ac:dyDescent="0.25">
      <c r="A8" s="70"/>
      <c r="B8" s="80" t="s">
        <v>7</v>
      </c>
      <c r="C8" s="81"/>
      <c r="D8" s="81"/>
      <c r="E8" s="81"/>
      <c r="F8" s="82"/>
      <c r="G8" s="83" t="s">
        <v>8</v>
      </c>
      <c r="H8" s="83" t="s">
        <v>9</v>
      </c>
      <c r="I8" s="83" t="s">
        <v>10</v>
      </c>
      <c r="J8" s="83" t="s">
        <v>11</v>
      </c>
      <c r="K8" s="83" t="s">
        <v>12</v>
      </c>
      <c r="L8" s="83" t="s">
        <v>13</v>
      </c>
      <c r="M8" s="83" t="s">
        <v>14</v>
      </c>
      <c r="N8" s="83" t="s">
        <v>15</v>
      </c>
      <c r="O8" s="83" t="s">
        <v>16</v>
      </c>
      <c r="P8" s="83" t="s">
        <v>17</v>
      </c>
      <c r="Q8" s="83" t="s">
        <v>18</v>
      </c>
    </row>
    <row r="9" spans="1:17" x14ac:dyDescent="0.2">
      <c r="A9" s="70"/>
      <c r="B9" s="70"/>
      <c r="C9" s="70"/>
      <c r="D9" s="70"/>
      <c r="E9" s="70"/>
      <c r="F9" s="84"/>
      <c r="G9" s="70"/>
      <c r="H9" s="70"/>
      <c r="I9" s="70"/>
      <c r="J9" s="70"/>
    </row>
    <row r="10" spans="1:17" x14ac:dyDescent="0.2">
      <c r="A10" s="71"/>
      <c r="B10" s="85" t="s">
        <v>44</v>
      </c>
      <c r="C10" s="71"/>
      <c r="D10" s="71"/>
      <c r="E10" s="71"/>
      <c r="F10" s="84"/>
      <c r="G10" s="71"/>
      <c r="H10" s="71"/>
      <c r="I10" s="71"/>
      <c r="J10" s="71"/>
    </row>
    <row r="11" spans="1:17" x14ac:dyDescent="0.2">
      <c r="A11" s="71"/>
      <c r="B11" s="85" t="s">
        <v>45</v>
      </c>
      <c r="C11" s="71"/>
      <c r="D11" s="71"/>
      <c r="E11" s="71"/>
      <c r="F11" s="86"/>
      <c r="G11" s="72"/>
      <c r="H11" s="72"/>
      <c r="I11" s="72"/>
      <c r="J11" s="71"/>
    </row>
    <row r="12" spans="1:17" x14ac:dyDescent="0.2">
      <c r="A12" s="70"/>
      <c r="B12" s="70" t="s">
        <v>46</v>
      </c>
      <c r="C12" s="70"/>
      <c r="D12" s="70"/>
      <c r="E12" s="70"/>
      <c r="F12" s="86"/>
      <c r="G12" s="87">
        <f t="shared" ref="G12:Q16" si="1">G64+G118+G166</f>
        <v>8116</v>
      </c>
      <c r="H12" s="87">
        <f t="shared" si="1"/>
        <v>4551.0909946320835</v>
      </c>
      <c r="I12" s="87">
        <f t="shared" si="1"/>
        <v>892.51076482908763</v>
      </c>
      <c r="J12" s="87">
        <f t="shared" si="1"/>
        <v>1860.2560788811697</v>
      </c>
      <c r="K12" s="87">
        <f t="shared" si="1"/>
        <v>3523.7619485387113</v>
      </c>
      <c r="L12" s="87">
        <f t="shared" si="1"/>
        <v>5218.2769449109383</v>
      </c>
      <c r="M12" s="87">
        <f t="shared" si="1"/>
        <v>6964.7007159178102</v>
      </c>
      <c r="N12" s="87">
        <f t="shared" si="1"/>
        <v>7779.5482478005906</v>
      </c>
      <c r="O12" s="87">
        <f t="shared" si="1"/>
        <v>9075.2462675641727</v>
      </c>
      <c r="P12" s="87">
        <f t="shared" si="1"/>
        <v>10814.701805829292</v>
      </c>
      <c r="Q12" s="87">
        <f t="shared" si="1"/>
        <v>12664.892289315851</v>
      </c>
    </row>
    <row r="13" spans="1:17" x14ac:dyDescent="0.2">
      <c r="A13" s="70"/>
      <c r="B13" s="70" t="s">
        <v>47</v>
      </c>
      <c r="C13" s="70"/>
      <c r="D13" s="70"/>
      <c r="E13" s="70"/>
      <c r="F13" s="86"/>
      <c r="G13" s="87">
        <f t="shared" si="1"/>
        <v>5406</v>
      </c>
      <c r="H13" s="87">
        <f t="shared" si="1"/>
        <v>5406</v>
      </c>
      <c r="I13" s="87">
        <f>I65+I119+I167</f>
        <v>5406</v>
      </c>
      <c r="J13" s="87">
        <f t="shared" si="1"/>
        <v>5406</v>
      </c>
      <c r="K13" s="87">
        <f t="shared" si="1"/>
        <v>5406</v>
      </c>
      <c r="L13" s="87">
        <f t="shared" si="1"/>
        <v>5406</v>
      </c>
      <c r="M13" s="87">
        <f t="shared" si="1"/>
        <v>5406</v>
      </c>
      <c r="N13" s="87">
        <f t="shared" si="1"/>
        <v>5406</v>
      </c>
      <c r="O13" s="87">
        <f t="shared" si="1"/>
        <v>5406</v>
      </c>
      <c r="P13" s="87">
        <f t="shared" si="1"/>
        <v>5406</v>
      </c>
      <c r="Q13" s="87">
        <f t="shared" si="1"/>
        <v>5406</v>
      </c>
    </row>
    <row r="14" spans="1:17" x14ac:dyDescent="0.2">
      <c r="A14" s="70"/>
      <c r="B14" s="70" t="s">
        <v>48</v>
      </c>
      <c r="C14" s="70"/>
      <c r="D14" s="70"/>
      <c r="E14" s="70"/>
      <c r="F14" s="86"/>
      <c r="G14" s="87">
        <f t="shared" si="1"/>
        <v>2276</v>
      </c>
      <c r="H14" s="87">
        <f t="shared" si="1"/>
        <v>2276</v>
      </c>
      <c r="I14" s="87">
        <f t="shared" si="1"/>
        <v>1476</v>
      </c>
      <c r="J14" s="87">
        <f t="shared" si="1"/>
        <v>876</v>
      </c>
      <c r="K14" s="87">
        <f t="shared" si="1"/>
        <v>726</v>
      </c>
      <c r="L14" s="87">
        <f t="shared" si="1"/>
        <v>926</v>
      </c>
      <c r="M14" s="87">
        <f t="shared" si="1"/>
        <v>926</v>
      </c>
      <c r="N14" s="87">
        <f t="shared" si="1"/>
        <v>926</v>
      </c>
      <c r="O14" s="87">
        <f t="shared" si="1"/>
        <v>926</v>
      </c>
      <c r="P14" s="87">
        <f t="shared" si="1"/>
        <v>926</v>
      </c>
      <c r="Q14" s="87">
        <f t="shared" si="1"/>
        <v>926</v>
      </c>
    </row>
    <row r="15" spans="1:17" x14ac:dyDescent="0.2">
      <c r="A15" s="70"/>
      <c r="B15" s="70" t="s">
        <v>49</v>
      </c>
      <c r="C15" s="70"/>
      <c r="D15" s="70"/>
      <c r="E15" s="70"/>
      <c r="F15" s="86"/>
      <c r="G15" s="87">
        <f t="shared" si="1"/>
        <v>274</v>
      </c>
      <c r="H15" s="87">
        <f t="shared" si="1"/>
        <v>274</v>
      </c>
      <c r="I15" s="87">
        <f t="shared" si="1"/>
        <v>274</v>
      </c>
      <c r="J15" s="87">
        <f t="shared" si="1"/>
        <v>274</v>
      </c>
      <c r="K15" s="87">
        <f t="shared" si="1"/>
        <v>274</v>
      </c>
      <c r="L15" s="87">
        <f t="shared" si="1"/>
        <v>274</v>
      </c>
      <c r="M15" s="87">
        <f t="shared" si="1"/>
        <v>274</v>
      </c>
      <c r="N15" s="87">
        <f t="shared" si="1"/>
        <v>274</v>
      </c>
      <c r="O15" s="87">
        <f t="shared" si="1"/>
        <v>274</v>
      </c>
      <c r="P15" s="87">
        <f t="shared" si="1"/>
        <v>274</v>
      </c>
      <c r="Q15" s="87">
        <f t="shared" si="1"/>
        <v>274</v>
      </c>
    </row>
    <row r="16" spans="1:17" x14ac:dyDescent="0.2">
      <c r="A16" s="70"/>
      <c r="B16" s="70" t="s">
        <v>50</v>
      </c>
      <c r="C16" s="70"/>
      <c r="D16" s="70"/>
      <c r="E16" s="70"/>
      <c r="F16" s="86"/>
      <c r="G16" s="87">
        <f t="shared" si="1"/>
        <v>3032</v>
      </c>
      <c r="H16" s="87">
        <f t="shared" si="1"/>
        <v>1532</v>
      </c>
      <c r="I16" s="87">
        <f t="shared" si="1"/>
        <v>93</v>
      </c>
      <c r="J16" s="87">
        <f t="shared" si="1"/>
        <v>93</v>
      </c>
      <c r="K16" s="87">
        <f t="shared" si="1"/>
        <v>93</v>
      </c>
      <c r="L16" s="87">
        <f t="shared" si="1"/>
        <v>93</v>
      </c>
      <c r="M16" s="87">
        <f t="shared" si="1"/>
        <v>93</v>
      </c>
      <c r="N16" s="87">
        <f t="shared" si="1"/>
        <v>93</v>
      </c>
      <c r="O16" s="87">
        <f t="shared" si="1"/>
        <v>93</v>
      </c>
      <c r="P16" s="87">
        <f t="shared" si="1"/>
        <v>93</v>
      </c>
      <c r="Q16" s="87">
        <f t="shared" si="1"/>
        <v>93</v>
      </c>
    </row>
    <row r="17" spans="1:24" hidden="1" x14ac:dyDescent="0.2">
      <c r="A17" s="70"/>
      <c r="B17" s="70" t="s">
        <v>51</v>
      </c>
      <c r="C17" s="70"/>
      <c r="D17" s="70"/>
      <c r="E17" s="70"/>
      <c r="F17" s="86"/>
      <c r="G17" s="87">
        <f>G69</f>
        <v>0</v>
      </c>
      <c r="H17" s="87">
        <f t="shared" ref="H17:Q17" si="2">H69</f>
        <v>0</v>
      </c>
      <c r="I17" s="87">
        <f t="shared" si="2"/>
        <v>0</v>
      </c>
      <c r="J17" s="87">
        <f t="shared" si="2"/>
        <v>0</v>
      </c>
      <c r="K17" s="87">
        <f t="shared" si="2"/>
        <v>0</v>
      </c>
      <c r="L17" s="87">
        <f t="shared" si="2"/>
        <v>0</v>
      </c>
      <c r="M17" s="87">
        <f t="shared" si="2"/>
        <v>0</v>
      </c>
      <c r="N17" s="87">
        <f t="shared" si="2"/>
        <v>0</v>
      </c>
      <c r="O17" s="87">
        <f t="shared" si="2"/>
        <v>0</v>
      </c>
      <c r="P17" s="87">
        <f t="shared" si="2"/>
        <v>0</v>
      </c>
      <c r="Q17" s="87">
        <f t="shared" si="2"/>
        <v>0</v>
      </c>
    </row>
    <row r="18" spans="1:24" x14ac:dyDescent="0.2">
      <c r="A18" s="71"/>
      <c r="B18" s="88" t="s">
        <v>52</v>
      </c>
      <c r="C18" s="89"/>
      <c r="D18" s="89"/>
      <c r="E18" s="89"/>
      <c r="F18" s="86"/>
      <c r="G18" s="90">
        <f>SUM(G11:G17)</f>
        <v>19104</v>
      </c>
      <c r="H18" s="90">
        <f>SUM(H11:H17)</f>
        <v>14039.090994632083</v>
      </c>
      <c r="I18" s="90">
        <f>SUM(I11:I17)</f>
        <v>8141.5107648290877</v>
      </c>
      <c r="J18" s="90">
        <f t="shared" ref="J18:Q18" si="3">SUM(J11:J17)</f>
        <v>8509.2560788811697</v>
      </c>
      <c r="K18" s="90">
        <f t="shared" si="3"/>
        <v>10022.761948538711</v>
      </c>
      <c r="L18" s="90">
        <f t="shared" si="3"/>
        <v>11917.276944910938</v>
      </c>
      <c r="M18" s="90">
        <f t="shared" si="3"/>
        <v>13663.70071591781</v>
      </c>
      <c r="N18" s="90">
        <f t="shared" si="3"/>
        <v>14478.548247800591</v>
      </c>
      <c r="O18" s="90">
        <f t="shared" si="3"/>
        <v>15774.246267564173</v>
      </c>
      <c r="P18" s="90">
        <f t="shared" si="3"/>
        <v>17513.701805829292</v>
      </c>
      <c r="Q18" s="90">
        <f t="shared" si="3"/>
        <v>19363.892289315852</v>
      </c>
    </row>
    <row r="19" spans="1:24" x14ac:dyDescent="0.2">
      <c r="A19" s="70"/>
      <c r="B19" s="70"/>
      <c r="C19" s="70"/>
      <c r="D19" s="70"/>
      <c r="E19" s="70"/>
      <c r="F19" s="86"/>
      <c r="G19" s="91"/>
      <c r="H19" s="92"/>
      <c r="I19" s="92"/>
      <c r="J19" s="70"/>
    </row>
    <row r="20" spans="1:24" x14ac:dyDescent="0.2">
      <c r="A20" s="71"/>
      <c r="B20" s="85" t="s">
        <v>53</v>
      </c>
      <c r="C20" s="71"/>
      <c r="D20" s="71"/>
      <c r="E20" s="71"/>
      <c r="F20" s="84"/>
      <c r="G20" s="93"/>
      <c r="H20" s="94"/>
      <c r="I20" s="94"/>
      <c r="J20" s="71"/>
    </row>
    <row r="21" spans="1:24" hidden="1" x14ac:dyDescent="0.2">
      <c r="A21" s="70"/>
      <c r="B21" s="70" t="s">
        <v>49</v>
      </c>
      <c r="C21" s="70"/>
      <c r="D21" s="70"/>
      <c r="E21" s="70"/>
      <c r="F21" s="86"/>
      <c r="G21" s="87">
        <f t="shared" ref="G21:Q21" si="4">G73+G126+G175</f>
        <v>0</v>
      </c>
      <c r="H21" s="87">
        <f t="shared" si="4"/>
        <v>0</v>
      </c>
      <c r="I21" s="87">
        <f t="shared" si="4"/>
        <v>0</v>
      </c>
      <c r="J21" s="87">
        <f t="shared" si="4"/>
        <v>0</v>
      </c>
      <c r="K21" s="87">
        <f t="shared" si="4"/>
        <v>0</v>
      </c>
      <c r="L21" s="87">
        <f t="shared" si="4"/>
        <v>0</v>
      </c>
      <c r="M21" s="87">
        <f t="shared" si="4"/>
        <v>0</v>
      </c>
      <c r="N21" s="87">
        <f t="shared" si="4"/>
        <v>0</v>
      </c>
      <c r="O21" s="87">
        <f t="shared" si="4"/>
        <v>0</v>
      </c>
      <c r="P21" s="87">
        <f t="shared" si="4"/>
        <v>0</v>
      </c>
      <c r="Q21" s="87">
        <f t="shared" si="4"/>
        <v>0</v>
      </c>
    </row>
    <row r="22" spans="1:24" x14ac:dyDescent="0.2">
      <c r="A22" s="70"/>
      <c r="B22" s="70" t="s">
        <v>48</v>
      </c>
      <c r="C22" s="70"/>
      <c r="D22" s="70"/>
      <c r="E22" s="70"/>
      <c r="F22" s="86"/>
      <c r="G22" s="87">
        <f>G74+G127+G174</f>
        <v>7</v>
      </c>
      <c r="H22" s="87">
        <f t="shared" ref="H22:Q22" si="5">H74+H127+H174</f>
        <v>7</v>
      </c>
      <c r="I22" s="87">
        <f t="shared" si="5"/>
        <v>7</v>
      </c>
      <c r="J22" s="87">
        <f t="shared" si="5"/>
        <v>7</v>
      </c>
      <c r="K22" s="87">
        <f t="shared" si="5"/>
        <v>7</v>
      </c>
      <c r="L22" s="87">
        <f t="shared" si="5"/>
        <v>7</v>
      </c>
      <c r="M22" s="87">
        <f t="shared" si="5"/>
        <v>7</v>
      </c>
      <c r="N22" s="87">
        <f t="shared" si="5"/>
        <v>7</v>
      </c>
      <c r="O22" s="87">
        <f t="shared" si="5"/>
        <v>7</v>
      </c>
      <c r="P22" s="87">
        <f t="shared" si="5"/>
        <v>7</v>
      </c>
      <c r="Q22" s="87">
        <f t="shared" si="5"/>
        <v>7</v>
      </c>
    </row>
    <row r="23" spans="1:24" x14ac:dyDescent="0.2">
      <c r="A23" s="70"/>
      <c r="B23" s="70" t="s">
        <v>54</v>
      </c>
      <c r="C23" s="70"/>
      <c r="D23" s="70"/>
      <c r="E23" s="70"/>
      <c r="F23" s="86"/>
      <c r="G23" s="87">
        <f t="shared" ref="G23:Q23" si="6">G75+G128+G176</f>
        <v>477641</v>
      </c>
      <c r="H23" s="87">
        <f t="shared" si="6"/>
        <v>496817.11903</v>
      </c>
      <c r="I23" s="87">
        <f t="shared" si="6"/>
        <v>502663.97382179991</v>
      </c>
      <c r="J23" s="87">
        <f t="shared" si="6"/>
        <v>503292.30928718997</v>
      </c>
      <c r="K23" s="87">
        <f t="shared" si="6"/>
        <v>502672.67420806555</v>
      </c>
      <c r="L23" s="87">
        <f t="shared" si="6"/>
        <v>501634.57295955857</v>
      </c>
      <c r="M23" s="87">
        <f t="shared" si="6"/>
        <v>500868.37284906942</v>
      </c>
      <c r="N23" s="87">
        <f t="shared" si="6"/>
        <v>500590.13435885287</v>
      </c>
      <c r="O23" s="87">
        <f t="shared" si="6"/>
        <v>500006.45768855745</v>
      </c>
      <c r="P23" s="87">
        <f t="shared" si="6"/>
        <v>498475.12249955157</v>
      </c>
      <c r="Q23" s="87">
        <f t="shared" si="6"/>
        <v>496667.70047057874</v>
      </c>
    </row>
    <row r="24" spans="1:24" x14ac:dyDescent="0.2">
      <c r="A24" s="70"/>
      <c r="B24" s="70" t="s">
        <v>55</v>
      </c>
      <c r="C24" s="70"/>
      <c r="D24" s="70"/>
      <c r="E24" s="70"/>
      <c r="F24" s="86"/>
      <c r="G24" s="87">
        <f>G76</f>
        <v>55</v>
      </c>
      <c r="H24" s="87">
        <f t="shared" ref="H24:Q24" si="7">H76</f>
        <v>55</v>
      </c>
      <c r="I24" s="87">
        <f t="shared" si="7"/>
        <v>55</v>
      </c>
      <c r="J24" s="87">
        <f t="shared" si="7"/>
        <v>55</v>
      </c>
      <c r="K24" s="87">
        <f t="shared" si="7"/>
        <v>55</v>
      </c>
      <c r="L24" s="87">
        <f t="shared" si="7"/>
        <v>55</v>
      </c>
      <c r="M24" s="87">
        <f t="shared" si="7"/>
        <v>55</v>
      </c>
      <c r="N24" s="87">
        <f t="shared" si="7"/>
        <v>55</v>
      </c>
      <c r="O24" s="87">
        <f t="shared" si="7"/>
        <v>55</v>
      </c>
      <c r="P24" s="87">
        <f t="shared" si="7"/>
        <v>55</v>
      </c>
      <c r="Q24" s="87">
        <f t="shared" si="7"/>
        <v>55</v>
      </c>
    </row>
    <row r="25" spans="1:24" x14ac:dyDescent="0.2">
      <c r="A25" s="71"/>
      <c r="B25" s="88" t="s">
        <v>56</v>
      </c>
      <c r="C25" s="89"/>
      <c r="D25" s="89"/>
      <c r="E25" s="89"/>
      <c r="F25" s="86"/>
      <c r="G25" s="90">
        <f t="shared" ref="G25:Q25" si="8">SUM(G21:G24)</f>
        <v>477703</v>
      </c>
      <c r="H25" s="90">
        <f t="shared" si="8"/>
        <v>496879.11903</v>
      </c>
      <c r="I25" s="90">
        <f t="shared" si="8"/>
        <v>502725.97382179991</v>
      </c>
      <c r="J25" s="90">
        <f t="shared" si="8"/>
        <v>503354.30928718997</v>
      </c>
      <c r="K25" s="90">
        <f t="shared" si="8"/>
        <v>502734.67420806555</v>
      </c>
      <c r="L25" s="90">
        <f t="shared" si="8"/>
        <v>501696.57295955857</v>
      </c>
      <c r="M25" s="90">
        <f t="shared" si="8"/>
        <v>500930.37284906942</v>
      </c>
      <c r="N25" s="90">
        <f t="shared" si="8"/>
        <v>500652.13435885287</v>
      </c>
      <c r="O25" s="90">
        <f t="shared" si="8"/>
        <v>500068.45768855745</v>
      </c>
      <c r="P25" s="90">
        <f t="shared" si="8"/>
        <v>498537.12249955157</v>
      </c>
      <c r="Q25" s="90">
        <f t="shared" si="8"/>
        <v>496729.70047057874</v>
      </c>
    </row>
    <row r="26" spans="1:24" ht="13.5" thickBot="1" x14ac:dyDescent="0.25">
      <c r="A26" s="71"/>
      <c r="B26" s="71" t="s">
        <v>57</v>
      </c>
      <c r="C26" s="71"/>
      <c r="D26" s="71"/>
      <c r="E26" s="71"/>
      <c r="F26" s="86"/>
      <c r="G26" s="95">
        <f t="shared" ref="G26:Q26" si="9">G25+G18</f>
        <v>496807</v>
      </c>
      <c r="H26" s="95">
        <f t="shared" si="9"/>
        <v>510918.21002463211</v>
      </c>
      <c r="I26" s="95">
        <f t="shared" si="9"/>
        <v>510867.48458662903</v>
      </c>
      <c r="J26" s="95">
        <f t="shared" si="9"/>
        <v>511863.56536607113</v>
      </c>
      <c r="K26" s="95">
        <f t="shared" si="9"/>
        <v>512757.43615660426</v>
      </c>
      <c r="L26" s="95">
        <f t="shared" si="9"/>
        <v>513613.84990446951</v>
      </c>
      <c r="M26" s="95">
        <f t="shared" si="9"/>
        <v>514594.07356498722</v>
      </c>
      <c r="N26" s="95">
        <f t="shared" si="9"/>
        <v>515130.68260665348</v>
      </c>
      <c r="O26" s="95">
        <f t="shared" si="9"/>
        <v>515842.70395612164</v>
      </c>
      <c r="P26" s="95">
        <f t="shared" si="9"/>
        <v>516050.82430538087</v>
      </c>
      <c r="Q26" s="95">
        <f t="shared" si="9"/>
        <v>516093.59275989461</v>
      </c>
    </row>
    <row r="27" spans="1:24" x14ac:dyDescent="0.2">
      <c r="A27" s="70"/>
      <c r="B27" s="70"/>
      <c r="C27" s="70"/>
      <c r="D27" s="70"/>
      <c r="E27" s="70"/>
      <c r="F27" s="86"/>
      <c r="G27" s="96"/>
      <c r="H27" s="96"/>
      <c r="I27" s="96"/>
      <c r="J27" s="70"/>
    </row>
    <row r="28" spans="1:24" x14ac:dyDescent="0.2">
      <c r="A28" s="71"/>
      <c r="B28" s="85" t="s">
        <v>58</v>
      </c>
      <c r="C28" s="71"/>
      <c r="D28" s="71"/>
      <c r="E28" s="71"/>
      <c r="F28" s="97"/>
      <c r="G28" s="98"/>
      <c r="H28" s="98"/>
      <c r="I28" s="98"/>
      <c r="J28" s="71"/>
    </row>
    <row r="29" spans="1:24" x14ac:dyDescent="0.2">
      <c r="A29" s="71"/>
      <c r="B29" s="85" t="s">
        <v>59</v>
      </c>
      <c r="C29" s="71"/>
      <c r="D29" s="71"/>
      <c r="E29" s="71"/>
      <c r="F29" s="86"/>
      <c r="G29" s="99"/>
      <c r="H29" s="99"/>
      <c r="I29" s="99"/>
      <c r="J29" s="71"/>
    </row>
    <row r="30" spans="1:24" x14ac:dyDescent="0.2">
      <c r="A30" s="70"/>
      <c r="B30" s="70" t="s">
        <v>60</v>
      </c>
      <c r="C30" s="70"/>
      <c r="D30" s="70"/>
      <c r="E30" s="70"/>
      <c r="F30" s="86"/>
      <c r="G30" s="87">
        <f>G82+G135+G183</f>
        <v>1842</v>
      </c>
      <c r="H30" s="87">
        <v>1842</v>
      </c>
      <c r="I30" s="87">
        <v>892</v>
      </c>
      <c r="J30" s="87">
        <v>442</v>
      </c>
      <c r="K30" s="87">
        <v>442</v>
      </c>
      <c r="L30" s="87">
        <v>792</v>
      </c>
      <c r="M30" s="87">
        <v>442</v>
      </c>
      <c r="N30" s="87">
        <v>592</v>
      </c>
      <c r="O30" s="87">
        <v>742</v>
      </c>
      <c r="P30" s="87">
        <v>892</v>
      </c>
      <c r="Q30" s="87">
        <v>692</v>
      </c>
      <c r="S30" s="211">
        <f>(H18-H13-H16)/(H36-H31)</f>
        <v>1.6538764722903745</v>
      </c>
      <c r="T30" s="211">
        <f>(I18-I16)/(I36-I31)</f>
        <v>2.2749456122355438</v>
      </c>
      <c r="U30" s="211">
        <f t="shared" ref="U30:X30" si="10">(J18-J16)/(J36-J31)</f>
        <v>2.910794790444978</v>
      </c>
      <c r="V30" s="211">
        <f t="shared" si="10"/>
        <v>3.6062852159410173</v>
      </c>
      <c r="W30" s="211">
        <f t="shared" si="10"/>
        <v>4.2487992627066751</v>
      </c>
      <c r="X30" s="211">
        <f t="shared" si="10"/>
        <v>4.8937758137895191</v>
      </c>
    </row>
    <row r="31" spans="1:24" x14ac:dyDescent="0.2">
      <c r="A31" s="70"/>
      <c r="B31" s="70" t="s">
        <v>61</v>
      </c>
      <c r="C31" s="70"/>
      <c r="D31" s="70"/>
      <c r="E31" s="70"/>
      <c r="F31" s="86"/>
      <c r="G31" s="87">
        <f>G83+G136+G184</f>
        <v>6735</v>
      </c>
      <c r="H31" s="87">
        <f t="shared" ref="H31:Q31" si="11">H83+H136+H184</f>
        <v>5235</v>
      </c>
      <c r="I31" s="87">
        <f t="shared" si="11"/>
        <v>86</v>
      </c>
      <c r="J31" s="87">
        <f t="shared" si="11"/>
        <v>0</v>
      </c>
      <c r="K31" s="87">
        <f t="shared" si="11"/>
        <v>0</v>
      </c>
      <c r="L31" s="87">
        <f t="shared" si="11"/>
        <v>0</v>
      </c>
      <c r="M31" s="87">
        <f t="shared" si="11"/>
        <v>0</v>
      </c>
      <c r="N31" s="87">
        <f t="shared" si="11"/>
        <v>0</v>
      </c>
      <c r="O31" s="87">
        <f t="shared" si="11"/>
        <v>0</v>
      </c>
      <c r="P31" s="87">
        <f t="shared" si="11"/>
        <v>0</v>
      </c>
      <c r="Q31" s="87">
        <f t="shared" si="11"/>
        <v>0</v>
      </c>
    </row>
    <row r="32" spans="1:24" x14ac:dyDescent="0.2">
      <c r="A32" s="70"/>
      <c r="B32" s="70" t="s">
        <v>62</v>
      </c>
      <c r="C32" s="70"/>
      <c r="D32" s="70"/>
      <c r="E32" s="70"/>
      <c r="F32" s="86"/>
      <c r="G32" s="87">
        <f>G84</f>
        <v>16</v>
      </c>
      <c r="H32" s="87">
        <f t="shared" ref="H32:Q32" si="12">H84</f>
        <v>16</v>
      </c>
      <c r="I32" s="87">
        <f t="shared" si="12"/>
        <v>16</v>
      </c>
      <c r="J32" s="87">
        <f t="shared" si="12"/>
        <v>16</v>
      </c>
      <c r="K32" s="87">
        <f t="shared" si="12"/>
        <v>16</v>
      </c>
      <c r="L32" s="87">
        <f t="shared" si="12"/>
        <v>16</v>
      </c>
      <c r="M32" s="87">
        <f t="shared" si="12"/>
        <v>16</v>
      </c>
      <c r="N32" s="87">
        <f t="shared" si="12"/>
        <v>16</v>
      </c>
      <c r="O32" s="87">
        <f t="shared" si="12"/>
        <v>16</v>
      </c>
      <c r="P32" s="87">
        <f t="shared" si="12"/>
        <v>16</v>
      </c>
      <c r="Q32" s="87">
        <f t="shared" si="12"/>
        <v>16</v>
      </c>
    </row>
    <row r="33" spans="1:17" x14ac:dyDescent="0.2">
      <c r="A33" s="70"/>
      <c r="B33" s="70" t="s">
        <v>63</v>
      </c>
      <c r="C33" s="70"/>
      <c r="D33" s="70"/>
      <c r="E33" s="70"/>
      <c r="F33" s="86"/>
      <c r="G33" s="87">
        <f>G85+G137+G185</f>
        <v>79</v>
      </c>
      <c r="H33" s="87">
        <v>218.60421627990326</v>
      </c>
      <c r="I33" s="87">
        <v>262.89150894028433</v>
      </c>
      <c r="J33" s="87">
        <v>216.39451070494863</v>
      </c>
      <c r="K33" s="87">
        <v>228.45996058374931</v>
      </c>
      <c r="L33" s="87">
        <v>57.969072861857001</v>
      </c>
      <c r="M33" s="87">
        <v>48.053207234940999</v>
      </c>
      <c r="N33" s="87">
        <v>50.768018802108415</v>
      </c>
      <c r="O33" s="87">
        <v>53.586505425926859</v>
      </c>
      <c r="P33" s="87">
        <v>56.561465889695761</v>
      </c>
      <c r="Q33" s="87">
        <v>59.687340907891731</v>
      </c>
    </row>
    <row r="34" spans="1:17" x14ac:dyDescent="0.2">
      <c r="A34" s="70"/>
      <c r="B34" s="70" t="s">
        <v>64</v>
      </c>
      <c r="C34" s="70"/>
      <c r="D34" s="70"/>
      <c r="E34" s="70"/>
      <c r="F34" s="86"/>
      <c r="G34" s="87">
        <f>G86</f>
        <v>2040</v>
      </c>
      <c r="H34" s="87">
        <f t="shared" ref="H34:Q34" si="13">H86</f>
        <v>2040</v>
      </c>
      <c r="I34" s="87">
        <f t="shared" si="13"/>
        <v>2190</v>
      </c>
      <c r="J34" s="87">
        <f t="shared" si="13"/>
        <v>2040</v>
      </c>
      <c r="K34" s="87">
        <f t="shared" si="13"/>
        <v>1890</v>
      </c>
      <c r="L34" s="87">
        <f t="shared" si="13"/>
        <v>1740</v>
      </c>
      <c r="M34" s="87">
        <f t="shared" si="13"/>
        <v>2090</v>
      </c>
      <c r="N34" s="87">
        <f t="shared" si="13"/>
        <v>1940</v>
      </c>
      <c r="O34" s="87">
        <f t="shared" si="13"/>
        <v>1790</v>
      </c>
      <c r="P34" s="87">
        <f t="shared" si="13"/>
        <v>1640</v>
      </c>
      <c r="Q34" s="87">
        <f t="shared" si="13"/>
        <v>1840</v>
      </c>
    </row>
    <row r="35" spans="1:17" x14ac:dyDescent="0.2">
      <c r="A35" s="70"/>
      <c r="B35" s="70" t="s">
        <v>65</v>
      </c>
      <c r="C35" s="70"/>
      <c r="D35" s="70"/>
      <c r="E35" s="70"/>
      <c r="F35" s="86"/>
      <c r="G35" s="87">
        <f>G87+G138+G186</f>
        <v>177</v>
      </c>
      <c r="H35" s="87">
        <v>177</v>
      </c>
      <c r="I35" s="87">
        <v>177</v>
      </c>
      <c r="J35" s="87">
        <v>177</v>
      </c>
      <c r="K35" s="87">
        <v>177</v>
      </c>
      <c r="L35" s="87">
        <v>177</v>
      </c>
      <c r="M35" s="87">
        <v>177</v>
      </c>
      <c r="N35" s="87">
        <v>177</v>
      </c>
      <c r="O35" s="87">
        <v>177</v>
      </c>
      <c r="P35" s="87">
        <v>177</v>
      </c>
      <c r="Q35" s="87">
        <v>177</v>
      </c>
    </row>
    <row r="36" spans="1:17" x14ac:dyDescent="0.2">
      <c r="A36" s="71"/>
      <c r="B36" s="88" t="s">
        <v>66</v>
      </c>
      <c r="C36" s="89"/>
      <c r="D36" s="89"/>
      <c r="E36" s="89"/>
      <c r="F36" s="86"/>
      <c r="G36" s="90">
        <f t="shared" ref="G36:Q36" si="14">SUM(G30:G35)</f>
        <v>10889</v>
      </c>
      <c r="H36" s="90">
        <f t="shared" si="14"/>
        <v>9528.6042162799022</v>
      </c>
      <c r="I36" s="90">
        <f t="shared" si="14"/>
        <v>3623.8915089402844</v>
      </c>
      <c r="J36" s="90">
        <f t="shared" si="14"/>
        <v>2891.3945107049485</v>
      </c>
      <c r="K36" s="90">
        <f t="shared" si="14"/>
        <v>2753.4599605837493</v>
      </c>
      <c r="L36" s="90">
        <f t="shared" si="14"/>
        <v>2782.9690728618571</v>
      </c>
      <c r="M36" s="90">
        <f t="shared" si="14"/>
        <v>2773.0532072349411</v>
      </c>
      <c r="N36" s="90">
        <f t="shared" si="14"/>
        <v>2775.7680188021086</v>
      </c>
      <c r="O36" s="90">
        <f t="shared" si="14"/>
        <v>2778.5865054259266</v>
      </c>
      <c r="P36" s="90">
        <f t="shared" si="14"/>
        <v>2781.5614658896957</v>
      </c>
      <c r="Q36" s="90">
        <f t="shared" si="14"/>
        <v>2784.6873409078917</v>
      </c>
    </row>
    <row r="37" spans="1:17" x14ac:dyDescent="0.2">
      <c r="A37" s="70"/>
      <c r="B37" s="70"/>
      <c r="C37" s="70"/>
      <c r="D37" s="70"/>
      <c r="E37" s="70"/>
      <c r="F37" s="86"/>
      <c r="G37" s="91"/>
      <c r="H37" s="91"/>
      <c r="I37" s="91"/>
      <c r="J37" s="70"/>
    </row>
    <row r="38" spans="1:17" x14ac:dyDescent="0.2">
      <c r="A38" s="71"/>
      <c r="B38" s="85" t="s">
        <v>67</v>
      </c>
      <c r="C38" s="71"/>
      <c r="D38" s="71"/>
      <c r="E38" s="71"/>
      <c r="F38" s="86"/>
      <c r="G38" s="100"/>
      <c r="H38" s="100"/>
      <c r="I38" s="100"/>
      <c r="J38" s="71"/>
    </row>
    <row r="39" spans="1:17" x14ac:dyDescent="0.2">
      <c r="A39" s="70"/>
      <c r="B39" s="70" t="s">
        <v>68</v>
      </c>
      <c r="C39" s="70"/>
      <c r="D39" s="70"/>
      <c r="E39" s="70"/>
      <c r="F39" s="86"/>
      <c r="G39" s="87">
        <f>G91+G142+G190</f>
        <v>10</v>
      </c>
      <c r="H39" s="87">
        <f t="shared" ref="H39:Q39" si="15">H91+H142+H190</f>
        <v>10</v>
      </c>
      <c r="I39" s="87">
        <f t="shared" si="15"/>
        <v>10</v>
      </c>
      <c r="J39" s="87">
        <f t="shared" si="15"/>
        <v>10</v>
      </c>
      <c r="K39" s="87">
        <f t="shared" si="15"/>
        <v>10</v>
      </c>
      <c r="L39" s="87">
        <f t="shared" si="15"/>
        <v>10</v>
      </c>
      <c r="M39" s="87">
        <f t="shared" si="15"/>
        <v>10</v>
      </c>
      <c r="N39" s="87">
        <f t="shared" si="15"/>
        <v>10</v>
      </c>
      <c r="O39" s="87">
        <f t="shared" si="15"/>
        <v>10</v>
      </c>
      <c r="P39" s="87">
        <f t="shared" si="15"/>
        <v>10</v>
      </c>
      <c r="Q39" s="87">
        <f t="shared" si="15"/>
        <v>10</v>
      </c>
    </row>
    <row r="40" spans="1:17" x14ac:dyDescent="0.2">
      <c r="A40" s="70"/>
      <c r="B40" s="70" t="s">
        <v>69</v>
      </c>
      <c r="C40" s="70"/>
      <c r="D40" s="70"/>
      <c r="E40" s="70"/>
      <c r="F40" s="86"/>
      <c r="G40" s="87">
        <f>G93</f>
        <v>31</v>
      </c>
      <c r="H40" s="87">
        <f t="shared" ref="H40:Q40" si="16">H93</f>
        <v>31</v>
      </c>
      <c r="I40" s="87">
        <f t="shared" si="16"/>
        <v>31</v>
      </c>
      <c r="J40" s="87">
        <f t="shared" si="16"/>
        <v>31</v>
      </c>
      <c r="K40" s="87">
        <f t="shared" si="16"/>
        <v>31</v>
      </c>
      <c r="L40" s="87">
        <f t="shared" si="16"/>
        <v>31</v>
      </c>
      <c r="M40" s="87">
        <f t="shared" si="16"/>
        <v>31</v>
      </c>
      <c r="N40" s="87">
        <f t="shared" si="16"/>
        <v>31</v>
      </c>
      <c r="O40" s="87">
        <f t="shared" si="16"/>
        <v>31</v>
      </c>
      <c r="P40" s="87">
        <f t="shared" si="16"/>
        <v>31</v>
      </c>
      <c r="Q40" s="87">
        <f t="shared" si="16"/>
        <v>31</v>
      </c>
    </row>
    <row r="41" spans="1:17" x14ac:dyDescent="0.2">
      <c r="A41" s="70"/>
      <c r="B41" s="70" t="s">
        <v>63</v>
      </c>
      <c r="C41" s="70"/>
      <c r="D41" s="70"/>
      <c r="E41" s="70"/>
      <c r="F41" s="86"/>
      <c r="G41" s="87">
        <f>G94+G143+G191</f>
        <v>58</v>
      </c>
      <c r="H41" s="87">
        <f t="shared" ref="H41:Q41" si="17">H94+H143+H191</f>
        <v>599.98241421106763</v>
      </c>
      <c r="I41" s="87">
        <f t="shared" si="17"/>
        <v>785.15487839488219</v>
      </c>
      <c r="J41" s="87">
        <f t="shared" si="17"/>
        <v>565.99074306305192</v>
      </c>
      <c r="K41" s="87">
        <f t="shared" si="17"/>
        <v>334.68902325097787</v>
      </c>
      <c r="L41" s="87">
        <f t="shared" si="17"/>
        <v>273.70274933049797</v>
      </c>
      <c r="M41" s="87">
        <f t="shared" si="17"/>
        <v>235.56540772247297</v>
      </c>
      <c r="N41" s="87">
        <f t="shared" si="17"/>
        <v>182.08257735319711</v>
      </c>
      <c r="O41" s="87">
        <f t="shared" si="17"/>
        <v>125.67758530345181</v>
      </c>
      <c r="P41" s="87">
        <f t="shared" si="17"/>
        <v>66.14115894998713</v>
      </c>
      <c r="Q41" s="87">
        <f t="shared" si="17"/>
        <v>3.3279430238994365</v>
      </c>
    </row>
    <row r="42" spans="1:17" x14ac:dyDescent="0.2">
      <c r="A42" s="70"/>
      <c r="B42" s="70" t="s">
        <v>64</v>
      </c>
      <c r="C42" s="70"/>
      <c r="D42" s="70"/>
      <c r="E42" s="70"/>
      <c r="F42" s="86"/>
      <c r="G42" s="87">
        <f>G95</f>
        <v>67</v>
      </c>
      <c r="H42" s="87">
        <f t="shared" ref="H42:Q42" si="18">H95</f>
        <v>67</v>
      </c>
      <c r="I42" s="87">
        <f t="shared" si="18"/>
        <v>67</v>
      </c>
      <c r="J42" s="87">
        <f t="shared" si="18"/>
        <v>67</v>
      </c>
      <c r="K42" s="87">
        <f t="shared" si="18"/>
        <v>67</v>
      </c>
      <c r="L42" s="87">
        <f t="shared" si="18"/>
        <v>67</v>
      </c>
      <c r="M42" s="87">
        <f t="shared" si="18"/>
        <v>67</v>
      </c>
      <c r="N42" s="87">
        <f t="shared" si="18"/>
        <v>67</v>
      </c>
      <c r="O42" s="87">
        <f t="shared" si="18"/>
        <v>67</v>
      </c>
      <c r="P42" s="87">
        <f t="shared" si="18"/>
        <v>67</v>
      </c>
      <c r="Q42" s="87">
        <f t="shared" si="18"/>
        <v>67</v>
      </c>
    </row>
    <row r="43" spans="1:17" x14ac:dyDescent="0.2">
      <c r="A43" s="70"/>
      <c r="B43" s="70" t="s">
        <v>65</v>
      </c>
      <c r="C43" s="70"/>
      <c r="D43" s="70"/>
      <c r="E43" s="70"/>
      <c r="F43" s="86"/>
      <c r="G43" s="87">
        <f>G96+G144+G192</f>
        <v>9139</v>
      </c>
      <c r="H43" s="87">
        <f t="shared" ref="H43:Q43" si="19">H96+H144+H192</f>
        <v>9139</v>
      </c>
      <c r="I43" s="87">
        <f t="shared" si="19"/>
        <v>9139</v>
      </c>
      <c r="J43" s="87">
        <f t="shared" si="19"/>
        <v>9139</v>
      </c>
      <c r="K43" s="87">
        <f t="shared" si="19"/>
        <v>9139</v>
      </c>
      <c r="L43" s="87">
        <f t="shared" si="19"/>
        <v>9139</v>
      </c>
      <c r="M43" s="87">
        <f t="shared" si="19"/>
        <v>9139</v>
      </c>
      <c r="N43" s="87">
        <f t="shared" si="19"/>
        <v>9139</v>
      </c>
      <c r="O43" s="87">
        <f t="shared" si="19"/>
        <v>9139</v>
      </c>
      <c r="P43" s="87">
        <f t="shared" si="19"/>
        <v>9139</v>
      </c>
      <c r="Q43" s="87">
        <f t="shared" si="19"/>
        <v>9139</v>
      </c>
    </row>
    <row r="44" spans="1:17" x14ac:dyDescent="0.2">
      <c r="A44" s="70"/>
      <c r="B44" s="70"/>
      <c r="C44" s="70"/>
      <c r="D44" s="70"/>
      <c r="E44" s="70"/>
      <c r="F44" s="86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</row>
    <row r="45" spans="1:17" x14ac:dyDescent="0.2">
      <c r="A45" s="71"/>
      <c r="B45" s="88" t="s">
        <v>70</v>
      </c>
      <c r="C45" s="89"/>
      <c r="D45" s="89"/>
      <c r="E45" s="89"/>
      <c r="F45" s="86"/>
      <c r="G45" s="101">
        <f>SUM(G39:G44)</f>
        <v>9305</v>
      </c>
      <c r="H45" s="101">
        <f t="shared" ref="H45:Q45" si="20">SUM(H39:H44)</f>
        <v>9846.9824142110683</v>
      </c>
      <c r="I45" s="101">
        <f t="shared" si="20"/>
        <v>10032.154878394882</v>
      </c>
      <c r="J45" s="101">
        <f t="shared" si="20"/>
        <v>9812.9907430630519</v>
      </c>
      <c r="K45" s="101">
        <f t="shared" si="20"/>
        <v>9581.6890232509777</v>
      </c>
      <c r="L45" s="101">
        <f t="shared" si="20"/>
        <v>9520.7027493304977</v>
      </c>
      <c r="M45" s="101">
        <f t="shared" si="20"/>
        <v>9482.5654077224735</v>
      </c>
      <c r="N45" s="101">
        <f t="shared" si="20"/>
        <v>9429.0825773531978</v>
      </c>
      <c r="O45" s="101">
        <f t="shared" si="20"/>
        <v>9372.6775853034524</v>
      </c>
      <c r="P45" s="101">
        <f t="shared" si="20"/>
        <v>9313.1411589499876</v>
      </c>
      <c r="Q45" s="101">
        <f t="shared" si="20"/>
        <v>9250.3279430238999</v>
      </c>
    </row>
    <row r="46" spans="1:17" ht="13.5" thickBot="1" x14ac:dyDescent="0.25">
      <c r="A46" s="71"/>
      <c r="B46" s="71" t="s">
        <v>71</v>
      </c>
      <c r="C46" s="71"/>
      <c r="D46" s="71"/>
      <c r="E46" s="71"/>
      <c r="F46" s="86"/>
      <c r="G46" s="102">
        <f>G45+G36</f>
        <v>20194</v>
      </c>
      <c r="H46" s="102">
        <f t="shared" ref="H46:Q46" si="21">H45+H36</f>
        <v>19375.586630490972</v>
      </c>
      <c r="I46" s="102">
        <f t="shared" si="21"/>
        <v>13656.046387335165</v>
      </c>
      <c r="J46" s="102">
        <f t="shared" si="21"/>
        <v>12704.385253768</v>
      </c>
      <c r="K46" s="102">
        <f t="shared" si="21"/>
        <v>12335.148983834726</v>
      </c>
      <c r="L46" s="102">
        <f t="shared" si="21"/>
        <v>12303.671822192355</v>
      </c>
      <c r="M46" s="102">
        <f t="shared" si="21"/>
        <v>12255.618614957415</v>
      </c>
      <c r="N46" s="102">
        <f t="shared" si="21"/>
        <v>12204.850596155306</v>
      </c>
      <c r="O46" s="102">
        <f t="shared" si="21"/>
        <v>12151.264090729379</v>
      </c>
      <c r="P46" s="102">
        <f t="shared" si="21"/>
        <v>12094.702624839683</v>
      </c>
      <c r="Q46" s="102">
        <f t="shared" si="21"/>
        <v>12035.015283931793</v>
      </c>
    </row>
    <row r="47" spans="1:17" ht="13.5" thickBot="1" x14ac:dyDescent="0.25">
      <c r="A47" s="71"/>
      <c r="B47" s="71" t="s">
        <v>72</v>
      </c>
      <c r="C47" s="103"/>
      <c r="D47" s="103"/>
      <c r="E47" s="103"/>
      <c r="F47" s="86"/>
      <c r="G47" s="104">
        <f t="shared" ref="G47:Q47" si="22">G26-G46</f>
        <v>476613</v>
      </c>
      <c r="H47" s="104">
        <f t="shared" si="22"/>
        <v>491542.62339414115</v>
      </c>
      <c r="I47" s="104">
        <f t="shared" si="22"/>
        <v>497211.43819929386</v>
      </c>
      <c r="J47" s="104">
        <f t="shared" si="22"/>
        <v>499159.18011230312</v>
      </c>
      <c r="K47" s="104">
        <f t="shared" si="22"/>
        <v>500422.28717276955</v>
      </c>
      <c r="L47" s="104">
        <f t="shared" si="22"/>
        <v>501310.17808227713</v>
      </c>
      <c r="M47" s="104">
        <f t="shared" si="22"/>
        <v>502338.45495002979</v>
      </c>
      <c r="N47" s="104">
        <f t="shared" si="22"/>
        <v>502925.83201049815</v>
      </c>
      <c r="O47" s="104">
        <f t="shared" si="22"/>
        <v>503691.43986539228</v>
      </c>
      <c r="P47" s="104">
        <f t="shared" si="22"/>
        <v>503956.1216805412</v>
      </c>
      <c r="Q47" s="104">
        <f t="shared" si="22"/>
        <v>504058.57747596281</v>
      </c>
    </row>
    <row r="48" spans="1:17" ht="13.5" thickTop="1" x14ac:dyDescent="0.2">
      <c r="A48" s="70"/>
      <c r="B48" s="70"/>
      <c r="C48" s="70"/>
      <c r="D48" s="70"/>
      <c r="E48" s="70"/>
      <c r="F48" s="86"/>
      <c r="G48" s="105"/>
      <c r="H48" s="105"/>
      <c r="I48" s="105"/>
      <c r="J48" s="70"/>
    </row>
    <row r="49" spans="1:18" x14ac:dyDescent="0.2">
      <c r="A49" s="71"/>
      <c r="B49" s="85" t="s">
        <v>73</v>
      </c>
      <c r="C49" s="71"/>
      <c r="D49" s="71"/>
      <c r="E49" s="71"/>
      <c r="F49" s="86"/>
      <c r="G49" s="100"/>
      <c r="H49" s="100"/>
      <c r="I49" s="100"/>
      <c r="J49" s="71"/>
    </row>
    <row r="50" spans="1:18" x14ac:dyDescent="0.2">
      <c r="A50" s="70"/>
      <c r="B50" s="70" t="s">
        <v>74</v>
      </c>
      <c r="C50" s="70"/>
      <c r="D50" s="70"/>
      <c r="E50" s="70"/>
      <c r="F50" s="86"/>
      <c r="G50" s="87">
        <f>G102+G150+G198</f>
        <v>176851</v>
      </c>
      <c r="H50" s="87">
        <v>191907.20612424533</v>
      </c>
      <c r="I50" s="87">
        <v>197574.30157573149</v>
      </c>
      <c r="J50" s="87">
        <v>199524.18738339073</v>
      </c>
      <c r="K50" s="87">
        <v>200786.14156117316</v>
      </c>
      <c r="L50" s="87">
        <v>201674.32488422567</v>
      </c>
      <c r="M50" s="87">
        <v>202702.96631147552</v>
      </c>
      <c r="N50" s="87">
        <v>203290.26416725377</v>
      </c>
      <c r="O50" s="87">
        <v>204055.68213577161</v>
      </c>
      <c r="P50" s="87">
        <v>204320.25680532071</v>
      </c>
      <c r="Q50" s="87">
        <v>204422.73331227465</v>
      </c>
    </row>
    <row r="51" spans="1:18" ht="13.5" thickBot="1" x14ac:dyDescent="0.25">
      <c r="A51" s="70"/>
      <c r="B51" s="70" t="s">
        <v>75</v>
      </c>
      <c r="C51" s="70"/>
      <c r="D51" s="70"/>
      <c r="E51" s="70"/>
      <c r="F51" s="86"/>
      <c r="G51" s="87">
        <f>G103+G151+G199</f>
        <v>299762</v>
      </c>
      <c r="H51" s="106">
        <v>299636</v>
      </c>
      <c r="I51" s="106">
        <v>299636</v>
      </c>
      <c r="J51" s="106">
        <v>299636</v>
      </c>
      <c r="K51" s="106">
        <v>299636</v>
      </c>
      <c r="L51" s="106">
        <v>299636</v>
      </c>
      <c r="M51" s="106">
        <v>299636</v>
      </c>
      <c r="N51" s="106">
        <v>299636</v>
      </c>
      <c r="O51" s="106">
        <v>299636</v>
      </c>
      <c r="P51" s="106">
        <v>299636</v>
      </c>
      <c r="Q51" s="106">
        <v>299636</v>
      </c>
    </row>
    <row r="52" spans="1:18" ht="13.5" thickBot="1" x14ac:dyDescent="0.25">
      <c r="A52" s="70"/>
      <c r="B52" s="71" t="s">
        <v>76</v>
      </c>
      <c r="C52" s="70"/>
      <c r="D52" s="70"/>
      <c r="E52" s="70"/>
      <c r="F52" s="107"/>
      <c r="G52" s="104">
        <f>SUM(G50:G51)</f>
        <v>476613</v>
      </c>
      <c r="H52" s="104">
        <f t="shared" ref="H52:Q52" si="23">SUM(H50:H51)</f>
        <v>491543.20612424531</v>
      </c>
      <c r="I52" s="104">
        <f t="shared" si="23"/>
        <v>497210.30157573149</v>
      </c>
      <c r="J52" s="104">
        <f t="shared" si="23"/>
        <v>499160.18738339073</v>
      </c>
      <c r="K52" s="104">
        <f t="shared" si="23"/>
        <v>500422.14156117314</v>
      </c>
      <c r="L52" s="104">
        <f t="shared" si="23"/>
        <v>501310.32488422567</v>
      </c>
      <c r="M52" s="104">
        <f t="shared" si="23"/>
        <v>502338.96631147549</v>
      </c>
      <c r="N52" s="104">
        <f t="shared" si="23"/>
        <v>502926.26416725374</v>
      </c>
      <c r="O52" s="104">
        <f t="shared" si="23"/>
        <v>503691.68213577161</v>
      </c>
      <c r="P52" s="104">
        <f t="shared" si="23"/>
        <v>503956.25680532074</v>
      </c>
      <c r="Q52" s="104">
        <f t="shared" si="23"/>
        <v>504058.73331227468</v>
      </c>
    </row>
    <row r="53" spans="1:18" ht="13.5" thickTop="1" x14ac:dyDescent="0.2"/>
    <row r="54" spans="1:18" x14ac:dyDescent="0.2">
      <c r="B54" s="71" t="s">
        <v>40</v>
      </c>
      <c r="C54" s="71"/>
      <c r="D54" s="72"/>
      <c r="E54" s="72"/>
      <c r="F54" s="71"/>
      <c r="G54" s="71"/>
      <c r="H54" s="71"/>
      <c r="I54" s="71"/>
      <c r="J54" s="71"/>
      <c r="O54" s="11" t="str">
        <f>'IncomeStat SCEN2'!$Q$1</f>
        <v>SCENARIO 2</v>
      </c>
      <c r="P54" s="73"/>
    </row>
    <row r="55" spans="1:18" x14ac:dyDescent="0.2">
      <c r="B55" s="70"/>
      <c r="C55" s="70"/>
      <c r="D55" s="70"/>
      <c r="E55" s="70"/>
      <c r="F55" s="70"/>
      <c r="G55" s="70"/>
      <c r="H55" s="70"/>
      <c r="I55" s="70"/>
      <c r="J55" s="70"/>
    </row>
    <row r="56" spans="1:18" x14ac:dyDescent="0.2">
      <c r="B56" s="75" t="s">
        <v>43</v>
      </c>
      <c r="C56" s="74"/>
      <c r="D56" s="74"/>
      <c r="E56" s="74"/>
      <c r="F56" s="74"/>
      <c r="G56" s="74"/>
      <c r="H56" s="74"/>
      <c r="I56" s="74"/>
      <c r="J56" s="74"/>
    </row>
    <row r="57" spans="1:18" x14ac:dyDescent="0.2">
      <c r="B57" s="74"/>
      <c r="C57" s="74"/>
      <c r="D57" s="74"/>
      <c r="E57" s="74"/>
      <c r="F57" s="74"/>
      <c r="G57" s="74"/>
      <c r="H57" s="74"/>
      <c r="I57" s="74"/>
      <c r="J57" s="74"/>
    </row>
    <row r="58" spans="1:18" ht="13.5" thickBot="1" x14ac:dyDescent="0.25">
      <c r="B58" s="70"/>
      <c r="C58" s="70"/>
      <c r="D58" s="70"/>
      <c r="E58" s="70"/>
      <c r="F58" s="70"/>
      <c r="G58" s="70"/>
      <c r="H58" s="70"/>
      <c r="I58" s="70"/>
      <c r="J58" s="70"/>
    </row>
    <row r="59" spans="1:18" x14ac:dyDescent="0.2">
      <c r="B59" s="76" t="s">
        <v>6</v>
      </c>
      <c r="C59" s="77"/>
      <c r="D59" s="77"/>
      <c r="E59" s="77"/>
      <c r="F59" s="78"/>
      <c r="G59" s="79">
        <f>'IncomeStat SCEN2'!I7</f>
        <v>2022</v>
      </c>
      <c r="H59" s="79">
        <f>G59+1</f>
        <v>2023</v>
      </c>
      <c r="I59" s="79">
        <f t="shared" ref="I59:Q59" si="24">H59+1</f>
        <v>2024</v>
      </c>
      <c r="J59" s="79">
        <f t="shared" si="24"/>
        <v>2025</v>
      </c>
      <c r="K59" s="79">
        <f t="shared" si="24"/>
        <v>2026</v>
      </c>
      <c r="L59" s="79">
        <f t="shared" si="24"/>
        <v>2027</v>
      </c>
      <c r="M59" s="79">
        <f t="shared" si="24"/>
        <v>2028</v>
      </c>
      <c r="N59" s="79">
        <f t="shared" si="24"/>
        <v>2029</v>
      </c>
      <c r="O59" s="79">
        <f t="shared" si="24"/>
        <v>2030</v>
      </c>
      <c r="P59" s="79">
        <f t="shared" si="24"/>
        <v>2031</v>
      </c>
      <c r="Q59" s="79">
        <f t="shared" si="24"/>
        <v>2032</v>
      </c>
    </row>
    <row r="60" spans="1:18" ht="26.25" thickBot="1" x14ac:dyDescent="0.25">
      <c r="B60" s="80" t="s">
        <v>7</v>
      </c>
      <c r="C60" s="81"/>
      <c r="D60" s="81"/>
      <c r="E60" s="81"/>
      <c r="F60" s="82"/>
      <c r="G60" s="83" t="s">
        <v>8</v>
      </c>
      <c r="H60" s="83" t="s">
        <v>9</v>
      </c>
      <c r="I60" s="83" t="s">
        <v>10</v>
      </c>
      <c r="J60" s="83" t="s">
        <v>11</v>
      </c>
      <c r="K60" s="83" t="s">
        <v>12</v>
      </c>
      <c r="L60" s="83" t="s">
        <v>13</v>
      </c>
      <c r="M60" s="83" t="s">
        <v>14</v>
      </c>
      <c r="N60" s="83" t="s">
        <v>15</v>
      </c>
      <c r="O60" s="83" t="s">
        <v>16</v>
      </c>
      <c r="P60" s="83" t="s">
        <v>17</v>
      </c>
      <c r="Q60" s="83" t="s">
        <v>18</v>
      </c>
    </row>
    <row r="61" spans="1:18" x14ac:dyDescent="0.2">
      <c r="B61" s="70"/>
      <c r="C61" s="70"/>
      <c r="D61" s="70"/>
      <c r="E61" s="70"/>
      <c r="F61" s="84"/>
      <c r="G61" s="70"/>
      <c r="H61" s="70"/>
      <c r="I61" s="70"/>
      <c r="J61" s="70"/>
    </row>
    <row r="62" spans="1:18" x14ac:dyDescent="0.2">
      <c r="B62" s="85" t="s">
        <v>44</v>
      </c>
      <c r="C62" s="71"/>
      <c r="D62" s="71"/>
      <c r="E62" s="71"/>
      <c r="F62" s="84"/>
      <c r="G62" s="71"/>
      <c r="H62" s="71"/>
      <c r="I62" s="71"/>
      <c r="J62" s="71"/>
    </row>
    <row r="63" spans="1:18" x14ac:dyDescent="0.2">
      <c r="B63" s="85" t="s">
        <v>45</v>
      </c>
      <c r="C63" s="71"/>
      <c r="D63" s="71"/>
      <c r="E63" s="71"/>
      <c r="F63" s="86"/>
      <c r="G63" s="72"/>
      <c r="H63" s="72"/>
      <c r="I63" s="72"/>
      <c r="J63" s="71"/>
    </row>
    <row r="64" spans="1:18" x14ac:dyDescent="0.2">
      <c r="B64" s="70" t="s">
        <v>46</v>
      </c>
      <c r="C64" s="70"/>
      <c r="D64" s="70"/>
      <c r="E64" s="70"/>
      <c r="F64" s="86"/>
      <c r="G64" s="87">
        <v>3203</v>
      </c>
      <c r="H64" s="87">
        <v>3027.05082714947</v>
      </c>
      <c r="I64" s="87">
        <v>-1044.9325736897849</v>
      </c>
      <c r="J64" s="87">
        <v>-586.52998754642374</v>
      </c>
      <c r="K64" s="87">
        <v>909.13015543512586</v>
      </c>
      <c r="L64" s="87">
        <v>2281.4279156067723</v>
      </c>
      <c r="M64" s="87">
        <v>3668.9107949413433</v>
      </c>
      <c r="N64" s="87">
        <v>4041.1698090570376</v>
      </c>
      <c r="O64" s="87">
        <v>4891.0159659330056</v>
      </c>
      <c r="P64" s="87">
        <v>6181.7735277059364</v>
      </c>
      <c r="Q64" s="87">
        <v>7580.8720304148146</v>
      </c>
      <c r="R64" s="87"/>
    </row>
    <row r="65" spans="2:17" x14ac:dyDescent="0.2">
      <c r="B65" s="70" t="s">
        <v>47</v>
      </c>
      <c r="C65" s="70"/>
      <c r="D65" s="70"/>
      <c r="E65" s="70"/>
      <c r="F65" s="86"/>
      <c r="G65" s="87">
        <v>5406</v>
      </c>
      <c r="H65" s="87">
        <v>5406</v>
      </c>
      <c r="I65" s="87">
        <v>5406</v>
      </c>
      <c r="J65" s="87">
        <v>5406</v>
      </c>
      <c r="K65" s="87">
        <v>5406</v>
      </c>
      <c r="L65" s="87">
        <v>5406</v>
      </c>
      <c r="M65" s="87">
        <v>5406</v>
      </c>
      <c r="N65" s="87">
        <v>5406</v>
      </c>
      <c r="O65" s="87">
        <v>5406</v>
      </c>
      <c r="P65" s="87">
        <v>5406</v>
      </c>
      <c r="Q65" s="87">
        <v>5406</v>
      </c>
    </row>
    <row r="66" spans="2:17" x14ac:dyDescent="0.2">
      <c r="B66" s="70" t="s">
        <v>48</v>
      </c>
      <c r="C66" s="70"/>
      <c r="D66" s="70"/>
      <c r="E66" s="70"/>
      <c r="F66" s="86"/>
      <c r="G66" s="87">
        <v>2154</v>
      </c>
      <c r="H66" s="87">
        <v>2154</v>
      </c>
      <c r="I66" s="87">
        <v>1354</v>
      </c>
      <c r="J66" s="87">
        <v>754</v>
      </c>
      <c r="K66" s="87">
        <v>604</v>
      </c>
      <c r="L66" s="87">
        <v>804</v>
      </c>
      <c r="M66" s="87">
        <v>804</v>
      </c>
      <c r="N66" s="87">
        <v>804</v>
      </c>
      <c r="O66" s="87">
        <v>804</v>
      </c>
      <c r="P66" s="87">
        <v>804</v>
      </c>
      <c r="Q66" s="87">
        <v>804</v>
      </c>
    </row>
    <row r="67" spans="2:17" x14ac:dyDescent="0.2">
      <c r="B67" s="70" t="s">
        <v>49</v>
      </c>
      <c r="C67" s="70"/>
      <c r="D67" s="70"/>
      <c r="E67" s="70"/>
      <c r="F67" s="86"/>
      <c r="G67" s="87">
        <v>274</v>
      </c>
      <c r="H67" s="87">
        <v>274</v>
      </c>
      <c r="I67" s="87">
        <v>274</v>
      </c>
      <c r="J67" s="87">
        <v>274</v>
      </c>
      <c r="K67" s="87">
        <v>274</v>
      </c>
      <c r="L67" s="87">
        <v>274</v>
      </c>
      <c r="M67" s="87">
        <v>274</v>
      </c>
      <c r="N67" s="87">
        <v>274</v>
      </c>
      <c r="O67" s="87">
        <v>274</v>
      </c>
      <c r="P67" s="87">
        <v>274</v>
      </c>
      <c r="Q67" s="87">
        <v>274</v>
      </c>
    </row>
    <row r="68" spans="2:17" x14ac:dyDescent="0.2">
      <c r="B68" s="70" t="s">
        <v>50</v>
      </c>
      <c r="C68" s="70"/>
      <c r="D68" s="70"/>
      <c r="E68" s="70"/>
      <c r="F68" s="86"/>
      <c r="G68" s="87">
        <v>2939</v>
      </c>
      <c r="H68" s="87">
        <v>1439</v>
      </c>
      <c r="I68" s="87">
        <v>0</v>
      </c>
      <c r="J68" s="87">
        <v>0</v>
      </c>
      <c r="K68" s="87">
        <v>0</v>
      </c>
      <c r="L68" s="87">
        <v>0</v>
      </c>
      <c r="M68" s="87">
        <v>0</v>
      </c>
      <c r="N68" s="87">
        <v>0</v>
      </c>
      <c r="O68" s="87">
        <v>0</v>
      </c>
      <c r="P68" s="87">
        <v>0</v>
      </c>
      <c r="Q68" s="87">
        <v>0</v>
      </c>
    </row>
    <row r="69" spans="2:17" hidden="1" x14ac:dyDescent="0.2">
      <c r="B69" s="70" t="s">
        <v>51</v>
      </c>
      <c r="C69" s="70"/>
      <c r="D69" s="70"/>
      <c r="E69" s="70"/>
      <c r="F69" s="86"/>
      <c r="G69" s="87">
        <v>0</v>
      </c>
      <c r="H69" s="87">
        <v>0</v>
      </c>
      <c r="I69" s="87">
        <v>0</v>
      </c>
      <c r="J69" s="87">
        <v>0</v>
      </c>
      <c r="K69" s="87">
        <v>0</v>
      </c>
      <c r="L69" s="87">
        <v>0</v>
      </c>
      <c r="M69" s="87">
        <v>0</v>
      </c>
      <c r="N69" s="87">
        <v>0</v>
      </c>
      <c r="O69" s="87">
        <v>0</v>
      </c>
      <c r="P69" s="87">
        <v>0</v>
      </c>
      <c r="Q69" s="87">
        <v>0</v>
      </c>
    </row>
    <row r="70" spans="2:17" x14ac:dyDescent="0.2">
      <c r="B70" s="88" t="s">
        <v>52</v>
      </c>
      <c r="C70" s="89"/>
      <c r="D70" s="89"/>
      <c r="E70" s="89"/>
      <c r="F70" s="86"/>
      <c r="G70" s="90">
        <f>SUM(G63:G69)</f>
        <v>13976</v>
      </c>
      <c r="H70" s="90">
        <f t="shared" ref="H70:Q70" si="25">SUM(H63:H69)</f>
        <v>12300.050827149469</v>
      </c>
      <c r="I70" s="90">
        <f t="shared" si="25"/>
        <v>5989.0674263102155</v>
      </c>
      <c r="J70" s="90">
        <f t="shared" si="25"/>
        <v>5847.4700124535766</v>
      </c>
      <c r="K70" s="90">
        <f t="shared" si="25"/>
        <v>7193.1301554351257</v>
      </c>
      <c r="L70" s="90">
        <f t="shared" si="25"/>
        <v>8765.4279156067714</v>
      </c>
      <c r="M70" s="90">
        <f t="shared" si="25"/>
        <v>10152.910794941343</v>
      </c>
      <c r="N70" s="90">
        <f t="shared" si="25"/>
        <v>10525.169809057037</v>
      </c>
      <c r="O70" s="90">
        <f t="shared" si="25"/>
        <v>11375.015965933006</v>
      </c>
      <c r="P70" s="90">
        <f t="shared" si="25"/>
        <v>12665.773527705936</v>
      </c>
      <c r="Q70" s="90">
        <f t="shared" si="25"/>
        <v>14064.872030414816</v>
      </c>
    </row>
    <row r="71" spans="2:17" x14ac:dyDescent="0.2">
      <c r="B71" s="70"/>
      <c r="C71" s="70"/>
      <c r="D71" s="70"/>
      <c r="E71" s="70"/>
      <c r="F71" s="86"/>
      <c r="G71" s="91"/>
      <c r="H71" s="92"/>
      <c r="I71" s="92"/>
      <c r="J71" s="70"/>
    </row>
    <row r="72" spans="2:17" x14ac:dyDescent="0.2">
      <c r="B72" s="85" t="s">
        <v>53</v>
      </c>
      <c r="C72" s="71"/>
      <c r="D72" s="71"/>
      <c r="E72" s="71"/>
      <c r="F72" s="84"/>
      <c r="G72" s="93"/>
      <c r="H72" s="94"/>
      <c r="I72" s="94"/>
      <c r="J72" s="71"/>
    </row>
    <row r="73" spans="2:17" hidden="1" x14ac:dyDescent="0.2">
      <c r="B73" s="70" t="s">
        <v>49</v>
      </c>
      <c r="C73" s="70"/>
      <c r="D73" s="70"/>
      <c r="E73" s="70"/>
      <c r="F73" s="86"/>
      <c r="G73" s="87">
        <v>0</v>
      </c>
      <c r="H73" s="87">
        <v>0</v>
      </c>
      <c r="I73" s="87">
        <v>0</v>
      </c>
      <c r="J73" s="87">
        <v>0</v>
      </c>
      <c r="K73" s="87">
        <v>0</v>
      </c>
      <c r="L73" s="87">
        <v>0</v>
      </c>
      <c r="M73" s="87">
        <v>0</v>
      </c>
      <c r="N73" s="87">
        <v>0</v>
      </c>
      <c r="O73" s="87">
        <v>0</v>
      </c>
      <c r="P73" s="87">
        <v>0</v>
      </c>
      <c r="Q73" s="87">
        <v>0</v>
      </c>
    </row>
    <row r="74" spans="2:17" x14ac:dyDescent="0.2">
      <c r="B74" s="70" t="s">
        <v>48</v>
      </c>
      <c r="C74" s="70"/>
      <c r="D74" s="70"/>
      <c r="E74" s="70"/>
      <c r="F74" s="86"/>
      <c r="G74" s="87">
        <v>7</v>
      </c>
      <c r="H74" s="87">
        <v>7</v>
      </c>
      <c r="I74" s="87">
        <v>7</v>
      </c>
      <c r="J74" s="87">
        <v>7</v>
      </c>
      <c r="K74" s="87">
        <v>7</v>
      </c>
      <c r="L74" s="87">
        <v>7</v>
      </c>
      <c r="M74" s="87">
        <v>7</v>
      </c>
      <c r="N74" s="87">
        <v>7</v>
      </c>
      <c r="O74" s="87">
        <v>7</v>
      </c>
      <c r="P74" s="87">
        <v>7</v>
      </c>
      <c r="Q74" s="87">
        <v>7</v>
      </c>
    </row>
    <row r="75" spans="2:17" x14ac:dyDescent="0.2">
      <c r="B75" s="70" t="s">
        <v>54</v>
      </c>
      <c r="C75" s="70"/>
      <c r="D75" s="70"/>
      <c r="E75" s="70"/>
      <c r="F75" s="86"/>
      <c r="G75" s="87">
        <v>448498</v>
      </c>
      <c r="H75" s="87">
        <v>460172.91800000001</v>
      </c>
      <c r="I75" s="87">
        <v>465421.39969999995</v>
      </c>
      <c r="J75" s="87">
        <v>466198.94341899996</v>
      </c>
      <c r="K75" s="87">
        <v>465710.75757362996</v>
      </c>
      <c r="L75" s="87">
        <v>464967.93027822755</v>
      </c>
      <c r="M75" s="87">
        <v>464531.31016646716</v>
      </c>
      <c r="N75" s="87">
        <v>464677.45471680351</v>
      </c>
      <c r="O75" s="87">
        <v>464533.47724265186</v>
      </c>
      <c r="P75" s="87">
        <v>463457.68709330267</v>
      </c>
      <c r="Q75" s="87">
        <v>462122.20267502341</v>
      </c>
    </row>
    <row r="76" spans="2:17" x14ac:dyDescent="0.2">
      <c r="B76" s="70" t="s">
        <v>55</v>
      </c>
      <c r="C76" s="70"/>
      <c r="D76" s="70"/>
      <c r="E76" s="70"/>
      <c r="F76" s="86"/>
      <c r="G76" s="87">
        <v>55</v>
      </c>
      <c r="H76" s="87">
        <v>55</v>
      </c>
      <c r="I76" s="87">
        <v>55</v>
      </c>
      <c r="J76" s="87">
        <v>55</v>
      </c>
      <c r="K76" s="87">
        <v>55</v>
      </c>
      <c r="L76" s="87">
        <v>55</v>
      </c>
      <c r="M76" s="87">
        <v>55</v>
      </c>
      <c r="N76" s="87">
        <v>55</v>
      </c>
      <c r="O76" s="87">
        <v>55</v>
      </c>
      <c r="P76" s="87">
        <v>55</v>
      </c>
      <c r="Q76" s="87">
        <v>55</v>
      </c>
    </row>
    <row r="77" spans="2:17" x14ac:dyDescent="0.2">
      <c r="B77" s="88" t="s">
        <v>56</v>
      </c>
      <c r="C77" s="89"/>
      <c r="D77" s="89"/>
      <c r="E77" s="89"/>
      <c r="F77" s="86"/>
      <c r="G77" s="90">
        <f>SUM(G73:G76)</f>
        <v>448560</v>
      </c>
      <c r="H77" s="90">
        <f t="shared" ref="H77:Q77" si="26">SUM(H73:H76)</f>
        <v>460234.91800000001</v>
      </c>
      <c r="I77" s="90">
        <f t="shared" si="26"/>
        <v>465483.39969999995</v>
      </c>
      <c r="J77" s="90">
        <f t="shared" si="26"/>
        <v>466260.94341899996</v>
      </c>
      <c r="K77" s="90">
        <f t="shared" si="26"/>
        <v>465772.75757362996</v>
      </c>
      <c r="L77" s="90">
        <f t="shared" si="26"/>
        <v>465029.93027822755</v>
      </c>
      <c r="M77" s="90">
        <f t="shared" si="26"/>
        <v>464593.31016646716</v>
      </c>
      <c r="N77" s="90">
        <f t="shared" si="26"/>
        <v>464739.45471680351</v>
      </c>
      <c r="O77" s="90">
        <f t="shared" si="26"/>
        <v>464595.47724265186</v>
      </c>
      <c r="P77" s="90">
        <f t="shared" si="26"/>
        <v>463519.68709330267</v>
      </c>
      <c r="Q77" s="90">
        <f t="shared" si="26"/>
        <v>462184.20267502341</v>
      </c>
    </row>
    <row r="78" spans="2:17" ht="13.5" thickBot="1" x14ac:dyDescent="0.25">
      <c r="B78" s="71" t="s">
        <v>57</v>
      </c>
      <c r="C78" s="71"/>
      <c r="D78" s="71"/>
      <c r="E78" s="71"/>
      <c r="F78" s="86"/>
      <c r="G78" s="95">
        <f t="shared" ref="G78:Q78" si="27">G77+G70</f>
        <v>462536</v>
      </c>
      <c r="H78" s="95">
        <f t="shared" si="27"/>
        <v>472534.96882714948</v>
      </c>
      <c r="I78" s="95">
        <f t="shared" si="27"/>
        <v>471472.46712631016</v>
      </c>
      <c r="J78" s="95">
        <f t="shared" si="27"/>
        <v>472108.41343145352</v>
      </c>
      <c r="K78" s="95">
        <f t="shared" si="27"/>
        <v>472965.88772906509</v>
      </c>
      <c r="L78" s="95">
        <f t="shared" si="27"/>
        <v>473795.35819383431</v>
      </c>
      <c r="M78" s="95">
        <f t="shared" si="27"/>
        <v>474746.22096140851</v>
      </c>
      <c r="N78" s="95">
        <f t="shared" si="27"/>
        <v>475264.62452586053</v>
      </c>
      <c r="O78" s="95">
        <f t="shared" si="27"/>
        <v>475970.49320858484</v>
      </c>
      <c r="P78" s="95">
        <f t="shared" si="27"/>
        <v>476185.46062100859</v>
      </c>
      <c r="Q78" s="95">
        <f t="shared" si="27"/>
        <v>476249.07470543822</v>
      </c>
    </row>
    <row r="79" spans="2:17" x14ac:dyDescent="0.2">
      <c r="B79" s="70"/>
      <c r="C79" s="70"/>
      <c r="D79" s="70"/>
      <c r="E79" s="70"/>
      <c r="F79" s="86"/>
      <c r="G79" s="96"/>
      <c r="H79" s="96"/>
      <c r="I79" s="96"/>
      <c r="J79" s="70"/>
    </row>
    <row r="80" spans="2:17" x14ac:dyDescent="0.2">
      <c r="B80" s="85" t="s">
        <v>58</v>
      </c>
      <c r="C80" s="71"/>
      <c r="D80" s="71"/>
      <c r="E80" s="71"/>
      <c r="F80" s="97"/>
      <c r="G80" s="98"/>
      <c r="H80" s="98"/>
      <c r="I80" s="98"/>
      <c r="J80" s="71"/>
    </row>
    <row r="81" spans="2:17" x14ac:dyDescent="0.2">
      <c r="B81" s="85" t="s">
        <v>59</v>
      </c>
      <c r="C81" s="71"/>
      <c r="D81" s="71"/>
      <c r="E81" s="71"/>
      <c r="F81" s="86"/>
      <c r="G81" s="99"/>
      <c r="H81" s="99"/>
      <c r="I81" s="99"/>
      <c r="J81" s="71"/>
    </row>
    <row r="82" spans="2:17" x14ac:dyDescent="0.2">
      <c r="B82" s="70" t="s">
        <v>68</v>
      </c>
      <c r="C82" s="70"/>
      <c r="D82" s="70"/>
      <c r="E82" s="70"/>
      <c r="F82" s="86"/>
      <c r="G82" s="87">
        <v>1718</v>
      </c>
      <c r="H82" s="87">
        <v>1718</v>
      </c>
      <c r="I82" s="87">
        <v>768</v>
      </c>
      <c r="J82" s="87">
        <v>318</v>
      </c>
      <c r="K82" s="87">
        <v>318</v>
      </c>
      <c r="L82" s="87">
        <v>668</v>
      </c>
      <c r="M82" s="87">
        <v>318</v>
      </c>
      <c r="N82" s="87">
        <v>468</v>
      </c>
      <c r="O82" s="87">
        <v>618</v>
      </c>
      <c r="P82" s="87">
        <v>768</v>
      </c>
      <c r="Q82" s="87">
        <v>568</v>
      </c>
    </row>
    <row r="83" spans="2:17" x14ac:dyDescent="0.2">
      <c r="B83" s="70" t="s">
        <v>61</v>
      </c>
      <c r="C83" s="70"/>
      <c r="D83" s="70"/>
      <c r="E83" s="70"/>
      <c r="F83" s="86"/>
      <c r="G83" s="87">
        <v>3025</v>
      </c>
      <c r="H83" s="87">
        <v>1525</v>
      </c>
      <c r="I83" s="87">
        <v>86</v>
      </c>
      <c r="J83" s="87">
        <v>0</v>
      </c>
      <c r="K83" s="87">
        <v>0</v>
      </c>
      <c r="L83" s="87">
        <v>0</v>
      </c>
      <c r="M83" s="87">
        <v>0</v>
      </c>
      <c r="N83" s="87">
        <v>0</v>
      </c>
      <c r="O83" s="87">
        <v>0</v>
      </c>
      <c r="P83" s="87">
        <v>0</v>
      </c>
      <c r="Q83" s="87">
        <v>0</v>
      </c>
    </row>
    <row r="84" spans="2:17" x14ac:dyDescent="0.2">
      <c r="B84" s="70" t="s">
        <v>62</v>
      </c>
      <c r="C84" s="70"/>
      <c r="D84" s="70"/>
      <c r="E84" s="70"/>
      <c r="F84" s="86"/>
      <c r="G84" s="87">
        <v>16</v>
      </c>
      <c r="H84" s="87">
        <v>16</v>
      </c>
      <c r="I84" s="87">
        <v>16</v>
      </c>
      <c r="J84" s="87">
        <v>16</v>
      </c>
      <c r="K84" s="87">
        <v>16</v>
      </c>
      <c r="L84" s="87">
        <v>16</v>
      </c>
      <c r="M84" s="87">
        <v>16</v>
      </c>
      <c r="N84" s="87">
        <v>16</v>
      </c>
      <c r="O84" s="87">
        <v>16</v>
      </c>
      <c r="P84" s="87">
        <v>16</v>
      </c>
      <c r="Q84" s="87">
        <v>16</v>
      </c>
    </row>
    <row r="85" spans="2:17" x14ac:dyDescent="0.2">
      <c r="B85" s="70" t="s">
        <v>63</v>
      </c>
      <c r="C85" s="70"/>
      <c r="D85" s="70"/>
      <c r="E85" s="70"/>
      <c r="F85" s="86"/>
      <c r="G85" s="87">
        <v>69</v>
      </c>
      <c r="H85" s="87">
        <v>208.45675093342732</v>
      </c>
      <c r="I85" s="87">
        <v>213.55101631091827</v>
      </c>
      <c r="J85" s="87">
        <v>164.28439344870088</v>
      </c>
      <c r="K85" s="87">
        <v>173.50808409917681</v>
      </c>
      <c r="L85" s="87">
        <v>0</v>
      </c>
      <c r="M85" s="87">
        <v>0</v>
      </c>
      <c r="N85" s="87">
        <v>0</v>
      </c>
      <c r="O85" s="87">
        <v>0</v>
      </c>
      <c r="P85" s="87">
        <v>0</v>
      </c>
      <c r="Q85" s="87">
        <v>0</v>
      </c>
    </row>
    <row r="86" spans="2:17" x14ac:dyDescent="0.2">
      <c r="B86" s="70" t="s">
        <v>64</v>
      </c>
      <c r="C86" s="70"/>
      <c r="D86" s="70"/>
      <c r="E86" s="70"/>
      <c r="F86" s="86"/>
      <c r="G86" s="87">
        <v>2040</v>
      </c>
      <c r="H86" s="87">
        <v>2040</v>
      </c>
      <c r="I86" s="87">
        <v>2190</v>
      </c>
      <c r="J86" s="87">
        <v>2040</v>
      </c>
      <c r="K86" s="87">
        <v>1890</v>
      </c>
      <c r="L86" s="87">
        <v>1740</v>
      </c>
      <c r="M86" s="87">
        <v>2090</v>
      </c>
      <c r="N86" s="87">
        <v>1940</v>
      </c>
      <c r="O86" s="87">
        <v>1790</v>
      </c>
      <c r="P86" s="87">
        <v>1640</v>
      </c>
      <c r="Q86" s="87">
        <v>1840</v>
      </c>
    </row>
    <row r="87" spans="2:17" x14ac:dyDescent="0.2">
      <c r="B87" s="70" t="s">
        <v>65</v>
      </c>
      <c r="C87" s="70"/>
      <c r="D87" s="70"/>
      <c r="E87" s="70"/>
      <c r="F87" s="86"/>
      <c r="G87" s="87">
        <v>177</v>
      </c>
      <c r="H87" s="87">
        <v>177</v>
      </c>
      <c r="I87" s="87">
        <v>177</v>
      </c>
      <c r="J87" s="87">
        <v>177</v>
      </c>
      <c r="K87" s="87">
        <v>177</v>
      </c>
      <c r="L87" s="87">
        <v>177</v>
      </c>
      <c r="M87" s="87">
        <v>177</v>
      </c>
      <c r="N87" s="87">
        <v>177</v>
      </c>
      <c r="O87" s="87">
        <v>177</v>
      </c>
      <c r="P87" s="87">
        <v>177</v>
      </c>
      <c r="Q87" s="87">
        <v>177</v>
      </c>
    </row>
    <row r="88" spans="2:17" x14ac:dyDescent="0.2">
      <c r="B88" s="88" t="s">
        <v>66</v>
      </c>
      <c r="C88" s="89"/>
      <c r="D88" s="89"/>
      <c r="E88" s="89"/>
      <c r="F88" s="86"/>
      <c r="G88" s="90">
        <f t="shared" ref="G88:Q88" si="28">SUM(G82:G87)</f>
        <v>7045</v>
      </c>
      <c r="H88" s="90">
        <f t="shared" si="28"/>
        <v>5684.4567509334274</v>
      </c>
      <c r="I88" s="90">
        <f t="shared" si="28"/>
        <v>3450.5510163109184</v>
      </c>
      <c r="J88" s="90">
        <f t="shared" si="28"/>
        <v>2715.2843934487009</v>
      </c>
      <c r="K88" s="90">
        <f t="shared" si="28"/>
        <v>2574.5080840991768</v>
      </c>
      <c r="L88" s="90">
        <f t="shared" si="28"/>
        <v>2601</v>
      </c>
      <c r="M88" s="90">
        <f t="shared" si="28"/>
        <v>2601</v>
      </c>
      <c r="N88" s="90">
        <f t="shared" si="28"/>
        <v>2601</v>
      </c>
      <c r="O88" s="90">
        <f t="shared" si="28"/>
        <v>2601</v>
      </c>
      <c r="P88" s="90">
        <f t="shared" si="28"/>
        <v>2601</v>
      </c>
      <c r="Q88" s="90">
        <f t="shared" si="28"/>
        <v>2601</v>
      </c>
    </row>
    <row r="89" spans="2:17" x14ac:dyDescent="0.2">
      <c r="B89" s="70"/>
      <c r="C89" s="70"/>
      <c r="D89" s="70"/>
      <c r="E89" s="70"/>
      <c r="F89" s="86"/>
      <c r="G89" s="91"/>
      <c r="H89" s="91"/>
      <c r="I89" s="91"/>
      <c r="J89" s="70"/>
    </row>
    <row r="90" spans="2:17" x14ac:dyDescent="0.2">
      <c r="B90" s="85" t="s">
        <v>67</v>
      </c>
      <c r="C90" s="71"/>
      <c r="D90" s="71"/>
      <c r="E90" s="71"/>
      <c r="F90" s="86"/>
      <c r="G90" s="100"/>
      <c r="H90" s="100"/>
      <c r="I90" s="100"/>
      <c r="J90" s="71"/>
    </row>
    <row r="91" spans="2:17" x14ac:dyDescent="0.2">
      <c r="B91" s="70" t="s">
        <v>68</v>
      </c>
      <c r="C91" s="70"/>
      <c r="D91" s="70"/>
      <c r="E91" s="70"/>
      <c r="F91" s="86"/>
      <c r="G91" s="87">
        <v>10</v>
      </c>
      <c r="H91" s="87">
        <v>10</v>
      </c>
      <c r="I91" s="87">
        <v>10</v>
      </c>
      <c r="J91" s="87">
        <v>10</v>
      </c>
      <c r="K91" s="87">
        <v>10</v>
      </c>
      <c r="L91" s="87">
        <v>10</v>
      </c>
      <c r="M91" s="87">
        <v>10</v>
      </c>
      <c r="N91" s="87">
        <v>10</v>
      </c>
      <c r="O91" s="87">
        <v>10</v>
      </c>
      <c r="P91" s="87">
        <v>10</v>
      </c>
      <c r="Q91" s="87">
        <v>10</v>
      </c>
    </row>
    <row r="92" spans="2:17" hidden="1" x14ac:dyDescent="0.2">
      <c r="B92" s="70" t="s">
        <v>61</v>
      </c>
      <c r="C92" s="70"/>
      <c r="D92" s="70"/>
      <c r="E92" s="70"/>
      <c r="F92" s="86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</row>
    <row r="93" spans="2:17" x14ac:dyDescent="0.2">
      <c r="B93" s="70" t="s">
        <v>62</v>
      </c>
      <c r="C93" s="70"/>
      <c r="D93" s="70"/>
      <c r="E93" s="70"/>
      <c r="F93" s="86"/>
      <c r="G93" s="87">
        <v>31</v>
      </c>
      <c r="H93" s="87">
        <v>31</v>
      </c>
      <c r="I93" s="87">
        <v>31</v>
      </c>
      <c r="J93" s="87">
        <v>31</v>
      </c>
      <c r="K93" s="87">
        <v>31</v>
      </c>
      <c r="L93" s="87">
        <v>31</v>
      </c>
      <c r="M93" s="87">
        <v>31</v>
      </c>
      <c r="N93" s="87">
        <v>31</v>
      </c>
      <c r="O93" s="87">
        <v>31</v>
      </c>
      <c r="P93" s="87">
        <v>31</v>
      </c>
      <c r="Q93" s="87">
        <v>31</v>
      </c>
    </row>
    <row r="94" spans="2:17" x14ac:dyDescent="0.2">
      <c r="B94" s="70" t="s">
        <v>63</v>
      </c>
      <c r="C94" s="70"/>
      <c r="D94" s="70"/>
      <c r="E94" s="70"/>
      <c r="F94" s="86"/>
      <c r="G94" s="87">
        <v>12</v>
      </c>
      <c r="H94" s="87">
        <v>564.08649813314537</v>
      </c>
      <c r="I94" s="87">
        <v>337.79248222921603</v>
      </c>
      <c r="J94" s="87">
        <v>173.50808878051521</v>
      </c>
      <c r="K94" s="87">
        <v>4.6813383960397914E-6</v>
      </c>
      <c r="L94" s="87">
        <v>0</v>
      </c>
      <c r="M94" s="87">
        <v>0</v>
      </c>
      <c r="N94" s="87">
        <v>0</v>
      </c>
      <c r="O94" s="87">
        <v>0</v>
      </c>
      <c r="P94" s="87">
        <v>0</v>
      </c>
      <c r="Q94" s="87">
        <v>0</v>
      </c>
    </row>
    <row r="95" spans="2:17" x14ac:dyDescent="0.2">
      <c r="B95" s="70" t="s">
        <v>64</v>
      </c>
      <c r="C95" s="70"/>
      <c r="D95" s="70"/>
      <c r="E95" s="70"/>
      <c r="F95" s="86"/>
      <c r="G95" s="87">
        <v>67</v>
      </c>
      <c r="H95" s="87">
        <v>67</v>
      </c>
      <c r="I95" s="87">
        <v>67</v>
      </c>
      <c r="J95" s="87">
        <v>67</v>
      </c>
      <c r="K95" s="87">
        <v>67</v>
      </c>
      <c r="L95" s="87">
        <v>67</v>
      </c>
      <c r="M95" s="87">
        <v>67</v>
      </c>
      <c r="N95" s="87">
        <v>67</v>
      </c>
      <c r="O95" s="87">
        <v>67</v>
      </c>
      <c r="P95" s="87">
        <v>67</v>
      </c>
      <c r="Q95" s="87">
        <v>67</v>
      </c>
    </row>
    <row r="96" spans="2:17" x14ac:dyDescent="0.2">
      <c r="B96" s="70" t="s">
        <v>65</v>
      </c>
      <c r="C96" s="70"/>
      <c r="D96" s="70"/>
      <c r="E96" s="70"/>
      <c r="F96" s="86"/>
      <c r="G96" s="87">
        <v>9139</v>
      </c>
      <c r="H96" s="87">
        <v>9139</v>
      </c>
      <c r="I96" s="87">
        <v>9139</v>
      </c>
      <c r="J96" s="87">
        <v>9139</v>
      </c>
      <c r="K96" s="87">
        <v>9139</v>
      </c>
      <c r="L96" s="87">
        <v>9139</v>
      </c>
      <c r="M96" s="87">
        <v>9139</v>
      </c>
      <c r="N96" s="87">
        <v>9139</v>
      </c>
      <c r="O96" s="87">
        <v>9139</v>
      </c>
      <c r="P96" s="87">
        <v>9139</v>
      </c>
      <c r="Q96" s="87">
        <v>9139</v>
      </c>
    </row>
    <row r="97" spans="2:17" x14ac:dyDescent="0.2">
      <c r="B97" s="88" t="s">
        <v>70</v>
      </c>
      <c r="C97" s="89"/>
      <c r="D97" s="89"/>
      <c r="E97" s="89"/>
      <c r="F97" s="86"/>
      <c r="G97" s="101">
        <f>SUM(G91:G96)</f>
        <v>9259</v>
      </c>
      <c r="H97" s="101">
        <f t="shared" ref="H97:Q97" si="29">SUM(H91:H96)</f>
        <v>9811.0864981331451</v>
      </c>
      <c r="I97" s="101">
        <f t="shared" si="29"/>
        <v>9584.7924822292152</v>
      </c>
      <c r="J97" s="101">
        <f t="shared" si="29"/>
        <v>9420.5080887805161</v>
      </c>
      <c r="K97" s="101">
        <f t="shared" si="29"/>
        <v>9247.0000046813384</v>
      </c>
      <c r="L97" s="101">
        <f t="shared" si="29"/>
        <v>9247</v>
      </c>
      <c r="M97" s="101">
        <f t="shared" si="29"/>
        <v>9247</v>
      </c>
      <c r="N97" s="101">
        <f t="shared" si="29"/>
        <v>9247</v>
      </c>
      <c r="O97" s="101">
        <f t="shared" si="29"/>
        <v>9247</v>
      </c>
      <c r="P97" s="101">
        <f t="shared" si="29"/>
        <v>9247</v>
      </c>
      <c r="Q97" s="101">
        <f t="shared" si="29"/>
        <v>9247</v>
      </c>
    </row>
    <row r="98" spans="2:17" ht="13.5" thickBot="1" x14ac:dyDescent="0.25">
      <c r="B98" s="71" t="s">
        <v>71</v>
      </c>
      <c r="C98" s="71"/>
      <c r="D98" s="71"/>
      <c r="E98" s="71"/>
      <c r="F98" s="86"/>
      <c r="G98" s="102">
        <f>G97+G88</f>
        <v>16304</v>
      </c>
      <c r="H98" s="102">
        <f t="shared" ref="H98:Q98" si="30">H97+H88</f>
        <v>15495.543249066573</v>
      </c>
      <c r="I98" s="102">
        <f t="shared" si="30"/>
        <v>13035.343498540133</v>
      </c>
      <c r="J98" s="102">
        <f t="shared" si="30"/>
        <v>12135.792482229217</v>
      </c>
      <c r="K98" s="102">
        <f t="shared" si="30"/>
        <v>11821.508088780516</v>
      </c>
      <c r="L98" s="102">
        <f t="shared" si="30"/>
        <v>11848</v>
      </c>
      <c r="M98" s="102">
        <f t="shared" si="30"/>
        <v>11848</v>
      </c>
      <c r="N98" s="102">
        <f t="shared" si="30"/>
        <v>11848</v>
      </c>
      <c r="O98" s="102">
        <f t="shared" si="30"/>
        <v>11848</v>
      </c>
      <c r="P98" s="102">
        <f t="shared" si="30"/>
        <v>11848</v>
      </c>
      <c r="Q98" s="102">
        <f t="shared" si="30"/>
        <v>11848</v>
      </c>
    </row>
    <row r="99" spans="2:17" ht="13.5" thickBot="1" x14ac:dyDescent="0.25">
      <c r="B99" s="71" t="s">
        <v>72</v>
      </c>
      <c r="C99" s="103"/>
      <c r="D99" s="103"/>
      <c r="E99" s="103"/>
      <c r="F99" s="86"/>
      <c r="G99" s="104">
        <f>G78-G98</f>
        <v>446232</v>
      </c>
      <c r="H99" s="104">
        <f t="shared" ref="H99:Q99" si="31">H78-H98</f>
        <v>457039.42557808291</v>
      </c>
      <c r="I99" s="104">
        <f t="shared" si="31"/>
        <v>458437.12362777005</v>
      </c>
      <c r="J99" s="104">
        <f t="shared" si="31"/>
        <v>459972.62094922428</v>
      </c>
      <c r="K99" s="104">
        <f t="shared" si="31"/>
        <v>461144.37964028458</v>
      </c>
      <c r="L99" s="104">
        <f t="shared" si="31"/>
        <v>461947.35819383431</v>
      </c>
      <c r="M99" s="104">
        <f t="shared" si="31"/>
        <v>462898.22096140851</v>
      </c>
      <c r="N99" s="104">
        <f t="shared" si="31"/>
        <v>463416.62452586053</v>
      </c>
      <c r="O99" s="104">
        <f t="shared" si="31"/>
        <v>464122.49320858484</v>
      </c>
      <c r="P99" s="104">
        <f t="shared" si="31"/>
        <v>464337.46062100859</v>
      </c>
      <c r="Q99" s="104">
        <f t="shared" si="31"/>
        <v>464401.07470543822</v>
      </c>
    </row>
    <row r="100" spans="2:17" ht="13.5" thickTop="1" x14ac:dyDescent="0.2">
      <c r="B100" s="70"/>
      <c r="C100" s="70"/>
      <c r="D100" s="70"/>
      <c r="E100" s="70"/>
      <c r="F100" s="86"/>
      <c r="G100" s="105"/>
      <c r="H100" s="105"/>
      <c r="I100" s="105"/>
      <c r="J100" s="70"/>
    </row>
    <row r="101" spans="2:17" x14ac:dyDescent="0.2">
      <c r="B101" s="85" t="s">
        <v>73</v>
      </c>
      <c r="C101" s="71"/>
      <c r="D101" s="71"/>
      <c r="E101" s="71"/>
      <c r="F101" s="86"/>
      <c r="G101" s="100"/>
      <c r="H101" s="100"/>
      <c r="I101" s="100"/>
      <c r="J101" s="71"/>
    </row>
    <row r="102" spans="2:17" x14ac:dyDescent="0.2">
      <c r="B102" s="70" t="s">
        <v>74</v>
      </c>
      <c r="C102" s="70"/>
      <c r="D102" s="70"/>
      <c r="E102" s="70"/>
      <c r="F102" s="86"/>
      <c r="G102" s="87">
        <v>165396</v>
      </c>
      <c r="H102" s="87">
        <v>176329.81746141624</v>
      </c>
      <c r="I102" s="87">
        <v>177725.79615743677</v>
      </c>
      <c r="J102" s="87">
        <v>179262.43737354106</v>
      </c>
      <c r="K102" s="87">
        <v>180434.04318191731</v>
      </c>
      <c r="L102" s="87">
        <v>181237.31414901197</v>
      </c>
      <c r="M102" s="87">
        <v>182188.54147608334</v>
      </c>
      <c r="N102" s="87">
        <v>182706.8658358453</v>
      </c>
      <c r="O102" s="87">
        <v>183412.54463219337</v>
      </c>
      <c r="P102" s="87">
        <v>183627.4048990173</v>
      </c>
      <c r="Q102" s="87">
        <v>183691.0396949792</v>
      </c>
    </row>
    <row r="103" spans="2:17" ht="13.5" thickBot="1" x14ac:dyDescent="0.25">
      <c r="B103" s="70" t="s">
        <v>75</v>
      </c>
      <c r="C103" s="70"/>
      <c r="D103" s="70"/>
      <c r="E103" s="70"/>
      <c r="F103" s="86"/>
      <c r="G103" s="106">
        <v>280836</v>
      </c>
      <c r="H103" s="106">
        <v>280710</v>
      </c>
      <c r="I103" s="106">
        <v>280711</v>
      </c>
      <c r="J103" s="106">
        <v>280710</v>
      </c>
      <c r="K103" s="106">
        <v>280710</v>
      </c>
      <c r="L103" s="106">
        <v>280710</v>
      </c>
      <c r="M103" s="106">
        <v>280710</v>
      </c>
      <c r="N103" s="106">
        <v>280710</v>
      </c>
      <c r="O103" s="106">
        <v>280710</v>
      </c>
      <c r="P103" s="106">
        <v>280710</v>
      </c>
      <c r="Q103" s="106">
        <v>280710</v>
      </c>
    </row>
    <row r="104" spans="2:17" ht="13.5" thickBot="1" x14ac:dyDescent="0.25">
      <c r="B104" s="71" t="s">
        <v>76</v>
      </c>
      <c r="C104" s="70"/>
      <c r="D104" s="70"/>
      <c r="E104" s="70"/>
      <c r="F104" s="107"/>
      <c r="G104" s="104">
        <f>SUM(G102:G103)</f>
        <v>446232</v>
      </c>
      <c r="H104" s="104">
        <f t="shared" ref="H104:Q104" si="32">SUM(H102:H103)</f>
        <v>457039.81746141624</v>
      </c>
      <c r="I104" s="104">
        <f t="shared" si="32"/>
        <v>458436.79615743679</v>
      </c>
      <c r="J104" s="104">
        <f t="shared" si="32"/>
        <v>459972.43737354106</v>
      </c>
      <c r="K104" s="104">
        <f t="shared" si="32"/>
        <v>461144.04318191728</v>
      </c>
      <c r="L104" s="104">
        <f t="shared" si="32"/>
        <v>461947.31414901197</v>
      </c>
      <c r="M104" s="104">
        <f t="shared" si="32"/>
        <v>462898.54147608334</v>
      </c>
      <c r="N104" s="104">
        <f t="shared" si="32"/>
        <v>463416.8658358453</v>
      </c>
      <c r="O104" s="104">
        <f t="shared" si="32"/>
        <v>464122.5446321934</v>
      </c>
      <c r="P104" s="104">
        <f t="shared" si="32"/>
        <v>464337.4048990173</v>
      </c>
      <c r="Q104" s="104">
        <f t="shared" si="32"/>
        <v>464401.0396949792</v>
      </c>
    </row>
    <row r="105" spans="2:17" ht="13.5" thickTop="1" x14ac:dyDescent="0.2"/>
    <row r="107" spans="2:17" x14ac:dyDescent="0.2">
      <c r="B107" s="70"/>
      <c r="C107" s="70"/>
      <c r="D107" s="70"/>
      <c r="E107" s="70"/>
      <c r="F107" s="70"/>
      <c r="G107" s="70"/>
      <c r="H107" s="70"/>
      <c r="I107" s="70"/>
      <c r="J107" s="70"/>
    </row>
    <row r="108" spans="2:17" x14ac:dyDescent="0.2">
      <c r="B108" s="71" t="s">
        <v>41</v>
      </c>
      <c r="C108" s="71"/>
      <c r="D108" s="72"/>
      <c r="E108" s="72"/>
      <c r="F108" s="71"/>
      <c r="G108" s="71"/>
      <c r="H108" s="71"/>
      <c r="I108" s="71"/>
      <c r="J108" s="71"/>
      <c r="O108" s="11" t="str">
        <f>'IncomeStat SCEN2'!$Q$1</f>
        <v>SCENARIO 2</v>
      </c>
      <c r="P108" s="73"/>
    </row>
    <row r="109" spans="2:17" x14ac:dyDescent="0.2">
      <c r="B109" s="70"/>
      <c r="C109" s="70"/>
      <c r="D109" s="70"/>
      <c r="E109" s="70"/>
      <c r="F109" s="70"/>
      <c r="G109" s="70"/>
      <c r="H109" s="70"/>
      <c r="I109" s="70"/>
      <c r="J109" s="70"/>
    </row>
    <row r="110" spans="2:17" x14ac:dyDescent="0.2">
      <c r="B110" s="75" t="s">
        <v>43</v>
      </c>
      <c r="C110" s="74"/>
      <c r="D110" s="74"/>
      <c r="E110" s="74"/>
      <c r="F110" s="74"/>
      <c r="G110" s="74"/>
      <c r="H110" s="74"/>
      <c r="I110" s="74"/>
      <c r="J110" s="74"/>
    </row>
    <row r="111" spans="2:17" x14ac:dyDescent="0.2">
      <c r="B111" s="74"/>
      <c r="C111" s="74"/>
      <c r="D111" s="74"/>
      <c r="E111" s="74"/>
      <c r="F111" s="74"/>
      <c r="G111" s="74"/>
      <c r="H111" s="74"/>
      <c r="I111" s="74"/>
      <c r="J111" s="74"/>
    </row>
    <row r="112" spans="2:17" ht="13.5" thickBot="1" x14ac:dyDescent="0.25">
      <c r="B112" s="70"/>
      <c r="C112" s="70"/>
      <c r="D112" s="70"/>
      <c r="E112" s="70"/>
      <c r="F112" s="70"/>
      <c r="G112" s="70"/>
      <c r="H112" s="70"/>
      <c r="I112" s="70"/>
      <c r="J112" s="70"/>
    </row>
    <row r="113" spans="2:17" x14ac:dyDescent="0.2">
      <c r="B113" s="76" t="s">
        <v>6</v>
      </c>
      <c r="C113" s="77"/>
      <c r="D113" s="77"/>
      <c r="E113" s="77"/>
      <c r="F113" s="78"/>
      <c r="G113" s="79">
        <f>'IncomeStat SCEN2'!I7</f>
        <v>2022</v>
      </c>
      <c r="H113" s="79">
        <f>G113+1</f>
        <v>2023</v>
      </c>
      <c r="I113" s="79">
        <f t="shared" ref="I113:Q113" si="33">H113+1</f>
        <v>2024</v>
      </c>
      <c r="J113" s="79">
        <f t="shared" si="33"/>
        <v>2025</v>
      </c>
      <c r="K113" s="79">
        <f t="shared" si="33"/>
        <v>2026</v>
      </c>
      <c r="L113" s="79">
        <f t="shared" si="33"/>
        <v>2027</v>
      </c>
      <c r="M113" s="79">
        <f t="shared" si="33"/>
        <v>2028</v>
      </c>
      <c r="N113" s="79">
        <f t="shared" si="33"/>
        <v>2029</v>
      </c>
      <c r="O113" s="79">
        <f t="shared" si="33"/>
        <v>2030</v>
      </c>
      <c r="P113" s="79">
        <f t="shared" si="33"/>
        <v>2031</v>
      </c>
      <c r="Q113" s="79">
        <f t="shared" si="33"/>
        <v>2032</v>
      </c>
    </row>
    <row r="114" spans="2:17" ht="26.25" thickBot="1" x14ac:dyDescent="0.25">
      <c r="B114" s="80" t="s">
        <v>7</v>
      </c>
      <c r="C114" s="81"/>
      <c r="D114" s="81"/>
      <c r="E114" s="81"/>
      <c r="F114" s="82"/>
      <c r="G114" s="83" t="s">
        <v>8</v>
      </c>
      <c r="H114" s="83" t="s">
        <v>9</v>
      </c>
      <c r="I114" s="83" t="s">
        <v>10</v>
      </c>
      <c r="J114" s="83" t="s">
        <v>11</v>
      </c>
      <c r="K114" s="83" t="s">
        <v>12</v>
      </c>
      <c r="L114" s="83" t="s">
        <v>13</v>
      </c>
      <c r="M114" s="83" t="s">
        <v>14</v>
      </c>
      <c r="N114" s="83" t="s">
        <v>15</v>
      </c>
      <c r="O114" s="83" t="s">
        <v>16</v>
      </c>
      <c r="P114" s="83" t="s">
        <v>17</v>
      </c>
      <c r="Q114" s="83" t="s">
        <v>18</v>
      </c>
    </row>
    <row r="115" spans="2:17" x14ac:dyDescent="0.2">
      <c r="B115" s="70"/>
      <c r="C115" s="70"/>
      <c r="D115" s="70"/>
      <c r="E115" s="70"/>
      <c r="F115" s="84"/>
      <c r="G115" s="70"/>
      <c r="H115" s="70"/>
      <c r="I115" s="70"/>
      <c r="J115" s="70"/>
    </row>
    <row r="116" spans="2:17" x14ac:dyDescent="0.2">
      <c r="B116" s="85" t="s">
        <v>44</v>
      </c>
      <c r="C116" s="71"/>
      <c r="D116" s="71"/>
      <c r="E116" s="71"/>
      <c r="F116" s="84"/>
      <c r="G116" s="71"/>
      <c r="H116" s="71"/>
      <c r="I116" s="71"/>
      <c r="J116" s="71"/>
    </row>
    <row r="117" spans="2:17" x14ac:dyDescent="0.2">
      <c r="B117" s="85" t="s">
        <v>45</v>
      </c>
      <c r="C117" s="71"/>
      <c r="D117" s="71"/>
      <c r="E117" s="71"/>
      <c r="F117" s="86"/>
      <c r="G117" s="72"/>
      <c r="H117" s="72"/>
      <c r="I117" s="72"/>
      <c r="J117" s="71"/>
    </row>
    <row r="118" spans="2:17" x14ac:dyDescent="0.2">
      <c r="B118" s="70" t="s">
        <v>46</v>
      </c>
      <c r="C118" s="70"/>
      <c r="D118" s="70"/>
      <c r="E118" s="70"/>
      <c r="F118" s="86"/>
      <c r="G118" s="87">
        <v>4411</v>
      </c>
      <c r="H118" s="87">
        <v>871.90459968313144</v>
      </c>
      <c r="I118" s="87">
        <v>867.25026796421878</v>
      </c>
      <c r="J118" s="87">
        <v>1033.6870669765494</v>
      </c>
      <c r="K118" s="87">
        <v>1126.1004126792504</v>
      </c>
      <c r="L118" s="87">
        <v>1475.5883404829849</v>
      </c>
      <c r="M118" s="87">
        <v>1764.953420282236</v>
      </c>
      <c r="N118" s="87">
        <v>2141.3887179580584</v>
      </c>
      <c r="O118" s="87">
        <v>2524.8676967780525</v>
      </c>
      <c r="P118" s="87">
        <v>2915.3534781770991</v>
      </c>
      <c r="Q118" s="87">
        <v>3312.7981496731481</v>
      </c>
    </row>
    <row r="119" spans="2:17" hidden="1" x14ac:dyDescent="0.2">
      <c r="B119" s="70" t="s">
        <v>47</v>
      </c>
      <c r="C119" s="70"/>
      <c r="D119" s="70"/>
      <c r="E119" s="70"/>
      <c r="F119" s="86"/>
      <c r="G119" s="87">
        <v>0</v>
      </c>
      <c r="H119" s="87">
        <v>0</v>
      </c>
      <c r="I119" s="87">
        <v>0</v>
      </c>
      <c r="J119" s="87">
        <v>0</v>
      </c>
      <c r="K119" s="87">
        <v>0</v>
      </c>
      <c r="L119" s="87">
        <v>0</v>
      </c>
      <c r="M119" s="87">
        <v>0</v>
      </c>
      <c r="N119" s="87">
        <v>0</v>
      </c>
      <c r="O119" s="87">
        <v>0</v>
      </c>
      <c r="P119" s="87">
        <v>0</v>
      </c>
      <c r="Q119" s="87">
        <v>0</v>
      </c>
    </row>
    <row r="120" spans="2:17" x14ac:dyDescent="0.2">
      <c r="B120" s="70" t="s">
        <v>48</v>
      </c>
      <c r="C120" s="70"/>
      <c r="D120" s="70"/>
      <c r="E120" s="70"/>
      <c r="F120" s="86"/>
      <c r="G120" s="87">
        <v>78</v>
      </c>
      <c r="H120" s="87">
        <v>78</v>
      </c>
      <c r="I120" s="87">
        <v>78</v>
      </c>
      <c r="J120" s="87">
        <v>78</v>
      </c>
      <c r="K120" s="87">
        <v>78</v>
      </c>
      <c r="L120" s="87">
        <v>78</v>
      </c>
      <c r="M120" s="87">
        <v>78</v>
      </c>
      <c r="N120" s="87">
        <v>78</v>
      </c>
      <c r="O120" s="87">
        <v>78</v>
      </c>
      <c r="P120" s="87">
        <v>78</v>
      </c>
      <c r="Q120" s="87">
        <v>78</v>
      </c>
    </row>
    <row r="121" spans="2:17" hidden="1" x14ac:dyDescent="0.2">
      <c r="B121" s="70" t="s">
        <v>49</v>
      </c>
      <c r="C121" s="70"/>
      <c r="D121" s="70"/>
      <c r="E121" s="70"/>
      <c r="F121" s="86"/>
      <c r="G121" s="87">
        <v>0</v>
      </c>
      <c r="H121" s="87">
        <v>0</v>
      </c>
      <c r="I121" s="87">
        <v>0</v>
      </c>
      <c r="J121" s="87">
        <v>0</v>
      </c>
      <c r="K121" s="87">
        <v>0</v>
      </c>
      <c r="L121" s="87">
        <v>0</v>
      </c>
      <c r="M121" s="87">
        <v>0</v>
      </c>
      <c r="N121" s="87">
        <v>0</v>
      </c>
      <c r="O121" s="87">
        <v>0</v>
      </c>
      <c r="P121" s="87">
        <v>0</v>
      </c>
      <c r="Q121" s="87">
        <v>0</v>
      </c>
    </row>
    <row r="122" spans="2:17" hidden="1" x14ac:dyDescent="0.2">
      <c r="B122" s="70" t="s">
        <v>50</v>
      </c>
      <c r="C122" s="70"/>
      <c r="D122" s="70"/>
      <c r="E122" s="70"/>
      <c r="F122" s="86"/>
      <c r="G122" s="87">
        <v>0</v>
      </c>
      <c r="H122" s="87">
        <v>0</v>
      </c>
      <c r="I122" s="87">
        <v>0</v>
      </c>
      <c r="J122" s="87">
        <v>0</v>
      </c>
      <c r="K122" s="87">
        <v>0</v>
      </c>
      <c r="L122" s="87">
        <v>0</v>
      </c>
      <c r="M122" s="87">
        <v>0</v>
      </c>
      <c r="N122" s="87">
        <v>0</v>
      </c>
      <c r="O122" s="87">
        <v>0</v>
      </c>
      <c r="P122" s="87">
        <v>0</v>
      </c>
      <c r="Q122" s="87">
        <v>0</v>
      </c>
    </row>
    <row r="123" spans="2:17" x14ac:dyDescent="0.2">
      <c r="B123" s="88" t="s">
        <v>52</v>
      </c>
      <c r="C123" s="89"/>
      <c r="D123" s="89"/>
      <c r="E123" s="89"/>
      <c r="F123" s="86"/>
      <c r="G123" s="90">
        <f>SUM(G117:G122)</f>
        <v>4489</v>
      </c>
      <c r="H123" s="90">
        <f>SUM(H117:H122)</f>
        <v>949.90459968313144</v>
      </c>
      <c r="I123" s="90">
        <f>SUM(I117:I122)</f>
        <v>945.25026796421878</v>
      </c>
      <c r="J123" s="90">
        <f t="shared" ref="J123:Q123" si="34">SUM(J117:J122)</f>
        <v>1111.6870669765494</v>
      </c>
      <c r="K123" s="90">
        <f t="shared" si="34"/>
        <v>1204.1004126792504</v>
      </c>
      <c r="L123" s="90">
        <f t="shared" si="34"/>
        <v>1553.5883404829849</v>
      </c>
      <c r="M123" s="90">
        <f t="shared" si="34"/>
        <v>1842.953420282236</v>
      </c>
      <c r="N123" s="90">
        <f t="shared" si="34"/>
        <v>2219.3887179580584</v>
      </c>
      <c r="O123" s="90">
        <f t="shared" si="34"/>
        <v>2602.8676967780525</v>
      </c>
      <c r="P123" s="90">
        <f t="shared" si="34"/>
        <v>2993.3534781770991</v>
      </c>
      <c r="Q123" s="90">
        <f t="shared" si="34"/>
        <v>3390.7981496731481</v>
      </c>
    </row>
    <row r="124" spans="2:17" x14ac:dyDescent="0.2">
      <c r="B124" s="70"/>
      <c r="C124" s="70"/>
      <c r="D124" s="70"/>
      <c r="E124" s="70"/>
      <c r="F124" s="86"/>
      <c r="G124" s="91"/>
      <c r="H124" s="92"/>
      <c r="I124" s="92"/>
      <c r="J124" s="70"/>
    </row>
    <row r="125" spans="2:17" x14ac:dyDescent="0.2">
      <c r="B125" s="85" t="s">
        <v>53</v>
      </c>
      <c r="C125" s="71"/>
      <c r="D125" s="71"/>
      <c r="E125" s="71"/>
      <c r="F125" s="84"/>
      <c r="G125" s="93"/>
      <c r="H125" s="94"/>
      <c r="I125" s="94"/>
      <c r="J125" s="71"/>
    </row>
    <row r="126" spans="2:17" hidden="1" x14ac:dyDescent="0.2">
      <c r="B126" s="70" t="s">
        <v>49</v>
      </c>
      <c r="C126" s="70"/>
      <c r="D126" s="70"/>
      <c r="E126" s="70"/>
      <c r="F126" s="86"/>
      <c r="G126" s="108">
        <v>0</v>
      </c>
      <c r="H126" s="108">
        <v>0</v>
      </c>
      <c r="I126" s="108">
        <v>0</v>
      </c>
      <c r="J126" s="108">
        <v>0</v>
      </c>
      <c r="K126" s="108">
        <v>0</v>
      </c>
      <c r="L126" s="108">
        <v>0</v>
      </c>
      <c r="M126" s="108">
        <v>0</v>
      </c>
      <c r="N126" s="108">
        <v>0</v>
      </c>
      <c r="O126" s="108">
        <v>0</v>
      </c>
      <c r="P126" s="108">
        <v>0</v>
      </c>
      <c r="Q126" s="108">
        <v>0</v>
      </c>
    </row>
    <row r="127" spans="2:17" hidden="1" x14ac:dyDescent="0.2">
      <c r="B127" s="70" t="s">
        <v>48</v>
      </c>
      <c r="C127" s="70"/>
      <c r="D127" s="70"/>
      <c r="E127" s="70"/>
      <c r="F127" s="86"/>
      <c r="G127" s="108"/>
      <c r="H127" s="108"/>
      <c r="I127" s="108"/>
      <c r="J127" s="108"/>
      <c r="K127" s="108"/>
      <c r="L127" s="108"/>
      <c r="M127" s="108"/>
      <c r="N127" s="108"/>
      <c r="O127" s="108"/>
      <c r="P127" s="108"/>
      <c r="Q127" s="108"/>
    </row>
    <row r="128" spans="2:17" x14ac:dyDescent="0.2">
      <c r="B128" s="70" t="s">
        <v>54</v>
      </c>
      <c r="C128" s="70"/>
      <c r="D128" s="70"/>
      <c r="E128" s="70"/>
      <c r="F128" s="86"/>
      <c r="G128" s="87">
        <v>20133</v>
      </c>
      <c r="H128" s="87">
        <v>27750.730179999999</v>
      </c>
      <c r="I128" s="87">
        <v>28275.624170799998</v>
      </c>
      <c r="J128" s="87">
        <v>28125.26286114</v>
      </c>
      <c r="K128" s="87">
        <v>28043.249449093601</v>
      </c>
      <c r="L128" s="87">
        <v>27697.955500565342</v>
      </c>
      <c r="M128" s="87">
        <v>27418.849794095957</v>
      </c>
      <c r="N128" s="87">
        <v>27045.379859367797</v>
      </c>
      <c r="O128" s="87">
        <v>26656.971127250508</v>
      </c>
      <c r="P128" s="87">
        <v>26253.026045848528</v>
      </c>
      <c r="Q128" s="87">
        <v>25832.923161190469</v>
      </c>
    </row>
    <row r="129" spans="2:17" x14ac:dyDescent="0.2">
      <c r="B129" s="70" t="s">
        <v>55</v>
      </c>
      <c r="C129" s="70"/>
      <c r="D129" s="70"/>
      <c r="E129" s="70"/>
      <c r="F129" s="86"/>
      <c r="G129" s="87">
        <v>0</v>
      </c>
      <c r="H129" s="87">
        <v>0</v>
      </c>
      <c r="I129" s="87">
        <v>0</v>
      </c>
      <c r="J129" s="87">
        <v>0</v>
      </c>
      <c r="K129" s="87">
        <v>0</v>
      </c>
      <c r="L129" s="87">
        <v>0</v>
      </c>
      <c r="M129" s="87">
        <v>0</v>
      </c>
      <c r="N129" s="87">
        <v>0</v>
      </c>
      <c r="O129" s="87">
        <v>0</v>
      </c>
      <c r="P129" s="87">
        <v>0</v>
      </c>
      <c r="Q129" s="87">
        <v>0</v>
      </c>
    </row>
    <row r="130" spans="2:17" x14ac:dyDescent="0.2">
      <c r="B130" s="88" t="s">
        <v>56</v>
      </c>
      <c r="C130" s="89"/>
      <c r="D130" s="89"/>
      <c r="E130" s="89"/>
      <c r="F130" s="86"/>
      <c r="G130" s="90">
        <f>SUM(G126:G129)</f>
        <v>20133</v>
      </c>
      <c r="H130" s="90">
        <f t="shared" ref="H130:Q130" si="35">SUM(H126:H129)</f>
        <v>27750.730179999999</v>
      </c>
      <c r="I130" s="90">
        <f t="shared" si="35"/>
        <v>28275.624170799998</v>
      </c>
      <c r="J130" s="90">
        <f t="shared" si="35"/>
        <v>28125.26286114</v>
      </c>
      <c r="K130" s="90">
        <f t="shared" si="35"/>
        <v>28043.249449093601</v>
      </c>
      <c r="L130" s="90">
        <f t="shared" si="35"/>
        <v>27697.955500565342</v>
      </c>
      <c r="M130" s="90">
        <f t="shared" si="35"/>
        <v>27418.849794095957</v>
      </c>
      <c r="N130" s="90">
        <f t="shared" si="35"/>
        <v>27045.379859367797</v>
      </c>
      <c r="O130" s="90">
        <f t="shared" si="35"/>
        <v>26656.971127250508</v>
      </c>
      <c r="P130" s="90">
        <f t="shared" si="35"/>
        <v>26253.026045848528</v>
      </c>
      <c r="Q130" s="90">
        <f t="shared" si="35"/>
        <v>25832.923161190469</v>
      </c>
    </row>
    <row r="131" spans="2:17" ht="13.5" thickBot="1" x14ac:dyDescent="0.25">
      <c r="B131" s="71" t="s">
        <v>57</v>
      </c>
      <c r="C131" s="71"/>
      <c r="D131" s="71"/>
      <c r="E131" s="71"/>
      <c r="F131" s="86"/>
      <c r="G131" s="95">
        <f t="shared" ref="G131:Q131" si="36">G130+G123</f>
        <v>24622</v>
      </c>
      <c r="H131" s="95">
        <f t="shared" si="36"/>
        <v>28700.634779683129</v>
      </c>
      <c r="I131" s="95">
        <f t="shared" si="36"/>
        <v>29220.874438764218</v>
      </c>
      <c r="J131" s="95">
        <f t="shared" si="36"/>
        <v>29236.949928116548</v>
      </c>
      <c r="K131" s="95">
        <f t="shared" si="36"/>
        <v>29247.349861772851</v>
      </c>
      <c r="L131" s="95">
        <f t="shared" si="36"/>
        <v>29251.543841048326</v>
      </c>
      <c r="M131" s="95">
        <f t="shared" si="36"/>
        <v>29261.803214378193</v>
      </c>
      <c r="N131" s="95">
        <f t="shared" si="36"/>
        <v>29264.768577325856</v>
      </c>
      <c r="O131" s="95">
        <f t="shared" si="36"/>
        <v>29259.83882402856</v>
      </c>
      <c r="P131" s="95">
        <f t="shared" si="36"/>
        <v>29246.379524025626</v>
      </c>
      <c r="Q131" s="95">
        <f t="shared" si="36"/>
        <v>29223.721310863617</v>
      </c>
    </row>
    <row r="132" spans="2:17" x14ac:dyDescent="0.2">
      <c r="B132" s="70"/>
      <c r="C132" s="70"/>
      <c r="D132" s="70"/>
      <c r="E132" s="70"/>
      <c r="F132" s="86"/>
      <c r="G132" s="96"/>
      <c r="H132" s="96"/>
      <c r="I132" s="96"/>
      <c r="J132" s="70"/>
    </row>
    <row r="133" spans="2:17" x14ac:dyDescent="0.2">
      <c r="B133" s="85" t="s">
        <v>58</v>
      </c>
      <c r="C133" s="71"/>
      <c r="D133" s="71"/>
      <c r="E133" s="71"/>
      <c r="F133" s="97"/>
      <c r="G133" s="98"/>
      <c r="H133" s="98"/>
      <c r="I133" s="98"/>
      <c r="J133" s="71"/>
    </row>
    <row r="134" spans="2:17" x14ac:dyDescent="0.2">
      <c r="B134" s="85" t="s">
        <v>59</v>
      </c>
      <c r="C134" s="71"/>
      <c r="D134" s="71"/>
      <c r="E134" s="71"/>
      <c r="F134" s="86"/>
      <c r="G134" s="99"/>
      <c r="H134" s="99"/>
      <c r="I134" s="99"/>
      <c r="J134" s="71"/>
    </row>
    <row r="135" spans="2:17" x14ac:dyDescent="0.2">
      <c r="B135" s="70" t="s">
        <v>68</v>
      </c>
      <c r="C135" s="70"/>
      <c r="D135" s="70"/>
      <c r="E135" s="70"/>
      <c r="F135" s="86"/>
      <c r="G135" s="87">
        <v>116</v>
      </c>
      <c r="H135" s="87">
        <v>116</v>
      </c>
      <c r="I135" s="87">
        <v>116</v>
      </c>
      <c r="J135" s="87">
        <v>116</v>
      </c>
      <c r="K135" s="87">
        <v>116</v>
      </c>
      <c r="L135" s="87">
        <v>116</v>
      </c>
      <c r="M135" s="87">
        <v>116</v>
      </c>
      <c r="N135" s="87">
        <v>116</v>
      </c>
      <c r="O135" s="87">
        <v>116</v>
      </c>
      <c r="P135" s="87">
        <v>116</v>
      </c>
      <c r="Q135" s="87">
        <v>116</v>
      </c>
    </row>
    <row r="136" spans="2:17" x14ac:dyDescent="0.2">
      <c r="B136" s="70" t="s">
        <v>61</v>
      </c>
      <c r="C136" s="70"/>
      <c r="D136" s="70"/>
      <c r="E136" s="70"/>
      <c r="F136" s="86"/>
      <c r="G136" s="87">
        <v>3710</v>
      </c>
      <c r="H136" s="87">
        <v>3710</v>
      </c>
      <c r="I136" s="87">
        <v>0</v>
      </c>
      <c r="J136" s="87">
        <v>0</v>
      </c>
      <c r="K136" s="87">
        <v>0</v>
      </c>
      <c r="L136" s="87">
        <v>0</v>
      </c>
      <c r="M136" s="87">
        <v>0</v>
      </c>
      <c r="N136" s="87">
        <v>0</v>
      </c>
      <c r="O136" s="87">
        <v>0</v>
      </c>
      <c r="P136" s="87">
        <v>0</v>
      </c>
      <c r="Q136" s="87">
        <v>0</v>
      </c>
    </row>
    <row r="137" spans="2:17" x14ac:dyDescent="0.2">
      <c r="B137" s="70" t="s">
        <v>63</v>
      </c>
      <c r="C137" s="70"/>
      <c r="D137" s="70"/>
      <c r="E137" s="70"/>
      <c r="F137" s="86"/>
      <c r="G137" s="87">
        <v>10</v>
      </c>
      <c r="H137" s="87">
        <v>10.147465346475949</v>
      </c>
      <c r="I137" s="87">
        <v>49.340492629366054</v>
      </c>
      <c r="J137" s="87">
        <v>52.110117256247747</v>
      </c>
      <c r="K137" s="87">
        <v>54.95187648457248</v>
      </c>
      <c r="L137" s="87">
        <v>57.969072861857001</v>
      </c>
      <c r="M137" s="87">
        <v>48.053207234940999</v>
      </c>
      <c r="N137" s="87">
        <v>50.768018802108415</v>
      </c>
      <c r="O137" s="87">
        <v>53.586505425926859</v>
      </c>
      <c r="P137" s="87">
        <v>56.561465889695761</v>
      </c>
      <c r="Q137" s="87">
        <v>59.687340907891731</v>
      </c>
    </row>
    <row r="138" spans="2:17" hidden="1" x14ac:dyDescent="0.2">
      <c r="B138" s="70" t="s">
        <v>65</v>
      </c>
      <c r="C138" s="70"/>
      <c r="D138" s="70"/>
      <c r="E138" s="70"/>
      <c r="F138" s="86"/>
      <c r="G138" s="87">
        <v>0</v>
      </c>
      <c r="H138" s="87">
        <v>0</v>
      </c>
      <c r="I138" s="87">
        <v>0</v>
      </c>
      <c r="J138" s="87">
        <v>0</v>
      </c>
      <c r="K138" s="87">
        <v>0</v>
      </c>
      <c r="L138" s="87">
        <v>0</v>
      </c>
      <c r="M138" s="87">
        <v>0</v>
      </c>
      <c r="N138" s="87">
        <v>0</v>
      </c>
      <c r="O138" s="87">
        <v>0</v>
      </c>
      <c r="P138" s="87">
        <v>0</v>
      </c>
      <c r="Q138" s="87">
        <v>0</v>
      </c>
    </row>
    <row r="139" spans="2:17" x14ac:dyDescent="0.2">
      <c r="B139" s="88" t="s">
        <v>66</v>
      </c>
      <c r="C139" s="89"/>
      <c r="D139" s="89"/>
      <c r="E139" s="89"/>
      <c r="F139" s="86"/>
      <c r="G139" s="90">
        <f t="shared" ref="G139:Q139" si="37">SUM(G135:G138)</f>
        <v>3836</v>
      </c>
      <c r="H139" s="90">
        <f t="shared" si="37"/>
        <v>3836.1474653464761</v>
      </c>
      <c r="I139" s="90">
        <f t="shared" si="37"/>
        <v>165.34049262936605</v>
      </c>
      <c r="J139" s="90">
        <f t="shared" si="37"/>
        <v>168.11011725624775</v>
      </c>
      <c r="K139" s="90">
        <f t="shared" si="37"/>
        <v>170.95187648457249</v>
      </c>
      <c r="L139" s="90">
        <f t="shared" si="37"/>
        <v>173.969072861857</v>
      </c>
      <c r="M139" s="90">
        <f t="shared" si="37"/>
        <v>164.053207234941</v>
      </c>
      <c r="N139" s="90">
        <f t="shared" si="37"/>
        <v>166.76801880210843</v>
      </c>
      <c r="O139" s="90">
        <f t="shared" si="37"/>
        <v>169.58650542592687</v>
      </c>
      <c r="P139" s="90">
        <f t="shared" si="37"/>
        <v>172.56146588969577</v>
      </c>
      <c r="Q139" s="90">
        <f t="shared" si="37"/>
        <v>175.68734090789172</v>
      </c>
    </row>
    <row r="140" spans="2:17" x14ac:dyDescent="0.2">
      <c r="B140" s="70"/>
      <c r="C140" s="70"/>
      <c r="D140" s="70"/>
      <c r="E140" s="70"/>
      <c r="F140" s="86"/>
      <c r="G140" s="91"/>
      <c r="H140" s="91"/>
      <c r="I140" s="91"/>
      <c r="J140" s="70"/>
    </row>
    <row r="141" spans="2:17" x14ac:dyDescent="0.2">
      <c r="B141" s="85" t="s">
        <v>67</v>
      </c>
      <c r="C141" s="71"/>
      <c r="D141" s="71"/>
      <c r="E141" s="71"/>
      <c r="F141" s="86"/>
      <c r="G141" s="100"/>
      <c r="H141" s="100"/>
      <c r="I141" s="100"/>
      <c r="J141" s="71"/>
    </row>
    <row r="142" spans="2:17" hidden="1" x14ac:dyDescent="0.2">
      <c r="B142" s="70" t="s">
        <v>68</v>
      </c>
      <c r="C142" s="70"/>
      <c r="D142" s="70"/>
      <c r="E142" s="70"/>
      <c r="F142" s="86"/>
      <c r="G142" s="87">
        <v>0</v>
      </c>
      <c r="H142" s="87">
        <v>0</v>
      </c>
      <c r="I142" s="87">
        <v>0</v>
      </c>
      <c r="J142" s="87">
        <v>0</v>
      </c>
      <c r="K142" s="87">
        <v>0</v>
      </c>
      <c r="L142" s="87">
        <v>0</v>
      </c>
      <c r="M142" s="87">
        <v>0</v>
      </c>
      <c r="N142" s="87">
        <v>0</v>
      </c>
      <c r="O142" s="87">
        <v>0</v>
      </c>
      <c r="P142" s="87">
        <v>0</v>
      </c>
      <c r="Q142" s="87">
        <v>0</v>
      </c>
    </row>
    <row r="143" spans="2:17" x14ac:dyDescent="0.2">
      <c r="B143" s="70" t="s">
        <v>63</v>
      </c>
      <c r="C143" s="70"/>
      <c r="D143" s="70"/>
      <c r="E143" s="70"/>
      <c r="F143" s="86"/>
      <c r="G143" s="87">
        <v>46</v>
      </c>
      <c r="H143" s="87">
        <v>35.895916077922301</v>
      </c>
      <c r="I143" s="87">
        <v>447.3623961656661</v>
      </c>
      <c r="J143" s="87">
        <v>392.48265428253671</v>
      </c>
      <c r="K143" s="87">
        <v>334.68901856963947</v>
      </c>
      <c r="L143" s="87">
        <v>273.70274933049797</v>
      </c>
      <c r="M143" s="87">
        <v>235.56540772247297</v>
      </c>
      <c r="N143" s="87">
        <v>182.08257735319711</v>
      </c>
      <c r="O143" s="87">
        <v>125.67758530345181</v>
      </c>
      <c r="P143" s="87">
        <v>66.14115894998713</v>
      </c>
      <c r="Q143" s="87">
        <v>3.3279430238994365</v>
      </c>
    </row>
    <row r="144" spans="2:17" hidden="1" x14ac:dyDescent="0.2">
      <c r="B144" s="70" t="s">
        <v>65</v>
      </c>
      <c r="C144" s="70"/>
      <c r="D144" s="70"/>
      <c r="E144" s="70"/>
      <c r="F144" s="86"/>
      <c r="G144" s="87">
        <v>0</v>
      </c>
      <c r="H144" s="87">
        <v>0</v>
      </c>
      <c r="I144" s="87">
        <v>0</v>
      </c>
      <c r="J144" s="87">
        <v>0</v>
      </c>
      <c r="K144" s="87">
        <v>0</v>
      </c>
      <c r="L144" s="87">
        <v>0</v>
      </c>
      <c r="M144" s="87">
        <v>0</v>
      </c>
      <c r="N144" s="87">
        <v>0</v>
      </c>
      <c r="O144" s="87">
        <v>0</v>
      </c>
      <c r="P144" s="87">
        <v>0</v>
      </c>
      <c r="Q144" s="87">
        <v>0</v>
      </c>
    </row>
    <row r="145" spans="2:17" x14ac:dyDescent="0.2">
      <c r="B145" s="88" t="s">
        <v>70</v>
      </c>
      <c r="C145" s="89"/>
      <c r="D145" s="89"/>
      <c r="E145" s="89"/>
      <c r="F145" s="86"/>
      <c r="G145" s="101">
        <f>SUM(G142:G144)</f>
        <v>46</v>
      </c>
      <c r="H145" s="101">
        <f t="shared" ref="H145:Q145" si="38">SUM(H142:H144)</f>
        <v>35.895916077922301</v>
      </c>
      <c r="I145" s="101">
        <f t="shared" si="38"/>
        <v>447.3623961656661</v>
      </c>
      <c r="J145" s="101">
        <f t="shared" si="38"/>
        <v>392.48265428253671</v>
      </c>
      <c r="K145" s="101">
        <f t="shared" si="38"/>
        <v>334.68901856963947</v>
      </c>
      <c r="L145" s="101">
        <f t="shared" si="38"/>
        <v>273.70274933049797</v>
      </c>
      <c r="M145" s="101">
        <f t="shared" si="38"/>
        <v>235.56540772247297</v>
      </c>
      <c r="N145" s="101">
        <f t="shared" si="38"/>
        <v>182.08257735319711</v>
      </c>
      <c r="O145" s="101">
        <f t="shared" si="38"/>
        <v>125.67758530345181</v>
      </c>
      <c r="P145" s="101">
        <f t="shared" si="38"/>
        <v>66.14115894998713</v>
      </c>
      <c r="Q145" s="101">
        <f t="shared" si="38"/>
        <v>3.3279430238994365</v>
      </c>
    </row>
    <row r="146" spans="2:17" ht="13.5" thickBot="1" x14ac:dyDescent="0.25">
      <c r="B146" s="71" t="s">
        <v>71</v>
      </c>
      <c r="C146" s="71"/>
      <c r="D146" s="71"/>
      <c r="E146" s="71"/>
      <c r="F146" s="86"/>
      <c r="G146" s="102">
        <f>G145+G139</f>
        <v>3882</v>
      </c>
      <c r="H146" s="102">
        <f t="shared" ref="H146:Q146" si="39">H145+H139</f>
        <v>3872.0433814243984</v>
      </c>
      <c r="I146" s="102">
        <f t="shared" si="39"/>
        <v>612.7028887950321</v>
      </c>
      <c r="J146" s="102">
        <f t="shared" si="39"/>
        <v>560.59277153878452</v>
      </c>
      <c r="K146" s="102">
        <f t="shared" si="39"/>
        <v>505.64089505421197</v>
      </c>
      <c r="L146" s="102">
        <f t="shared" si="39"/>
        <v>447.67182219235497</v>
      </c>
      <c r="M146" s="102">
        <f t="shared" si="39"/>
        <v>399.61861495741397</v>
      </c>
      <c r="N146" s="102">
        <f t="shared" si="39"/>
        <v>348.85059615530554</v>
      </c>
      <c r="O146" s="102">
        <f t="shared" si="39"/>
        <v>295.26409072937867</v>
      </c>
      <c r="P146" s="102">
        <f t="shared" si="39"/>
        <v>238.7026248396829</v>
      </c>
      <c r="Q146" s="102">
        <f t="shared" si="39"/>
        <v>179.01528393179115</v>
      </c>
    </row>
    <row r="147" spans="2:17" ht="13.5" thickBot="1" x14ac:dyDescent="0.25">
      <c r="B147" s="71" t="s">
        <v>72</v>
      </c>
      <c r="C147" s="103"/>
      <c r="D147" s="103"/>
      <c r="E147" s="103"/>
      <c r="F147" s="86"/>
      <c r="G147" s="104">
        <f>G131-G146</f>
        <v>20740</v>
      </c>
      <c r="H147" s="104">
        <f t="shared" ref="H147:Q147" si="40">H131-H146</f>
        <v>24828.59139825873</v>
      </c>
      <c r="I147" s="104">
        <f t="shared" si="40"/>
        <v>28608.171549969185</v>
      </c>
      <c r="J147" s="104">
        <f t="shared" si="40"/>
        <v>28676.357156577764</v>
      </c>
      <c r="K147" s="104">
        <f t="shared" si="40"/>
        <v>28741.708966718637</v>
      </c>
      <c r="L147" s="104">
        <f t="shared" si="40"/>
        <v>28803.872018855971</v>
      </c>
      <c r="M147" s="104">
        <f t="shared" si="40"/>
        <v>28862.18459942078</v>
      </c>
      <c r="N147" s="104">
        <f t="shared" si="40"/>
        <v>28915.917981170551</v>
      </c>
      <c r="O147" s="104">
        <f t="shared" si="40"/>
        <v>28964.574733299181</v>
      </c>
      <c r="P147" s="104">
        <f t="shared" si="40"/>
        <v>29007.676899185943</v>
      </c>
      <c r="Q147" s="104">
        <f t="shared" si="40"/>
        <v>29044.706026931824</v>
      </c>
    </row>
    <row r="148" spans="2:17" ht="13.5" thickTop="1" x14ac:dyDescent="0.2">
      <c r="B148" s="70"/>
      <c r="C148" s="70"/>
      <c r="D148" s="70"/>
      <c r="E148" s="70"/>
      <c r="F148" s="86"/>
      <c r="G148" s="105"/>
      <c r="H148" s="105"/>
      <c r="I148" s="105"/>
      <c r="J148" s="70"/>
    </row>
    <row r="149" spans="2:17" x14ac:dyDescent="0.2">
      <c r="B149" s="85" t="s">
        <v>73</v>
      </c>
      <c r="C149" s="71"/>
      <c r="D149" s="71"/>
      <c r="E149" s="71"/>
      <c r="F149" s="86"/>
      <c r="G149" s="100"/>
      <c r="H149" s="100"/>
      <c r="I149" s="100"/>
      <c r="J149" s="71"/>
    </row>
    <row r="150" spans="2:17" x14ac:dyDescent="0.2">
      <c r="B150" s="70" t="s">
        <v>74</v>
      </c>
      <c r="C150" s="70"/>
      <c r="D150" s="70"/>
      <c r="E150" s="70"/>
      <c r="F150" s="86"/>
      <c r="G150" s="87">
        <v>8121</v>
      </c>
      <c r="H150" s="87">
        <v>12209.782245029608</v>
      </c>
      <c r="I150" s="87">
        <v>15989.362396740062</v>
      </c>
      <c r="J150" s="87">
        <v>16058.54800334864</v>
      </c>
      <c r="K150" s="87">
        <v>16122.899813489514</v>
      </c>
      <c r="L150" s="87">
        <v>16185.062865626849</v>
      </c>
      <c r="M150" s="87">
        <v>16243.375446191654</v>
      </c>
      <c r="N150" s="87">
        <v>16297.108827941423</v>
      </c>
      <c r="O150" s="87">
        <v>16345.765580070056</v>
      </c>
      <c r="P150" s="87">
        <v>16388.867745956817</v>
      </c>
      <c r="Q150" s="87">
        <v>16425.896873702699</v>
      </c>
    </row>
    <row r="151" spans="2:17" ht="13.5" thickBot="1" x14ac:dyDescent="0.25">
      <c r="B151" s="70" t="s">
        <v>75</v>
      </c>
      <c r="C151" s="70"/>
      <c r="D151" s="70"/>
      <c r="E151" s="70"/>
      <c r="F151" s="86"/>
      <c r="G151" s="106">
        <v>12619</v>
      </c>
      <c r="H151" s="106">
        <v>12619</v>
      </c>
      <c r="I151" s="106">
        <v>12619</v>
      </c>
      <c r="J151" s="106">
        <v>12618</v>
      </c>
      <c r="K151" s="106">
        <v>12619</v>
      </c>
      <c r="L151" s="106">
        <v>12619</v>
      </c>
      <c r="M151" s="106">
        <v>12619</v>
      </c>
      <c r="N151" s="106">
        <v>12619</v>
      </c>
      <c r="O151" s="106">
        <v>12619</v>
      </c>
      <c r="P151" s="106">
        <v>12619</v>
      </c>
      <c r="Q151" s="106">
        <v>12619</v>
      </c>
    </row>
    <row r="152" spans="2:17" ht="13.5" thickBot="1" x14ac:dyDescent="0.25">
      <c r="B152" s="71" t="s">
        <v>76</v>
      </c>
      <c r="C152" s="70"/>
      <c r="D152" s="70"/>
      <c r="E152" s="70"/>
      <c r="F152" s="107"/>
      <c r="G152" s="104">
        <f>SUM(G150:G151)</f>
        <v>20740</v>
      </c>
      <c r="H152" s="104">
        <f t="shared" ref="H152:Q152" si="41">SUM(H150:H151)</f>
        <v>24828.782245029608</v>
      </c>
      <c r="I152" s="104">
        <f t="shared" si="41"/>
        <v>28608.362396740064</v>
      </c>
      <c r="J152" s="104">
        <f t="shared" si="41"/>
        <v>28676.548003348638</v>
      </c>
      <c r="K152" s="104">
        <f t="shared" si="41"/>
        <v>28741.899813489516</v>
      </c>
      <c r="L152" s="104">
        <f t="shared" si="41"/>
        <v>28804.062865626849</v>
      </c>
      <c r="M152" s="104">
        <f t="shared" si="41"/>
        <v>28862.375446191654</v>
      </c>
      <c r="N152" s="104">
        <f t="shared" si="41"/>
        <v>28916.108827941425</v>
      </c>
      <c r="O152" s="104">
        <f t="shared" si="41"/>
        <v>28964.765580070056</v>
      </c>
      <c r="P152" s="104">
        <f t="shared" si="41"/>
        <v>29007.867745956817</v>
      </c>
      <c r="Q152" s="104">
        <f t="shared" si="41"/>
        <v>29044.896873702699</v>
      </c>
    </row>
    <row r="153" spans="2:17" ht="13.5" thickTop="1" x14ac:dyDescent="0.2"/>
    <row r="156" spans="2:17" x14ac:dyDescent="0.2">
      <c r="B156" s="71" t="s">
        <v>77</v>
      </c>
      <c r="C156" s="71"/>
      <c r="D156" s="72"/>
      <c r="E156" s="72"/>
      <c r="F156" s="71"/>
      <c r="G156" s="71"/>
      <c r="H156" s="71"/>
      <c r="I156" s="71"/>
      <c r="J156" s="71"/>
      <c r="O156" s="11" t="str">
        <f>'IncomeStat SCEN2'!$Q$1</f>
        <v>SCENARIO 2</v>
      </c>
      <c r="P156" s="73"/>
    </row>
    <row r="157" spans="2:17" x14ac:dyDescent="0.2">
      <c r="B157" s="70"/>
      <c r="C157" s="70"/>
      <c r="D157" s="70"/>
      <c r="E157" s="70"/>
      <c r="F157" s="70"/>
      <c r="G157" s="70"/>
      <c r="H157" s="70"/>
      <c r="I157" s="70"/>
      <c r="J157" s="70"/>
    </row>
    <row r="158" spans="2:17" x14ac:dyDescent="0.2">
      <c r="B158" s="75" t="s">
        <v>43</v>
      </c>
      <c r="C158" s="74"/>
      <c r="D158" s="74"/>
      <c r="E158" s="109"/>
      <c r="F158" s="110"/>
      <c r="G158" s="110"/>
      <c r="H158" s="110"/>
      <c r="I158" s="110"/>
      <c r="J158" s="111"/>
    </row>
    <row r="159" spans="2:17" x14ac:dyDescent="0.2">
      <c r="B159" s="74"/>
      <c r="C159" s="74"/>
      <c r="D159" s="74"/>
      <c r="E159" s="74"/>
      <c r="F159" s="74"/>
      <c r="G159" s="74"/>
      <c r="H159" s="74"/>
      <c r="I159" s="74"/>
      <c r="J159" s="74"/>
    </row>
    <row r="160" spans="2:17" ht="13.5" thickBot="1" x14ac:dyDescent="0.25">
      <c r="B160" s="70"/>
      <c r="C160" s="70"/>
      <c r="D160" s="70"/>
      <c r="E160" s="70"/>
      <c r="F160" s="70"/>
      <c r="G160" s="70"/>
      <c r="H160" s="70"/>
      <c r="I160" s="70"/>
      <c r="J160" s="70"/>
    </row>
    <row r="161" spans="2:17" x14ac:dyDescent="0.2">
      <c r="B161" s="76" t="s">
        <v>6</v>
      </c>
      <c r="C161" s="77"/>
      <c r="D161" s="77"/>
      <c r="E161" s="77"/>
      <c r="F161" s="78"/>
      <c r="G161" s="79">
        <f>'IncomeStat SCEN2'!I7</f>
        <v>2022</v>
      </c>
      <c r="H161" s="79">
        <f>'IncomeStat SCEN2'!J7</f>
        <v>2023</v>
      </c>
      <c r="I161" s="79">
        <f>'IncomeStat SCEN2'!K7</f>
        <v>2024</v>
      </c>
      <c r="J161" s="79">
        <f>'IncomeStat SCEN2'!L7</f>
        <v>2025</v>
      </c>
      <c r="K161" s="79">
        <f>'IncomeStat SCEN2'!M7</f>
        <v>2026</v>
      </c>
      <c r="L161" s="79">
        <f>'IncomeStat SCEN2'!N7</f>
        <v>2027</v>
      </c>
      <c r="M161" s="79">
        <f>'IncomeStat SCEN2'!O7</f>
        <v>2028</v>
      </c>
      <c r="N161" s="79">
        <f>'IncomeStat SCEN2'!P7</f>
        <v>2029</v>
      </c>
      <c r="O161" s="79">
        <f>'IncomeStat SCEN2'!Q7</f>
        <v>2030</v>
      </c>
      <c r="P161" s="79">
        <f>'IncomeStat SCEN2'!R7</f>
        <v>2031</v>
      </c>
      <c r="Q161" s="79">
        <f>'IncomeStat SCEN2'!S7</f>
        <v>2032</v>
      </c>
    </row>
    <row r="162" spans="2:17" ht="26.25" thickBot="1" x14ac:dyDescent="0.25">
      <c r="B162" s="80" t="s">
        <v>7</v>
      </c>
      <c r="C162" s="81"/>
      <c r="D162" s="81"/>
      <c r="E162" s="81"/>
      <c r="F162" s="82"/>
      <c r="G162" s="83" t="s">
        <v>8</v>
      </c>
      <c r="H162" s="83" t="s">
        <v>9</v>
      </c>
      <c r="I162" s="83" t="s">
        <v>10</v>
      </c>
      <c r="J162" s="83" t="s">
        <v>11</v>
      </c>
      <c r="K162" s="83" t="s">
        <v>12</v>
      </c>
      <c r="L162" s="83" t="s">
        <v>13</v>
      </c>
      <c r="M162" s="83" t="s">
        <v>14</v>
      </c>
      <c r="N162" s="83" t="s">
        <v>15</v>
      </c>
      <c r="O162" s="83" t="s">
        <v>16</v>
      </c>
      <c r="P162" s="83" t="s">
        <v>17</v>
      </c>
      <c r="Q162" s="83" t="s">
        <v>18</v>
      </c>
    </row>
    <row r="163" spans="2:17" x14ac:dyDescent="0.2">
      <c r="B163" s="70"/>
      <c r="C163" s="70"/>
      <c r="D163" s="70"/>
      <c r="E163" s="70"/>
      <c r="F163" s="84"/>
      <c r="G163" s="70"/>
      <c r="H163" s="70"/>
      <c r="I163" s="70"/>
      <c r="J163" s="70"/>
    </row>
    <row r="164" spans="2:17" x14ac:dyDescent="0.2">
      <c r="B164" s="85" t="s">
        <v>44</v>
      </c>
      <c r="C164" s="71"/>
      <c r="D164" s="71"/>
      <c r="E164" s="71"/>
      <c r="F164" s="84"/>
      <c r="G164" s="71"/>
      <c r="H164" s="71"/>
      <c r="I164" s="71"/>
      <c r="J164" s="71"/>
    </row>
    <row r="165" spans="2:17" x14ac:dyDescent="0.2">
      <c r="B165" s="85" t="s">
        <v>45</v>
      </c>
      <c r="C165" s="71"/>
      <c r="D165" s="71"/>
      <c r="E165" s="71"/>
      <c r="F165" s="86"/>
      <c r="G165" s="72"/>
      <c r="H165" s="72"/>
      <c r="I165" s="72"/>
      <c r="J165" s="71"/>
    </row>
    <row r="166" spans="2:17" x14ac:dyDescent="0.2">
      <c r="B166" s="70" t="s">
        <v>46</v>
      </c>
      <c r="C166" s="70"/>
      <c r="D166" s="70"/>
      <c r="E166" s="70"/>
      <c r="F166" s="86"/>
      <c r="G166" s="87">
        <v>502</v>
      </c>
      <c r="H166" s="87">
        <v>652.13556779948181</v>
      </c>
      <c r="I166" s="87">
        <v>1070.1930705546538</v>
      </c>
      <c r="J166" s="87">
        <v>1413.0989994510442</v>
      </c>
      <c r="K166" s="87">
        <v>1488.5313804243349</v>
      </c>
      <c r="L166" s="87">
        <v>1461.2606888211808</v>
      </c>
      <c r="M166" s="87">
        <v>1530.8365006942315</v>
      </c>
      <c r="N166" s="87">
        <v>1596.9897207854945</v>
      </c>
      <c r="O166" s="87">
        <v>1659.3626048531146</v>
      </c>
      <c r="P166" s="87">
        <v>1717.5747999462558</v>
      </c>
      <c r="Q166" s="87">
        <v>1771.2221092278869</v>
      </c>
    </row>
    <row r="167" spans="2:17" hidden="1" x14ac:dyDescent="0.2">
      <c r="B167" s="70" t="s">
        <v>47</v>
      </c>
      <c r="C167" s="70"/>
      <c r="D167" s="70"/>
      <c r="E167" s="70"/>
      <c r="F167" s="86"/>
      <c r="G167" s="87">
        <v>0</v>
      </c>
      <c r="H167" s="87">
        <v>0</v>
      </c>
      <c r="I167" s="87">
        <v>0</v>
      </c>
      <c r="J167" s="87">
        <v>0</v>
      </c>
      <c r="K167" s="87">
        <v>0</v>
      </c>
      <c r="L167" s="87">
        <v>0</v>
      </c>
      <c r="M167" s="87">
        <v>0</v>
      </c>
      <c r="N167" s="87">
        <v>0</v>
      </c>
      <c r="O167" s="87">
        <v>0</v>
      </c>
      <c r="P167" s="87">
        <v>0</v>
      </c>
      <c r="Q167" s="87">
        <v>0</v>
      </c>
    </row>
    <row r="168" spans="2:17" x14ac:dyDescent="0.2">
      <c r="B168" s="70" t="s">
        <v>48</v>
      </c>
      <c r="C168" s="70"/>
      <c r="D168" s="70"/>
      <c r="E168" s="70"/>
      <c r="F168" s="86"/>
      <c r="G168" s="87">
        <v>44</v>
      </c>
      <c r="H168" s="87">
        <v>44</v>
      </c>
      <c r="I168" s="87">
        <v>44</v>
      </c>
      <c r="J168" s="87">
        <v>44</v>
      </c>
      <c r="K168" s="87">
        <v>44</v>
      </c>
      <c r="L168" s="87">
        <v>44</v>
      </c>
      <c r="M168" s="87">
        <v>44</v>
      </c>
      <c r="N168" s="87">
        <v>44</v>
      </c>
      <c r="O168" s="87">
        <v>44</v>
      </c>
      <c r="P168" s="87">
        <v>44</v>
      </c>
      <c r="Q168" s="87">
        <v>44</v>
      </c>
    </row>
    <row r="169" spans="2:17" hidden="1" x14ac:dyDescent="0.2">
      <c r="B169" s="70" t="s">
        <v>49</v>
      </c>
      <c r="C169" s="70"/>
      <c r="D169" s="70"/>
      <c r="E169" s="70"/>
      <c r="F169" s="86"/>
      <c r="G169" s="87">
        <v>0</v>
      </c>
      <c r="H169" s="87">
        <v>0</v>
      </c>
      <c r="I169" s="87">
        <v>0</v>
      </c>
      <c r="J169" s="87">
        <v>0</v>
      </c>
      <c r="K169" s="87">
        <v>0</v>
      </c>
      <c r="L169" s="87">
        <v>0</v>
      </c>
      <c r="M169" s="87">
        <v>0</v>
      </c>
      <c r="N169" s="87">
        <v>0</v>
      </c>
      <c r="O169" s="87">
        <v>0</v>
      </c>
      <c r="P169" s="87">
        <v>0</v>
      </c>
      <c r="Q169" s="87">
        <v>0</v>
      </c>
    </row>
    <row r="170" spans="2:17" x14ac:dyDescent="0.2">
      <c r="B170" s="70" t="s">
        <v>50</v>
      </c>
      <c r="C170" s="70"/>
      <c r="D170" s="70"/>
      <c r="E170" s="70"/>
      <c r="F170" s="86"/>
      <c r="G170" s="87">
        <v>93</v>
      </c>
      <c r="H170" s="87">
        <v>93</v>
      </c>
      <c r="I170" s="87">
        <v>93</v>
      </c>
      <c r="J170" s="87">
        <v>93</v>
      </c>
      <c r="K170" s="87">
        <v>93</v>
      </c>
      <c r="L170" s="87">
        <v>93</v>
      </c>
      <c r="M170" s="87">
        <v>93</v>
      </c>
      <c r="N170" s="87">
        <v>93</v>
      </c>
      <c r="O170" s="87">
        <v>93</v>
      </c>
      <c r="P170" s="87">
        <v>93</v>
      </c>
      <c r="Q170" s="87">
        <v>93</v>
      </c>
    </row>
    <row r="171" spans="2:17" x14ac:dyDescent="0.2">
      <c r="B171" s="88" t="s">
        <v>52</v>
      </c>
      <c r="C171" s="89"/>
      <c r="D171" s="89"/>
      <c r="E171" s="89"/>
      <c r="F171" s="86"/>
      <c r="G171" s="90">
        <f>SUM(G165:G170)</f>
        <v>639</v>
      </c>
      <c r="H171" s="90">
        <f>SUM(H165:H170)</f>
        <v>789.13556779948181</v>
      </c>
      <c r="I171" s="90">
        <f>SUM(I165:I170)</f>
        <v>1207.1930705546538</v>
      </c>
      <c r="J171" s="90">
        <f t="shared" ref="J171:Q171" si="42">SUM(J165:J170)</f>
        <v>1550.0989994510442</v>
      </c>
      <c r="K171" s="90">
        <f t="shared" si="42"/>
        <v>1625.5313804243349</v>
      </c>
      <c r="L171" s="90">
        <f t="shared" si="42"/>
        <v>1598.2606888211808</v>
      </c>
      <c r="M171" s="90">
        <f t="shared" si="42"/>
        <v>1667.8365006942315</v>
      </c>
      <c r="N171" s="90">
        <f t="shared" si="42"/>
        <v>1733.9897207854945</v>
      </c>
      <c r="O171" s="90">
        <f t="shared" si="42"/>
        <v>1796.3626048531146</v>
      </c>
      <c r="P171" s="90">
        <f t="shared" si="42"/>
        <v>1854.5747999462558</v>
      </c>
      <c r="Q171" s="90">
        <f t="shared" si="42"/>
        <v>1908.2221092278869</v>
      </c>
    </row>
    <row r="172" spans="2:17" x14ac:dyDescent="0.2">
      <c r="B172" s="70"/>
      <c r="C172" s="70"/>
      <c r="D172" s="70"/>
      <c r="E172" s="70"/>
      <c r="F172" s="86"/>
      <c r="G172" s="91"/>
      <c r="H172" s="92"/>
      <c r="I172" s="92"/>
      <c r="J172" s="70"/>
    </row>
    <row r="173" spans="2:17" x14ac:dyDescent="0.2">
      <c r="B173" s="85" t="s">
        <v>53</v>
      </c>
      <c r="C173" s="71"/>
      <c r="D173" s="71"/>
      <c r="E173" s="71"/>
      <c r="F173" s="84"/>
      <c r="G173" s="93"/>
      <c r="H173" s="94"/>
      <c r="I173" s="94"/>
      <c r="J173" s="71"/>
    </row>
    <row r="174" spans="2:17" hidden="1" x14ac:dyDescent="0.2">
      <c r="B174" s="70" t="s">
        <v>48</v>
      </c>
      <c r="C174" s="70"/>
      <c r="D174" s="70"/>
      <c r="E174" s="70"/>
      <c r="F174" s="86"/>
      <c r="G174" s="108">
        <v>0</v>
      </c>
      <c r="H174" s="108">
        <v>0</v>
      </c>
      <c r="I174" s="108">
        <v>0</v>
      </c>
      <c r="J174" s="108">
        <v>0</v>
      </c>
      <c r="K174" s="108">
        <v>0</v>
      </c>
      <c r="L174" s="108">
        <v>0</v>
      </c>
      <c r="M174" s="108">
        <v>0</v>
      </c>
      <c r="N174" s="108">
        <v>0</v>
      </c>
      <c r="O174" s="108">
        <v>0</v>
      </c>
      <c r="P174" s="108">
        <v>0</v>
      </c>
      <c r="Q174" s="108">
        <v>0</v>
      </c>
    </row>
    <row r="175" spans="2:17" hidden="1" x14ac:dyDescent="0.2">
      <c r="B175" s="70" t="s">
        <v>49</v>
      </c>
      <c r="C175" s="70"/>
      <c r="D175" s="70"/>
      <c r="E175" s="70"/>
      <c r="F175" s="86"/>
      <c r="G175" s="108">
        <v>0</v>
      </c>
      <c r="H175" s="108">
        <v>0</v>
      </c>
      <c r="I175" s="108">
        <v>0</v>
      </c>
      <c r="J175" s="108">
        <v>0</v>
      </c>
      <c r="K175" s="108">
        <v>0</v>
      </c>
      <c r="L175" s="108">
        <v>0</v>
      </c>
      <c r="M175" s="108">
        <v>0</v>
      </c>
      <c r="N175" s="108">
        <v>0</v>
      </c>
      <c r="O175" s="108">
        <v>0</v>
      </c>
      <c r="P175" s="108">
        <v>0</v>
      </c>
      <c r="Q175" s="108">
        <v>0</v>
      </c>
    </row>
    <row r="176" spans="2:17" x14ac:dyDescent="0.2">
      <c r="B176" s="70" t="s">
        <v>54</v>
      </c>
      <c r="C176" s="70"/>
      <c r="D176" s="70"/>
      <c r="E176" s="70"/>
      <c r="F176" s="86"/>
      <c r="G176" s="87">
        <v>9010</v>
      </c>
      <c r="H176" s="87">
        <v>8893.4708499999997</v>
      </c>
      <c r="I176" s="87">
        <v>8966.9499510000005</v>
      </c>
      <c r="J176" s="87">
        <v>8968.1030070500001</v>
      </c>
      <c r="K176" s="87">
        <v>8918.6671853420012</v>
      </c>
      <c r="L176" s="87">
        <v>8968.6871807656808</v>
      </c>
      <c r="M176" s="87">
        <v>8918.2128885063084</v>
      </c>
      <c r="N176" s="87">
        <v>8867.2997826815608</v>
      </c>
      <c r="O176" s="87">
        <v>8816.0093186550748</v>
      </c>
      <c r="P176" s="87">
        <v>8764.409360400341</v>
      </c>
      <c r="Q176" s="87">
        <v>8712.5746343648716</v>
      </c>
    </row>
    <row r="177" spans="2:17" hidden="1" x14ac:dyDescent="0.2">
      <c r="B177" s="70" t="s">
        <v>55</v>
      </c>
      <c r="C177" s="70"/>
      <c r="D177" s="70"/>
      <c r="E177" s="70"/>
      <c r="F177" s="86"/>
      <c r="G177" s="87">
        <v>0</v>
      </c>
      <c r="H177" s="87">
        <v>0</v>
      </c>
      <c r="I177" s="87">
        <v>0</v>
      </c>
      <c r="J177" s="87">
        <v>0</v>
      </c>
      <c r="K177" s="87">
        <v>0</v>
      </c>
      <c r="L177" s="87">
        <v>0</v>
      </c>
      <c r="M177" s="87">
        <v>0</v>
      </c>
      <c r="N177" s="87">
        <v>0</v>
      </c>
      <c r="O177" s="87">
        <v>0</v>
      </c>
      <c r="P177" s="87">
        <v>0</v>
      </c>
      <c r="Q177" s="87">
        <v>0</v>
      </c>
    </row>
    <row r="178" spans="2:17" x14ac:dyDescent="0.2">
      <c r="B178" s="88" t="s">
        <v>56</v>
      </c>
      <c r="C178" s="89"/>
      <c r="D178" s="89"/>
      <c r="E178" s="89"/>
      <c r="F178" s="86"/>
      <c r="G178" s="90">
        <f t="shared" ref="G178:Q178" si="43">SUM(G175:G176)</f>
        <v>9010</v>
      </c>
      <c r="H178" s="90">
        <f t="shared" si="43"/>
        <v>8893.4708499999997</v>
      </c>
      <c r="I178" s="90">
        <f t="shared" si="43"/>
        <v>8966.9499510000005</v>
      </c>
      <c r="J178" s="90">
        <f t="shared" si="43"/>
        <v>8968.1030070500001</v>
      </c>
      <c r="K178" s="90">
        <f t="shared" si="43"/>
        <v>8918.6671853420012</v>
      </c>
      <c r="L178" s="90">
        <f t="shared" si="43"/>
        <v>8968.6871807656808</v>
      </c>
      <c r="M178" s="90">
        <f t="shared" si="43"/>
        <v>8918.2128885063084</v>
      </c>
      <c r="N178" s="90">
        <f t="shared" si="43"/>
        <v>8867.2997826815608</v>
      </c>
      <c r="O178" s="90">
        <f t="shared" si="43"/>
        <v>8816.0093186550748</v>
      </c>
      <c r="P178" s="90">
        <f t="shared" si="43"/>
        <v>8764.409360400341</v>
      </c>
      <c r="Q178" s="90">
        <f t="shared" si="43"/>
        <v>8712.5746343648716</v>
      </c>
    </row>
    <row r="179" spans="2:17" ht="13.5" thickBot="1" x14ac:dyDescent="0.25">
      <c r="B179" s="71" t="s">
        <v>57</v>
      </c>
      <c r="C179" s="71"/>
      <c r="D179" s="71"/>
      <c r="E179" s="71"/>
      <c r="F179" s="86"/>
      <c r="G179" s="95">
        <f t="shared" ref="G179:Q179" si="44">G178+G171</f>
        <v>9649</v>
      </c>
      <c r="H179" s="95">
        <f t="shared" si="44"/>
        <v>9682.6064177994813</v>
      </c>
      <c r="I179" s="95">
        <f t="shared" si="44"/>
        <v>10174.143021554653</v>
      </c>
      <c r="J179" s="95">
        <f t="shared" si="44"/>
        <v>10518.202006501044</v>
      </c>
      <c r="K179" s="95">
        <f t="shared" si="44"/>
        <v>10544.198565766335</v>
      </c>
      <c r="L179" s="95">
        <f t="shared" si="44"/>
        <v>10566.947869586862</v>
      </c>
      <c r="M179" s="95">
        <f t="shared" si="44"/>
        <v>10586.04938920054</v>
      </c>
      <c r="N179" s="95">
        <f t="shared" si="44"/>
        <v>10601.289503467055</v>
      </c>
      <c r="O179" s="95">
        <f t="shared" si="44"/>
        <v>10612.37192350819</v>
      </c>
      <c r="P179" s="95">
        <f t="shared" si="44"/>
        <v>10618.984160346597</v>
      </c>
      <c r="Q179" s="95">
        <f t="shared" si="44"/>
        <v>10620.796743592759</v>
      </c>
    </row>
    <row r="180" spans="2:17" x14ac:dyDescent="0.2">
      <c r="B180" s="70"/>
      <c r="C180" s="70"/>
      <c r="D180" s="70"/>
      <c r="E180" s="70"/>
      <c r="F180" s="86"/>
      <c r="G180" s="96"/>
      <c r="H180" s="96"/>
      <c r="I180" s="96"/>
      <c r="J180" s="70"/>
    </row>
    <row r="181" spans="2:17" x14ac:dyDescent="0.2">
      <c r="B181" s="85" t="s">
        <v>58</v>
      </c>
      <c r="C181" s="71"/>
      <c r="D181" s="71"/>
      <c r="E181" s="71"/>
      <c r="F181" s="97"/>
      <c r="G181" s="98"/>
      <c r="H181" s="98"/>
      <c r="I181" s="98"/>
      <c r="J181" s="71"/>
    </row>
    <row r="182" spans="2:17" x14ac:dyDescent="0.2">
      <c r="B182" s="85" t="s">
        <v>59</v>
      </c>
      <c r="C182" s="71"/>
      <c r="D182" s="71"/>
      <c r="E182" s="71"/>
      <c r="F182" s="86"/>
      <c r="G182" s="99"/>
      <c r="H182" s="99"/>
      <c r="I182" s="99"/>
      <c r="J182" s="71"/>
    </row>
    <row r="183" spans="2:17" x14ac:dyDescent="0.2">
      <c r="B183" s="70" t="s">
        <v>68</v>
      </c>
      <c r="C183" s="70"/>
      <c r="D183" s="70"/>
      <c r="E183" s="70"/>
      <c r="F183" s="86"/>
      <c r="G183" s="87">
        <v>8</v>
      </c>
      <c r="H183" s="87">
        <v>8</v>
      </c>
      <c r="I183" s="87">
        <v>8</v>
      </c>
      <c r="J183" s="87">
        <v>8</v>
      </c>
      <c r="K183" s="87">
        <v>8</v>
      </c>
      <c r="L183" s="87">
        <v>8</v>
      </c>
      <c r="M183" s="87">
        <v>8</v>
      </c>
      <c r="N183" s="87">
        <v>8</v>
      </c>
      <c r="O183" s="87">
        <v>8</v>
      </c>
      <c r="P183" s="87">
        <v>8</v>
      </c>
      <c r="Q183" s="87">
        <v>8</v>
      </c>
    </row>
    <row r="184" spans="2:17" hidden="1" x14ac:dyDescent="0.2">
      <c r="B184" s="70" t="s">
        <v>61</v>
      </c>
      <c r="C184" s="70"/>
      <c r="D184" s="70"/>
      <c r="E184" s="70"/>
      <c r="F184" s="86"/>
      <c r="G184" s="87">
        <v>0</v>
      </c>
      <c r="H184" s="87">
        <v>0</v>
      </c>
      <c r="I184" s="87">
        <v>0</v>
      </c>
      <c r="J184" s="87">
        <v>0</v>
      </c>
      <c r="K184" s="87">
        <v>0</v>
      </c>
      <c r="L184" s="87">
        <v>0</v>
      </c>
      <c r="M184" s="87">
        <v>0</v>
      </c>
      <c r="N184" s="87">
        <v>0</v>
      </c>
      <c r="O184" s="87">
        <v>0</v>
      </c>
      <c r="P184" s="87">
        <v>0</v>
      </c>
      <c r="Q184" s="87">
        <v>0</v>
      </c>
    </row>
    <row r="185" spans="2:17" hidden="1" x14ac:dyDescent="0.2">
      <c r="B185" s="70" t="s">
        <v>63</v>
      </c>
      <c r="C185" s="70"/>
      <c r="D185" s="70"/>
      <c r="E185" s="70"/>
      <c r="F185" s="86"/>
      <c r="G185" s="87">
        <v>0</v>
      </c>
      <c r="H185" s="87">
        <v>0</v>
      </c>
      <c r="I185" s="87">
        <v>0</v>
      </c>
      <c r="J185" s="87">
        <v>0</v>
      </c>
      <c r="K185" s="87">
        <v>0</v>
      </c>
      <c r="L185" s="87">
        <v>0</v>
      </c>
      <c r="M185" s="87">
        <v>0</v>
      </c>
      <c r="N185" s="87">
        <v>0</v>
      </c>
      <c r="O185" s="87">
        <v>0</v>
      </c>
      <c r="P185" s="87">
        <v>0</v>
      </c>
      <c r="Q185" s="87">
        <v>0</v>
      </c>
    </row>
    <row r="186" spans="2:17" hidden="1" x14ac:dyDescent="0.2">
      <c r="B186" s="70" t="s">
        <v>65</v>
      </c>
      <c r="C186" s="70"/>
      <c r="D186" s="70"/>
      <c r="E186" s="70"/>
      <c r="F186" s="86"/>
      <c r="G186" s="87">
        <v>0</v>
      </c>
      <c r="H186" s="87">
        <v>0</v>
      </c>
      <c r="I186" s="87">
        <v>0</v>
      </c>
      <c r="J186" s="87">
        <v>0</v>
      </c>
      <c r="K186" s="87">
        <v>0</v>
      </c>
      <c r="L186" s="87">
        <v>0</v>
      </c>
      <c r="M186" s="87">
        <v>0</v>
      </c>
      <c r="N186" s="87">
        <v>0</v>
      </c>
      <c r="O186" s="87">
        <v>0</v>
      </c>
      <c r="P186" s="87">
        <v>0</v>
      </c>
      <c r="Q186" s="87">
        <v>0</v>
      </c>
    </row>
    <row r="187" spans="2:17" x14ac:dyDescent="0.2">
      <c r="B187" s="88" t="s">
        <v>66</v>
      </c>
      <c r="C187" s="89"/>
      <c r="D187" s="89"/>
      <c r="E187" s="89"/>
      <c r="F187" s="86"/>
      <c r="G187" s="90">
        <f t="shared" ref="G187:Q187" si="45">SUM(G183:G186)</f>
        <v>8</v>
      </c>
      <c r="H187" s="90">
        <f t="shared" si="45"/>
        <v>8</v>
      </c>
      <c r="I187" s="90">
        <f t="shared" si="45"/>
        <v>8</v>
      </c>
      <c r="J187" s="90">
        <f t="shared" si="45"/>
        <v>8</v>
      </c>
      <c r="K187" s="90">
        <f t="shared" si="45"/>
        <v>8</v>
      </c>
      <c r="L187" s="90">
        <f t="shared" si="45"/>
        <v>8</v>
      </c>
      <c r="M187" s="90">
        <f t="shared" si="45"/>
        <v>8</v>
      </c>
      <c r="N187" s="90">
        <f t="shared" si="45"/>
        <v>8</v>
      </c>
      <c r="O187" s="90">
        <f t="shared" si="45"/>
        <v>8</v>
      </c>
      <c r="P187" s="90">
        <f t="shared" si="45"/>
        <v>8</v>
      </c>
      <c r="Q187" s="90">
        <f t="shared" si="45"/>
        <v>8</v>
      </c>
    </row>
    <row r="188" spans="2:17" x14ac:dyDescent="0.2">
      <c r="B188" s="70"/>
      <c r="C188" s="70"/>
      <c r="D188" s="70"/>
      <c r="E188" s="70"/>
      <c r="F188" s="86"/>
      <c r="G188" s="91"/>
      <c r="H188" s="91"/>
      <c r="I188" s="91"/>
      <c r="J188" s="70"/>
    </row>
    <row r="189" spans="2:17" x14ac:dyDescent="0.2">
      <c r="B189" s="85" t="s">
        <v>67</v>
      </c>
      <c r="C189" s="71"/>
      <c r="D189" s="71"/>
      <c r="E189" s="71"/>
      <c r="F189" s="86"/>
      <c r="G189" s="100"/>
      <c r="H189" s="100"/>
      <c r="I189" s="100"/>
      <c r="J189" s="71"/>
    </row>
    <row r="190" spans="2:17" hidden="1" x14ac:dyDescent="0.2">
      <c r="B190" s="70" t="s">
        <v>68</v>
      </c>
      <c r="C190" s="70"/>
      <c r="D190" s="70"/>
      <c r="E190" s="70"/>
      <c r="F190" s="86"/>
      <c r="G190" s="87">
        <v>0</v>
      </c>
      <c r="H190" s="87">
        <v>0</v>
      </c>
      <c r="I190" s="87">
        <v>0</v>
      </c>
      <c r="J190" s="87">
        <v>0</v>
      </c>
      <c r="K190" s="87">
        <v>0</v>
      </c>
      <c r="L190" s="87">
        <v>0</v>
      </c>
      <c r="M190" s="87">
        <v>0</v>
      </c>
      <c r="N190" s="87">
        <v>0</v>
      </c>
      <c r="O190" s="87">
        <v>0</v>
      </c>
      <c r="P190" s="87">
        <v>0</v>
      </c>
      <c r="Q190" s="87">
        <v>0</v>
      </c>
    </row>
    <row r="191" spans="2:17" hidden="1" x14ac:dyDescent="0.2">
      <c r="B191" s="70" t="s">
        <v>63</v>
      </c>
      <c r="C191" s="70"/>
      <c r="D191" s="70"/>
      <c r="E191" s="70"/>
      <c r="F191" s="86"/>
      <c r="G191" s="87">
        <v>0</v>
      </c>
      <c r="H191" s="87">
        <v>0</v>
      </c>
      <c r="I191" s="87">
        <v>0</v>
      </c>
      <c r="J191" s="87">
        <v>0</v>
      </c>
      <c r="K191" s="87">
        <v>0</v>
      </c>
      <c r="L191" s="87">
        <v>0</v>
      </c>
      <c r="M191" s="87">
        <v>0</v>
      </c>
      <c r="N191" s="87">
        <v>0</v>
      </c>
      <c r="O191" s="87">
        <v>0</v>
      </c>
      <c r="P191" s="87">
        <v>0</v>
      </c>
      <c r="Q191" s="87">
        <v>0</v>
      </c>
    </row>
    <row r="192" spans="2:17" hidden="1" x14ac:dyDescent="0.2">
      <c r="B192" s="70" t="s">
        <v>65</v>
      </c>
      <c r="C192" s="70"/>
      <c r="D192" s="70"/>
      <c r="E192" s="70"/>
      <c r="F192" s="86"/>
      <c r="G192" s="87">
        <v>0</v>
      </c>
      <c r="H192" s="87">
        <v>0</v>
      </c>
      <c r="I192" s="87">
        <v>0</v>
      </c>
      <c r="J192" s="87">
        <v>0</v>
      </c>
      <c r="K192" s="87">
        <v>0</v>
      </c>
      <c r="L192" s="87">
        <v>0</v>
      </c>
      <c r="M192" s="87">
        <v>0</v>
      </c>
      <c r="N192" s="87">
        <v>0</v>
      </c>
      <c r="O192" s="87">
        <v>0</v>
      </c>
      <c r="P192" s="87">
        <v>0</v>
      </c>
      <c r="Q192" s="87">
        <v>0</v>
      </c>
    </row>
    <row r="193" spans="2:17" x14ac:dyDescent="0.2">
      <c r="B193" s="88" t="s">
        <v>70</v>
      </c>
      <c r="C193" s="89"/>
      <c r="D193" s="89"/>
      <c r="E193" s="89"/>
      <c r="F193" s="86"/>
      <c r="G193" s="101">
        <f>SUM(G190:G192)</f>
        <v>0</v>
      </c>
      <c r="H193" s="101">
        <f t="shared" ref="H193:Q193" si="46">SUM(H190:H192)</f>
        <v>0</v>
      </c>
      <c r="I193" s="101">
        <f t="shared" si="46"/>
        <v>0</v>
      </c>
      <c r="J193" s="101">
        <f t="shared" si="46"/>
        <v>0</v>
      </c>
      <c r="K193" s="101">
        <f t="shared" si="46"/>
        <v>0</v>
      </c>
      <c r="L193" s="101">
        <f t="shared" si="46"/>
        <v>0</v>
      </c>
      <c r="M193" s="101">
        <f t="shared" si="46"/>
        <v>0</v>
      </c>
      <c r="N193" s="101">
        <f t="shared" si="46"/>
        <v>0</v>
      </c>
      <c r="O193" s="101">
        <f t="shared" si="46"/>
        <v>0</v>
      </c>
      <c r="P193" s="101">
        <f t="shared" si="46"/>
        <v>0</v>
      </c>
      <c r="Q193" s="101">
        <f t="shared" si="46"/>
        <v>0</v>
      </c>
    </row>
    <row r="194" spans="2:17" ht="13.5" thickBot="1" x14ac:dyDescent="0.25">
      <c r="B194" s="71" t="s">
        <v>71</v>
      </c>
      <c r="C194" s="71"/>
      <c r="D194" s="71"/>
      <c r="E194" s="71"/>
      <c r="F194" s="86"/>
      <c r="G194" s="102">
        <f>G193+G187</f>
        <v>8</v>
      </c>
      <c r="H194" s="102">
        <f t="shared" ref="H194:Q194" si="47">H193+H187</f>
        <v>8</v>
      </c>
      <c r="I194" s="102">
        <f t="shared" si="47"/>
        <v>8</v>
      </c>
      <c r="J194" s="102">
        <f t="shared" si="47"/>
        <v>8</v>
      </c>
      <c r="K194" s="102">
        <f t="shared" si="47"/>
        <v>8</v>
      </c>
      <c r="L194" s="102">
        <f t="shared" si="47"/>
        <v>8</v>
      </c>
      <c r="M194" s="102">
        <f t="shared" si="47"/>
        <v>8</v>
      </c>
      <c r="N194" s="102">
        <f t="shared" si="47"/>
        <v>8</v>
      </c>
      <c r="O194" s="102">
        <f t="shared" si="47"/>
        <v>8</v>
      </c>
      <c r="P194" s="102">
        <f t="shared" si="47"/>
        <v>8</v>
      </c>
      <c r="Q194" s="102">
        <f t="shared" si="47"/>
        <v>8</v>
      </c>
    </row>
    <row r="195" spans="2:17" ht="13.5" thickBot="1" x14ac:dyDescent="0.25">
      <c r="B195" s="71" t="s">
        <v>72</v>
      </c>
      <c r="C195" s="103"/>
      <c r="D195" s="103"/>
      <c r="E195" s="103"/>
      <c r="F195" s="86"/>
      <c r="G195" s="104">
        <f>G179-G194</f>
        <v>9641</v>
      </c>
      <c r="H195" s="104">
        <f t="shared" ref="H195:Q195" si="48">H179-H194</f>
        <v>9674.6064177994813</v>
      </c>
      <c r="I195" s="104">
        <f t="shared" si="48"/>
        <v>10166.143021554653</v>
      </c>
      <c r="J195" s="104">
        <f t="shared" si="48"/>
        <v>10510.202006501044</v>
      </c>
      <c r="K195" s="104">
        <f t="shared" si="48"/>
        <v>10536.198565766335</v>
      </c>
      <c r="L195" s="104">
        <f t="shared" si="48"/>
        <v>10558.947869586862</v>
      </c>
      <c r="M195" s="104">
        <f t="shared" si="48"/>
        <v>10578.04938920054</v>
      </c>
      <c r="N195" s="104">
        <f t="shared" si="48"/>
        <v>10593.289503467055</v>
      </c>
      <c r="O195" s="104">
        <f t="shared" si="48"/>
        <v>10604.37192350819</v>
      </c>
      <c r="P195" s="104">
        <f t="shared" si="48"/>
        <v>10610.984160346597</v>
      </c>
      <c r="Q195" s="104">
        <f t="shared" si="48"/>
        <v>10612.796743592759</v>
      </c>
    </row>
    <row r="196" spans="2:17" ht="13.5" thickTop="1" x14ac:dyDescent="0.2">
      <c r="B196" s="70"/>
      <c r="C196" s="70"/>
      <c r="D196" s="70"/>
      <c r="E196" s="70"/>
      <c r="F196" s="86"/>
      <c r="G196" s="105"/>
      <c r="H196" s="105"/>
      <c r="I196" s="105"/>
      <c r="J196" s="70"/>
    </row>
    <row r="197" spans="2:17" x14ac:dyDescent="0.2">
      <c r="B197" s="85" t="s">
        <v>73</v>
      </c>
      <c r="C197" s="71"/>
      <c r="D197" s="71"/>
      <c r="E197" s="71"/>
      <c r="F197" s="86"/>
      <c r="G197" s="100"/>
      <c r="H197" s="100"/>
      <c r="I197" s="100"/>
      <c r="J197" s="71"/>
    </row>
    <row r="198" spans="2:17" x14ac:dyDescent="0.2">
      <c r="B198" s="70" t="s">
        <v>74</v>
      </c>
      <c r="C198" s="70"/>
      <c r="D198" s="70"/>
      <c r="E198" s="70"/>
      <c r="F198" s="86"/>
      <c r="G198" s="87">
        <v>3334</v>
      </c>
      <c r="H198" s="87">
        <v>3367.6064177994817</v>
      </c>
      <c r="I198" s="87">
        <v>3859.1430215546538</v>
      </c>
      <c r="J198" s="87">
        <v>4203.2020065010438</v>
      </c>
      <c r="K198" s="87">
        <v>4229.1985657663345</v>
      </c>
      <c r="L198" s="87">
        <v>4251.9478695868602</v>
      </c>
      <c r="M198" s="87">
        <v>4271.0493892005379</v>
      </c>
      <c r="N198" s="87">
        <v>4286.2895034670528</v>
      </c>
      <c r="O198" s="87">
        <v>4297.3719235081853</v>
      </c>
      <c r="P198" s="87">
        <v>4303.984160346592</v>
      </c>
      <c r="Q198" s="87">
        <v>4305.7967435927521</v>
      </c>
    </row>
    <row r="199" spans="2:17" ht="13.5" thickBot="1" x14ac:dyDescent="0.25">
      <c r="B199" s="70" t="s">
        <v>75</v>
      </c>
      <c r="C199" s="70"/>
      <c r="D199" s="70"/>
      <c r="E199" s="70"/>
      <c r="F199" s="86"/>
      <c r="G199" s="87">
        <v>6307</v>
      </c>
      <c r="H199" s="87">
        <v>6307</v>
      </c>
      <c r="I199" s="87">
        <v>6307</v>
      </c>
      <c r="J199" s="87">
        <v>6307</v>
      </c>
      <c r="K199" s="87">
        <v>6307</v>
      </c>
      <c r="L199" s="87">
        <v>6307</v>
      </c>
      <c r="M199" s="87">
        <v>6307</v>
      </c>
      <c r="N199" s="87">
        <v>6307</v>
      </c>
      <c r="O199" s="87">
        <v>6307</v>
      </c>
      <c r="P199" s="87">
        <v>6307</v>
      </c>
      <c r="Q199" s="87">
        <v>6307</v>
      </c>
    </row>
    <row r="200" spans="2:17" ht="13.5" thickBot="1" x14ac:dyDescent="0.25">
      <c r="B200" s="71" t="s">
        <v>76</v>
      </c>
      <c r="C200" s="70"/>
      <c r="D200" s="70"/>
      <c r="E200" s="70"/>
      <c r="F200" s="107"/>
      <c r="G200" s="104">
        <f>SUM(G198:G199)</f>
        <v>9641</v>
      </c>
      <c r="H200" s="104">
        <f t="shared" ref="H200:Q200" si="49">SUM(H198:H199)</f>
        <v>9674.6064177994813</v>
      </c>
      <c r="I200" s="104">
        <f t="shared" si="49"/>
        <v>10166.143021554653</v>
      </c>
      <c r="J200" s="104">
        <f t="shared" si="49"/>
        <v>10510.202006501044</v>
      </c>
      <c r="K200" s="104">
        <f t="shared" si="49"/>
        <v>10536.198565766335</v>
      </c>
      <c r="L200" s="104">
        <f t="shared" si="49"/>
        <v>10558.94786958686</v>
      </c>
      <c r="M200" s="104">
        <f t="shared" si="49"/>
        <v>10578.049389200538</v>
      </c>
      <c r="N200" s="104">
        <f t="shared" si="49"/>
        <v>10593.289503467053</v>
      </c>
      <c r="O200" s="104">
        <f t="shared" si="49"/>
        <v>10604.371923508184</v>
      </c>
      <c r="P200" s="104">
        <f t="shared" si="49"/>
        <v>10610.984160346592</v>
      </c>
      <c r="Q200" s="104">
        <f t="shared" si="49"/>
        <v>10612.796743592753</v>
      </c>
    </row>
    <row r="201" spans="2:17" ht="13.5" thickTop="1" x14ac:dyDescent="0.2"/>
  </sheetData>
  <pageMargins left="0.39370078740157483" right="0.31496062992125984" top="0.39370078740157483" bottom="0.39370078740157483" header="0.19685039370078741" footer="0.19685039370078741"/>
  <pageSetup paperSize="9" scale="65" firstPageNumber="6" fitToHeight="0" orientation="landscape" r:id="rId1"/>
  <headerFooter alignWithMargins="0"/>
  <rowBreaks count="5" manualBreakCount="5">
    <brk id="47" max="16383" man="1"/>
    <brk id="52" max="16383" man="1"/>
    <brk id="99" max="16383" man="1"/>
    <brk id="106" max="16383" man="1"/>
    <brk id="15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8D5C9-D366-42AC-9F9D-C189F3C78782}">
  <sheetPr>
    <tabColor theme="3" tint="0.39997558519241921"/>
    <pageSetUpPr fitToPage="1"/>
  </sheetPr>
  <dimension ref="A1:U197"/>
  <sheetViews>
    <sheetView view="pageBreakPreview" zoomScaleNormal="100" zoomScaleSheetLayoutView="100" workbookViewId="0">
      <selection activeCell="O13" sqref="O13"/>
    </sheetView>
  </sheetViews>
  <sheetFormatPr defaultRowHeight="12" x14ac:dyDescent="0.2"/>
  <cols>
    <col min="1" max="1" width="1.7109375" style="114" customWidth="1"/>
    <col min="2" max="7" width="9.140625" style="114"/>
    <col min="8" max="8" width="5.7109375" style="114" bestFit="1" customWidth="1"/>
    <col min="9" max="16" width="9.7109375" style="114" bestFit="1" customWidth="1"/>
    <col min="17" max="17" width="9.42578125" style="114" bestFit="1" customWidth="1"/>
    <col min="18" max="18" width="9.7109375" style="114" bestFit="1" customWidth="1"/>
    <col min="19" max="256" width="9.140625" style="114"/>
    <col min="257" max="257" width="1.7109375" style="114" customWidth="1"/>
    <col min="258" max="263" width="9.140625" style="114"/>
    <col min="264" max="264" width="5.7109375" style="114" bestFit="1" customWidth="1"/>
    <col min="265" max="272" width="9.7109375" style="114" bestFit="1" customWidth="1"/>
    <col min="273" max="273" width="9.42578125" style="114" bestFit="1" customWidth="1"/>
    <col min="274" max="274" width="9.7109375" style="114" bestFit="1" customWidth="1"/>
    <col min="275" max="512" width="9.140625" style="114"/>
    <col min="513" max="513" width="1.7109375" style="114" customWidth="1"/>
    <col min="514" max="519" width="9.140625" style="114"/>
    <col min="520" max="520" width="5.7109375" style="114" bestFit="1" customWidth="1"/>
    <col min="521" max="528" width="9.7109375" style="114" bestFit="1" customWidth="1"/>
    <col min="529" max="529" width="9.42578125" style="114" bestFit="1" customWidth="1"/>
    <col min="530" max="530" width="9.7109375" style="114" bestFit="1" customWidth="1"/>
    <col min="531" max="768" width="9.140625" style="114"/>
    <col min="769" max="769" width="1.7109375" style="114" customWidth="1"/>
    <col min="770" max="775" width="9.140625" style="114"/>
    <col min="776" max="776" width="5.7109375" style="114" bestFit="1" customWidth="1"/>
    <col min="777" max="784" width="9.7109375" style="114" bestFit="1" customWidth="1"/>
    <col min="785" max="785" width="9.42578125" style="114" bestFit="1" customWidth="1"/>
    <col min="786" max="786" width="9.7109375" style="114" bestFit="1" customWidth="1"/>
    <col min="787" max="1024" width="9.140625" style="114"/>
    <col min="1025" max="1025" width="1.7109375" style="114" customWidth="1"/>
    <col min="1026" max="1031" width="9.140625" style="114"/>
    <col min="1032" max="1032" width="5.7109375" style="114" bestFit="1" customWidth="1"/>
    <col min="1033" max="1040" width="9.7109375" style="114" bestFit="1" customWidth="1"/>
    <col min="1041" max="1041" width="9.42578125" style="114" bestFit="1" customWidth="1"/>
    <col min="1042" max="1042" width="9.7109375" style="114" bestFit="1" customWidth="1"/>
    <col min="1043" max="1280" width="9.140625" style="114"/>
    <col min="1281" max="1281" width="1.7109375" style="114" customWidth="1"/>
    <col min="1282" max="1287" width="9.140625" style="114"/>
    <col min="1288" max="1288" width="5.7109375" style="114" bestFit="1" customWidth="1"/>
    <col min="1289" max="1296" width="9.7109375" style="114" bestFit="1" customWidth="1"/>
    <col min="1297" max="1297" width="9.42578125" style="114" bestFit="1" customWidth="1"/>
    <col min="1298" max="1298" width="9.7109375" style="114" bestFit="1" customWidth="1"/>
    <col min="1299" max="1536" width="9.140625" style="114"/>
    <col min="1537" max="1537" width="1.7109375" style="114" customWidth="1"/>
    <col min="1538" max="1543" width="9.140625" style="114"/>
    <col min="1544" max="1544" width="5.7109375" style="114" bestFit="1" customWidth="1"/>
    <col min="1545" max="1552" width="9.7109375" style="114" bestFit="1" customWidth="1"/>
    <col min="1553" max="1553" width="9.42578125" style="114" bestFit="1" customWidth="1"/>
    <col min="1554" max="1554" width="9.7109375" style="114" bestFit="1" customWidth="1"/>
    <col min="1555" max="1792" width="9.140625" style="114"/>
    <col min="1793" max="1793" width="1.7109375" style="114" customWidth="1"/>
    <col min="1794" max="1799" width="9.140625" style="114"/>
    <col min="1800" max="1800" width="5.7109375" style="114" bestFit="1" customWidth="1"/>
    <col min="1801" max="1808" width="9.7109375" style="114" bestFit="1" customWidth="1"/>
    <col min="1809" max="1809" width="9.42578125" style="114" bestFit="1" customWidth="1"/>
    <col min="1810" max="1810" width="9.7109375" style="114" bestFit="1" customWidth="1"/>
    <col min="1811" max="2048" width="9.140625" style="114"/>
    <col min="2049" max="2049" width="1.7109375" style="114" customWidth="1"/>
    <col min="2050" max="2055" width="9.140625" style="114"/>
    <col min="2056" max="2056" width="5.7109375" style="114" bestFit="1" customWidth="1"/>
    <col min="2057" max="2064" width="9.7109375" style="114" bestFit="1" customWidth="1"/>
    <col min="2065" max="2065" width="9.42578125" style="114" bestFit="1" customWidth="1"/>
    <col min="2066" max="2066" width="9.7109375" style="114" bestFit="1" customWidth="1"/>
    <col min="2067" max="2304" width="9.140625" style="114"/>
    <col min="2305" max="2305" width="1.7109375" style="114" customWidth="1"/>
    <col min="2306" max="2311" width="9.140625" style="114"/>
    <col min="2312" max="2312" width="5.7109375" style="114" bestFit="1" customWidth="1"/>
    <col min="2313" max="2320" width="9.7109375" style="114" bestFit="1" customWidth="1"/>
    <col min="2321" max="2321" width="9.42578125" style="114" bestFit="1" customWidth="1"/>
    <col min="2322" max="2322" width="9.7109375" style="114" bestFit="1" customWidth="1"/>
    <col min="2323" max="2560" width="9.140625" style="114"/>
    <col min="2561" max="2561" width="1.7109375" style="114" customWidth="1"/>
    <col min="2562" max="2567" width="9.140625" style="114"/>
    <col min="2568" max="2568" width="5.7109375" style="114" bestFit="1" customWidth="1"/>
    <col min="2569" max="2576" width="9.7109375" style="114" bestFit="1" customWidth="1"/>
    <col min="2577" max="2577" width="9.42578125" style="114" bestFit="1" customWidth="1"/>
    <col min="2578" max="2578" width="9.7109375" style="114" bestFit="1" customWidth="1"/>
    <col min="2579" max="2816" width="9.140625" style="114"/>
    <col min="2817" max="2817" width="1.7109375" style="114" customWidth="1"/>
    <col min="2818" max="2823" width="9.140625" style="114"/>
    <col min="2824" max="2824" width="5.7109375" style="114" bestFit="1" customWidth="1"/>
    <col min="2825" max="2832" width="9.7109375" style="114" bestFit="1" customWidth="1"/>
    <col min="2833" max="2833" width="9.42578125" style="114" bestFit="1" customWidth="1"/>
    <col min="2834" max="2834" width="9.7109375" style="114" bestFit="1" customWidth="1"/>
    <col min="2835" max="3072" width="9.140625" style="114"/>
    <col min="3073" max="3073" width="1.7109375" style="114" customWidth="1"/>
    <col min="3074" max="3079" width="9.140625" style="114"/>
    <col min="3080" max="3080" width="5.7109375" style="114" bestFit="1" customWidth="1"/>
    <col min="3081" max="3088" width="9.7109375" style="114" bestFit="1" customWidth="1"/>
    <col min="3089" max="3089" width="9.42578125" style="114" bestFit="1" customWidth="1"/>
    <col min="3090" max="3090" width="9.7109375" style="114" bestFit="1" customWidth="1"/>
    <col min="3091" max="3328" width="9.140625" style="114"/>
    <col min="3329" max="3329" width="1.7109375" style="114" customWidth="1"/>
    <col min="3330" max="3335" width="9.140625" style="114"/>
    <col min="3336" max="3336" width="5.7109375" style="114" bestFit="1" customWidth="1"/>
    <col min="3337" max="3344" width="9.7109375" style="114" bestFit="1" customWidth="1"/>
    <col min="3345" max="3345" width="9.42578125" style="114" bestFit="1" customWidth="1"/>
    <col min="3346" max="3346" width="9.7109375" style="114" bestFit="1" customWidth="1"/>
    <col min="3347" max="3584" width="9.140625" style="114"/>
    <col min="3585" max="3585" width="1.7109375" style="114" customWidth="1"/>
    <col min="3586" max="3591" width="9.140625" style="114"/>
    <col min="3592" max="3592" width="5.7109375" style="114" bestFit="1" customWidth="1"/>
    <col min="3593" max="3600" width="9.7109375" style="114" bestFit="1" customWidth="1"/>
    <col min="3601" max="3601" width="9.42578125" style="114" bestFit="1" customWidth="1"/>
    <col min="3602" max="3602" width="9.7109375" style="114" bestFit="1" customWidth="1"/>
    <col min="3603" max="3840" width="9.140625" style="114"/>
    <col min="3841" max="3841" width="1.7109375" style="114" customWidth="1"/>
    <col min="3842" max="3847" width="9.140625" style="114"/>
    <col min="3848" max="3848" width="5.7109375" style="114" bestFit="1" customWidth="1"/>
    <col min="3849" max="3856" width="9.7109375" style="114" bestFit="1" customWidth="1"/>
    <col min="3857" max="3857" width="9.42578125" style="114" bestFit="1" customWidth="1"/>
    <col min="3858" max="3858" width="9.7109375" style="114" bestFit="1" customWidth="1"/>
    <col min="3859" max="4096" width="9.140625" style="114"/>
    <col min="4097" max="4097" width="1.7109375" style="114" customWidth="1"/>
    <col min="4098" max="4103" width="9.140625" style="114"/>
    <col min="4104" max="4104" width="5.7109375" style="114" bestFit="1" customWidth="1"/>
    <col min="4105" max="4112" width="9.7109375" style="114" bestFit="1" customWidth="1"/>
    <col min="4113" max="4113" width="9.42578125" style="114" bestFit="1" customWidth="1"/>
    <col min="4114" max="4114" width="9.7109375" style="114" bestFit="1" customWidth="1"/>
    <col min="4115" max="4352" width="9.140625" style="114"/>
    <col min="4353" max="4353" width="1.7109375" style="114" customWidth="1"/>
    <col min="4354" max="4359" width="9.140625" style="114"/>
    <col min="4360" max="4360" width="5.7109375" style="114" bestFit="1" customWidth="1"/>
    <col min="4361" max="4368" width="9.7109375" style="114" bestFit="1" customWidth="1"/>
    <col min="4369" max="4369" width="9.42578125" style="114" bestFit="1" customWidth="1"/>
    <col min="4370" max="4370" width="9.7109375" style="114" bestFit="1" customWidth="1"/>
    <col min="4371" max="4608" width="9.140625" style="114"/>
    <col min="4609" max="4609" width="1.7109375" style="114" customWidth="1"/>
    <col min="4610" max="4615" width="9.140625" style="114"/>
    <col min="4616" max="4616" width="5.7109375" style="114" bestFit="1" customWidth="1"/>
    <col min="4617" max="4624" width="9.7109375" style="114" bestFit="1" customWidth="1"/>
    <col min="4625" max="4625" width="9.42578125" style="114" bestFit="1" customWidth="1"/>
    <col min="4626" max="4626" width="9.7109375" style="114" bestFit="1" customWidth="1"/>
    <col min="4627" max="4864" width="9.140625" style="114"/>
    <col min="4865" max="4865" width="1.7109375" style="114" customWidth="1"/>
    <col min="4866" max="4871" width="9.140625" style="114"/>
    <col min="4872" max="4872" width="5.7109375" style="114" bestFit="1" customWidth="1"/>
    <col min="4873" max="4880" width="9.7109375" style="114" bestFit="1" customWidth="1"/>
    <col min="4881" max="4881" width="9.42578125" style="114" bestFit="1" customWidth="1"/>
    <col min="4882" max="4882" width="9.7109375" style="114" bestFit="1" customWidth="1"/>
    <col min="4883" max="5120" width="9.140625" style="114"/>
    <col min="5121" max="5121" width="1.7109375" style="114" customWidth="1"/>
    <col min="5122" max="5127" width="9.140625" style="114"/>
    <col min="5128" max="5128" width="5.7109375" style="114" bestFit="1" customWidth="1"/>
    <col min="5129" max="5136" width="9.7109375" style="114" bestFit="1" customWidth="1"/>
    <col min="5137" max="5137" width="9.42578125" style="114" bestFit="1" customWidth="1"/>
    <col min="5138" max="5138" width="9.7109375" style="114" bestFit="1" customWidth="1"/>
    <col min="5139" max="5376" width="9.140625" style="114"/>
    <col min="5377" max="5377" width="1.7109375" style="114" customWidth="1"/>
    <col min="5378" max="5383" width="9.140625" style="114"/>
    <col min="5384" max="5384" width="5.7109375" style="114" bestFit="1" customWidth="1"/>
    <col min="5385" max="5392" width="9.7109375" style="114" bestFit="1" customWidth="1"/>
    <col min="5393" max="5393" width="9.42578125" style="114" bestFit="1" customWidth="1"/>
    <col min="5394" max="5394" width="9.7109375" style="114" bestFit="1" customWidth="1"/>
    <col min="5395" max="5632" width="9.140625" style="114"/>
    <col min="5633" max="5633" width="1.7109375" style="114" customWidth="1"/>
    <col min="5634" max="5639" width="9.140625" style="114"/>
    <col min="5640" max="5640" width="5.7109375" style="114" bestFit="1" customWidth="1"/>
    <col min="5641" max="5648" width="9.7109375" style="114" bestFit="1" customWidth="1"/>
    <col min="5649" max="5649" width="9.42578125" style="114" bestFit="1" customWidth="1"/>
    <col min="5650" max="5650" width="9.7109375" style="114" bestFit="1" customWidth="1"/>
    <col min="5651" max="5888" width="9.140625" style="114"/>
    <col min="5889" max="5889" width="1.7109375" style="114" customWidth="1"/>
    <col min="5890" max="5895" width="9.140625" style="114"/>
    <col min="5896" max="5896" width="5.7109375" style="114" bestFit="1" customWidth="1"/>
    <col min="5897" max="5904" width="9.7109375" style="114" bestFit="1" customWidth="1"/>
    <col min="5905" max="5905" width="9.42578125" style="114" bestFit="1" customWidth="1"/>
    <col min="5906" max="5906" width="9.7109375" style="114" bestFit="1" customWidth="1"/>
    <col min="5907" max="6144" width="9.140625" style="114"/>
    <col min="6145" max="6145" width="1.7109375" style="114" customWidth="1"/>
    <col min="6146" max="6151" width="9.140625" style="114"/>
    <col min="6152" max="6152" width="5.7109375" style="114" bestFit="1" customWidth="1"/>
    <col min="6153" max="6160" width="9.7109375" style="114" bestFit="1" customWidth="1"/>
    <col min="6161" max="6161" width="9.42578125" style="114" bestFit="1" customWidth="1"/>
    <col min="6162" max="6162" width="9.7109375" style="114" bestFit="1" customWidth="1"/>
    <col min="6163" max="6400" width="9.140625" style="114"/>
    <col min="6401" max="6401" width="1.7109375" style="114" customWidth="1"/>
    <col min="6402" max="6407" width="9.140625" style="114"/>
    <col min="6408" max="6408" width="5.7109375" style="114" bestFit="1" customWidth="1"/>
    <col min="6409" max="6416" width="9.7109375" style="114" bestFit="1" customWidth="1"/>
    <col min="6417" max="6417" width="9.42578125" style="114" bestFit="1" customWidth="1"/>
    <col min="6418" max="6418" width="9.7109375" style="114" bestFit="1" customWidth="1"/>
    <col min="6419" max="6656" width="9.140625" style="114"/>
    <col min="6657" max="6657" width="1.7109375" style="114" customWidth="1"/>
    <col min="6658" max="6663" width="9.140625" style="114"/>
    <col min="6664" max="6664" width="5.7109375" style="114" bestFit="1" customWidth="1"/>
    <col min="6665" max="6672" width="9.7109375" style="114" bestFit="1" customWidth="1"/>
    <col min="6673" max="6673" width="9.42578125" style="114" bestFit="1" customWidth="1"/>
    <col min="6674" max="6674" width="9.7109375" style="114" bestFit="1" customWidth="1"/>
    <col min="6675" max="6912" width="9.140625" style="114"/>
    <col min="6913" max="6913" width="1.7109375" style="114" customWidth="1"/>
    <col min="6914" max="6919" width="9.140625" style="114"/>
    <col min="6920" max="6920" width="5.7109375" style="114" bestFit="1" customWidth="1"/>
    <col min="6921" max="6928" width="9.7109375" style="114" bestFit="1" customWidth="1"/>
    <col min="6929" max="6929" width="9.42578125" style="114" bestFit="1" customWidth="1"/>
    <col min="6930" max="6930" width="9.7109375" style="114" bestFit="1" customWidth="1"/>
    <col min="6931" max="7168" width="9.140625" style="114"/>
    <col min="7169" max="7169" width="1.7109375" style="114" customWidth="1"/>
    <col min="7170" max="7175" width="9.140625" style="114"/>
    <col min="7176" max="7176" width="5.7109375" style="114" bestFit="1" customWidth="1"/>
    <col min="7177" max="7184" width="9.7109375" style="114" bestFit="1" customWidth="1"/>
    <col min="7185" max="7185" width="9.42578125" style="114" bestFit="1" customWidth="1"/>
    <col min="7186" max="7186" width="9.7109375" style="114" bestFit="1" customWidth="1"/>
    <col min="7187" max="7424" width="9.140625" style="114"/>
    <col min="7425" max="7425" width="1.7109375" style="114" customWidth="1"/>
    <col min="7426" max="7431" width="9.140625" style="114"/>
    <col min="7432" max="7432" width="5.7109375" style="114" bestFit="1" customWidth="1"/>
    <col min="7433" max="7440" width="9.7109375" style="114" bestFit="1" customWidth="1"/>
    <col min="7441" max="7441" width="9.42578125" style="114" bestFit="1" customWidth="1"/>
    <col min="7442" max="7442" width="9.7109375" style="114" bestFit="1" customWidth="1"/>
    <col min="7443" max="7680" width="9.140625" style="114"/>
    <col min="7681" max="7681" width="1.7109375" style="114" customWidth="1"/>
    <col min="7682" max="7687" width="9.140625" style="114"/>
    <col min="7688" max="7688" width="5.7109375" style="114" bestFit="1" customWidth="1"/>
    <col min="7689" max="7696" width="9.7109375" style="114" bestFit="1" customWidth="1"/>
    <col min="7697" max="7697" width="9.42578125" style="114" bestFit="1" customWidth="1"/>
    <col min="7698" max="7698" width="9.7109375" style="114" bestFit="1" customWidth="1"/>
    <col min="7699" max="7936" width="9.140625" style="114"/>
    <col min="7937" max="7937" width="1.7109375" style="114" customWidth="1"/>
    <col min="7938" max="7943" width="9.140625" style="114"/>
    <col min="7944" max="7944" width="5.7109375" style="114" bestFit="1" customWidth="1"/>
    <col min="7945" max="7952" width="9.7109375" style="114" bestFit="1" customWidth="1"/>
    <col min="7953" max="7953" width="9.42578125" style="114" bestFit="1" customWidth="1"/>
    <col min="7954" max="7954" width="9.7109375" style="114" bestFit="1" customWidth="1"/>
    <col min="7955" max="8192" width="9.140625" style="114"/>
    <col min="8193" max="8193" width="1.7109375" style="114" customWidth="1"/>
    <col min="8194" max="8199" width="9.140625" style="114"/>
    <col min="8200" max="8200" width="5.7109375" style="114" bestFit="1" customWidth="1"/>
    <col min="8201" max="8208" width="9.7109375" style="114" bestFit="1" customWidth="1"/>
    <col min="8209" max="8209" width="9.42578125" style="114" bestFit="1" customWidth="1"/>
    <col min="8210" max="8210" width="9.7109375" style="114" bestFit="1" customWidth="1"/>
    <col min="8211" max="8448" width="9.140625" style="114"/>
    <col min="8449" max="8449" width="1.7109375" style="114" customWidth="1"/>
    <col min="8450" max="8455" width="9.140625" style="114"/>
    <col min="8456" max="8456" width="5.7109375" style="114" bestFit="1" customWidth="1"/>
    <col min="8457" max="8464" width="9.7109375" style="114" bestFit="1" customWidth="1"/>
    <col min="8465" max="8465" width="9.42578125" style="114" bestFit="1" customWidth="1"/>
    <col min="8466" max="8466" width="9.7109375" style="114" bestFit="1" customWidth="1"/>
    <col min="8467" max="8704" width="9.140625" style="114"/>
    <col min="8705" max="8705" width="1.7109375" style="114" customWidth="1"/>
    <col min="8706" max="8711" width="9.140625" style="114"/>
    <col min="8712" max="8712" width="5.7109375" style="114" bestFit="1" customWidth="1"/>
    <col min="8713" max="8720" width="9.7109375" style="114" bestFit="1" customWidth="1"/>
    <col min="8721" max="8721" width="9.42578125" style="114" bestFit="1" customWidth="1"/>
    <col min="8722" max="8722" width="9.7109375" style="114" bestFit="1" customWidth="1"/>
    <col min="8723" max="8960" width="9.140625" style="114"/>
    <col min="8961" max="8961" width="1.7109375" style="114" customWidth="1"/>
    <col min="8962" max="8967" width="9.140625" style="114"/>
    <col min="8968" max="8968" width="5.7109375" style="114" bestFit="1" customWidth="1"/>
    <col min="8969" max="8976" width="9.7109375" style="114" bestFit="1" customWidth="1"/>
    <col min="8977" max="8977" width="9.42578125" style="114" bestFit="1" customWidth="1"/>
    <col min="8978" max="8978" width="9.7109375" style="114" bestFit="1" customWidth="1"/>
    <col min="8979" max="9216" width="9.140625" style="114"/>
    <col min="9217" max="9217" width="1.7109375" style="114" customWidth="1"/>
    <col min="9218" max="9223" width="9.140625" style="114"/>
    <col min="9224" max="9224" width="5.7109375" style="114" bestFit="1" customWidth="1"/>
    <col min="9225" max="9232" width="9.7109375" style="114" bestFit="1" customWidth="1"/>
    <col min="9233" max="9233" width="9.42578125" style="114" bestFit="1" customWidth="1"/>
    <col min="9234" max="9234" width="9.7109375" style="114" bestFit="1" customWidth="1"/>
    <col min="9235" max="9472" width="9.140625" style="114"/>
    <col min="9473" max="9473" width="1.7109375" style="114" customWidth="1"/>
    <col min="9474" max="9479" width="9.140625" style="114"/>
    <col min="9480" max="9480" width="5.7109375" style="114" bestFit="1" customWidth="1"/>
    <col min="9481" max="9488" width="9.7109375" style="114" bestFit="1" customWidth="1"/>
    <col min="9489" max="9489" width="9.42578125" style="114" bestFit="1" customWidth="1"/>
    <col min="9490" max="9490" width="9.7109375" style="114" bestFit="1" customWidth="1"/>
    <col min="9491" max="9728" width="9.140625" style="114"/>
    <col min="9729" max="9729" width="1.7109375" style="114" customWidth="1"/>
    <col min="9730" max="9735" width="9.140625" style="114"/>
    <col min="9736" max="9736" width="5.7109375" style="114" bestFit="1" customWidth="1"/>
    <col min="9737" max="9744" width="9.7109375" style="114" bestFit="1" customWidth="1"/>
    <col min="9745" max="9745" width="9.42578125" style="114" bestFit="1" customWidth="1"/>
    <col min="9746" max="9746" width="9.7109375" style="114" bestFit="1" customWidth="1"/>
    <col min="9747" max="9984" width="9.140625" style="114"/>
    <col min="9985" max="9985" width="1.7109375" style="114" customWidth="1"/>
    <col min="9986" max="9991" width="9.140625" style="114"/>
    <col min="9992" max="9992" width="5.7109375" style="114" bestFit="1" customWidth="1"/>
    <col min="9993" max="10000" width="9.7109375" style="114" bestFit="1" customWidth="1"/>
    <col min="10001" max="10001" width="9.42578125" style="114" bestFit="1" customWidth="1"/>
    <col min="10002" max="10002" width="9.7109375" style="114" bestFit="1" customWidth="1"/>
    <col min="10003" max="10240" width="9.140625" style="114"/>
    <col min="10241" max="10241" width="1.7109375" style="114" customWidth="1"/>
    <col min="10242" max="10247" width="9.140625" style="114"/>
    <col min="10248" max="10248" width="5.7109375" style="114" bestFit="1" customWidth="1"/>
    <col min="10249" max="10256" width="9.7109375" style="114" bestFit="1" customWidth="1"/>
    <col min="10257" max="10257" width="9.42578125" style="114" bestFit="1" customWidth="1"/>
    <col min="10258" max="10258" width="9.7109375" style="114" bestFit="1" customWidth="1"/>
    <col min="10259" max="10496" width="9.140625" style="114"/>
    <col min="10497" max="10497" width="1.7109375" style="114" customWidth="1"/>
    <col min="10498" max="10503" width="9.140625" style="114"/>
    <col min="10504" max="10504" width="5.7109375" style="114" bestFit="1" customWidth="1"/>
    <col min="10505" max="10512" width="9.7109375" style="114" bestFit="1" customWidth="1"/>
    <col min="10513" max="10513" width="9.42578125" style="114" bestFit="1" customWidth="1"/>
    <col min="10514" max="10514" width="9.7109375" style="114" bestFit="1" customWidth="1"/>
    <col min="10515" max="10752" width="9.140625" style="114"/>
    <col min="10753" max="10753" width="1.7109375" style="114" customWidth="1"/>
    <col min="10754" max="10759" width="9.140625" style="114"/>
    <col min="10760" max="10760" width="5.7109375" style="114" bestFit="1" customWidth="1"/>
    <col min="10761" max="10768" width="9.7109375" style="114" bestFit="1" customWidth="1"/>
    <col min="10769" max="10769" width="9.42578125" style="114" bestFit="1" customWidth="1"/>
    <col min="10770" max="10770" width="9.7109375" style="114" bestFit="1" customWidth="1"/>
    <col min="10771" max="11008" width="9.140625" style="114"/>
    <col min="11009" max="11009" width="1.7109375" style="114" customWidth="1"/>
    <col min="11010" max="11015" width="9.140625" style="114"/>
    <col min="11016" max="11016" width="5.7109375" style="114" bestFit="1" customWidth="1"/>
    <col min="11017" max="11024" width="9.7109375" style="114" bestFit="1" customWidth="1"/>
    <col min="11025" max="11025" width="9.42578125" style="114" bestFit="1" customWidth="1"/>
    <col min="11026" max="11026" width="9.7109375" style="114" bestFit="1" customWidth="1"/>
    <col min="11027" max="11264" width="9.140625" style="114"/>
    <col min="11265" max="11265" width="1.7109375" style="114" customWidth="1"/>
    <col min="11266" max="11271" width="9.140625" style="114"/>
    <col min="11272" max="11272" width="5.7109375" style="114" bestFit="1" customWidth="1"/>
    <col min="11273" max="11280" width="9.7109375" style="114" bestFit="1" customWidth="1"/>
    <col min="11281" max="11281" width="9.42578125" style="114" bestFit="1" customWidth="1"/>
    <col min="11282" max="11282" width="9.7109375" style="114" bestFit="1" customWidth="1"/>
    <col min="11283" max="11520" width="9.140625" style="114"/>
    <col min="11521" max="11521" width="1.7109375" style="114" customWidth="1"/>
    <col min="11522" max="11527" width="9.140625" style="114"/>
    <col min="11528" max="11528" width="5.7109375" style="114" bestFit="1" customWidth="1"/>
    <col min="11529" max="11536" width="9.7109375" style="114" bestFit="1" customWidth="1"/>
    <col min="11537" max="11537" width="9.42578125" style="114" bestFit="1" customWidth="1"/>
    <col min="11538" max="11538" width="9.7109375" style="114" bestFit="1" customWidth="1"/>
    <col min="11539" max="11776" width="9.140625" style="114"/>
    <col min="11777" max="11777" width="1.7109375" style="114" customWidth="1"/>
    <col min="11778" max="11783" width="9.140625" style="114"/>
    <col min="11784" max="11784" width="5.7109375" style="114" bestFit="1" customWidth="1"/>
    <col min="11785" max="11792" width="9.7109375" style="114" bestFit="1" customWidth="1"/>
    <col min="11793" max="11793" width="9.42578125" style="114" bestFit="1" customWidth="1"/>
    <col min="11794" max="11794" width="9.7109375" style="114" bestFit="1" customWidth="1"/>
    <col min="11795" max="12032" width="9.140625" style="114"/>
    <col min="12033" max="12033" width="1.7109375" style="114" customWidth="1"/>
    <col min="12034" max="12039" width="9.140625" style="114"/>
    <col min="12040" max="12040" width="5.7109375" style="114" bestFit="1" customWidth="1"/>
    <col min="12041" max="12048" width="9.7109375" style="114" bestFit="1" customWidth="1"/>
    <col min="12049" max="12049" width="9.42578125" style="114" bestFit="1" customWidth="1"/>
    <col min="12050" max="12050" width="9.7109375" style="114" bestFit="1" customWidth="1"/>
    <col min="12051" max="12288" width="9.140625" style="114"/>
    <col min="12289" max="12289" width="1.7109375" style="114" customWidth="1"/>
    <col min="12290" max="12295" width="9.140625" style="114"/>
    <col min="12296" max="12296" width="5.7109375" style="114" bestFit="1" customWidth="1"/>
    <col min="12297" max="12304" width="9.7109375" style="114" bestFit="1" customWidth="1"/>
    <col min="12305" max="12305" width="9.42578125" style="114" bestFit="1" customWidth="1"/>
    <col min="12306" max="12306" width="9.7109375" style="114" bestFit="1" customWidth="1"/>
    <col min="12307" max="12544" width="9.140625" style="114"/>
    <col min="12545" max="12545" width="1.7109375" style="114" customWidth="1"/>
    <col min="12546" max="12551" width="9.140625" style="114"/>
    <col min="12552" max="12552" width="5.7109375" style="114" bestFit="1" customWidth="1"/>
    <col min="12553" max="12560" width="9.7109375" style="114" bestFit="1" customWidth="1"/>
    <col min="12561" max="12561" width="9.42578125" style="114" bestFit="1" customWidth="1"/>
    <col min="12562" max="12562" width="9.7109375" style="114" bestFit="1" customWidth="1"/>
    <col min="12563" max="12800" width="9.140625" style="114"/>
    <col min="12801" max="12801" width="1.7109375" style="114" customWidth="1"/>
    <col min="12802" max="12807" width="9.140625" style="114"/>
    <col min="12808" max="12808" width="5.7109375" style="114" bestFit="1" customWidth="1"/>
    <col min="12809" max="12816" width="9.7109375" style="114" bestFit="1" customWidth="1"/>
    <col min="12817" max="12817" width="9.42578125" style="114" bestFit="1" customWidth="1"/>
    <col min="12818" max="12818" width="9.7109375" style="114" bestFit="1" customWidth="1"/>
    <col min="12819" max="13056" width="9.140625" style="114"/>
    <col min="13057" max="13057" width="1.7109375" style="114" customWidth="1"/>
    <col min="13058" max="13063" width="9.140625" style="114"/>
    <col min="13064" max="13064" width="5.7109375" style="114" bestFit="1" customWidth="1"/>
    <col min="13065" max="13072" width="9.7109375" style="114" bestFit="1" customWidth="1"/>
    <col min="13073" max="13073" width="9.42578125" style="114" bestFit="1" customWidth="1"/>
    <col min="13074" max="13074" width="9.7109375" style="114" bestFit="1" customWidth="1"/>
    <col min="13075" max="13312" width="9.140625" style="114"/>
    <col min="13313" max="13313" width="1.7109375" style="114" customWidth="1"/>
    <col min="13314" max="13319" width="9.140625" style="114"/>
    <col min="13320" max="13320" width="5.7109375" style="114" bestFit="1" customWidth="1"/>
    <col min="13321" max="13328" width="9.7109375" style="114" bestFit="1" customWidth="1"/>
    <col min="13329" max="13329" width="9.42578125" style="114" bestFit="1" customWidth="1"/>
    <col min="13330" max="13330" width="9.7109375" style="114" bestFit="1" customWidth="1"/>
    <col min="13331" max="13568" width="9.140625" style="114"/>
    <col min="13569" max="13569" width="1.7109375" style="114" customWidth="1"/>
    <col min="13570" max="13575" width="9.140625" style="114"/>
    <col min="13576" max="13576" width="5.7109375" style="114" bestFit="1" customWidth="1"/>
    <col min="13577" max="13584" width="9.7109375" style="114" bestFit="1" customWidth="1"/>
    <col min="13585" max="13585" width="9.42578125" style="114" bestFit="1" customWidth="1"/>
    <col min="13586" max="13586" width="9.7109375" style="114" bestFit="1" customWidth="1"/>
    <col min="13587" max="13824" width="9.140625" style="114"/>
    <col min="13825" max="13825" width="1.7109375" style="114" customWidth="1"/>
    <col min="13826" max="13831" width="9.140625" style="114"/>
    <col min="13832" max="13832" width="5.7109375" style="114" bestFit="1" customWidth="1"/>
    <col min="13833" max="13840" width="9.7109375" style="114" bestFit="1" customWidth="1"/>
    <col min="13841" max="13841" width="9.42578125" style="114" bestFit="1" customWidth="1"/>
    <col min="13842" max="13842" width="9.7109375" style="114" bestFit="1" customWidth="1"/>
    <col min="13843" max="14080" width="9.140625" style="114"/>
    <col min="14081" max="14081" width="1.7109375" style="114" customWidth="1"/>
    <col min="14082" max="14087" width="9.140625" style="114"/>
    <col min="14088" max="14088" width="5.7109375" style="114" bestFit="1" customWidth="1"/>
    <col min="14089" max="14096" width="9.7109375" style="114" bestFit="1" customWidth="1"/>
    <col min="14097" max="14097" width="9.42578125" style="114" bestFit="1" customWidth="1"/>
    <col min="14098" max="14098" width="9.7109375" style="114" bestFit="1" customWidth="1"/>
    <col min="14099" max="14336" width="9.140625" style="114"/>
    <col min="14337" max="14337" width="1.7109375" style="114" customWidth="1"/>
    <col min="14338" max="14343" width="9.140625" style="114"/>
    <col min="14344" max="14344" width="5.7109375" style="114" bestFit="1" customWidth="1"/>
    <col min="14345" max="14352" width="9.7109375" style="114" bestFit="1" customWidth="1"/>
    <col min="14353" max="14353" width="9.42578125" style="114" bestFit="1" customWidth="1"/>
    <col min="14354" max="14354" width="9.7109375" style="114" bestFit="1" customWidth="1"/>
    <col min="14355" max="14592" width="9.140625" style="114"/>
    <col min="14593" max="14593" width="1.7109375" style="114" customWidth="1"/>
    <col min="14594" max="14599" width="9.140625" style="114"/>
    <col min="14600" max="14600" width="5.7109375" style="114" bestFit="1" customWidth="1"/>
    <col min="14601" max="14608" width="9.7109375" style="114" bestFit="1" customWidth="1"/>
    <col min="14609" max="14609" width="9.42578125" style="114" bestFit="1" customWidth="1"/>
    <col min="14610" max="14610" width="9.7109375" style="114" bestFit="1" customWidth="1"/>
    <col min="14611" max="14848" width="9.140625" style="114"/>
    <col min="14849" max="14849" width="1.7109375" style="114" customWidth="1"/>
    <col min="14850" max="14855" width="9.140625" style="114"/>
    <col min="14856" max="14856" width="5.7109375" style="114" bestFit="1" customWidth="1"/>
    <col min="14857" max="14864" width="9.7109375" style="114" bestFit="1" customWidth="1"/>
    <col min="14865" max="14865" width="9.42578125" style="114" bestFit="1" customWidth="1"/>
    <col min="14866" max="14866" width="9.7109375" style="114" bestFit="1" customWidth="1"/>
    <col min="14867" max="15104" width="9.140625" style="114"/>
    <col min="15105" max="15105" width="1.7109375" style="114" customWidth="1"/>
    <col min="15106" max="15111" width="9.140625" style="114"/>
    <col min="15112" max="15112" width="5.7109375" style="114" bestFit="1" customWidth="1"/>
    <col min="15113" max="15120" width="9.7109375" style="114" bestFit="1" customWidth="1"/>
    <col min="15121" max="15121" width="9.42578125" style="114" bestFit="1" customWidth="1"/>
    <col min="15122" max="15122" width="9.7109375" style="114" bestFit="1" customWidth="1"/>
    <col min="15123" max="15360" width="9.140625" style="114"/>
    <col min="15361" max="15361" width="1.7109375" style="114" customWidth="1"/>
    <col min="15362" max="15367" width="9.140625" style="114"/>
    <col min="15368" max="15368" width="5.7109375" style="114" bestFit="1" customWidth="1"/>
    <col min="15369" max="15376" width="9.7109375" style="114" bestFit="1" customWidth="1"/>
    <col min="15377" max="15377" width="9.42578125" style="114" bestFit="1" customWidth="1"/>
    <col min="15378" max="15378" width="9.7109375" style="114" bestFit="1" customWidth="1"/>
    <col min="15379" max="15616" width="9.140625" style="114"/>
    <col min="15617" max="15617" width="1.7109375" style="114" customWidth="1"/>
    <col min="15618" max="15623" width="9.140625" style="114"/>
    <col min="15624" max="15624" width="5.7109375" style="114" bestFit="1" customWidth="1"/>
    <col min="15625" max="15632" width="9.7109375" style="114" bestFit="1" customWidth="1"/>
    <col min="15633" max="15633" width="9.42578125" style="114" bestFit="1" customWidth="1"/>
    <col min="15634" max="15634" width="9.7109375" style="114" bestFit="1" customWidth="1"/>
    <col min="15635" max="15872" width="9.140625" style="114"/>
    <col min="15873" max="15873" width="1.7109375" style="114" customWidth="1"/>
    <col min="15874" max="15879" width="9.140625" style="114"/>
    <col min="15880" max="15880" width="5.7109375" style="114" bestFit="1" customWidth="1"/>
    <col min="15881" max="15888" width="9.7109375" style="114" bestFit="1" customWidth="1"/>
    <col min="15889" max="15889" width="9.42578125" style="114" bestFit="1" customWidth="1"/>
    <col min="15890" max="15890" width="9.7109375" style="114" bestFit="1" customWidth="1"/>
    <col min="15891" max="16128" width="9.140625" style="114"/>
    <col min="16129" max="16129" width="1.7109375" style="114" customWidth="1"/>
    <col min="16130" max="16135" width="9.140625" style="114"/>
    <col min="16136" max="16136" width="5.7109375" style="114" bestFit="1" customWidth="1"/>
    <col min="16137" max="16144" width="9.7109375" style="114" bestFit="1" customWidth="1"/>
    <col min="16145" max="16145" width="9.42578125" style="114" bestFit="1" customWidth="1"/>
    <col min="16146" max="16146" width="9.7109375" style="114" bestFit="1" customWidth="1"/>
    <col min="16147" max="16384" width="9.140625" style="114"/>
  </cols>
  <sheetData>
    <row r="1" spans="1:21" ht="12.75" x14ac:dyDescent="0.2">
      <c r="A1" s="112"/>
      <c r="B1" s="112" t="s">
        <v>3</v>
      </c>
      <c r="C1" s="112"/>
      <c r="D1" s="113"/>
      <c r="E1" s="113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" t="str">
        <f>'IncomeStat SCEN2'!$Q$1</f>
        <v>SCENARIO 2</v>
      </c>
      <c r="Q1" s="73"/>
      <c r="R1" s="112"/>
      <c r="S1" s="112"/>
      <c r="T1" s="112"/>
      <c r="U1" s="112"/>
    </row>
    <row r="3" spans="1:21" x14ac:dyDescent="0.2">
      <c r="A3" s="115"/>
      <c r="B3" s="115" t="s">
        <v>78</v>
      </c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</row>
    <row r="4" spans="1:21" ht="12.75" thickBot="1" x14ac:dyDescent="0.25">
      <c r="A4" s="115"/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</row>
    <row r="5" spans="1:21" x14ac:dyDescent="0.2">
      <c r="A5" s="115"/>
      <c r="B5" s="19" t="s">
        <v>6</v>
      </c>
      <c r="C5" s="116"/>
      <c r="D5" s="116"/>
      <c r="E5" s="116"/>
      <c r="F5" s="116"/>
      <c r="G5" s="116"/>
      <c r="H5" s="116"/>
      <c r="I5" s="117">
        <f>'IncomeStat SCEN2'!J7</f>
        <v>2023</v>
      </c>
      <c r="J5" s="117">
        <f>I5+1</f>
        <v>2024</v>
      </c>
      <c r="K5" s="117">
        <f t="shared" ref="K5:R5" si="0">J5+1</f>
        <v>2025</v>
      </c>
      <c r="L5" s="117">
        <f t="shared" si="0"/>
        <v>2026</v>
      </c>
      <c r="M5" s="117">
        <f t="shared" si="0"/>
        <v>2027</v>
      </c>
      <c r="N5" s="117">
        <f t="shared" si="0"/>
        <v>2028</v>
      </c>
      <c r="O5" s="117">
        <f t="shared" si="0"/>
        <v>2029</v>
      </c>
      <c r="P5" s="117">
        <f t="shared" si="0"/>
        <v>2030</v>
      </c>
      <c r="Q5" s="117">
        <f t="shared" si="0"/>
        <v>2031</v>
      </c>
      <c r="R5" s="117">
        <f t="shared" si="0"/>
        <v>2032</v>
      </c>
    </row>
    <row r="6" spans="1:21" ht="24.75" thickBot="1" x14ac:dyDescent="0.25">
      <c r="A6" s="115"/>
      <c r="B6" s="118" t="s">
        <v>7</v>
      </c>
      <c r="C6" s="119"/>
      <c r="D6" s="119"/>
      <c r="E6" s="119"/>
      <c r="F6" s="119"/>
      <c r="G6" s="119"/>
      <c r="H6" s="26"/>
      <c r="I6" s="120" t="s">
        <v>9</v>
      </c>
      <c r="J6" s="120" t="s">
        <v>10</v>
      </c>
      <c r="K6" s="120" t="s">
        <v>11</v>
      </c>
      <c r="L6" s="120" t="s">
        <v>12</v>
      </c>
      <c r="M6" s="120" t="s">
        <v>13</v>
      </c>
      <c r="N6" s="120" t="s">
        <v>14</v>
      </c>
      <c r="O6" s="120" t="s">
        <v>15</v>
      </c>
      <c r="P6" s="120" t="s">
        <v>16</v>
      </c>
      <c r="Q6" s="120" t="s">
        <v>17</v>
      </c>
      <c r="R6" s="120" t="s">
        <v>18</v>
      </c>
    </row>
    <row r="7" spans="1:21" x14ac:dyDescent="0.2">
      <c r="H7" s="121"/>
    </row>
    <row r="8" spans="1:21" x14ac:dyDescent="0.2">
      <c r="A8" s="112"/>
      <c r="B8" s="122" t="s">
        <v>79</v>
      </c>
      <c r="C8" s="112"/>
      <c r="D8" s="112"/>
      <c r="E8" s="112"/>
      <c r="F8" s="112"/>
      <c r="G8" s="112"/>
      <c r="H8" s="123"/>
      <c r="I8" s="124"/>
      <c r="J8" s="125"/>
      <c r="K8" s="112"/>
    </row>
    <row r="9" spans="1:21" x14ac:dyDescent="0.2">
      <c r="A9" s="112"/>
      <c r="B9" s="126" t="s">
        <v>80</v>
      </c>
      <c r="C9" s="112"/>
      <c r="D9" s="112"/>
      <c r="E9" s="112"/>
      <c r="F9" s="112"/>
      <c r="G9" s="112"/>
      <c r="H9" s="123"/>
      <c r="I9" s="124"/>
      <c r="J9" s="125"/>
      <c r="K9" s="112"/>
    </row>
    <row r="10" spans="1:21" x14ac:dyDescent="0.2">
      <c r="B10" s="114" t="s">
        <v>22</v>
      </c>
      <c r="H10" s="123"/>
      <c r="I10" s="127">
        <f t="shared" ref="I10:R11" si="1">I60+I110+I159</f>
        <v>5466.3639723219267</v>
      </c>
      <c r="J10" s="127">
        <f t="shared" si="1"/>
        <v>6904.384376276108</v>
      </c>
      <c r="K10" s="127">
        <f t="shared" si="1"/>
        <v>7382.6368236129219</v>
      </c>
      <c r="L10" s="127">
        <f t="shared" si="1"/>
        <v>7767.8409894577144</v>
      </c>
      <c r="M10" s="127">
        <f t="shared" si="1"/>
        <v>7972.1998031058929</v>
      </c>
      <c r="N10" s="127">
        <f t="shared" si="1"/>
        <v>8181.9736346407335</v>
      </c>
      <c r="O10" s="127">
        <f t="shared" si="1"/>
        <v>8397.3070764224103</v>
      </c>
      <c r="P10" s="127">
        <f t="shared" si="1"/>
        <v>8618.3486132094822</v>
      </c>
      <c r="Q10" s="127">
        <f t="shared" si="1"/>
        <v>8845.2507278295161</v>
      </c>
      <c r="R10" s="127">
        <f t="shared" si="1"/>
        <v>9078.1700097433186</v>
      </c>
    </row>
    <row r="11" spans="1:21" x14ac:dyDescent="0.2">
      <c r="B11" s="114" t="s">
        <v>23</v>
      </c>
      <c r="H11" s="123"/>
      <c r="I11" s="127">
        <f t="shared" si="1"/>
        <v>4240.8247764148209</v>
      </c>
      <c r="J11" s="127">
        <f t="shared" si="1"/>
        <v>4452.8808305813545</v>
      </c>
      <c r="K11" s="127">
        <f t="shared" si="1"/>
        <v>4631.0823212022251</v>
      </c>
      <c r="L11" s="127">
        <f t="shared" si="1"/>
        <v>4770.1029228235066</v>
      </c>
      <c r="M11" s="127">
        <f t="shared" si="1"/>
        <v>4913.2968296376548</v>
      </c>
      <c r="N11" s="127">
        <f t="shared" si="1"/>
        <v>5060.7893227314835</v>
      </c>
      <c r="O11" s="127">
        <f t="shared" si="1"/>
        <v>5212.709444122489</v>
      </c>
      <c r="P11" s="127">
        <f t="shared" si="1"/>
        <v>5369.1901096629335</v>
      </c>
      <c r="Q11" s="127">
        <f t="shared" si="1"/>
        <v>5530.3682253333827</v>
      </c>
      <c r="R11" s="127">
        <f t="shared" si="1"/>
        <v>5696.3848070274253</v>
      </c>
    </row>
    <row r="12" spans="1:21" x14ac:dyDescent="0.2">
      <c r="B12" s="114" t="s">
        <v>81</v>
      </c>
      <c r="H12" s="123"/>
      <c r="I12" s="127">
        <f t="shared" ref="I12:R14" si="2">I63+I112+I161</f>
        <v>9.2380000000000013</v>
      </c>
      <c r="J12" s="127">
        <f t="shared" si="2"/>
        <v>78.120070999999996</v>
      </c>
      <c r="K12" s="127">
        <f t="shared" si="2"/>
        <v>95.059069430329004</v>
      </c>
      <c r="L12" s="127">
        <f t="shared" si="2"/>
        <v>134.41775874021974</v>
      </c>
      <c r="M12" s="127">
        <f t="shared" si="2"/>
        <v>172.34280483374275</v>
      </c>
      <c r="N12" s="127">
        <f t="shared" si="2"/>
        <v>210.88783764013471</v>
      </c>
      <c r="O12" s="127">
        <f t="shared" si="2"/>
        <v>224.93978590786952</v>
      </c>
      <c r="P12" s="127">
        <f t="shared" si="2"/>
        <v>250.99172656323029</v>
      </c>
      <c r="Q12" s="127">
        <f t="shared" si="2"/>
        <v>288.10896041266381</v>
      </c>
      <c r="R12" s="127">
        <f t="shared" si="2"/>
        <v>327.98179731836217</v>
      </c>
    </row>
    <row r="13" spans="1:21" x14ac:dyDescent="0.2">
      <c r="B13" s="114" t="s">
        <v>82</v>
      </c>
      <c r="H13" s="123"/>
      <c r="I13" s="127">
        <f t="shared" si="2"/>
        <v>21511.546000000002</v>
      </c>
      <c r="J13" s="127">
        <f t="shared" si="2"/>
        <v>7024.2771500000008</v>
      </c>
      <c r="K13" s="127">
        <f t="shared" si="2"/>
        <v>7346.7345159999995</v>
      </c>
      <c r="L13" s="127">
        <f t="shared" si="2"/>
        <v>6994.7333414799996</v>
      </c>
      <c r="M13" s="127">
        <f t="shared" si="2"/>
        <v>6956.8021817244007</v>
      </c>
      <c r="N13" s="127">
        <f t="shared" si="2"/>
        <v>7265.6205271761337</v>
      </c>
      <c r="O13" s="127">
        <f t="shared" si="2"/>
        <v>7343.1247129914173</v>
      </c>
      <c r="P13" s="127">
        <f t="shared" si="2"/>
        <v>7562.5710643811599</v>
      </c>
      <c r="Q13" s="127">
        <f t="shared" si="2"/>
        <v>7736.7790463125948</v>
      </c>
      <c r="R13" s="127">
        <f t="shared" si="2"/>
        <v>7936.0324177019738</v>
      </c>
    </row>
    <row r="14" spans="1:21" x14ac:dyDescent="0.2">
      <c r="B14" s="114" t="s">
        <v>83</v>
      </c>
      <c r="H14" s="123"/>
      <c r="I14" s="127">
        <f t="shared" si="2"/>
        <v>68.725684210526325</v>
      </c>
      <c r="J14" s="127">
        <f t="shared" si="2"/>
        <v>72.161968421052634</v>
      </c>
      <c r="K14" s="127">
        <f t="shared" si="2"/>
        <v>75.048447157894728</v>
      </c>
      <c r="L14" s="127">
        <f t="shared" si="2"/>
        <v>77.2999005726316</v>
      </c>
      <c r="M14" s="127">
        <f t="shared" si="2"/>
        <v>79.618897589810544</v>
      </c>
      <c r="N14" s="127">
        <f t="shared" si="2"/>
        <v>92.300123800214138</v>
      </c>
      <c r="O14" s="127">
        <f t="shared" si="2"/>
        <v>84.467688453030021</v>
      </c>
      <c r="P14" s="127">
        <f t="shared" si="2"/>
        <v>87.001719106620911</v>
      </c>
      <c r="Q14" s="127">
        <f t="shared" si="2"/>
        <v>89.611770679819543</v>
      </c>
      <c r="R14" s="127">
        <f t="shared" si="2"/>
        <v>92.300123800214138</v>
      </c>
    </row>
    <row r="15" spans="1:21" x14ac:dyDescent="0.2">
      <c r="A15" s="112"/>
      <c r="B15" s="126" t="s">
        <v>84</v>
      </c>
      <c r="C15" s="112"/>
      <c r="D15" s="112"/>
      <c r="E15" s="112"/>
      <c r="F15" s="112"/>
      <c r="G15" s="112"/>
      <c r="H15" s="123"/>
      <c r="I15" s="128"/>
      <c r="J15" s="129"/>
      <c r="K15" s="129"/>
      <c r="L15" s="129"/>
      <c r="M15" s="129"/>
      <c r="N15" s="129"/>
      <c r="O15" s="129"/>
      <c r="P15" s="129"/>
      <c r="Q15" s="129"/>
      <c r="R15" s="129"/>
    </row>
    <row r="16" spans="1:21" x14ac:dyDescent="0.2">
      <c r="B16" s="114" t="s">
        <v>32</v>
      </c>
      <c r="H16" s="123"/>
      <c r="I16" s="127">
        <f t="shared" ref="I16:R19" si="3">I67+I116+I165</f>
        <v>-5914.872247311604</v>
      </c>
      <c r="J16" s="127">
        <f t="shared" si="3"/>
        <v>-6192.780996442697</v>
      </c>
      <c r="K16" s="127">
        <f t="shared" si="3"/>
        <v>-6426.7872812718488</v>
      </c>
      <c r="L16" s="127">
        <f t="shared" si="3"/>
        <v>-6594.3846969300193</v>
      </c>
      <c r="M16" s="127">
        <f t="shared" si="3"/>
        <v>-6771.5720269467338</v>
      </c>
      <c r="N16" s="127">
        <f t="shared" si="3"/>
        <v>-6953.2492084283085</v>
      </c>
      <c r="O16" s="127">
        <f t="shared" si="3"/>
        <v>-7144.8739061812557</v>
      </c>
      <c r="P16" s="127">
        <f t="shared" si="3"/>
        <v>-7330.4815137267924</v>
      </c>
      <c r="Q16" s="127">
        <f t="shared" si="3"/>
        <v>-7526.2451523130994</v>
      </c>
      <c r="R16" s="127">
        <f t="shared" si="3"/>
        <v>-7726.915667783981</v>
      </c>
    </row>
    <row r="17" spans="1:18" x14ac:dyDescent="0.2">
      <c r="B17" s="114" t="s">
        <v>34</v>
      </c>
      <c r="H17" s="123"/>
      <c r="I17" s="127">
        <f t="shared" si="3"/>
        <v>-6233.2501652500005</v>
      </c>
      <c r="J17" s="127">
        <f t="shared" si="3"/>
        <v>-6428.9868641650037</v>
      </c>
      <c r="K17" s="127">
        <f t="shared" si="3"/>
        <v>-6793.199432823254</v>
      </c>
      <c r="L17" s="127">
        <f t="shared" si="3"/>
        <v>-7011.5844126041875</v>
      </c>
      <c r="M17" s="127">
        <f t="shared" si="3"/>
        <v>-7325.5506164503859</v>
      </c>
      <c r="N17" s="127">
        <f t="shared" si="3"/>
        <v>-7598.9480180707023</v>
      </c>
      <c r="O17" s="127">
        <f t="shared" si="3"/>
        <v>-7994.2035818647055</v>
      </c>
      <c r="P17" s="127">
        <f t="shared" si="3"/>
        <v>-8296.8469423025927</v>
      </c>
      <c r="Q17" s="127">
        <f t="shared" si="3"/>
        <v>-8655.711110472912</v>
      </c>
      <c r="R17" s="127">
        <f t="shared" si="3"/>
        <v>-9030.2332088843777</v>
      </c>
    </row>
    <row r="18" spans="1:18" x14ac:dyDescent="0.2">
      <c r="B18" s="114" t="s">
        <v>33</v>
      </c>
      <c r="H18" s="123"/>
      <c r="I18" s="127">
        <f t="shared" si="3"/>
        <v>-85.24</v>
      </c>
      <c r="J18" s="127">
        <f t="shared" si="3"/>
        <v>-106.24194737063395</v>
      </c>
      <c r="K18" s="127">
        <f t="shared" si="3"/>
        <v>-107.35404274375227</v>
      </c>
      <c r="L18" s="127">
        <f t="shared" si="3"/>
        <v>-107.77292831542752</v>
      </c>
      <c r="M18" s="127">
        <f t="shared" si="3"/>
        <v>-108.16708408099055</v>
      </c>
      <c r="N18" s="127">
        <f t="shared" si="3"/>
        <v>-108.819581572739</v>
      </c>
      <c r="O18" s="127">
        <f t="shared" si="3"/>
        <v>-109.77255195787879</v>
      </c>
      <c r="P18" s="127">
        <f t="shared" si="3"/>
        <v>-110.76855856445984</v>
      </c>
      <c r="Q18" s="127">
        <f t="shared" si="3"/>
        <v>-111.76067106030639</v>
      </c>
      <c r="R18" s="127">
        <f t="shared" si="3"/>
        <v>-112.76055192011053</v>
      </c>
    </row>
    <row r="19" spans="1:18" x14ac:dyDescent="0.2">
      <c r="B19" s="114" t="s">
        <v>83</v>
      </c>
      <c r="H19" s="123"/>
      <c r="I19" s="127">
        <f t="shared" si="3"/>
        <v>-312.2</v>
      </c>
      <c r="J19" s="127">
        <f t="shared" si="3"/>
        <v>-330.93200000000002</v>
      </c>
      <c r="K19" s="127">
        <f t="shared" si="3"/>
        <v>-347.47859999999997</v>
      </c>
      <c r="L19" s="127">
        <f t="shared" si="3"/>
        <v>-361.37774399999995</v>
      </c>
      <c r="M19" s="127">
        <f t="shared" si="3"/>
        <v>-375.83285375999998</v>
      </c>
      <c r="N19" s="127">
        <f t="shared" si="3"/>
        <v>-390.86616791040007</v>
      </c>
      <c r="O19" s="127">
        <f t="shared" si="3"/>
        <v>-406.50081462681601</v>
      </c>
      <c r="P19" s="127">
        <f t="shared" si="3"/>
        <v>-422.76084721188852</v>
      </c>
      <c r="Q19" s="127">
        <f t="shared" si="3"/>
        <v>-439.67128110036418</v>
      </c>
      <c r="R19" s="127">
        <f t="shared" si="3"/>
        <v>-457.25813234437885</v>
      </c>
    </row>
    <row r="20" spans="1:18" x14ac:dyDescent="0.2">
      <c r="H20" s="130"/>
      <c r="I20" s="131"/>
      <c r="J20" s="132"/>
      <c r="K20" s="132"/>
      <c r="L20" s="132"/>
      <c r="M20" s="132"/>
      <c r="N20" s="132"/>
      <c r="O20" s="132"/>
      <c r="P20" s="132"/>
      <c r="Q20" s="132"/>
      <c r="R20" s="132"/>
    </row>
    <row r="21" spans="1:18" x14ac:dyDescent="0.2">
      <c r="A21" s="133"/>
      <c r="B21" s="134" t="s">
        <v>85</v>
      </c>
      <c r="C21" s="135"/>
      <c r="D21" s="135"/>
      <c r="E21" s="135"/>
      <c r="F21" s="135"/>
      <c r="G21" s="135"/>
      <c r="H21" s="123"/>
      <c r="I21" s="136">
        <f t="shared" ref="I21:R21" si="4">SUM(I9:I20)</f>
        <v>18751.136020385671</v>
      </c>
      <c r="J21" s="137">
        <f t="shared" si="4"/>
        <v>5472.8825883001828</v>
      </c>
      <c r="K21" s="137">
        <f t="shared" si="4"/>
        <v>5855.7418205645126</v>
      </c>
      <c r="L21" s="137">
        <f t="shared" si="4"/>
        <v>5669.2751312244382</v>
      </c>
      <c r="M21" s="137">
        <f t="shared" si="4"/>
        <v>5513.1379356533926</v>
      </c>
      <c r="N21" s="137">
        <f t="shared" si="4"/>
        <v>5759.6884700065502</v>
      </c>
      <c r="O21" s="137">
        <f t="shared" si="4"/>
        <v>5607.1978532665617</v>
      </c>
      <c r="P21" s="137">
        <f t="shared" si="4"/>
        <v>5727.2453711176968</v>
      </c>
      <c r="Q21" s="137">
        <f t="shared" si="4"/>
        <v>5756.7305156212997</v>
      </c>
      <c r="R21" s="137">
        <f t="shared" si="4"/>
        <v>5803.7015946584424</v>
      </c>
    </row>
    <row r="22" spans="1:18" x14ac:dyDescent="0.2">
      <c r="H22" s="123"/>
      <c r="I22" s="131"/>
      <c r="J22" s="138"/>
    </row>
    <row r="23" spans="1:18" x14ac:dyDescent="0.2">
      <c r="A23" s="112"/>
      <c r="B23" s="122" t="s">
        <v>86</v>
      </c>
      <c r="C23" s="112"/>
      <c r="D23" s="112"/>
      <c r="E23" s="112"/>
      <c r="F23" s="112"/>
      <c r="G23" s="112"/>
      <c r="H23" s="123"/>
      <c r="I23" s="139"/>
      <c r="J23" s="125"/>
      <c r="K23" s="112"/>
    </row>
    <row r="24" spans="1:18" x14ac:dyDescent="0.2">
      <c r="A24" s="112"/>
      <c r="B24" s="126" t="s">
        <v>80</v>
      </c>
      <c r="C24" s="112"/>
      <c r="D24" s="112"/>
      <c r="E24" s="112"/>
      <c r="F24" s="112"/>
      <c r="G24" s="112"/>
      <c r="H24" s="123"/>
      <c r="I24" s="139"/>
      <c r="J24" s="125"/>
      <c r="K24" s="112"/>
    </row>
    <row r="25" spans="1:18" hidden="1" x14ac:dyDescent="0.2">
      <c r="B25" s="114" t="s">
        <v>87</v>
      </c>
      <c r="H25" s="123"/>
      <c r="I25" s="127">
        <f>I76</f>
        <v>0</v>
      </c>
      <c r="J25" s="127">
        <f t="shared" ref="J25:R27" si="5">J76</f>
        <v>0</v>
      </c>
      <c r="K25" s="127">
        <f t="shared" si="5"/>
        <v>0</v>
      </c>
      <c r="L25" s="127">
        <f t="shared" si="5"/>
        <v>0</v>
      </c>
      <c r="M25" s="127">
        <f t="shared" si="5"/>
        <v>0</v>
      </c>
      <c r="N25" s="127">
        <f t="shared" si="5"/>
        <v>0</v>
      </c>
      <c r="O25" s="127">
        <f t="shared" si="5"/>
        <v>0</v>
      </c>
      <c r="P25" s="127">
        <f t="shared" si="5"/>
        <v>0</v>
      </c>
      <c r="Q25" s="127">
        <f t="shared" si="5"/>
        <v>0</v>
      </c>
      <c r="R25" s="127">
        <f t="shared" si="5"/>
        <v>0</v>
      </c>
    </row>
    <row r="26" spans="1:18" hidden="1" x14ac:dyDescent="0.2">
      <c r="B26" s="114" t="s">
        <v>88</v>
      </c>
      <c r="H26" s="123"/>
      <c r="I26" s="127">
        <f>I77</f>
        <v>0</v>
      </c>
      <c r="J26" s="127">
        <f t="shared" si="5"/>
        <v>0</v>
      </c>
      <c r="K26" s="127">
        <f t="shared" si="5"/>
        <v>0</v>
      </c>
      <c r="L26" s="127">
        <f t="shared" si="5"/>
        <v>0</v>
      </c>
      <c r="M26" s="127">
        <f t="shared" si="5"/>
        <v>0</v>
      </c>
      <c r="N26" s="127">
        <f t="shared" si="5"/>
        <v>0</v>
      </c>
      <c r="O26" s="127">
        <f t="shared" si="5"/>
        <v>0</v>
      </c>
      <c r="P26" s="127">
        <f t="shared" si="5"/>
        <v>0</v>
      </c>
      <c r="Q26" s="127">
        <f t="shared" si="5"/>
        <v>0</v>
      </c>
      <c r="R26" s="127">
        <f t="shared" si="5"/>
        <v>0</v>
      </c>
    </row>
    <row r="27" spans="1:18" x14ac:dyDescent="0.2">
      <c r="B27" s="114" t="s">
        <v>89</v>
      </c>
      <c r="H27" s="123"/>
      <c r="I27" s="127">
        <f>I78</f>
        <v>179</v>
      </c>
      <c r="J27" s="127">
        <f t="shared" si="5"/>
        <v>597</v>
      </c>
      <c r="K27" s="127">
        <f t="shared" si="5"/>
        <v>326</v>
      </c>
      <c r="L27" s="127">
        <f t="shared" si="5"/>
        <v>90</v>
      </c>
      <c r="M27" s="127">
        <f t="shared" si="5"/>
        <v>55</v>
      </c>
      <c r="N27" s="127">
        <f t="shared" si="5"/>
        <v>140</v>
      </c>
      <c r="O27" s="127">
        <f t="shared" si="5"/>
        <v>50</v>
      </c>
      <c r="P27" s="127">
        <f t="shared" si="5"/>
        <v>315</v>
      </c>
      <c r="Q27" s="127">
        <f t="shared" si="5"/>
        <v>0</v>
      </c>
      <c r="R27" s="127">
        <f t="shared" si="5"/>
        <v>15</v>
      </c>
    </row>
    <row r="28" spans="1:18" x14ac:dyDescent="0.2">
      <c r="A28" s="112"/>
      <c r="B28" s="126" t="s">
        <v>84</v>
      </c>
      <c r="C28" s="112"/>
      <c r="D28" s="112"/>
      <c r="E28" s="112"/>
      <c r="F28" s="112"/>
      <c r="G28" s="112"/>
      <c r="H28" s="123"/>
      <c r="I28" s="140"/>
      <c r="J28" s="141"/>
      <c r="K28" s="141"/>
      <c r="L28" s="141"/>
      <c r="M28" s="141"/>
      <c r="N28" s="141"/>
      <c r="O28" s="141"/>
      <c r="P28" s="141"/>
      <c r="Q28" s="141"/>
      <c r="R28" s="141"/>
    </row>
    <row r="29" spans="1:18" hidden="1" x14ac:dyDescent="0.2">
      <c r="B29" s="114" t="s">
        <v>90</v>
      </c>
      <c r="H29" s="123"/>
      <c r="I29" s="127">
        <f>I80</f>
        <v>0</v>
      </c>
      <c r="J29" s="127">
        <f t="shared" ref="J29:R29" si="6">J80</f>
        <v>0</v>
      </c>
      <c r="K29" s="127">
        <f t="shared" si="6"/>
        <v>0</v>
      </c>
      <c r="L29" s="127">
        <f t="shared" si="6"/>
        <v>0</v>
      </c>
      <c r="M29" s="127">
        <f t="shared" si="6"/>
        <v>0</v>
      </c>
      <c r="N29" s="127">
        <f t="shared" si="6"/>
        <v>0</v>
      </c>
      <c r="O29" s="127">
        <f t="shared" si="6"/>
        <v>0</v>
      </c>
      <c r="P29" s="127">
        <f t="shared" si="6"/>
        <v>0</v>
      </c>
      <c r="Q29" s="127">
        <f t="shared" si="6"/>
        <v>0</v>
      </c>
      <c r="R29" s="127">
        <f t="shared" si="6"/>
        <v>0</v>
      </c>
    </row>
    <row r="30" spans="1:18" x14ac:dyDescent="0.2">
      <c r="B30" s="114" t="s">
        <v>91</v>
      </c>
      <c r="H30" s="123"/>
      <c r="I30" s="127">
        <f t="shared" ref="I30:R30" si="7">I81+I130+I178</f>
        <v>-23337.558000000001</v>
      </c>
      <c r="J30" s="127">
        <f t="shared" si="7"/>
        <v>-10060.874500000002</v>
      </c>
      <c r="K30" s="127">
        <f t="shared" si="7"/>
        <v>-5128.9053749999994</v>
      </c>
      <c r="L30" s="127">
        <f t="shared" si="7"/>
        <v>-4111.2900937499999</v>
      </c>
      <c r="M30" s="127">
        <f t="shared" si="7"/>
        <v>-3781.0790975000004</v>
      </c>
      <c r="N30" s="127">
        <f t="shared" si="7"/>
        <v>-4348.3029814000001</v>
      </c>
      <c r="O30" s="127">
        <f t="shared" si="7"/>
        <v>-5038.8062206560007</v>
      </c>
      <c r="P30" s="127">
        <f t="shared" si="7"/>
        <v>-4944.2831494822403</v>
      </c>
      <c r="Q30" s="127">
        <f t="shared" si="7"/>
        <v>-4216.0912354615302</v>
      </c>
      <c r="R30" s="127">
        <f t="shared" si="7"/>
        <v>-4168.2043648799918</v>
      </c>
    </row>
    <row r="31" spans="1:18" hidden="1" x14ac:dyDescent="0.2">
      <c r="B31" s="114" t="s">
        <v>92</v>
      </c>
      <c r="H31" s="123"/>
      <c r="I31" s="127">
        <f>I82</f>
        <v>0</v>
      </c>
      <c r="J31" s="127">
        <f t="shared" ref="J31:R31" si="8">J82</f>
        <v>0</v>
      </c>
      <c r="K31" s="127">
        <f t="shared" si="8"/>
        <v>0</v>
      </c>
      <c r="L31" s="127">
        <f t="shared" si="8"/>
        <v>0</v>
      </c>
      <c r="M31" s="127">
        <f t="shared" si="8"/>
        <v>0</v>
      </c>
      <c r="N31" s="127">
        <f t="shared" si="8"/>
        <v>0</v>
      </c>
      <c r="O31" s="127">
        <f t="shared" si="8"/>
        <v>0</v>
      </c>
      <c r="P31" s="127">
        <f t="shared" si="8"/>
        <v>0</v>
      </c>
      <c r="Q31" s="127">
        <f t="shared" si="8"/>
        <v>0</v>
      </c>
      <c r="R31" s="127">
        <f t="shared" si="8"/>
        <v>0</v>
      </c>
    </row>
    <row r="32" spans="1:18" x14ac:dyDescent="0.2">
      <c r="H32" s="121"/>
      <c r="I32" s="142"/>
      <c r="J32" s="143"/>
      <c r="K32" s="143"/>
      <c r="L32" s="143"/>
      <c r="M32" s="143"/>
      <c r="N32" s="143"/>
      <c r="O32" s="143"/>
      <c r="P32" s="143"/>
      <c r="Q32" s="143"/>
      <c r="R32" s="143"/>
    </row>
    <row r="33" spans="1:18" x14ac:dyDescent="0.2">
      <c r="A33" s="112"/>
      <c r="B33" s="134" t="s">
        <v>93</v>
      </c>
      <c r="C33" s="135"/>
      <c r="D33" s="135"/>
      <c r="E33" s="135"/>
      <c r="F33" s="135"/>
      <c r="G33" s="135"/>
      <c r="H33" s="123"/>
      <c r="I33" s="136">
        <f t="shared" ref="I33:R33" si="9">SUM(I24:I32)</f>
        <v>-23158.558000000001</v>
      </c>
      <c r="J33" s="137">
        <f t="shared" si="9"/>
        <v>-9463.8745000000017</v>
      </c>
      <c r="K33" s="137">
        <f t="shared" si="9"/>
        <v>-4802.9053749999994</v>
      </c>
      <c r="L33" s="137">
        <f t="shared" si="9"/>
        <v>-4021.2900937499999</v>
      </c>
      <c r="M33" s="137">
        <f t="shared" si="9"/>
        <v>-3726.0790975000004</v>
      </c>
      <c r="N33" s="137">
        <f t="shared" si="9"/>
        <v>-4208.3029814000001</v>
      </c>
      <c r="O33" s="137">
        <f t="shared" si="9"/>
        <v>-4988.8062206560007</v>
      </c>
      <c r="P33" s="137">
        <f t="shared" si="9"/>
        <v>-4629.2831494822403</v>
      </c>
      <c r="Q33" s="137">
        <f t="shared" si="9"/>
        <v>-4216.0912354615302</v>
      </c>
      <c r="R33" s="137">
        <f t="shared" si="9"/>
        <v>-4153.2043648799918</v>
      </c>
    </row>
    <row r="34" spans="1:18" x14ac:dyDescent="0.2">
      <c r="H34" s="130"/>
      <c r="I34" s="131"/>
      <c r="J34" s="132"/>
    </row>
    <row r="35" spans="1:18" x14ac:dyDescent="0.2">
      <c r="A35" s="112"/>
      <c r="B35" s="122" t="s">
        <v>94</v>
      </c>
      <c r="C35" s="112"/>
      <c r="D35" s="112"/>
      <c r="E35" s="112"/>
      <c r="F35" s="112"/>
      <c r="G35" s="112"/>
      <c r="H35" s="123"/>
      <c r="I35" s="139"/>
      <c r="J35" s="125"/>
      <c r="K35" s="112"/>
    </row>
    <row r="36" spans="1:18" x14ac:dyDescent="0.2">
      <c r="A36" s="112"/>
      <c r="B36" s="126" t="s">
        <v>80</v>
      </c>
      <c r="C36" s="112"/>
      <c r="D36" s="112"/>
      <c r="E36" s="112"/>
      <c r="F36" s="112"/>
      <c r="G36" s="112"/>
      <c r="H36" s="123"/>
      <c r="I36" s="139"/>
      <c r="J36" s="125"/>
      <c r="K36" s="112"/>
    </row>
    <row r="37" spans="1:18" x14ac:dyDescent="0.2">
      <c r="B37" s="114" t="s">
        <v>95</v>
      </c>
      <c r="H37" s="123"/>
      <c r="I37" s="127">
        <f t="shared" ref="I37:R37" si="10">I88+I137+I186</f>
        <v>780</v>
      </c>
      <c r="J37" s="127">
        <f t="shared" si="10"/>
        <v>500</v>
      </c>
      <c r="K37" s="127">
        <f t="shared" si="10"/>
        <v>0</v>
      </c>
      <c r="L37" s="127">
        <f t="shared" si="10"/>
        <v>0</v>
      </c>
      <c r="M37" s="127">
        <f t="shared" si="10"/>
        <v>0</v>
      </c>
      <c r="N37" s="127">
        <f t="shared" si="10"/>
        <v>0</v>
      </c>
      <c r="O37" s="127">
        <f t="shared" si="10"/>
        <v>0</v>
      </c>
      <c r="P37" s="127">
        <f t="shared" si="10"/>
        <v>0</v>
      </c>
      <c r="Q37" s="127">
        <f t="shared" si="10"/>
        <v>0</v>
      </c>
      <c r="R37" s="127">
        <f t="shared" si="10"/>
        <v>0</v>
      </c>
    </row>
    <row r="38" spans="1:18" x14ac:dyDescent="0.2">
      <c r="A38" s="112"/>
      <c r="B38" s="126" t="s">
        <v>84</v>
      </c>
      <c r="C38" s="112"/>
      <c r="D38" s="112"/>
      <c r="E38" s="112"/>
      <c r="F38" s="112"/>
      <c r="G38" s="112"/>
      <c r="H38" s="123"/>
      <c r="I38" s="140"/>
      <c r="J38" s="140"/>
      <c r="K38" s="140"/>
      <c r="L38" s="140"/>
      <c r="M38" s="140"/>
      <c r="N38" s="140"/>
      <c r="O38" s="140"/>
      <c r="P38" s="140"/>
      <c r="Q38" s="140"/>
      <c r="R38" s="140"/>
    </row>
    <row r="39" spans="1:18" x14ac:dyDescent="0.2">
      <c r="B39" s="114" t="s">
        <v>96</v>
      </c>
      <c r="H39" s="123"/>
      <c r="I39" s="127">
        <f t="shared" ref="I39:R39" si="11">I90+I139+I188</f>
        <v>-223.63171627990326</v>
      </c>
      <c r="J39" s="127">
        <f t="shared" si="11"/>
        <v>-270.54024315580438</v>
      </c>
      <c r="K39" s="127">
        <f t="shared" si="11"/>
        <v>-265.66113356716602</v>
      </c>
      <c r="L39" s="127">
        <f t="shared" si="11"/>
        <v>-219.23626993327338</v>
      </c>
      <c r="M39" s="127">
        <f t="shared" si="11"/>
        <v>-231.47715696103381</v>
      </c>
      <c r="N39" s="127">
        <f t="shared" si="11"/>
        <v>-48.053207234940999</v>
      </c>
      <c r="O39" s="127">
        <f t="shared" si="11"/>
        <v>-50.768018802108415</v>
      </c>
      <c r="P39" s="127">
        <f t="shared" si="11"/>
        <v>-53.586505425926859</v>
      </c>
      <c r="Q39" s="127">
        <f t="shared" si="11"/>
        <v>-56.561465889695761</v>
      </c>
      <c r="R39" s="127">
        <f t="shared" si="11"/>
        <v>-59.687340907891731</v>
      </c>
    </row>
    <row r="40" spans="1:18" x14ac:dyDescent="0.2">
      <c r="H40" s="121"/>
      <c r="I40" s="132"/>
      <c r="J40" s="132"/>
    </row>
    <row r="41" spans="1:18" x14ac:dyDescent="0.2">
      <c r="A41" s="112"/>
      <c r="B41" s="144" t="s">
        <v>97</v>
      </c>
      <c r="C41" s="135"/>
      <c r="D41" s="135"/>
      <c r="E41" s="135"/>
      <c r="F41" s="135"/>
      <c r="G41" s="135"/>
      <c r="H41" s="123"/>
      <c r="I41" s="137">
        <f>SUM(I37:I40)</f>
        <v>556.36828372009677</v>
      </c>
      <c r="J41" s="137">
        <f t="shared" ref="J41:R41" si="12">SUM(J37:J40)</f>
        <v>229.45975684419562</v>
      </c>
      <c r="K41" s="137">
        <f t="shared" si="12"/>
        <v>-265.66113356716602</v>
      </c>
      <c r="L41" s="137">
        <f t="shared" si="12"/>
        <v>-219.23626993327338</v>
      </c>
      <c r="M41" s="137">
        <f t="shared" si="12"/>
        <v>-231.47715696103381</v>
      </c>
      <c r="N41" s="137">
        <f t="shared" si="12"/>
        <v>-48.053207234940999</v>
      </c>
      <c r="O41" s="137">
        <f t="shared" si="12"/>
        <v>-50.768018802108415</v>
      </c>
      <c r="P41" s="137">
        <f t="shared" si="12"/>
        <v>-53.586505425926859</v>
      </c>
      <c r="Q41" s="137">
        <f t="shared" si="12"/>
        <v>-56.561465889695761</v>
      </c>
      <c r="R41" s="137">
        <f t="shared" si="12"/>
        <v>-59.687340907891731</v>
      </c>
    </row>
    <row r="42" spans="1:18" x14ac:dyDescent="0.2">
      <c r="H42" s="121"/>
      <c r="I42" s="132"/>
      <c r="J42" s="132"/>
    </row>
    <row r="43" spans="1:18" x14ac:dyDescent="0.2">
      <c r="A43" s="112"/>
      <c r="B43" s="145" t="s">
        <v>98</v>
      </c>
      <c r="C43" s="112"/>
      <c r="D43" s="112"/>
      <c r="E43" s="112"/>
      <c r="F43" s="112"/>
      <c r="G43" s="112"/>
      <c r="H43" s="121"/>
      <c r="I43" s="146">
        <f t="shared" ref="I43:R43" si="13">I41+I33+I21</f>
        <v>-3851.0536958942321</v>
      </c>
      <c r="J43" s="146">
        <f t="shared" si="13"/>
        <v>-3761.532154855624</v>
      </c>
      <c r="K43" s="146">
        <f t="shared" si="13"/>
        <v>787.17531199734731</v>
      </c>
      <c r="L43" s="146">
        <f t="shared" si="13"/>
        <v>1428.7487675411649</v>
      </c>
      <c r="M43" s="146">
        <f t="shared" si="13"/>
        <v>1555.5816811923582</v>
      </c>
      <c r="N43" s="146">
        <f t="shared" si="13"/>
        <v>1503.3322813716095</v>
      </c>
      <c r="O43" s="146">
        <f t="shared" si="13"/>
        <v>567.62361380845232</v>
      </c>
      <c r="P43" s="146">
        <f t="shared" si="13"/>
        <v>1044.3757162095299</v>
      </c>
      <c r="Q43" s="146">
        <f t="shared" si="13"/>
        <v>1484.0778142700738</v>
      </c>
      <c r="R43" s="146">
        <f t="shared" si="13"/>
        <v>1590.809888870559</v>
      </c>
    </row>
    <row r="44" spans="1:18" x14ac:dyDescent="0.2">
      <c r="B44" s="147"/>
      <c r="H44" s="121"/>
      <c r="I44" s="132"/>
      <c r="J44" s="132"/>
    </row>
    <row r="45" spans="1:18" x14ac:dyDescent="0.2">
      <c r="B45" s="115" t="s">
        <v>99</v>
      </c>
      <c r="H45" s="123"/>
      <c r="I45" s="148">
        <f t="shared" ref="I45:R45" si="14">I96+I145+I194</f>
        <v>8116</v>
      </c>
      <c r="J45" s="148">
        <f t="shared" si="14"/>
        <v>4551.0909946320835</v>
      </c>
      <c r="K45" s="148">
        <f t="shared" si="14"/>
        <v>892.51076482908763</v>
      </c>
      <c r="L45" s="148">
        <f t="shared" si="14"/>
        <v>1860.2560788811697</v>
      </c>
      <c r="M45" s="148">
        <f t="shared" si="14"/>
        <v>3523.7619485387113</v>
      </c>
      <c r="N45" s="148">
        <f t="shared" si="14"/>
        <v>5218.2769449109383</v>
      </c>
      <c r="O45" s="148">
        <f t="shared" si="14"/>
        <v>6964.7007159178102</v>
      </c>
      <c r="P45" s="148">
        <f t="shared" si="14"/>
        <v>7779.5482478005906</v>
      </c>
      <c r="Q45" s="148">
        <f t="shared" si="14"/>
        <v>9075.2462675641727</v>
      </c>
      <c r="R45" s="148">
        <f t="shared" si="14"/>
        <v>10814.701805829292</v>
      </c>
    </row>
    <row r="46" spans="1:18" ht="12.75" thickBot="1" x14ac:dyDescent="0.25">
      <c r="H46" s="121"/>
      <c r="I46" s="132"/>
      <c r="J46" s="132"/>
    </row>
    <row r="47" spans="1:18" ht="12.75" thickBot="1" x14ac:dyDescent="0.25">
      <c r="A47" s="112"/>
      <c r="B47" s="149" t="s">
        <v>100</v>
      </c>
      <c r="C47" s="150"/>
      <c r="D47" s="150"/>
      <c r="E47" s="150"/>
      <c r="F47" s="151"/>
      <c r="H47" s="123"/>
      <c r="I47" s="152">
        <f>I43+I45</f>
        <v>4264.9463041057679</v>
      </c>
      <c r="J47" s="152">
        <f>J43+J45</f>
        <v>789.55883977645954</v>
      </c>
      <c r="K47" s="152">
        <f t="shared" ref="K47:R47" si="15">K43+K45</f>
        <v>1679.6860768264351</v>
      </c>
      <c r="L47" s="152">
        <f t="shared" si="15"/>
        <v>3289.0048464223346</v>
      </c>
      <c r="M47" s="152">
        <f t="shared" si="15"/>
        <v>5079.3436297310691</v>
      </c>
      <c r="N47" s="152">
        <f t="shared" si="15"/>
        <v>6721.6092262825478</v>
      </c>
      <c r="O47" s="152">
        <f t="shared" si="15"/>
        <v>7532.3243297262625</v>
      </c>
      <c r="P47" s="152">
        <f t="shared" si="15"/>
        <v>8823.9239640101205</v>
      </c>
      <c r="Q47" s="152">
        <f t="shared" si="15"/>
        <v>10559.324081834246</v>
      </c>
      <c r="R47" s="152">
        <f t="shared" si="15"/>
        <v>12405.511694699851</v>
      </c>
    </row>
    <row r="48" spans="1:18" ht="12.75" thickTop="1" x14ac:dyDescent="0.2">
      <c r="I48" s="153"/>
      <c r="J48" s="153"/>
    </row>
    <row r="51" spans="2:18" ht="12.75" x14ac:dyDescent="0.2">
      <c r="B51" s="112" t="s">
        <v>40</v>
      </c>
      <c r="C51" s="112"/>
      <c r="D51" s="113"/>
      <c r="E51" s="113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" t="str">
        <f>'IncomeStat SCEN2'!$Q$1</f>
        <v>SCENARIO 2</v>
      </c>
      <c r="Q51" s="73"/>
      <c r="R51" s="112"/>
    </row>
    <row r="53" spans="2:18" x14ac:dyDescent="0.2">
      <c r="B53" s="115" t="s">
        <v>78</v>
      </c>
      <c r="C53" s="115"/>
      <c r="D53" s="115"/>
      <c r="E53" s="115"/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  <c r="R53" s="115"/>
    </row>
    <row r="54" spans="2:18" ht="12.75" thickBot="1" x14ac:dyDescent="0.25">
      <c r="B54" s="115"/>
      <c r="C54" s="115"/>
      <c r="D54" s="115"/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5"/>
    </row>
    <row r="55" spans="2:18" x14ac:dyDescent="0.2">
      <c r="B55" s="19" t="s">
        <v>6</v>
      </c>
      <c r="C55" s="116"/>
      <c r="D55" s="116"/>
      <c r="E55" s="116"/>
      <c r="F55" s="116"/>
      <c r="G55" s="116"/>
      <c r="H55" s="116"/>
      <c r="I55" s="117">
        <f>I5</f>
        <v>2023</v>
      </c>
      <c r="J55" s="117">
        <f>I55+1</f>
        <v>2024</v>
      </c>
      <c r="K55" s="117">
        <f t="shared" ref="K55:R55" si="16">J55+1</f>
        <v>2025</v>
      </c>
      <c r="L55" s="117">
        <f t="shared" si="16"/>
        <v>2026</v>
      </c>
      <c r="M55" s="117">
        <f t="shared" si="16"/>
        <v>2027</v>
      </c>
      <c r="N55" s="117">
        <f t="shared" si="16"/>
        <v>2028</v>
      </c>
      <c r="O55" s="117">
        <f t="shared" si="16"/>
        <v>2029</v>
      </c>
      <c r="P55" s="117">
        <f t="shared" si="16"/>
        <v>2030</v>
      </c>
      <c r="Q55" s="117">
        <f t="shared" si="16"/>
        <v>2031</v>
      </c>
      <c r="R55" s="117">
        <f t="shared" si="16"/>
        <v>2032</v>
      </c>
    </row>
    <row r="56" spans="2:18" ht="24.75" thickBot="1" x14ac:dyDescent="0.25">
      <c r="B56" s="118" t="s">
        <v>7</v>
      </c>
      <c r="C56" s="119"/>
      <c r="D56" s="119"/>
      <c r="E56" s="119"/>
      <c r="F56" s="119"/>
      <c r="G56" s="119"/>
      <c r="H56" s="26"/>
      <c r="I56" s="120" t="s">
        <v>9</v>
      </c>
      <c r="J56" s="120" t="s">
        <v>10</v>
      </c>
      <c r="K56" s="120" t="s">
        <v>11</v>
      </c>
      <c r="L56" s="120" t="s">
        <v>12</v>
      </c>
      <c r="M56" s="120" t="s">
        <v>13</v>
      </c>
      <c r="N56" s="120" t="s">
        <v>14</v>
      </c>
      <c r="O56" s="120" t="s">
        <v>15</v>
      </c>
      <c r="P56" s="120" t="s">
        <v>16</v>
      </c>
      <c r="Q56" s="120" t="s">
        <v>17</v>
      </c>
      <c r="R56" s="120" t="s">
        <v>18</v>
      </c>
    </row>
    <row r="57" spans="2:18" x14ac:dyDescent="0.2">
      <c r="H57" s="121"/>
    </row>
    <row r="58" spans="2:18" x14ac:dyDescent="0.2">
      <c r="B58" s="122" t="s">
        <v>79</v>
      </c>
      <c r="C58" s="112"/>
      <c r="D58" s="112"/>
      <c r="E58" s="112"/>
      <c r="F58" s="112"/>
      <c r="G58" s="112"/>
      <c r="H58" s="123"/>
      <c r="I58" s="124"/>
      <c r="J58" s="125"/>
      <c r="K58" s="112"/>
    </row>
    <row r="59" spans="2:18" x14ac:dyDescent="0.2">
      <c r="B59" s="126" t="s">
        <v>80</v>
      </c>
      <c r="C59" s="112"/>
      <c r="D59" s="112"/>
      <c r="E59" s="112"/>
      <c r="F59" s="112"/>
      <c r="G59" s="112"/>
      <c r="H59" s="123"/>
      <c r="I59" s="124"/>
      <c r="J59" s="125"/>
      <c r="K59" s="112"/>
    </row>
    <row r="60" spans="2:18" x14ac:dyDescent="0.2">
      <c r="B60" s="114" t="s">
        <v>22</v>
      </c>
      <c r="H60" s="123"/>
      <c r="I60" s="127">
        <v>4619.4095294756453</v>
      </c>
      <c r="J60" s="148">
        <v>6015.0476277342559</v>
      </c>
      <c r="K60" s="148">
        <v>6457.5252539529965</v>
      </c>
      <c r="L60" s="148">
        <v>6814.7703456701774</v>
      </c>
      <c r="M60" s="148">
        <v>6990.3250403495322</v>
      </c>
      <c r="N60" s="148">
        <v>7170.4241654769976</v>
      </c>
      <c r="O60" s="148">
        <v>7355.1859987062116</v>
      </c>
      <c r="P60" s="148">
        <v>7544.7319146389245</v>
      </c>
      <c r="Q60" s="148">
        <v>7739.1864664489067</v>
      </c>
      <c r="R60" s="148">
        <v>7938.6774696724597</v>
      </c>
    </row>
    <row r="61" spans="2:18" x14ac:dyDescent="0.2">
      <c r="B61" s="114" t="s">
        <v>23</v>
      </c>
      <c r="H61" s="123"/>
      <c r="I61" s="127">
        <v>3521.5547431578943</v>
      </c>
      <c r="J61" s="148">
        <v>3697.6324803157886</v>
      </c>
      <c r="K61" s="148">
        <v>3845.5377795284203</v>
      </c>
      <c r="L61" s="148">
        <v>3960.9039129142734</v>
      </c>
      <c r="M61" s="148">
        <v>4079.7310303017016</v>
      </c>
      <c r="N61" s="148">
        <v>4202.1229612107527</v>
      </c>
      <c r="O61" s="148">
        <v>4328.1866500470751</v>
      </c>
      <c r="P61" s="148">
        <v>4458.032249548487</v>
      </c>
      <c r="Q61" s="148">
        <v>4591.7732170349427</v>
      </c>
      <c r="R61" s="148">
        <v>4729.5264135459902</v>
      </c>
    </row>
    <row r="62" spans="2:18" x14ac:dyDescent="0.2">
      <c r="B62" s="114" t="s">
        <v>25</v>
      </c>
      <c r="H62" s="123"/>
      <c r="I62" s="127">
        <v>336.1446905263158</v>
      </c>
      <c r="J62" s="148">
        <v>352.95192505263157</v>
      </c>
      <c r="K62" s="148">
        <v>367.07000205473685</v>
      </c>
      <c r="L62" s="148">
        <v>378.08210211637896</v>
      </c>
      <c r="M62" s="148">
        <v>389.42456517987029</v>
      </c>
      <c r="N62" s="148">
        <v>401.10730213526642</v>
      </c>
      <c r="O62" s="148">
        <v>413.14052119932444</v>
      </c>
      <c r="P62" s="148">
        <v>425.53473683530416</v>
      </c>
      <c r="Q62" s="148">
        <v>438.30077894036339</v>
      </c>
      <c r="R62" s="148">
        <v>451.44980230857425</v>
      </c>
    </row>
    <row r="63" spans="2:18" x14ac:dyDescent="0.2">
      <c r="B63" s="114" t="s">
        <v>81</v>
      </c>
      <c r="H63" s="123"/>
      <c r="I63" s="127">
        <v>3.3380000000000001</v>
      </c>
      <c r="J63" s="148">
        <v>71.924899999999994</v>
      </c>
      <c r="K63" s="148">
        <v>88.615096000000008</v>
      </c>
      <c r="L63" s="148">
        <v>127.77944887999999</v>
      </c>
      <c r="M63" s="148">
        <v>165.43708234640002</v>
      </c>
      <c r="N63" s="148">
        <v>203.84309481679199</v>
      </c>
      <c r="O63" s="148">
        <v>217.68258766129574</v>
      </c>
      <c r="P63" s="148">
        <v>243.51566529113467</v>
      </c>
      <c r="Q63" s="148">
        <v>280.40743524986868</v>
      </c>
      <c r="R63" s="148">
        <v>320.04800830736474</v>
      </c>
    </row>
    <row r="64" spans="2:18" x14ac:dyDescent="0.2">
      <c r="B64" s="114" t="s">
        <v>82</v>
      </c>
      <c r="H64" s="123"/>
      <c r="I64" s="127">
        <v>17511.546000000002</v>
      </c>
      <c r="J64" s="148">
        <v>6564.2771500000008</v>
      </c>
      <c r="K64" s="148">
        <v>7031.7345159999995</v>
      </c>
      <c r="L64" s="148">
        <v>6994.7333414799996</v>
      </c>
      <c r="M64" s="148">
        <v>6956.8021817244007</v>
      </c>
      <c r="N64" s="148">
        <v>7265.6205271761337</v>
      </c>
      <c r="O64" s="148">
        <v>7343.1247129914173</v>
      </c>
      <c r="P64" s="148">
        <v>7562.5710643811599</v>
      </c>
      <c r="Q64" s="148">
        <v>7736.7790463125948</v>
      </c>
      <c r="R64" s="148">
        <v>7936.0324177019738</v>
      </c>
    </row>
    <row r="65" spans="2:18" x14ac:dyDescent="0.2">
      <c r="B65" s="114" t="s">
        <v>83</v>
      </c>
      <c r="H65" s="123"/>
      <c r="I65" s="127">
        <v>68.725684210526325</v>
      </c>
      <c r="J65" s="148">
        <v>72.161968421052634</v>
      </c>
      <c r="K65" s="148">
        <v>75.048447157894728</v>
      </c>
      <c r="L65" s="148">
        <v>77.2999005726316</v>
      </c>
      <c r="M65" s="148">
        <v>79.618897589810544</v>
      </c>
      <c r="N65" s="148">
        <v>92.300123800214138</v>
      </c>
      <c r="O65" s="148">
        <v>84.467688453030021</v>
      </c>
      <c r="P65" s="148">
        <v>87.001719106620911</v>
      </c>
      <c r="Q65" s="148">
        <v>89.611770679819543</v>
      </c>
      <c r="R65" s="148">
        <v>92.300123800214138</v>
      </c>
    </row>
    <row r="66" spans="2:18" x14ac:dyDescent="0.2">
      <c r="B66" s="126" t="s">
        <v>84</v>
      </c>
      <c r="C66" s="112"/>
      <c r="D66" s="112"/>
      <c r="E66" s="112"/>
      <c r="F66" s="112"/>
      <c r="G66" s="112"/>
      <c r="H66" s="123"/>
      <c r="I66" s="128"/>
      <c r="J66" s="129"/>
      <c r="K66" s="129"/>
      <c r="L66" s="129"/>
      <c r="M66" s="129"/>
      <c r="N66" s="129"/>
      <c r="O66" s="129"/>
      <c r="P66" s="129"/>
      <c r="Q66" s="129"/>
      <c r="R66" s="129"/>
    </row>
    <row r="67" spans="2:18" x14ac:dyDescent="0.2">
      <c r="B67" s="114" t="s">
        <v>32</v>
      </c>
      <c r="H67" s="123"/>
      <c r="I67" s="127">
        <v>-5620.4727373708183</v>
      </c>
      <c r="J67" s="148">
        <v>-5883.6615110048724</v>
      </c>
      <c r="K67" s="148">
        <v>-6105.3030164165102</v>
      </c>
      <c r="L67" s="148">
        <v>-6263.2559041290206</v>
      </c>
      <c r="M67" s="148">
        <v>-6430.5093703617058</v>
      </c>
      <c r="N67" s="148">
        <v>-6601.9546721457291</v>
      </c>
      <c r="O67" s="148">
        <v>-6783.0405338101991</v>
      </c>
      <c r="P67" s="148">
        <v>-6957.7931401846045</v>
      </c>
      <c r="Q67" s="148">
        <v>-7142.3761275646448</v>
      </c>
      <c r="R67" s="148">
        <v>-7331.5305722930734</v>
      </c>
    </row>
    <row r="68" spans="2:18" x14ac:dyDescent="0.2">
      <c r="B68" s="114" t="s">
        <v>34</v>
      </c>
      <c r="H68" s="123"/>
      <c r="I68" s="127">
        <v>-5648.7128319166668</v>
      </c>
      <c r="J68" s="148">
        <v>-5809.3772908316705</v>
      </c>
      <c r="K68" s="148">
        <v>-6142.6093808232536</v>
      </c>
      <c r="L68" s="148">
        <v>-6334.9707585241877</v>
      </c>
      <c r="M68" s="148">
        <v>-6621.8724162071858</v>
      </c>
      <c r="N68" s="148">
        <v>-6867.1226898177738</v>
      </c>
      <c r="O68" s="148">
        <v>-7233.1052404816601</v>
      </c>
      <c r="P68" s="148">
        <v>-7505.3046672642249</v>
      </c>
      <c r="Q68" s="148">
        <v>-7832.5071444330106</v>
      </c>
      <c r="R68" s="148">
        <v>-8174.1010842028791</v>
      </c>
    </row>
    <row r="69" spans="2:18" x14ac:dyDescent="0.2">
      <c r="B69" s="114" t="s">
        <v>33</v>
      </c>
      <c r="H69" s="123"/>
      <c r="I69" s="127">
        <v>-73.239999999999995</v>
      </c>
      <c r="J69" s="148">
        <v>-77.634399999999999</v>
      </c>
      <c r="K69" s="148">
        <v>-81.516120000000015</v>
      </c>
      <c r="L69" s="148">
        <v>-84.776764800000009</v>
      </c>
      <c r="M69" s="148">
        <v>-88.167835392000015</v>
      </c>
      <c r="N69" s="148">
        <v>-91.694548807680007</v>
      </c>
      <c r="O69" s="148">
        <v>-95.362330759987202</v>
      </c>
      <c r="P69" s="148">
        <v>-99.176823990386694</v>
      </c>
      <c r="Q69" s="148">
        <v>-103.14389695000216</v>
      </c>
      <c r="R69" s="148">
        <v>-107.26965282800226</v>
      </c>
    </row>
    <row r="70" spans="2:18" x14ac:dyDescent="0.2">
      <c r="B70" s="114" t="s">
        <v>83</v>
      </c>
      <c r="H70" s="123"/>
      <c r="I70" s="127">
        <v>-312.2</v>
      </c>
      <c r="J70" s="148">
        <v>-330.93200000000002</v>
      </c>
      <c r="K70" s="148">
        <v>-347.47859999999997</v>
      </c>
      <c r="L70" s="148">
        <v>-361.37774399999995</v>
      </c>
      <c r="M70" s="148">
        <v>-375.83285375999998</v>
      </c>
      <c r="N70" s="148">
        <v>-390.86616791040007</v>
      </c>
      <c r="O70" s="148">
        <v>-406.50081462681601</v>
      </c>
      <c r="P70" s="148">
        <v>-422.76084721188852</v>
      </c>
      <c r="Q70" s="148">
        <v>-439.67128110036418</v>
      </c>
      <c r="R70" s="148">
        <v>-457.25813234437885</v>
      </c>
    </row>
    <row r="71" spans="2:18" x14ac:dyDescent="0.2">
      <c r="H71" s="130"/>
      <c r="I71" s="131"/>
      <c r="J71" s="132"/>
      <c r="K71" s="132"/>
      <c r="L71" s="132"/>
      <c r="M71" s="132"/>
      <c r="N71" s="132"/>
      <c r="O71" s="132"/>
      <c r="P71" s="132"/>
      <c r="Q71" s="132"/>
      <c r="R71" s="132"/>
    </row>
    <row r="72" spans="2:18" x14ac:dyDescent="0.2">
      <c r="B72" s="134" t="s">
        <v>85</v>
      </c>
      <c r="C72" s="135"/>
      <c r="D72" s="135"/>
      <c r="E72" s="135"/>
      <c r="F72" s="135"/>
      <c r="G72" s="135"/>
      <c r="H72" s="123"/>
      <c r="I72" s="136">
        <f t="shared" ref="I72:R72" si="17">SUM(I59:I71)</f>
        <v>14406.093078082899</v>
      </c>
      <c r="J72" s="137">
        <f>SUM(J59:J71)</f>
        <v>4672.3908496871854</v>
      </c>
      <c r="K72" s="137">
        <f t="shared" si="17"/>
        <v>5188.6239774542801</v>
      </c>
      <c r="L72" s="137">
        <f t="shared" si="17"/>
        <v>5309.1878801802495</v>
      </c>
      <c r="M72" s="137">
        <f t="shared" si="17"/>
        <v>5144.9563217708219</v>
      </c>
      <c r="N72" s="137">
        <f t="shared" si="17"/>
        <v>5383.7800959345723</v>
      </c>
      <c r="O72" s="137">
        <f t="shared" si="17"/>
        <v>5223.7792393796935</v>
      </c>
      <c r="P72" s="137">
        <f t="shared" si="17"/>
        <v>5336.3518711505294</v>
      </c>
      <c r="Q72" s="137">
        <f t="shared" si="17"/>
        <v>5358.3602646184727</v>
      </c>
      <c r="R72" s="137">
        <f t="shared" si="17"/>
        <v>5397.8747936682439</v>
      </c>
    </row>
    <row r="73" spans="2:18" x14ac:dyDescent="0.2">
      <c r="H73" s="123"/>
      <c r="I73" s="131"/>
      <c r="J73" s="138"/>
    </row>
    <row r="74" spans="2:18" x14ac:dyDescent="0.2">
      <c r="B74" s="122" t="s">
        <v>86</v>
      </c>
      <c r="C74" s="112"/>
      <c r="D74" s="112"/>
      <c r="E74" s="112"/>
      <c r="F74" s="112"/>
      <c r="G74" s="112"/>
      <c r="H74" s="123"/>
      <c r="I74" s="139"/>
      <c r="J74" s="125"/>
      <c r="K74" s="112"/>
    </row>
    <row r="75" spans="2:18" x14ac:dyDescent="0.2">
      <c r="B75" s="126" t="s">
        <v>80</v>
      </c>
      <c r="C75" s="112"/>
      <c r="D75" s="112"/>
      <c r="E75" s="112"/>
      <c r="F75" s="112"/>
      <c r="G75" s="112"/>
      <c r="H75" s="123"/>
      <c r="I75" s="139"/>
      <c r="J75" s="125"/>
      <c r="K75" s="112"/>
    </row>
    <row r="76" spans="2:18" hidden="1" x14ac:dyDescent="0.2">
      <c r="B76" s="114" t="s">
        <v>87</v>
      </c>
      <c r="H76" s="123"/>
      <c r="I76" s="127">
        <v>0</v>
      </c>
      <c r="J76" s="148">
        <v>0</v>
      </c>
      <c r="K76" s="148">
        <v>0</v>
      </c>
      <c r="L76" s="148">
        <v>0</v>
      </c>
      <c r="M76" s="148">
        <v>0</v>
      </c>
      <c r="N76" s="148">
        <v>0</v>
      </c>
      <c r="O76" s="148">
        <v>0</v>
      </c>
      <c r="P76" s="148">
        <v>0</v>
      </c>
      <c r="Q76" s="148">
        <v>0</v>
      </c>
      <c r="R76" s="148">
        <v>0</v>
      </c>
    </row>
    <row r="77" spans="2:18" hidden="1" x14ac:dyDescent="0.2">
      <c r="B77" s="114" t="s">
        <v>88</v>
      </c>
      <c r="H77" s="123"/>
      <c r="I77" s="127">
        <v>0</v>
      </c>
      <c r="J77" s="148">
        <v>0</v>
      </c>
      <c r="K77" s="148">
        <v>0</v>
      </c>
      <c r="L77" s="148">
        <v>0</v>
      </c>
      <c r="M77" s="148">
        <v>0</v>
      </c>
      <c r="N77" s="148">
        <v>0</v>
      </c>
      <c r="O77" s="148">
        <v>0</v>
      </c>
      <c r="P77" s="148">
        <v>0</v>
      </c>
      <c r="Q77" s="148">
        <v>0</v>
      </c>
      <c r="R77" s="148">
        <v>0</v>
      </c>
    </row>
    <row r="78" spans="2:18" x14ac:dyDescent="0.2">
      <c r="B78" s="114" t="s">
        <v>89</v>
      </c>
      <c r="H78" s="123"/>
      <c r="I78" s="127">
        <v>179</v>
      </c>
      <c r="J78" s="148">
        <v>597</v>
      </c>
      <c r="K78" s="148">
        <v>326</v>
      </c>
      <c r="L78" s="148">
        <v>90</v>
      </c>
      <c r="M78" s="148">
        <v>55</v>
      </c>
      <c r="N78" s="148">
        <v>140</v>
      </c>
      <c r="O78" s="148">
        <v>50</v>
      </c>
      <c r="P78" s="148">
        <v>315</v>
      </c>
      <c r="Q78" s="148">
        <v>0</v>
      </c>
      <c r="R78" s="148">
        <v>15</v>
      </c>
    </row>
    <row r="79" spans="2:18" x14ac:dyDescent="0.2">
      <c r="B79" s="126" t="s">
        <v>84</v>
      </c>
      <c r="C79" s="112"/>
      <c r="D79" s="112"/>
      <c r="E79" s="112"/>
      <c r="F79" s="112"/>
      <c r="G79" s="112"/>
      <c r="H79" s="123"/>
      <c r="I79" s="140"/>
      <c r="J79" s="141"/>
      <c r="K79" s="141"/>
      <c r="L79" s="141"/>
      <c r="M79" s="141"/>
      <c r="N79" s="141"/>
      <c r="O79" s="141"/>
      <c r="P79" s="141"/>
      <c r="Q79" s="141"/>
      <c r="R79" s="141"/>
    </row>
    <row r="80" spans="2:18" x14ac:dyDescent="0.2">
      <c r="B80" s="114" t="s">
        <v>90</v>
      </c>
      <c r="H80" s="123"/>
      <c r="I80" s="127">
        <v>0</v>
      </c>
      <c r="J80" s="148">
        <v>0</v>
      </c>
      <c r="K80" s="148">
        <v>0</v>
      </c>
      <c r="L80" s="148">
        <v>0</v>
      </c>
      <c r="M80" s="148">
        <v>0</v>
      </c>
      <c r="N80" s="148">
        <v>0</v>
      </c>
      <c r="O80" s="148">
        <v>0</v>
      </c>
      <c r="P80" s="148">
        <v>0</v>
      </c>
      <c r="Q80" s="148">
        <v>0</v>
      </c>
      <c r="R80" s="148">
        <v>0</v>
      </c>
    </row>
    <row r="81" spans="2:18" x14ac:dyDescent="0.2">
      <c r="B81" s="114" t="s">
        <v>91</v>
      </c>
      <c r="H81" s="123"/>
      <c r="I81" s="127">
        <v>-15327.558000000001</v>
      </c>
      <c r="J81" s="148">
        <v>-9120.174500000001</v>
      </c>
      <c r="K81" s="148">
        <v>-4842.6703749999997</v>
      </c>
      <c r="L81" s="148">
        <v>-3739.2433437499999</v>
      </c>
      <c r="M81" s="148">
        <v>-3654.1504775000003</v>
      </c>
      <c r="N81" s="148">
        <v>-4136.2972166</v>
      </c>
      <c r="O81" s="148">
        <v>-4901.5202252640011</v>
      </c>
      <c r="P81" s="148">
        <v>-4801.50571427456</v>
      </c>
      <c r="Q81" s="148">
        <v>-4067.6027028455428</v>
      </c>
      <c r="R81" s="148">
        <v>-4013.7762909593648</v>
      </c>
    </row>
    <row r="82" spans="2:18" x14ac:dyDescent="0.2">
      <c r="B82" s="114" t="s">
        <v>92</v>
      </c>
      <c r="H82" s="123"/>
      <c r="I82" s="127">
        <v>0</v>
      </c>
      <c r="J82" s="148">
        <v>0</v>
      </c>
      <c r="K82" s="148">
        <v>0</v>
      </c>
      <c r="L82" s="148">
        <v>0</v>
      </c>
      <c r="M82" s="148">
        <v>0</v>
      </c>
      <c r="N82" s="148">
        <v>0</v>
      </c>
      <c r="O82" s="148">
        <v>0</v>
      </c>
      <c r="P82" s="148">
        <v>0</v>
      </c>
      <c r="Q82" s="148">
        <v>0</v>
      </c>
      <c r="R82" s="148">
        <v>0</v>
      </c>
    </row>
    <row r="83" spans="2:18" x14ac:dyDescent="0.2">
      <c r="H83" s="121"/>
      <c r="I83" s="142"/>
      <c r="J83" s="143"/>
      <c r="K83" s="143"/>
      <c r="L83" s="143"/>
      <c r="M83" s="143"/>
      <c r="N83" s="143"/>
      <c r="O83" s="143"/>
      <c r="P83" s="143"/>
      <c r="Q83" s="143"/>
      <c r="R83" s="143"/>
    </row>
    <row r="84" spans="2:18" x14ac:dyDescent="0.2">
      <c r="B84" s="134" t="s">
        <v>93</v>
      </c>
      <c r="C84" s="135"/>
      <c r="D84" s="135"/>
      <c r="E84" s="135"/>
      <c r="F84" s="135"/>
      <c r="G84" s="135"/>
      <c r="H84" s="123"/>
      <c r="I84" s="136">
        <f t="shared" ref="I84:R84" si="18">SUM(I75:I83)</f>
        <v>-15148.558000000001</v>
      </c>
      <c r="J84" s="137">
        <f t="shared" si="18"/>
        <v>-8523.174500000001</v>
      </c>
      <c r="K84" s="137">
        <f t="shared" si="18"/>
        <v>-4516.6703749999997</v>
      </c>
      <c r="L84" s="137">
        <f t="shared" si="18"/>
        <v>-3649.2433437499999</v>
      </c>
      <c r="M84" s="137">
        <f t="shared" si="18"/>
        <v>-3599.1504775000003</v>
      </c>
      <c r="N84" s="137">
        <f t="shared" si="18"/>
        <v>-3996.2972166</v>
      </c>
      <c r="O84" s="137">
        <f t="shared" si="18"/>
        <v>-4851.5202252640011</v>
      </c>
      <c r="P84" s="137">
        <f t="shared" si="18"/>
        <v>-4486.50571427456</v>
      </c>
      <c r="Q84" s="137">
        <f t="shared" si="18"/>
        <v>-4067.6027028455428</v>
      </c>
      <c r="R84" s="137">
        <f t="shared" si="18"/>
        <v>-3998.7762909593648</v>
      </c>
    </row>
    <row r="85" spans="2:18" x14ac:dyDescent="0.2">
      <c r="H85" s="130"/>
      <c r="I85" s="131"/>
      <c r="J85" s="132"/>
    </row>
    <row r="86" spans="2:18" x14ac:dyDescent="0.2">
      <c r="B86" s="122" t="s">
        <v>94</v>
      </c>
      <c r="C86" s="112"/>
      <c r="D86" s="112"/>
      <c r="E86" s="112"/>
      <c r="F86" s="112"/>
      <c r="G86" s="112"/>
      <c r="H86" s="123"/>
      <c r="I86" s="139"/>
      <c r="J86" s="125"/>
      <c r="K86" s="112"/>
    </row>
    <row r="87" spans="2:18" x14ac:dyDescent="0.2">
      <c r="B87" s="126" t="s">
        <v>80</v>
      </c>
      <c r="C87" s="112"/>
      <c r="D87" s="112"/>
      <c r="E87" s="112"/>
      <c r="F87" s="112"/>
      <c r="G87" s="112"/>
      <c r="H87" s="123"/>
      <c r="I87" s="139"/>
      <c r="J87" s="125"/>
      <c r="K87" s="112"/>
    </row>
    <row r="88" spans="2:18" x14ac:dyDescent="0.2">
      <c r="B88" s="114" t="s">
        <v>95</v>
      </c>
      <c r="H88" s="123"/>
      <c r="I88" s="127">
        <v>780</v>
      </c>
      <c r="J88" s="148">
        <v>0</v>
      </c>
      <c r="K88" s="148">
        <v>0</v>
      </c>
      <c r="L88" s="148">
        <v>0</v>
      </c>
      <c r="M88" s="148">
        <v>0</v>
      </c>
      <c r="N88" s="148">
        <v>0</v>
      </c>
      <c r="O88" s="148">
        <v>0</v>
      </c>
      <c r="P88" s="148">
        <v>0</v>
      </c>
      <c r="Q88" s="148">
        <v>0</v>
      </c>
      <c r="R88" s="148">
        <v>0</v>
      </c>
    </row>
    <row r="89" spans="2:18" x14ac:dyDescent="0.2">
      <c r="B89" s="126" t="s">
        <v>84</v>
      </c>
      <c r="C89" s="112"/>
      <c r="D89" s="112"/>
      <c r="E89" s="112"/>
      <c r="F89" s="112"/>
      <c r="G89" s="112"/>
      <c r="H89" s="123"/>
      <c r="I89" s="140"/>
      <c r="J89" s="141"/>
      <c r="K89" s="141"/>
      <c r="L89" s="141"/>
      <c r="M89" s="141"/>
      <c r="N89" s="141"/>
      <c r="O89" s="141"/>
      <c r="P89" s="141"/>
      <c r="Q89" s="141"/>
      <c r="R89" s="141"/>
    </row>
    <row r="90" spans="2:18" x14ac:dyDescent="0.2">
      <c r="B90" s="114" t="s">
        <v>96</v>
      </c>
      <c r="H90" s="123"/>
      <c r="I90" s="127">
        <v>-213.48425093342732</v>
      </c>
      <c r="J90" s="148">
        <v>-221.19975052643832</v>
      </c>
      <c r="K90" s="148">
        <v>-213.55101631091827</v>
      </c>
      <c r="L90" s="148">
        <v>-164.28439344870088</v>
      </c>
      <c r="M90" s="148">
        <v>-173.50808409917681</v>
      </c>
      <c r="N90" s="148">
        <v>0</v>
      </c>
      <c r="O90" s="148">
        <v>0</v>
      </c>
      <c r="P90" s="148">
        <v>0</v>
      </c>
      <c r="Q90" s="148">
        <v>0</v>
      </c>
      <c r="R90" s="148">
        <v>0</v>
      </c>
    </row>
    <row r="91" spans="2:18" x14ac:dyDescent="0.2">
      <c r="H91" s="121"/>
      <c r="I91" s="131"/>
      <c r="J91" s="132"/>
    </row>
    <row r="92" spans="2:18" x14ac:dyDescent="0.2">
      <c r="B92" s="144" t="s">
        <v>97</v>
      </c>
      <c r="C92" s="135"/>
      <c r="D92" s="135"/>
      <c r="E92" s="135"/>
      <c r="F92" s="135"/>
      <c r="G92" s="135"/>
      <c r="H92" s="123"/>
      <c r="I92" s="136">
        <f>SUM(I88:I91)</f>
        <v>566.51574906657265</v>
      </c>
      <c r="J92" s="137">
        <f t="shared" ref="J92:R92" si="19">SUM(J88:J91)</f>
        <v>-221.19975052643832</v>
      </c>
      <c r="K92" s="137">
        <f t="shared" si="19"/>
        <v>-213.55101631091827</v>
      </c>
      <c r="L92" s="137">
        <f t="shared" si="19"/>
        <v>-164.28439344870088</v>
      </c>
      <c r="M92" s="137">
        <f t="shared" si="19"/>
        <v>-173.50808409917681</v>
      </c>
      <c r="N92" s="137">
        <f t="shared" si="19"/>
        <v>0</v>
      </c>
      <c r="O92" s="137">
        <f t="shared" si="19"/>
        <v>0</v>
      </c>
      <c r="P92" s="137">
        <f t="shared" si="19"/>
        <v>0</v>
      </c>
      <c r="Q92" s="137">
        <f t="shared" si="19"/>
        <v>0</v>
      </c>
      <c r="R92" s="137">
        <f t="shared" si="19"/>
        <v>0</v>
      </c>
    </row>
    <row r="93" spans="2:18" x14ac:dyDescent="0.2">
      <c r="H93" s="121"/>
      <c r="I93" s="131"/>
      <c r="J93" s="132"/>
    </row>
    <row r="94" spans="2:18" x14ac:dyDescent="0.2">
      <c r="B94" s="145" t="s">
        <v>98</v>
      </c>
      <c r="C94" s="112"/>
      <c r="D94" s="112"/>
      <c r="E94" s="112"/>
      <c r="F94" s="112"/>
      <c r="G94" s="112"/>
      <c r="H94" s="121"/>
      <c r="I94" s="154">
        <f t="shared" ref="I94:R94" si="20">I92+I84+I72</f>
        <v>-175.94917285052907</v>
      </c>
      <c r="J94" s="146">
        <f t="shared" si="20"/>
        <v>-4071.9834008392545</v>
      </c>
      <c r="K94" s="146">
        <f t="shared" si="20"/>
        <v>458.40258614336199</v>
      </c>
      <c r="L94" s="146">
        <f>L92+L84+L72</f>
        <v>1495.6601429815487</v>
      </c>
      <c r="M94" s="146">
        <f t="shared" si="20"/>
        <v>1372.2977601716448</v>
      </c>
      <c r="N94" s="146">
        <f t="shared" si="20"/>
        <v>1387.4828793345723</v>
      </c>
      <c r="O94" s="146">
        <f t="shared" si="20"/>
        <v>372.25901411569248</v>
      </c>
      <c r="P94" s="146">
        <f t="shared" si="20"/>
        <v>849.84615687596943</v>
      </c>
      <c r="Q94" s="146">
        <f t="shared" si="20"/>
        <v>1290.7575617729299</v>
      </c>
      <c r="R94" s="146">
        <f t="shared" si="20"/>
        <v>1399.0985027088791</v>
      </c>
    </row>
    <row r="95" spans="2:18" x14ac:dyDescent="0.2">
      <c r="B95" s="147"/>
      <c r="H95" s="121"/>
      <c r="I95" s="131"/>
      <c r="J95" s="132"/>
    </row>
    <row r="96" spans="2:18" x14ac:dyDescent="0.2">
      <c r="B96" s="115" t="s">
        <v>99</v>
      </c>
      <c r="H96" s="123"/>
      <c r="I96" s="127">
        <v>3203</v>
      </c>
      <c r="J96" s="148">
        <v>3027.05082714947</v>
      </c>
      <c r="K96" s="148">
        <v>-1044.9325736897849</v>
      </c>
      <c r="L96" s="148">
        <v>-586.52998754642374</v>
      </c>
      <c r="M96" s="148">
        <v>909.13015543512586</v>
      </c>
      <c r="N96" s="148">
        <v>2281.4279156067723</v>
      </c>
      <c r="O96" s="148">
        <v>3668.9107949413433</v>
      </c>
      <c r="P96" s="148">
        <v>4041.1698090570376</v>
      </c>
      <c r="Q96" s="148">
        <v>4891.0159659330056</v>
      </c>
      <c r="R96" s="148">
        <v>6181.7735277059364</v>
      </c>
    </row>
    <row r="97" spans="2:18" ht="12.75" thickBot="1" x14ac:dyDescent="0.25">
      <c r="H97" s="121"/>
      <c r="I97" s="131"/>
      <c r="J97" s="132"/>
    </row>
    <row r="98" spans="2:18" ht="12.75" thickBot="1" x14ac:dyDescent="0.25">
      <c r="B98" s="149" t="s">
        <v>100</v>
      </c>
      <c r="C98" s="150"/>
      <c r="D98" s="150"/>
      <c r="E98" s="150"/>
      <c r="F98" s="151"/>
      <c r="H98" s="123"/>
      <c r="I98" s="155">
        <f>I94+I96</f>
        <v>3027.0508271494709</v>
      </c>
      <c r="J98" s="152">
        <f>J94+J96</f>
        <v>-1044.9325736897845</v>
      </c>
      <c r="K98" s="152">
        <f t="shared" ref="K98:R98" si="21">K94+K96</f>
        <v>-586.52998754642294</v>
      </c>
      <c r="L98" s="152">
        <f t="shared" si="21"/>
        <v>909.13015543512495</v>
      </c>
      <c r="M98" s="152">
        <f t="shared" si="21"/>
        <v>2281.4279156067705</v>
      </c>
      <c r="N98" s="152">
        <f t="shared" si="21"/>
        <v>3668.9107949413446</v>
      </c>
      <c r="O98" s="152">
        <f t="shared" si="21"/>
        <v>4041.1698090570358</v>
      </c>
      <c r="P98" s="152">
        <f t="shared" si="21"/>
        <v>4891.0159659330075</v>
      </c>
      <c r="Q98" s="152">
        <f t="shared" si="21"/>
        <v>6181.7735277059355</v>
      </c>
      <c r="R98" s="152">
        <f t="shared" si="21"/>
        <v>7580.8720304148155</v>
      </c>
    </row>
    <row r="99" spans="2:18" ht="12.75" thickTop="1" x14ac:dyDescent="0.2"/>
    <row r="101" spans="2:18" ht="12.75" x14ac:dyDescent="0.2">
      <c r="B101" s="112" t="s">
        <v>41</v>
      </c>
      <c r="C101" s="112"/>
      <c r="D101" s="113"/>
      <c r="E101" s="113"/>
      <c r="F101" s="112"/>
      <c r="G101" s="112"/>
      <c r="H101" s="112"/>
      <c r="I101" s="112"/>
      <c r="J101" s="112"/>
      <c r="K101" s="112"/>
      <c r="L101" s="112"/>
      <c r="M101" s="112"/>
      <c r="N101" s="112"/>
      <c r="O101" s="112"/>
      <c r="P101" s="11" t="str">
        <f>'IncomeStat SCEN2'!$Q$1</f>
        <v>SCENARIO 2</v>
      </c>
      <c r="Q101" s="73"/>
      <c r="R101" s="112"/>
    </row>
    <row r="103" spans="2:18" x14ac:dyDescent="0.2">
      <c r="B103" s="115" t="s">
        <v>78</v>
      </c>
      <c r="C103" s="115"/>
      <c r="D103" s="115"/>
      <c r="E103" s="115"/>
      <c r="F103" s="115"/>
      <c r="G103" s="115"/>
      <c r="H103" s="115"/>
      <c r="I103" s="115"/>
      <c r="J103" s="115"/>
      <c r="K103" s="115"/>
      <c r="L103" s="115"/>
      <c r="M103" s="115"/>
      <c r="N103" s="115"/>
      <c r="O103" s="115"/>
      <c r="P103" s="115"/>
      <c r="Q103" s="115"/>
      <c r="R103" s="115"/>
    </row>
    <row r="104" spans="2:18" ht="12.75" thickBot="1" x14ac:dyDescent="0.25">
      <c r="B104" s="115"/>
      <c r="C104" s="115"/>
      <c r="D104" s="115"/>
      <c r="E104" s="115"/>
      <c r="F104" s="115"/>
      <c r="G104" s="115"/>
      <c r="H104" s="115"/>
      <c r="I104" s="115"/>
      <c r="J104" s="115"/>
      <c r="K104" s="115"/>
      <c r="L104" s="115"/>
      <c r="M104" s="115"/>
      <c r="N104" s="115"/>
      <c r="O104" s="115"/>
      <c r="P104" s="115"/>
      <c r="Q104" s="115"/>
      <c r="R104" s="115"/>
    </row>
    <row r="105" spans="2:18" x14ac:dyDescent="0.2">
      <c r="B105" s="19" t="s">
        <v>6</v>
      </c>
      <c r="C105" s="116"/>
      <c r="D105" s="116"/>
      <c r="E105" s="116"/>
      <c r="F105" s="116"/>
      <c r="G105" s="116"/>
      <c r="H105" s="116"/>
      <c r="I105" s="117">
        <f>I5</f>
        <v>2023</v>
      </c>
      <c r="J105" s="117">
        <f>I105+1</f>
        <v>2024</v>
      </c>
      <c r="K105" s="117">
        <f t="shared" ref="K105:R105" si="22">J105+1</f>
        <v>2025</v>
      </c>
      <c r="L105" s="117">
        <f t="shared" si="22"/>
        <v>2026</v>
      </c>
      <c r="M105" s="117">
        <f t="shared" si="22"/>
        <v>2027</v>
      </c>
      <c r="N105" s="117">
        <f t="shared" si="22"/>
        <v>2028</v>
      </c>
      <c r="O105" s="117">
        <f t="shared" si="22"/>
        <v>2029</v>
      </c>
      <c r="P105" s="117">
        <f t="shared" si="22"/>
        <v>2030</v>
      </c>
      <c r="Q105" s="117">
        <f t="shared" si="22"/>
        <v>2031</v>
      </c>
      <c r="R105" s="117">
        <f t="shared" si="22"/>
        <v>2032</v>
      </c>
    </row>
    <row r="106" spans="2:18" ht="24.75" thickBot="1" x14ac:dyDescent="0.25">
      <c r="B106" s="118" t="s">
        <v>7</v>
      </c>
      <c r="C106" s="119"/>
      <c r="D106" s="119"/>
      <c r="E106" s="119"/>
      <c r="F106" s="119"/>
      <c r="G106" s="119"/>
      <c r="H106" s="26"/>
      <c r="I106" s="120" t="s">
        <v>9</v>
      </c>
      <c r="J106" s="120" t="s">
        <v>10</v>
      </c>
      <c r="K106" s="120" t="s">
        <v>11</v>
      </c>
      <c r="L106" s="120" t="s">
        <v>12</v>
      </c>
      <c r="M106" s="120" t="s">
        <v>13</v>
      </c>
      <c r="N106" s="120" t="s">
        <v>14</v>
      </c>
      <c r="O106" s="120" t="s">
        <v>15</v>
      </c>
      <c r="P106" s="120" t="s">
        <v>16</v>
      </c>
      <c r="Q106" s="120" t="s">
        <v>17</v>
      </c>
      <c r="R106" s="120" t="s">
        <v>18</v>
      </c>
    </row>
    <row r="107" spans="2:18" x14ac:dyDescent="0.2">
      <c r="H107" s="121"/>
    </row>
    <row r="108" spans="2:18" x14ac:dyDescent="0.2">
      <c r="B108" s="122" t="s">
        <v>79</v>
      </c>
      <c r="C108" s="112"/>
      <c r="D108" s="112"/>
      <c r="E108" s="112"/>
      <c r="F108" s="112"/>
      <c r="G108" s="112"/>
      <c r="H108" s="123"/>
      <c r="I108" s="124"/>
      <c r="J108" s="125"/>
      <c r="K108" s="112"/>
    </row>
    <row r="109" spans="2:18" x14ac:dyDescent="0.2">
      <c r="B109" s="126" t="s">
        <v>80</v>
      </c>
      <c r="C109" s="112"/>
      <c r="D109" s="112"/>
      <c r="E109" s="112"/>
      <c r="F109" s="112"/>
      <c r="G109" s="112"/>
      <c r="H109" s="123"/>
      <c r="I109" s="124"/>
      <c r="J109" s="125"/>
      <c r="K109" s="112"/>
    </row>
    <row r="110" spans="2:18" x14ac:dyDescent="0.2">
      <c r="B110" s="114" t="s">
        <v>22</v>
      </c>
      <c r="H110" s="123"/>
      <c r="I110" s="148">
        <v>462.6927399999999</v>
      </c>
      <c r="J110" s="148">
        <v>485.8273769999999</v>
      </c>
      <c r="K110" s="148">
        <v>505.26047207999994</v>
      </c>
      <c r="L110" s="148">
        <v>520.41828624239997</v>
      </c>
      <c r="M110" s="148">
        <v>536.03083482967202</v>
      </c>
      <c r="N110" s="148">
        <v>552.11175987456215</v>
      </c>
      <c r="O110" s="148">
        <v>568.67511267079897</v>
      </c>
      <c r="P110" s="148">
        <v>585.73536605092318</v>
      </c>
      <c r="Q110" s="148">
        <v>603.30742703245085</v>
      </c>
      <c r="R110" s="148">
        <v>621.40664984342447</v>
      </c>
    </row>
    <row r="111" spans="2:18" x14ac:dyDescent="0.2">
      <c r="B111" s="114" t="s">
        <v>23</v>
      </c>
      <c r="H111" s="123"/>
      <c r="I111" s="148">
        <v>554.65508</v>
      </c>
      <c r="J111" s="148">
        <v>582.387834</v>
      </c>
      <c r="K111" s="148">
        <v>605.68334735999997</v>
      </c>
      <c r="L111" s="148">
        <v>623.85384778080004</v>
      </c>
      <c r="M111" s="148">
        <v>642.56946321422413</v>
      </c>
      <c r="N111" s="148">
        <v>661.84654711065082</v>
      </c>
      <c r="O111" s="148">
        <v>681.70194352397039</v>
      </c>
      <c r="P111" s="148">
        <v>702.15300182968952</v>
      </c>
      <c r="Q111" s="148">
        <v>723.2175918845802</v>
      </c>
      <c r="R111" s="148">
        <v>744.91411964111762</v>
      </c>
    </row>
    <row r="112" spans="2:18" x14ac:dyDescent="0.2">
      <c r="B112" s="114" t="s">
        <v>81</v>
      </c>
      <c r="H112" s="123"/>
      <c r="I112" s="148">
        <v>4.0000000000000009</v>
      </c>
      <c r="J112" s="148">
        <v>4.2000000000000011</v>
      </c>
      <c r="K112" s="148">
        <v>4.3680000000000012</v>
      </c>
      <c r="L112" s="148">
        <v>4.4990400000000008</v>
      </c>
      <c r="M112" s="148">
        <v>4.6340112000000007</v>
      </c>
      <c r="N112" s="148">
        <v>4.7730315360000013</v>
      </c>
      <c r="O112" s="148">
        <v>4.9162224820800011</v>
      </c>
      <c r="P112" s="148">
        <v>5.0637091565424015</v>
      </c>
      <c r="Q112" s="148">
        <v>5.2156204312386736</v>
      </c>
      <c r="R112" s="148">
        <v>5.3720890441758335</v>
      </c>
    </row>
    <row r="113" spans="2:18" x14ac:dyDescent="0.2">
      <c r="B113" s="114" t="s">
        <v>82</v>
      </c>
      <c r="H113" s="123"/>
      <c r="I113" s="148">
        <v>4000.0000000000005</v>
      </c>
      <c r="J113" s="148">
        <v>0</v>
      </c>
      <c r="K113" s="148">
        <v>0</v>
      </c>
      <c r="L113" s="148">
        <v>0</v>
      </c>
      <c r="M113" s="148">
        <v>0</v>
      </c>
      <c r="N113" s="148">
        <v>0</v>
      </c>
      <c r="O113" s="148">
        <v>0</v>
      </c>
      <c r="P113" s="148">
        <v>0</v>
      </c>
      <c r="Q113" s="148">
        <v>0</v>
      </c>
      <c r="R113" s="148">
        <v>0</v>
      </c>
    </row>
    <row r="114" spans="2:18" hidden="1" x14ac:dyDescent="0.2">
      <c r="B114" s="114" t="s">
        <v>83</v>
      </c>
      <c r="H114" s="123"/>
      <c r="I114" s="148">
        <v>0</v>
      </c>
      <c r="J114" s="148">
        <v>0</v>
      </c>
      <c r="K114" s="148">
        <v>0</v>
      </c>
      <c r="L114" s="148">
        <v>0</v>
      </c>
      <c r="M114" s="148">
        <v>0</v>
      </c>
      <c r="N114" s="148">
        <v>0</v>
      </c>
      <c r="O114" s="148">
        <v>0</v>
      </c>
      <c r="P114" s="148">
        <v>0</v>
      </c>
      <c r="Q114" s="148">
        <v>0</v>
      </c>
      <c r="R114" s="148">
        <v>0</v>
      </c>
    </row>
    <row r="115" spans="2:18" x14ac:dyDescent="0.2">
      <c r="B115" s="126" t="s">
        <v>84</v>
      </c>
      <c r="C115" s="112"/>
      <c r="D115" s="112"/>
      <c r="E115" s="112"/>
      <c r="F115" s="112"/>
      <c r="G115" s="112"/>
      <c r="H115" s="123"/>
      <c r="I115" s="129"/>
      <c r="J115" s="129"/>
      <c r="K115" s="129"/>
      <c r="L115" s="129"/>
      <c r="M115" s="129"/>
      <c r="N115" s="129"/>
      <c r="O115" s="129"/>
      <c r="P115" s="129"/>
      <c r="Q115" s="129"/>
      <c r="R115" s="129"/>
    </row>
    <row r="116" spans="2:18" x14ac:dyDescent="0.2">
      <c r="B116" s="114" t="s">
        <v>32</v>
      </c>
      <c r="H116" s="123"/>
      <c r="I116" s="148">
        <v>-157.199754970393</v>
      </c>
      <c r="J116" s="148">
        <v>-165.05974271891267</v>
      </c>
      <c r="K116" s="148">
        <v>-171.66213242766912</v>
      </c>
      <c r="L116" s="148">
        <v>-176.81199640049923</v>
      </c>
      <c r="M116" s="148">
        <v>-182.11635629251421</v>
      </c>
      <c r="N116" s="148">
        <v>-187.57984698128968</v>
      </c>
      <c r="O116" s="148">
        <v>-193.20724239072831</v>
      </c>
      <c r="P116" s="148">
        <v>-199.00345966245018</v>
      </c>
      <c r="Q116" s="148">
        <v>-204.9735634523237</v>
      </c>
      <c r="R116" s="148">
        <v>-211.12277035589341</v>
      </c>
    </row>
    <row r="117" spans="2:18" x14ac:dyDescent="0.2">
      <c r="B117" s="114" t="s">
        <v>34</v>
      </c>
      <c r="H117" s="123"/>
      <c r="I117" s="148">
        <v>-371.096</v>
      </c>
      <c r="J117" s="148">
        <v>-393.36175999999995</v>
      </c>
      <c r="K117" s="148">
        <v>-413.02984800000007</v>
      </c>
      <c r="L117" s="148">
        <v>-429.55104191999999</v>
      </c>
      <c r="M117" s="148">
        <v>-446.73308359679993</v>
      </c>
      <c r="N117" s="148">
        <v>-464.6024069406721</v>
      </c>
      <c r="O117" s="148">
        <v>-483.18650321829898</v>
      </c>
      <c r="P117" s="148">
        <v>-502.51396334703094</v>
      </c>
      <c r="Q117" s="148">
        <v>-522.61452188091221</v>
      </c>
      <c r="R117" s="148">
        <v>-543.51910275614875</v>
      </c>
    </row>
    <row r="118" spans="2:18" x14ac:dyDescent="0.2">
      <c r="B118" s="114" t="s">
        <v>33</v>
      </c>
      <c r="H118" s="123"/>
      <c r="I118" s="148">
        <v>-12</v>
      </c>
      <c r="J118" s="148">
        <v>-28.607547370633952</v>
      </c>
      <c r="K118" s="148">
        <v>-25.837922743752262</v>
      </c>
      <c r="L118" s="148">
        <v>-22.996163515427515</v>
      </c>
      <c r="M118" s="148">
        <v>-19.999248688990527</v>
      </c>
      <c r="N118" s="148">
        <v>-17.125032765058997</v>
      </c>
      <c r="O118" s="148">
        <v>-14.41022119789158</v>
      </c>
      <c r="P118" s="148">
        <v>-11.591734574073143</v>
      </c>
      <c r="Q118" s="148">
        <v>-8.6167741103042363</v>
      </c>
      <c r="R118" s="148">
        <v>-5.4908990921082674</v>
      </c>
    </row>
    <row r="119" spans="2:18" x14ac:dyDescent="0.2">
      <c r="B119" s="114" t="s">
        <v>83</v>
      </c>
      <c r="H119" s="123"/>
      <c r="I119" s="148">
        <v>0</v>
      </c>
      <c r="J119" s="148">
        <v>0</v>
      </c>
      <c r="K119" s="148">
        <v>0</v>
      </c>
      <c r="L119" s="148">
        <v>0</v>
      </c>
      <c r="M119" s="148">
        <v>0</v>
      </c>
      <c r="N119" s="148">
        <v>0</v>
      </c>
      <c r="O119" s="148">
        <v>0</v>
      </c>
      <c r="P119" s="148">
        <v>0</v>
      </c>
      <c r="Q119" s="148">
        <v>0</v>
      </c>
      <c r="R119" s="148">
        <v>0</v>
      </c>
    </row>
    <row r="120" spans="2:18" x14ac:dyDescent="0.2">
      <c r="H120" s="130"/>
      <c r="I120" s="132"/>
      <c r="J120" s="132"/>
      <c r="K120" s="132"/>
      <c r="L120" s="132"/>
      <c r="M120" s="132"/>
      <c r="N120" s="132"/>
      <c r="O120" s="132"/>
      <c r="P120" s="132"/>
      <c r="Q120" s="132"/>
      <c r="R120" s="132"/>
    </row>
    <row r="121" spans="2:18" x14ac:dyDescent="0.2">
      <c r="B121" s="134" t="s">
        <v>85</v>
      </c>
      <c r="C121" s="135"/>
      <c r="D121" s="135"/>
      <c r="E121" s="135"/>
      <c r="F121" s="135"/>
      <c r="G121" s="135"/>
      <c r="H121" s="123"/>
      <c r="I121" s="137">
        <f t="shared" ref="I121:R121" si="23">SUM(I109:I120)</f>
        <v>4481.0520650296075</v>
      </c>
      <c r="J121" s="137">
        <f t="shared" si="23"/>
        <v>485.38616091045333</v>
      </c>
      <c r="K121" s="137">
        <f t="shared" si="23"/>
        <v>504.78191626857841</v>
      </c>
      <c r="L121" s="137">
        <f t="shared" si="23"/>
        <v>519.41197218727336</v>
      </c>
      <c r="M121" s="137">
        <f t="shared" si="23"/>
        <v>534.38562066559155</v>
      </c>
      <c r="N121" s="137">
        <f t="shared" si="23"/>
        <v>549.42405183419203</v>
      </c>
      <c r="O121" s="137">
        <f t="shared" si="23"/>
        <v>564.4893118699307</v>
      </c>
      <c r="P121" s="137">
        <f t="shared" si="23"/>
        <v>579.84291945360087</v>
      </c>
      <c r="Q121" s="137">
        <f t="shared" si="23"/>
        <v>595.53577990472945</v>
      </c>
      <c r="R121" s="137">
        <f t="shared" si="23"/>
        <v>611.56008632456758</v>
      </c>
    </row>
    <row r="122" spans="2:18" x14ac:dyDescent="0.2">
      <c r="H122" s="123"/>
      <c r="I122" s="132"/>
      <c r="J122" s="138"/>
    </row>
    <row r="123" spans="2:18" x14ac:dyDescent="0.2">
      <c r="B123" s="122" t="s">
        <v>86</v>
      </c>
      <c r="C123" s="112"/>
      <c r="D123" s="112"/>
      <c r="E123" s="112"/>
      <c r="F123" s="112"/>
      <c r="G123" s="112"/>
      <c r="H123" s="123"/>
      <c r="I123" s="124"/>
      <c r="J123" s="125"/>
      <c r="K123" s="112"/>
    </row>
    <row r="124" spans="2:18" x14ac:dyDescent="0.2">
      <c r="B124" s="126" t="s">
        <v>80</v>
      </c>
      <c r="C124" s="112"/>
      <c r="D124" s="112"/>
      <c r="E124" s="112"/>
      <c r="F124" s="112"/>
      <c r="G124" s="112"/>
      <c r="H124" s="123"/>
      <c r="I124" s="124"/>
      <c r="J124" s="125"/>
      <c r="K124" s="112"/>
    </row>
    <row r="125" spans="2:18" hidden="1" x14ac:dyDescent="0.2">
      <c r="B125" s="114" t="s">
        <v>87</v>
      </c>
      <c r="H125" s="123"/>
      <c r="I125" s="148">
        <v>0</v>
      </c>
      <c r="J125" s="148">
        <v>0</v>
      </c>
      <c r="K125" s="148">
        <v>0</v>
      </c>
      <c r="L125" s="148">
        <v>0</v>
      </c>
      <c r="M125" s="148">
        <v>0</v>
      </c>
      <c r="N125" s="148">
        <v>0</v>
      </c>
      <c r="O125" s="148">
        <v>0</v>
      </c>
      <c r="P125" s="148">
        <v>0</v>
      </c>
      <c r="Q125" s="148">
        <v>0</v>
      </c>
      <c r="R125" s="148">
        <v>0</v>
      </c>
    </row>
    <row r="126" spans="2:18" hidden="1" x14ac:dyDescent="0.2">
      <c r="B126" s="114" t="s">
        <v>88</v>
      </c>
      <c r="H126" s="123"/>
      <c r="I126" s="148">
        <v>0</v>
      </c>
      <c r="J126" s="148">
        <v>0</v>
      </c>
      <c r="K126" s="148">
        <v>0</v>
      </c>
      <c r="L126" s="148">
        <v>0</v>
      </c>
      <c r="M126" s="148">
        <v>0</v>
      </c>
      <c r="N126" s="148">
        <v>0</v>
      </c>
      <c r="O126" s="148">
        <v>0</v>
      </c>
      <c r="P126" s="148">
        <v>0</v>
      </c>
      <c r="Q126" s="148">
        <v>0</v>
      </c>
      <c r="R126" s="148">
        <v>0</v>
      </c>
    </row>
    <row r="127" spans="2:18" hidden="1" x14ac:dyDescent="0.2">
      <c r="B127" s="114" t="s">
        <v>89</v>
      </c>
      <c r="H127" s="123"/>
      <c r="I127" s="148">
        <v>0</v>
      </c>
      <c r="J127" s="148">
        <v>0</v>
      </c>
      <c r="K127" s="148">
        <v>0</v>
      </c>
      <c r="L127" s="148">
        <v>0</v>
      </c>
      <c r="M127" s="148">
        <v>0</v>
      </c>
      <c r="N127" s="148">
        <v>0</v>
      </c>
      <c r="O127" s="148">
        <v>0</v>
      </c>
      <c r="P127" s="148">
        <v>0</v>
      </c>
      <c r="Q127" s="148">
        <v>0</v>
      </c>
      <c r="R127" s="148">
        <v>0</v>
      </c>
    </row>
    <row r="128" spans="2:18" x14ac:dyDescent="0.2">
      <c r="B128" s="126" t="s">
        <v>84</v>
      </c>
      <c r="C128" s="112"/>
      <c r="D128" s="112"/>
      <c r="E128" s="112"/>
      <c r="F128" s="112"/>
      <c r="G128" s="112"/>
      <c r="H128" s="123"/>
      <c r="I128" s="141"/>
      <c r="J128" s="141"/>
      <c r="K128" s="141"/>
      <c r="L128" s="141"/>
      <c r="M128" s="141"/>
      <c r="N128" s="141"/>
      <c r="O128" s="141"/>
      <c r="P128" s="141"/>
      <c r="Q128" s="141"/>
      <c r="R128" s="141"/>
    </row>
    <row r="129" spans="2:18" x14ac:dyDescent="0.2">
      <c r="B129" s="114" t="s">
        <v>90</v>
      </c>
      <c r="H129" s="123"/>
      <c r="I129" s="148">
        <v>0</v>
      </c>
      <c r="J129" s="148">
        <v>0</v>
      </c>
      <c r="K129" s="148">
        <v>0</v>
      </c>
      <c r="L129" s="148">
        <v>0</v>
      </c>
      <c r="M129" s="148">
        <v>0</v>
      </c>
      <c r="N129" s="148">
        <v>0</v>
      </c>
      <c r="O129" s="148">
        <v>0</v>
      </c>
      <c r="P129" s="148">
        <v>0</v>
      </c>
      <c r="Q129" s="148">
        <v>0</v>
      </c>
      <c r="R129" s="148">
        <v>0</v>
      </c>
    </row>
    <row r="130" spans="2:18" x14ac:dyDescent="0.2">
      <c r="B130" s="114" t="s">
        <v>91</v>
      </c>
      <c r="H130" s="123"/>
      <c r="I130" s="148">
        <v>-8010</v>
      </c>
      <c r="J130" s="148">
        <v>-940.7</v>
      </c>
      <c r="K130" s="148">
        <v>-286.23500000000001</v>
      </c>
      <c r="L130" s="148">
        <v>-372.04674999999997</v>
      </c>
      <c r="M130" s="148">
        <v>-126.92862</v>
      </c>
      <c r="N130" s="148">
        <v>-212.00576480000001</v>
      </c>
      <c r="O130" s="148">
        <v>-137.28599539199999</v>
      </c>
      <c r="P130" s="148">
        <v>-142.77743520767999</v>
      </c>
      <c r="Q130" s="148">
        <v>-148.4885326159872</v>
      </c>
      <c r="R130" s="148">
        <v>-154.42807392062667</v>
      </c>
    </row>
    <row r="131" spans="2:18" x14ac:dyDescent="0.2">
      <c r="B131" s="114" t="s">
        <v>92</v>
      </c>
      <c r="H131" s="123"/>
      <c r="I131" s="148">
        <v>0</v>
      </c>
      <c r="J131" s="148">
        <v>0</v>
      </c>
      <c r="K131" s="148">
        <v>0</v>
      </c>
      <c r="L131" s="148">
        <v>0</v>
      </c>
      <c r="M131" s="148">
        <v>0</v>
      </c>
      <c r="N131" s="148">
        <v>0</v>
      </c>
      <c r="O131" s="148">
        <v>0</v>
      </c>
      <c r="P131" s="148">
        <v>0</v>
      </c>
      <c r="Q131" s="148">
        <v>0</v>
      </c>
      <c r="R131" s="148">
        <v>0</v>
      </c>
    </row>
    <row r="132" spans="2:18" x14ac:dyDescent="0.2">
      <c r="H132" s="121"/>
      <c r="I132" s="143"/>
      <c r="J132" s="143"/>
      <c r="K132" s="143"/>
      <c r="L132" s="143"/>
      <c r="M132" s="143"/>
      <c r="N132" s="143"/>
      <c r="O132" s="143"/>
      <c r="P132" s="143"/>
      <c r="Q132" s="143"/>
      <c r="R132" s="143"/>
    </row>
    <row r="133" spans="2:18" x14ac:dyDescent="0.2">
      <c r="B133" s="134" t="s">
        <v>93</v>
      </c>
      <c r="C133" s="135"/>
      <c r="D133" s="135"/>
      <c r="E133" s="135"/>
      <c r="F133" s="135"/>
      <c r="G133" s="135"/>
      <c r="H133" s="123"/>
      <c r="I133" s="137">
        <f t="shared" ref="I133:R133" si="24">SUM(I124:I132)</f>
        <v>-8010</v>
      </c>
      <c r="J133" s="137">
        <f t="shared" si="24"/>
        <v>-940.7</v>
      </c>
      <c r="K133" s="137">
        <f t="shared" si="24"/>
        <v>-286.23500000000001</v>
      </c>
      <c r="L133" s="137">
        <f t="shared" si="24"/>
        <v>-372.04674999999997</v>
      </c>
      <c r="M133" s="137">
        <f t="shared" si="24"/>
        <v>-126.92862</v>
      </c>
      <c r="N133" s="137">
        <f t="shared" si="24"/>
        <v>-212.00576480000001</v>
      </c>
      <c r="O133" s="137">
        <f t="shared" si="24"/>
        <v>-137.28599539199999</v>
      </c>
      <c r="P133" s="137">
        <f t="shared" si="24"/>
        <v>-142.77743520767999</v>
      </c>
      <c r="Q133" s="137">
        <f t="shared" si="24"/>
        <v>-148.4885326159872</v>
      </c>
      <c r="R133" s="137">
        <f t="shared" si="24"/>
        <v>-154.42807392062667</v>
      </c>
    </row>
    <row r="134" spans="2:18" x14ac:dyDescent="0.2">
      <c r="H134" s="130"/>
      <c r="I134" s="132"/>
      <c r="J134" s="132"/>
    </row>
    <row r="135" spans="2:18" x14ac:dyDescent="0.2">
      <c r="B135" s="122" t="s">
        <v>94</v>
      </c>
      <c r="C135" s="112"/>
      <c r="D135" s="112"/>
      <c r="E135" s="112"/>
      <c r="F135" s="112"/>
      <c r="G135" s="112"/>
      <c r="H135" s="123"/>
      <c r="I135" s="124"/>
      <c r="J135" s="125"/>
      <c r="K135" s="112"/>
    </row>
    <row r="136" spans="2:18" x14ac:dyDescent="0.2">
      <c r="B136" s="126" t="s">
        <v>80</v>
      </c>
      <c r="C136" s="112"/>
      <c r="D136" s="112"/>
      <c r="E136" s="112"/>
      <c r="F136" s="112"/>
      <c r="G136" s="112"/>
      <c r="H136" s="123"/>
      <c r="I136" s="124"/>
      <c r="J136" s="125"/>
      <c r="K136" s="112"/>
    </row>
    <row r="137" spans="2:18" x14ac:dyDescent="0.2">
      <c r="B137" s="114" t="s">
        <v>95</v>
      </c>
      <c r="H137" s="123"/>
      <c r="I137" s="148">
        <v>0</v>
      </c>
      <c r="J137" s="148">
        <v>500</v>
      </c>
      <c r="K137" s="148">
        <v>0</v>
      </c>
      <c r="L137" s="148">
        <v>0</v>
      </c>
      <c r="M137" s="148">
        <v>0</v>
      </c>
      <c r="N137" s="148">
        <v>0</v>
      </c>
      <c r="O137" s="148">
        <v>0</v>
      </c>
      <c r="P137" s="148">
        <v>0</v>
      </c>
      <c r="Q137" s="148">
        <v>0</v>
      </c>
      <c r="R137" s="148">
        <v>0</v>
      </c>
    </row>
    <row r="138" spans="2:18" x14ac:dyDescent="0.2">
      <c r="B138" s="126" t="s">
        <v>84</v>
      </c>
      <c r="C138" s="112"/>
      <c r="D138" s="112"/>
      <c r="E138" s="112"/>
      <c r="F138" s="112"/>
      <c r="G138" s="112"/>
      <c r="H138" s="123"/>
      <c r="I138" s="141"/>
      <c r="J138" s="141"/>
      <c r="K138" s="141"/>
      <c r="L138" s="141"/>
      <c r="M138" s="141"/>
      <c r="N138" s="141"/>
      <c r="O138" s="141"/>
      <c r="P138" s="141"/>
      <c r="Q138" s="141"/>
      <c r="R138" s="141"/>
    </row>
    <row r="139" spans="2:18" x14ac:dyDescent="0.2">
      <c r="B139" s="114" t="s">
        <v>96</v>
      </c>
      <c r="H139" s="123"/>
      <c r="I139" s="148">
        <v>-10.147465346475949</v>
      </c>
      <c r="J139" s="148">
        <v>-49.340492629366054</v>
      </c>
      <c r="K139" s="148">
        <v>-52.110117256247747</v>
      </c>
      <c r="L139" s="148">
        <v>-54.95187648457248</v>
      </c>
      <c r="M139" s="148">
        <v>-57.969072861857001</v>
      </c>
      <c r="N139" s="148">
        <v>-48.053207234940999</v>
      </c>
      <c r="O139" s="148">
        <v>-50.768018802108415</v>
      </c>
      <c r="P139" s="148">
        <v>-53.586505425926859</v>
      </c>
      <c r="Q139" s="148">
        <v>-56.561465889695761</v>
      </c>
      <c r="R139" s="148">
        <v>-59.687340907891731</v>
      </c>
    </row>
    <row r="140" spans="2:18" x14ac:dyDescent="0.2">
      <c r="H140" s="121"/>
      <c r="I140" s="132"/>
      <c r="J140" s="132"/>
    </row>
    <row r="141" spans="2:18" x14ac:dyDescent="0.2">
      <c r="B141" s="144" t="s">
        <v>97</v>
      </c>
      <c r="C141" s="135"/>
      <c r="D141" s="135"/>
      <c r="E141" s="135"/>
      <c r="F141" s="135"/>
      <c r="G141" s="135"/>
      <c r="H141" s="123"/>
      <c r="I141" s="137">
        <f>SUM(I137:I140)</f>
        <v>-10.147465346475949</v>
      </c>
      <c r="J141" s="137">
        <f t="shared" ref="J141:R141" si="25">SUM(J137:J140)</f>
        <v>450.65950737063395</v>
      </c>
      <c r="K141" s="137">
        <f t="shared" si="25"/>
        <v>-52.110117256247747</v>
      </c>
      <c r="L141" s="137">
        <f t="shared" si="25"/>
        <v>-54.95187648457248</v>
      </c>
      <c r="M141" s="137">
        <f t="shared" si="25"/>
        <v>-57.969072861857001</v>
      </c>
      <c r="N141" s="137">
        <f t="shared" si="25"/>
        <v>-48.053207234940999</v>
      </c>
      <c r="O141" s="137">
        <f t="shared" si="25"/>
        <v>-50.768018802108415</v>
      </c>
      <c r="P141" s="137">
        <f t="shared" si="25"/>
        <v>-53.586505425926859</v>
      </c>
      <c r="Q141" s="137">
        <f t="shared" si="25"/>
        <v>-56.561465889695761</v>
      </c>
      <c r="R141" s="137">
        <f t="shared" si="25"/>
        <v>-59.687340907891731</v>
      </c>
    </row>
    <row r="142" spans="2:18" x14ac:dyDescent="0.2">
      <c r="H142" s="121"/>
      <c r="I142" s="132"/>
      <c r="J142" s="132"/>
    </row>
    <row r="143" spans="2:18" x14ac:dyDescent="0.2">
      <c r="B143" s="145" t="s">
        <v>98</v>
      </c>
      <c r="C143" s="112"/>
      <c r="D143" s="112"/>
      <c r="E143" s="112"/>
      <c r="F143" s="112"/>
      <c r="G143" s="112"/>
      <c r="H143" s="121"/>
      <c r="I143" s="146">
        <f t="shared" ref="I143:R143" si="26">I141+I133+I121</f>
        <v>-3539.0954003168681</v>
      </c>
      <c r="J143" s="146">
        <f t="shared" si="26"/>
        <v>-4.654331718912772</v>
      </c>
      <c r="K143" s="146">
        <f t="shared" si="26"/>
        <v>166.43679901233065</v>
      </c>
      <c r="L143" s="146">
        <f t="shared" si="26"/>
        <v>92.413345702700894</v>
      </c>
      <c r="M143" s="146">
        <f t="shared" si="26"/>
        <v>349.48792780373458</v>
      </c>
      <c r="N143" s="146">
        <f t="shared" si="26"/>
        <v>289.36507979925102</v>
      </c>
      <c r="O143" s="146">
        <f t="shared" si="26"/>
        <v>376.43529767582231</v>
      </c>
      <c r="P143" s="146">
        <f t="shared" si="26"/>
        <v>383.47897881999404</v>
      </c>
      <c r="Q143" s="146">
        <f t="shared" si="26"/>
        <v>390.48578139904646</v>
      </c>
      <c r="R143" s="146">
        <f t="shared" si="26"/>
        <v>397.44467149604918</v>
      </c>
    </row>
    <row r="144" spans="2:18" x14ac:dyDescent="0.2">
      <c r="B144" s="147"/>
      <c r="H144" s="121"/>
      <c r="I144" s="132"/>
      <c r="J144" s="132"/>
    </row>
    <row r="145" spans="2:18" x14ac:dyDescent="0.2">
      <c r="B145" s="115" t="s">
        <v>99</v>
      </c>
      <c r="H145" s="123"/>
      <c r="I145" s="148">
        <v>4411</v>
      </c>
      <c r="J145" s="148">
        <v>871.90459968313144</v>
      </c>
      <c r="K145" s="148">
        <v>867.25026796421878</v>
      </c>
      <c r="L145" s="148">
        <v>1033.6870669765494</v>
      </c>
      <c r="M145" s="148">
        <v>1126.1004126792504</v>
      </c>
      <c r="N145" s="148">
        <v>1475.5883404829849</v>
      </c>
      <c r="O145" s="148">
        <v>1764.953420282236</v>
      </c>
      <c r="P145" s="148">
        <v>2141.3887179580584</v>
      </c>
      <c r="Q145" s="148">
        <v>2524.8676967780525</v>
      </c>
      <c r="R145" s="148">
        <v>2915.3534781770991</v>
      </c>
    </row>
    <row r="146" spans="2:18" ht="12.75" thickBot="1" x14ac:dyDescent="0.25">
      <c r="H146" s="121"/>
      <c r="I146" s="132"/>
      <c r="J146" s="132"/>
    </row>
    <row r="147" spans="2:18" ht="12.75" thickBot="1" x14ac:dyDescent="0.25">
      <c r="B147" s="149" t="s">
        <v>100</v>
      </c>
      <c r="C147" s="150"/>
      <c r="D147" s="150"/>
      <c r="E147" s="150"/>
      <c r="F147" s="151"/>
      <c r="H147" s="123"/>
      <c r="I147" s="152">
        <f>I143+I145</f>
        <v>871.90459968313189</v>
      </c>
      <c r="J147" s="152">
        <f>J143+J145</f>
        <v>867.25026796421866</v>
      </c>
      <c r="K147" s="152">
        <f t="shared" ref="K147:R147" si="27">K143+K145</f>
        <v>1033.6870669765494</v>
      </c>
      <c r="L147" s="152">
        <f t="shared" si="27"/>
        <v>1126.1004126792504</v>
      </c>
      <c r="M147" s="152">
        <f t="shared" si="27"/>
        <v>1475.5883404829851</v>
      </c>
      <c r="N147" s="152">
        <f t="shared" si="27"/>
        <v>1764.953420282236</v>
      </c>
      <c r="O147" s="152">
        <f t="shared" si="27"/>
        <v>2141.3887179580584</v>
      </c>
      <c r="P147" s="152">
        <f t="shared" si="27"/>
        <v>2524.8676967780525</v>
      </c>
      <c r="Q147" s="152">
        <f t="shared" si="27"/>
        <v>2915.3534781770991</v>
      </c>
      <c r="R147" s="152">
        <f t="shared" si="27"/>
        <v>3312.7981496731481</v>
      </c>
    </row>
    <row r="148" spans="2:18" ht="12.75" thickTop="1" x14ac:dyDescent="0.2"/>
    <row r="150" spans="2:18" ht="12.75" x14ac:dyDescent="0.2">
      <c r="B150" s="112" t="s">
        <v>77</v>
      </c>
      <c r="C150" s="112"/>
      <c r="D150" s="113"/>
      <c r="E150" s="113"/>
      <c r="F150" s="112"/>
      <c r="G150" s="112"/>
      <c r="H150" s="112"/>
      <c r="I150" s="109"/>
      <c r="J150" s="110"/>
      <c r="K150" s="110"/>
      <c r="L150" s="110"/>
      <c r="M150" s="110"/>
      <c r="N150" s="112"/>
      <c r="O150" s="112"/>
      <c r="P150" s="11" t="str">
        <f>'IncomeStat SCEN2'!$Q$1</f>
        <v>SCENARIO 2</v>
      </c>
      <c r="Q150" s="73"/>
      <c r="R150" s="112"/>
    </row>
    <row r="152" spans="2:18" x14ac:dyDescent="0.2">
      <c r="B152" s="115" t="s">
        <v>78</v>
      </c>
      <c r="C152" s="115"/>
      <c r="D152" s="115"/>
      <c r="E152" s="115"/>
      <c r="F152" s="115"/>
      <c r="G152" s="115"/>
      <c r="H152" s="115"/>
      <c r="I152" s="115"/>
      <c r="J152" s="115"/>
      <c r="K152" s="115"/>
      <c r="L152" s="115"/>
      <c r="M152" s="115"/>
      <c r="N152" s="115"/>
      <c r="O152" s="115"/>
      <c r="P152" s="115"/>
      <c r="Q152" s="115"/>
      <c r="R152" s="115"/>
    </row>
    <row r="153" spans="2:18" ht="12.75" thickBot="1" x14ac:dyDescent="0.25">
      <c r="B153" s="115"/>
      <c r="C153" s="115"/>
      <c r="D153" s="115"/>
      <c r="E153" s="115"/>
      <c r="F153" s="115"/>
      <c r="G153" s="115"/>
      <c r="H153" s="115"/>
      <c r="I153" s="115"/>
      <c r="J153" s="115"/>
      <c r="K153" s="115"/>
      <c r="L153" s="115"/>
      <c r="M153" s="115"/>
      <c r="N153" s="115"/>
      <c r="O153" s="115"/>
      <c r="P153" s="115"/>
      <c r="Q153" s="115"/>
      <c r="R153" s="115"/>
    </row>
    <row r="154" spans="2:18" x14ac:dyDescent="0.2">
      <c r="B154" s="19" t="s">
        <v>6</v>
      </c>
      <c r="C154" s="116"/>
      <c r="D154" s="116"/>
      <c r="E154" s="116"/>
      <c r="F154" s="116"/>
      <c r="G154" s="116"/>
      <c r="H154" s="116"/>
      <c r="I154" s="117">
        <f>I5</f>
        <v>2023</v>
      </c>
      <c r="J154" s="117">
        <f>I154+1</f>
        <v>2024</v>
      </c>
      <c r="K154" s="117">
        <f t="shared" ref="K154:R154" si="28">J154+1</f>
        <v>2025</v>
      </c>
      <c r="L154" s="117">
        <f t="shared" si="28"/>
        <v>2026</v>
      </c>
      <c r="M154" s="117">
        <f t="shared" si="28"/>
        <v>2027</v>
      </c>
      <c r="N154" s="117">
        <f t="shared" si="28"/>
        <v>2028</v>
      </c>
      <c r="O154" s="117">
        <f t="shared" si="28"/>
        <v>2029</v>
      </c>
      <c r="P154" s="117">
        <f t="shared" si="28"/>
        <v>2030</v>
      </c>
      <c r="Q154" s="117">
        <f t="shared" si="28"/>
        <v>2031</v>
      </c>
      <c r="R154" s="117">
        <f t="shared" si="28"/>
        <v>2032</v>
      </c>
    </row>
    <row r="155" spans="2:18" ht="24.75" thickBot="1" x14ac:dyDescent="0.25">
      <c r="B155" s="118" t="s">
        <v>7</v>
      </c>
      <c r="C155" s="119"/>
      <c r="D155" s="119"/>
      <c r="E155" s="119"/>
      <c r="F155" s="119"/>
      <c r="G155" s="119"/>
      <c r="H155" s="26"/>
      <c r="I155" s="120" t="s">
        <v>9</v>
      </c>
      <c r="J155" s="120" t="s">
        <v>10</v>
      </c>
      <c r="K155" s="120" t="s">
        <v>11</v>
      </c>
      <c r="L155" s="120" t="s">
        <v>12</v>
      </c>
      <c r="M155" s="120" t="s">
        <v>13</v>
      </c>
      <c r="N155" s="120" t="s">
        <v>14</v>
      </c>
      <c r="O155" s="120" t="s">
        <v>15</v>
      </c>
      <c r="P155" s="120" t="s">
        <v>16</v>
      </c>
      <c r="Q155" s="120" t="s">
        <v>17</v>
      </c>
      <c r="R155" s="120" t="s">
        <v>18</v>
      </c>
    </row>
    <row r="156" spans="2:18" x14ac:dyDescent="0.2">
      <c r="H156" s="121"/>
    </row>
    <row r="157" spans="2:18" x14ac:dyDescent="0.2">
      <c r="B157" s="122" t="s">
        <v>79</v>
      </c>
      <c r="C157" s="112"/>
      <c r="D157" s="112"/>
      <c r="E157" s="112"/>
      <c r="F157" s="112"/>
      <c r="G157" s="112"/>
      <c r="H157" s="123"/>
      <c r="I157" s="124"/>
      <c r="J157" s="125"/>
      <c r="K157" s="112"/>
    </row>
    <row r="158" spans="2:18" x14ac:dyDescent="0.2">
      <c r="B158" s="126" t="s">
        <v>80</v>
      </c>
      <c r="C158" s="112"/>
      <c r="D158" s="112"/>
      <c r="E158" s="112"/>
      <c r="F158" s="112"/>
      <c r="G158" s="112"/>
      <c r="H158" s="123"/>
      <c r="I158" s="124"/>
      <c r="J158" s="125"/>
      <c r="K158" s="112"/>
    </row>
    <row r="159" spans="2:18" x14ac:dyDescent="0.2">
      <c r="B159" s="114" t="s">
        <v>22</v>
      </c>
      <c r="H159" s="123"/>
      <c r="I159" s="148">
        <v>384.26170284628193</v>
      </c>
      <c r="J159" s="148">
        <v>403.5093715418522</v>
      </c>
      <c r="K159" s="148">
        <v>419.85109757992569</v>
      </c>
      <c r="L159" s="148">
        <v>432.65235754513753</v>
      </c>
      <c r="M159" s="148">
        <v>445.84392792668876</v>
      </c>
      <c r="N159" s="148">
        <v>459.43770928917343</v>
      </c>
      <c r="O159" s="148">
        <v>473.44596504540027</v>
      </c>
      <c r="P159" s="148">
        <v>487.88133251963444</v>
      </c>
      <c r="Q159" s="148">
        <v>502.75683434815807</v>
      </c>
      <c r="R159" s="148">
        <v>518.08589022743331</v>
      </c>
    </row>
    <row r="160" spans="2:18" x14ac:dyDescent="0.2">
      <c r="B160" s="114" t="s">
        <v>23</v>
      </c>
      <c r="H160" s="123"/>
      <c r="I160" s="148">
        <v>164.6149532569263</v>
      </c>
      <c r="J160" s="148">
        <v>172.86051626556574</v>
      </c>
      <c r="K160" s="148">
        <v>179.86119431380487</v>
      </c>
      <c r="L160" s="148">
        <v>185.34516212843278</v>
      </c>
      <c r="M160" s="148">
        <v>190.99633612172869</v>
      </c>
      <c r="N160" s="148">
        <v>196.8198144100802</v>
      </c>
      <c r="O160" s="148">
        <v>202.82085055144353</v>
      </c>
      <c r="P160" s="148">
        <v>209.00485828475701</v>
      </c>
      <c r="Q160" s="148">
        <v>215.37741641385924</v>
      </c>
      <c r="R160" s="148">
        <v>221.94427384031781</v>
      </c>
    </row>
    <row r="161" spans="2:18" x14ac:dyDescent="0.2">
      <c r="B161" s="114" t="s">
        <v>81</v>
      </c>
      <c r="H161" s="123"/>
      <c r="I161" s="148">
        <v>1.9</v>
      </c>
      <c r="J161" s="148">
        <v>1.9951709999999998</v>
      </c>
      <c r="K161" s="148">
        <v>2.0759734303290003</v>
      </c>
      <c r="L161" s="148">
        <v>2.1392698602197311</v>
      </c>
      <c r="M161" s="148">
        <v>2.2717112873427117</v>
      </c>
      <c r="N161" s="148">
        <v>2.2717112873427117</v>
      </c>
      <c r="O161" s="148">
        <v>2.3409757644937907</v>
      </c>
      <c r="P161" s="148">
        <v>2.4123521155532068</v>
      </c>
      <c r="Q161" s="148">
        <v>2.4859047315564236</v>
      </c>
      <c r="R161" s="148">
        <v>2.5616999668215787</v>
      </c>
    </row>
    <row r="162" spans="2:18" x14ac:dyDescent="0.2">
      <c r="B162" s="114" t="s">
        <v>82</v>
      </c>
      <c r="H162" s="123"/>
      <c r="I162" s="148">
        <v>0</v>
      </c>
      <c r="J162" s="148">
        <v>460</v>
      </c>
      <c r="K162" s="148">
        <v>315</v>
      </c>
      <c r="L162" s="148">
        <v>0</v>
      </c>
      <c r="M162" s="148">
        <v>0</v>
      </c>
      <c r="N162" s="148">
        <v>0</v>
      </c>
      <c r="O162" s="148">
        <v>0</v>
      </c>
      <c r="P162" s="148">
        <v>0</v>
      </c>
      <c r="Q162" s="148">
        <v>0</v>
      </c>
      <c r="R162" s="148">
        <v>0</v>
      </c>
    </row>
    <row r="163" spans="2:18" x14ac:dyDescent="0.2">
      <c r="B163" s="114" t="s">
        <v>83</v>
      </c>
      <c r="H163" s="123"/>
      <c r="I163" s="148">
        <v>0</v>
      </c>
      <c r="J163" s="148">
        <v>0</v>
      </c>
      <c r="K163" s="148">
        <v>0</v>
      </c>
      <c r="L163" s="148">
        <v>0</v>
      </c>
      <c r="M163" s="148">
        <v>0</v>
      </c>
      <c r="N163" s="148">
        <v>0</v>
      </c>
      <c r="O163" s="148">
        <v>0</v>
      </c>
      <c r="P163" s="148">
        <v>0</v>
      </c>
      <c r="Q163" s="148">
        <v>0</v>
      </c>
      <c r="R163" s="148">
        <v>0</v>
      </c>
    </row>
    <row r="164" spans="2:18" x14ac:dyDescent="0.2">
      <c r="B164" s="126" t="s">
        <v>84</v>
      </c>
      <c r="C164" s="112"/>
      <c r="D164" s="112"/>
      <c r="E164" s="112"/>
      <c r="F164" s="112"/>
      <c r="G164" s="112"/>
      <c r="H164" s="123"/>
      <c r="I164" s="129"/>
      <c r="J164" s="129"/>
      <c r="K164" s="129"/>
      <c r="L164" s="129"/>
      <c r="M164" s="129"/>
      <c r="N164" s="129"/>
      <c r="O164" s="129"/>
      <c r="P164" s="129"/>
      <c r="Q164" s="129"/>
      <c r="R164" s="129"/>
    </row>
    <row r="165" spans="2:18" x14ac:dyDescent="0.2">
      <c r="B165" s="114" t="s">
        <v>32</v>
      </c>
      <c r="H165" s="123"/>
      <c r="I165" s="148">
        <v>-137.199754970393</v>
      </c>
      <c r="J165" s="148">
        <v>-144.05974271891267</v>
      </c>
      <c r="K165" s="148">
        <v>-149.82213242766912</v>
      </c>
      <c r="L165" s="148">
        <v>-154.31679640049924</v>
      </c>
      <c r="M165" s="148">
        <v>-158.9463002925142</v>
      </c>
      <c r="N165" s="148">
        <v>-163.71468930128967</v>
      </c>
      <c r="O165" s="148">
        <v>-168.62612998032836</v>
      </c>
      <c r="P165" s="148">
        <v>-173.68491387973819</v>
      </c>
      <c r="Q165" s="148">
        <v>-178.89546129613032</v>
      </c>
      <c r="R165" s="148">
        <v>-184.26232513501427</v>
      </c>
    </row>
    <row r="166" spans="2:18" x14ac:dyDescent="0.2">
      <c r="B166" s="114" t="s">
        <v>34</v>
      </c>
      <c r="H166" s="123"/>
      <c r="I166" s="148">
        <v>-213.44133333333335</v>
      </c>
      <c r="J166" s="148">
        <v>-226.24781333333328</v>
      </c>
      <c r="K166" s="148">
        <v>-237.56020400000003</v>
      </c>
      <c r="L166" s="148">
        <v>-247.06261216000004</v>
      </c>
      <c r="M166" s="148">
        <v>-256.94511664640004</v>
      </c>
      <c r="N166" s="148">
        <v>-267.22292131225601</v>
      </c>
      <c r="O166" s="148">
        <v>-277.91183816474637</v>
      </c>
      <c r="P166" s="148">
        <v>-289.02831169133623</v>
      </c>
      <c r="Q166" s="148">
        <v>-300.58944415898958</v>
      </c>
      <c r="R166" s="148">
        <v>-312.61302192534924</v>
      </c>
    </row>
    <row r="167" spans="2:18" x14ac:dyDescent="0.2">
      <c r="B167" s="114" t="s">
        <v>33</v>
      </c>
      <c r="H167" s="123"/>
      <c r="I167" s="148">
        <v>0</v>
      </c>
      <c r="J167" s="148">
        <v>0</v>
      </c>
      <c r="K167" s="148">
        <v>0</v>
      </c>
      <c r="L167" s="148">
        <v>0</v>
      </c>
      <c r="M167" s="148">
        <v>0</v>
      </c>
      <c r="N167" s="148">
        <v>0</v>
      </c>
      <c r="O167" s="148">
        <v>0</v>
      </c>
      <c r="P167" s="148">
        <v>0</v>
      </c>
      <c r="Q167" s="148">
        <v>0</v>
      </c>
      <c r="R167" s="148">
        <v>0</v>
      </c>
    </row>
    <row r="168" spans="2:18" x14ac:dyDescent="0.2">
      <c r="B168" s="114" t="s">
        <v>83</v>
      </c>
      <c r="H168" s="123"/>
      <c r="I168" s="148">
        <v>0</v>
      </c>
      <c r="J168" s="148">
        <v>0</v>
      </c>
      <c r="K168" s="148">
        <v>0</v>
      </c>
      <c r="L168" s="148">
        <v>0</v>
      </c>
      <c r="M168" s="148">
        <v>0</v>
      </c>
      <c r="N168" s="148">
        <v>0</v>
      </c>
      <c r="O168" s="148">
        <v>0</v>
      </c>
      <c r="P168" s="148">
        <v>0</v>
      </c>
      <c r="Q168" s="148">
        <v>0</v>
      </c>
      <c r="R168" s="148">
        <v>0</v>
      </c>
    </row>
    <row r="169" spans="2:18" x14ac:dyDescent="0.2">
      <c r="H169" s="130"/>
      <c r="I169" s="132"/>
      <c r="J169" s="132"/>
      <c r="K169" s="132"/>
      <c r="L169" s="132"/>
      <c r="M169" s="132"/>
      <c r="N169" s="132"/>
      <c r="O169" s="132"/>
      <c r="P169" s="132"/>
      <c r="Q169" s="132"/>
      <c r="R169" s="132"/>
    </row>
    <row r="170" spans="2:18" x14ac:dyDescent="0.2">
      <c r="B170" s="134" t="s">
        <v>85</v>
      </c>
      <c r="C170" s="135"/>
      <c r="D170" s="135"/>
      <c r="E170" s="135"/>
      <c r="F170" s="135"/>
      <c r="G170" s="135"/>
      <c r="H170" s="123"/>
      <c r="I170" s="137">
        <f t="shared" ref="I170:R170" si="29">SUM(I158:I169)</f>
        <v>200.13556779948189</v>
      </c>
      <c r="J170" s="137">
        <f t="shared" si="29"/>
        <v>668.05750275517187</v>
      </c>
      <c r="K170" s="137">
        <f t="shared" si="29"/>
        <v>529.40592889639049</v>
      </c>
      <c r="L170" s="137">
        <f t="shared" si="29"/>
        <v>218.75738097329079</v>
      </c>
      <c r="M170" s="137">
        <f t="shared" si="29"/>
        <v>223.22055839684589</v>
      </c>
      <c r="N170" s="137">
        <f t="shared" si="29"/>
        <v>227.59162437305059</v>
      </c>
      <c r="O170" s="137">
        <f t="shared" si="29"/>
        <v>232.06982321626288</v>
      </c>
      <c r="P170" s="137">
        <f t="shared" si="29"/>
        <v>236.58531734887021</v>
      </c>
      <c r="Q170" s="137">
        <f t="shared" si="29"/>
        <v>241.13525003845376</v>
      </c>
      <c r="R170" s="137">
        <f t="shared" si="29"/>
        <v>245.71651697420918</v>
      </c>
    </row>
    <row r="171" spans="2:18" x14ac:dyDescent="0.2">
      <c r="H171" s="123"/>
      <c r="I171" s="132"/>
      <c r="J171" s="138"/>
    </row>
    <row r="172" spans="2:18" x14ac:dyDescent="0.2">
      <c r="B172" s="122" t="s">
        <v>86</v>
      </c>
      <c r="C172" s="112"/>
      <c r="D172" s="112"/>
      <c r="E172" s="112"/>
      <c r="F172" s="112"/>
      <c r="G172" s="112"/>
      <c r="H172" s="123"/>
      <c r="I172" s="124"/>
      <c r="J172" s="125"/>
      <c r="K172" s="112"/>
    </row>
    <row r="173" spans="2:18" x14ac:dyDescent="0.2">
      <c r="B173" s="126" t="s">
        <v>80</v>
      </c>
      <c r="C173" s="112"/>
      <c r="D173" s="112"/>
      <c r="E173" s="112"/>
      <c r="F173" s="112"/>
      <c r="G173" s="112"/>
      <c r="H173" s="123"/>
      <c r="I173" s="124"/>
      <c r="J173" s="125"/>
      <c r="K173" s="112"/>
    </row>
    <row r="174" spans="2:18" hidden="1" x14ac:dyDescent="0.2">
      <c r="B174" s="114" t="s">
        <v>87</v>
      </c>
      <c r="H174" s="123"/>
      <c r="I174" s="148">
        <v>0</v>
      </c>
      <c r="J174" s="148">
        <v>0</v>
      </c>
      <c r="K174" s="148">
        <v>0</v>
      </c>
      <c r="L174" s="148">
        <v>0</v>
      </c>
      <c r="M174" s="148">
        <v>0</v>
      </c>
      <c r="N174" s="148">
        <v>0</v>
      </c>
      <c r="O174" s="148">
        <v>0</v>
      </c>
      <c r="P174" s="148">
        <v>0</v>
      </c>
      <c r="Q174" s="148">
        <v>0</v>
      </c>
      <c r="R174" s="148">
        <v>0</v>
      </c>
    </row>
    <row r="175" spans="2:18" hidden="1" x14ac:dyDescent="0.2">
      <c r="B175" s="114" t="s">
        <v>88</v>
      </c>
      <c r="H175" s="123"/>
      <c r="I175" s="148">
        <v>0</v>
      </c>
      <c r="J175" s="148">
        <v>0</v>
      </c>
      <c r="K175" s="148">
        <v>0</v>
      </c>
      <c r="L175" s="148">
        <v>0</v>
      </c>
      <c r="M175" s="148">
        <v>0</v>
      </c>
      <c r="N175" s="148">
        <v>0</v>
      </c>
      <c r="O175" s="148">
        <v>0</v>
      </c>
      <c r="P175" s="148">
        <v>0</v>
      </c>
      <c r="Q175" s="148">
        <v>0</v>
      </c>
      <c r="R175" s="148">
        <v>0</v>
      </c>
    </row>
    <row r="176" spans="2:18" hidden="1" x14ac:dyDescent="0.2">
      <c r="B176" s="114" t="s">
        <v>89</v>
      </c>
      <c r="H176" s="123"/>
      <c r="I176" s="148">
        <v>0</v>
      </c>
      <c r="J176" s="148">
        <v>0</v>
      </c>
      <c r="K176" s="148">
        <v>0</v>
      </c>
      <c r="L176" s="148">
        <v>0</v>
      </c>
      <c r="M176" s="148">
        <v>0</v>
      </c>
      <c r="N176" s="148">
        <v>0</v>
      </c>
      <c r="O176" s="148">
        <v>0</v>
      </c>
      <c r="P176" s="148">
        <v>0</v>
      </c>
      <c r="Q176" s="148">
        <v>0</v>
      </c>
      <c r="R176" s="148">
        <v>0</v>
      </c>
    </row>
    <row r="177" spans="2:18" x14ac:dyDescent="0.2">
      <c r="B177" s="126" t="s">
        <v>84</v>
      </c>
      <c r="C177" s="112"/>
      <c r="D177" s="112"/>
      <c r="E177" s="112"/>
      <c r="F177" s="112"/>
      <c r="G177" s="112"/>
      <c r="H177" s="123"/>
      <c r="I177" s="141"/>
      <c r="J177" s="141"/>
      <c r="K177" s="141"/>
      <c r="L177" s="141"/>
      <c r="M177" s="141"/>
      <c r="N177" s="141"/>
      <c r="O177" s="141"/>
      <c r="P177" s="141"/>
      <c r="Q177" s="141"/>
      <c r="R177" s="141"/>
    </row>
    <row r="178" spans="2:18" x14ac:dyDescent="0.2">
      <c r="B178" s="114" t="s">
        <v>90</v>
      </c>
      <c r="H178" s="123"/>
      <c r="I178" s="148">
        <v>0</v>
      </c>
      <c r="J178" s="148">
        <v>0</v>
      </c>
      <c r="K178" s="148">
        <v>0</v>
      </c>
      <c r="L178" s="148">
        <v>0</v>
      </c>
      <c r="M178" s="148">
        <v>0</v>
      </c>
      <c r="N178" s="148">
        <v>0</v>
      </c>
      <c r="O178" s="148">
        <v>0</v>
      </c>
      <c r="P178" s="148">
        <v>0</v>
      </c>
      <c r="Q178" s="148">
        <v>0</v>
      </c>
      <c r="R178" s="148">
        <v>0</v>
      </c>
    </row>
    <row r="179" spans="2:18" x14ac:dyDescent="0.2">
      <c r="B179" s="114" t="s">
        <v>91</v>
      </c>
      <c r="H179" s="123"/>
      <c r="I179" s="148">
        <v>-50</v>
      </c>
      <c r="J179" s="148">
        <v>-250</v>
      </c>
      <c r="K179" s="148">
        <v>-186.5</v>
      </c>
      <c r="L179" s="148">
        <v>-143.32499999999999</v>
      </c>
      <c r="M179" s="148">
        <v>-250.49125000000001</v>
      </c>
      <c r="N179" s="148">
        <v>-158.01581250000001</v>
      </c>
      <c r="O179" s="148">
        <v>-165.91660312500002</v>
      </c>
      <c r="P179" s="148">
        <v>-174.21243328125001</v>
      </c>
      <c r="Q179" s="148">
        <v>-182.92305494531249</v>
      </c>
      <c r="R179" s="148">
        <v>-192.06920769257815</v>
      </c>
    </row>
    <row r="180" spans="2:18" x14ac:dyDescent="0.2">
      <c r="B180" s="114" t="s">
        <v>92</v>
      </c>
      <c r="H180" s="123"/>
      <c r="I180" s="148">
        <v>0</v>
      </c>
      <c r="J180" s="148">
        <v>0</v>
      </c>
      <c r="K180" s="148">
        <v>0</v>
      </c>
      <c r="L180" s="148">
        <v>0</v>
      </c>
      <c r="M180" s="148">
        <v>0</v>
      </c>
      <c r="N180" s="148">
        <v>0</v>
      </c>
      <c r="O180" s="148">
        <v>0</v>
      </c>
      <c r="P180" s="148">
        <v>0</v>
      </c>
      <c r="Q180" s="148">
        <v>0</v>
      </c>
      <c r="R180" s="148">
        <v>0</v>
      </c>
    </row>
    <row r="181" spans="2:18" x14ac:dyDescent="0.2">
      <c r="H181" s="121"/>
      <c r="I181" s="143"/>
      <c r="J181" s="143"/>
      <c r="K181" s="143"/>
      <c r="L181" s="143"/>
      <c r="M181" s="143"/>
      <c r="N181" s="143"/>
      <c r="O181" s="143"/>
      <c r="P181" s="143"/>
      <c r="Q181" s="143"/>
      <c r="R181" s="143"/>
    </row>
    <row r="182" spans="2:18" x14ac:dyDescent="0.2">
      <c r="B182" s="134" t="s">
        <v>93</v>
      </c>
      <c r="C182" s="135"/>
      <c r="D182" s="135"/>
      <c r="E182" s="135"/>
      <c r="F182" s="135"/>
      <c r="G182" s="135"/>
      <c r="H182" s="123"/>
      <c r="I182" s="137">
        <f t="shared" ref="I182:R182" si="30">SUM(I173:I181)</f>
        <v>-50</v>
      </c>
      <c r="J182" s="137">
        <f t="shared" si="30"/>
        <v>-250</v>
      </c>
      <c r="K182" s="137">
        <f t="shared" si="30"/>
        <v>-186.5</v>
      </c>
      <c r="L182" s="137">
        <f t="shared" si="30"/>
        <v>-143.32499999999999</v>
      </c>
      <c r="M182" s="137">
        <f t="shared" si="30"/>
        <v>-250.49125000000001</v>
      </c>
      <c r="N182" s="137">
        <f t="shared" si="30"/>
        <v>-158.01581250000001</v>
      </c>
      <c r="O182" s="137">
        <f t="shared" si="30"/>
        <v>-165.91660312500002</v>
      </c>
      <c r="P182" s="137">
        <f t="shared" si="30"/>
        <v>-174.21243328125001</v>
      </c>
      <c r="Q182" s="137">
        <f t="shared" si="30"/>
        <v>-182.92305494531249</v>
      </c>
      <c r="R182" s="137">
        <f t="shared" si="30"/>
        <v>-192.06920769257815</v>
      </c>
    </row>
    <row r="183" spans="2:18" x14ac:dyDescent="0.2">
      <c r="H183" s="130"/>
      <c r="I183" s="132"/>
      <c r="J183" s="132"/>
    </row>
    <row r="184" spans="2:18" hidden="1" x14ac:dyDescent="0.2">
      <c r="B184" s="122" t="s">
        <v>94</v>
      </c>
      <c r="C184" s="112"/>
      <c r="D184" s="112"/>
      <c r="E184" s="112"/>
      <c r="F184" s="112"/>
      <c r="G184" s="112"/>
      <c r="H184" s="123"/>
      <c r="I184" s="124"/>
      <c r="J184" s="125"/>
      <c r="K184" s="112"/>
    </row>
    <row r="185" spans="2:18" hidden="1" x14ac:dyDescent="0.2">
      <c r="B185" s="126" t="s">
        <v>80</v>
      </c>
      <c r="C185" s="112"/>
      <c r="D185" s="112"/>
      <c r="E185" s="112"/>
      <c r="F185" s="112"/>
      <c r="G185" s="112"/>
      <c r="H185" s="123"/>
      <c r="I185" s="124"/>
      <c r="J185" s="125"/>
      <c r="K185" s="112"/>
    </row>
    <row r="186" spans="2:18" hidden="1" x14ac:dyDescent="0.2">
      <c r="B186" s="114" t="s">
        <v>95</v>
      </c>
      <c r="H186" s="123"/>
      <c r="I186" s="148">
        <v>0</v>
      </c>
      <c r="J186" s="148">
        <v>0</v>
      </c>
      <c r="K186" s="148">
        <v>0</v>
      </c>
      <c r="L186" s="148">
        <v>0</v>
      </c>
      <c r="M186" s="148">
        <v>0</v>
      </c>
      <c r="N186" s="148">
        <v>0</v>
      </c>
      <c r="O186" s="148">
        <v>0</v>
      </c>
      <c r="P186" s="148">
        <v>0</v>
      </c>
      <c r="Q186" s="148">
        <v>0</v>
      </c>
      <c r="R186" s="148">
        <v>0</v>
      </c>
    </row>
    <row r="187" spans="2:18" hidden="1" x14ac:dyDescent="0.2">
      <c r="B187" s="126" t="s">
        <v>84</v>
      </c>
      <c r="C187" s="112"/>
      <c r="D187" s="112"/>
      <c r="E187" s="112"/>
      <c r="F187" s="112"/>
      <c r="G187" s="112"/>
      <c r="H187" s="123"/>
      <c r="I187" s="141"/>
      <c r="J187" s="141"/>
      <c r="K187" s="141"/>
      <c r="L187" s="141"/>
      <c r="M187" s="141"/>
      <c r="N187" s="141"/>
      <c r="O187" s="141"/>
      <c r="P187" s="141"/>
      <c r="Q187" s="141"/>
      <c r="R187" s="141"/>
    </row>
    <row r="188" spans="2:18" hidden="1" x14ac:dyDescent="0.2">
      <c r="B188" s="114" t="s">
        <v>96</v>
      </c>
      <c r="H188" s="123"/>
      <c r="I188" s="148">
        <v>0</v>
      </c>
      <c r="J188" s="148">
        <v>0</v>
      </c>
      <c r="K188" s="148">
        <v>0</v>
      </c>
      <c r="L188" s="148">
        <v>0</v>
      </c>
      <c r="M188" s="148">
        <v>0</v>
      </c>
      <c r="N188" s="148">
        <v>0</v>
      </c>
      <c r="O188" s="148">
        <v>0</v>
      </c>
      <c r="P188" s="148">
        <v>0</v>
      </c>
      <c r="Q188" s="148">
        <v>0</v>
      </c>
      <c r="R188" s="148">
        <v>0</v>
      </c>
    </row>
    <row r="189" spans="2:18" hidden="1" x14ac:dyDescent="0.2">
      <c r="H189" s="121"/>
      <c r="I189" s="132"/>
      <c r="J189" s="132"/>
    </row>
    <row r="190" spans="2:18" hidden="1" x14ac:dyDescent="0.2">
      <c r="B190" s="144" t="s">
        <v>97</v>
      </c>
      <c r="C190" s="135"/>
      <c r="D190" s="135"/>
      <c r="E190" s="135"/>
      <c r="F190" s="135"/>
      <c r="G190" s="135"/>
      <c r="H190" s="123"/>
      <c r="I190" s="137">
        <f>SUM(I186:I189)</f>
        <v>0</v>
      </c>
      <c r="J190" s="137">
        <f t="shared" ref="J190:R190" si="31">SUM(J186:J189)</f>
        <v>0</v>
      </c>
      <c r="K190" s="137">
        <f t="shared" si="31"/>
        <v>0</v>
      </c>
      <c r="L190" s="137">
        <f t="shared" si="31"/>
        <v>0</v>
      </c>
      <c r="M190" s="137">
        <f t="shared" si="31"/>
        <v>0</v>
      </c>
      <c r="N190" s="137">
        <f t="shared" si="31"/>
        <v>0</v>
      </c>
      <c r="O190" s="137">
        <f t="shared" si="31"/>
        <v>0</v>
      </c>
      <c r="P190" s="137">
        <f t="shared" si="31"/>
        <v>0</v>
      </c>
      <c r="Q190" s="137">
        <f t="shared" si="31"/>
        <v>0</v>
      </c>
      <c r="R190" s="137">
        <f t="shared" si="31"/>
        <v>0</v>
      </c>
    </row>
    <row r="191" spans="2:18" x14ac:dyDescent="0.2">
      <c r="H191" s="121"/>
      <c r="I191" s="132"/>
      <c r="J191" s="132"/>
    </row>
    <row r="192" spans="2:18" x14ac:dyDescent="0.2">
      <c r="B192" s="145" t="s">
        <v>98</v>
      </c>
      <c r="C192" s="112"/>
      <c r="D192" s="112"/>
      <c r="E192" s="112"/>
      <c r="F192" s="112"/>
      <c r="G192" s="112"/>
      <c r="H192" s="121"/>
      <c r="I192" s="146">
        <f t="shared" ref="I192:R192" si="32">I190+I182+I170</f>
        <v>150.13556779948189</v>
      </c>
      <c r="J192" s="146">
        <f t="shared" si="32"/>
        <v>418.05750275517187</v>
      </c>
      <c r="K192" s="146">
        <f t="shared" si="32"/>
        <v>342.90592889639049</v>
      </c>
      <c r="L192" s="146">
        <f t="shared" si="32"/>
        <v>75.432380973290805</v>
      </c>
      <c r="M192" s="146">
        <f t="shared" si="32"/>
        <v>-27.27069160315412</v>
      </c>
      <c r="N192" s="146">
        <f t="shared" si="32"/>
        <v>69.575811873050583</v>
      </c>
      <c r="O192" s="146">
        <f t="shared" si="32"/>
        <v>66.153220091262853</v>
      </c>
      <c r="P192" s="146">
        <f t="shared" si="32"/>
        <v>62.372884067620191</v>
      </c>
      <c r="Q192" s="146">
        <f t="shared" si="32"/>
        <v>58.212195093141275</v>
      </c>
      <c r="R192" s="146">
        <f t="shared" si="32"/>
        <v>53.647309281631038</v>
      </c>
    </row>
    <row r="193" spans="2:18" x14ac:dyDescent="0.2">
      <c r="B193" s="147"/>
      <c r="H193" s="121"/>
      <c r="I193" s="132"/>
      <c r="J193" s="132"/>
    </row>
    <row r="194" spans="2:18" x14ac:dyDescent="0.2">
      <c r="B194" s="115" t="s">
        <v>99</v>
      </c>
      <c r="H194" s="123"/>
      <c r="I194" s="148">
        <v>502</v>
      </c>
      <c r="J194" s="148">
        <v>652.13556779948181</v>
      </c>
      <c r="K194" s="148">
        <v>1070.1930705546538</v>
      </c>
      <c r="L194" s="148">
        <v>1413.0989994510442</v>
      </c>
      <c r="M194" s="148">
        <v>1488.5313804243349</v>
      </c>
      <c r="N194" s="148">
        <v>1461.2606888211808</v>
      </c>
      <c r="O194" s="148">
        <v>1530.8365006942315</v>
      </c>
      <c r="P194" s="148">
        <v>1596.9897207854945</v>
      </c>
      <c r="Q194" s="148">
        <v>1659.3626048531146</v>
      </c>
      <c r="R194" s="148">
        <v>1717.5747999462558</v>
      </c>
    </row>
    <row r="195" spans="2:18" ht="12.75" thickBot="1" x14ac:dyDescent="0.25">
      <c r="H195" s="121"/>
      <c r="I195" s="132"/>
      <c r="J195" s="132"/>
    </row>
    <row r="196" spans="2:18" ht="12.75" thickBot="1" x14ac:dyDescent="0.25">
      <c r="B196" s="149" t="s">
        <v>100</v>
      </c>
      <c r="C196" s="150"/>
      <c r="D196" s="150"/>
      <c r="E196" s="150"/>
      <c r="F196" s="151"/>
      <c r="H196" s="123"/>
      <c r="I196" s="152">
        <f>I192+I194</f>
        <v>652.13556779948192</v>
      </c>
      <c r="J196" s="152">
        <f>J192+J194</f>
        <v>1070.1930705546538</v>
      </c>
      <c r="K196" s="152">
        <f t="shared" ref="K196:R196" si="33">K192+K194</f>
        <v>1413.0989994510442</v>
      </c>
      <c r="L196" s="152">
        <f t="shared" si="33"/>
        <v>1488.5313804243349</v>
      </c>
      <c r="M196" s="152">
        <f t="shared" si="33"/>
        <v>1461.2606888211808</v>
      </c>
      <c r="N196" s="152">
        <f t="shared" si="33"/>
        <v>1530.8365006942313</v>
      </c>
      <c r="O196" s="152">
        <f t="shared" si="33"/>
        <v>1596.9897207854945</v>
      </c>
      <c r="P196" s="152">
        <f t="shared" si="33"/>
        <v>1659.3626048531146</v>
      </c>
      <c r="Q196" s="152">
        <f t="shared" si="33"/>
        <v>1717.5747999462558</v>
      </c>
      <c r="R196" s="152">
        <f t="shared" si="33"/>
        <v>1771.2221092278869</v>
      </c>
    </row>
    <row r="197" spans="2:18" ht="12.75" thickTop="1" x14ac:dyDescent="0.2"/>
  </sheetData>
  <pageMargins left="0.39370078740157483" right="0.31496062992125984" top="0.39370078740157483" bottom="0.39370078740157483" header="0.19685039370078741" footer="0.19685039370078741"/>
  <pageSetup paperSize="9" scale="89" firstPageNumber="6" fitToHeight="0" orientation="landscape" r:id="rId1"/>
  <headerFooter alignWithMargins="0"/>
  <rowBreaks count="3" manualBreakCount="3">
    <brk id="48" max="16383" man="1"/>
    <brk id="98" max="17" man="1"/>
    <brk id="147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3E174-DB2C-48AF-AF33-27BB8B5846C7}">
  <sheetPr>
    <tabColor theme="3" tint="0.39997558519241921"/>
    <pageSetUpPr fitToPage="1"/>
  </sheetPr>
  <dimension ref="A1:Z102"/>
  <sheetViews>
    <sheetView view="pageBreakPreview" zoomScale="130" zoomScaleNormal="85" zoomScaleSheetLayoutView="130" workbookViewId="0">
      <selection activeCell="V15" sqref="V15"/>
    </sheetView>
  </sheetViews>
  <sheetFormatPr defaultRowHeight="12.75" x14ac:dyDescent="0.2"/>
  <cols>
    <col min="1" max="1" width="85.42578125" bestFit="1" customWidth="1"/>
    <col min="2" max="2" width="2.5703125" customWidth="1"/>
    <col min="3" max="3" width="11.7109375" customWidth="1"/>
    <col min="4" max="4" width="2.28515625" customWidth="1"/>
    <col min="5" max="5" width="6.5703125" hidden="1" customWidth="1"/>
    <col min="6" max="6" width="8.28515625" hidden="1" customWidth="1"/>
    <col min="7" max="7" width="12.5703125" hidden="1" customWidth="1"/>
    <col min="8" max="8" width="8.28515625" bestFit="1" customWidth="1"/>
    <col min="9" max="9" width="12" hidden="1" customWidth="1"/>
    <col min="10" max="10" width="8.28515625" customWidth="1"/>
    <col min="11" max="11" width="6" hidden="1" customWidth="1"/>
    <col min="12" max="12" width="8.140625" customWidth="1"/>
    <col min="13" max="13" width="6" hidden="1" customWidth="1"/>
    <col min="14" max="14" width="8.28515625" bestFit="1" customWidth="1"/>
    <col min="15" max="15" width="6" hidden="1" customWidth="1"/>
    <col min="16" max="16" width="8" customWidth="1"/>
    <col min="17" max="17" width="6" hidden="1" customWidth="1"/>
    <col min="18" max="18" width="8.28515625" bestFit="1" customWidth="1"/>
    <col min="19" max="19" width="6" hidden="1" customWidth="1"/>
    <col min="20" max="20" width="8.28515625" bestFit="1" customWidth="1"/>
    <col min="21" max="21" width="6" hidden="1" customWidth="1"/>
    <col min="22" max="22" width="8.28515625" bestFit="1" customWidth="1"/>
    <col min="23" max="23" width="6.140625" hidden="1" customWidth="1"/>
    <col min="24" max="24" width="8.5703125" customWidth="1"/>
    <col min="25" max="25" width="12.28515625" hidden="1" customWidth="1"/>
    <col min="26" max="26" width="8.28515625" bestFit="1" customWidth="1"/>
  </cols>
  <sheetData>
    <row r="1" spans="1:26" ht="15.75" x14ac:dyDescent="0.25">
      <c r="A1" s="156" t="s">
        <v>101</v>
      </c>
      <c r="B1" s="156"/>
      <c r="X1" s="11" t="str">
        <f>'IncomeStat SCEN2'!$Q$1</f>
        <v>SCENARIO 2</v>
      </c>
      <c r="Y1" s="11"/>
      <c r="Z1" s="73"/>
    </row>
    <row r="3" spans="1:26" x14ac:dyDescent="0.2">
      <c r="A3" s="157" t="s">
        <v>102</v>
      </c>
      <c r="B3" s="157"/>
      <c r="C3" s="158" t="s">
        <v>103</v>
      </c>
      <c r="D3" s="158"/>
      <c r="E3" s="159">
        <f>'IncomeStat SCEN2'!I40</f>
        <v>2022</v>
      </c>
      <c r="F3" s="159">
        <f>'IncomeStat SCEN2'!I40</f>
        <v>2022</v>
      </c>
      <c r="G3" s="159">
        <f>'IncomeStat SCEN2'!J40</f>
        <v>2023</v>
      </c>
      <c r="H3" s="160">
        <f>'IncomeStat SCEN2'!J40</f>
        <v>2023</v>
      </c>
      <c r="I3" s="161">
        <f>'IncomeStat SCEN2'!K40</f>
        <v>2024</v>
      </c>
      <c r="J3" s="161">
        <f>'IncomeStat SCEN2'!K40</f>
        <v>2024</v>
      </c>
      <c r="K3" s="162">
        <f>'IncomeStat SCEN2'!L40</f>
        <v>2025</v>
      </c>
      <c r="L3" s="162"/>
      <c r="M3" s="162">
        <f>'IncomeStat SCEN2'!M40</f>
        <v>2026</v>
      </c>
      <c r="N3" s="162"/>
      <c r="O3" s="162">
        <f>'IncomeStat SCEN2'!N40</f>
        <v>2027</v>
      </c>
      <c r="P3" s="162"/>
      <c r="Q3" s="162">
        <f>'IncomeStat SCEN2'!O40</f>
        <v>2028</v>
      </c>
      <c r="R3" s="162"/>
      <c r="S3" s="162">
        <f>'IncomeStat SCEN2'!P40</f>
        <v>2029</v>
      </c>
      <c r="T3" s="162"/>
      <c r="U3" s="162">
        <f>'IncomeStat SCEN2'!Q40</f>
        <v>2030</v>
      </c>
      <c r="V3" s="162"/>
      <c r="W3" s="162">
        <f>'IncomeStat SCEN2'!R40</f>
        <v>2031</v>
      </c>
      <c r="X3" s="162"/>
      <c r="Y3" s="163">
        <f>'IncomeStat SCEN2'!S40</f>
        <v>2032</v>
      </c>
      <c r="Z3" s="163"/>
    </row>
    <row r="4" spans="1:26" x14ac:dyDescent="0.2">
      <c r="E4" s="164"/>
      <c r="F4" s="164"/>
      <c r="G4" s="164"/>
      <c r="H4" s="165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</row>
    <row r="5" spans="1:26" x14ac:dyDescent="0.2">
      <c r="A5" s="167" t="s">
        <v>104</v>
      </c>
      <c r="B5" s="42"/>
      <c r="C5" s="168" t="s">
        <v>105</v>
      </c>
      <c r="E5" s="169">
        <f>('IncomeStat SCEN2'!I20-'IncomeStat SCEN2'!I17-0-'IncomeStat SCEN2'!I19)-('IncomeStat SCEN2'!I28-0)</f>
        <v>-1873</v>
      </c>
      <c r="F5" s="170">
        <f>E5/E6</f>
        <v>-0.15956721758391548</v>
      </c>
      <c r="G5" s="169">
        <f>('IncomeStat SCEN2'!J20-'IncomeStat SCEN2'!J17-0-'IncomeStat SCEN2'!J19)-('IncomeStat SCEN2'!J28-0)</f>
        <v>-1158.1168757546802</v>
      </c>
      <c r="H5" s="171">
        <f>G5/G6</f>
        <v>-7.4245304463971318E-2</v>
      </c>
      <c r="I5" s="172">
        <f>('IncomeStat SCEN2'!K20-'IncomeStat SCEN2'!K17-0-'IncomeStat SCEN2'!K19)-('IncomeStat SCEN2'!K28-0)</f>
        <v>88.902451486144855</v>
      </c>
      <c r="J5" s="173">
        <f>I5/I6</f>
        <v>5.047953376143428E-3</v>
      </c>
      <c r="K5" s="174">
        <f>('IncomeStat SCEN2'!L20-'IncomeStat SCEN2'!L17-0-'IncomeStat SCEN2'!L19)-('IncomeStat SCEN2'!L28-0)</f>
        <v>170.27880765925147</v>
      </c>
      <c r="L5" s="173">
        <f>K5/K6</f>
        <v>9.1883544943783136E-3</v>
      </c>
      <c r="M5" s="174">
        <f>('IncomeStat SCEN2'!M20-'IncomeStat SCEN2'!M17-0-'IncomeStat SCEN2'!M19)-('IncomeStat SCEN2'!M28-0)</f>
        <v>338.78217778241378</v>
      </c>
      <c r="N5" s="173">
        <f>M5/M6</f>
        <v>1.7564123831285684E-2</v>
      </c>
      <c r="O5" s="174">
        <f>('IncomeStat SCEN2'!N20-'IncomeStat SCEN2'!N17-0-'IncomeStat SCEN2'!N19)-('IncomeStat SCEN2'!N28-0)</f>
        <v>221.75932305252354</v>
      </c>
      <c r="P5" s="173">
        <f>O5/O6</f>
        <v>1.1159239612275093E-2</v>
      </c>
      <c r="Q5" s="174">
        <f>('IncomeStat SCEN2'!O20-'IncomeStat SCEN2'!O17-0-'IncomeStat SCEN2'!O19)-('IncomeStat SCEN2'!O28-0)</f>
        <v>158.76042724985018</v>
      </c>
      <c r="R5" s="173">
        <f>Q5/Q6</f>
        <v>7.7509151436302775E-3</v>
      </c>
      <c r="S5" s="174">
        <f>('IncomeStat SCEN2'!P20-'IncomeStat SCEN2'!P17-0-'IncomeStat SCEN2'!P19)-('IncomeStat SCEN2'!P28-0)</f>
        <v>-74.01514422175751</v>
      </c>
      <c r="T5" s="173">
        <f>S5/S6</f>
        <v>-3.5137591266300719E-3</v>
      </c>
      <c r="U5" s="174">
        <f>('IncomeStat SCEN2'!Q20-'IncomeStat SCEN2'!Q17-0-'IncomeStat SCEN2'!Q19)-('IncomeStat SCEN2'!Q28-0)</f>
        <v>-178.38703148215427</v>
      </c>
      <c r="V5" s="173">
        <f>U5/U6</f>
        <v>-8.2263502666093634E-3</v>
      </c>
      <c r="W5" s="174">
        <f>('IncomeStat SCEN2'!R20-'IncomeStat SCEN2'!R17-0-'IncomeStat SCEN2'!R19)-('IncomeStat SCEN2'!R28-0)</f>
        <v>-330.42533045089294</v>
      </c>
      <c r="X5" s="173">
        <f>W5/W6</f>
        <v>-1.4795106961126842E-2</v>
      </c>
      <c r="Y5" s="175">
        <f>('IncomeStat SCEN2'!S20-'IncomeStat SCEN2'!S17-0-'IncomeStat SCEN2'!S19)-('IncomeStat SCEN2'!S28-0)</f>
        <v>-492.52349304603922</v>
      </c>
      <c r="Z5" s="176">
        <f>Y5/Y6</f>
        <v>-2.1411906075534528E-2</v>
      </c>
    </row>
    <row r="6" spans="1:26" x14ac:dyDescent="0.2">
      <c r="A6" s="13" t="s">
        <v>106</v>
      </c>
      <c r="B6" s="13"/>
      <c r="C6" s="168"/>
      <c r="E6" s="177">
        <f>('IncomeStat SCEN2'!I20-'IncomeStat SCEN2'!I17-0-'IncomeStat SCEN2'!I19)</f>
        <v>11738</v>
      </c>
      <c r="F6" s="170"/>
      <c r="G6" s="177">
        <f>('IncomeStat SCEN2'!J20-'IncomeStat SCEN2'!J17-0-'IncomeStat SCEN2'!J19)</f>
        <v>15598.520123473591</v>
      </c>
      <c r="H6" s="171"/>
      <c r="I6" s="178">
        <f>('IncomeStat SCEN2'!K20-'IncomeStat SCEN2'!K17-0-'IncomeStat SCEN2'!K19)</f>
        <v>17611.583321331149</v>
      </c>
      <c r="J6" s="173"/>
      <c r="K6" s="179">
        <f>('IncomeStat SCEN2'!L20-'IncomeStat SCEN2'!L17-0-'IncomeStat SCEN2'!L19)</f>
        <v>18532.024179458105</v>
      </c>
      <c r="L6" s="173"/>
      <c r="M6" s="179">
        <f>('IncomeStat SCEN2'!M20-'IncomeStat SCEN2'!M17-0-'IncomeStat SCEN2'!M19)</f>
        <v>19288.30501519045</v>
      </c>
      <c r="N6" s="173"/>
      <c r="O6" s="179">
        <f>('IncomeStat SCEN2'!N20-'IncomeStat SCEN2'!N17-0-'IncomeStat SCEN2'!N19)</f>
        <v>19872.261082071371</v>
      </c>
      <c r="P6" s="173"/>
      <c r="Q6" s="179">
        <f>('IncomeStat SCEN2'!O20-'IncomeStat SCEN2'!O17-0-'IncomeStat SCEN2'!O19)</f>
        <v>20482.797748123965</v>
      </c>
      <c r="R6" s="173"/>
      <c r="S6" s="179">
        <f>('IncomeStat SCEN2'!P20-'IncomeStat SCEN2'!P17-0-'IncomeStat SCEN2'!P19)</f>
        <v>21064.376229096542</v>
      </c>
      <c r="T6" s="173"/>
      <c r="U6" s="179">
        <f>('IncomeStat SCEN2'!Q20-'IncomeStat SCEN2'!Q17-0-'IncomeStat SCEN2'!Q19)</f>
        <v>21684.832969758732</v>
      </c>
      <c r="V6" s="173"/>
      <c r="W6" s="179">
        <f>('IncomeStat SCEN2'!R20-'IncomeStat SCEN2'!R17-0-'IncomeStat SCEN2'!R19)</f>
        <v>22333.419509508345</v>
      </c>
      <c r="X6" s="173"/>
      <c r="Y6" s="180">
        <f>('IncomeStat SCEN2'!S20-'IncomeStat SCEN2'!S17-0-'IncomeStat SCEN2'!S19)</f>
        <v>23002.318957899868</v>
      </c>
      <c r="Z6" s="176"/>
    </row>
    <row r="7" spans="1:26" x14ac:dyDescent="0.2">
      <c r="E7" s="164"/>
      <c r="F7" s="164"/>
      <c r="G7" s="164"/>
      <c r="H7" s="165"/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6"/>
      <c r="T7" s="166"/>
      <c r="U7" s="166"/>
      <c r="V7" s="166"/>
      <c r="W7" s="166"/>
      <c r="X7" s="166"/>
    </row>
    <row r="8" spans="1:26" x14ac:dyDescent="0.2">
      <c r="E8" s="164"/>
      <c r="F8" s="164"/>
      <c r="G8" s="164"/>
      <c r="H8" s="165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</row>
    <row r="9" spans="1:26" ht="15.75" x14ac:dyDescent="0.25">
      <c r="A9" s="156" t="s">
        <v>107</v>
      </c>
      <c r="B9" s="156"/>
      <c r="E9" s="164"/>
      <c r="F9" s="164"/>
      <c r="G9" s="164"/>
      <c r="H9" s="165"/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66"/>
      <c r="V9" s="166"/>
      <c r="W9" s="166"/>
      <c r="X9" s="166"/>
    </row>
    <row r="10" spans="1:26" x14ac:dyDescent="0.2">
      <c r="E10" s="164"/>
      <c r="F10" s="164"/>
      <c r="G10" s="164"/>
      <c r="H10" s="165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66"/>
      <c r="V10" s="166"/>
      <c r="W10" s="166"/>
      <c r="X10" s="166"/>
    </row>
    <row r="11" spans="1:26" x14ac:dyDescent="0.2">
      <c r="A11" s="157" t="s">
        <v>102</v>
      </c>
      <c r="B11" s="157"/>
      <c r="E11" s="181">
        <f>E3</f>
        <v>2022</v>
      </c>
      <c r="F11" s="181">
        <f>F3</f>
        <v>2022</v>
      </c>
      <c r="G11" s="181">
        <f>G3</f>
        <v>2023</v>
      </c>
      <c r="H11" s="182">
        <f>H3</f>
        <v>2023</v>
      </c>
      <c r="I11" s="183">
        <f>I3</f>
        <v>2024</v>
      </c>
      <c r="J11" s="183">
        <f>I3</f>
        <v>2024</v>
      </c>
      <c r="K11" s="184">
        <f>K3</f>
        <v>2025</v>
      </c>
      <c r="L11" s="184"/>
      <c r="M11" s="184">
        <f>M3</f>
        <v>2026</v>
      </c>
      <c r="N11" s="184"/>
      <c r="O11" s="184">
        <f>O3</f>
        <v>2027</v>
      </c>
      <c r="P11" s="184"/>
      <c r="Q11" s="184">
        <f>Q3</f>
        <v>2028</v>
      </c>
      <c r="R11" s="184"/>
      <c r="S11" s="184">
        <f>S3</f>
        <v>2029</v>
      </c>
      <c r="T11" s="184"/>
      <c r="U11" s="184">
        <f>U3</f>
        <v>2030</v>
      </c>
      <c r="V11" s="184"/>
      <c r="W11" s="184">
        <f>W3</f>
        <v>2031</v>
      </c>
      <c r="X11" s="184"/>
      <c r="Y11" s="185">
        <f>Y3</f>
        <v>2032</v>
      </c>
      <c r="Z11" s="185"/>
    </row>
    <row r="12" spans="1:26" x14ac:dyDescent="0.2">
      <c r="E12" s="164"/>
      <c r="F12" s="164"/>
      <c r="G12" s="164"/>
      <c r="H12" s="165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6"/>
      <c r="X12" s="166"/>
    </row>
    <row r="13" spans="1:26" x14ac:dyDescent="0.2">
      <c r="A13" s="167" t="s">
        <v>104</v>
      </c>
      <c r="B13" s="42"/>
      <c r="C13" s="168" t="s">
        <v>105</v>
      </c>
      <c r="E13" s="169">
        <f>('IncomeStat SCEN2'!I53-'IncomeStat SCEN2'!I50-0-'IncomeStat SCEN2'!I52)-('IncomeStat SCEN2'!I61-0)</f>
        <v>-1707</v>
      </c>
      <c r="F13" s="170">
        <f>E13/E14</f>
        <v>-0.16347443018578817</v>
      </c>
      <c r="G13" s="169">
        <f>('IncomeStat SCEN2'!J53-'IncomeStat SCEN2'!J50-0-'IncomeStat SCEN2'!J52)-('IncomeStat SCEN2'!J61-0)</f>
        <v>-1280.5055385837677</v>
      </c>
      <c r="H13" s="171">
        <f>G13/G14</f>
        <v>-9.1292558029605564E-2</v>
      </c>
      <c r="I13" s="172">
        <f>('IncomeStat SCEN2'!K53-'IncomeStat SCEN2'!K50-0-'IncomeStat SCEN2'!K52)-('IncomeStat SCEN2'!K61-0)</f>
        <v>-12.214303979480974</v>
      </c>
      <c r="J13" s="173">
        <f>I13/I14</f>
        <v>-7.6526876123033868E-4</v>
      </c>
      <c r="K13" s="186">
        <f>('IncomeStat SCEN2'!L53-'IncomeStat SCEN2'!L50-0-'IncomeStat SCEN2'!L52)-('IncomeStat SCEN2'!L61-0)</f>
        <v>73.034216104279039</v>
      </c>
      <c r="L13" s="173">
        <f>K13/K14</f>
        <v>4.3434163421127193E-3</v>
      </c>
      <c r="M13" s="186">
        <f>('IncomeStat SCEN2'!M53-'IncomeStat SCEN2'!M50-0-'IncomeStat SCEN2'!M52)-('IncomeStat SCEN2'!M61-0)</f>
        <v>247.43380837624863</v>
      </c>
      <c r="N13" s="173">
        <f>M13/M14</f>
        <v>1.412342032359947E-2</v>
      </c>
      <c r="O13" s="186">
        <f>('IncomeStat SCEN2'!N53-'IncomeStat SCEN2'!N50-0-'IncomeStat SCEN2'!N52)-('IncomeStat SCEN2'!N61-0)</f>
        <v>136.84696709466516</v>
      </c>
      <c r="P13" s="173">
        <f>O13/O14</f>
        <v>7.5815852113430447E-3</v>
      </c>
      <c r="Q13" s="186">
        <f>('IncomeStat SCEN2'!O53-'IncomeStat SCEN2'!O50-0-'IncomeStat SCEN2'!O52)-('IncomeStat SCEN2'!O61-0)</f>
        <v>81.346327071365522</v>
      </c>
      <c r="R13" s="173">
        <f>Q13/Q14</f>
        <v>4.3721568642666056E-3</v>
      </c>
      <c r="S13" s="186">
        <f>('IncomeStat SCEN2'!P53-'IncomeStat SCEN2'!P50-0-'IncomeStat SCEN2'!P52)-('IncomeStat SCEN2'!P61-0)</f>
        <v>-142.98864023803981</v>
      </c>
      <c r="T13" s="173">
        <f>S13/S14</f>
        <v>-7.4743904189088634E-3</v>
      </c>
      <c r="U13" s="186">
        <f>('IncomeStat SCEN2'!Q53-'IncomeStat SCEN2'!Q50-0-'IncomeStat SCEN2'!Q52)-('IncomeStat SCEN2'!Q61-0)</f>
        <v>-238.12620365191833</v>
      </c>
      <c r="V13" s="173">
        <f>U13/U14</f>
        <v>-1.2092177624145724E-2</v>
      </c>
      <c r="W13" s="186">
        <f>('IncomeStat SCEN2'!R53-'IncomeStat SCEN2'!R50-0-'IncomeStat SCEN2'!R52)-('IncomeStat SCEN2'!R61-0)</f>
        <v>-380.13973317607088</v>
      </c>
      <c r="X13" s="173">
        <f>W13/W14</f>
        <v>-1.8743584273594564E-2</v>
      </c>
      <c r="Y13" s="187">
        <f>('IncomeStat SCEN2'!S53-'IncomeStat SCEN2'!S50-0-'IncomeStat SCEN2'!S52)-('IncomeStat SCEN2'!S61-0)</f>
        <v>-531.36520403808026</v>
      </c>
      <c r="Z13" s="176">
        <f>Y13/Y14</f>
        <v>-2.5438736745230069E-2</v>
      </c>
    </row>
    <row r="14" spans="1:26" x14ac:dyDescent="0.2">
      <c r="A14" s="13" t="s">
        <v>106</v>
      </c>
      <c r="B14" s="13"/>
      <c r="C14" s="168"/>
      <c r="E14" s="177">
        <f>('IncomeStat SCEN2'!I53-'IncomeStat SCEN2'!I50-0-'IncomeStat SCEN2'!I52)</f>
        <v>10442</v>
      </c>
      <c r="F14" s="170"/>
      <c r="G14" s="177">
        <f>('IncomeStat SCEN2'!J53-'IncomeStat SCEN2'!J50-0-'IncomeStat SCEN2'!J52)</f>
        <v>14026.395647370384</v>
      </c>
      <c r="H14" s="171"/>
      <c r="I14" s="178">
        <f>('IncomeStat SCEN2'!K53-'IncomeStat SCEN2'!K50-0-'IncomeStat SCEN2'!K52)</f>
        <v>15960.80305152373</v>
      </c>
      <c r="J14" s="173"/>
      <c r="K14" s="188">
        <f>('IncomeStat SCEN2'!L53-'IncomeStat SCEN2'!L50-0-'IncomeStat SCEN2'!L52)</f>
        <v>16814.924094694044</v>
      </c>
      <c r="L14" s="173"/>
      <c r="M14" s="188">
        <f>('IncomeStat SCEN2'!M53-'IncomeStat SCEN2'!M50-0-'IncomeStat SCEN2'!M52)</f>
        <v>17519.397051633459</v>
      </c>
      <c r="N14" s="173"/>
      <c r="O14" s="188">
        <f>('IncomeStat SCEN2'!N53-'IncomeStat SCEN2'!N50-0-'IncomeStat SCEN2'!N52)</f>
        <v>18049.914797491714</v>
      </c>
      <c r="P14" s="173"/>
      <c r="Q14" s="188">
        <f>('IncomeStat SCEN2'!O53-'IncomeStat SCEN2'!O50-0-'IncomeStat SCEN2'!O52)</f>
        <v>18605.537174616155</v>
      </c>
      <c r="R14" s="173"/>
      <c r="S14" s="188">
        <f>('IncomeStat SCEN2'!P53-'IncomeStat SCEN2'!P50-0-'IncomeStat SCEN2'!P52)</f>
        <v>19130.475159058358</v>
      </c>
      <c r="T14" s="173"/>
      <c r="U14" s="188">
        <f>('IncomeStat SCEN2'!Q53-'IncomeStat SCEN2'!Q50-0-'IncomeStat SCEN2'!Q52)</f>
        <v>19692.582349801633</v>
      </c>
      <c r="V14" s="173"/>
      <c r="W14" s="188">
        <f>('IncomeStat SCEN2'!R53-'IncomeStat SCEN2'!R50-0-'IncomeStat SCEN2'!R52)</f>
        <v>20281.058714666495</v>
      </c>
      <c r="X14" s="173"/>
      <c r="Y14" s="189">
        <f>('IncomeStat SCEN2'!S53-'IncomeStat SCEN2'!S50-0-'IncomeStat SCEN2'!S52)</f>
        <v>20888.034235336578</v>
      </c>
      <c r="Z14" s="176"/>
    </row>
    <row r="15" spans="1:26" x14ac:dyDescent="0.2">
      <c r="E15" s="164"/>
      <c r="F15" s="164"/>
      <c r="G15" s="164"/>
      <c r="H15" s="165"/>
      <c r="I15" s="166"/>
      <c r="J15" s="166"/>
      <c r="K15" s="166"/>
      <c r="L15" s="166"/>
      <c r="M15" s="166"/>
      <c r="N15" s="166"/>
      <c r="O15" s="166"/>
      <c r="P15" s="166"/>
      <c r="Q15" s="166"/>
      <c r="R15" s="166"/>
      <c r="S15" s="166"/>
      <c r="T15" s="166"/>
      <c r="U15" s="166"/>
      <c r="V15" s="166"/>
      <c r="W15" s="166"/>
      <c r="X15" s="166"/>
    </row>
    <row r="16" spans="1:26" x14ac:dyDescent="0.2">
      <c r="E16" s="164"/>
      <c r="F16" s="164"/>
      <c r="G16" s="164"/>
      <c r="H16" s="165"/>
      <c r="I16" s="166"/>
      <c r="J16" s="166"/>
      <c r="K16" s="166"/>
      <c r="L16" s="166"/>
      <c r="M16" s="166"/>
      <c r="N16" s="166"/>
      <c r="O16" s="166"/>
      <c r="P16" s="166"/>
      <c r="Q16" s="166"/>
      <c r="R16" s="166"/>
      <c r="S16" s="166"/>
      <c r="T16" s="166"/>
      <c r="U16" s="166"/>
      <c r="V16" s="166"/>
      <c r="W16" s="166"/>
      <c r="X16" s="166"/>
    </row>
    <row r="17" spans="1:26" ht="15.75" x14ac:dyDescent="0.25">
      <c r="A17" s="156" t="s">
        <v>108</v>
      </c>
      <c r="B17" s="156"/>
      <c r="E17" s="164"/>
      <c r="F17" s="164"/>
      <c r="G17" s="164"/>
      <c r="H17" s="165"/>
      <c r="I17" s="166"/>
      <c r="J17" s="166"/>
      <c r="K17" s="166"/>
      <c r="L17" s="166"/>
      <c r="M17" s="166"/>
      <c r="N17" s="166"/>
      <c r="O17" s="166"/>
      <c r="P17" s="166"/>
      <c r="Q17" s="166"/>
      <c r="R17" s="166"/>
      <c r="S17" s="166"/>
      <c r="T17" s="166"/>
      <c r="U17" s="166"/>
      <c r="V17" s="166"/>
      <c r="W17" s="166"/>
      <c r="X17" s="166"/>
    </row>
    <row r="18" spans="1:26" x14ac:dyDescent="0.2">
      <c r="E18" s="164"/>
      <c r="F18" s="164"/>
      <c r="G18" s="164"/>
      <c r="H18" s="165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  <c r="X18" s="166"/>
    </row>
    <row r="19" spans="1:26" x14ac:dyDescent="0.2">
      <c r="A19" s="157" t="s">
        <v>102</v>
      </c>
      <c r="B19" s="157"/>
      <c r="E19" s="181">
        <f>E3</f>
        <v>2022</v>
      </c>
      <c r="F19" s="181"/>
      <c r="G19" s="181">
        <f>G3</f>
        <v>2023</v>
      </c>
      <c r="H19" s="182">
        <f>H3</f>
        <v>2023</v>
      </c>
      <c r="I19" s="183">
        <f>I3</f>
        <v>2024</v>
      </c>
      <c r="J19" s="183">
        <f>I3</f>
        <v>2024</v>
      </c>
      <c r="K19" s="184">
        <f>K3</f>
        <v>2025</v>
      </c>
      <c r="L19" s="184"/>
      <c r="M19" s="184">
        <f>M3</f>
        <v>2026</v>
      </c>
      <c r="N19" s="184"/>
      <c r="O19" s="184">
        <f>O3</f>
        <v>2027</v>
      </c>
      <c r="P19" s="184"/>
      <c r="Q19" s="184">
        <f>Q3</f>
        <v>2028</v>
      </c>
      <c r="R19" s="184"/>
      <c r="S19" s="184">
        <f>S3</f>
        <v>2029</v>
      </c>
      <c r="T19" s="184"/>
      <c r="U19" s="184">
        <f>U3</f>
        <v>2030</v>
      </c>
      <c r="V19" s="184"/>
      <c r="W19" s="184">
        <f>W3</f>
        <v>2031</v>
      </c>
      <c r="X19" s="184"/>
      <c r="Y19" s="185">
        <f>Y3</f>
        <v>2032</v>
      </c>
      <c r="Z19" s="185"/>
    </row>
    <row r="20" spans="1:26" x14ac:dyDescent="0.2">
      <c r="E20" s="164"/>
      <c r="F20" s="164"/>
      <c r="G20" s="164"/>
      <c r="H20" s="165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6"/>
      <c r="V20" s="166"/>
      <c r="W20" s="166"/>
      <c r="X20" s="166"/>
    </row>
    <row r="21" spans="1:26" x14ac:dyDescent="0.2">
      <c r="A21" s="167" t="s">
        <v>104</v>
      </c>
      <c r="B21" s="42"/>
      <c r="C21" s="168" t="s">
        <v>105</v>
      </c>
      <c r="D21" s="190"/>
      <c r="E21" s="169">
        <f>('IncomeStat SCEN2'!I86-'IncomeStat SCEN2'!I83-0-'IncomeStat SCEN2'!I85)-('IncomeStat SCEN2'!I94-0)</f>
        <v>-139</v>
      </c>
      <c r="F21" s="170">
        <f>E21/E22</f>
        <v>-0.16828087167070219</v>
      </c>
      <c r="G21" s="169">
        <f>('IncomeStat SCEN2'!J86-'IncomeStat SCEN2'!J83-0-'IncomeStat SCEN2'!J85)-('IncomeStat SCEN2'!J94-0)</f>
        <v>88.782245029607452</v>
      </c>
      <c r="H21" s="171">
        <f>G21/G22</f>
        <v>8.6926552630824064E-2</v>
      </c>
      <c r="I21" s="172">
        <f>('IncomeStat SCEN2'!K86-'IncomeStat SCEN2'!K83-0-'IncomeStat SCEN2'!K85)-('IncomeStat SCEN2'!K94-0)</f>
        <v>69.580151710453492</v>
      </c>
      <c r="J21" s="173">
        <f>I21/I22</f>
        <v>6.4881727708404807E-2</v>
      </c>
      <c r="K21" s="186">
        <f>('IncomeStat SCEN2'!L86-'IncomeStat SCEN2'!L83-0-'IncomeStat SCEN2'!L85)-('IncomeStat SCEN2'!L94-0)</f>
        <v>68.185606608578382</v>
      </c>
      <c r="L21" s="173">
        <f>K21/K22</f>
        <v>6.1135913221841851E-2</v>
      </c>
      <c r="M21" s="186">
        <f>('IncomeStat SCEN2'!M86-'IncomeStat SCEN2'!M83-0-'IncomeStat SCEN2'!M85)-('IncomeStat SCEN2'!M94-0)</f>
        <v>65.351810140873113</v>
      </c>
      <c r="N21" s="173">
        <f>M21/M22</f>
        <v>5.6888448821360571E-2</v>
      </c>
      <c r="O21" s="186">
        <f>('IncomeStat SCEN2'!N86-'IncomeStat SCEN2'!N83-0-'IncomeStat SCEN2'!N85)-('IncomeStat SCEN2'!N94-0)</f>
        <v>62.163052137335399</v>
      </c>
      <c r="P21" s="173">
        <f>O21/O22</f>
        <v>5.2536553116904194E-2</v>
      </c>
      <c r="Q21" s="186">
        <f>('IncomeStat SCEN2'!O86-'IncomeStat SCEN2'!O83-0-'IncomeStat SCEN2'!O85)-('IncomeStat SCEN2'!O94-0)</f>
        <v>58.312580564805558</v>
      </c>
      <c r="R21" s="173">
        <f>Q21/Q22</f>
        <v>4.7846952582314833E-2</v>
      </c>
      <c r="S21" s="186">
        <f>('IncomeStat SCEN2'!P86-'IncomeStat SCEN2'!P83-0-'IncomeStat SCEN2'!P85)-('IncomeStat SCEN2'!P94-0)</f>
        <v>53.733381749768796</v>
      </c>
      <c r="T21" s="173">
        <f>S21/S22</f>
        <v>4.28054404994559E-2</v>
      </c>
      <c r="U21" s="186">
        <f>('IncomeStat SCEN2'!Q86-'IncomeStat SCEN2'!Q83-0-'IncomeStat SCEN2'!Q85)-('IncomeStat SCEN2'!Q94-0)</f>
        <v>48.656752128632661</v>
      </c>
      <c r="V21" s="173">
        <f>U21/U22</f>
        <v>3.7632293565072653E-2</v>
      </c>
      <c r="W21" s="186">
        <f>('IncomeStat SCEN2'!R86-'IncomeStat SCEN2'!R83-0-'IncomeStat SCEN2'!R85)-('IncomeStat SCEN2'!R94-0)</f>
        <v>43.102165886762577</v>
      </c>
      <c r="X21" s="173">
        <f>W21/W22</f>
        <v>3.2365285411621904E-2</v>
      </c>
      <c r="Y21" s="187">
        <f>('IncomeStat SCEN2'!S86-'IncomeStat SCEN2'!S83-0-'IncomeStat SCEN2'!S85)-('IncomeStat SCEN2'!S94-0)</f>
        <v>37.029127745881624</v>
      </c>
      <c r="Z21" s="176">
        <f>Y21/Y22</f>
        <v>2.6995203420100315E-2</v>
      </c>
    </row>
    <row r="22" spans="1:26" x14ac:dyDescent="0.2">
      <c r="A22" s="13" t="s">
        <v>106</v>
      </c>
      <c r="B22" s="13"/>
      <c r="C22" s="168"/>
      <c r="D22" s="190"/>
      <c r="E22" s="177">
        <f>('IncomeStat SCEN2'!I86-'IncomeStat SCEN2'!I83-0-'IncomeStat SCEN2'!I85)</f>
        <v>826</v>
      </c>
      <c r="F22" s="170"/>
      <c r="G22" s="177">
        <f>('IncomeStat SCEN2'!J86-'IncomeStat SCEN2'!J83-0-'IncomeStat SCEN2'!J85)</f>
        <v>1021.3478200000004</v>
      </c>
      <c r="H22" s="171"/>
      <c r="I22" s="178">
        <f>('IncomeStat SCEN2'!K86-'IncomeStat SCEN2'!K83-0-'IncomeStat SCEN2'!K85)</f>
        <v>1072.415211</v>
      </c>
      <c r="J22" s="173"/>
      <c r="K22" s="188">
        <f>('IncomeStat SCEN2'!L86-'IncomeStat SCEN2'!L83-0-'IncomeStat SCEN2'!L85)</f>
        <v>1115.3118194399999</v>
      </c>
      <c r="L22" s="173"/>
      <c r="M22" s="188">
        <f>('IncomeStat SCEN2'!M86-'IncomeStat SCEN2'!M83-0-'IncomeStat SCEN2'!M85)</f>
        <v>1148.7711740232</v>
      </c>
      <c r="N22" s="173"/>
      <c r="O22" s="188">
        <f>('IncomeStat SCEN2'!N86-'IncomeStat SCEN2'!N83-0-'IncomeStat SCEN2'!N85)</f>
        <v>1183.2343092438962</v>
      </c>
      <c r="P22" s="173"/>
      <c r="Q22" s="188">
        <f>('IncomeStat SCEN2'!O86-'IncomeStat SCEN2'!O83-0-'IncomeStat SCEN2'!O85)</f>
        <v>1218.7313385212128</v>
      </c>
      <c r="R22" s="173"/>
      <c r="S22" s="188">
        <f>('IncomeStat SCEN2'!P86-'IncomeStat SCEN2'!P83-0-'IncomeStat SCEN2'!P85)</f>
        <v>1255.2932786768495</v>
      </c>
      <c r="T22" s="173"/>
      <c r="U22" s="188">
        <f>('IncomeStat SCEN2'!Q86-'IncomeStat SCEN2'!Q83-0-'IncomeStat SCEN2'!Q85)</f>
        <v>1292.9520770371553</v>
      </c>
      <c r="V22" s="173"/>
      <c r="W22" s="188">
        <f>('IncomeStat SCEN2'!R86-'IncomeStat SCEN2'!R83-0-'IncomeStat SCEN2'!R85)</f>
        <v>1331.7406393482697</v>
      </c>
      <c r="X22" s="173"/>
      <c r="Y22" s="189">
        <f>('IncomeStat SCEN2'!S86-'IncomeStat SCEN2'!S83-0-'IncomeStat SCEN2'!S85)</f>
        <v>1371.692858528718</v>
      </c>
      <c r="Z22" s="176"/>
    </row>
    <row r="23" spans="1:26" x14ac:dyDescent="0.2">
      <c r="E23" s="164"/>
      <c r="F23" s="164"/>
      <c r="G23" s="164"/>
      <c r="H23" s="165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6"/>
    </row>
    <row r="24" spans="1:26" x14ac:dyDescent="0.2">
      <c r="E24" s="164"/>
      <c r="F24" s="164"/>
      <c r="G24" s="164"/>
      <c r="H24" s="165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</row>
    <row r="25" spans="1:26" x14ac:dyDescent="0.2">
      <c r="E25" s="164"/>
      <c r="F25" s="164"/>
      <c r="G25" s="164"/>
      <c r="H25" s="165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6"/>
      <c r="W25" s="166"/>
      <c r="X25" s="166"/>
    </row>
    <row r="26" spans="1:26" ht="15.75" x14ac:dyDescent="0.25">
      <c r="A26" s="156" t="s">
        <v>101</v>
      </c>
      <c r="B26" s="156"/>
      <c r="E26" s="164"/>
      <c r="F26" s="164"/>
      <c r="G26" s="164"/>
      <c r="H26" s="165"/>
      <c r="I26" s="166"/>
      <c r="J26" s="166"/>
      <c r="K26" s="166"/>
      <c r="L26" s="166"/>
      <c r="M26" s="166"/>
      <c r="N26" s="166"/>
      <c r="O26" s="166"/>
      <c r="P26" s="166"/>
      <c r="Q26" s="166"/>
      <c r="R26" s="166"/>
      <c r="S26" s="166"/>
      <c r="T26" s="166"/>
      <c r="U26" s="166"/>
      <c r="V26" s="166"/>
      <c r="W26" s="166"/>
      <c r="X26" s="166"/>
    </row>
    <row r="27" spans="1:26" x14ac:dyDescent="0.2">
      <c r="E27" s="164"/>
      <c r="F27" s="164"/>
      <c r="G27" s="164"/>
      <c r="H27" s="165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66"/>
      <c r="W27" s="166"/>
      <c r="X27" s="166"/>
    </row>
    <row r="28" spans="1:26" x14ac:dyDescent="0.2">
      <c r="A28" s="191" t="s">
        <v>109</v>
      </c>
      <c r="B28" s="191"/>
      <c r="E28" s="181">
        <f>E3</f>
        <v>2022</v>
      </c>
      <c r="F28" s="181"/>
      <c r="G28" s="181">
        <f>G3</f>
        <v>2023</v>
      </c>
      <c r="H28" s="182">
        <f>H19</f>
        <v>2023</v>
      </c>
      <c r="I28" s="183">
        <f>I3</f>
        <v>2024</v>
      </c>
      <c r="J28" s="183">
        <f>I3</f>
        <v>2024</v>
      </c>
      <c r="K28" s="184">
        <f>K3</f>
        <v>2025</v>
      </c>
      <c r="L28" s="184"/>
      <c r="M28" s="184">
        <f>M3</f>
        <v>2026</v>
      </c>
      <c r="N28" s="184"/>
      <c r="O28" s="184">
        <f>O3</f>
        <v>2027</v>
      </c>
      <c r="P28" s="184"/>
      <c r="Q28" s="184">
        <f>Q3</f>
        <v>2028</v>
      </c>
      <c r="R28" s="184"/>
      <c r="S28" s="184">
        <f>S3</f>
        <v>2029</v>
      </c>
      <c r="T28" s="184"/>
      <c r="U28" s="184">
        <f>U3</f>
        <v>2030</v>
      </c>
      <c r="V28" s="184"/>
      <c r="W28" s="184">
        <f>W3</f>
        <v>2031</v>
      </c>
      <c r="X28" s="184"/>
      <c r="Y28" s="185">
        <f>Y3</f>
        <v>2032</v>
      </c>
      <c r="Z28" s="185"/>
    </row>
    <row r="29" spans="1:26" x14ac:dyDescent="0.2">
      <c r="E29" s="164"/>
      <c r="F29" s="164"/>
      <c r="G29" s="164"/>
      <c r="H29" s="165"/>
      <c r="I29" s="166"/>
      <c r="J29" s="166"/>
      <c r="K29" s="166"/>
      <c r="L29" s="166"/>
      <c r="M29" s="166"/>
      <c r="N29" s="166"/>
      <c r="O29" s="166"/>
      <c r="P29" s="166"/>
      <c r="Q29" s="166"/>
      <c r="R29" s="166"/>
      <c r="S29" s="166"/>
      <c r="T29" s="166"/>
      <c r="U29" s="166"/>
      <c r="V29" s="166"/>
      <c r="W29" s="166"/>
      <c r="X29" s="166"/>
    </row>
    <row r="30" spans="1:26" x14ac:dyDescent="0.2">
      <c r="A30" s="167" t="s">
        <v>110</v>
      </c>
      <c r="B30" s="42"/>
      <c r="C30" s="163" t="s">
        <v>111</v>
      </c>
      <c r="E30" s="169">
        <f>'IncomeStat SCEN2'!I30-'IncomeStat SCEN2'!I17-'IncomeStat SCEN2'!I19+'IncomeStat SCEN2'!I24+'IncomeStat SCEN2'!I26-0-0</f>
        <v>2083</v>
      </c>
      <c r="F30" s="192">
        <f>E30/E31</f>
        <v>6.1627218934911241</v>
      </c>
      <c r="G30" s="169">
        <f>'IncomeStat SCEN2'!J30-'IncomeStat SCEN2'!J17-'IncomeStat SCEN2'!J19+'IncomeStat SCEN2'!J24+'IncomeStat SCEN2'!J26-0-0</f>
        <v>3138.1977109119862</v>
      </c>
      <c r="H30" s="193">
        <f>G30/G31</f>
        <v>10.160197730983286</v>
      </c>
      <c r="I30" s="194">
        <f>'IncomeStat SCEN2'!K30-'IncomeStat SCEN2'!K17-'IncomeStat SCEN2'!K19+'IncomeStat SCEN2'!K24+'IncomeStat SCEN2'!K26-0-0</f>
        <v>4658.8834607234448</v>
      </c>
      <c r="J30" s="195">
        <f>I30/I31</f>
        <v>12.364924823580633</v>
      </c>
      <c r="K30" s="196">
        <f>'IncomeStat SCEN2'!L30-'IncomeStat SCEN2'!L17-'IncomeStat SCEN2'!L19+'IncomeStat SCEN2'!L24+'IncomeStat SCEN2'!L26-0-0</f>
        <v>4964.5588653630039</v>
      </c>
      <c r="L30" s="195">
        <f>K30/K31</f>
        <v>13.309267774201523</v>
      </c>
      <c r="M30" s="196">
        <f>'IncomeStat SCEN2'!M30-'IncomeStat SCEN2'!M17-'IncomeStat SCEN2'!M19+'IncomeStat SCEN2'!M24+'IncomeStat SCEN2'!M26-0-0</f>
        <v>5320.95816165624</v>
      </c>
      <c r="N30" s="195">
        <f>M30/M31</f>
        <v>16.271585601116584</v>
      </c>
      <c r="O30" s="196">
        <f>'IncomeStat SCEN2'!N30-'IncomeStat SCEN2'!N17-'IncomeStat SCEN2'!N19+'IncomeStat SCEN2'!N24+'IncomeStat SCEN2'!N26-0-0</f>
        <v>5399.3055849142502</v>
      </c>
      <c r="P30" s="195">
        <f>O30/O31</f>
        <v>15.89694430957889</v>
      </c>
      <c r="Q30" s="196">
        <f>'IncomeStat SCEN2'!O30-'IncomeStat SCEN2'!O17-'IncomeStat SCEN2'!O19+'IncomeStat SCEN2'!O24+'IncomeStat SCEN2'!O26-0-0</f>
        <v>5539.7343537145571</v>
      </c>
      <c r="R30" s="195">
        <f>Q30/Q31</f>
        <v>35.313545426326669</v>
      </c>
      <c r="S30" s="196">
        <f>'IncomeStat SCEN2'!P30-'IncomeStat SCEN2'!P17-'IncomeStat SCEN2'!P19+'IncomeStat SCEN2'!P24+'IncomeStat SCEN2'!P26-0-0</f>
        <v>5518.7979264237647</v>
      </c>
      <c r="T30" s="195">
        <f>S30/S31</f>
        <v>34.376344249295883</v>
      </c>
      <c r="U30" s="196">
        <f>'IncomeStat SCEN2'!Q30-'IncomeStat SCEN2'!Q17-'IncomeStat SCEN2'!Q19+'IncomeStat SCEN2'!Q24+'IncomeStat SCEN2'!Q26-0-0</f>
        <v>5634.7436665174582</v>
      </c>
      <c r="V30" s="195">
        <f>U30/U31</f>
        <v>34.283967464775166</v>
      </c>
      <c r="W30" s="196">
        <f>'IncomeStat SCEN2'!R30-'IncomeStat SCEN2'!R17-'IncomeStat SCEN2'!R19+'IncomeStat SCEN2'!R24+'IncomeStat SCEN2'!R26-0-0</f>
        <v>5711.791965621971</v>
      </c>
      <c r="X30" s="195">
        <f>W30/W31</f>
        <v>33.933694457067062</v>
      </c>
      <c r="Y30" s="197">
        <f>'IncomeStat SCEN2'!S30-'IncomeStat SCEN2'!S17-'IncomeStat SCEN2'!S19+'IncomeStat SCEN2'!S24+'IncomeStat SCEN2'!S26-0-0</f>
        <v>5787.9119488871311</v>
      </c>
      <c r="Z30" s="198">
        <f>Y30/Y31</f>
        <v>33.563251217339804</v>
      </c>
    </row>
    <row r="31" spans="1:26" x14ac:dyDescent="0.2">
      <c r="A31" s="13" t="s">
        <v>112</v>
      </c>
      <c r="B31" s="13"/>
      <c r="C31" s="163"/>
      <c r="E31" s="42">
        <f>(159+66)+'IncomeStat SCEN2'!I24</f>
        <v>338</v>
      </c>
      <c r="F31" s="192"/>
      <c r="G31" s="169">
        <f>-'StatCashFlow SCEN2'!I39+'IncomeStat SCEN2'!J24</f>
        <v>308.87171627990324</v>
      </c>
      <c r="H31" s="193"/>
      <c r="I31" s="194">
        <f>-'StatCashFlow SCEN2'!J39+'IncomeStat SCEN2'!K24</f>
        <v>376.78219052643834</v>
      </c>
      <c r="J31" s="195"/>
      <c r="K31" s="196">
        <f>-'StatCashFlow SCEN2'!K39+'IncomeStat SCEN2'!L24</f>
        <v>373.01517631091826</v>
      </c>
      <c r="L31" s="195"/>
      <c r="M31" s="196">
        <f>-'StatCashFlow SCEN2'!L39+'IncomeStat SCEN2'!M24</f>
        <v>327.0091982487009</v>
      </c>
      <c r="N31" s="195"/>
      <c r="O31" s="196">
        <f>-'StatCashFlow SCEN2'!M39+'IncomeStat SCEN2'!N24</f>
        <v>339.64424104202436</v>
      </c>
      <c r="P31" s="195"/>
      <c r="Q31" s="196">
        <f>-'StatCashFlow SCEN2'!N39+'IncomeStat SCEN2'!O24</f>
        <v>156.87278880768</v>
      </c>
      <c r="R31" s="195"/>
      <c r="S31" s="196">
        <f>-'StatCashFlow SCEN2'!O39+'IncomeStat SCEN2'!P24</f>
        <v>160.54057075998719</v>
      </c>
      <c r="T31" s="195"/>
      <c r="U31" s="196">
        <f>-'StatCashFlow SCEN2'!P39+'IncomeStat SCEN2'!Q24</f>
        <v>164.3550639903867</v>
      </c>
      <c r="V31" s="195"/>
      <c r="W31" s="196">
        <f>-'StatCashFlow SCEN2'!Q39+'IncomeStat SCEN2'!R24</f>
        <v>168.32213695000215</v>
      </c>
      <c r="X31" s="195"/>
      <c r="Y31" s="197">
        <f>-'StatCashFlow SCEN2'!R39+'IncomeStat SCEN2'!S24</f>
        <v>172.44789282800227</v>
      </c>
      <c r="Z31" s="198"/>
    </row>
    <row r="32" spans="1:26" x14ac:dyDescent="0.2">
      <c r="E32" s="164"/>
      <c r="F32" s="164"/>
      <c r="G32" s="164"/>
      <c r="H32" s="165"/>
      <c r="I32" s="166"/>
      <c r="J32" s="166"/>
      <c r="K32" s="166"/>
      <c r="L32" s="166"/>
      <c r="M32" s="166"/>
      <c r="N32" s="166"/>
      <c r="O32" s="166"/>
      <c r="P32" s="166"/>
      <c r="Q32" s="166"/>
      <c r="R32" s="166"/>
      <c r="S32" s="166"/>
      <c r="T32" s="166"/>
      <c r="U32" s="166"/>
      <c r="V32" s="166"/>
      <c r="W32" s="166"/>
      <c r="X32" s="166"/>
    </row>
    <row r="33" spans="1:26" x14ac:dyDescent="0.2">
      <c r="E33" s="164"/>
      <c r="F33" s="164"/>
      <c r="G33" s="164"/>
      <c r="H33" s="165"/>
      <c r="I33" s="166"/>
      <c r="J33" s="166"/>
      <c r="K33" s="166"/>
      <c r="L33" s="166"/>
      <c r="M33" s="166"/>
      <c r="N33" s="166"/>
      <c r="O33" s="166"/>
      <c r="P33" s="166"/>
      <c r="Q33" s="166"/>
      <c r="R33" s="166"/>
      <c r="S33" s="166"/>
      <c r="T33" s="166"/>
      <c r="U33" s="166"/>
      <c r="V33" s="166"/>
      <c r="W33" s="166"/>
      <c r="X33" s="166"/>
    </row>
    <row r="34" spans="1:26" ht="15.75" x14ac:dyDescent="0.25">
      <c r="A34" s="156" t="s">
        <v>107</v>
      </c>
      <c r="B34" s="156"/>
      <c r="E34" s="164"/>
      <c r="F34" s="164"/>
      <c r="G34" s="164"/>
      <c r="H34" s="165"/>
      <c r="I34" s="166"/>
      <c r="J34" s="166"/>
      <c r="K34" s="166"/>
      <c r="L34" s="166"/>
      <c r="M34" s="166"/>
      <c r="N34" s="166"/>
      <c r="O34" s="166"/>
      <c r="P34" s="166"/>
      <c r="Q34" s="166"/>
      <c r="R34" s="166"/>
      <c r="S34" s="166"/>
      <c r="T34" s="166"/>
      <c r="U34" s="166"/>
      <c r="V34" s="166"/>
      <c r="W34" s="166"/>
      <c r="X34" s="166"/>
    </row>
    <row r="35" spans="1:26" x14ac:dyDescent="0.2">
      <c r="E35" s="164"/>
      <c r="F35" s="164"/>
      <c r="G35" s="164"/>
      <c r="H35" s="165"/>
      <c r="I35" s="166"/>
      <c r="J35" s="166"/>
      <c r="K35" s="166"/>
      <c r="L35" s="166"/>
      <c r="M35" s="166"/>
      <c r="N35" s="166"/>
      <c r="O35" s="166"/>
      <c r="P35" s="166"/>
      <c r="Q35" s="166"/>
      <c r="R35" s="166"/>
      <c r="S35" s="166"/>
      <c r="T35" s="166"/>
      <c r="U35" s="166"/>
      <c r="V35" s="166"/>
      <c r="W35" s="166"/>
      <c r="X35" s="166"/>
    </row>
    <row r="36" spans="1:26" x14ac:dyDescent="0.2">
      <c r="A36" s="191" t="s">
        <v>109</v>
      </c>
      <c r="B36" s="191"/>
      <c r="E36" s="181">
        <f>E3</f>
        <v>2022</v>
      </c>
      <c r="F36" s="181"/>
      <c r="G36" s="181">
        <f>G3</f>
        <v>2023</v>
      </c>
      <c r="H36" s="182">
        <f>H28</f>
        <v>2023</v>
      </c>
      <c r="I36" s="183">
        <f>I3</f>
        <v>2024</v>
      </c>
      <c r="J36" s="183">
        <f>I3</f>
        <v>2024</v>
      </c>
      <c r="K36" s="184">
        <f>K3</f>
        <v>2025</v>
      </c>
      <c r="L36" s="184"/>
      <c r="M36" s="184">
        <f>M3</f>
        <v>2026</v>
      </c>
      <c r="N36" s="184"/>
      <c r="O36" s="184">
        <f>O3</f>
        <v>2027</v>
      </c>
      <c r="P36" s="184"/>
      <c r="Q36" s="184">
        <f>Q3</f>
        <v>2028</v>
      </c>
      <c r="R36" s="184"/>
      <c r="S36" s="184">
        <f>S3</f>
        <v>2029</v>
      </c>
      <c r="T36" s="184"/>
      <c r="U36" s="184">
        <f>U3</f>
        <v>2030</v>
      </c>
      <c r="V36" s="184"/>
      <c r="W36" s="184">
        <f>W3</f>
        <v>2031</v>
      </c>
      <c r="X36" s="184"/>
      <c r="Y36" s="185">
        <f>Y3</f>
        <v>2032</v>
      </c>
      <c r="Z36" s="185"/>
    </row>
    <row r="37" spans="1:26" x14ac:dyDescent="0.2">
      <c r="E37" s="164"/>
      <c r="F37" s="164"/>
      <c r="G37" s="164"/>
      <c r="H37" s="165"/>
      <c r="I37" s="166"/>
      <c r="J37" s="166"/>
      <c r="K37" s="166"/>
      <c r="L37" s="166"/>
      <c r="M37" s="166"/>
      <c r="N37" s="166"/>
      <c r="O37" s="166"/>
      <c r="P37" s="166"/>
      <c r="Q37" s="166"/>
      <c r="R37" s="166"/>
      <c r="S37" s="166"/>
      <c r="T37" s="166"/>
      <c r="U37" s="166"/>
      <c r="V37" s="166"/>
      <c r="W37" s="166"/>
      <c r="X37" s="166"/>
    </row>
    <row r="38" spans="1:26" x14ac:dyDescent="0.2">
      <c r="A38" s="167" t="s">
        <v>110</v>
      </c>
      <c r="B38" s="42"/>
      <c r="C38" s="163" t="s">
        <v>111</v>
      </c>
      <c r="E38" s="169">
        <f>'IncomeStat SCEN2'!I63-'IncomeStat SCEN2'!I50-'IncomeStat SCEN2'!I52+'IncomeStat SCEN2'!I57+'IncomeStat SCEN2'!I59-0-0</f>
        <v>1725</v>
      </c>
      <c r="F38" s="192">
        <f>E38/E39</f>
        <v>7.5327510917030569</v>
      </c>
      <c r="G38" s="169">
        <f>'IncomeStat SCEN2'!J63-'IncomeStat SCEN2'!J50-'IncomeStat SCEN2'!J52+'IncomeStat SCEN2'!J57+'IncomeStat SCEN2'!J59-0-0</f>
        <v>2445.0100780828989</v>
      </c>
      <c r="H38" s="193">
        <f>G38/G39</f>
        <v>8.5273919807034062</v>
      </c>
      <c r="I38" s="194">
        <f>'IncomeStat SCEN2'!K63-'IncomeStat SCEN2'!K50-'IncomeStat SCEN2'!K52+'IncomeStat SCEN2'!K57+'IncomeStat SCEN2'!K59-0-0</f>
        <v>3936.8322496871851</v>
      </c>
      <c r="J38" s="199">
        <f>I38/I39</f>
        <v>13.173970387092314</v>
      </c>
      <c r="K38" s="194">
        <f>'IncomeStat SCEN2'!L63-'IncomeStat SCEN2'!L50-'IncomeStat SCEN2'!L52+'IncomeStat SCEN2'!L57+'IncomeStat SCEN2'!L59-0-0</f>
        <v>4219.5330974542794</v>
      </c>
      <c r="L38" s="199">
        <f>K38/K39</f>
        <v>14.300247564703618</v>
      </c>
      <c r="M38" s="194">
        <f>'IncomeStat SCEN2'!M63-'IncomeStat SCEN2'!M50-'IncomeStat SCEN2'!M52+'IncomeStat SCEN2'!M57+'IncomeStat SCEN2'!M59-0-0</f>
        <v>4559.792644980248</v>
      </c>
      <c r="N38" s="199">
        <f>M38/M39</f>
        <v>18.307923551961686</v>
      </c>
      <c r="O38" s="194">
        <f>'IncomeStat SCEN2'!N63-'IncomeStat SCEN2'!N50-'IncomeStat SCEN2'!N52+'IncomeStat SCEN2'!N57+'IncomeStat SCEN2'!N59-0-0</f>
        <v>4621.7001571628243</v>
      </c>
      <c r="P38" s="199">
        <f>O38/O39</f>
        <v>17.66192382604261</v>
      </c>
      <c r="Q38" s="194">
        <f>'IncomeStat SCEN2'!O63-'IncomeStat SCEN2'!O50-'IncomeStat SCEN2'!O52+'IncomeStat SCEN2'!O57+'IncomeStat SCEN2'!O59-0-0</f>
        <v>4745.5936447422537</v>
      </c>
      <c r="R38" s="199">
        <f>Q38/Q39</f>
        <v>51.754370422778933</v>
      </c>
      <c r="S38" s="194">
        <f>'IncomeStat SCEN2'!P63-'IncomeStat SCEN2'!P50-'IncomeStat SCEN2'!P52+'IncomeStat SCEN2'!P57+'IncomeStat SCEN2'!P59-0-0</f>
        <v>4707.8285701396817</v>
      </c>
      <c r="T38" s="199">
        <f>S38/S39</f>
        <v>49.367801023955522</v>
      </c>
      <c r="U38" s="194">
        <f>'IncomeStat SCEN2'!Q63-'IncomeStat SCEN2'!Q50-'IncomeStat SCEN2'!Q52+'IncomeStat SCEN2'!Q57+'IncomeStat SCEN2'!Q59-0-0</f>
        <v>4806.7236951409141</v>
      </c>
      <c r="V38" s="199">
        <f>U38/U39</f>
        <v>48.466199074965687</v>
      </c>
      <c r="W38" s="194">
        <f>'IncomeStat SCEN2'!R63-'IncomeStat SCEN2'!R50-'IncomeStat SCEN2'!R52+'IncomeStat SCEN2'!R57+'IncomeStat SCEN2'!R59-0-0</f>
        <v>4866.504161568475</v>
      </c>
      <c r="X38" s="199">
        <f>W38/W39</f>
        <v>47.181697661932027</v>
      </c>
      <c r="Y38" s="200">
        <f>'IncomeStat SCEN2'!S63-'IncomeStat SCEN2'!S50-'IncomeStat SCEN2'!S52+'IncomeStat SCEN2'!S57+'IncomeStat SCEN2'!S59-0-0</f>
        <v>4925.1444464962469</v>
      </c>
      <c r="Z38" s="201">
        <f>Y38/Y39</f>
        <v>45.913679373916644</v>
      </c>
    </row>
    <row r="39" spans="1:26" x14ac:dyDescent="0.2">
      <c r="A39" s="13" t="s">
        <v>112</v>
      </c>
      <c r="B39" s="13"/>
      <c r="C39" s="163"/>
      <c r="E39" s="42">
        <f>159+'IncomeStat SCEN2'!I57</f>
        <v>229</v>
      </c>
      <c r="F39" s="192"/>
      <c r="G39" s="169">
        <f>-'StatCashFlow SCEN2'!I90+'IncomeStat SCEN2'!J57</f>
        <v>286.7242509334273</v>
      </c>
      <c r="H39" s="193"/>
      <c r="I39" s="194">
        <f>-'StatCashFlow SCEN2'!J90+'IncomeStat SCEN2'!K57</f>
        <v>298.83415052643829</v>
      </c>
      <c r="J39" s="199"/>
      <c r="K39" s="194">
        <f>-'StatCashFlow SCEN2'!K90+'IncomeStat SCEN2'!L57</f>
        <v>295.06713631091827</v>
      </c>
      <c r="L39" s="199"/>
      <c r="M39" s="194">
        <f>-'StatCashFlow SCEN2'!L90+'IncomeStat SCEN2'!M57</f>
        <v>249.06115824870091</v>
      </c>
      <c r="N39" s="199"/>
      <c r="O39" s="194">
        <f>-'StatCashFlow SCEN2'!M90+'IncomeStat SCEN2'!N57</f>
        <v>261.67591949117684</v>
      </c>
      <c r="P39" s="199"/>
      <c r="Q39" s="194">
        <f>-'StatCashFlow SCEN2'!N90+'IncomeStat SCEN2'!O57</f>
        <v>91.694548807680007</v>
      </c>
      <c r="R39" s="199"/>
      <c r="S39" s="194">
        <f>-'StatCashFlow SCEN2'!O90+'IncomeStat SCEN2'!P57</f>
        <v>95.362330759987202</v>
      </c>
      <c r="T39" s="199"/>
      <c r="U39" s="194">
        <f>-'StatCashFlow SCEN2'!P90+'IncomeStat SCEN2'!Q57</f>
        <v>99.176823990386694</v>
      </c>
      <c r="V39" s="199"/>
      <c r="W39" s="194">
        <f>-'StatCashFlow SCEN2'!Q90+'IncomeStat SCEN2'!R57</f>
        <v>103.14389695000216</v>
      </c>
      <c r="X39" s="199"/>
      <c r="Y39" s="200">
        <f>-'StatCashFlow SCEN2'!R90+'IncomeStat SCEN2'!S57</f>
        <v>107.26965282800226</v>
      </c>
      <c r="Z39" s="201"/>
    </row>
    <row r="40" spans="1:26" x14ac:dyDescent="0.2">
      <c r="E40" s="164"/>
      <c r="F40" s="164"/>
      <c r="G40" s="164"/>
      <c r="H40" s="165"/>
      <c r="I40" s="166"/>
      <c r="J40" s="166"/>
      <c r="K40" s="166"/>
      <c r="L40" s="166"/>
      <c r="M40" s="166"/>
      <c r="N40" s="166"/>
      <c r="O40" s="166"/>
      <c r="P40" s="166"/>
      <c r="Q40" s="166"/>
      <c r="R40" s="166"/>
      <c r="S40" s="166"/>
      <c r="T40" s="166"/>
      <c r="U40" s="166"/>
      <c r="V40" s="166"/>
      <c r="W40" s="166"/>
      <c r="X40" s="166"/>
    </row>
    <row r="41" spans="1:26" x14ac:dyDescent="0.2">
      <c r="E41" s="164"/>
      <c r="F41" s="164"/>
      <c r="G41" s="164"/>
      <c r="H41" s="165"/>
      <c r="I41" s="166"/>
      <c r="J41" s="166"/>
      <c r="K41" s="166"/>
      <c r="L41" s="166"/>
      <c r="M41" s="166"/>
      <c r="N41" s="166"/>
      <c r="O41" s="166"/>
      <c r="P41" s="166"/>
      <c r="Q41" s="166"/>
      <c r="R41" s="166"/>
      <c r="S41" s="166"/>
      <c r="T41" s="166"/>
      <c r="U41" s="166"/>
      <c r="V41" s="166"/>
      <c r="W41" s="166"/>
      <c r="X41" s="166"/>
    </row>
    <row r="42" spans="1:26" ht="15.75" x14ac:dyDescent="0.25">
      <c r="A42" s="156" t="s">
        <v>108</v>
      </c>
      <c r="B42" s="156"/>
      <c r="E42" s="164"/>
      <c r="F42" s="164"/>
      <c r="G42" s="164"/>
      <c r="H42" s="165"/>
      <c r="I42" s="166"/>
      <c r="J42" s="166"/>
      <c r="K42" s="166"/>
      <c r="L42" s="166"/>
      <c r="M42" s="166"/>
      <c r="N42" s="166"/>
      <c r="O42" s="166"/>
      <c r="P42" s="166"/>
      <c r="Q42" s="166"/>
      <c r="R42" s="166"/>
      <c r="S42" s="166"/>
      <c r="T42" s="166"/>
      <c r="U42" s="166"/>
      <c r="V42" s="166"/>
      <c r="W42" s="166"/>
      <c r="X42" s="166"/>
    </row>
    <row r="43" spans="1:26" x14ac:dyDescent="0.2">
      <c r="E43" s="164"/>
      <c r="F43" s="164"/>
      <c r="G43" s="164"/>
      <c r="H43" s="165"/>
      <c r="I43" s="166"/>
      <c r="J43" s="166"/>
      <c r="K43" s="166"/>
      <c r="L43" s="166"/>
      <c r="M43" s="166"/>
      <c r="N43" s="166"/>
      <c r="O43" s="166"/>
      <c r="P43" s="166"/>
      <c r="Q43" s="166"/>
      <c r="R43" s="166"/>
      <c r="S43" s="166"/>
      <c r="T43" s="166"/>
      <c r="U43" s="166"/>
      <c r="V43" s="166"/>
      <c r="W43" s="166"/>
      <c r="X43" s="166"/>
    </row>
    <row r="44" spans="1:26" x14ac:dyDescent="0.2">
      <c r="A44" s="191" t="s">
        <v>109</v>
      </c>
      <c r="B44" s="191"/>
      <c r="E44" s="181">
        <f>E3</f>
        <v>2022</v>
      </c>
      <c r="F44" s="181"/>
      <c r="G44" s="181">
        <f>G3</f>
        <v>2023</v>
      </c>
      <c r="H44" s="182">
        <f>H3</f>
        <v>2023</v>
      </c>
      <c r="I44" s="183">
        <f>I3</f>
        <v>2024</v>
      </c>
      <c r="J44" s="183">
        <f>I3</f>
        <v>2024</v>
      </c>
      <c r="K44" s="184">
        <f>K3</f>
        <v>2025</v>
      </c>
      <c r="L44" s="184"/>
      <c r="M44" s="184">
        <f>M3</f>
        <v>2026</v>
      </c>
      <c r="N44" s="184"/>
      <c r="O44" s="184">
        <f>O3</f>
        <v>2027</v>
      </c>
      <c r="P44" s="184"/>
      <c r="Q44" s="184">
        <f>Q3</f>
        <v>2028</v>
      </c>
      <c r="R44" s="184"/>
      <c r="S44" s="184">
        <f>S3</f>
        <v>2029</v>
      </c>
      <c r="T44" s="184"/>
      <c r="U44" s="184">
        <f>U3</f>
        <v>2030</v>
      </c>
      <c r="V44" s="184"/>
      <c r="W44" s="184">
        <f>W3</f>
        <v>2031</v>
      </c>
      <c r="X44" s="184"/>
      <c r="Y44" s="185">
        <f>Y3</f>
        <v>2032</v>
      </c>
      <c r="Z44" s="185"/>
    </row>
    <row r="45" spans="1:26" x14ac:dyDescent="0.2">
      <c r="A45" s="191"/>
      <c r="B45" s="191"/>
      <c r="E45" s="202"/>
      <c r="F45" s="202"/>
      <c r="G45" s="202"/>
      <c r="H45" s="203"/>
      <c r="I45" s="204"/>
      <c r="J45" s="204"/>
      <c r="K45" s="204"/>
      <c r="L45" s="204"/>
      <c r="M45" s="204"/>
      <c r="N45" s="204"/>
      <c r="O45" s="204"/>
      <c r="P45" s="204"/>
      <c r="Q45" s="204"/>
      <c r="R45" s="204"/>
      <c r="S45" s="204"/>
      <c r="T45" s="204"/>
      <c r="U45" s="204"/>
      <c r="V45" s="204"/>
      <c r="W45" s="204"/>
      <c r="X45" s="204"/>
      <c r="Y45" s="205"/>
      <c r="Z45" s="205"/>
    </row>
    <row r="46" spans="1:26" x14ac:dyDescent="0.2">
      <c r="A46" s="167" t="s">
        <v>110</v>
      </c>
      <c r="C46" s="163" t="s">
        <v>111</v>
      </c>
      <c r="E46" s="169">
        <f>'IncomeStat SCEN2'!I96-'IncomeStat SCEN2'!I83-'IncomeStat SCEN2'!I85+'IncomeStat SCEN2'!I90+'IncomeStat SCEN2'!I92-0-0</f>
        <v>246</v>
      </c>
      <c r="F46" s="192">
        <f>E46/E47</f>
        <v>2.3653846153846154</v>
      </c>
      <c r="G46" s="169">
        <f>'IncomeStat SCEN2'!J96-'IncomeStat SCEN2'!J83-'IncomeStat SCEN2'!J85+'IncomeStat SCEN2'!J90+'IncomeStat SCEN2'!J92-0-0</f>
        <v>493.05206502960755</v>
      </c>
      <c r="H46" s="193">
        <f>G46/G47</f>
        <v>22.262234405440026</v>
      </c>
      <c r="I46" s="194">
        <f>'IncomeStat SCEN2'!K96-'IncomeStat SCEN2'!K83-'IncomeStat SCEN2'!K85+'IncomeStat SCEN2'!K90+'IncomeStat SCEN2'!K92-0-0</f>
        <v>513.99370828108749</v>
      </c>
      <c r="J46" s="199">
        <f>I46/I47</f>
        <v>6.5940555821684219</v>
      </c>
      <c r="K46" s="194">
        <f>'IncomeStat SCEN2'!L96-'IncomeStat SCEN2'!L83-'IncomeStat SCEN2'!L85+'IncomeStat SCEN2'!L90+'IncomeStat SCEN2'!L92-0-0</f>
        <v>530.61983901233066</v>
      </c>
      <c r="L46" s="199">
        <f>K46/K47</f>
        <v>6.8073531933879368</v>
      </c>
      <c r="M46" s="194">
        <f>'IncomeStat SCEN2'!M96-'IncomeStat SCEN2'!M83-'IncomeStat SCEN2'!M85+'IncomeStat SCEN2'!M90+'IncomeStat SCEN2'!M92-0-0</f>
        <v>542.40813570270075</v>
      </c>
      <c r="N46" s="199">
        <f>M46/M47</f>
        <v>6.9585859465189994</v>
      </c>
      <c r="O46" s="194">
        <f>'IncomeStat SCEN2'!N96-'IncomeStat SCEN2'!N83-'IncomeStat SCEN2'!N85+'IncomeStat SCEN2'!N90+'IncomeStat SCEN2'!N92-0-0</f>
        <v>554.38486935458195</v>
      </c>
      <c r="P46" s="199">
        <f>O46/O47</f>
        <v>7.1103860943452073</v>
      </c>
      <c r="Q46" s="194">
        <f>'IncomeStat SCEN2'!O96-'IncomeStat SCEN2'!O83-'IncomeStat SCEN2'!O85+'IncomeStat SCEN2'!O90+'IncomeStat SCEN2'!O92-0-0</f>
        <v>566.54908459925093</v>
      </c>
      <c r="R46" s="199">
        <f>Q46/Q47</f>
        <v>8.6923041278692246</v>
      </c>
      <c r="S46" s="194">
        <f>'IncomeStat SCEN2'!P96-'IncomeStat SCEN2'!P83-'IncomeStat SCEN2'!P85+'IncomeStat SCEN2'!P90+'IncomeStat SCEN2'!P92-0-0</f>
        <v>578.89953306782218</v>
      </c>
      <c r="T46" s="199">
        <f>S46/S47</f>
        <v>8.8817914240676377</v>
      </c>
      <c r="U46" s="194">
        <f>'IncomeStat SCEN2'!Q96-'IncomeStat SCEN2'!Q83-'IncomeStat SCEN2'!Q85+'IncomeStat SCEN2'!Q90+'IncomeStat SCEN2'!Q92-0-0</f>
        <v>591.43465402767424</v>
      </c>
      <c r="V46" s="199">
        <f>U46/U47</f>
        <v>9.074112066046494</v>
      </c>
      <c r="W46" s="194">
        <f>'IncomeStat SCEN2'!R96-'IncomeStat SCEN2'!R83-'IncomeStat SCEN2'!R85+'IncomeStat SCEN2'!R90+'IncomeStat SCEN2'!R92-0-0</f>
        <v>604.15255401503396</v>
      </c>
      <c r="X46" s="199">
        <f>W46/W47</f>
        <v>9.2692370032549807</v>
      </c>
      <c r="Y46" s="200">
        <f>'IncomeStat SCEN2'!S96-'IncomeStat SCEN2'!S83-'IncomeStat SCEN2'!S85+'IncomeStat SCEN2'!S90+'IncomeStat SCEN2'!S92-0-0</f>
        <v>617.05098541667576</v>
      </c>
      <c r="Z46" s="201">
        <f>Y46/Y47</f>
        <v>9.4671317515888092</v>
      </c>
    </row>
    <row r="47" spans="1:26" x14ac:dyDescent="0.2">
      <c r="A47" s="13" t="s">
        <v>112</v>
      </c>
      <c r="B47" s="42"/>
      <c r="C47" s="163"/>
      <c r="E47" s="42">
        <f>(66+0)+'IncomeStat SCEN2'!I90</f>
        <v>104</v>
      </c>
      <c r="F47" s="192"/>
      <c r="G47" s="169">
        <f>-'StatCashFlow SCEN2'!I139+'IncomeStat SCEN2'!J90</f>
        <v>22.147465346475947</v>
      </c>
      <c r="H47" s="193"/>
      <c r="I47" s="194">
        <f>-'StatCashFlow SCEN2'!J139+'IncomeStat SCEN2'!K90</f>
        <v>77.948040000000006</v>
      </c>
      <c r="J47" s="199"/>
      <c r="K47" s="194">
        <f>-'StatCashFlow SCEN2'!K139+'IncomeStat SCEN2'!L90</f>
        <v>77.948040000000006</v>
      </c>
      <c r="L47" s="199"/>
      <c r="M47" s="194">
        <f>-'StatCashFlow SCEN2'!L139+'IncomeStat SCEN2'!M90</f>
        <v>77.948039999999992</v>
      </c>
      <c r="N47" s="199"/>
      <c r="O47" s="194">
        <f>-'StatCashFlow SCEN2'!M139+'IncomeStat SCEN2'!N90</f>
        <v>77.96832155084752</v>
      </c>
      <c r="P47" s="199"/>
      <c r="Q47" s="194">
        <f>-'StatCashFlow SCEN2'!N139+'IncomeStat SCEN2'!O90</f>
        <v>65.178239999999988</v>
      </c>
      <c r="R47" s="199"/>
      <c r="S47" s="194">
        <f>-'StatCashFlow SCEN2'!O139+'IncomeStat SCEN2'!P90</f>
        <v>65.178239999999988</v>
      </c>
      <c r="T47" s="199"/>
      <c r="U47" s="194">
        <f>-'StatCashFlow SCEN2'!P139+'IncomeStat SCEN2'!Q90</f>
        <v>65.178240000000002</v>
      </c>
      <c r="V47" s="199"/>
      <c r="W47" s="194">
        <f>-'StatCashFlow SCEN2'!Q139+'IncomeStat SCEN2'!R90</f>
        <v>65.178240000000002</v>
      </c>
      <c r="X47" s="199"/>
      <c r="Y47" s="200">
        <f>-'StatCashFlow SCEN2'!R139+'IncomeStat SCEN2'!S90</f>
        <v>65.178240000000002</v>
      </c>
      <c r="Z47" s="201"/>
    </row>
    <row r="48" spans="1:26" x14ac:dyDescent="0.2">
      <c r="B48" s="13"/>
      <c r="E48" s="164"/>
      <c r="F48" s="164"/>
      <c r="G48" s="164"/>
    </row>
    <row r="49" spans="1:26" x14ac:dyDescent="0.2">
      <c r="E49" s="164"/>
      <c r="F49" s="164"/>
      <c r="G49" s="164"/>
    </row>
    <row r="50" spans="1:26" x14ac:dyDescent="0.2">
      <c r="E50" s="164"/>
      <c r="F50" s="164"/>
      <c r="G50" s="164"/>
    </row>
    <row r="51" spans="1:26" x14ac:dyDescent="0.2">
      <c r="E51" s="164"/>
      <c r="F51" s="164"/>
      <c r="G51" s="164"/>
    </row>
    <row r="52" spans="1:26" ht="15.75" x14ac:dyDescent="0.25">
      <c r="A52" s="156" t="s">
        <v>101</v>
      </c>
      <c r="B52" s="156"/>
      <c r="E52" s="164"/>
      <c r="F52" s="164"/>
      <c r="G52" s="164"/>
      <c r="X52" s="11" t="str">
        <f>'IncomeStat SCEN2'!$Q$1</f>
        <v>SCENARIO 2</v>
      </c>
      <c r="Y52" s="11" t="str">
        <f>'IncomeStat SCEN2'!$Q$1</f>
        <v>SCENARIO 2</v>
      </c>
      <c r="Z52" s="73"/>
    </row>
    <row r="53" spans="1:26" x14ac:dyDescent="0.2">
      <c r="E53" s="164"/>
      <c r="F53" s="164"/>
      <c r="G53" s="164"/>
    </row>
    <row r="54" spans="1:26" x14ac:dyDescent="0.2">
      <c r="A54" s="206" t="s">
        <v>113</v>
      </c>
      <c r="B54" s="206"/>
      <c r="E54" s="164"/>
      <c r="F54" s="164"/>
      <c r="G54" s="164"/>
    </row>
    <row r="55" spans="1:26" x14ac:dyDescent="0.2">
      <c r="E55" s="181">
        <f>E3</f>
        <v>2022</v>
      </c>
      <c r="F55" s="181"/>
      <c r="G55" s="181">
        <f>G3</f>
        <v>2023</v>
      </c>
      <c r="H55" s="207">
        <f>H3</f>
        <v>2023</v>
      </c>
      <c r="I55" s="183">
        <f>I3</f>
        <v>2024</v>
      </c>
      <c r="J55" s="183">
        <f>J3</f>
        <v>2024</v>
      </c>
      <c r="K55" s="184">
        <f>K3</f>
        <v>2025</v>
      </c>
      <c r="L55" s="184"/>
      <c r="M55" s="184">
        <f>M3</f>
        <v>2026</v>
      </c>
      <c r="N55" s="184"/>
      <c r="O55" s="184">
        <f>O3</f>
        <v>2027</v>
      </c>
      <c r="P55" s="184"/>
      <c r="Q55" s="184">
        <f>Q3</f>
        <v>2028</v>
      </c>
      <c r="R55" s="184"/>
      <c r="S55" s="184">
        <f>S3</f>
        <v>2029</v>
      </c>
      <c r="T55" s="184"/>
      <c r="U55" s="184">
        <f>U3</f>
        <v>2030</v>
      </c>
      <c r="V55" s="184"/>
      <c r="W55" s="184">
        <f>W3</f>
        <v>2031</v>
      </c>
      <c r="X55" s="184"/>
      <c r="Y55" s="185">
        <f>Y3</f>
        <v>2032</v>
      </c>
      <c r="Z55" s="185"/>
    </row>
    <row r="56" spans="1:26" x14ac:dyDescent="0.2">
      <c r="A56" s="167" t="s">
        <v>114</v>
      </c>
      <c r="B56" s="42"/>
      <c r="C56" s="163" t="s">
        <v>115</v>
      </c>
      <c r="E56" s="169">
        <f>('IncomeStat SCEN2'!I20-'IncomeStat SCEN2'!I17-'IncomeStat SCEN2'!I16)</f>
        <v>8720</v>
      </c>
      <c r="F56" s="208">
        <f>E56/E57</f>
        <v>0.37119019240592543</v>
      </c>
      <c r="G56" s="169">
        <f>('IncomeStat SCEN2'!J20-'IncomeStat SCEN2'!J17-'IncomeStat SCEN2'!J16)</f>
        <v>10121.297123473591</v>
      </c>
      <c r="H56" s="176">
        <f>G56/G57</f>
        <v>0.32178252697903864</v>
      </c>
      <c r="I56" s="194">
        <f>('IncomeStat SCEN2'!K20-'IncomeStat SCEN2'!K17-'IncomeStat SCEN2'!K16)</f>
        <v>11860.499171331148</v>
      </c>
      <c r="J56" s="173">
        <f>I56/I57</f>
        <v>0.62804552034509487</v>
      </c>
      <c r="K56" s="194">
        <f>('IncomeStat SCEN2'!L20-'IncomeStat SCEN2'!L17-'IncomeStat SCEN2'!L16)</f>
        <v>12550.896663458105</v>
      </c>
      <c r="L56" s="173">
        <f>K56/K57</f>
        <v>0.63077340967176965</v>
      </c>
      <c r="M56" s="194">
        <f>('IncomeStat SCEN2'!M20-'IncomeStat SCEN2'!M17-'IncomeStat SCEN2'!M16)</f>
        <v>13127.743673710451</v>
      </c>
      <c r="N56" s="173">
        <f>M56/M57</f>
        <v>0.65239203224336262</v>
      </c>
      <c r="O56" s="194">
        <f>('IncomeStat SCEN2'!N20-'IncomeStat SCEN2'!N17-'IncomeStat SCEN2'!N16)</f>
        <v>13526.882900346969</v>
      </c>
      <c r="P56" s="173">
        <f>O56/O57</f>
        <v>0.66037350438406028</v>
      </c>
      <c r="Q56" s="194">
        <f>('IncomeStat SCEN2'!O20-'IncomeStat SCEN2'!O17-'IncomeStat SCEN2'!O16)</f>
        <v>13947.058220947831</v>
      </c>
      <c r="R56" s="173">
        <f>Q56/Q57</f>
        <v>0.65748689199289823</v>
      </c>
      <c r="S56" s="194">
        <f>('IncomeStat SCEN2'!P20-'IncomeStat SCEN2'!P17-'IncomeStat SCEN2'!P16)</f>
        <v>14332.564516105125</v>
      </c>
      <c r="T56" s="173">
        <f>S56/S57</f>
        <v>0.66122762531886137</v>
      </c>
      <c r="U56" s="194">
        <f>('IncomeStat SCEN2'!Q20-'IncomeStat SCEN2'!Q17-'IncomeStat SCEN2'!Q16)</f>
        <v>14751.066905377573</v>
      </c>
      <c r="V56" s="173">
        <f>U56/U57</f>
        <v>0.66107852629721009</v>
      </c>
      <c r="W56" s="194">
        <f>('IncomeStat SCEN2'!R20-'IncomeStat SCEN2'!R17-'IncomeStat SCEN2'!R16)</f>
        <v>15191.64046319575</v>
      </c>
      <c r="X56" s="173">
        <f>W56/W57</f>
        <v>0.66256814853268986</v>
      </c>
      <c r="Y56" s="200">
        <f>('IncomeStat SCEN2'!S20-'IncomeStat SCEN2'!S17-'IncomeStat SCEN2'!S16)</f>
        <v>15646.286540197894</v>
      </c>
      <c r="Z56" s="176">
        <f>Y56/Y57</f>
        <v>0.66347531674600335</v>
      </c>
    </row>
    <row r="57" spans="1:26" x14ac:dyDescent="0.2">
      <c r="A57" s="13" t="s">
        <v>116</v>
      </c>
      <c r="B57" s="13"/>
      <c r="C57" s="163"/>
      <c r="E57" s="169">
        <f>('IncomeStat SCEN2'!I20)</f>
        <v>23492</v>
      </c>
      <c r="F57" s="208"/>
      <c r="G57" s="169">
        <f>('IncomeStat SCEN2'!J20)</f>
        <v>31453.843123473591</v>
      </c>
      <c r="H57" s="176"/>
      <c r="I57" s="194">
        <f>('IncomeStat SCEN2'!K20)</f>
        <v>18884.776321331148</v>
      </c>
      <c r="J57" s="173"/>
      <c r="K57" s="194">
        <f>('IncomeStat SCEN2'!L20)</f>
        <v>19897.631179458105</v>
      </c>
      <c r="L57" s="173"/>
      <c r="M57" s="194">
        <f>('IncomeStat SCEN2'!M20)</f>
        <v>20122.477015190449</v>
      </c>
      <c r="N57" s="173"/>
      <c r="O57" s="194">
        <f>('IncomeStat SCEN2'!N20)</f>
        <v>20483.68508207137</v>
      </c>
      <c r="P57" s="173"/>
      <c r="Q57" s="194">
        <f>('IncomeStat SCEN2'!O20)</f>
        <v>21212.678748123966</v>
      </c>
      <c r="R57" s="173"/>
      <c r="S57" s="194">
        <f>('IncomeStat SCEN2'!P20)</f>
        <v>21675.689229096541</v>
      </c>
      <c r="T57" s="173"/>
      <c r="U57" s="194">
        <f>('IncomeStat SCEN2'!Q20)</f>
        <v>22313.637969758733</v>
      </c>
      <c r="V57" s="173"/>
      <c r="W57" s="194">
        <f>('IncomeStat SCEN2'!R20)</f>
        <v>22928.419509508345</v>
      </c>
      <c r="X57" s="173"/>
      <c r="Y57" s="200">
        <f>('IncomeStat SCEN2'!S20)</f>
        <v>23582.318957899868</v>
      </c>
      <c r="Z57" s="176"/>
    </row>
    <row r="58" spans="1:26" x14ac:dyDescent="0.2">
      <c r="E58" s="164"/>
      <c r="F58" s="164"/>
      <c r="G58" s="164"/>
      <c r="I58" s="166"/>
      <c r="J58" s="166"/>
      <c r="K58" s="166"/>
      <c r="L58" s="166"/>
      <c r="M58" s="166"/>
      <c r="N58" s="166"/>
      <c r="O58" s="166"/>
      <c r="P58" s="166"/>
      <c r="Q58" s="166"/>
      <c r="R58" s="166"/>
      <c r="S58" s="166"/>
      <c r="T58" s="166"/>
      <c r="U58" s="166"/>
      <c r="V58" s="166"/>
      <c r="W58" s="166"/>
      <c r="X58" s="166"/>
    </row>
    <row r="59" spans="1:26" x14ac:dyDescent="0.2">
      <c r="E59" s="164"/>
      <c r="F59" s="164"/>
      <c r="G59" s="164"/>
      <c r="I59" s="166"/>
      <c r="J59" s="166"/>
      <c r="K59" s="166"/>
      <c r="L59" s="166"/>
      <c r="M59" s="166"/>
      <c r="N59" s="166"/>
      <c r="O59" s="166"/>
      <c r="P59" s="166"/>
      <c r="Q59" s="166"/>
      <c r="R59" s="166"/>
      <c r="S59" s="166"/>
      <c r="T59" s="166"/>
      <c r="U59" s="166"/>
      <c r="V59" s="166"/>
      <c r="W59" s="166"/>
      <c r="X59" s="166"/>
    </row>
    <row r="60" spans="1:26" ht="15.75" x14ac:dyDescent="0.25">
      <c r="A60" s="156" t="s">
        <v>107</v>
      </c>
      <c r="B60" s="156"/>
      <c r="E60" s="164"/>
      <c r="F60" s="164"/>
      <c r="G60" s="164"/>
      <c r="I60" s="166"/>
      <c r="J60" s="166"/>
      <c r="K60" s="166"/>
      <c r="L60" s="166"/>
      <c r="M60" s="166"/>
      <c r="N60" s="166"/>
      <c r="O60" s="166"/>
      <c r="P60" s="166"/>
      <c r="Q60" s="166"/>
      <c r="R60" s="166"/>
      <c r="S60" s="166"/>
      <c r="T60" s="166"/>
      <c r="U60" s="166"/>
      <c r="V60" s="166"/>
      <c r="W60" s="166"/>
      <c r="X60" s="166"/>
    </row>
    <row r="61" spans="1:26" x14ac:dyDescent="0.2">
      <c r="E61" s="164"/>
      <c r="F61" s="164"/>
      <c r="G61" s="164"/>
      <c r="I61" s="166"/>
      <c r="J61" s="166"/>
      <c r="K61" s="166"/>
      <c r="L61" s="166"/>
      <c r="M61" s="166"/>
      <c r="N61" s="166"/>
      <c r="O61" s="166"/>
      <c r="P61" s="166"/>
      <c r="Q61" s="166"/>
      <c r="R61" s="166"/>
      <c r="S61" s="166"/>
      <c r="T61" s="166"/>
      <c r="U61" s="166"/>
      <c r="V61" s="166"/>
      <c r="W61" s="166"/>
      <c r="X61" s="166"/>
    </row>
    <row r="62" spans="1:26" x14ac:dyDescent="0.2">
      <c r="A62" s="206" t="s">
        <v>113</v>
      </c>
      <c r="B62" s="206"/>
      <c r="E62" s="164"/>
      <c r="F62" s="164"/>
      <c r="G62" s="164"/>
      <c r="I62" s="166"/>
      <c r="J62" s="166"/>
      <c r="K62" s="166"/>
      <c r="L62" s="166"/>
      <c r="M62" s="166"/>
      <c r="N62" s="166"/>
      <c r="O62" s="166"/>
      <c r="P62" s="166"/>
      <c r="Q62" s="166"/>
      <c r="R62" s="166"/>
      <c r="S62" s="166"/>
      <c r="T62" s="166"/>
      <c r="U62" s="166"/>
      <c r="V62" s="166"/>
      <c r="W62" s="166"/>
      <c r="X62" s="166"/>
    </row>
    <row r="63" spans="1:26" x14ac:dyDescent="0.2">
      <c r="E63" s="209">
        <f>E3</f>
        <v>2022</v>
      </c>
      <c r="F63" s="209"/>
      <c r="G63" s="181">
        <f>G3</f>
        <v>2023</v>
      </c>
      <c r="H63" s="207">
        <f>H3</f>
        <v>2023</v>
      </c>
      <c r="I63" s="183">
        <f>I3</f>
        <v>2024</v>
      </c>
      <c r="J63" s="183">
        <f>I3</f>
        <v>2024</v>
      </c>
      <c r="K63" s="184">
        <f>K3</f>
        <v>2025</v>
      </c>
      <c r="L63" s="184"/>
      <c r="M63" s="184">
        <f>M3</f>
        <v>2026</v>
      </c>
      <c r="N63" s="184"/>
      <c r="O63" s="184">
        <f>O3</f>
        <v>2027</v>
      </c>
      <c r="P63" s="184"/>
      <c r="Q63" s="184">
        <f>Q3</f>
        <v>2028</v>
      </c>
      <c r="R63" s="184"/>
      <c r="S63" s="184">
        <f>S3</f>
        <v>2029</v>
      </c>
      <c r="T63" s="184"/>
      <c r="U63" s="184">
        <f>U3</f>
        <v>2030</v>
      </c>
      <c r="V63" s="184"/>
      <c r="W63" s="184">
        <f>W3</f>
        <v>2031</v>
      </c>
      <c r="X63" s="184"/>
      <c r="Y63" s="185">
        <f>Y3</f>
        <v>2032</v>
      </c>
      <c r="Z63" s="185"/>
    </row>
    <row r="64" spans="1:26" x14ac:dyDescent="0.2">
      <c r="A64" s="167" t="s">
        <v>114</v>
      </c>
      <c r="B64" s="42"/>
      <c r="C64" s="163" t="s">
        <v>115</v>
      </c>
      <c r="E64" s="169">
        <f>('IncomeStat SCEN2'!I53-'IncomeStat SCEN2'!I50-'IncomeStat SCEN2'!I49)</f>
        <v>7424</v>
      </c>
      <c r="F64" s="208">
        <f>E64/E65</f>
        <v>0.52836097074941291</v>
      </c>
      <c r="G64" s="169">
        <f>('IncomeStat SCEN2'!J53-'IncomeStat SCEN2'!J50-'IncomeStat SCEN2'!J49)</f>
        <v>8549.1726473703839</v>
      </c>
      <c r="H64" s="176">
        <f>G64/G65</f>
        <v>0.3280482308661517</v>
      </c>
      <c r="I64" s="194">
        <f>('IncomeStat SCEN2'!K53-'IncomeStat SCEN2'!K50-'IncomeStat SCEN2'!K49)</f>
        <v>10209.718901523729</v>
      </c>
      <c r="J64" s="173">
        <f>I64/I65</f>
        <v>0.58774516275525635</v>
      </c>
      <c r="K64" s="194">
        <f>('IncomeStat SCEN2'!L53-'IncomeStat SCEN2'!L50-'IncomeStat SCEN2'!L49)</f>
        <v>10833.796578694044</v>
      </c>
      <c r="L64" s="173">
        <f>K64/K65</f>
        <v>0.59554066792398563</v>
      </c>
      <c r="M64" s="194">
        <f>('IncomeStat SCEN2'!M53-'IncomeStat SCEN2'!M50-'IncomeStat SCEN2'!M49)</f>
        <v>11358.83571015346</v>
      </c>
      <c r="N64" s="173">
        <f>M64/M65</f>
        <v>0.61586972013681174</v>
      </c>
      <c r="O64" s="194">
        <f>('IncomeStat SCEN2'!N53-'IncomeStat SCEN2'!N50-'IncomeStat SCEN2'!N49)</f>
        <v>11704.536615767312</v>
      </c>
      <c r="P64" s="173">
        <f>O64/O65</f>
        <v>0.62536464756322463</v>
      </c>
      <c r="Q64" s="194">
        <f>('IncomeStat SCEN2'!O53-'IncomeStat SCEN2'!O50-'IncomeStat SCEN2'!O49)</f>
        <v>12069.79764744002</v>
      </c>
      <c r="R64" s="173">
        <f>Q64/Q65</f>
        <v>0.61974523675037374</v>
      </c>
      <c r="S64" s="194">
        <f>('IncomeStat SCEN2'!P53-'IncomeStat SCEN2'!P50-'IncomeStat SCEN2'!P49)</f>
        <v>12398.663446066941</v>
      </c>
      <c r="T64" s="173">
        <f>S64/S65</f>
        <v>0.62645493911030414</v>
      </c>
      <c r="U64" s="194">
        <f>('IncomeStat SCEN2'!Q53-'IncomeStat SCEN2'!Q50-'IncomeStat SCEN2'!Q49)</f>
        <v>12758.816285420473</v>
      </c>
      <c r="V64" s="173">
        <f>U64/U65</f>
        <v>0.61826792011360054</v>
      </c>
      <c r="W64" s="194">
        <f>('IncomeStat SCEN2'!R53-'IncomeStat SCEN2'!R50-'IncomeStat SCEN2'!R49)</f>
        <v>13139.2796683539</v>
      </c>
      <c r="X64" s="173">
        <f>W64/W65</f>
        <v>0.62939465001230743</v>
      </c>
      <c r="Y64" s="200">
        <f>('IncomeStat SCEN2'!S53-'IncomeStat SCEN2'!S50-'IncomeStat SCEN2'!S49)</f>
        <v>13532.001817634604</v>
      </c>
      <c r="Z64" s="176">
        <f>Y64/Y65</f>
        <v>0.62989248489751781</v>
      </c>
    </row>
    <row r="65" spans="1:26" x14ac:dyDescent="0.2">
      <c r="A65" s="13" t="s">
        <v>116</v>
      </c>
      <c r="B65" s="13"/>
      <c r="C65" s="163"/>
      <c r="E65" s="169">
        <f>('IncomeStat SCEN2'!I53)</f>
        <v>14051</v>
      </c>
      <c r="F65" s="208"/>
      <c r="G65" s="169">
        <f>('IncomeStat SCEN2'!J53)</f>
        <v>26060.718647370384</v>
      </c>
      <c r="H65" s="176"/>
      <c r="I65" s="194">
        <f>('IncomeStat SCEN2'!K53)</f>
        <v>17370.996051523729</v>
      </c>
      <c r="J65" s="173"/>
      <c r="K65" s="194">
        <f>('IncomeStat SCEN2'!L53)</f>
        <v>18191.531094694044</v>
      </c>
      <c r="L65" s="173"/>
      <c r="M65" s="194">
        <f>('IncomeStat SCEN2'!M53)</f>
        <v>18443.569051633458</v>
      </c>
      <c r="N65" s="173"/>
      <c r="O65" s="194">
        <f>('IncomeStat SCEN2'!N53)</f>
        <v>18716.338797491713</v>
      </c>
      <c r="P65" s="173"/>
      <c r="Q65" s="194">
        <f>('IncomeStat SCEN2'!O53)</f>
        <v>19475.418174616156</v>
      </c>
      <c r="R65" s="173"/>
      <c r="S65" s="194">
        <f>('IncomeStat SCEN2'!P53)</f>
        <v>19791.788159058357</v>
      </c>
      <c r="T65" s="173"/>
      <c r="U65" s="194">
        <f>('IncomeStat SCEN2'!Q53)</f>
        <v>20636.387349801633</v>
      </c>
      <c r="V65" s="173"/>
      <c r="W65" s="194">
        <f>('IncomeStat SCEN2'!R53)</f>
        <v>20876.058714666495</v>
      </c>
      <c r="X65" s="173"/>
      <c r="Y65" s="200">
        <f>('IncomeStat SCEN2'!S53)</f>
        <v>21483.034235336578</v>
      </c>
      <c r="Z65" s="176"/>
    </row>
    <row r="66" spans="1:26" x14ac:dyDescent="0.2">
      <c r="E66" s="164"/>
      <c r="F66" s="164"/>
      <c r="G66" s="164"/>
      <c r="I66" s="166"/>
      <c r="J66" s="166"/>
      <c r="K66" s="166"/>
      <c r="L66" s="166"/>
      <c r="M66" s="166"/>
      <c r="N66" s="166"/>
      <c r="O66" s="166"/>
      <c r="P66" s="166"/>
      <c r="Q66" s="166"/>
      <c r="R66" s="166"/>
      <c r="S66" s="166"/>
      <c r="T66" s="166"/>
      <c r="U66" s="166"/>
      <c r="V66" s="166"/>
      <c r="W66" s="166"/>
      <c r="X66" s="166"/>
    </row>
    <row r="67" spans="1:26" x14ac:dyDescent="0.2">
      <c r="E67" s="164"/>
      <c r="F67" s="164"/>
      <c r="G67" s="164"/>
      <c r="I67" s="166"/>
      <c r="J67" s="166"/>
      <c r="K67" s="166"/>
      <c r="L67" s="166"/>
      <c r="M67" s="166"/>
      <c r="N67" s="166"/>
      <c r="O67" s="166"/>
      <c r="P67" s="166"/>
      <c r="Q67" s="166"/>
      <c r="R67" s="166"/>
      <c r="S67" s="166"/>
      <c r="T67" s="166"/>
      <c r="U67" s="166"/>
      <c r="V67" s="166"/>
      <c r="W67" s="166"/>
      <c r="X67" s="166"/>
    </row>
    <row r="68" spans="1:26" ht="15.75" x14ac:dyDescent="0.25">
      <c r="A68" s="156" t="s">
        <v>108</v>
      </c>
      <c r="B68" s="156"/>
      <c r="E68" s="164"/>
      <c r="F68" s="164"/>
      <c r="G68" s="164"/>
      <c r="I68" s="166"/>
      <c r="J68" s="166"/>
      <c r="K68" s="166"/>
      <c r="L68" s="166"/>
      <c r="M68" s="166"/>
      <c r="N68" s="166"/>
      <c r="O68" s="166"/>
      <c r="P68" s="166"/>
      <c r="Q68" s="166"/>
      <c r="R68" s="166"/>
      <c r="S68" s="166"/>
      <c r="T68" s="166"/>
      <c r="U68" s="166"/>
      <c r="V68" s="166"/>
      <c r="W68" s="166"/>
      <c r="X68" s="166"/>
    </row>
    <row r="69" spans="1:26" x14ac:dyDescent="0.2">
      <c r="E69" s="164"/>
      <c r="F69" s="164"/>
      <c r="G69" s="164"/>
      <c r="I69" s="166"/>
      <c r="J69" s="166"/>
      <c r="K69" s="166"/>
      <c r="L69" s="166"/>
      <c r="M69" s="166"/>
      <c r="N69" s="166"/>
      <c r="O69" s="166"/>
      <c r="P69" s="166"/>
      <c r="Q69" s="166"/>
      <c r="R69" s="166"/>
      <c r="S69" s="166"/>
      <c r="T69" s="166"/>
      <c r="U69" s="166"/>
      <c r="V69" s="166"/>
      <c r="W69" s="166"/>
      <c r="X69" s="166"/>
    </row>
    <row r="70" spans="1:26" x14ac:dyDescent="0.2">
      <c r="A70" s="206" t="s">
        <v>113</v>
      </c>
      <c r="B70" s="206"/>
      <c r="E70" s="164"/>
      <c r="F70" s="164"/>
      <c r="G70" s="164"/>
      <c r="I70" s="166"/>
      <c r="J70" s="166"/>
      <c r="K70" s="166"/>
      <c r="L70" s="166"/>
      <c r="M70" s="166"/>
      <c r="N70" s="166"/>
      <c r="O70" s="166"/>
      <c r="P70" s="166"/>
      <c r="Q70" s="166"/>
      <c r="R70" s="166"/>
      <c r="S70" s="166"/>
      <c r="T70" s="166"/>
      <c r="U70" s="166"/>
      <c r="V70" s="166"/>
      <c r="W70" s="166"/>
      <c r="X70" s="166"/>
    </row>
    <row r="71" spans="1:26" x14ac:dyDescent="0.2">
      <c r="E71" s="209">
        <f>E3</f>
        <v>2022</v>
      </c>
      <c r="F71" s="209"/>
      <c r="G71" s="181">
        <f>G3</f>
        <v>2023</v>
      </c>
      <c r="H71" s="207">
        <f>H3</f>
        <v>2023</v>
      </c>
      <c r="I71" s="183">
        <f>I3</f>
        <v>2024</v>
      </c>
      <c r="J71" s="183">
        <f>J3</f>
        <v>2024</v>
      </c>
      <c r="K71" s="184">
        <f>K3</f>
        <v>2025</v>
      </c>
      <c r="L71" s="184"/>
      <c r="M71" s="184">
        <f>M3</f>
        <v>2026</v>
      </c>
      <c r="N71" s="184"/>
      <c r="O71" s="184">
        <f>O3</f>
        <v>2027</v>
      </c>
      <c r="P71" s="184"/>
      <c r="Q71" s="184">
        <f>Q3</f>
        <v>2028</v>
      </c>
      <c r="R71" s="184"/>
      <c r="S71" s="184">
        <f>S3</f>
        <v>2029</v>
      </c>
      <c r="T71" s="184"/>
      <c r="U71" s="184">
        <f>U3</f>
        <v>2030</v>
      </c>
      <c r="V71" s="184"/>
      <c r="W71" s="184">
        <f>W3</f>
        <v>2031</v>
      </c>
      <c r="X71" s="184"/>
      <c r="Y71" s="185">
        <f>Y3</f>
        <v>2032</v>
      </c>
      <c r="Z71" s="185"/>
    </row>
    <row r="72" spans="1:26" x14ac:dyDescent="0.2">
      <c r="A72" s="167" t="s">
        <v>114</v>
      </c>
      <c r="B72" s="42"/>
      <c r="C72" s="163" t="s">
        <v>115</v>
      </c>
      <c r="E72" s="169">
        <f>('IncomeStat SCEN2'!I86-'IncomeStat SCEN2'!I83-'IncomeStat SCEN2'!I82)</f>
        <v>826</v>
      </c>
      <c r="F72" s="208">
        <f>E72/E73</f>
        <v>9.2074462155835465E-2</v>
      </c>
      <c r="G72" s="169">
        <f>('IncomeStat SCEN2'!J86-'IncomeStat SCEN2'!J83-'IncomeStat SCEN2'!J82)</f>
        <v>1021.3478200000004</v>
      </c>
      <c r="H72" s="176">
        <f>G72/G73</f>
        <v>0.20340112985839731</v>
      </c>
      <c r="I72" s="194">
        <f>('IncomeStat SCEN2'!K86-'IncomeStat SCEN2'!K83-'IncomeStat SCEN2'!K82)</f>
        <v>1072.415211</v>
      </c>
      <c r="J72" s="173">
        <f>I72/I73</f>
        <v>1</v>
      </c>
      <c r="K72" s="194">
        <f>('IncomeStat SCEN2'!L86-'IncomeStat SCEN2'!L83-'IncomeStat SCEN2'!L82)</f>
        <v>1115.3118194399999</v>
      </c>
      <c r="L72" s="173">
        <f>K72/K73</f>
        <v>1</v>
      </c>
      <c r="M72" s="194">
        <f>('IncomeStat SCEN2'!M86-'IncomeStat SCEN2'!M83-'IncomeStat SCEN2'!M82)</f>
        <v>1148.7711740232</v>
      </c>
      <c r="N72" s="173">
        <f>M72/M73</f>
        <v>1</v>
      </c>
      <c r="O72" s="194">
        <f>('IncomeStat SCEN2'!N86-'IncomeStat SCEN2'!N83-'IncomeStat SCEN2'!N82)</f>
        <v>1183.2343092438962</v>
      </c>
      <c r="P72" s="173">
        <f>O72/O73</f>
        <v>1</v>
      </c>
      <c r="Q72" s="194">
        <f>('IncomeStat SCEN2'!O86-'IncomeStat SCEN2'!O83-'IncomeStat SCEN2'!O82)</f>
        <v>1218.7313385212128</v>
      </c>
      <c r="R72" s="173">
        <f>Q72/Q73</f>
        <v>1</v>
      </c>
      <c r="S72" s="194">
        <f>('IncomeStat SCEN2'!P86-'IncomeStat SCEN2'!P83-'IncomeStat SCEN2'!P82)</f>
        <v>1255.2932786768495</v>
      </c>
      <c r="T72" s="173">
        <f>S72/S73</f>
        <v>1</v>
      </c>
      <c r="U72" s="194">
        <f>('IncomeStat SCEN2'!Q86-'IncomeStat SCEN2'!Q83-'IncomeStat SCEN2'!Q82)</f>
        <v>1292.9520770371553</v>
      </c>
      <c r="V72" s="173">
        <f>U72/U73</f>
        <v>1</v>
      </c>
      <c r="W72" s="194">
        <f>('IncomeStat SCEN2'!R86-'IncomeStat SCEN2'!R83-'IncomeStat SCEN2'!R82)</f>
        <v>1331.7406393482697</v>
      </c>
      <c r="X72" s="173">
        <f>W72/W73</f>
        <v>1</v>
      </c>
      <c r="Y72" s="200">
        <f>('IncomeStat SCEN2'!S86-'IncomeStat SCEN2'!S83-'IncomeStat SCEN2'!S82)</f>
        <v>1371.692858528718</v>
      </c>
      <c r="Z72" s="176">
        <f>Y72/Y73</f>
        <v>1</v>
      </c>
    </row>
    <row r="73" spans="1:26" x14ac:dyDescent="0.2">
      <c r="A73" s="13" t="s">
        <v>116</v>
      </c>
      <c r="B73" s="13"/>
      <c r="C73" s="163"/>
      <c r="E73" s="169">
        <f>('IncomeStat SCEN2'!I86)</f>
        <v>8971</v>
      </c>
      <c r="F73" s="208"/>
      <c r="G73" s="169">
        <f>('IncomeStat SCEN2'!J86)</f>
        <v>5021.3478200000009</v>
      </c>
      <c r="H73" s="176"/>
      <c r="I73" s="194">
        <f>('IncomeStat SCEN2'!K86)</f>
        <v>1072.415211</v>
      </c>
      <c r="J73" s="173"/>
      <c r="K73" s="194">
        <f>('IncomeStat SCEN2'!L86)</f>
        <v>1115.3118194399999</v>
      </c>
      <c r="L73" s="173"/>
      <c r="M73" s="194">
        <f>('IncomeStat SCEN2'!M86)</f>
        <v>1148.7711740232</v>
      </c>
      <c r="N73" s="173"/>
      <c r="O73" s="194">
        <f>('IncomeStat SCEN2'!N86)</f>
        <v>1183.2343092438962</v>
      </c>
      <c r="P73" s="173"/>
      <c r="Q73" s="194">
        <f>('IncomeStat SCEN2'!O86)</f>
        <v>1218.7313385212128</v>
      </c>
      <c r="R73" s="173"/>
      <c r="S73" s="194">
        <f>('IncomeStat SCEN2'!P86)</f>
        <v>1255.2932786768495</v>
      </c>
      <c r="T73" s="173"/>
      <c r="U73" s="194">
        <f>('IncomeStat SCEN2'!Q86)</f>
        <v>1292.9520770371553</v>
      </c>
      <c r="V73" s="173"/>
      <c r="W73" s="194">
        <f>('IncomeStat SCEN2'!R86)</f>
        <v>1331.7406393482697</v>
      </c>
      <c r="X73" s="173"/>
      <c r="Y73" s="200">
        <f>('IncomeStat SCEN2'!S86)</f>
        <v>1371.692858528718</v>
      </c>
      <c r="Z73" s="176"/>
    </row>
    <row r="74" spans="1:26" x14ac:dyDescent="0.2">
      <c r="E74" s="164"/>
      <c r="F74" s="164"/>
      <c r="G74" s="164"/>
      <c r="I74" s="166"/>
      <c r="J74" s="166"/>
      <c r="K74" s="166"/>
      <c r="L74" s="166"/>
      <c r="M74" s="166"/>
      <c r="N74" s="166"/>
      <c r="O74" s="166"/>
      <c r="P74" s="166"/>
      <c r="Q74" s="166"/>
      <c r="R74" s="166"/>
      <c r="S74" s="166"/>
      <c r="T74" s="166"/>
      <c r="U74" s="166"/>
      <c r="V74" s="166"/>
      <c r="W74" s="166"/>
      <c r="X74" s="166"/>
    </row>
    <row r="75" spans="1:26" x14ac:dyDescent="0.2">
      <c r="E75" s="164"/>
      <c r="F75" s="164"/>
      <c r="G75" s="164"/>
      <c r="I75" s="166"/>
      <c r="J75" s="166"/>
      <c r="K75" s="166"/>
      <c r="L75" s="166"/>
      <c r="M75" s="166"/>
      <c r="N75" s="166"/>
      <c r="O75" s="166"/>
      <c r="P75" s="166"/>
      <c r="Q75" s="166"/>
      <c r="R75" s="166"/>
      <c r="S75" s="166"/>
      <c r="T75" s="166"/>
      <c r="U75" s="166"/>
      <c r="V75" s="166"/>
      <c r="W75" s="166"/>
      <c r="X75" s="166"/>
    </row>
    <row r="76" spans="1:26" x14ac:dyDescent="0.2">
      <c r="E76" s="164"/>
      <c r="F76" s="164"/>
      <c r="G76" s="164"/>
      <c r="I76" s="166"/>
      <c r="J76" s="166"/>
      <c r="K76" s="166"/>
      <c r="L76" s="166"/>
      <c r="M76" s="166"/>
      <c r="N76" s="166"/>
      <c r="O76" s="166"/>
      <c r="P76" s="166"/>
      <c r="Q76" s="166"/>
      <c r="R76" s="166"/>
      <c r="S76" s="166"/>
      <c r="T76" s="166"/>
      <c r="U76" s="166"/>
      <c r="V76" s="166"/>
      <c r="W76" s="166"/>
      <c r="X76" s="166"/>
    </row>
    <row r="77" spans="1:26" ht="15.75" x14ac:dyDescent="0.25">
      <c r="A77" s="156" t="s">
        <v>101</v>
      </c>
      <c r="B77" s="156"/>
      <c r="E77" s="164"/>
      <c r="F77" s="164"/>
      <c r="G77" s="164"/>
      <c r="I77" s="166"/>
      <c r="J77" s="166"/>
      <c r="K77" s="166"/>
      <c r="L77" s="166"/>
      <c r="M77" s="166"/>
      <c r="N77" s="166"/>
      <c r="O77" s="166"/>
      <c r="P77" s="166"/>
      <c r="Q77" s="166"/>
      <c r="R77" s="166"/>
      <c r="S77" s="166"/>
      <c r="T77" s="166"/>
      <c r="U77" s="166"/>
      <c r="V77" s="166"/>
      <c r="W77" s="166"/>
      <c r="X77" s="166"/>
    </row>
    <row r="78" spans="1:26" x14ac:dyDescent="0.2">
      <c r="E78" s="164"/>
      <c r="F78" s="164"/>
      <c r="G78" s="164"/>
      <c r="I78" s="166"/>
      <c r="J78" s="166"/>
      <c r="K78" s="166"/>
      <c r="L78" s="166"/>
      <c r="M78" s="166"/>
      <c r="N78" s="166"/>
      <c r="O78" s="166"/>
      <c r="P78" s="166"/>
      <c r="Q78" s="166"/>
      <c r="R78" s="166"/>
      <c r="S78" s="166"/>
      <c r="T78" s="166"/>
      <c r="U78" s="166"/>
      <c r="V78" s="166"/>
      <c r="W78" s="166"/>
      <c r="X78" s="166"/>
    </row>
    <row r="79" spans="1:26" x14ac:dyDescent="0.2">
      <c r="A79" s="210" t="s">
        <v>117</v>
      </c>
      <c r="B79" s="210"/>
      <c r="E79" s="164"/>
      <c r="F79" s="164"/>
      <c r="G79" s="164"/>
      <c r="I79" s="166"/>
      <c r="J79" s="166"/>
      <c r="K79" s="166"/>
      <c r="L79" s="166"/>
      <c r="M79" s="166"/>
      <c r="N79" s="166"/>
      <c r="O79" s="166"/>
      <c r="P79" s="166"/>
      <c r="Q79" s="166"/>
      <c r="R79" s="166"/>
      <c r="S79" s="166"/>
      <c r="T79" s="166"/>
      <c r="U79" s="166"/>
      <c r="V79" s="166"/>
      <c r="W79" s="166"/>
      <c r="X79" s="166"/>
    </row>
    <row r="80" spans="1:26" x14ac:dyDescent="0.2">
      <c r="E80" s="209">
        <f>E3</f>
        <v>2022</v>
      </c>
      <c r="F80" s="209"/>
      <c r="G80" s="181">
        <f>G3</f>
        <v>2023</v>
      </c>
      <c r="H80" s="207">
        <f>H3</f>
        <v>2023</v>
      </c>
      <c r="I80" s="183">
        <f>I3</f>
        <v>2024</v>
      </c>
      <c r="J80" s="183">
        <f>J3</f>
        <v>2024</v>
      </c>
      <c r="K80" s="184">
        <f>K3</f>
        <v>2025</v>
      </c>
      <c r="L80" s="184"/>
      <c r="M80" s="184">
        <f>M3</f>
        <v>2026</v>
      </c>
      <c r="N80" s="184"/>
      <c r="O80" s="184">
        <f>O3</f>
        <v>2027</v>
      </c>
      <c r="P80" s="184"/>
      <c r="Q80" s="184">
        <f>Q3</f>
        <v>2028</v>
      </c>
      <c r="R80" s="184"/>
      <c r="S80" s="184">
        <f>S3</f>
        <v>2029</v>
      </c>
      <c r="T80" s="184"/>
      <c r="U80" s="184">
        <f>U3</f>
        <v>2030</v>
      </c>
      <c r="V80" s="184"/>
      <c r="W80" s="184">
        <f>W3</f>
        <v>2031</v>
      </c>
      <c r="X80" s="184"/>
      <c r="Y80" s="185">
        <f>Y3</f>
        <v>2032</v>
      </c>
      <c r="Z80" s="185"/>
    </row>
    <row r="81" spans="1:26" x14ac:dyDescent="0.2">
      <c r="A81" s="167" t="s">
        <v>118</v>
      </c>
      <c r="B81" s="42"/>
      <c r="C81" s="163" t="s">
        <v>119</v>
      </c>
      <c r="E81" s="169">
        <v>12815.245999999999</v>
      </c>
      <c r="F81" s="208">
        <f>E81/E82</f>
        <v>3.3346984126984123</v>
      </c>
      <c r="G81" s="169">
        <v>23387.558000000001</v>
      </c>
      <c r="H81" s="176">
        <f>G81/G82</f>
        <v>5.5538218377919399</v>
      </c>
      <c r="I81" s="194">
        <v>10310.874500000002</v>
      </c>
      <c r="J81" s="173">
        <f>I81/I82</f>
        <v>2.3099187378771537</v>
      </c>
      <c r="K81" s="194">
        <v>5315.4053749999994</v>
      </c>
      <c r="L81" s="173">
        <f>K81/K82</f>
        <v>1.1340920163949639</v>
      </c>
      <c r="M81" s="194">
        <v>4254.6150937499997</v>
      </c>
      <c r="N81" s="173">
        <f>M81/M82</f>
        <v>0.87284843810738189</v>
      </c>
      <c r="O81" s="194">
        <v>4031.5703475000005</v>
      </c>
      <c r="P81" s="173">
        <f>O81/O82</f>
        <v>0.79527891012187679</v>
      </c>
      <c r="Q81" s="194">
        <v>4506.3187938999999</v>
      </c>
      <c r="R81" s="173">
        <f>Q81/Q82</f>
        <v>0.85473954271957875</v>
      </c>
      <c r="S81" s="194">
        <v>5204.7228237810004</v>
      </c>
      <c r="T81" s="173">
        <f>S81/S82</f>
        <v>0.94924026296029285</v>
      </c>
      <c r="U81" s="194">
        <v>5118.4955827634903</v>
      </c>
      <c r="V81" s="173">
        <f>U81/U82</f>
        <v>0.89760970236634308</v>
      </c>
      <c r="W81" s="194">
        <v>4399.0142904068425</v>
      </c>
      <c r="X81" s="173">
        <f>W81/W82</f>
        <v>0.7417665398400124</v>
      </c>
      <c r="Y81" s="200">
        <v>4360.2735725725697</v>
      </c>
      <c r="Z81" s="176">
        <f>Y81/Y82</f>
        <v>0.70695580592824292</v>
      </c>
    </row>
    <row r="82" spans="1:26" x14ac:dyDescent="0.2">
      <c r="A82" s="13" t="s">
        <v>120</v>
      </c>
      <c r="B82" s="13"/>
      <c r="C82" s="163"/>
      <c r="E82" s="169">
        <f>'IncomeStat SCEN2'!I26</f>
        <v>3843</v>
      </c>
      <c r="F82" s="208"/>
      <c r="G82" s="169">
        <f>'IncomeStat SCEN2'!J26</f>
        <v>4211.0745866666666</v>
      </c>
      <c r="H82" s="176"/>
      <c r="I82" s="194">
        <f>'IncomeStat SCEN2'!K26</f>
        <v>4463.7390618666668</v>
      </c>
      <c r="J82" s="173"/>
      <c r="K82" s="194">
        <f>'IncomeStat SCEN2'!L26</f>
        <v>4686.9260149600004</v>
      </c>
      <c r="L82" s="173"/>
      <c r="M82" s="194">
        <f>'IncomeStat SCEN2'!M26</f>
        <v>4874.4030555584004</v>
      </c>
      <c r="N82" s="173"/>
      <c r="O82" s="194">
        <f>'IncomeStat SCEN2'!N26</f>
        <v>5069.3791777807373</v>
      </c>
      <c r="P82" s="173"/>
      <c r="Q82" s="194">
        <f>'IncomeStat SCEN2'!O26</f>
        <v>5272.1543448919665</v>
      </c>
      <c r="R82" s="173"/>
      <c r="S82" s="194">
        <f>'IncomeStat SCEN2'!P26</f>
        <v>5483.0405186876451</v>
      </c>
      <c r="T82" s="173"/>
      <c r="U82" s="194">
        <f>'IncomeStat SCEN2'!Q26</f>
        <v>5702.3621394351521</v>
      </c>
      <c r="V82" s="173"/>
      <c r="W82" s="194">
        <f>'IncomeStat SCEN2'!R26</f>
        <v>5930.4566250125572</v>
      </c>
      <c r="X82" s="173"/>
      <c r="Y82" s="200">
        <f>'IncomeStat SCEN2'!S26</f>
        <v>6167.6748900130597</v>
      </c>
      <c r="Z82" s="176"/>
    </row>
    <row r="83" spans="1:26" x14ac:dyDescent="0.2">
      <c r="E83" s="164"/>
      <c r="F83" s="164"/>
      <c r="G83" s="164"/>
      <c r="I83" s="166"/>
      <c r="J83" s="166"/>
      <c r="K83" s="166"/>
      <c r="L83" s="166"/>
      <c r="M83" s="166"/>
      <c r="N83" s="166"/>
      <c r="O83" s="166"/>
      <c r="P83" s="166"/>
      <c r="Q83" s="166"/>
      <c r="R83" s="166"/>
      <c r="S83" s="166"/>
      <c r="T83" s="166"/>
      <c r="U83" s="166"/>
      <c r="V83" s="166"/>
      <c r="W83" s="166"/>
      <c r="X83" s="166"/>
    </row>
    <row r="84" spans="1:26" x14ac:dyDescent="0.2">
      <c r="E84" s="164"/>
      <c r="F84" s="164"/>
      <c r="G84" s="164"/>
      <c r="I84" s="166"/>
      <c r="J84" s="166"/>
      <c r="K84" s="166"/>
      <c r="L84" s="166"/>
      <c r="M84" s="166"/>
      <c r="N84" s="166"/>
      <c r="O84" s="166"/>
      <c r="P84" s="166"/>
      <c r="Q84" s="166"/>
      <c r="R84" s="166"/>
      <c r="S84" s="166"/>
      <c r="T84" s="166"/>
      <c r="U84" s="166"/>
      <c r="V84" s="166"/>
      <c r="W84" s="166"/>
      <c r="X84" s="166"/>
    </row>
    <row r="85" spans="1:26" ht="15.75" x14ac:dyDescent="0.25">
      <c r="A85" s="156" t="s">
        <v>107</v>
      </c>
      <c r="B85" s="156"/>
      <c r="E85" s="164"/>
      <c r="F85" s="164"/>
      <c r="G85" s="164"/>
      <c r="I85" s="166"/>
      <c r="J85" s="166"/>
      <c r="K85" s="166"/>
      <c r="L85" s="166"/>
      <c r="M85" s="166"/>
      <c r="N85" s="166"/>
      <c r="O85" s="166"/>
      <c r="P85" s="166"/>
      <c r="Q85" s="166"/>
      <c r="R85" s="166"/>
      <c r="S85" s="166"/>
      <c r="T85" s="166"/>
      <c r="U85" s="166"/>
      <c r="V85" s="166"/>
      <c r="W85" s="166"/>
      <c r="X85" s="166"/>
    </row>
    <row r="86" spans="1:26" x14ac:dyDescent="0.2">
      <c r="G86" s="164"/>
      <c r="I86" s="166"/>
      <c r="J86" s="166"/>
      <c r="K86" s="166"/>
      <c r="L86" s="166"/>
      <c r="M86" s="166"/>
      <c r="N86" s="166"/>
      <c r="O86" s="166"/>
      <c r="P86" s="166"/>
      <c r="Q86" s="166"/>
      <c r="R86" s="166"/>
      <c r="S86" s="166"/>
      <c r="T86" s="166"/>
      <c r="U86" s="166"/>
      <c r="V86" s="166"/>
      <c r="W86" s="166"/>
      <c r="X86" s="166"/>
    </row>
    <row r="87" spans="1:26" x14ac:dyDescent="0.2">
      <c r="A87" s="210" t="s">
        <v>117</v>
      </c>
      <c r="B87" s="210"/>
      <c r="G87" s="164"/>
      <c r="I87" s="166"/>
      <c r="J87" s="166"/>
      <c r="K87" s="166"/>
      <c r="L87" s="166"/>
      <c r="M87" s="166"/>
      <c r="N87" s="166"/>
      <c r="O87" s="166"/>
      <c r="P87" s="166"/>
      <c r="Q87" s="166"/>
      <c r="R87" s="166"/>
      <c r="S87" s="166"/>
      <c r="T87" s="166"/>
      <c r="U87" s="166"/>
      <c r="V87" s="166"/>
      <c r="W87" s="166"/>
      <c r="X87" s="166"/>
    </row>
    <row r="88" spans="1:26" x14ac:dyDescent="0.2">
      <c r="E88" s="185">
        <f>E3</f>
        <v>2022</v>
      </c>
      <c r="F88" s="185"/>
      <c r="G88" s="181">
        <f>G3</f>
        <v>2023</v>
      </c>
      <c r="H88" s="207">
        <f>H3</f>
        <v>2023</v>
      </c>
      <c r="I88" s="183">
        <f>I3</f>
        <v>2024</v>
      </c>
      <c r="J88" s="183">
        <f>J3</f>
        <v>2024</v>
      </c>
      <c r="K88" s="184">
        <f>K3</f>
        <v>2025</v>
      </c>
      <c r="L88" s="184"/>
      <c r="M88" s="184">
        <f>M3</f>
        <v>2026</v>
      </c>
      <c r="N88" s="184"/>
      <c r="O88" s="184">
        <f>O3</f>
        <v>2027</v>
      </c>
      <c r="P88" s="184"/>
      <c r="Q88" s="184">
        <f>Q3</f>
        <v>2028</v>
      </c>
      <c r="R88" s="184"/>
      <c r="S88" s="184">
        <f>S3</f>
        <v>2029</v>
      </c>
      <c r="T88" s="184"/>
      <c r="U88" s="184">
        <f>U3</f>
        <v>2030</v>
      </c>
      <c r="V88" s="184"/>
      <c r="W88" s="184">
        <f>W3</f>
        <v>2031</v>
      </c>
      <c r="X88" s="184"/>
      <c r="Y88" s="185">
        <f>Y3</f>
        <v>2032</v>
      </c>
      <c r="Z88" s="185"/>
    </row>
    <row r="89" spans="1:26" x14ac:dyDescent="0.2">
      <c r="A89" s="167" t="s">
        <v>118</v>
      </c>
      <c r="B89" s="42"/>
      <c r="C89" s="163" t="s">
        <v>119</v>
      </c>
      <c r="E89" s="200">
        <v>12688.187</v>
      </c>
      <c r="F89" s="176">
        <f>E89/E90</f>
        <v>3.773999702558001</v>
      </c>
      <c r="G89" s="169">
        <v>23337.558000000001</v>
      </c>
      <c r="H89" s="176">
        <f>G89/G90</f>
        <v>6.3898677015234577</v>
      </c>
      <c r="I89" s="194">
        <v>10060.874500000002</v>
      </c>
      <c r="J89" s="173">
        <f>I89/I90</f>
        <v>2.5987608915447589</v>
      </c>
      <c r="K89" s="194">
        <v>5128.9053749999994</v>
      </c>
      <c r="L89" s="173">
        <f>K89/K90</f>
        <v>1.2617286901597253</v>
      </c>
      <c r="M89" s="194">
        <v>4111.2900937499999</v>
      </c>
      <c r="N89" s="173">
        <f>M89/M90</f>
        <v>0.97249208268962684</v>
      </c>
      <c r="O89" s="194">
        <v>3781.0790975000004</v>
      </c>
      <c r="P89" s="173">
        <f>O89/O90</f>
        <v>0.85998400897134408</v>
      </c>
      <c r="Q89" s="194">
        <v>4348.3029814000001</v>
      </c>
      <c r="R89" s="173">
        <f>Q89/Q90</f>
        <v>0.95095741945500645</v>
      </c>
      <c r="S89" s="194">
        <v>5038.8062206560007</v>
      </c>
      <c r="T89" s="173">
        <f>S89/S90</f>
        <v>1.0595844873332163</v>
      </c>
      <c r="U89" s="194">
        <v>4944.2831494822403</v>
      </c>
      <c r="V89" s="173">
        <f>U89/U90</f>
        <v>0.99971896134273674</v>
      </c>
      <c r="W89" s="194">
        <v>4216.0912354615302</v>
      </c>
      <c r="X89" s="173">
        <f>W89/W90</f>
        <v>0.81969305672583403</v>
      </c>
      <c r="Y89" s="200">
        <v>4168.2043648799918</v>
      </c>
      <c r="Z89" s="176">
        <f>Y89/Y90</f>
        <v>0.77921431206437852</v>
      </c>
    </row>
    <row r="90" spans="1:26" x14ac:dyDescent="0.2">
      <c r="A90" s="13" t="s">
        <v>120</v>
      </c>
      <c r="B90" s="13"/>
      <c r="C90" s="163"/>
      <c r="E90" s="200">
        <f>'IncomeStat SCEN2'!I59</f>
        <v>3362</v>
      </c>
      <c r="F90" s="176"/>
      <c r="G90" s="169">
        <f>'IncomeStat SCEN2'!J59</f>
        <v>3652.2756166666663</v>
      </c>
      <c r="H90" s="176"/>
      <c r="I90" s="194">
        <f>'IncomeStat SCEN2'!K59</f>
        <v>3871.4121536666667</v>
      </c>
      <c r="J90" s="173"/>
      <c r="K90" s="194">
        <f>'IncomeStat SCEN2'!L59</f>
        <v>4064.9827613500001</v>
      </c>
      <c r="L90" s="173"/>
      <c r="M90" s="194">
        <f>'IncomeStat SCEN2'!M59</f>
        <v>4227.5820718040004</v>
      </c>
      <c r="N90" s="173"/>
      <c r="O90" s="194">
        <f>'IncomeStat SCEN2'!N59</f>
        <v>4396.6853546761604</v>
      </c>
      <c r="P90" s="173"/>
      <c r="Q90" s="194">
        <f>'IncomeStat SCEN2'!O59</f>
        <v>4572.5527688632073</v>
      </c>
      <c r="R90" s="173"/>
      <c r="S90" s="194">
        <f>'IncomeStat SCEN2'!P59</f>
        <v>4755.454879617736</v>
      </c>
      <c r="T90" s="173"/>
      <c r="U90" s="194">
        <f>'IncomeStat SCEN2'!Q59</f>
        <v>4945.6730748024456</v>
      </c>
      <c r="V90" s="173"/>
      <c r="W90" s="194">
        <f>'IncomeStat SCEN2'!R59</f>
        <v>5143.4999977945436</v>
      </c>
      <c r="X90" s="173"/>
      <c r="Y90" s="200">
        <f>'IncomeStat SCEN2'!S59</f>
        <v>5349.2399977063251</v>
      </c>
      <c r="Z90" s="176"/>
    </row>
    <row r="91" spans="1:26" x14ac:dyDescent="0.2">
      <c r="I91" s="166"/>
      <c r="J91" s="166"/>
      <c r="K91" s="166"/>
      <c r="L91" s="166"/>
      <c r="M91" s="166"/>
      <c r="N91" s="166"/>
      <c r="O91" s="166"/>
      <c r="P91" s="166"/>
      <c r="Q91" s="166"/>
      <c r="R91" s="166"/>
      <c r="S91" s="166"/>
      <c r="T91" s="166"/>
      <c r="U91" s="166"/>
      <c r="V91" s="166"/>
      <c r="W91" s="166"/>
      <c r="X91" s="166"/>
    </row>
    <row r="92" spans="1:26" x14ac:dyDescent="0.2">
      <c r="I92" s="166"/>
      <c r="J92" s="166"/>
      <c r="K92" s="166"/>
      <c r="L92" s="166"/>
      <c r="M92" s="166"/>
      <c r="N92" s="166"/>
      <c r="O92" s="166"/>
      <c r="P92" s="166"/>
      <c r="Q92" s="166"/>
      <c r="R92" s="166"/>
      <c r="S92" s="166"/>
      <c r="T92" s="166"/>
      <c r="U92" s="166"/>
      <c r="V92" s="166"/>
      <c r="W92" s="166"/>
      <c r="X92" s="166"/>
    </row>
    <row r="93" spans="1:26" ht="15.75" x14ac:dyDescent="0.25">
      <c r="A93" s="156" t="s">
        <v>108</v>
      </c>
      <c r="B93" s="156"/>
      <c r="I93" s="166"/>
      <c r="J93" s="166"/>
      <c r="K93" s="166"/>
      <c r="L93" s="166"/>
      <c r="M93" s="166"/>
      <c r="N93" s="166"/>
      <c r="O93" s="166"/>
      <c r="P93" s="166"/>
      <c r="Q93" s="166"/>
      <c r="R93" s="166"/>
      <c r="S93" s="166"/>
      <c r="T93" s="166"/>
      <c r="U93" s="166"/>
      <c r="V93" s="166"/>
      <c r="W93" s="166"/>
      <c r="X93" s="166"/>
    </row>
    <row r="94" spans="1:26" x14ac:dyDescent="0.2">
      <c r="I94" s="166"/>
      <c r="J94" s="166"/>
      <c r="K94" s="166"/>
      <c r="L94" s="166"/>
      <c r="M94" s="166"/>
      <c r="N94" s="166"/>
      <c r="O94" s="166"/>
      <c r="P94" s="166"/>
      <c r="Q94" s="166"/>
      <c r="R94" s="166"/>
      <c r="S94" s="166"/>
      <c r="T94" s="166"/>
      <c r="U94" s="166"/>
      <c r="V94" s="166"/>
      <c r="W94" s="166"/>
      <c r="X94" s="166"/>
    </row>
    <row r="95" spans="1:26" x14ac:dyDescent="0.2">
      <c r="A95" s="210" t="s">
        <v>117</v>
      </c>
      <c r="B95" s="210"/>
      <c r="I95" s="166"/>
      <c r="J95" s="166"/>
      <c r="K95" s="166"/>
      <c r="L95" s="166"/>
      <c r="M95" s="166"/>
      <c r="N95" s="166"/>
      <c r="O95" s="166"/>
      <c r="P95" s="166"/>
      <c r="Q95" s="166"/>
      <c r="R95" s="166"/>
      <c r="S95" s="166"/>
      <c r="T95" s="166"/>
      <c r="U95" s="166"/>
      <c r="V95" s="166"/>
      <c r="W95" s="166"/>
      <c r="X95" s="166"/>
    </row>
    <row r="96" spans="1:26" x14ac:dyDescent="0.2">
      <c r="E96" s="185">
        <f>E3</f>
        <v>2022</v>
      </c>
      <c r="F96" s="185"/>
      <c r="G96" s="207">
        <f>G3</f>
        <v>2023</v>
      </c>
      <c r="H96" s="207">
        <f>H3</f>
        <v>2023</v>
      </c>
      <c r="I96" s="183">
        <f>I3</f>
        <v>2024</v>
      </c>
      <c r="J96" s="183">
        <f>J3</f>
        <v>2024</v>
      </c>
      <c r="K96" s="184">
        <f>K3</f>
        <v>2025</v>
      </c>
      <c r="L96" s="184"/>
      <c r="M96" s="184">
        <f>M3</f>
        <v>2026</v>
      </c>
      <c r="N96" s="184"/>
      <c r="O96" s="184">
        <f>O3</f>
        <v>2027</v>
      </c>
      <c r="P96" s="184"/>
      <c r="Q96" s="184">
        <f>Q3</f>
        <v>2028</v>
      </c>
      <c r="R96" s="184"/>
      <c r="S96" s="184">
        <f>S3</f>
        <v>2029</v>
      </c>
      <c r="T96" s="184"/>
      <c r="U96" s="184">
        <f>U3</f>
        <v>2030</v>
      </c>
      <c r="V96" s="184"/>
      <c r="W96" s="184">
        <f>W3</f>
        <v>2031</v>
      </c>
      <c r="X96" s="184"/>
      <c r="Y96" s="185">
        <f>Y3</f>
        <v>2032</v>
      </c>
      <c r="Z96" s="185"/>
    </row>
    <row r="97" spans="1:26" x14ac:dyDescent="0.2">
      <c r="A97" s="167" t="s">
        <v>118</v>
      </c>
      <c r="B97" s="42"/>
      <c r="C97" s="163" t="s">
        <v>119</v>
      </c>
      <c r="E97" s="200">
        <v>127.059</v>
      </c>
      <c r="F97" s="176">
        <f>E97/E98</f>
        <v>0.36616426512968298</v>
      </c>
      <c r="G97" s="200">
        <v>50</v>
      </c>
      <c r="H97" s="176">
        <f>G97/G98</f>
        <v>0.12746328534782514</v>
      </c>
      <c r="I97" s="194">
        <v>250</v>
      </c>
      <c r="J97" s="173">
        <f>I97/I98</f>
        <v>0.601241912018043</v>
      </c>
      <c r="K97" s="194">
        <v>186.5</v>
      </c>
      <c r="L97" s="173">
        <f>K97/K98</f>
        <v>0.42716806320520007</v>
      </c>
      <c r="M97" s="194">
        <v>143.32499999999999</v>
      </c>
      <c r="N97" s="173">
        <f>M97/M98</f>
        <v>0.3156520038094725</v>
      </c>
      <c r="O97" s="194">
        <v>250.49125000000001</v>
      </c>
      <c r="P97" s="173">
        <f>O97/O98</f>
        <v>0.53045166981469993</v>
      </c>
      <c r="Q97" s="194">
        <v>158.01581250000001</v>
      </c>
      <c r="R97" s="173">
        <f>Q97/Q98</f>
        <v>0.32175141845408978</v>
      </c>
      <c r="S97" s="194">
        <v>165.91660312500002</v>
      </c>
      <c r="T97" s="173">
        <f>S97/S98</f>
        <v>0.32484518209307139</v>
      </c>
      <c r="U97" s="194">
        <v>174.21243328125001</v>
      </c>
      <c r="V97" s="173">
        <f>U97/U98</f>
        <v>0.32796869345935081</v>
      </c>
      <c r="W97" s="194">
        <v>182.92305494531249</v>
      </c>
      <c r="X97" s="173">
        <f>W97/W98</f>
        <v>0.33112223858876766</v>
      </c>
      <c r="Y97" s="200">
        <v>192.06920769257815</v>
      </c>
      <c r="Z97" s="176">
        <f>Y97/Y98</f>
        <v>0.33430610626750584</v>
      </c>
    </row>
    <row r="98" spans="1:26" x14ac:dyDescent="0.2">
      <c r="A98" s="13" t="s">
        <v>120</v>
      </c>
      <c r="B98" s="13"/>
      <c r="C98" s="163"/>
      <c r="E98" s="200">
        <f>'IncomeStat SCEN2'!I92</f>
        <v>347</v>
      </c>
      <c r="F98" s="176"/>
      <c r="G98" s="200">
        <f>'IncomeStat SCEN2'!J92</f>
        <v>392.26981999999998</v>
      </c>
      <c r="H98" s="176"/>
      <c r="I98" s="194">
        <f>'IncomeStat SCEN2'!K92</f>
        <v>415.80600920000001</v>
      </c>
      <c r="J98" s="173"/>
      <c r="K98" s="194">
        <f>'IncomeStat SCEN2'!L92</f>
        <v>436.59630966000003</v>
      </c>
      <c r="L98" s="173"/>
      <c r="M98" s="194">
        <f>'IncomeStat SCEN2'!M92</f>
        <v>454.06016204640008</v>
      </c>
      <c r="N98" s="173"/>
      <c r="O98" s="194">
        <f>'IncomeStat SCEN2'!N92</f>
        <v>472.22256852825609</v>
      </c>
      <c r="P98" s="173"/>
      <c r="Q98" s="194">
        <f>'IncomeStat SCEN2'!O92</f>
        <v>491.11147126938636</v>
      </c>
      <c r="R98" s="173"/>
      <c r="S98" s="194">
        <f>'IncomeStat SCEN2'!P92</f>
        <v>510.75593012016185</v>
      </c>
      <c r="T98" s="173"/>
      <c r="U98" s="194">
        <f>'IncomeStat SCEN2'!Q92</f>
        <v>531.18616732496844</v>
      </c>
      <c r="V98" s="173"/>
      <c r="W98" s="194">
        <f>'IncomeStat SCEN2'!R92</f>
        <v>552.4336140179671</v>
      </c>
      <c r="X98" s="173"/>
      <c r="Y98" s="200">
        <f>'IncomeStat SCEN2'!S92</f>
        <v>574.53095857868584</v>
      </c>
      <c r="Z98" s="176"/>
    </row>
    <row r="102" spans="1:26" x14ac:dyDescent="0.2">
      <c r="A102" s="13" t="s">
        <v>122</v>
      </c>
      <c r="H102" s="212">
        <f>('Balsheet SCEN2'!H18-'Balsheet SCEN2'!H13-'Balsheet SCEN2'!H16)/('Balsheet SCEN2'!H36-'Balsheet SCEN2'!H31)</f>
        <v>1.6538764722903745</v>
      </c>
      <c r="I102">
        <f>('Balsheet SCEN2'!I18-'Balsheet SCEN2'!I13-'Balsheet SCEN2'!I16)/('Balsheet SCEN2'!I36-'Balsheet SCEN2'!I31)</f>
        <v>0.74691684528805891</v>
      </c>
      <c r="J102" s="212">
        <f>('Balsheet SCEN2'!I18-'Balsheet SCEN2'!I16)/('Balsheet SCEN2'!I36-'Balsheet SCEN2'!I31)</f>
        <v>2.2749456122355438</v>
      </c>
      <c r="L102" s="212">
        <f>('Balsheet SCEN2'!J18-'Balsheet SCEN2'!J13-'Balsheet SCEN2'!J16)/('Balsheet SCEN2'!J36-'Balsheet SCEN2'!J31)</f>
        <v>1.0411087341198699</v>
      </c>
      <c r="N102" s="212">
        <f>('Balsheet SCEN2'!K18-'Balsheet SCEN2'!K13-'Balsheet SCEN2'!K16)/('Balsheet SCEN2'!K36-'Balsheet SCEN2'!K31)</f>
        <v>1.6429372546894228</v>
      </c>
      <c r="P102" s="212">
        <f>('Balsheet SCEN2'!L18-'Balsheet SCEN2'!L13-'Balsheet SCEN2'!L16)/('Balsheet SCEN2'!L36-'Balsheet SCEN2'!L31)</f>
        <v>2.3062695908117745</v>
      </c>
      <c r="R102" s="212">
        <f>('Balsheet SCEN2'!M18-'Balsheet SCEN2'!M13-'Balsheet SCEN2'!M16)/('Balsheet SCEN2'!M36-'Balsheet SCEN2'!M31)</f>
        <v>2.9443000569249711</v>
      </c>
      <c r="T102" s="212">
        <f>('Balsheet SCEN2'!N18-'Balsheet SCEN2'!N13-'Balsheet SCEN2'!N16)/('Balsheet SCEN2'!N36-'Balsheet SCEN2'!N31)</f>
        <v>3.2349779185350447</v>
      </c>
      <c r="V102" s="212">
        <f>('Balsheet SCEN2'!O18-'Balsheet SCEN2'!O13-'Balsheet SCEN2'!O16)/('Balsheet SCEN2'!O36-'Balsheet SCEN2'!O31)</f>
        <v>3.6980120098830938</v>
      </c>
      <c r="X102" s="212">
        <f>('Balsheet SCEN2'!P18-'Balsheet SCEN2'!P13-'Balsheet SCEN2'!P16)/('Balsheet SCEN2'!P36-'Balsheet SCEN2'!P31)</f>
        <v>4.3194090632781803</v>
      </c>
      <c r="Z102" s="212">
        <f>('Balsheet SCEN2'!Q18-'Balsheet SCEN2'!Q13-'Balsheet SCEN2'!Q16)/('Balsheet SCEN2'!Q36-'Balsheet SCEN2'!Q31)</f>
        <v>4.9789763057548431</v>
      </c>
    </row>
  </sheetData>
  <mergeCells count="245">
    <mergeCell ref="R97:R98"/>
    <mergeCell ref="T97:T98"/>
    <mergeCell ref="V97:V98"/>
    <mergeCell ref="X97:X98"/>
    <mergeCell ref="Z97:Z98"/>
    <mergeCell ref="U96:V96"/>
    <mergeCell ref="W96:X96"/>
    <mergeCell ref="Y96:Z96"/>
    <mergeCell ref="C97:C98"/>
    <mergeCell ref="F97:F98"/>
    <mergeCell ref="H97:H98"/>
    <mergeCell ref="J97:J98"/>
    <mergeCell ref="L97:L98"/>
    <mergeCell ref="N97:N98"/>
    <mergeCell ref="P97:P98"/>
    <mergeCell ref="E96:F96"/>
    <mergeCell ref="K96:L96"/>
    <mergeCell ref="M96:N96"/>
    <mergeCell ref="O96:P96"/>
    <mergeCell ref="Q96:R96"/>
    <mergeCell ref="S96:T96"/>
    <mergeCell ref="P89:P90"/>
    <mergeCell ref="R89:R90"/>
    <mergeCell ref="T89:T90"/>
    <mergeCell ref="V89:V90"/>
    <mergeCell ref="X89:X90"/>
    <mergeCell ref="Z89:Z90"/>
    <mergeCell ref="S88:T88"/>
    <mergeCell ref="U88:V88"/>
    <mergeCell ref="W88:X88"/>
    <mergeCell ref="Y88:Z88"/>
    <mergeCell ref="C89:C90"/>
    <mergeCell ref="F89:F90"/>
    <mergeCell ref="H89:H90"/>
    <mergeCell ref="J89:J90"/>
    <mergeCell ref="L89:L90"/>
    <mergeCell ref="N89:N90"/>
    <mergeCell ref="R81:R82"/>
    <mergeCell ref="T81:T82"/>
    <mergeCell ref="V81:V82"/>
    <mergeCell ref="X81:X82"/>
    <mergeCell ref="Z81:Z82"/>
    <mergeCell ref="E88:F88"/>
    <mergeCell ref="K88:L88"/>
    <mergeCell ref="M88:N88"/>
    <mergeCell ref="O88:P88"/>
    <mergeCell ref="Q88:R88"/>
    <mergeCell ref="U80:V80"/>
    <mergeCell ref="W80:X80"/>
    <mergeCell ref="Y80:Z80"/>
    <mergeCell ref="C81:C82"/>
    <mergeCell ref="F81:F82"/>
    <mergeCell ref="H81:H82"/>
    <mergeCell ref="J81:J82"/>
    <mergeCell ref="L81:L82"/>
    <mergeCell ref="N81:N82"/>
    <mergeCell ref="P81:P82"/>
    <mergeCell ref="E80:F80"/>
    <mergeCell ref="K80:L80"/>
    <mergeCell ref="M80:N80"/>
    <mergeCell ref="O80:P80"/>
    <mergeCell ref="Q80:R80"/>
    <mergeCell ref="S80:T80"/>
    <mergeCell ref="P72:P73"/>
    <mergeCell ref="R72:R73"/>
    <mergeCell ref="T72:T73"/>
    <mergeCell ref="V72:V73"/>
    <mergeCell ref="X72:X73"/>
    <mergeCell ref="Z72:Z73"/>
    <mergeCell ref="S71:T71"/>
    <mergeCell ref="U71:V71"/>
    <mergeCell ref="W71:X71"/>
    <mergeCell ref="Y71:Z71"/>
    <mergeCell ref="C72:C73"/>
    <mergeCell ref="F72:F73"/>
    <mergeCell ref="H72:H73"/>
    <mergeCell ref="J72:J73"/>
    <mergeCell ref="L72:L73"/>
    <mergeCell ref="N72:N73"/>
    <mergeCell ref="R64:R65"/>
    <mergeCell ref="T64:T65"/>
    <mergeCell ref="V64:V65"/>
    <mergeCell ref="X64:X65"/>
    <mergeCell ref="Z64:Z65"/>
    <mergeCell ref="E71:F71"/>
    <mergeCell ref="K71:L71"/>
    <mergeCell ref="M71:N71"/>
    <mergeCell ref="O71:P71"/>
    <mergeCell ref="Q71:R71"/>
    <mergeCell ref="U63:V63"/>
    <mergeCell ref="W63:X63"/>
    <mergeCell ref="Y63:Z63"/>
    <mergeCell ref="C64:C65"/>
    <mergeCell ref="F64:F65"/>
    <mergeCell ref="H64:H65"/>
    <mergeCell ref="J64:J65"/>
    <mergeCell ref="L64:L65"/>
    <mergeCell ref="N64:N65"/>
    <mergeCell ref="P64:P65"/>
    <mergeCell ref="T56:T57"/>
    <mergeCell ref="V56:V57"/>
    <mergeCell ref="X56:X57"/>
    <mergeCell ref="Z56:Z57"/>
    <mergeCell ref="E63:F63"/>
    <mergeCell ref="K63:L63"/>
    <mergeCell ref="M63:N63"/>
    <mergeCell ref="O63:P63"/>
    <mergeCell ref="Q63:R63"/>
    <mergeCell ref="S63:T63"/>
    <mergeCell ref="W55:X55"/>
    <mergeCell ref="Y55:Z55"/>
    <mergeCell ref="C56:C57"/>
    <mergeCell ref="F56:F57"/>
    <mergeCell ref="H56:H57"/>
    <mergeCell ref="J56:J57"/>
    <mergeCell ref="L56:L57"/>
    <mergeCell ref="N56:N57"/>
    <mergeCell ref="P56:P57"/>
    <mergeCell ref="R56:R57"/>
    <mergeCell ref="T46:T47"/>
    <mergeCell ref="V46:V47"/>
    <mergeCell ref="X46:X47"/>
    <mergeCell ref="Z46:Z47"/>
    <mergeCell ref="K55:L55"/>
    <mergeCell ref="M55:N55"/>
    <mergeCell ref="O55:P55"/>
    <mergeCell ref="Q55:R55"/>
    <mergeCell ref="S55:T55"/>
    <mergeCell ref="U55:V55"/>
    <mergeCell ref="W44:X44"/>
    <mergeCell ref="Y44:Z44"/>
    <mergeCell ref="C46:C47"/>
    <mergeCell ref="F46:F47"/>
    <mergeCell ref="H46:H47"/>
    <mergeCell ref="J46:J47"/>
    <mergeCell ref="L46:L47"/>
    <mergeCell ref="N46:N47"/>
    <mergeCell ref="P46:P47"/>
    <mergeCell ref="R46:R47"/>
    <mergeCell ref="T38:T39"/>
    <mergeCell ref="V38:V39"/>
    <mergeCell ref="X38:X39"/>
    <mergeCell ref="Z38:Z39"/>
    <mergeCell ref="K44:L44"/>
    <mergeCell ref="M44:N44"/>
    <mergeCell ref="O44:P44"/>
    <mergeCell ref="Q44:R44"/>
    <mergeCell ref="S44:T44"/>
    <mergeCell ref="U44:V44"/>
    <mergeCell ref="W36:X36"/>
    <mergeCell ref="Y36:Z36"/>
    <mergeCell ref="C38:C39"/>
    <mergeCell ref="F38:F39"/>
    <mergeCell ref="H38:H39"/>
    <mergeCell ref="J38:J39"/>
    <mergeCell ref="L38:L39"/>
    <mergeCell ref="N38:N39"/>
    <mergeCell ref="P38:P39"/>
    <mergeCell ref="R38:R39"/>
    <mergeCell ref="T30:T31"/>
    <mergeCell ref="V30:V31"/>
    <mergeCell ref="X30:X31"/>
    <mergeCell ref="Z30:Z31"/>
    <mergeCell ref="K36:L36"/>
    <mergeCell ref="M36:N36"/>
    <mergeCell ref="O36:P36"/>
    <mergeCell ref="Q36:R36"/>
    <mergeCell ref="S36:T36"/>
    <mergeCell ref="U36:V36"/>
    <mergeCell ref="W28:X28"/>
    <mergeCell ref="Y28:Z28"/>
    <mergeCell ref="C30:C31"/>
    <mergeCell ref="F30:F31"/>
    <mergeCell ref="H30:H31"/>
    <mergeCell ref="J30:J31"/>
    <mergeCell ref="L30:L31"/>
    <mergeCell ref="N30:N31"/>
    <mergeCell ref="P30:P31"/>
    <mergeCell ref="R30:R31"/>
    <mergeCell ref="T21:T22"/>
    <mergeCell ref="V21:V22"/>
    <mergeCell ref="X21:X22"/>
    <mergeCell ref="Z21:Z22"/>
    <mergeCell ref="K28:L28"/>
    <mergeCell ref="M28:N28"/>
    <mergeCell ref="O28:P28"/>
    <mergeCell ref="Q28:R28"/>
    <mergeCell ref="S28:T28"/>
    <mergeCell ref="U28:V28"/>
    <mergeCell ref="W19:X19"/>
    <mergeCell ref="Y19:Z19"/>
    <mergeCell ref="C21:C22"/>
    <mergeCell ref="F21:F22"/>
    <mergeCell ref="H21:H22"/>
    <mergeCell ref="J21:J22"/>
    <mergeCell ref="L21:L22"/>
    <mergeCell ref="N21:N22"/>
    <mergeCell ref="P21:P22"/>
    <mergeCell ref="R21:R22"/>
    <mergeCell ref="T13:T14"/>
    <mergeCell ref="V13:V14"/>
    <mergeCell ref="X13:X14"/>
    <mergeCell ref="Z13:Z14"/>
    <mergeCell ref="K19:L19"/>
    <mergeCell ref="M19:N19"/>
    <mergeCell ref="O19:P19"/>
    <mergeCell ref="Q19:R19"/>
    <mergeCell ref="S19:T19"/>
    <mergeCell ref="U19:V19"/>
    <mergeCell ref="W11:X11"/>
    <mergeCell ref="Y11:Z11"/>
    <mergeCell ref="C13:C14"/>
    <mergeCell ref="F13:F14"/>
    <mergeCell ref="H13:H14"/>
    <mergeCell ref="J13:J14"/>
    <mergeCell ref="L13:L14"/>
    <mergeCell ref="N13:N14"/>
    <mergeCell ref="P13:P14"/>
    <mergeCell ref="R13:R14"/>
    <mergeCell ref="T5:T6"/>
    <mergeCell ref="V5:V6"/>
    <mergeCell ref="X5:X6"/>
    <mergeCell ref="Z5:Z6"/>
    <mergeCell ref="K11:L11"/>
    <mergeCell ref="M11:N11"/>
    <mergeCell ref="O11:P11"/>
    <mergeCell ref="Q11:R11"/>
    <mergeCell ref="S11:T11"/>
    <mergeCell ref="U11:V11"/>
    <mergeCell ref="W3:X3"/>
    <mergeCell ref="Y3:Z3"/>
    <mergeCell ref="C5:C6"/>
    <mergeCell ref="F5:F6"/>
    <mergeCell ref="H5:H6"/>
    <mergeCell ref="J5:J6"/>
    <mergeCell ref="L5:L6"/>
    <mergeCell ref="N5:N6"/>
    <mergeCell ref="P5:P6"/>
    <mergeCell ref="R5:R6"/>
    <mergeCell ref="K3:L3"/>
    <mergeCell ref="M3:N3"/>
    <mergeCell ref="O3:P3"/>
    <mergeCell ref="Q3:R3"/>
    <mergeCell ref="S3:T3"/>
    <mergeCell ref="U3:V3"/>
  </mergeCells>
  <pageMargins left="0.70866141732283472" right="0.70866141732283472" top="0.74803149606299213" bottom="0.74803149606299213" header="0.31496062992125984" footer="0.31496062992125984"/>
  <pageSetup paperSize="8" fitToHeight="0" orientation="landscape" r:id="rId1"/>
  <rowBreaks count="1" manualBreakCount="1">
    <brk id="50" max="25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Cover</vt:lpstr>
      <vt:lpstr>IncomeStat SCEN1</vt:lpstr>
      <vt:lpstr>Balsheet SCEN1</vt:lpstr>
      <vt:lpstr>StatCashFlow SCEN1</vt:lpstr>
      <vt:lpstr>Ratios SCEN1</vt:lpstr>
      <vt:lpstr>IncomeStat SCEN2</vt:lpstr>
      <vt:lpstr>Balsheet SCEN2</vt:lpstr>
      <vt:lpstr>StatCashFlow SCEN2</vt:lpstr>
      <vt:lpstr>Ratios SCEN2</vt:lpstr>
      <vt:lpstr>'Ratios SCEN1'!Print_Area</vt:lpstr>
      <vt:lpstr>'Ratios SCEN2'!Print_Area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Martin, Christian</dc:creator>
  <cp:lastModifiedBy>Martin, Christian</cp:lastModifiedBy>
  <dcterms:created xsi:type="dcterms:W3CDTF">2023-02-02T02:37:26Z</dcterms:created>
  <dcterms:modified xsi:type="dcterms:W3CDTF">2023-02-02T02:45:04Z</dcterms:modified>
</cp:coreProperties>
</file>