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9792" windowHeight="4716" firstSheet="7" activeTab="8"/>
  </bookViews>
  <sheets>
    <sheet name="PROJECTS" sheetId="8" r:id="rId1"/>
    <sheet name="Natural Environment" sheetId="1" r:id="rId2"/>
    <sheet name="Local Economy" sheetId="2" r:id="rId3"/>
    <sheet name="Community &amp; Culture" sheetId="3" r:id="rId4"/>
    <sheet name="Recreation &amp; Open Spaces" sheetId="4" r:id="rId5"/>
    <sheet name="Rural &amp; Urban Dev" sheetId="5" r:id="rId6"/>
    <sheet name="Transport &amp; Infrastructure" sheetId="6" r:id="rId7"/>
    <sheet name="Governance &amp; Process" sheetId="7" r:id="rId8"/>
    <sheet name="ss7" sheetId="9" r:id="rId9"/>
  </sheets>
  <externalReferences>
    <externalReference r:id="rId10"/>
  </externalReferences>
  <calcPr calcId="125725"/>
</workbook>
</file>

<file path=xl/calcChain.xml><?xml version="1.0" encoding="utf-8"?>
<calcChain xmlns="http://schemas.openxmlformats.org/spreadsheetml/2006/main">
  <c r="R38" i="9"/>
  <c r="R37"/>
  <c r="R36"/>
  <c r="R35"/>
  <c r="R34"/>
  <c r="R33"/>
  <c r="R29"/>
  <c r="L28"/>
  <c r="M28"/>
  <c r="N28"/>
  <c r="O28"/>
  <c r="L29"/>
  <c r="M29"/>
  <c r="N29"/>
  <c r="O29"/>
  <c r="L31"/>
  <c r="M31"/>
  <c r="N31"/>
  <c r="O31"/>
  <c r="L32"/>
  <c r="M32"/>
  <c r="N32"/>
  <c r="O32"/>
  <c r="K32"/>
  <c r="K31"/>
  <c r="K30"/>
  <c r="K29"/>
  <c r="K28"/>
  <c r="T31"/>
  <c r="U31"/>
  <c r="V31"/>
  <c r="W31"/>
  <c r="T32"/>
  <c r="U32"/>
  <c r="V32"/>
  <c r="W32"/>
  <c r="S32"/>
  <c r="S31"/>
  <c r="V29"/>
  <c r="W29"/>
  <c r="U29"/>
  <c r="T29"/>
  <c r="S29"/>
  <c r="T28"/>
  <c r="U28"/>
  <c r="V28"/>
  <c r="W28"/>
  <c r="S28"/>
  <c r="K27"/>
  <c r="S27"/>
  <c r="R27"/>
  <c r="K10"/>
  <c r="R28"/>
  <c r="R30"/>
  <c r="R31"/>
  <c r="R32"/>
  <c r="T27"/>
  <c r="U27"/>
  <c r="V27"/>
  <c r="W27"/>
  <c r="T30"/>
  <c r="U30"/>
  <c r="V30"/>
  <c r="W30"/>
  <c r="S30"/>
  <c r="G32"/>
  <c r="L30"/>
  <c r="M30"/>
  <c r="N30"/>
  <c r="O30"/>
  <c r="J30"/>
  <c r="J31"/>
  <c r="F29"/>
  <c r="G29"/>
  <c r="L27"/>
  <c r="M27"/>
  <c r="N27"/>
  <c r="O27"/>
  <c r="J28"/>
  <c r="J27"/>
  <c r="H82"/>
  <c r="H81"/>
  <c r="H80"/>
  <c r="H79"/>
  <c r="H78"/>
  <c r="J32" l="1"/>
  <c r="J29"/>
  <c r="H83"/>
  <c r="G9" l="1"/>
  <c r="H9" s="1"/>
  <c r="G10"/>
  <c r="H10" s="1"/>
  <c r="G11"/>
  <c r="H11" s="1"/>
  <c r="J11" s="1"/>
  <c r="K11" s="1"/>
  <c r="L11" s="1"/>
  <c r="M11" s="1"/>
  <c r="N11" s="1"/>
  <c r="O11" s="1"/>
  <c r="H14"/>
  <c r="J14" s="1"/>
  <c r="I15"/>
  <c r="H13"/>
  <c r="J13" s="1"/>
  <c r="K13" s="1"/>
  <c r="L13" s="1"/>
  <c r="M13" s="1"/>
  <c r="N13" s="1"/>
  <c r="O13" s="1"/>
  <c r="H12"/>
  <c r="J12" s="1"/>
  <c r="K12" s="1"/>
  <c r="L12" s="1"/>
  <c r="M12" s="1"/>
  <c r="N12" s="1"/>
  <c r="O12" s="1"/>
  <c r="D84"/>
  <c r="E84"/>
  <c r="F84"/>
  <c r="G84"/>
  <c r="C84"/>
  <c r="D83"/>
  <c r="E83"/>
  <c r="F83"/>
  <c r="G83"/>
  <c r="C83"/>
  <c r="H84"/>
  <c r="D18" i="8"/>
  <c r="E18"/>
  <c r="F18"/>
  <c r="G18"/>
  <c r="H18"/>
  <c r="C18"/>
  <c r="C55"/>
  <c r="H69"/>
  <c r="G68"/>
  <c r="F68"/>
  <c r="E68"/>
  <c r="D68"/>
  <c r="H68"/>
  <c r="C68"/>
  <c r="G66"/>
  <c r="F66"/>
  <c r="E66"/>
  <c r="D66"/>
  <c r="C66"/>
  <c r="C69" s="1"/>
  <c r="D69" s="1"/>
  <c r="E69" s="1"/>
  <c r="F69" s="1"/>
  <c r="G69" s="1"/>
  <c r="H56"/>
  <c r="G55"/>
  <c r="F55"/>
  <c r="E55"/>
  <c r="D55"/>
  <c r="H55"/>
  <c r="G53"/>
  <c r="F53"/>
  <c r="E53"/>
  <c r="D53"/>
  <c r="C53"/>
  <c r="C56" s="1"/>
  <c r="H43"/>
  <c r="H42"/>
  <c r="H41"/>
  <c r="H40"/>
  <c r="H39"/>
  <c r="H38"/>
  <c r="H36"/>
  <c r="H35"/>
  <c r="H34"/>
  <c r="H32"/>
  <c r="H31"/>
  <c r="H30"/>
  <c r="H29"/>
  <c r="H28"/>
  <c r="H27"/>
  <c r="H26"/>
  <c r="H25"/>
  <c r="H24"/>
  <c r="H23"/>
  <c r="H21"/>
  <c r="H20"/>
  <c r="H19"/>
  <c r="H17"/>
  <c r="H16"/>
  <c r="H14"/>
  <c r="H13"/>
  <c r="G7"/>
  <c r="G47"/>
  <c r="F7"/>
  <c r="F47"/>
  <c r="E7"/>
  <c r="E49" s="1"/>
  <c r="E47"/>
  <c r="D7"/>
  <c r="D47"/>
  <c r="C7"/>
  <c r="H7" s="1"/>
  <c r="H49" s="1"/>
  <c r="C47"/>
  <c r="H47"/>
  <c r="D57"/>
  <c r="D49"/>
  <c r="F57"/>
  <c r="F49"/>
  <c r="C57"/>
  <c r="C49"/>
  <c r="E57"/>
  <c r="E58"/>
  <c r="E59" s="1"/>
  <c r="E61" s="1"/>
  <c r="G57"/>
  <c r="G58"/>
  <c r="G59" s="1"/>
  <c r="G61" s="1"/>
  <c r="G49"/>
  <c r="D70"/>
  <c r="D71"/>
  <c r="D58"/>
  <c r="D59" s="1"/>
  <c r="D61" s="1"/>
  <c r="F70"/>
  <c r="F71"/>
  <c r="F58"/>
  <c r="E70"/>
  <c r="E71"/>
  <c r="E72" s="1"/>
  <c r="G70"/>
  <c r="G71"/>
  <c r="C70"/>
  <c r="C71"/>
  <c r="C58"/>
  <c r="C59" s="1"/>
  <c r="C61" s="1"/>
  <c r="G72"/>
  <c r="F72"/>
  <c r="F74" s="1"/>
  <c r="F59"/>
  <c r="F61" s="1"/>
  <c r="C72"/>
  <c r="C74" s="1"/>
  <c r="J10" i="9"/>
  <c r="D72" i="8" l="1"/>
  <c r="D74" s="1"/>
  <c r="D56"/>
  <c r="E56" s="1"/>
  <c r="F56" s="1"/>
  <c r="G56" s="1"/>
  <c r="G74"/>
  <c r="E74"/>
  <c r="H61"/>
  <c r="H60"/>
  <c r="K9" i="9"/>
  <c r="J9"/>
  <c r="M10"/>
  <c r="O10"/>
  <c r="L10"/>
  <c r="N10"/>
  <c r="L9"/>
  <c r="N9"/>
  <c r="M9"/>
  <c r="O9"/>
  <c r="H15"/>
  <c r="H73" i="8" l="1"/>
  <c r="H74"/>
  <c r="L15" i="9"/>
  <c r="N15"/>
  <c r="O15"/>
  <c r="M15"/>
  <c r="K15"/>
  <c r="J15"/>
</calcChain>
</file>

<file path=xl/sharedStrings.xml><?xml version="1.0" encoding="utf-8"?>
<sst xmlns="http://schemas.openxmlformats.org/spreadsheetml/2006/main" count="612" uniqueCount="467">
  <si>
    <t>1.3 Environmental Protection</t>
  </si>
  <si>
    <t>1.3.1</t>
  </si>
  <si>
    <t>Minimise weed and pest species (aquatic and terrestrial) and promote natural flora and fauna survival and recovery</t>
  </si>
  <si>
    <t>1.3.2</t>
  </si>
  <si>
    <t>Provide services and programs which protect and enhance our natural and built environment</t>
  </si>
  <si>
    <t>DELIVERY PROGRAM - PROGRESS REPORT</t>
  </si>
  <si>
    <t>Focus Area 2</t>
  </si>
  <si>
    <t>Local Economy</t>
  </si>
  <si>
    <t>2.1 Business Industry and Agriculture</t>
  </si>
  <si>
    <t>2.1.1</t>
  </si>
  <si>
    <t>Maximise the economic benefits of local energy resources</t>
  </si>
  <si>
    <t>2.1.2</t>
  </si>
  <si>
    <t>Promote a broad agricultural base while ensuring our current position as the beef capital of NSW is maintained</t>
  </si>
  <si>
    <t>2.1.3</t>
  </si>
  <si>
    <t>Proactive support for small business start up and development</t>
  </si>
  <si>
    <t>2.1.4</t>
  </si>
  <si>
    <t>Establish an aviation precinct cluster in and around Casino Aerodrome</t>
  </si>
  <si>
    <t>2.1.5</t>
  </si>
  <si>
    <t>Support and promote regional economic collaboration</t>
  </si>
  <si>
    <t>2.1.6</t>
  </si>
  <si>
    <t>Develop Council business activities including commercial, industrial and residential land development</t>
  </si>
  <si>
    <t>2.1.7</t>
  </si>
  <si>
    <t>Actively support and advocate for the roll out of digital technology/broadband services for the region</t>
  </si>
  <si>
    <t>2.1.8</t>
  </si>
  <si>
    <t>Work in partnership with the non-government sector to source business development funding</t>
  </si>
  <si>
    <t>2.1.9</t>
  </si>
  <si>
    <t>Create an environment for business development, growth and opportunity through innovation and entrepreneurship</t>
  </si>
  <si>
    <t>Focus Area 3</t>
  </si>
  <si>
    <t>Community and Culture</t>
  </si>
  <si>
    <t>3.1 Support a Safer Community</t>
  </si>
  <si>
    <t>3.1.1</t>
  </si>
  <si>
    <t>Planning controls which promote and facilitate a safer environment</t>
  </si>
  <si>
    <t>3.1.2</t>
  </si>
  <si>
    <t>Advocate for increased policing and community safety initiatives</t>
  </si>
  <si>
    <t>3.1.3</t>
  </si>
  <si>
    <t>Engage in forums to maximise local knowledge about crime and prevention strategies</t>
  </si>
  <si>
    <t>3.2 Events, Art and Culture</t>
  </si>
  <si>
    <t>3.2.1</t>
  </si>
  <si>
    <t>Increase the use of public events to build social, cultural and economic capital</t>
  </si>
  <si>
    <t>3.2.2</t>
  </si>
  <si>
    <t>Ensure Council libraries meet or exceed the expectations of users</t>
  </si>
  <si>
    <t>3.2.3</t>
  </si>
  <si>
    <t>Ensure Council's mobile library services are modern and contemporary, provide equal access to residents and meet the needs of library users</t>
  </si>
  <si>
    <t>3.2.4</t>
  </si>
  <si>
    <t>Work in partnership with local museums to protect and promote cultural heritage</t>
  </si>
  <si>
    <t>1.2 Respond to Climate Change</t>
  </si>
  <si>
    <t>1.2.1</t>
  </si>
  <si>
    <t>Manage physical response to impacts of climate change</t>
  </si>
  <si>
    <t>1.2.2</t>
  </si>
  <si>
    <t>Reduce Council's carbon footprint</t>
  </si>
  <si>
    <t>1.2.3</t>
  </si>
  <si>
    <t>Embed sustainability across Council's operations and planning</t>
  </si>
  <si>
    <t>2.2 Employment Opportunities</t>
  </si>
  <si>
    <t>2.2.1</t>
  </si>
  <si>
    <t>Establish Richmond Valley as a leader in economic development for the region</t>
  </si>
  <si>
    <t>2.2.2</t>
  </si>
  <si>
    <t>Active promotion and support for an intermodal exchange transport facility</t>
  </si>
  <si>
    <t>2.2.3</t>
  </si>
  <si>
    <t>Support for the development and implementation of the Regional Transport Plan road and rail solution to maximise Richmond Valley's connectivity to south east Queensland</t>
  </si>
  <si>
    <t>2.2.4</t>
  </si>
  <si>
    <t>Actively pursue opportunties for training and educational facilities through innovation and entrepreneurship</t>
  </si>
  <si>
    <t>2.3.Tourism and Promotion</t>
  </si>
  <si>
    <t>2.3.1</t>
  </si>
  <si>
    <t>Develop tourism particularly in the lower river area including the Evans Head Historic Aerodrome precinct, beaches and national parks</t>
  </si>
  <si>
    <t>3.3 Community Health, Wellbeing and Social Inclusion</t>
  </si>
  <si>
    <t>3.3.1</t>
  </si>
  <si>
    <t>Partner with the community to build social capacity</t>
  </si>
  <si>
    <t>3.3.2</t>
  </si>
  <si>
    <t>Seek to improve services for the aged, early childhood and youth, disabled, marginalised and multicultural sectors</t>
  </si>
  <si>
    <t>3.3.3</t>
  </si>
  <si>
    <t>Target Aboriginal employment at levels equal to the population percentage in Richmond Valley</t>
  </si>
  <si>
    <t>3.3.4</t>
  </si>
  <si>
    <t>Advocate State Government to ensure health services and medical facilities are maintained</t>
  </si>
  <si>
    <t>3.4 Civic Pride</t>
  </si>
  <si>
    <t>3.4.1</t>
  </si>
  <si>
    <t>Visual improvement of towns, villages and town entrances</t>
  </si>
  <si>
    <t>3.4.2</t>
  </si>
  <si>
    <t>Actively market the region to foster pride and community spirit</t>
  </si>
  <si>
    <t>3.4.3</t>
  </si>
  <si>
    <t>Involve the community in regular clean ups of public areas</t>
  </si>
  <si>
    <t>Recreation and Open Space</t>
  </si>
  <si>
    <t>4.1 Improved Sporting Facilities</t>
  </si>
  <si>
    <t>4.1.1</t>
  </si>
  <si>
    <t>Encourage and promote greater community participation in local sporting activities</t>
  </si>
  <si>
    <t>4.1.2</t>
  </si>
  <si>
    <t>Develop multi-use sporting facilities for the Richmond Valley community</t>
  </si>
  <si>
    <t>4.1.3</t>
  </si>
  <si>
    <t>Maintain sporting agreements to ensure equality for all groups using sporting facilities</t>
  </si>
  <si>
    <t>4.2 Improved Recreational Use and Opportunities</t>
  </si>
  <si>
    <t>4.2.1</t>
  </si>
  <si>
    <t>Keep local recreational facilities safe and well maintained</t>
  </si>
  <si>
    <t>4.2.2</t>
  </si>
  <si>
    <t>Enhance existing picnic areas and playgrounds</t>
  </si>
  <si>
    <t>4.2.3</t>
  </si>
  <si>
    <t>Provide facilities and access to waterways and beaches for water-based activites</t>
  </si>
  <si>
    <t>4.2.4</t>
  </si>
  <si>
    <t>Swimming Pools</t>
  </si>
  <si>
    <t>4.3 Manage Public Lands and Resources for Community Benefit</t>
  </si>
  <si>
    <t>4.3.1</t>
  </si>
  <si>
    <t>Management Planning</t>
  </si>
  <si>
    <t xml:space="preserve">4.3.2 </t>
  </si>
  <si>
    <t>Facilitate volunteerism to assist Council with provision and maintenance of facilities</t>
  </si>
  <si>
    <t>4.3.3</t>
  </si>
  <si>
    <t>Ensure open public space is safe</t>
  </si>
  <si>
    <t>4.3.4</t>
  </si>
  <si>
    <t>Deliver Asset Management Plan for all recreation and open space assets</t>
  </si>
  <si>
    <t>Focus Area 5</t>
  </si>
  <si>
    <t>Rural and Urban Development</t>
  </si>
  <si>
    <t>5.1 Land use development</t>
  </si>
  <si>
    <t>5.1.1</t>
  </si>
  <si>
    <t>Ensure appropriate strategies are in place to guide and manage sustainable urban growth</t>
  </si>
  <si>
    <t>5.1.2</t>
  </si>
  <si>
    <t>Ensure planning controls for development deliver high-quality urban design which reflects and encourages appropriately scaled development in our towns and villages</t>
  </si>
  <si>
    <t>5.1.3</t>
  </si>
  <si>
    <t>Implement incentive strategies to facilitate the development of growth focused land</t>
  </si>
  <si>
    <t>5.1.4</t>
  </si>
  <si>
    <t>Support the creation of jobs and business opportunities to boost growth</t>
  </si>
  <si>
    <t>5.1.5</t>
  </si>
  <si>
    <t>Use planning controls and policies to protect and promote cultural heritage</t>
  </si>
  <si>
    <t>5.2 Improve development processes</t>
  </si>
  <si>
    <t>5.2.1</t>
  </si>
  <si>
    <t>Substantially increase the level of web-based information, applications and processes for planning and development</t>
  </si>
  <si>
    <t>5.2.2</t>
  </si>
  <si>
    <t>Review all standard documentation to ensure it is reader friendly</t>
  </si>
  <si>
    <t>5.2.3</t>
  </si>
  <si>
    <t>Review and monitor development processes to ensure they are user friendly</t>
  </si>
  <si>
    <t>Focus Area 6</t>
  </si>
  <si>
    <t>Infrastructure and Transport</t>
  </si>
  <si>
    <t>6.1 Roads</t>
  </si>
  <si>
    <t>6.1.1</t>
  </si>
  <si>
    <t>Maintain roads to an acceptable standard which ratepayers are prepared to fund</t>
  </si>
  <si>
    <t>6.1.2</t>
  </si>
  <si>
    <t>Ensure local roads and infrastructure are provided in accordance with Council's Local Transport Plan</t>
  </si>
  <si>
    <t>6.1.3</t>
  </si>
  <si>
    <t>Implement local priorities of the NSW Government proposed Regional Transport Plan</t>
  </si>
  <si>
    <t>6.1.4</t>
  </si>
  <si>
    <t>Ensure footpaths and cycleways are provided, interconnected and maintained</t>
  </si>
  <si>
    <t>6.2 Public Transport Services</t>
  </si>
  <si>
    <t>6.2.1</t>
  </si>
  <si>
    <t>Continue to advocate for appropriate public transport services</t>
  </si>
  <si>
    <t>Support the outcomes of the feasibility study into the Casino-Murwillumbah railway</t>
  </si>
  <si>
    <t>6.3 Community Facilities</t>
  </si>
  <si>
    <t>6.3.1</t>
  </si>
  <si>
    <t>Review placement and usage of public conveniences to meet community needs</t>
  </si>
  <si>
    <t>6.3.2</t>
  </si>
  <si>
    <t>Provide cemetery sites and services commensurate with public expectations</t>
  </si>
  <si>
    <t>6.3.3</t>
  </si>
  <si>
    <t>Develop strategies to maximise return for aerodromes</t>
  </si>
  <si>
    <t>6.3.4</t>
  </si>
  <si>
    <t>Implement management plans for aerodromes and Heritage Agreement at Evans Head</t>
  </si>
  <si>
    <t>6.3.5</t>
  </si>
  <si>
    <t>Existing and future community assets will be properly managed and maintained in accordance with communtiy requirements and available funding</t>
  </si>
  <si>
    <t>6.4 Water and Sewerage</t>
  </si>
  <si>
    <t>6.4.1</t>
  </si>
  <si>
    <t>Sustainable, safe and cost effective water and sewerage services meeting the needs of the community</t>
  </si>
  <si>
    <t>6.4.2</t>
  </si>
  <si>
    <t>Best Practice Pricing incorporating full cost recovery for water and sewer</t>
  </si>
  <si>
    <t>6.4.3</t>
  </si>
  <si>
    <t>Review and implement a forward capital works program for new and replacement works</t>
  </si>
  <si>
    <t>6.4.4</t>
  </si>
  <si>
    <t>Develop relevant developer contributions across all water and sewerage schemes which recover costs and facilitate local development</t>
  </si>
  <si>
    <t>6.4.5</t>
  </si>
  <si>
    <t>Improve the security, quality and sustainability of water in the Richmond Valley area</t>
  </si>
  <si>
    <t>6.4.6</t>
  </si>
  <si>
    <t>Ensure a high-level of customer service is maintained in the provision of water and sewerage services</t>
  </si>
  <si>
    <t>Focus Area 7</t>
  </si>
  <si>
    <t>Governance and Process</t>
  </si>
  <si>
    <t>7.1 Generate Revenue</t>
  </si>
  <si>
    <t>7.1.1</t>
  </si>
  <si>
    <t>Ensure Council's activiteis and business units operate in a financially sustainable way</t>
  </si>
  <si>
    <t>7.1.2</t>
  </si>
  <si>
    <t>Examine all revenue generation opportunities within legislative powers</t>
  </si>
  <si>
    <t>7.1.3</t>
  </si>
  <si>
    <t>Examine the opportunity to share regional sevices with other local government agencies</t>
  </si>
  <si>
    <t>7.2 Efficiency and Effectiveness</t>
  </si>
  <si>
    <t>7.2.1</t>
  </si>
  <si>
    <t>Provide a high level of review and scrutiny of Council operaitons</t>
  </si>
  <si>
    <t>7.3 Communication</t>
  </si>
  <si>
    <t>7.3.1</t>
  </si>
  <si>
    <t>Review Council's communication processes and implement to enhance Council's involvement and interface with the local community</t>
  </si>
  <si>
    <t>7.3.2</t>
  </si>
  <si>
    <t>Encourage community involvement in Council meeting processes</t>
  </si>
  <si>
    <t>7.3.3</t>
  </si>
  <si>
    <t>Ensure Council meets an appropriate level of information expected by its stakeholders</t>
  </si>
  <si>
    <t>7.4 Civic Leadership and Corporate Planning</t>
  </si>
  <si>
    <t>7.4.1</t>
  </si>
  <si>
    <t>Ensure information systems are technologically relevant to service the needs of the workforce and community</t>
  </si>
  <si>
    <t>7.4.2</t>
  </si>
  <si>
    <t>Council will ensure its workforce is appropraitely sized and equipped to deliver the services as outlined in Council's integrated planning system</t>
  </si>
  <si>
    <t>7.4.3</t>
  </si>
  <si>
    <t>Ensure that Council's organisational culture reflects the values expressed in Council's Community Strategic Plan</t>
  </si>
  <si>
    <t>7.5 Sound Governance and Legislative Practices</t>
  </si>
  <si>
    <t>7.5.1</t>
  </si>
  <si>
    <t>Statutory Compliance - Monitoring and enforcing compliance with legislation for the community's health, wellbeing and protection</t>
  </si>
  <si>
    <t>7.5.2</t>
  </si>
  <si>
    <t>Ensure Council's decision making is inclusive, transparent and democratic</t>
  </si>
  <si>
    <t>7.5.3</t>
  </si>
  <si>
    <t>Provide financial management information and reporting on time and with a high degress of accuracy</t>
  </si>
  <si>
    <t>7.5.4</t>
  </si>
  <si>
    <t>Manage Council records information and knowledge in an integrated and accessible way</t>
  </si>
  <si>
    <t>7.5.5</t>
  </si>
  <si>
    <t>Corporate Governance</t>
  </si>
  <si>
    <t>7.6 Safer Work Environment</t>
  </si>
  <si>
    <t>7.6.1</t>
  </si>
  <si>
    <t>Ensure Council fulfils all Employee Injury Management requirements</t>
  </si>
  <si>
    <t>7.6.2</t>
  </si>
  <si>
    <t>Develop and implement programs to ensure the health and wellbeing of all Council staff</t>
  </si>
  <si>
    <t>7.7 Customer Service</t>
  </si>
  <si>
    <t>7.7.1</t>
  </si>
  <si>
    <t>Ensure customers are able to contact Council in an efficient and effective manner</t>
  </si>
  <si>
    <t>Focus Area 1</t>
  </si>
  <si>
    <t>Natural Environment</t>
  </si>
  <si>
    <t>1.1 Preservation of waterways</t>
  </si>
  <si>
    <t>1.1.1</t>
  </si>
  <si>
    <t>Minimise pollutant discharges into our rivers</t>
  </si>
  <si>
    <t>1.1.2</t>
  </si>
  <si>
    <t>Minimise weeds and pest species (aquatic and terrestrial) and promote natural eco systems in riparian zones</t>
  </si>
  <si>
    <t>Sealed Road Rehabilitation. Increase in annual expenditure on sealed road rehabilitation by $1,000,000 for  years to be funded from borrowings</t>
  </si>
  <si>
    <t>Action</t>
  </si>
  <si>
    <t>Responsible Manager</t>
  </si>
  <si>
    <t>Delivery Date</t>
  </si>
  <si>
    <t>Manager Planning &amp; Assets</t>
  </si>
  <si>
    <t>Replace non-complying playground equipment and replace softfall</t>
  </si>
  <si>
    <t>Upgrade fittings and fixutres to refurbish existing public toilet facilities.</t>
  </si>
  <si>
    <t>Cost 2015-16</t>
  </si>
  <si>
    <t>Cost 2014-15</t>
  </si>
  <si>
    <t>Cost 2016-17</t>
  </si>
  <si>
    <t>Community survey shows community satisfaction of general appearance and condition of facilities, park furniture and structures</t>
  </si>
  <si>
    <t>Outcomes/ Method of assessment</t>
  </si>
  <si>
    <t>Outcomes/Method of assessment</t>
  </si>
  <si>
    <t>Sealing of unsealed urban roads</t>
  </si>
  <si>
    <t>Manager Economic Development</t>
  </si>
  <si>
    <t>Develop a capital improvement program for the Coraki Riverfront</t>
  </si>
  <si>
    <t>Casino Showground Capital improvement program</t>
  </si>
  <si>
    <t>Captial improvement program completed.</t>
  </si>
  <si>
    <t>Development of Woodburn skatepark</t>
  </si>
  <si>
    <t>Statepark project completd.
Community satisfaction survey</t>
  </si>
  <si>
    <t>Program completed and adopted.
Community consultation completed.</t>
  </si>
  <si>
    <t>Community satisfaction survey.
Playground audits.
Playgrounds meet Australian Standards and community satisfaction.</t>
  </si>
  <si>
    <t>IT innovation project</t>
  </si>
  <si>
    <t>Manager IT</t>
  </si>
  <si>
    <t>Public WiFi program to be implemented in Casino CBD, Woodburn and Evans Head</t>
  </si>
  <si>
    <t>Capacity Building Youth Traineeship program</t>
  </si>
  <si>
    <t xml:space="preserve">Project implemented and on schedule
</t>
  </si>
  <si>
    <t>Manager Finance &amp; Workplace Relations</t>
  </si>
  <si>
    <r>
      <t>Economic Development Plans/Projects (</t>
    </r>
    <r>
      <rPr>
        <i/>
        <sz val="13"/>
        <color indexed="8"/>
        <rFont val="Arial"/>
        <family val="2"/>
      </rPr>
      <t>What plans/projects? Are there more than 1?)</t>
    </r>
  </si>
  <si>
    <t>Implement a customer service survey program and communication engagement initiatives.</t>
  </si>
  <si>
    <t>Manager Communications</t>
  </si>
  <si>
    <t>Project developed and implemented and on schedule.</t>
  </si>
  <si>
    <t>Implement an industrial land development strategy for the identification, purchase and development of land to support growth</t>
  </si>
  <si>
    <t>Manager Assessment Environment &amp; Regulation</t>
  </si>
  <si>
    <t>Strategy developed and approved</t>
  </si>
  <si>
    <t>CSP Reference</t>
  </si>
  <si>
    <t>Special Rates Variation Project Revenue/Expenditure Projections</t>
  </si>
  <si>
    <t xml:space="preserve"> Income</t>
  </si>
  <si>
    <t>Financial Year</t>
  </si>
  <si>
    <t>TOTAL Income</t>
  </si>
  <si>
    <t>Notes</t>
  </si>
  <si>
    <t xml:space="preserve"> </t>
  </si>
  <si>
    <t>14/15</t>
  </si>
  <si>
    <t>15/16</t>
  </si>
  <si>
    <t>16/17</t>
  </si>
  <si>
    <t>17/18</t>
  </si>
  <si>
    <t>18/19</t>
  </si>
  <si>
    <t>Strat 7.1.2</t>
  </si>
  <si>
    <t>Rate Increase above 3.4% cap</t>
  </si>
  <si>
    <t>Revenue Increase</t>
  </si>
  <si>
    <t>This is derived from the 10 year financial model.</t>
  </si>
  <si>
    <t>.</t>
  </si>
  <si>
    <t>Expenditure Includes all CSP projects plus Maintenance increases and Org Capacity</t>
  </si>
  <si>
    <t>TOTAL Expenditure</t>
  </si>
  <si>
    <t>RENEWALS</t>
  </si>
  <si>
    <t>Borrowing of 1 million dollars per year for 5 years to fund backlog .</t>
  </si>
  <si>
    <t>Gravel Road Re-sheeting</t>
  </si>
  <si>
    <t xml:space="preserve">Recently numerous natural disaster funding grants have resulted in significant expenditure on gravel resheets however funding level without natural disaster funding is significantly below required renewal level and will require additional funding should natural disaster funding not arise within a 5 year timeframe. </t>
  </si>
  <si>
    <t>Strat 4.2.2</t>
  </si>
  <si>
    <t>Playground replacement - replace non complying equipment and replace softfall</t>
  </si>
  <si>
    <t>Initial backlog to replace non compliant equipment and upgrade softfall.</t>
  </si>
  <si>
    <t>Strat 6.3.1</t>
  </si>
  <si>
    <t>Public Toilet refurbishment</t>
  </si>
  <si>
    <t>Upgrade fittings and fixtures to refurbish existing facilities (may include capitalisation of resource to arrange/undertake works). Focus will also be on reducing the cost of vandalism and cleaning</t>
  </si>
  <si>
    <t xml:space="preserve">Renewal Council facilities and parks.  </t>
  </si>
  <si>
    <t>Improvement of general appearance and condition of facilities, park furniture and structures. Include painting structures, replacement of aged park furniture and improvement of appearance of parks through replacement plantings of expired vegetation (We may need to create a building maintenance crew especially for painting of council buildings)</t>
  </si>
  <si>
    <t>ADDITIONAL SERVICE</t>
  </si>
  <si>
    <t>P79</t>
  </si>
  <si>
    <t>Casino River Bank Presentation</t>
  </si>
  <si>
    <t>increased mowing, weed control, rubbish removal. May involve partnering with indigenous and other community groups for maintenance</t>
  </si>
  <si>
    <t>Cultural and Art Facilities.</t>
  </si>
  <si>
    <t>CAPITAL IMPROVEMENTS</t>
  </si>
  <si>
    <t>Casino Riverfront Amphitheatre &amp; Footbridge and general access improvements/connectivity</t>
  </si>
  <si>
    <t>Strat 2.1.9</t>
  </si>
  <si>
    <t>Woodburn Riverfront</t>
  </si>
  <si>
    <t>DO WE HAVE DATE FOR BYPASS??</t>
  </si>
  <si>
    <t>Evans CBD and environs Carparking and Extension Park St</t>
  </si>
  <si>
    <t>Coraki Riverfront</t>
  </si>
  <si>
    <t>Estimate had $820,000 to balance $600,000 funded</t>
  </si>
  <si>
    <t>Casino Showground Upgrades</t>
  </si>
  <si>
    <t>Casino Carparking</t>
  </si>
  <si>
    <t xml:space="preserve">
Year 1. demolish behind CCC, seal Tatts. Yr 2 construct green house car park, demolish CWA and Baby health. Yr 3 construct Baby Health and CWA. Yr 4 demolish white house, construct white house. Yr 5 install shade structures (maybe spread construct shade across all years)</t>
  </si>
  <si>
    <t xml:space="preserve">Evans Head Skatepark </t>
  </si>
  <si>
    <t>really need $150k + for a great skatepark but can manage congestion with $100K</t>
  </si>
  <si>
    <t>Crawford Square  Regional Park.</t>
  </si>
  <si>
    <t xml:space="preserve">Woodburn Skatepark. </t>
  </si>
  <si>
    <t xml:space="preserve">Casino Skatepark </t>
  </si>
  <si>
    <t>IMPROVED MAINTENANCE</t>
  </si>
  <si>
    <t>Playground maintenance</t>
  </si>
  <si>
    <t>we currently have no allocation. Need to turn over softfall every year to prolong its life. We have no annual allocation to replace broken equipment</t>
  </si>
  <si>
    <t>Toilet Cleaning Maintenance</t>
  </si>
  <si>
    <t>Rural road drain maintenance</t>
  </si>
  <si>
    <t>INCREASED CAPACITY</t>
  </si>
  <si>
    <t>P67</t>
  </si>
  <si>
    <t>IT Innovation Fund.</t>
  </si>
  <si>
    <t>Public Wi Fi in Casino CBD, Woodburn, Evans Head</t>
  </si>
  <si>
    <t>Resource strat.</t>
  </si>
  <si>
    <t>Capacity Building Youth Traineeship Program</t>
  </si>
  <si>
    <t>Economic Development Plans (Growth)/Projects</t>
  </si>
  <si>
    <t>Strat 7.3</t>
  </si>
  <si>
    <t xml:space="preserve">Community Engagement/ Customer Research/Communications. </t>
  </si>
  <si>
    <t>strat 5.1.4</t>
  </si>
  <si>
    <t>Industrial Land Development.</t>
  </si>
  <si>
    <t>strat 6.1.3.</t>
  </si>
  <si>
    <t xml:space="preserve">TOTAL Yearly Expenditure proposed. </t>
  </si>
  <si>
    <t>Yearly deficit without  borrowing.</t>
  </si>
  <si>
    <t xml:space="preserve">       SCENARIO 1. Borrow  annually for Infrastructure RENEWAL backlog at 5% Interest over 10 years</t>
  </si>
  <si>
    <t>Control</t>
  </si>
  <si>
    <t>Colour Key</t>
  </si>
  <si>
    <t>Operational Capacity</t>
  </si>
  <si>
    <t>Yearly  Interest and Redemption Cost of new loan</t>
  </si>
  <si>
    <t>New Projects</t>
  </si>
  <si>
    <t>Years</t>
  </si>
  <si>
    <t>Infrastructure Renewal</t>
  </si>
  <si>
    <t>Amount of Renewals spending qualifying for 3% loan rate subsidy</t>
  </si>
  <si>
    <t>Improved Maintenance</t>
  </si>
  <si>
    <t>CUMULATIVE Interest And Redemption for RENEWALS</t>
  </si>
  <si>
    <t>Additional Service</t>
  </si>
  <si>
    <t>Balance of Projects to Fund</t>
  </si>
  <si>
    <t>Total Annual Cost</t>
  </si>
  <si>
    <t>Surplus /Deficit funds Available</t>
  </si>
  <si>
    <t>Total Unspent Funds over 5 Years</t>
  </si>
  <si>
    <t>Funds Accounted for:</t>
  </si>
  <si>
    <t>SCENARIO 2. Borrow annually for Infrastructure RENEWAL backlog at 2% Interest over 10 years</t>
  </si>
  <si>
    <t>Yearly  Interest and Redemption Cost</t>
  </si>
  <si>
    <t xml:space="preserve">CUMULATIVE Interest And Redemption </t>
  </si>
  <si>
    <t>Total Unspent Funds  over 5 Years</t>
  </si>
  <si>
    <t>Funds accounted for</t>
  </si>
  <si>
    <t>Council to introduce a Youth Traineeship Program</t>
  </si>
  <si>
    <t>P60, Survey. (88%), 6.1.1, 6.1.2, 6.1.3</t>
  </si>
  <si>
    <t xml:space="preserve">undertake annual rehabilitation program of sealed pavement  </t>
  </si>
  <si>
    <t>infrastructure backlog reduced, works program implemented</t>
  </si>
  <si>
    <t>undertake annual resheeting program of unsealed pavements</t>
  </si>
  <si>
    <t>infrastructure backlog reduced, works program implemented, pavement adequate for classification of unsealed road</t>
  </si>
  <si>
    <t xml:space="preserve">undertake annual Playground maintenace program </t>
  </si>
  <si>
    <t>Renew Council facilities, park furniture and structures in council parks and recreation areas.</t>
  </si>
  <si>
    <t>Upgrade completed Reduction in the cost of vandalism and cleaning, community satisfaction survey</t>
  </si>
  <si>
    <t>Toilet amenities cleaning maintenance program - increased frequecy of cleaning</t>
  </si>
  <si>
    <t xml:space="preserve">Community satisfaction survey. Peak usage periods addressed, reduction in number of complaints
</t>
  </si>
  <si>
    <t xml:space="preserve">Casino Riverbank presentation </t>
  </si>
  <si>
    <t xml:space="preserve">Community satisfaction survey, </t>
  </si>
  <si>
    <t>P79, 4.2.1, 4.2.3, 4.3.2, 1.3.1, 3.4.1, 3.4.3</t>
  </si>
  <si>
    <t>P60, Survey. (88%), 6.1.2, 6.1.1</t>
  </si>
  <si>
    <t>undertake sealing of unsealed urban and rural roads</t>
  </si>
  <si>
    <t>program developed, works undertaken as per priority plan, community satisfaction</t>
  </si>
  <si>
    <t>3.4.1, 3.2.1</t>
  </si>
  <si>
    <t>Executive Manager Corporate and Community</t>
  </si>
  <si>
    <t>Community satisfaction surveys</t>
  </si>
  <si>
    <t>Provide public art, displays and facilities to enhance public space</t>
  </si>
  <si>
    <t>Develop and implement  a capital improvement program for the Casino Riverfront Amphitheatre &amp; footbridge and general access improvements/connectivity</t>
  </si>
  <si>
    <t>enhancement plan developed, adopted and implemented</t>
  </si>
  <si>
    <t>Strat 6.1.4, 4.2.3</t>
  </si>
  <si>
    <t>Develop and implement a capital improvement program for Woodburn Riverfront with particular emphasis on capacity building associated with Pacific Highway Diversion</t>
  </si>
  <si>
    <t>Strat 2.1.9, 6.1.4, 4.2.3</t>
  </si>
  <si>
    <t>P 79, 4.2.3, 6.1.4</t>
  </si>
  <si>
    <t>P 79, 4.1.2, 4.2.1</t>
  </si>
  <si>
    <t>P79, 2.1.9, 3.4.1, 6.1.2</t>
  </si>
  <si>
    <t>implement Casino car parking strategy</t>
  </si>
  <si>
    <t>works undertaken as per priority plan, community satisfaction</t>
  </si>
  <si>
    <t>implement Evans Head CBD improvement plan and associated car parking improvements</t>
  </si>
  <si>
    <t>Redevelop Evans Head Skate park</t>
  </si>
  <si>
    <t>Captial improvement program completed, congestion reduced, user satisfaction</t>
  </si>
  <si>
    <t>p78 project 2, 6.1.2, 2.1.9</t>
  </si>
  <si>
    <t>Consultation, 4.1.2,4.2.2</t>
  </si>
  <si>
    <t>P79, 4.4.3, 4.4.4, 4.2.2</t>
  </si>
  <si>
    <t>Develop and implement capital improvement program for  the development of Crawford square as a Regional Park</t>
  </si>
  <si>
    <t>Development of Casino skatepark</t>
  </si>
  <si>
    <t>Statepark project completed, consultation with users
Community satisfaction survey</t>
  </si>
  <si>
    <t>P 79, 4.2.1, 4.2.2</t>
  </si>
  <si>
    <t>P79, 4.2.1, 4.2.2</t>
  </si>
  <si>
    <t xml:space="preserve">Survey, 1.3.2, 6.1.1, 6.1.5, </t>
  </si>
  <si>
    <t>enhance rural roads drainage maintenance</t>
  </si>
  <si>
    <t>infrastructure backlog reduced, works program implemented, customer satisfaction</t>
  </si>
  <si>
    <t>Survey, 4.2.1, 4.2.2, 4.4.3, 4.4.4</t>
  </si>
  <si>
    <t>Water</t>
  </si>
  <si>
    <t>Sewer</t>
  </si>
  <si>
    <t>General</t>
  </si>
  <si>
    <t>Renewals Ratio</t>
  </si>
  <si>
    <t>Renewals Ratio 2013</t>
  </si>
  <si>
    <t>Row Labels</t>
  </si>
  <si>
    <t>Sum of Cost to Satisfactory</t>
  </si>
  <si>
    <t>Bridges</t>
  </si>
  <si>
    <t>Bus Shelters</t>
  </si>
  <si>
    <t>(blank)</t>
  </si>
  <si>
    <t>Culverts</t>
  </si>
  <si>
    <t>Footpath Cycleway</t>
  </si>
  <si>
    <t>Roadside Furniture</t>
  </si>
  <si>
    <t>Sealed Roads Structure</t>
  </si>
  <si>
    <t>Sealed Roads Surface</t>
  </si>
  <si>
    <t>Surface Drainage</t>
  </si>
  <si>
    <t>Traffic Management</t>
  </si>
  <si>
    <t>Unsealed Roads</t>
  </si>
  <si>
    <t>Grand Total</t>
  </si>
  <si>
    <t xml:space="preserve">excludes additions </t>
  </si>
  <si>
    <t>Total Condition 4 &amp; 5</t>
  </si>
  <si>
    <t>Total</t>
  </si>
  <si>
    <t>Roads,Bridges</t>
  </si>
  <si>
    <t>Buildings</t>
  </si>
  <si>
    <t>Storm Water</t>
  </si>
  <si>
    <t>Renewal</t>
  </si>
  <si>
    <t>B&amp;I</t>
  </si>
  <si>
    <t>13/14</t>
  </si>
  <si>
    <t>Roads '000</t>
  </si>
  <si>
    <t>Buildings '000</t>
  </si>
  <si>
    <t>New Build</t>
  </si>
  <si>
    <t>Depreciation</t>
  </si>
  <si>
    <t>Category</t>
  </si>
  <si>
    <t>1. Buildings &amp; Infrastructure Renewals Ratio</t>
  </si>
  <si>
    <t>(Asset Renewals/(Depreciation, Amort and Impair) = 4,735/11,198 = 42.28% (RVC Financial Statements note 13a )</t>
  </si>
  <si>
    <t>Additions</t>
  </si>
  <si>
    <t xml:space="preserve"> (RVC Financial Statements note 9a )</t>
  </si>
  <si>
    <t>3. Asset Additions &amp; Depreciation Values</t>
  </si>
  <si>
    <t>2. General BI Renewals Ratio 26.69% note 13b</t>
  </si>
  <si>
    <t>New Build portion of additions is calculated backwards from the renewals percentage</t>
  </si>
  <si>
    <t>4. Forward Year Renewal Ratios</t>
  </si>
  <si>
    <t>Includes forward program for renewals</t>
  </si>
  <si>
    <t xml:space="preserve">$ Replacement </t>
  </si>
  <si>
    <t>1. SS7 Cost to Satisfactory</t>
  </si>
  <si>
    <t>$ cost to restore standard 4 &amp; 5 deformed and deteriorated roads to standard 1</t>
  </si>
  <si>
    <t>2. SS7 Cost to standard 3</t>
  </si>
  <si>
    <t>SS7 to satisf 1</t>
  </si>
  <si>
    <t>Buildings Roads and Storm Water New Builds are pro rata portion of the General new build number</t>
  </si>
  <si>
    <t>3. Nil consideration for road residual</t>
  </si>
  <si>
    <t>Restoration to level 3 is a somewhat ambigious number as the renewal process restores roads to a level 1 standard</t>
  </si>
  <si>
    <t>Current 12/13</t>
  </si>
  <si>
    <t>Buildings BAU</t>
  </si>
  <si>
    <t>BAU scenario v SRV Project analysis demonstrates improved road portfolio performance with road renewal projects funded by SRV.</t>
  </si>
  <si>
    <t>SS7 cost to satisfactory excludes residual value of deformed and deteriorated roads due to complexity of acquiring all data sources</t>
  </si>
  <si>
    <t xml:space="preserve">Assume percentile range for each standard ( 1 = 100%; 2 = 75%; 3 = 50%; 4 = 25%; 5 = 0%) → Replacement cost to standard 3 is 50% of standard 1 </t>
  </si>
  <si>
    <t>Road deformation and detioration at a diminished rate for RVC road network with recent conditional assessment valuation.</t>
  </si>
  <si>
    <t>Expect Building consumption/ detioration to decline with conditional assessment report.</t>
  </si>
  <si>
    <t>Infrastructure Backlog Assessment</t>
  </si>
  <si>
    <t>Roads,Bridges Standard 1:BAU</t>
  </si>
  <si>
    <t>Roads,Bridges Standard 1:Project</t>
  </si>
  <si>
    <t>Roads,Bridges Standard 3:Project</t>
  </si>
  <si>
    <t>Buildings Standard 1:Project</t>
  </si>
  <si>
    <t>Buildings Standard 3:Project</t>
  </si>
  <si>
    <t>5. Numbers expressed as '000s</t>
  </si>
  <si>
    <t>4. Numbers expressed as '000s</t>
  </si>
  <si>
    <t>SRV Project</t>
  </si>
  <si>
    <t>Roads,Bridges Standard 1: SRV Project</t>
  </si>
  <si>
    <t>Roads,Bridges Standard 3: SRV Project</t>
  </si>
  <si>
    <t>Infrastructure Backlog: Level of Service 3</t>
  </si>
  <si>
    <t>Figure 1: Infrastructure Backlog to 2018/19</t>
  </si>
  <si>
    <t>Roads 2% Backlog</t>
  </si>
  <si>
    <t>Roads 5% Backlog</t>
  </si>
  <si>
    <t>Roads 10% Backlog</t>
  </si>
  <si>
    <t>Buildings 2% Backlog</t>
  </si>
  <si>
    <t>Buildings 5% Backlog</t>
  </si>
  <si>
    <t>Buildings 10% Backlog</t>
  </si>
</sst>
</file>

<file path=xl/styles.xml><?xml version="1.0" encoding="utf-8"?>
<styleSheet xmlns="http://schemas.openxmlformats.org/spreadsheetml/2006/main">
  <numFmts count="9">
    <numFmt numFmtId="6" formatCode="&quot;$&quot;#,##0;[Red]\-&quot;$&quot;#,##0"/>
    <numFmt numFmtId="43" formatCode="_-* #,##0.00_-;\-* #,##0.00_-;_-* &quot;-&quot;??_-;_-@_-"/>
    <numFmt numFmtId="164" formatCode="&quot;$&quot;#,##0"/>
    <numFmt numFmtId="165" formatCode="&quot;$&quot;#,##0;[Red]&quot;$&quot;#,##0"/>
    <numFmt numFmtId="166" formatCode="&quot;$&quot;#,##0.00"/>
    <numFmt numFmtId="167" formatCode="#,##0.00_ ;[Red]\-#,##0.00\ "/>
    <numFmt numFmtId="168" formatCode="_-* #,##0_-;\-* #,##0_-;_-* &quot;-&quot;??_-;_-@_-"/>
    <numFmt numFmtId="169" formatCode="0.00;[Red]0.00"/>
    <numFmt numFmtId="170" formatCode="&quot;$&quot;#.0&quot;M&quot;"/>
  </numFmts>
  <fonts count="34">
    <font>
      <sz val="11"/>
      <color theme="1"/>
      <name val="Calibri"/>
      <family val="2"/>
      <scheme val="minor"/>
    </font>
    <font>
      <b/>
      <sz val="13"/>
      <color indexed="9"/>
      <name val="Arial"/>
      <family val="2"/>
    </font>
    <font>
      <sz val="13"/>
      <color indexed="9"/>
      <name val="Arial"/>
      <family val="2"/>
    </font>
    <font>
      <sz val="13"/>
      <name val="Arial"/>
      <family val="2"/>
    </font>
    <font>
      <i/>
      <sz val="13"/>
      <color indexed="8"/>
      <name val="Arial"/>
      <family val="2"/>
    </font>
    <font>
      <b/>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3"/>
      <color theme="1"/>
      <name val="Arial"/>
      <family val="2"/>
    </font>
    <font>
      <sz val="13"/>
      <color theme="0"/>
      <name val="Arial"/>
      <family val="2"/>
    </font>
    <font>
      <sz val="11"/>
      <name val="Calibri"/>
      <family val="2"/>
      <scheme val="minor"/>
    </font>
    <font>
      <sz val="11"/>
      <color theme="1"/>
      <name val="Arial"/>
      <family val="2"/>
    </font>
    <font>
      <b/>
      <sz val="11"/>
      <name val="Calibri"/>
      <family val="2"/>
      <scheme val="minor"/>
    </font>
    <font>
      <sz val="14"/>
      <color theme="1"/>
      <name val="Calibri"/>
      <family val="2"/>
      <scheme val="minor"/>
    </font>
    <font>
      <b/>
      <i/>
      <sz val="11"/>
      <color theme="1"/>
      <name val="Calibri"/>
      <family val="2"/>
      <scheme val="minor"/>
    </font>
    <font>
      <sz val="26"/>
      <color theme="1"/>
      <name val="Calibri"/>
      <family val="2"/>
      <scheme val="minor"/>
    </font>
    <font>
      <sz val="13"/>
      <color rgb="FF00B0F0"/>
      <name val="Arial"/>
      <family val="2"/>
    </font>
    <font>
      <sz val="13"/>
      <color theme="5" tint="0.59999389629810485"/>
      <name val="Arial"/>
      <family val="2"/>
    </font>
    <font>
      <sz val="10"/>
      <color theme="1"/>
      <name val="Calibri"/>
      <family val="2"/>
      <scheme val="minor"/>
    </font>
    <font>
      <b/>
      <sz val="14"/>
      <color theme="1"/>
      <name val="Calibri"/>
      <family val="2"/>
      <scheme val="minor"/>
    </font>
    <font>
      <sz val="8"/>
      <color theme="1"/>
      <name val="Calibri"/>
      <family val="2"/>
      <scheme val="minor"/>
    </font>
    <font>
      <b/>
      <sz val="8"/>
      <color rgb="FF000000"/>
      <name val="Arial"/>
      <family val="2"/>
    </font>
    <font>
      <sz val="8"/>
      <color theme="5" tint="-0.499984740745262"/>
      <name val="Calibri"/>
      <family val="2"/>
      <scheme val="minor"/>
    </font>
    <font>
      <b/>
      <sz val="8"/>
      <color theme="5" tint="-0.499984740745262"/>
      <name val="Calibri"/>
      <family val="2"/>
      <scheme val="minor"/>
    </font>
    <font>
      <b/>
      <sz val="10"/>
      <color theme="0"/>
      <name val="Calibri"/>
      <family val="2"/>
      <scheme val="minor"/>
    </font>
    <font>
      <b/>
      <sz val="10"/>
      <color theme="1"/>
      <name val="Calibri"/>
      <family val="2"/>
      <scheme val="minor"/>
    </font>
    <font>
      <sz val="8"/>
      <color theme="5" tint="-0.499984740745262"/>
      <name val="Calibri"/>
      <family val="2"/>
    </font>
    <font>
      <b/>
      <sz val="8"/>
      <color theme="1"/>
      <name val="Calibri"/>
      <family val="2"/>
      <scheme val="minor"/>
    </font>
    <font>
      <b/>
      <sz val="8"/>
      <color rgb="FF000000"/>
      <name val="Calibri"/>
      <family val="2"/>
      <scheme val="minor"/>
    </font>
  </fonts>
  <fills count="19">
    <fill>
      <patternFill patternType="none"/>
    </fill>
    <fill>
      <patternFill patternType="gray125"/>
    </fill>
    <fill>
      <patternFill patternType="solid">
        <fgColor indexed="60"/>
        <bgColor indexed="64"/>
      </patternFill>
    </fill>
    <fill>
      <patternFill patternType="solid">
        <fgColor indexed="56"/>
        <bgColor indexed="64"/>
      </patternFill>
    </fill>
    <fill>
      <patternFill patternType="solid">
        <fgColor indexed="57"/>
        <bgColor indexed="64"/>
      </patternFill>
    </fill>
    <fill>
      <patternFill patternType="solid">
        <fgColor theme="6"/>
      </patternFill>
    </fill>
    <fill>
      <patternFill patternType="solid">
        <fgColor theme="8"/>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C000"/>
        <bgColor indexed="64"/>
      </patternFill>
    </fill>
    <fill>
      <patternFill patternType="solid">
        <fgColor theme="8" tint="-0.249977111117893"/>
        <bgColor indexed="64"/>
      </patternFill>
    </fill>
  </fills>
  <borders count="59">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double">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double">
        <color indexed="64"/>
      </right>
      <top style="medium">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right style="thick">
        <color indexed="64"/>
      </right>
      <top/>
      <bottom/>
      <diagonal/>
    </border>
    <border>
      <left style="thick">
        <color indexed="64"/>
      </left>
      <right style="thick">
        <color indexed="64"/>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ck">
        <color indexed="64"/>
      </left>
      <right style="thin">
        <color rgb="FFB2B2B2"/>
      </right>
      <top style="thin">
        <color rgb="FFB2B2B2"/>
      </top>
      <bottom style="thin">
        <color rgb="FFB2B2B2"/>
      </bottom>
      <diagonal/>
    </border>
    <border>
      <left style="thin">
        <color rgb="FFB2B2B2"/>
      </left>
      <right style="thick">
        <color indexed="64"/>
      </right>
      <top style="thin">
        <color rgb="FFB2B2B2"/>
      </top>
      <bottom style="thin">
        <color rgb="FFB2B2B2"/>
      </bottom>
      <diagonal/>
    </border>
    <border>
      <left style="thin">
        <color rgb="FFB2B2B2"/>
      </left>
      <right/>
      <top style="thin">
        <color rgb="FFB2B2B2"/>
      </top>
      <bottom style="thin">
        <color rgb="FFB2B2B2"/>
      </bottom>
      <diagonal/>
    </border>
  </borders>
  <cellStyleXfs count="8">
    <xf numFmtId="0" fontId="0" fillId="0" borderId="0"/>
    <xf numFmtId="0" fontId="7"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43" fontId="6" fillId="0" borderId="0" applyFont="0" applyFill="0" applyBorder="0" applyAlignment="0" applyProtection="0"/>
    <xf numFmtId="0" fontId="10" fillId="8" borderId="0" applyNumberFormat="0" applyBorder="0" applyAlignment="0" applyProtection="0"/>
    <xf numFmtId="0" fontId="11" fillId="9" borderId="0" applyNumberFormat="0" applyBorder="0" applyAlignment="0" applyProtection="0"/>
    <xf numFmtId="9" fontId="6" fillId="0" borderId="0" applyFont="0" applyFill="0" applyBorder="0" applyAlignment="0" applyProtection="0"/>
  </cellStyleXfs>
  <cellXfs count="390">
    <xf numFmtId="0" fontId="0" fillId="0" borderId="0" xfId="0"/>
    <xf numFmtId="0" fontId="2" fillId="2" borderId="1" xfId="0" applyFont="1" applyFill="1" applyBorder="1" applyAlignment="1">
      <alignment horizontal="left" vertical="center" inden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indent="1"/>
    </xf>
    <xf numFmtId="0" fontId="1" fillId="3" borderId="5" xfId="0" applyFont="1" applyFill="1" applyBorder="1" applyAlignment="1">
      <alignment horizontal="left" vertical="center"/>
    </xf>
    <xf numFmtId="0" fontId="1" fillId="3" borderId="0" xfId="0" applyFont="1" applyFill="1" applyBorder="1" applyAlignment="1">
      <alignment horizontal="left" vertical="center"/>
    </xf>
    <xf numFmtId="0" fontId="2" fillId="2" borderId="5"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xf>
    <xf numFmtId="0" fontId="0" fillId="10" borderId="0" xfId="0" applyFill="1"/>
    <xf numFmtId="0" fontId="0" fillId="0" borderId="0" xfId="0" applyAlignment="1">
      <alignment wrapText="1"/>
    </xf>
    <xf numFmtId="0" fontId="13" fillId="0" borderId="0" xfId="0" applyFont="1" applyAlignment="1">
      <alignment wrapText="1"/>
    </xf>
    <xf numFmtId="0" fontId="14" fillId="10" borderId="6" xfId="0" applyFont="1" applyFill="1" applyBorder="1" applyAlignment="1">
      <alignment horizontal="center" wrapText="1"/>
    </xf>
    <xf numFmtId="0" fontId="14" fillId="10" borderId="6" xfId="0" applyFont="1" applyFill="1" applyBorder="1" applyAlignment="1">
      <alignment wrapText="1"/>
    </xf>
    <xf numFmtId="0" fontId="13" fillId="10" borderId="6" xfId="0" applyFont="1" applyFill="1" applyBorder="1" applyAlignment="1">
      <alignment wrapText="1"/>
    </xf>
    <xf numFmtId="0" fontId="0" fillId="10" borderId="6" xfId="0" applyFill="1" applyBorder="1" applyAlignment="1">
      <alignment wrapText="1"/>
    </xf>
    <xf numFmtId="0" fontId="3" fillId="2" borderId="2" xfId="0" applyFont="1" applyFill="1" applyBorder="1" applyAlignment="1">
      <alignment horizontal="left" vertical="center" wrapText="1"/>
    </xf>
    <xf numFmtId="15" fontId="13" fillId="10" borderId="6" xfId="0" applyNumberFormat="1" applyFont="1" applyFill="1" applyBorder="1" applyAlignment="1">
      <alignment wrapText="1"/>
    </xf>
    <xf numFmtId="0" fontId="0" fillId="0" borderId="0" xfId="0" applyAlignment="1">
      <alignment horizontal="right" wrapText="1"/>
    </xf>
    <xf numFmtId="6" fontId="0" fillId="0" borderId="0" xfId="0" applyNumberFormat="1" applyAlignment="1">
      <alignment horizontal="right" wrapText="1"/>
    </xf>
    <xf numFmtId="0" fontId="0" fillId="11" borderId="6" xfId="0" applyFill="1" applyBorder="1" applyAlignment="1">
      <alignment wrapText="1"/>
    </xf>
    <xf numFmtId="0" fontId="15" fillId="12" borderId="7" xfId="0" applyFont="1" applyFill="1" applyBorder="1" applyAlignment="1">
      <alignment horizontal="center" wrapText="1"/>
    </xf>
    <xf numFmtId="6" fontId="0" fillId="0" borderId="0" xfId="0" applyNumberFormat="1"/>
    <xf numFmtId="0" fontId="16" fillId="10" borderId="6" xfId="0" applyFont="1" applyFill="1" applyBorder="1" applyAlignment="1">
      <alignment wrapText="1"/>
    </xf>
    <xf numFmtId="0" fontId="0" fillId="10" borderId="0" xfId="0" applyFill="1" applyAlignment="1">
      <alignment horizontal="right" wrapText="1"/>
    </xf>
    <xf numFmtId="6" fontId="0" fillId="10" borderId="0" xfId="0" applyNumberFormat="1" applyFill="1" applyAlignment="1">
      <alignment horizontal="right" wrapText="1"/>
    </xf>
    <xf numFmtId="6" fontId="0" fillId="10" borderId="0" xfId="0" applyNumberFormat="1" applyFill="1"/>
    <xf numFmtId="6" fontId="0" fillId="12" borderId="0" xfId="0" applyNumberFormat="1" applyFill="1" applyAlignment="1">
      <alignment horizontal="right" wrapText="1"/>
    </xf>
    <xf numFmtId="0" fontId="0" fillId="10" borderId="6" xfId="0" applyFill="1" applyBorder="1"/>
    <xf numFmtId="0" fontId="0" fillId="10" borderId="6" xfId="0" applyFill="1" applyBorder="1" applyAlignment="1">
      <alignment horizontal="right" wrapText="1"/>
    </xf>
    <xf numFmtId="0" fontId="13" fillId="10" borderId="8" xfId="0" applyFont="1" applyFill="1" applyBorder="1" applyAlignment="1">
      <alignment wrapText="1"/>
    </xf>
    <xf numFmtId="0" fontId="2" fillId="2" borderId="9" xfId="0" applyFont="1" applyFill="1" applyBorder="1" applyAlignment="1">
      <alignment horizontal="left" vertical="center"/>
    </xf>
    <xf numFmtId="0" fontId="2" fillId="2" borderId="8" xfId="0" applyFont="1" applyFill="1" applyBorder="1" applyAlignment="1">
      <alignment horizontal="left" vertical="center"/>
    </xf>
    <xf numFmtId="3" fontId="0" fillId="0" borderId="0" xfId="0" applyNumberFormat="1" applyAlignment="1">
      <alignment horizontal="right" wrapText="1"/>
    </xf>
    <xf numFmtId="3" fontId="0" fillId="0" borderId="0" xfId="0" applyNumberFormat="1" applyAlignment="1">
      <alignment wrapText="1"/>
    </xf>
    <xf numFmtId="0" fontId="0" fillId="10" borderId="6" xfId="0" applyFill="1" applyBorder="1" applyAlignment="1">
      <alignment horizontal="left" vertical="top" wrapText="1"/>
    </xf>
    <xf numFmtId="0" fontId="13" fillId="11" borderId="6" xfId="0" applyFont="1" applyFill="1" applyBorder="1" applyAlignment="1">
      <alignment wrapText="1"/>
    </xf>
    <xf numFmtId="15" fontId="0" fillId="10" borderId="6" xfId="0" applyNumberFormat="1" applyFill="1" applyBorder="1"/>
    <xf numFmtId="0" fontId="12" fillId="0" borderId="10" xfId="0" applyFont="1" applyBorder="1"/>
    <xf numFmtId="0" fontId="12" fillId="0" borderId="11" xfId="0" applyFont="1" applyBorder="1" applyAlignment="1">
      <alignment horizontal="center"/>
    </xf>
    <xf numFmtId="0" fontId="12" fillId="0" borderId="12" xfId="0" applyFont="1" applyBorder="1" applyAlignment="1">
      <alignment horizontal="center" vertical="center"/>
    </xf>
    <xf numFmtId="0" fontId="12" fillId="0" borderId="13" xfId="0" applyFont="1" applyBorder="1"/>
    <xf numFmtId="0" fontId="0" fillId="0" borderId="14" xfId="0" applyBorder="1" applyAlignment="1">
      <alignment horizontal="right"/>
    </xf>
    <xf numFmtId="0" fontId="0" fillId="0" borderId="15" xfId="0" applyBorder="1" applyAlignment="1">
      <alignment horizontal="right"/>
    </xf>
    <xf numFmtId="0" fontId="12" fillId="0" borderId="16" xfId="0" applyFont="1" applyBorder="1" applyAlignment="1">
      <alignment horizontal="center" vertical="center"/>
    </xf>
    <xf numFmtId="0" fontId="0" fillId="0" borderId="17" xfId="0" applyBorder="1"/>
    <xf numFmtId="9" fontId="0" fillId="0" borderId="18" xfId="0" applyNumberFormat="1" applyBorder="1" applyAlignment="1">
      <alignment horizontal="right"/>
    </xf>
    <xf numFmtId="9" fontId="0" fillId="0" borderId="19" xfId="0" applyNumberFormat="1" applyBorder="1" applyAlignment="1">
      <alignment horizontal="right"/>
    </xf>
    <xf numFmtId="0" fontId="0" fillId="0" borderId="20" xfId="0" applyBorder="1"/>
    <xf numFmtId="164" fontId="17" fillId="11" borderId="0" xfId="0" applyNumberFormat="1" applyFont="1" applyFill="1"/>
    <xf numFmtId="164" fontId="12" fillId="11" borderId="0" xfId="0" applyNumberFormat="1" applyFont="1" applyFill="1"/>
    <xf numFmtId="164" fontId="12" fillId="11" borderId="0" xfId="0" applyNumberFormat="1" applyFont="1" applyFill="1" applyBorder="1"/>
    <xf numFmtId="164" fontId="12" fillId="11" borderId="7" xfId="0" applyNumberFormat="1" applyFont="1" applyFill="1" applyBorder="1"/>
    <xf numFmtId="0" fontId="0" fillId="0" borderId="21" xfId="0" applyBorder="1"/>
    <xf numFmtId="0" fontId="0" fillId="0" borderId="0" xfId="0" applyBorder="1"/>
    <xf numFmtId="0" fontId="0" fillId="0" borderId="22" xfId="0" applyBorder="1"/>
    <xf numFmtId="0" fontId="0" fillId="0" borderId="23" xfId="0" applyBorder="1"/>
    <xf numFmtId="0" fontId="0" fillId="0" borderId="24" xfId="0" applyBorder="1"/>
    <xf numFmtId="0" fontId="12" fillId="0" borderId="25" xfId="0" applyFont="1" applyBorder="1" applyAlignment="1">
      <alignment wrapText="1"/>
    </xf>
    <xf numFmtId="0" fontId="12" fillId="0" borderId="26" xfId="0" applyFont="1" applyBorder="1" applyAlignment="1">
      <alignment horizontal="center"/>
    </xf>
    <xf numFmtId="0" fontId="0" fillId="0" borderId="27" xfId="0" applyBorder="1" applyAlignment="1">
      <alignment horizontal="right"/>
    </xf>
    <xf numFmtId="0" fontId="10" fillId="13" borderId="28" xfId="5" applyFill="1" applyBorder="1"/>
    <xf numFmtId="164" fontId="10" fillId="13" borderId="6" xfId="5" applyNumberFormat="1" applyFill="1" applyBorder="1" applyProtection="1">
      <protection locked="0"/>
    </xf>
    <xf numFmtId="0" fontId="0" fillId="0" borderId="29" xfId="0" applyBorder="1"/>
    <xf numFmtId="164" fontId="10" fillId="13" borderId="18" xfId="5" applyNumberFormat="1" applyFill="1" applyBorder="1" applyProtection="1">
      <protection locked="0"/>
    </xf>
    <xf numFmtId="164" fontId="10" fillId="13" borderId="19" xfId="5" applyNumberFormat="1" applyFill="1" applyBorder="1" applyProtection="1">
      <protection locked="0"/>
    </xf>
    <xf numFmtId="164" fontId="10" fillId="13" borderId="30" xfId="5" applyNumberFormat="1" applyFill="1" applyBorder="1" applyProtection="1"/>
    <xf numFmtId="164" fontId="0" fillId="0" borderId="29" xfId="0" applyNumberFormat="1" applyBorder="1" applyAlignment="1">
      <alignment wrapText="1"/>
    </xf>
    <xf numFmtId="164" fontId="10" fillId="13" borderId="9" xfId="5" applyNumberFormat="1" applyFill="1" applyBorder="1" applyProtection="1"/>
    <xf numFmtId="164" fontId="10" fillId="13" borderId="19" xfId="5" applyNumberFormat="1" applyFill="1" applyBorder="1" applyProtection="1"/>
    <xf numFmtId="0" fontId="0" fillId="0" borderId="29" xfId="0" applyBorder="1" applyAlignment="1">
      <alignment wrapText="1"/>
    </xf>
    <xf numFmtId="164" fontId="0" fillId="0" borderId="29" xfId="0" applyNumberFormat="1" applyBorder="1"/>
    <xf numFmtId="164" fontId="8" fillId="14" borderId="8" xfId="3" applyNumberFormat="1" applyFill="1" applyBorder="1" applyProtection="1">
      <protection locked="0"/>
    </xf>
    <xf numFmtId="164" fontId="8" fillId="14" borderId="6" xfId="3" applyNumberFormat="1" applyFill="1" applyBorder="1" applyProtection="1">
      <protection locked="0"/>
    </xf>
    <xf numFmtId="164" fontId="8" fillId="14" borderId="30" xfId="3" applyNumberFormat="1" applyFill="1" applyBorder="1" applyProtection="1"/>
    <xf numFmtId="164" fontId="0" fillId="0" borderId="8" xfId="0" applyNumberFormat="1" applyBorder="1" applyProtection="1">
      <protection locked="0"/>
    </xf>
    <xf numFmtId="164" fontId="0" fillId="0" borderId="6" xfId="0" applyNumberFormat="1" applyBorder="1" applyProtection="1">
      <protection locked="0"/>
    </xf>
    <xf numFmtId="164" fontId="0" fillId="0" borderId="30" xfId="0" applyNumberFormat="1" applyBorder="1" applyProtection="1"/>
    <xf numFmtId="164" fontId="8" fillId="7" borderId="8" xfId="3" applyNumberFormat="1" applyBorder="1" applyProtection="1">
      <protection locked="0"/>
    </xf>
    <xf numFmtId="164" fontId="8" fillId="7" borderId="6" xfId="3" applyNumberFormat="1" applyBorder="1" applyProtection="1">
      <protection locked="0"/>
    </xf>
    <xf numFmtId="164" fontId="8" fillId="7" borderId="30" xfId="3" applyNumberFormat="1" applyBorder="1" applyProtection="1"/>
    <xf numFmtId="164" fontId="8" fillId="7" borderId="6" xfId="3" applyNumberFormat="1" applyBorder="1" applyProtection="1"/>
    <xf numFmtId="164" fontId="0" fillId="0" borderId="22" xfId="0" applyNumberFormat="1" applyBorder="1"/>
    <xf numFmtId="164" fontId="8" fillId="7" borderId="31" xfId="3" applyNumberFormat="1" applyBorder="1" applyProtection="1">
      <protection locked="0"/>
    </xf>
    <xf numFmtId="164" fontId="8" fillId="0" borderId="8" xfId="3" applyNumberFormat="1" applyFill="1" applyBorder="1" applyProtection="1">
      <protection locked="0"/>
    </xf>
    <xf numFmtId="164" fontId="8" fillId="0" borderId="6" xfId="3" applyNumberFormat="1" applyFill="1" applyBorder="1" applyProtection="1">
      <protection locked="0"/>
    </xf>
    <xf numFmtId="164" fontId="8" fillId="0" borderId="30" xfId="3" applyNumberFormat="1" applyFill="1" applyBorder="1" applyProtection="1"/>
    <xf numFmtId="164" fontId="11" fillId="9" borderId="8" xfId="6" applyNumberFormat="1" applyBorder="1" applyProtection="1">
      <protection locked="0"/>
    </xf>
    <xf numFmtId="164" fontId="11" fillId="9" borderId="6" xfId="6" applyNumberFormat="1" applyBorder="1" applyProtection="1">
      <protection locked="0"/>
    </xf>
    <xf numFmtId="164" fontId="11" fillId="9" borderId="30" xfId="6" applyNumberFormat="1" applyBorder="1" applyProtection="1"/>
    <xf numFmtId="164" fontId="0" fillId="0" borderId="29" xfId="0" applyNumberFormat="1" applyFill="1" applyBorder="1" applyAlignment="1">
      <alignment wrapText="1"/>
    </xf>
    <xf numFmtId="164" fontId="11" fillId="0" borderId="8" xfId="6" applyNumberFormat="1" applyFill="1" applyBorder="1" applyProtection="1">
      <protection locked="0"/>
    </xf>
    <xf numFmtId="164" fontId="11" fillId="0" borderId="6" xfId="6" applyNumberFormat="1" applyFill="1" applyBorder="1" applyProtection="1">
      <protection locked="0"/>
    </xf>
    <xf numFmtId="164" fontId="11" fillId="0" borderId="30" xfId="6" applyNumberFormat="1" applyFill="1" applyBorder="1" applyProtection="1"/>
    <xf numFmtId="164" fontId="7" fillId="6" borderId="31" xfId="2" applyNumberFormat="1" applyBorder="1" applyAlignment="1" applyProtection="1">
      <alignment wrapText="1"/>
      <protection locked="0"/>
    </xf>
    <xf numFmtId="164" fontId="7" fillId="6" borderId="6" xfId="2" applyNumberFormat="1" applyBorder="1" applyAlignment="1" applyProtection="1">
      <alignment wrapText="1"/>
      <protection locked="0"/>
    </xf>
    <xf numFmtId="164" fontId="7" fillId="6" borderId="6" xfId="2" applyNumberFormat="1" applyBorder="1" applyAlignment="1" applyProtection="1">
      <alignment wrapText="1"/>
    </xf>
    <xf numFmtId="164" fontId="7" fillId="6" borderId="31" xfId="2" applyNumberFormat="1" applyBorder="1" applyProtection="1">
      <protection locked="0"/>
    </xf>
    <xf numFmtId="164" fontId="7" fillId="6" borderId="6" xfId="2" applyNumberFormat="1" applyBorder="1" applyProtection="1">
      <protection locked="0"/>
    </xf>
    <xf numFmtId="164" fontId="7" fillId="6" borderId="6" xfId="2" applyNumberFormat="1" applyBorder="1" applyProtection="1"/>
    <xf numFmtId="164" fontId="0" fillId="0" borderId="16" xfId="0" applyNumberFormat="1" applyBorder="1"/>
    <xf numFmtId="164" fontId="7" fillId="6" borderId="8" xfId="2" applyNumberFormat="1" applyBorder="1" applyAlignment="1" applyProtection="1">
      <alignment wrapText="1"/>
      <protection locked="0"/>
    </xf>
    <xf numFmtId="164" fontId="7" fillId="6" borderId="30" xfId="2" applyNumberFormat="1" applyBorder="1" applyAlignment="1" applyProtection="1">
      <alignment wrapText="1"/>
    </xf>
    <xf numFmtId="164" fontId="7" fillId="6" borderId="18" xfId="2" applyNumberFormat="1" applyBorder="1" applyAlignment="1" applyProtection="1">
      <alignment wrapText="1"/>
      <protection locked="0"/>
    </xf>
    <xf numFmtId="164" fontId="7" fillId="6" borderId="19" xfId="2" applyNumberFormat="1" applyBorder="1" applyAlignment="1" applyProtection="1">
      <alignment wrapText="1"/>
      <protection locked="0"/>
    </xf>
    <xf numFmtId="164" fontId="7" fillId="6" borderId="32" xfId="2" applyNumberFormat="1" applyBorder="1" applyAlignment="1" applyProtection="1">
      <alignment wrapText="1"/>
    </xf>
    <xf numFmtId="164" fontId="7" fillId="6" borderId="18" xfId="2" applyNumberFormat="1" applyBorder="1" applyProtection="1">
      <protection locked="0"/>
    </xf>
    <xf numFmtId="164" fontId="0" fillId="0" borderId="0" xfId="0" applyNumberFormat="1" applyBorder="1"/>
    <xf numFmtId="0" fontId="0" fillId="0" borderId="33" xfId="0" applyBorder="1" applyProtection="1">
      <protection locked="0"/>
    </xf>
    <xf numFmtId="0" fontId="0" fillId="0" borderId="34" xfId="0" applyBorder="1"/>
    <xf numFmtId="0" fontId="12" fillId="0" borderId="28" xfId="0" applyFont="1" applyBorder="1" applyAlignment="1" applyProtection="1">
      <alignment wrapText="1"/>
      <protection locked="0"/>
    </xf>
    <xf numFmtId="164" fontId="0" fillId="0" borderId="35" xfId="0" applyNumberFormat="1" applyBorder="1"/>
    <xf numFmtId="164" fontId="0" fillId="0" borderId="36" xfId="0" applyNumberFormat="1" applyBorder="1"/>
    <xf numFmtId="164" fontId="18" fillId="0" borderId="37" xfId="0" applyNumberFormat="1" applyFont="1" applyBorder="1" applyProtection="1"/>
    <xf numFmtId="0" fontId="0" fillId="0" borderId="0" xfId="0" applyFill="1" applyBorder="1" applyProtection="1">
      <protection locked="0"/>
    </xf>
    <xf numFmtId="164" fontId="0" fillId="0" borderId="0" xfId="0" applyNumberFormat="1" applyBorder="1" applyProtection="1"/>
    <xf numFmtId="0" fontId="0" fillId="15" borderId="0" xfId="0" applyFill="1" applyBorder="1" applyProtection="1">
      <protection locked="0"/>
    </xf>
    <xf numFmtId="164" fontId="0" fillId="15" borderId="0" xfId="0" applyNumberFormat="1" applyFill="1" applyBorder="1"/>
    <xf numFmtId="0" fontId="19" fillId="0" borderId="38" xfId="0" applyFont="1" applyFill="1" applyBorder="1" applyAlignment="1" applyProtection="1">
      <alignment wrapText="1" readingOrder="1"/>
      <protection locked="0"/>
    </xf>
    <xf numFmtId="164" fontId="0" fillId="0" borderId="39" xfId="0" applyNumberFormat="1" applyBorder="1"/>
    <xf numFmtId="164" fontId="12" fillId="0" borderId="40" xfId="0" applyNumberFormat="1" applyFont="1" applyBorder="1" applyAlignment="1">
      <alignment horizontal="center" vertical="center"/>
    </xf>
    <xf numFmtId="0" fontId="20" fillId="0" borderId="41" xfId="0" applyFont="1" applyBorder="1" applyAlignment="1">
      <alignment horizontal="center"/>
    </xf>
    <xf numFmtId="0" fontId="19" fillId="0" borderId="33" xfId="0" applyFont="1" applyFill="1" applyBorder="1" applyAlignment="1" applyProtection="1">
      <alignment wrapText="1"/>
      <protection locked="0"/>
    </xf>
    <xf numFmtId="164" fontId="0" fillId="0" borderId="42" xfId="0" applyNumberFormat="1" applyBorder="1"/>
    <xf numFmtId="0" fontId="7" fillId="6" borderId="43" xfId="2" applyBorder="1" applyAlignment="1">
      <alignment horizontal="center" wrapText="1"/>
    </xf>
    <xf numFmtId="0" fontId="0" fillId="0" borderId="33" xfId="0" applyFill="1" applyBorder="1" applyProtection="1">
      <protection locked="0"/>
    </xf>
    <xf numFmtId="164" fontId="8" fillId="7" borderId="44" xfId="3" applyNumberFormat="1" applyBorder="1" applyAlignment="1">
      <alignment horizontal="center"/>
    </xf>
    <xf numFmtId="3" fontId="0" fillId="0" borderId="0" xfId="0" applyNumberFormat="1" applyBorder="1"/>
    <xf numFmtId="164" fontId="10" fillId="13" borderId="44" xfId="5" applyNumberFormat="1" applyFill="1" applyBorder="1" applyAlignment="1">
      <alignment horizontal="center"/>
    </xf>
    <xf numFmtId="0" fontId="7" fillId="13" borderId="56" xfId="1" applyFill="1" applyBorder="1" applyAlignment="1" applyProtection="1">
      <alignment wrapText="1"/>
      <protection locked="0"/>
    </xf>
    <xf numFmtId="164" fontId="7" fillId="13" borderId="55" xfId="1" applyNumberFormat="1" applyFill="1" applyBorder="1"/>
    <xf numFmtId="164" fontId="7" fillId="13" borderId="57" xfId="1" applyNumberFormat="1" applyFill="1" applyBorder="1"/>
    <xf numFmtId="164" fontId="11" fillId="9" borderId="45" xfId="6" applyNumberFormat="1" applyBorder="1" applyAlignment="1">
      <alignment horizontal="center"/>
    </xf>
    <xf numFmtId="164" fontId="0" fillId="14" borderId="0" xfId="0" applyNumberFormat="1" applyFill="1" applyBorder="1" applyAlignment="1">
      <alignment horizontal="center"/>
    </xf>
    <xf numFmtId="0" fontId="12" fillId="0" borderId="42" xfId="0" applyFont="1" applyBorder="1" applyAlignment="1">
      <alignment horizontal="center"/>
    </xf>
    <xf numFmtId="0" fontId="0" fillId="16" borderId="33" xfId="0" applyFill="1" applyBorder="1" applyProtection="1">
      <protection locked="0"/>
    </xf>
    <xf numFmtId="164" fontId="0" fillId="16" borderId="0" xfId="0" applyNumberFormat="1" applyFill="1" applyBorder="1"/>
    <xf numFmtId="9" fontId="0" fillId="16" borderId="42" xfId="0" applyNumberFormat="1" applyFill="1" applyBorder="1" applyAlignment="1">
      <alignment horizontal="right"/>
    </xf>
    <xf numFmtId="165" fontId="0" fillId="0" borderId="39" xfId="0" applyNumberFormat="1" applyBorder="1"/>
    <xf numFmtId="165" fontId="0" fillId="0" borderId="0" xfId="0" applyNumberFormat="1" applyBorder="1"/>
    <xf numFmtId="164" fontId="0" fillId="0" borderId="33" xfId="0" applyNumberFormat="1" applyBorder="1"/>
    <xf numFmtId="0" fontId="0" fillId="0" borderId="46" xfId="0" applyFill="1" applyBorder="1" applyProtection="1">
      <protection locked="0"/>
    </xf>
    <xf numFmtId="165" fontId="15" fillId="11" borderId="47" xfId="0" applyNumberFormat="1" applyFont="1" applyFill="1" applyBorder="1"/>
    <xf numFmtId="165" fontId="0" fillId="11" borderId="47" xfId="0" applyNumberFormat="1" applyFill="1" applyBorder="1"/>
    <xf numFmtId="0" fontId="0" fillId="0" borderId="33" xfId="0" applyBorder="1" applyAlignment="1">
      <alignment horizontal="center"/>
    </xf>
    <xf numFmtId="165" fontId="15" fillId="0" borderId="0" xfId="0" applyNumberFormat="1" applyFont="1" applyFill="1" applyBorder="1"/>
    <xf numFmtId="165" fontId="0" fillId="0" borderId="0" xfId="0" applyNumberFormat="1" applyFill="1" applyBorder="1"/>
    <xf numFmtId="0" fontId="0" fillId="0" borderId="0" xfId="0" applyBorder="1" applyAlignment="1">
      <alignment horizontal="center"/>
    </xf>
    <xf numFmtId="0" fontId="0" fillId="0" borderId="0" xfId="0" applyBorder="1" applyProtection="1">
      <protection locked="0"/>
    </xf>
    <xf numFmtId="0" fontId="19" fillId="0" borderId="38" xfId="0" applyFont="1" applyFill="1" applyBorder="1" applyAlignment="1" applyProtection="1">
      <alignment wrapText="1"/>
      <protection locked="0"/>
    </xf>
    <xf numFmtId="166" fontId="0" fillId="0" borderId="0" xfId="0" applyNumberFormat="1" applyFill="1"/>
    <xf numFmtId="0" fontId="7" fillId="5" borderId="56" xfId="1" applyBorder="1" applyAlignment="1" applyProtection="1">
      <alignment wrapText="1"/>
      <protection locked="0"/>
    </xf>
    <xf numFmtId="164" fontId="7" fillId="5" borderId="55" xfId="1" applyNumberFormat="1" applyBorder="1"/>
    <xf numFmtId="164" fontId="7" fillId="5" borderId="58" xfId="1" applyNumberFormat="1" applyBorder="1"/>
    <xf numFmtId="0" fontId="0" fillId="0" borderId="33" xfId="0" applyBorder="1"/>
    <xf numFmtId="3" fontId="0" fillId="0" borderId="0" xfId="0" applyNumberFormat="1" applyFill="1" applyBorder="1"/>
    <xf numFmtId="9" fontId="0" fillId="0" borderId="0" xfId="0" applyNumberFormat="1" applyBorder="1" applyAlignment="1">
      <alignment horizontal="right"/>
    </xf>
    <xf numFmtId="0" fontId="0" fillId="0" borderId="0" xfId="0" applyFill="1" applyBorder="1"/>
    <xf numFmtId="0" fontId="0" fillId="0" borderId="33" xfId="0" applyFill="1" applyBorder="1"/>
    <xf numFmtId="164" fontId="0" fillId="11" borderId="47" xfId="0" applyNumberFormat="1" applyFill="1" applyBorder="1"/>
    <xf numFmtId="0" fontId="0" fillId="13" borderId="0" xfId="0" applyFill="1" applyBorder="1" applyAlignment="1" applyProtection="1">
      <alignment wrapText="1"/>
      <protection locked="0"/>
    </xf>
    <xf numFmtId="165" fontId="0" fillId="13" borderId="0" xfId="0" applyNumberFormat="1" applyFill="1" applyBorder="1"/>
    <xf numFmtId="0" fontId="0" fillId="13" borderId="0" xfId="0" applyFill="1" applyBorder="1"/>
    <xf numFmtId="0" fontId="0" fillId="0" borderId="0" xfId="0" applyProtection="1">
      <protection locked="0"/>
    </xf>
    <xf numFmtId="164" fontId="10" fillId="0" borderId="0" xfId="5" applyNumberFormat="1" applyFill="1" applyBorder="1"/>
    <xf numFmtId="164" fontId="11" fillId="0" borderId="0" xfId="6" applyNumberFormat="1" applyFill="1" applyBorder="1"/>
    <xf numFmtId="164" fontId="0" fillId="0" borderId="0" xfId="0" applyNumberFormat="1" applyFont="1" applyBorder="1" applyAlignment="1">
      <alignment horizontal="center"/>
    </xf>
    <xf numFmtId="165" fontId="0" fillId="0" borderId="0" xfId="0" applyNumberFormat="1" applyBorder="1" applyAlignment="1">
      <alignment horizontal="center"/>
    </xf>
    <xf numFmtId="165" fontId="20" fillId="0" borderId="0" xfId="0" applyNumberFormat="1" applyFont="1" applyBorder="1" applyAlignment="1">
      <alignment horizontal="center"/>
    </xf>
    <xf numFmtId="0" fontId="0" fillId="0" borderId="0" xfId="0" applyBorder="1" applyAlignment="1">
      <alignment wrapText="1"/>
    </xf>
    <xf numFmtId="0" fontId="21" fillId="2" borderId="2" xfId="0" applyFont="1" applyFill="1" applyBorder="1" applyAlignment="1">
      <alignment horizontal="left" vertical="center" wrapText="1"/>
    </xf>
    <xf numFmtId="0" fontId="3" fillId="10" borderId="6" xfId="0" applyFont="1" applyFill="1" applyBorder="1" applyAlignment="1">
      <alignment wrapText="1"/>
    </xf>
    <xf numFmtId="15" fontId="3" fillId="10" borderId="6" xfId="0" applyNumberFormat="1" applyFont="1" applyFill="1" applyBorder="1" applyAlignment="1">
      <alignment wrapText="1"/>
    </xf>
    <xf numFmtId="0" fontId="15" fillId="10" borderId="6" xfId="0" applyFont="1" applyFill="1" applyBorder="1" applyAlignment="1">
      <alignment wrapText="1"/>
    </xf>
    <xf numFmtId="3" fontId="15" fillId="0" borderId="0" xfId="0" applyNumberFormat="1" applyFont="1" applyAlignment="1">
      <alignment horizontal="right" wrapText="1"/>
    </xf>
    <xf numFmtId="3" fontId="15" fillId="0" borderId="0" xfId="0" applyNumberFormat="1" applyFont="1" applyAlignment="1">
      <alignment wrapText="1"/>
    </xf>
    <xf numFmtId="0" fontId="15" fillId="0" borderId="0" xfId="0" applyFont="1" applyAlignment="1">
      <alignment wrapText="1"/>
    </xf>
    <xf numFmtId="0" fontId="3" fillId="17" borderId="2" xfId="0" applyFont="1" applyFill="1" applyBorder="1" applyAlignment="1">
      <alignment horizontal="left" vertical="center" wrapText="1"/>
    </xf>
    <xf numFmtId="0" fontId="22" fillId="17" borderId="2" xfId="0" applyFont="1" applyFill="1" applyBorder="1" applyAlignment="1">
      <alignment horizontal="left" vertical="center" wrapText="1"/>
    </xf>
    <xf numFmtId="0" fontId="22" fillId="17" borderId="30" xfId="0" applyFont="1" applyFill="1" applyBorder="1" applyAlignment="1">
      <alignment vertical="center"/>
    </xf>
    <xf numFmtId="0" fontId="22" fillId="17" borderId="9" xfId="0" applyFont="1" applyFill="1" applyBorder="1" applyAlignment="1">
      <alignment vertical="center" wrapText="1"/>
    </xf>
    <xf numFmtId="0" fontId="22" fillId="17" borderId="8" xfId="0" applyFont="1" applyFill="1" applyBorder="1" applyAlignment="1">
      <alignment vertical="center" wrapText="1"/>
    </xf>
    <xf numFmtId="0" fontId="2" fillId="17" borderId="2" xfId="0" applyFont="1" applyFill="1" applyBorder="1" applyAlignment="1">
      <alignment horizontal="left" vertical="center" indent="1"/>
    </xf>
    <xf numFmtId="0" fontId="2" fillId="17" borderId="30" xfId="0" applyFont="1" applyFill="1" applyBorder="1" applyAlignment="1">
      <alignment horizontal="left" vertical="center"/>
    </xf>
    <xf numFmtId="0" fontId="2" fillId="17" borderId="9" xfId="0" applyFont="1" applyFill="1" applyBorder="1" applyAlignment="1">
      <alignment horizontal="left" vertical="center"/>
    </xf>
    <xf numFmtId="0" fontId="2" fillId="17" borderId="8" xfId="0" applyFont="1" applyFill="1" applyBorder="1" applyAlignment="1">
      <alignment horizontal="left" vertical="center"/>
    </xf>
    <xf numFmtId="0" fontId="2" fillId="17" borderId="30" xfId="0" applyFont="1" applyFill="1" applyBorder="1" applyAlignment="1">
      <alignment horizontal="left" vertical="center"/>
    </xf>
    <xf numFmtId="0" fontId="2" fillId="17" borderId="9" xfId="0" applyFont="1" applyFill="1" applyBorder="1" applyAlignment="1">
      <alignment horizontal="left" vertical="center"/>
    </xf>
    <xf numFmtId="0" fontId="2" fillId="17" borderId="2" xfId="0" applyFont="1" applyFill="1" applyBorder="1" applyAlignment="1">
      <alignment horizontal="left" vertical="center" wrapText="1"/>
    </xf>
    <xf numFmtId="0" fontId="2" fillId="17" borderId="6" xfId="0" applyFont="1" applyFill="1" applyBorder="1" applyAlignment="1">
      <alignment horizontal="left" vertical="center"/>
    </xf>
    <xf numFmtId="0" fontId="21" fillId="17" borderId="2" xfId="0" applyFont="1" applyFill="1" applyBorder="1" applyAlignment="1">
      <alignment horizontal="left" vertical="center" wrapText="1"/>
    </xf>
    <xf numFmtId="0" fontId="3" fillId="17" borderId="30" xfId="0" applyFont="1" applyFill="1" applyBorder="1" applyAlignment="1">
      <alignment horizontal="left" vertical="center" wrapText="1"/>
    </xf>
    <xf numFmtId="0" fontId="3" fillId="17" borderId="9" xfId="0" applyFont="1" applyFill="1" applyBorder="1" applyAlignment="1">
      <alignment horizontal="left" vertical="center" wrapText="1"/>
    </xf>
    <xf numFmtId="0" fontId="3" fillId="17" borderId="8" xfId="0" applyFont="1" applyFill="1" applyBorder="1" applyAlignment="1">
      <alignment horizontal="left" vertical="center" wrapText="1"/>
    </xf>
    <xf numFmtId="0" fontId="3" fillId="17" borderId="1" xfId="0" applyFont="1" applyFill="1" applyBorder="1" applyAlignment="1">
      <alignment horizontal="left" vertical="center" indent="1"/>
    </xf>
    <xf numFmtId="0" fontId="3" fillId="17" borderId="30" xfId="0" applyFont="1" applyFill="1" applyBorder="1" applyAlignment="1">
      <alignment vertical="center" wrapText="1"/>
    </xf>
    <xf numFmtId="0" fontId="3" fillId="17" borderId="9" xfId="0" applyFont="1" applyFill="1" applyBorder="1" applyAlignment="1">
      <alignment vertical="center" wrapText="1"/>
    </xf>
    <xf numFmtId="0" fontId="3" fillId="17" borderId="8" xfId="0" applyFont="1" applyFill="1" applyBorder="1" applyAlignment="1">
      <alignment vertical="center" wrapText="1"/>
    </xf>
    <xf numFmtId="10" fontId="6" fillId="0" borderId="0" xfId="7" applyNumberFormat="1" applyFont="1"/>
    <xf numFmtId="164" fontId="6" fillId="0" borderId="14" xfId="7" applyNumberFormat="1" applyFont="1" applyBorder="1" applyProtection="1">
      <protection locked="0"/>
    </xf>
    <xf numFmtId="3" fontId="0" fillId="0" borderId="0" xfId="0" applyNumberFormat="1"/>
    <xf numFmtId="167" fontId="0" fillId="0" borderId="0" xfId="0" applyNumberFormat="1"/>
    <xf numFmtId="0" fontId="23" fillId="0" borderId="0" xfId="0" applyFont="1"/>
    <xf numFmtId="1" fontId="0" fillId="0" borderId="0" xfId="0" applyNumberFormat="1"/>
    <xf numFmtId="10" fontId="0" fillId="0" borderId="0" xfId="0" applyNumberFormat="1"/>
    <xf numFmtId="0" fontId="25" fillId="0" borderId="0" xfId="0" applyFont="1"/>
    <xf numFmtId="167" fontId="25" fillId="0" borderId="0" xfId="0" applyNumberFormat="1" applyFont="1"/>
    <xf numFmtId="0" fontId="25" fillId="0" borderId="0" xfId="0" applyFont="1" applyAlignment="1">
      <alignment horizontal="left"/>
    </xf>
    <xf numFmtId="0" fontId="25" fillId="0" borderId="0" xfId="0" applyFont="1" applyAlignment="1">
      <alignment horizontal="left" indent="1"/>
    </xf>
    <xf numFmtId="167" fontId="5" fillId="11" borderId="0" xfId="0" applyNumberFormat="1" applyFont="1" applyFill="1"/>
    <xf numFmtId="167" fontId="26" fillId="11" borderId="0" xfId="0" applyNumberFormat="1" applyFont="1" applyFill="1"/>
    <xf numFmtId="0" fontId="26" fillId="0" borderId="0" xfId="0" applyFont="1"/>
    <xf numFmtId="167" fontId="26" fillId="0" borderId="0" xfId="0" applyNumberFormat="1" applyFont="1"/>
    <xf numFmtId="164" fontId="10" fillId="13" borderId="0" xfId="5" applyNumberFormat="1" applyFill="1" applyBorder="1" applyProtection="1">
      <protection locked="0"/>
    </xf>
    <xf numFmtId="164" fontId="10" fillId="13" borderId="52" xfId="5" applyNumberFormat="1" applyFill="1" applyBorder="1" applyProtection="1">
      <protection locked="0"/>
    </xf>
    <xf numFmtId="164" fontId="9" fillId="13" borderId="9" xfId="5" applyNumberFormat="1" applyFont="1" applyFill="1" applyBorder="1" applyAlignment="1" applyProtection="1">
      <alignment horizontal="center"/>
      <protection locked="0"/>
    </xf>
    <xf numFmtId="0" fontId="9" fillId="13" borderId="6" xfId="5" applyFont="1" applyFill="1" applyBorder="1"/>
    <xf numFmtId="0" fontId="0" fillId="0" borderId="53" xfId="0" applyBorder="1"/>
    <xf numFmtId="0" fontId="0" fillId="0" borderId="15" xfId="0" applyBorder="1"/>
    <xf numFmtId="0" fontId="0" fillId="0" borderId="19" xfId="0" applyBorder="1"/>
    <xf numFmtId="9" fontId="0" fillId="0" borderId="54" xfId="0" applyNumberFormat="1" applyBorder="1" applyAlignment="1">
      <alignment horizontal="right"/>
    </xf>
    <xf numFmtId="164" fontId="17" fillId="11" borderId="52" xfId="0" applyNumberFormat="1" applyFont="1" applyFill="1" applyBorder="1"/>
    <xf numFmtId="164" fontId="12" fillId="11" borderId="52" xfId="0" applyNumberFormat="1" applyFont="1" applyFill="1" applyBorder="1"/>
    <xf numFmtId="0" fontId="0" fillId="0" borderId="19" xfId="0" applyFill="1" applyBorder="1"/>
    <xf numFmtId="3" fontId="0" fillId="0" borderId="54" xfId="0" applyNumberFormat="1" applyBorder="1"/>
    <xf numFmtId="0" fontId="0" fillId="0" borderId="15" xfId="0" applyFill="1" applyBorder="1"/>
    <xf numFmtId="1" fontId="0" fillId="0" borderId="52" xfId="0" applyNumberFormat="1" applyBorder="1"/>
    <xf numFmtId="1" fontId="25" fillId="0" borderId="0" xfId="0" applyNumberFormat="1" applyFont="1"/>
    <xf numFmtId="0" fontId="27" fillId="0" borderId="0" xfId="0" applyFont="1"/>
    <xf numFmtId="0" fontId="28" fillId="0" borderId="0" xfId="0" applyFont="1"/>
    <xf numFmtId="2" fontId="23" fillId="0" borderId="0" xfId="0" applyNumberFormat="1" applyFont="1"/>
    <xf numFmtId="3" fontId="23" fillId="0" borderId="0" xfId="0" applyNumberFormat="1" applyFont="1"/>
    <xf numFmtId="10" fontId="23" fillId="0" borderId="0" xfId="7" applyNumberFormat="1" applyFont="1"/>
    <xf numFmtId="0" fontId="23" fillId="0" borderId="0" xfId="0" applyFont="1" applyAlignment="1"/>
    <xf numFmtId="0" fontId="23" fillId="0" borderId="30" xfId="0" applyFont="1" applyBorder="1"/>
    <xf numFmtId="0" fontId="30" fillId="0" borderId="30" xfId="0" applyFont="1" applyBorder="1"/>
    <xf numFmtId="0" fontId="30" fillId="0" borderId="9" xfId="0" applyFont="1" applyBorder="1"/>
    <xf numFmtId="0" fontId="30" fillId="0" borderId="8" xfId="0" applyFont="1" applyBorder="1"/>
    <xf numFmtId="168" fontId="23" fillId="0" borderId="0" xfId="0" applyNumberFormat="1" applyFont="1"/>
    <xf numFmtId="0" fontId="23" fillId="0" borderId="32" xfId="0" applyFont="1" applyBorder="1"/>
    <xf numFmtId="1" fontId="23" fillId="0" borderId="54" xfId="0" applyNumberFormat="1" applyFont="1" applyBorder="1"/>
    <xf numFmtId="10" fontId="23" fillId="0" borderId="54" xfId="7" applyNumberFormat="1" applyFont="1" applyBorder="1"/>
    <xf numFmtId="10" fontId="23" fillId="0" borderId="54" xfId="0" applyNumberFormat="1" applyFont="1" applyBorder="1"/>
    <xf numFmtId="10" fontId="23" fillId="0" borderId="18" xfId="0" applyNumberFormat="1" applyFont="1" applyBorder="1"/>
    <xf numFmtId="168" fontId="23" fillId="0" borderId="52" xfId="4" applyNumberFormat="1" applyFont="1" applyBorder="1"/>
    <xf numFmtId="10" fontId="23" fillId="0" borderId="52" xfId="0" applyNumberFormat="1" applyFont="1" applyBorder="1"/>
    <xf numFmtId="10" fontId="23" fillId="0" borderId="14" xfId="0" applyNumberFormat="1" applyFont="1" applyBorder="1"/>
    <xf numFmtId="0" fontId="23" fillId="0" borderId="27" xfId="0" applyFont="1" applyBorder="1"/>
    <xf numFmtId="10" fontId="23" fillId="0" borderId="0" xfId="7" applyNumberFormat="1" applyFont="1" applyBorder="1"/>
    <xf numFmtId="10" fontId="23" fillId="0" borderId="0" xfId="0" applyNumberFormat="1" applyFont="1" applyBorder="1"/>
    <xf numFmtId="168" fontId="23" fillId="0" borderId="0" xfId="4" applyNumberFormat="1" applyFont="1" applyBorder="1"/>
    <xf numFmtId="0" fontId="23" fillId="0" borderId="7" xfId="0" applyFont="1" applyBorder="1"/>
    <xf numFmtId="168" fontId="23" fillId="0" borderId="7" xfId="4" applyNumberFormat="1" applyFont="1" applyBorder="1"/>
    <xf numFmtId="168" fontId="23" fillId="0" borderId="51" xfId="4" applyNumberFormat="1" applyFont="1" applyBorder="1"/>
    <xf numFmtId="3" fontId="23" fillId="0" borderId="18" xfId="0" applyNumberFormat="1" applyFont="1" applyBorder="1"/>
    <xf numFmtId="168" fontId="23" fillId="0" borderId="14" xfId="4" applyNumberFormat="1" applyFont="1" applyBorder="1"/>
    <xf numFmtId="0" fontId="23" fillId="0" borderId="9" xfId="0" applyFont="1" applyBorder="1" applyAlignment="1">
      <alignment horizontal="right"/>
    </xf>
    <xf numFmtId="0" fontId="23" fillId="0" borderId="8" xfId="0" applyFont="1" applyBorder="1" applyAlignment="1">
      <alignment horizontal="right"/>
    </xf>
    <xf numFmtId="169" fontId="23" fillId="0" borderId="0" xfId="4" applyNumberFormat="1" applyFont="1" applyBorder="1"/>
    <xf numFmtId="169" fontId="23" fillId="0" borderId="54" xfId="0" applyNumberFormat="1" applyFont="1" applyBorder="1"/>
    <xf numFmtId="169" fontId="23" fillId="0" borderId="52" xfId="4" applyNumberFormat="1" applyFont="1" applyBorder="1"/>
    <xf numFmtId="10" fontId="23" fillId="0" borderId="32" xfId="7" applyNumberFormat="1" applyFont="1" applyBorder="1"/>
    <xf numFmtId="10" fontId="23" fillId="0" borderId="18" xfId="7" applyNumberFormat="1" applyFont="1" applyBorder="1"/>
    <xf numFmtId="10" fontId="23" fillId="0" borderId="7" xfId="7" applyNumberFormat="1" applyFont="1" applyBorder="1"/>
    <xf numFmtId="10" fontId="23" fillId="0" borderId="51" xfId="7" applyNumberFormat="1" applyFont="1" applyBorder="1"/>
    <xf numFmtId="10" fontId="23" fillId="0" borderId="51" xfId="0" applyNumberFormat="1" applyFont="1" applyBorder="1"/>
    <xf numFmtId="10" fontId="23" fillId="0" borderId="27" xfId="7" applyNumberFormat="1" applyFont="1" applyBorder="1"/>
    <xf numFmtId="164" fontId="9" fillId="13" borderId="6" xfId="5" applyNumberFormat="1" applyFont="1" applyFill="1" applyBorder="1" applyProtection="1">
      <protection locked="0"/>
    </xf>
    <xf numFmtId="164" fontId="12" fillId="11" borderId="15" xfId="0" applyNumberFormat="1" applyFont="1" applyFill="1" applyBorder="1"/>
    <xf numFmtId="164" fontId="10" fillId="13" borderId="53" xfId="5" applyNumberFormat="1" applyFill="1" applyBorder="1" applyProtection="1"/>
    <xf numFmtId="3" fontId="0" fillId="0" borderId="19" xfId="0" applyNumberFormat="1" applyBorder="1"/>
    <xf numFmtId="1" fontId="0" fillId="0" borderId="15" xfId="0" applyNumberFormat="1" applyBorder="1"/>
    <xf numFmtId="0" fontId="0" fillId="0" borderId="30" xfId="0" applyBorder="1"/>
    <xf numFmtId="0" fontId="31" fillId="0" borderId="0" xfId="0" applyFont="1"/>
    <xf numFmtId="168" fontId="23" fillId="0" borderId="54" xfId="4" applyNumberFormat="1" applyFont="1" applyBorder="1"/>
    <xf numFmtId="0" fontId="23" fillId="0" borderId="19" xfId="0" applyFont="1" applyBorder="1"/>
    <xf numFmtId="0" fontId="23" fillId="0" borderId="53" xfId="0" applyFont="1" applyBorder="1"/>
    <xf numFmtId="0" fontId="23" fillId="0" borderId="15" xfId="0" applyFont="1" applyBorder="1"/>
    <xf numFmtId="168" fontId="23" fillId="0" borderId="32" xfId="4" applyNumberFormat="1" applyFont="1" applyBorder="1"/>
    <xf numFmtId="168" fontId="23" fillId="0" borderId="27" xfId="4" applyNumberFormat="1" applyFont="1" applyBorder="1"/>
    <xf numFmtId="0" fontId="25" fillId="0" borderId="6" xfId="0" applyFont="1" applyBorder="1"/>
    <xf numFmtId="0" fontId="32" fillId="0" borderId="30" xfId="0" applyFont="1" applyBorder="1"/>
    <xf numFmtId="0" fontId="32" fillId="0" borderId="9" xfId="0" applyFont="1" applyBorder="1"/>
    <xf numFmtId="2" fontId="7" fillId="0" borderId="0" xfId="0" applyNumberFormat="1" applyFont="1"/>
    <xf numFmtId="168" fontId="0" fillId="0" borderId="0" xfId="0" applyNumberFormat="1"/>
    <xf numFmtId="10" fontId="23" fillId="0" borderId="32" xfId="0" applyNumberFormat="1" applyFont="1" applyBorder="1"/>
    <xf numFmtId="10" fontId="23" fillId="0" borderId="7" xfId="0" applyNumberFormat="1" applyFont="1" applyBorder="1"/>
    <xf numFmtId="10" fontId="23" fillId="0" borderId="27" xfId="0" applyNumberFormat="1" applyFont="1" applyBorder="1"/>
    <xf numFmtId="168" fontId="23" fillId="0" borderId="18" xfId="4" applyNumberFormat="1" applyFont="1" applyBorder="1"/>
    <xf numFmtId="170" fontId="23" fillId="0" borderId="0" xfId="4" applyNumberFormat="1" applyFont="1" applyBorder="1"/>
    <xf numFmtId="170" fontId="23" fillId="0" borderId="32" xfId="4" applyNumberFormat="1" applyFont="1" applyBorder="1"/>
    <xf numFmtId="170" fontId="23" fillId="0" borderId="54" xfId="4" applyNumberFormat="1" applyFont="1" applyBorder="1"/>
    <xf numFmtId="170" fontId="23" fillId="0" borderId="18" xfId="4" applyNumberFormat="1" applyFont="1" applyBorder="1"/>
    <xf numFmtId="170" fontId="23" fillId="0" borderId="7" xfId="4" applyNumberFormat="1" applyFont="1" applyBorder="1"/>
    <xf numFmtId="170" fontId="23" fillId="0" borderId="51" xfId="4" applyNumberFormat="1" applyFont="1" applyBorder="1"/>
    <xf numFmtId="170" fontId="23" fillId="0" borderId="27" xfId="4" applyNumberFormat="1" applyFont="1" applyBorder="1"/>
    <xf numFmtId="0" fontId="25" fillId="0" borderId="30" xfId="0" applyFont="1" applyBorder="1"/>
    <xf numFmtId="0" fontId="0" fillId="0" borderId="0" xfId="0" applyAlignment="1"/>
    <xf numFmtId="0" fontId="23" fillId="0" borderId="54" xfId="0" applyFont="1" applyBorder="1" applyAlignment="1">
      <alignment horizontal="right"/>
    </xf>
    <xf numFmtId="0" fontId="23" fillId="0" borderId="18" xfId="0" applyFont="1" applyBorder="1" applyAlignment="1">
      <alignment horizontal="right"/>
    </xf>
    <xf numFmtId="0" fontId="0" fillId="0" borderId="54" xfId="0" applyBorder="1"/>
    <xf numFmtId="0" fontId="0" fillId="0" borderId="18" xfId="0" applyBorder="1"/>
    <xf numFmtId="0" fontId="0" fillId="0" borderId="51" xfId="0" applyBorder="1"/>
    <xf numFmtId="0" fontId="0" fillId="0" borderId="52" xfId="0" applyBorder="1"/>
    <xf numFmtId="0" fontId="0" fillId="0" borderId="14" xfId="0" applyBorder="1"/>
    <xf numFmtId="0" fontId="23" fillId="0" borderId="19" xfId="0" applyFont="1" applyFill="1" applyBorder="1"/>
    <xf numFmtId="0" fontId="23" fillId="0" borderId="53" xfId="0" applyFont="1" applyFill="1" applyBorder="1"/>
    <xf numFmtId="0" fontId="23" fillId="0" borderId="15" xfId="0" applyFont="1" applyFill="1" applyBorder="1"/>
    <xf numFmtId="0" fontId="33" fillId="0" borderId="0" xfId="0" applyFont="1"/>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12" fillId="0" borderId="49" xfId="0" applyFont="1" applyBorder="1" applyAlignment="1">
      <alignment horizontal="center"/>
    </xf>
    <xf numFmtId="0" fontId="12" fillId="0" borderId="11" xfId="0" applyFont="1" applyBorder="1" applyAlignment="1">
      <alignment horizontal="center"/>
    </xf>
    <xf numFmtId="0" fontId="12" fillId="0" borderId="50" xfId="0" applyFont="1" applyBorder="1" applyAlignment="1">
      <alignment horizontal="center"/>
    </xf>
    <xf numFmtId="0" fontId="12" fillId="0" borderId="26" xfId="0" applyFont="1" applyBorder="1" applyAlignment="1">
      <alignment horizontal="center"/>
    </xf>
    <xf numFmtId="0" fontId="0" fillId="0" borderId="0" xfId="0"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2" fillId="2" borderId="5" xfId="0" applyFont="1" applyFill="1" applyBorder="1" applyAlignment="1">
      <alignment horizontal="left" vertical="center" indent="1"/>
    </xf>
    <xf numFmtId="0" fontId="2" fillId="2" borderId="0" xfId="0" applyFont="1" applyFill="1" applyBorder="1" applyAlignment="1">
      <alignment horizontal="left" vertical="center" indent="1"/>
    </xf>
    <xf numFmtId="0" fontId="1" fillId="3" borderId="5" xfId="0" applyFont="1" applyFill="1" applyBorder="1" applyAlignment="1">
      <alignment vertical="center"/>
    </xf>
    <xf numFmtId="0" fontId="1" fillId="3" borderId="0" xfId="0" applyFont="1" applyFill="1" applyBorder="1" applyAlignment="1">
      <alignment vertical="center"/>
    </xf>
    <xf numFmtId="0" fontId="1" fillId="3" borderId="5" xfId="0" applyFont="1" applyFill="1" applyBorder="1" applyAlignment="1">
      <alignment horizontal="left" vertical="center"/>
    </xf>
    <xf numFmtId="0" fontId="1" fillId="3" borderId="0" xfId="0" applyFont="1" applyFill="1" applyBorder="1" applyAlignment="1">
      <alignment horizontal="left" vertical="center"/>
    </xf>
    <xf numFmtId="0" fontId="2" fillId="4" borderId="5"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0" fontId="3" fillId="17" borderId="5" xfId="0" applyFont="1" applyFill="1" applyBorder="1" applyAlignment="1">
      <alignment vertical="center"/>
    </xf>
    <xf numFmtId="0" fontId="3" fillId="17" borderId="0" xfId="0" applyFont="1" applyFill="1" applyBorder="1" applyAlignment="1">
      <alignment vertical="center"/>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17" borderId="30" xfId="0" applyFont="1" applyFill="1" applyBorder="1" applyAlignment="1">
      <alignment horizontal="left" vertical="center"/>
    </xf>
    <xf numFmtId="0" fontId="2" fillId="17" borderId="9" xfId="0" applyFont="1" applyFill="1" applyBorder="1" applyAlignment="1">
      <alignment horizontal="left" vertical="center"/>
    </xf>
    <xf numFmtId="0" fontId="2" fillId="17" borderId="8" xfId="0" applyFont="1" applyFill="1" applyBorder="1" applyAlignment="1">
      <alignment horizontal="left" vertical="center"/>
    </xf>
    <xf numFmtId="0" fontId="2" fillId="17" borderId="30" xfId="0" applyFont="1" applyFill="1" applyBorder="1" applyAlignment="1">
      <alignment vertical="center"/>
    </xf>
    <xf numFmtId="0" fontId="2" fillId="17" borderId="9" xfId="0" applyFont="1" applyFill="1" applyBorder="1" applyAlignment="1">
      <alignment vertical="center"/>
    </xf>
    <xf numFmtId="0" fontId="2" fillId="17" borderId="8" xfId="0" applyFont="1" applyFill="1" applyBorder="1" applyAlignment="1">
      <alignment vertical="center"/>
    </xf>
    <xf numFmtId="0" fontId="2" fillId="17" borderId="6" xfId="0" applyFont="1" applyFill="1" applyBorder="1" applyAlignment="1">
      <alignment horizontal="left" vertical="center"/>
    </xf>
    <xf numFmtId="0" fontId="2" fillId="17" borderId="6" xfId="0" applyFont="1" applyFill="1" applyBorder="1" applyAlignment="1">
      <alignment vertical="center"/>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3" fillId="17" borderId="30" xfId="0" applyFont="1" applyFill="1" applyBorder="1" applyAlignment="1">
      <alignment vertical="center" wrapText="1"/>
    </xf>
    <xf numFmtId="0" fontId="3" fillId="17" borderId="9" xfId="0" applyFont="1" applyFill="1" applyBorder="1" applyAlignment="1">
      <alignment vertical="center" wrapText="1"/>
    </xf>
    <xf numFmtId="0" fontId="3" fillId="17" borderId="8" xfId="0" applyFont="1" applyFill="1" applyBorder="1" applyAlignment="1">
      <alignmen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3" fillId="17" borderId="6" xfId="0" applyFont="1" applyFill="1" applyBorder="1" applyAlignment="1">
      <alignmen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17" borderId="30" xfId="0" applyFont="1" applyFill="1" applyBorder="1" applyAlignment="1">
      <alignment horizontal="left" vertical="center" wrapText="1"/>
    </xf>
    <xf numFmtId="0" fontId="3" fillId="17" borderId="9" xfId="0" applyFont="1" applyFill="1" applyBorder="1" applyAlignment="1">
      <alignment horizontal="left" vertical="center" wrapText="1"/>
    </xf>
    <xf numFmtId="0" fontId="3" fillId="17" borderId="8" xfId="0" applyFont="1" applyFill="1" applyBorder="1" applyAlignment="1">
      <alignment horizontal="left" vertical="center" wrapText="1"/>
    </xf>
    <xf numFmtId="0" fontId="2" fillId="2" borderId="30" xfId="0" applyFont="1" applyFill="1" applyBorder="1" applyAlignment="1">
      <alignment vertical="center" wrapText="1"/>
    </xf>
    <xf numFmtId="0" fontId="2" fillId="2" borderId="9" xfId="0" applyFont="1" applyFill="1" applyBorder="1" applyAlignment="1">
      <alignment vertical="center" wrapText="1"/>
    </xf>
    <xf numFmtId="0" fontId="2" fillId="2" borderId="8" xfId="0" applyFont="1" applyFill="1" applyBorder="1" applyAlignment="1">
      <alignment vertical="center" wrapText="1"/>
    </xf>
    <xf numFmtId="0" fontId="29" fillId="18" borderId="30" xfId="0" applyFont="1" applyFill="1" applyBorder="1" applyAlignment="1">
      <alignment horizontal="center"/>
    </xf>
    <xf numFmtId="0" fontId="29" fillId="18" borderId="9" xfId="0" applyFont="1" applyFill="1" applyBorder="1" applyAlignment="1">
      <alignment horizontal="center"/>
    </xf>
    <xf numFmtId="0" fontId="29" fillId="18" borderId="8" xfId="0" applyFont="1" applyFill="1" applyBorder="1" applyAlignment="1">
      <alignment horizontal="center"/>
    </xf>
    <xf numFmtId="0" fontId="9" fillId="18" borderId="30" xfId="0" applyFont="1" applyFill="1" applyBorder="1" applyAlignment="1">
      <alignment horizontal="center"/>
    </xf>
    <xf numFmtId="0" fontId="9" fillId="18" borderId="9" xfId="0" applyFont="1" applyFill="1" applyBorder="1" applyAlignment="1">
      <alignment horizontal="center"/>
    </xf>
    <xf numFmtId="0" fontId="9" fillId="18" borderId="8" xfId="0" applyFont="1" applyFill="1" applyBorder="1" applyAlignment="1">
      <alignment horizontal="center"/>
    </xf>
    <xf numFmtId="0" fontId="29" fillId="18" borderId="7" xfId="0" applyFont="1" applyFill="1" applyBorder="1" applyAlignment="1">
      <alignment horizontal="center"/>
    </xf>
    <xf numFmtId="0" fontId="29" fillId="18" borderId="0" xfId="0" applyFont="1" applyFill="1" applyBorder="1" applyAlignment="1">
      <alignment horizontal="center"/>
    </xf>
  </cellXfs>
  <cellStyles count="8">
    <cellStyle name="Accent3" xfId="1" builtinId="37"/>
    <cellStyle name="Accent5" xfId="2" builtinId="45"/>
    <cellStyle name="Bad" xfId="3" builtinId="27"/>
    <cellStyle name="Comma" xfId="4" builtinId="3"/>
    <cellStyle name="Good" xfId="5" builtinId="26"/>
    <cellStyle name="Neutral" xfId="6" builtinId="28"/>
    <cellStyle name="Normal" xfId="0" builtinId="0"/>
    <cellStyle name="Percent" xfId="7"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a:pPr>
            <a:r>
              <a:rPr lang="en-US" sz="1600">
                <a:solidFill>
                  <a:schemeClr val="accent2">
                    <a:lumMod val="50000"/>
                  </a:schemeClr>
                </a:solidFill>
              </a:rPr>
              <a:t>Road Infrastructure Backlog: Level of Service 3</a:t>
            </a:r>
          </a:p>
        </c:rich>
      </c:tx>
      <c:layout/>
    </c:title>
    <c:plotArea>
      <c:layout/>
      <c:barChart>
        <c:barDir val="col"/>
        <c:grouping val="clustered"/>
        <c:ser>
          <c:idx val="0"/>
          <c:order val="0"/>
          <c:tx>
            <c:strRef>
              <c:f>'ss7'!$Q$29</c:f>
              <c:strCache>
                <c:ptCount val="1"/>
                <c:pt idx="0">
                  <c:v>Roads,Bridges Standard 3: SRV Project</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'ss7'!$R$29:$W$29</c:f>
              <c:numCache>
                <c:formatCode>"$"#.0"M"</c:formatCode>
                <c:ptCount val="6"/>
                <c:pt idx="0">
                  <c:v>3.1241090445550008</c:v>
                </c:pt>
                <c:pt idx="1">
                  <c:v>6.7141090445550011</c:v>
                </c:pt>
                <c:pt idx="2">
                  <c:v>7.9591090445550003</c:v>
                </c:pt>
                <c:pt idx="3">
                  <c:v>9.2041090445550005</c:v>
                </c:pt>
                <c:pt idx="4">
                  <c:v>10.449109044555</c:v>
                </c:pt>
                <c:pt idx="5">
                  <c:v>11.694109044555001</c:v>
                </c:pt>
              </c:numCache>
            </c:numRef>
          </c:val>
        </c:ser>
        <c:ser>
          <c:idx val="1"/>
          <c:order val="1"/>
          <c:tx>
            <c:strRef>
              <c:f>'ss7'!$Q$28</c:f>
              <c:strCache>
                <c:ptCount val="1"/>
                <c:pt idx="0">
                  <c:v>Roads,Bridges Standard 1: SRV Project</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'ss7'!$R$28:$W$28</c:f>
              <c:numCache>
                <c:formatCode>"$"#.0"M"</c:formatCode>
                <c:ptCount val="6"/>
                <c:pt idx="0">
                  <c:v>6.2482180891100016</c:v>
                </c:pt>
                <c:pt idx="1">
                  <c:v>9.8387622273166286</c:v>
                </c:pt>
                <c:pt idx="2">
                  <c:v>11.084034296419942</c:v>
                </c:pt>
                <c:pt idx="3">
                  <c:v>12.329306365523257</c:v>
                </c:pt>
                <c:pt idx="4">
                  <c:v>13.57457843462657</c:v>
                </c:pt>
                <c:pt idx="5">
                  <c:v>14.819850503729883</c:v>
                </c:pt>
              </c:numCache>
            </c:numRef>
          </c:val>
        </c:ser>
        <c:ser>
          <c:idx val="2"/>
          <c:order val="2"/>
          <c:tx>
            <c:strRef>
              <c:f>'ss7'!$Q$27</c:f>
              <c:strCache>
                <c:ptCount val="1"/>
                <c:pt idx="0">
                  <c:v>Roads,Bridges Standard 1:BAU</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'ss7'!$R$27:$W$27</c:f>
              <c:numCache>
                <c:formatCode>"$"#.0"M"</c:formatCode>
                <c:ptCount val="6"/>
                <c:pt idx="0">
                  <c:v>6.2482180891100016</c:v>
                </c:pt>
                <c:pt idx="1">
                  <c:v>10.938762227316628</c:v>
                </c:pt>
                <c:pt idx="2">
                  <c:v>13.284034296419943</c:v>
                </c:pt>
                <c:pt idx="3">
                  <c:v>15.629306365523256</c:v>
                </c:pt>
                <c:pt idx="4">
                  <c:v>17.974578434626572</c:v>
                </c:pt>
                <c:pt idx="5">
                  <c:v>20.319850503729882</c:v>
                </c:pt>
              </c:numCache>
            </c:numRef>
          </c:val>
        </c:ser>
        <c:dLbls>
          <c:showVal val="1"/>
        </c:dLbls>
        <c:overlap val="-25"/>
        <c:axId val="104951168"/>
        <c:axId val="104969344"/>
      </c:barChart>
      <c:catAx>
        <c:axId val="104951168"/>
        <c:scaling>
          <c:orientation val="minMax"/>
        </c:scaling>
        <c:axPos val="b"/>
        <c:majorTickMark val="none"/>
        <c:tickLblPos val="nextTo"/>
        <c:crossAx val="104969344"/>
        <c:crosses val="autoZero"/>
        <c:auto val="1"/>
        <c:lblAlgn val="ctr"/>
        <c:lblOffset val="100"/>
      </c:catAx>
      <c:valAx>
        <c:axId val="104969344"/>
        <c:scaling>
          <c:orientation val="minMax"/>
        </c:scaling>
        <c:delete val="1"/>
        <c:axPos val="l"/>
        <c:numFmt formatCode="&quot;$&quot;#.0&quot;M&quot;" sourceLinked="1"/>
        <c:tickLblPos val="none"/>
        <c:crossAx val="104951168"/>
        <c:crosses val="autoZero"/>
        <c:crossBetween val="between"/>
      </c:valAx>
      <c:spPr>
        <a:noFill/>
      </c:spPr>
    </c:plotArea>
    <c:legend>
      <c:legendPos val="b"/>
      <c:layout>
        <c:manualLayout>
          <c:xMode val="edge"/>
          <c:yMode val="edge"/>
          <c:x val="0.14072461857503721"/>
          <c:y val="0.91028026596231892"/>
          <c:w val="0.79218007931612588"/>
          <c:h val="7.7297377839494766E-2"/>
        </c:manualLayout>
      </c:layout>
      <c:txPr>
        <a:bodyPr/>
        <a:lstStyle/>
        <a:p>
          <a:pPr>
            <a:defRPr sz="700"/>
          </a:pPr>
          <a:endParaRPr lang="en-US"/>
        </a:p>
      </c:txPr>
    </c:legend>
    <c:plotVisOnly val="1"/>
  </c:chart>
  <c:spPr>
    <a:noFill/>
  </c:sp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a:pPr>
            <a:r>
              <a:rPr lang="en-US" sz="1600" b="1" i="0" baseline="0">
                <a:solidFill>
                  <a:schemeClr val="accent2">
                    <a:lumMod val="50000"/>
                  </a:schemeClr>
                </a:solidFill>
              </a:rPr>
              <a:t>Building Infrastructure Backlog: Level of Service 3</a:t>
            </a:r>
            <a:endParaRPr lang="en-AU" sz="1600">
              <a:solidFill>
                <a:schemeClr val="accent2">
                  <a:lumMod val="50000"/>
                </a:schemeClr>
              </a:solidFill>
            </a:endParaRPr>
          </a:p>
        </c:rich>
      </c:tx>
      <c:layout/>
    </c:title>
    <c:plotArea>
      <c:layout/>
      <c:barChart>
        <c:barDir val="col"/>
        <c:grouping val="clustered"/>
        <c:ser>
          <c:idx val="0"/>
          <c:order val="0"/>
          <c:tx>
            <c:strRef>
              <c:f>'ss7'!$Q$32</c:f>
              <c:strCache>
                <c:ptCount val="1"/>
                <c:pt idx="0">
                  <c:v>Buildings Standard 3:Project</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'ss7'!$R$32:$W$32</c:f>
              <c:numCache>
                <c:formatCode>"$"#.0"M"</c:formatCode>
                <c:ptCount val="6"/>
                <c:pt idx="0">
                  <c:v>2.2930000000000001</c:v>
                </c:pt>
                <c:pt idx="1">
                  <c:v>3.5688378539961012</c:v>
                </c:pt>
                <c:pt idx="2">
                  <c:v>4.1267567809941523</c:v>
                </c:pt>
                <c:pt idx="3">
                  <c:v>4.684675707992203</c:v>
                </c:pt>
                <c:pt idx="4">
                  <c:v>5.3225946349902538</c:v>
                </c:pt>
                <c:pt idx="5">
                  <c:v>5.900513561988304</c:v>
                </c:pt>
              </c:numCache>
            </c:numRef>
          </c:val>
        </c:ser>
        <c:ser>
          <c:idx val="1"/>
          <c:order val="1"/>
          <c:tx>
            <c:strRef>
              <c:f>'ss7'!$Q$31</c:f>
              <c:strCache>
                <c:ptCount val="1"/>
                <c:pt idx="0">
                  <c:v>Buildings Standard 1:Project</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'ss7'!$R$31:$W$31</c:f>
              <c:numCache>
                <c:formatCode>"$"#.0"M"</c:formatCode>
                <c:ptCount val="6"/>
                <c:pt idx="0">
                  <c:v>4.5860000000000003</c:v>
                </c:pt>
                <c:pt idx="1">
                  <c:v>5.8618378539961009</c:v>
                </c:pt>
                <c:pt idx="2">
                  <c:v>6.4197567809941516</c:v>
                </c:pt>
                <c:pt idx="3">
                  <c:v>6.9776757079922023</c:v>
                </c:pt>
                <c:pt idx="4">
                  <c:v>7.615594634990253</c:v>
                </c:pt>
                <c:pt idx="5">
                  <c:v>8.1935135619883042</c:v>
                </c:pt>
              </c:numCache>
            </c:numRef>
          </c:val>
        </c:ser>
        <c:ser>
          <c:idx val="2"/>
          <c:order val="2"/>
          <c:tx>
            <c:strRef>
              <c:f>'ss7'!$Q$30</c:f>
              <c:strCache>
                <c:ptCount val="1"/>
                <c:pt idx="0">
                  <c:v>Buildings BAU</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'ss7'!$R$30:$W$30</c:f>
              <c:numCache>
                <c:formatCode>"$"#.0"M"</c:formatCode>
                <c:ptCount val="6"/>
                <c:pt idx="0">
                  <c:v>4.5860000000000003</c:v>
                </c:pt>
                <c:pt idx="1">
                  <c:v>6.0218378539961011</c:v>
                </c:pt>
                <c:pt idx="2">
                  <c:v>6.7397567809941519</c:v>
                </c:pt>
                <c:pt idx="3">
                  <c:v>7.4576757079922027</c:v>
                </c:pt>
                <c:pt idx="4">
                  <c:v>8.1755946349902526</c:v>
                </c:pt>
                <c:pt idx="5">
                  <c:v>8.8935135619883035</c:v>
                </c:pt>
              </c:numCache>
            </c:numRef>
          </c:val>
        </c:ser>
        <c:dLbls>
          <c:showVal val="1"/>
        </c:dLbls>
        <c:overlap val="-25"/>
        <c:axId val="95972736"/>
        <c:axId val="95978624"/>
      </c:barChart>
      <c:catAx>
        <c:axId val="95972736"/>
        <c:scaling>
          <c:orientation val="minMax"/>
        </c:scaling>
        <c:axPos val="b"/>
        <c:majorTickMark val="none"/>
        <c:tickLblPos val="nextTo"/>
        <c:crossAx val="95978624"/>
        <c:crosses val="autoZero"/>
        <c:auto val="1"/>
        <c:lblAlgn val="ctr"/>
        <c:lblOffset val="100"/>
      </c:catAx>
      <c:valAx>
        <c:axId val="95978624"/>
        <c:scaling>
          <c:orientation val="minMax"/>
        </c:scaling>
        <c:delete val="1"/>
        <c:axPos val="l"/>
        <c:numFmt formatCode="&quot;$&quot;#.0&quot;M&quot;" sourceLinked="1"/>
        <c:tickLblPos val="none"/>
        <c:crossAx val="95972736"/>
        <c:crosses val="autoZero"/>
        <c:crossBetween val="between"/>
      </c:valAx>
      <c:spPr>
        <a:noFill/>
      </c:spPr>
    </c:plotArea>
    <c:legend>
      <c:legendPos val="b"/>
      <c:layout>
        <c:manualLayout>
          <c:xMode val="edge"/>
          <c:yMode val="edge"/>
          <c:x val="0.14072461857503721"/>
          <c:y val="0.91028026596231848"/>
          <c:w val="0.79218007931612588"/>
          <c:h val="7.7297377839494807E-2"/>
        </c:manualLayout>
      </c:layout>
      <c:txPr>
        <a:bodyPr/>
        <a:lstStyle/>
        <a:p>
          <a:pPr>
            <a:defRPr sz="700"/>
          </a:pPr>
          <a:endParaRPr lang="en-US"/>
        </a:p>
      </c:txPr>
    </c:legend>
    <c:plotVisOnly val="1"/>
  </c:chart>
  <c:spPr>
    <a:noFill/>
  </c:spPr>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a:pPr>
            <a:r>
              <a:rPr lang="en-US" sz="1600">
                <a:solidFill>
                  <a:schemeClr val="accent2">
                    <a:lumMod val="50000"/>
                  </a:schemeClr>
                </a:solidFill>
              </a:rPr>
              <a:t>Road Infrastructure Backlog</a:t>
            </a:r>
          </a:p>
        </c:rich>
      </c:tx>
    </c:title>
    <c:plotArea>
      <c:layout>
        <c:manualLayout>
          <c:layoutTarget val="inner"/>
          <c:xMode val="edge"/>
          <c:yMode val="edge"/>
          <c:x val="9.9274943832859674E-2"/>
          <c:y val="0.20408090007684881"/>
          <c:w val="0.87755497048923881"/>
          <c:h val="0.58262946478714472"/>
        </c:manualLayout>
      </c:layout>
      <c:barChart>
        <c:barDir val="col"/>
        <c:grouping val="clustered"/>
        <c:ser>
          <c:idx val="1"/>
          <c:order val="0"/>
          <c:tx>
            <c:strRef>
              <c:f>'ss7'!$Q$28</c:f>
              <c:strCache>
                <c:ptCount val="1"/>
                <c:pt idx="0">
                  <c:v>Roads,Bridges Standard 1: SRV Project</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'ss7'!$R$28:$W$28</c:f>
              <c:numCache>
                <c:formatCode>"$"#.0"M"</c:formatCode>
                <c:ptCount val="6"/>
                <c:pt idx="0">
                  <c:v>6.2482180891100016</c:v>
                </c:pt>
                <c:pt idx="1">
                  <c:v>9.8387622273166286</c:v>
                </c:pt>
                <c:pt idx="2">
                  <c:v>11.084034296419942</c:v>
                </c:pt>
                <c:pt idx="3">
                  <c:v>12.329306365523257</c:v>
                </c:pt>
                <c:pt idx="4">
                  <c:v>13.57457843462657</c:v>
                </c:pt>
                <c:pt idx="5">
                  <c:v>14.819850503729883</c:v>
                </c:pt>
              </c:numCache>
            </c:numRef>
          </c:val>
        </c:ser>
        <c:ser>
          <c:idx val="2"/>
          <c:order val="1"/>
          <c:tx>
            <c:strRef>
              <c:f>'ss7'!$Q$27</c:f>
              <c:strCache>
                <c:ptCount val="1"/>
                <c:pt idx="0">
                  <c:v>Roads,Bridges Standard 1:BAU</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'ss7'!$R$27:$W$27</c:f>
              <c:numCache>
                <c:formatCode>"$"#.0"M"</c:formatCode>
                <c:ptCount val="6"/>
                <c:pt idx="0">
                  <c:v>6.2482180891100016</c:v>
                </c:pt>
                <c:pt idx="1">
                  <c:v>10.938762227316628</c:v>
                </c:pt>
                <c:pt idx="2">
                  <c:v>13.284034296419943</c:v>
                </c:pt>
                <c:pt idx="3">
                  <c:v>15.629306365523256</c:v>
                </c:pt>
                <c:pt idx="4">
                  <c:v>17.974578434626572</c:v>
                </c:pt>
                <c:pt idx="5">
                  <c:v>20.319850503729882</c:v>
                </c:pt>
              </c:numCache>
            </c:numRef>
          </c:val>
        </c:ser>
        <c:dLbls>
          <c:showVal val="1"/>
        </c:dLbls>
        <c:axId val="105122048"/>
        <c:axId val="105127936"/>
      </c:barChart>
      <c:catAx>
        <c:axId val="105122048"/>
        <c:scaling>
          <c:orientation val="minMax"/>
        </c:scaling>
        <c:axPos val="b"/>
        <c:numFmt formatCode="General" sourceLinked="0"/>
        <c:majorTickMark val="none"/>
        <c:tickLblPos val="nextTo"/>
        <c:crossAx val="105127936"/>
        <c:crosses val="autoZero"/>
        <c:auto val="1"/>
        <c:lblAlgn val="ctr"/>
        <c:lblOffset val="100"/>
        <c:tickLblSkip val="1"/>
      </c:catAx>
      <c:valAx>
        <c:axId val="105127936"/>
        <c:scaling>
          <c:orientation val="minMax"/>
          <c:max val="27.7"/>
          <c:min val="0"/>
        </c:scaling>
        <c:axPos val="l"/>
        <c:numFmt formatCode="&quot;$&quot;#.0&quot;M&quot;" sourceLinked="1"/>
        <c:tickLblPos val="nextTo"/>
        <c:crossAx val="105122048"/>
        <c:crosses val="autoZero"/>
        <c:crossBetween val="between"/>
        <c:majorUnit val="13.8"/>
      </c:valAx>
      <c:spPr>
        <a:noFill/>
        <a:ln w="25400">
          <a:noFill/>
        </a:ln>
      </c:spPr>
    </c:plotArea>
    <c:legend>
      <c:legendPos val="b"/>
      <c:layout>
        <c:manualLayout>
          <c:xMode val="edge"/>
          <c:yMode val="edge"/>
          <c:x val="0.14072461857503721"/>
          <c:y val="0.91028026596231848"/>
          <c:w val="0.48908045190003441"/>
          <c:h val="7.1404685525420439E-2"/>
        </c:manualLayout>
      </c:layout>
      <c:txPr>
        <a:bodyPr/>
        <a:lstStyle/>
        <a:p>
          <a:pPr>
            <a:defRPr sz="700"/>
          </a:pPr>
          <a:endParaRPr lang="en-US"/>
        </a:p>
      </c:txPr>
    </c:legend>
    <c:plotVisOnly val="1"/>
  </c:chart>
  <c:spPr>
    <a:noFill/>
  </c:spPr>
  <c:printSettings>
    <c:headerFooter/>
    <c:pageMargins b="0.75000000000000111" l="0.70000000000000062" r="0.70000000000000062" t="0.750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a:pPr>
            <a:r>
              <a:rPr lang="en-US" sz="1600" b="1" i="0" baseline="0">
                <a:solidFill>
                  <a:schemeClr val="accent2">
                    <a:lumMod val="50000"/>
                  </a:schemeClr>
                </a:solidFill>
              </a:rPr>
              <a:t>Building Infrastructure Backlog</a:t>
            </a:r>
            <a:endParaRPr lang="en-AU" sz="1600">
              <a:solidFill>
                <a:schemeClr val="accent2">
                  <a:lumMod val="50000"/>
                </a:schemeClr>
              </a:solidFill>
            </a:endParaRPr>
          </a:p>
        </c:rich>
      </c:tx>
    </c:title>
    <c:plotArea>
      <c:layout>
        <c:manualLayout>
          <c:layoutTarget val="inner"/>
          <c:xMode val="edge"/>
          <c:yMode val="edge"/>
          <c:x val="0.10138131525812338"/>
          <c:y val="0.18937502340009904"/>
          <c:w val="0.87755497048923881"/>
          <c:h val="0.58262946478714472"/>
        </c:manualLayout>
      </c:layout>
      <c:barChart>
        <c:barDir val="col"/>
        <c:grouping val="clustered"/>
        <c:ser>
          <c:idx val="1"/>
          <c:order val="0"/>
          <c:tx>
            <c:strRef>
              <c:f>'ss7'!$Q$31</c:f>
              <c:strCache>
                <c:ptCount val="1"/>
                <c:pt idx="0">
                  <c:v>Buildings Standard 1:Project</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'ss7'!$R$31:$W$31</c:f>
              <c:numCache>
                <c:formatCode>"$"#.0"M"</c:formatCode>
                <c:ptCount val="6"/>
                <c:pt idx="0">
                  <c:v>4.5860000000000003</c:v>
                </c:pt>
                <c:pt idx="1">
                  <c:v>5.8618378539961009</c:v>
                </c:pt>
                <c:pt idx="2">
                  <c:v>6.4197567809941516</c:v>
                </c:pt>
                <c:pt idx="3">
                  <c:v>6.9776757079922023</c:v>
                </c:pt>
                <c:pt idx="4">
                  <c:v>7.615594634990253</c:v>
                </c:pt>
                <c:pt idx="5">
                  <c:v>8.1935135619883042</c:v>
                </c:pt>
              </c:numCache>
            </c:numRef>
          </c:val>
        </c:ser>
        <c:ser>
          <c:idx val="2"/>
          <c:order val="1"/>
          <c:tx>
            <c:strRef>
              <c:f>'ss7'!$Q$30</c:f>
              <c:strCache>
                <c:ptCount val="1"/>
                <c:pt idx="0">
                  <c:v>Buildings BAU</c:v>
                </c:pt>
              </c:strCache>
            </c:strRef>
          </c:tx>
          <c:dLbls>
            <c:txPr>
              <a:bodyPr/>
              <a:lstStyle/>
              <a:p>
                <a:pPr>
                  <a:defRPr sz="600" b="1"/>
                </a:pPr>
                <a:endParaRPr lang="en-US"/>
              </a:p>
            </c:txPr>
            <c:showVal val="1"/>
          </c:dLbls>
          <c:cat>
            <c:strRef>
              <c:f>'ss7'!$R$26:$W$26</c:f>
              <c:strCache>
                <c:ptCount val="6"/>
                <c:pt idx="0">
                  <c:v>Current 12/13</c:v>
                </c:pt>
                <c:pt idx="1">
                  <c:v>14/15</c:v>
                </c:pt>
                <c:pt idx="2">
                  <c:v>15/16</c:v>
                </c:pt>
                <c:pt idx="3">
                  <c:v>16/17</c:v>
                </c:pt>
                <c:pt idx="4">
                  <c:v>17/18</c:v>
                </c:pt>
                <c:pt idx="5">
                  <c:v>18/19</c:v>
                </c:pt>
              </c:strCache>
            </c:strRef>
          </c:cat>
          <c:val>
            <c:numRef>
              <c:f>'ss7'!$R$30:$W$30</c:f>
              <c:numCache>
                <c:formatCode>"$"#.0"M"</c:formatCode>
                <c:ptCount val="6"/>
                <c:pt idx="0">
                  <c:v>4.5860000000000003</c:v>
                </c:pt>
                <c:pt idx="1">
                  <c:v>6.0218378539961011</c:v>
                </c:pt>
                <c:pt idx="2">
                  <c:v>6.7397567809941519</c:v>
                </c:pt>
                <c:pt idx="3">
                  <c:v>7.4576757079922027</c:v>
                </c:pt>
                <c:pt idx="4">
                  <c:v>8.1755946349902526</c:v>
                </c:pt>
                <c:pt idx="5">
                  <c:v>8.8935135619883035</c:v>
                </c:pt>
              </c:numCache>
            </c:numRef>
          </c:val>
        </c:ser>
        <c:dLbls>
          <c:showVal val="1"/>
        </c:dLbls>
        <c:overlap val="-25"/>
        <c:axId val="105158912"/>
        <c:axId val="105254912"/>
      </c:barChart>
      <c:catAx>
        <c:axId val="105158912"/>
        <c:scaling>
          <c:orientation val="minMax"/>
        </c:scaling>
        <c:axPos val="b"/>
        <c:majorTickMark val="none"/>
        <c:tickLblPos val="nextTo"/>
        <c:crossAx val="105254912"/>
        <c:crosses val="autoZero"/>
        <c:auto val="1"/>
        <c:lblAlgn val="ctr"/>
        <c:lblOffset val="100"/>
      </c:catAx>
      <c:valAx>
        <c:axId val="105254912"/>
        <c:scaling>
          <c:orientation val="minMax"/>
          <c:max val="10.6"/>
          <c:min val="0"/>
        </c:scaling>
        <c:axPos val="l"/>
        <c:numFmt formatCode="&quot;$&quot;#.0&quot;M&quot;" sourceLinked="1"/>
        <c:tickLblPos val="nextTo"/>
        <c:crossAx val="105158912"/>
        <c:crosses val="autoZero"/>
        <c:crossBetween val="between"/>
        <c:majorUnit val="2.8"/>
      </c:valAx>
      <c:spPr>
        <a:noFill/>
      </c:spPr>
    </c:plotArea>
    <c:legend>
      <c:legendPos val="b"/>
      <c:layout>
        <c:manualLayout>
          <c:xMode val="edge"/>
          <c:yMode val="edge"/>
          <c:x val="0.14072461857503721"/>
          <c:y val="0.91028026596231826"/>
          <c:w val="0.79218007931612588"/>
          <c:h val="7.7297377839494835E-2"/>
        </c:manualLayout>
      </c:layout>
      <c:txPr>
        <a:bodyPr/>
        <a:lstStyle/>
        <a:p>
          <a:pPr>
            <a:defRPr sz="700"/>
          </a:pPr>
          <a:endParaRPr lang="en-US"/>
        </a:p>
      </c:txPr>
    </c:legend>
    <c:plotVisOnly val="1"/>
  </c:chart>
  <c:spPr>
    <a:noFill/>
  </c:spPr>
  <c:printSettings>
    <c:headerFooter/>
    <c:pageMargins b="0.75000000000000133" l="0.70000000000000062" r="0.70000000000000062" t="0.750000000000001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2343149</xdr:colOff>
      <xdr:row>43</xdr:row>
      <xdr:rowOff>19049</xdr:rowOff>
    </xdr:from>
    <xdr:to>
      <xdr:col>13</xdr:col>
      <xdr:colOff>466725</xdr:colOff>
      <xdr:row>56</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43</xdr:row>
      <xdr:rowOff>0</xdr:rowOff>
    </xdr:from>
    <xdr:to>
      <xdr:col>22</xdr:col>
      <xdr:colOff>266701</xdr:colOff>
      <xdr:row>56</xdr:row>
      <xdr:rowOff>114301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2276476</xdr:colOff>
      <xdr:row>59</xdr:row>
      <xdr:rowOff>57150</xdr:rowOff>
    </xdr:from>
    <xdr:to>
      <xdr:col>14</xdr:col>
      <xdr:colOff>352426</xdr:colOff>
      <xdr:row>72</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447675</xdr:colOff>
      <xdr:row>60</xdr:row>
      <xdr:rowOff>0</xdr:rowOff>
    </xdr:from>
    <xdr:to>
      <xdr:col>23</xdr:col>
      <xdr:colOff>104776</xdr:colOff>
      <xdr:row>73</xdr:row>
      <xdr:rowOff>114301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466725</xdr:colOff>
      <xdr:row>68</xdr:row>
      <xdr:rowOff>76200</xdr:rowOff>
    </xdr:from>
    <xdr:to>
      <xdr:col>22</xdr:col>
      <xdr:colOff>552450</xdr:colOff>
      <xdr:row>68</xdr:row>
      <xdr:rowOff>85725</xdr:rowOff>
    </xdr:to>
    <xdr:cxnSp macro="">
      <xdr:nvCxnSpPr>
        <xdr:cNvPr id="15" name="Straight Connector 14"/>
        <xdr:cNvCxnSpPr/>
      </xdr:nvCxnSpPr>
      <xdr:spPr>
        <a:xfrm>
          <a:off x="14982825" y="13030200"/>
          <a:ext cx="5257800" cy="952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457200</xdr:colOff>
      <xdr:row>66</xdr:row>
      <xdr:rowOff>19050</xdr:rowOff>
    </xdr:from>
    <xdr:to>
      <xdr:col>22</xdr:col>
      <xdr:colOff>514350</xdr:colOff>
      <xdr:row>66</xdr:row>
      <xdr:rowOff>28575</xdr:rowOff>
    </xdr:to>
    <xdr:cxnSp macro="">
      <xdr:nvCxnSpPr>
        <xdr:cNvPr id="17" name="Straight Connector 16"/>
        <xdr:cNvCxnSpPr/>
      </xdr:nvCxnSpPr>
      <xdr:spPr>
        <a:xfrm flipV="1">
          <a:off x="14973300" y="12592050"/>
          <a:ext cx="52292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20</xdr:col>
      <xdr:colOff>285750</xdr:colOff>
      <xdr:row>68</xdr:row>
      <xdr:rowOff>76201</xdr:rowOff>
    </xdr:from>
    <xdr:to>
      <xdr:col>22</xdr:col>
      <xdr:colOff>419979</xdr:colOff>
      <xdr:row>69</xdr:row>
      <xdr:rowOff>38101</xdr:rowOff>
    </xdr:to>
    <xdr:pic>
      <xdr:nvPicPr>
        <xdr:cNvPr id="18" name="Picture 17"/>
        <xdr:cNvPicPr>
          <a:picLocks noChangeAspect="1"/>
        </xdr:cNvPicPr>
      </xdr:nvPicPr>
      <xdr:blipFill>
        <a:blip xmlns:r="http://schemas.openxmlformats.org/officeDocument/2006/relationships" r:embed="rId5" cstate="print"/>
        <a:stretch>
          <a:fillRect/>
        </a:stretch>
      </xdr:blipFill>
      <xdr:spPr>
        <a:xfrm>
          <a:off x="18754725" y="13030201"/>
          <a:ext cx="1353429" cy="1524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0.09637</cdr:x>
      <cdr:y>0.48529</cdr:y>
    </cdr:from>
    <cdr:to>
      <cdr:x>0.94471</cdr:x>
      <cdr:y>0.48897</cdr:y>
    </cdr:to>
    <cdr:sp macro="" textlink="">
      <cdr:nvSpPr>
        <cdr:cNvPr id="3" name="Straight Connector 2"/>
        <cdr:cNvSpPr/>
      </cdr:nvSpPr>
      <cdr:spPr>
        <a:xfrm xmlns:a="http://schemas.openxmlformats.org/drawingml/2006/main" flipV="1">
          <a:off x="581024" y="1257299"/>
          <a:ext cx="5114925" cy="9525"/>
        </a:xfrm>
        <a:prstGeom xmlns:a="http://schemas.openxmlformats.org/drawingml/2006/main" prst="line">
          <a:avLst/>
        </a:prstGeom>
        <a:ln xmlns:a="http://schemas.openxmlformats.org/drawingml/2006/main" w="9525"/>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0.09953</cdr:x>
      <cdr:y>0.1963</cdr:y>
    </cdr:from>
    <cdr:to>
      <cdr:x>0.94638</cdr:x>
      <cdr:y>0.19853</cdr:y>
    </cdr:to>
    <cdr:sp macro="" textlink="">
      <cdr:nvSpPr>
        <cdr:cNvPr id="5" name="Straight Connector 4"/>
        <cdr:cNvSpPr/>
      </cdr:nvSpPr>
      <cdr:spPr>
        <a:xfrm xmlns:a="http://schemas.openxmlformats.org/drawingml/2006/main" flipV="1">
          <a:off x="654110" y="504826"/>
          <a:ext cx="5565714" cy="5742"/>
        </a:xfrm>
        <a:prstGeom xmlns:a="http://schemas.openxmlformats.org/drawingml/2006/main" prst="line">
          <a:avLst/>
        </a:prstGeom>
        <a:ln xmlns:a="http://schemas.openxmlformats.org/drawingml/2006/main" w="9525" cmpd="sng">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0.10742</cdr:x>
      <cdr:y>0.26103</cdr:y>
    </cdr:from>
    <cdr:to>
      <cdr:x>0.33491</cdr:x>
      <cdr:y>0.33824</cdr:y>
    </cdr:to>
    <cdr:sp macro="" textlink="">
      <cdr:nvSpPr>
        <cdr:cNvPr id="6" name="TextBox 5"/>
        <cdr:cNvSpPr txBox="1"/>
      </cdr:nvSpPr>
      <cdr:spPr>
        <a:xfrm xmlns:a="http://schemas.openxmlformats.org/drawingml/2006/main">
          <a:off x="647700" y="676275"/>
          <a:ext cx="1371600"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0.11216</cdr:x>
      <cdr:y>0.15441</cdr:y>
    </cdr:from>
    <cdr:to>
      <cdr:x>0.33333</cdr:x>
      <cdr:y>0.24265</cdr:y>
    </cdr:to>
    <cdr:sp macro="" textlink="">
      <cdr:nvSpPr>
        <cdr:cNvPr id="7" name="TextBox 6"/>
        <cdr:cNvSpPr txBox="1"/>
      </cdr:nvSpPr>
      <cdr:spPr>
        <a:xfrm xmlns:a="http://schemas.openxmlformats.org/drawingml/2006/main">
          <a:off x="676275" y="400050"/>
          <a:ext cx="133350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0.0942</cdr:x>
      <cdr:y>0.42222</cdr:y>
    </cdr:from>
    <cdr:to>
      <cdr:x>0.28065</cdr:x>
      <cdr:y>0.49097</cdr:y>
    </cdr:to>
    <cdr:pic>
      <cdr:nvPicPr>
        <cdr:cNvPr id="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19125" y="1085850"/>
          <a:ext cx="1225402" cy="176799"/>
        </a:xfrm>
        <a:prstGeom xmlns:a="http://schemas.openxmlformats.org/drawingml/2006/main" prst="rect">
          <a:avLst/>
        </a:prstGeom>
      </cdr:spPr>
    </cdr:pic>
  </cdr:relSizeAnchor>
  <cdr:relSizeAnchor xmlns:cdr="http://schemas.openxmlformats.org/drawingml/2006/chartDrawing">
    <cdr:from>
      <cdr:x>0.0913</cdr:x>
      <cdr:y>0.14074</cdr:y>
    </cdr:from>
    <cdr:to>
      <cdr:x>0.28518</cdr:x>
      <cdr:y>0.20949</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600075" y="361950"/>
          <a:ext cx="1274174" cy="176799"/>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0.71846</cdr:x>
      <cdr:y>0.44485</cdr:y>
    </cdr:from>
    <cdr:to>
      <cdr:x>0.95103</cdr:x>
      <cdr:y>0.51309</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331849" y="1152525"/>
          <a:ext cx="1402202" cy="176799"/>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deborahm\Local%20Settings\Temporary%20Internet%20Files\Content.Outlook\G19VDYRM\Special%20Rate%20Variation%20Model%20Version%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rastructure."/>
      <sheetName val="Rate Yield"/>
      <sheetName val="I&amp;R Calc 5%"/>
      <sheetName val="I&amp;R Calc 3%"/>
      <sheetName val="I&amp;R graph"/>
      <sheetName val="I&amp;R Comparison"/>
      <sheetName val="Rates by Category"/>
      <sheetName val="Weekly Rates."/>
      <sheetName val="Average Rates-Locality 12.5"/>
      <sheetName val="Average Rates 5.5"/>
      <sheetName val="Summary Works"/>
      <sheetName val="Survey CAT"/>
      <sheetName val="Average Rate Comparison"/>
      <sheetName val="Sheet2"/>
    </sheetNames>
    <sheetDataSet>
      <sheetData sheetId="0" refreshError="1"/>
      <sheetData sheetId="1" refreshError="1">
        <row r="7">
          <cell r="B7">
            <v>838880</v>
          </cell>
          <cell r="C7">
            <v>1152789</v>
          </cell>
          <cell r="D7">
            <v>1495635</v>
          </cell>
          <cell r="E7">
            <v>1869572</v>
          </cell>
          <cell r="F7">
            <v>2276901</v>
          </cell>
        </row>
      </sheetData>
      <sheetData sheetId="2" refreshError="1">
        <row r="12">
          <cell r="B12">
            <v>161650.76441087588</v>
          </cell>
          <cell r="C12">
            <v>161650.76441087588</v>
          </cell>
          <cell r="D12">
            <v>161650.76441087588</v>
          </cell>
          <cell r="E12">
            <v>159084.87926149691</v>
          </cell>
          <cell r="F12">
            <v>159084.87926149691</v>
          </cell>
          <cell r="G12">
            <v>803122.05175562156</v>
          </cell>
        </row>
      </sheetData>
      <sheetData sheetId="3" refreshError="1">
        <row r="12">
          <cell r="B12">
            <v>139646.59352418935</v>
          </cell>
          <cell r="C12">
            <v>139646.59352418935</v>
          </cell>
          <cell r="D12">
            <v>139646.59352418935</v>
          </cell>
          <cell r="E12">
            <v>137429.9809285673</v>
          </cell>
          <cell r="F12">
            <v>137429.9809285673</v>
          </cell>
          <cell r="G12">
            <v>693799.74242970266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P114"/>
  <sheetViews>
    <sheetView workbookViewId="0">
      <selection activeCell="C16" sqref="C16:G17"/>
    </sheetView>
  </sheetViews>
  <sheetFormatPr defaultRowHeight="14.4"/>
  <cols>
    <col min="1" max="1" width="18" style="15" customWidth="1"/>
    <col min="2" max="2" width="52.44140625" customWidth="1"/>
    <col min="3" max="7" width="15.6640625" customWidth="1"/>
    <col min="8" max="8" width="17.5546875" customWidth="1"/>
    <col min="9" max="9" width="67.33203125" customWidth="1"/>
    <col min="11" max="11" width="14.88671875" customWidth="1"/>
    <col min="13" max="14" width="8.88671875" customWidth="1"/>
    <col min="18" max="18" width="11.6640625" customWidth="1"/>
  </cols>
  <sheetData>
    <row r="1" spans="1:16" ht="15" thickBot="1"/>
    <row r="2" spans="1:16" ht="15" thickTop="1">
      <c r="A2" s="15" t="s">
        <v>252</v>
      </c>
      <c r="B2" s="314" t="s">
        <v>253</v>
      </c>
      <c r="C2" s="315"/>
      <c r="D2" s="315"/>
      <c r="E2" s="315"/>
      <c r="F2" s="315"/>
      <c r="G2" s="315"/>
      <c r="H2" s="315"/>
      <c r="I2" s="316"/>
    </row>
    <row r="3" spans="1:16" ht="15" thickBot="1">
      <c r="B3" s="317"/>
      <c r="C3" s="318"/>
      <c r="D3" s="318"/>
      <c r="E3" s="318"/>
      <c r="F3" s="318"/>
      <c r="G3" s="318"/>
      <c r="H3" s="318"/>
      <c r="I3" s="319"/>
    </row>
    <row r="4" spans="1:16" ht="15.6" thickTop="1" thickBot="1">
      <c r="B4" s="43" t="s">
        <v>254</v>
      </c>
      <c r="C4" s="320" t="s">
        <v>255</v>
      </c>
      <c r="D4" s="321"/>
      <c r="E4" s="321"/>
      <c r="F4" s="321"/>
      <c r="G4" s="321"/>
      <c r="H4" s="44" t="s">
        <v>256</v>
      </c>
      <c r="I4" s="45" t="s">
        <v>257</v>
      </c>
      <c r="K4" s="324" t="s">
        <v>395</v>
      </c>
      <c r="L4" s="324"/>
      <c r="M4" s="324"/>
      <c r="N4" s="324"/>
      <c r="O4" s="324"/>
      <c r="P4" s="324"/>
    </row>
    <row r="5" spans="1:16" ht="15" thickTop="1">
      <c r="B5" s="46" t="s">
        <v>258</v>
      </c>
      <c r="C5" s="47" t="s">
        <v>259</v>
      </c>
      <c r="D5" s="48" t="s">
        <v>260</v>
      </c>
      <c r="E5" s="48" t="s">
        <v>261</v>
      </c>
      <c r="F5" s="48" t="s">
        <v>262</v>
      </c>
      <c r="G5" s="48" t="s">
        <v>263</v>
      </c>
      <c r="I5" s="49"/>
    </row>
    <row r="6" spans="1:16" ht="15" thickBot="1">
      <c r="A6" s="15" t="s">
        <v>264</v>
      </c>
      <c r="B6" s="50" t="s">
        <v>265</v>
      </c>
      <c r="C6" s="51">
        <v>0.1</v>
      </c>
      <c r="D6" s="52">
        <v>0.03</v>
      </c>
      <c r="E6" s="52">
        <v>0.03</v>
      </c>
      <c r="F6" s="52">
        <v>0.03</v>
      </c>
      <c r="G6" s="52">
        <v>0.03</v>
      </c>
      <c r="I6" s="49"/>
    </row>
    <row r="7" spans="1:16" ht="15" thickBot="1">
      <c r="B7" s="53" t="s">
        <v>266</v>
      </c>
      <c r="C7" s="54">
        <f>'[1]Rate Yield'!B7</f>
        <v>838880</v>
      </c>
      <c r="D7" s="55">
        <f>'[1]Rate Yield'!C7</f>
        <v>1152789</v>
      </c>
      <c r="E7" s="55">
        <f>'[1]Rate Yield'!D7</f>
        <v>1495635</v>
      </c>
      <c r="F7" s="55">
        <f>'[1]Rate Yield'!E7</f>
        <v>1869572</v>
      </c>
      <c r="G7" s="56">
        <f>'[1]Rate Yield'!F7</f>
        <v>2276901</v>
      </c>
      <c r="H7" s="57">
        <f>SUM(C7:G7)</f>
        <v>7633777</v>
      </c>
      <c r="I7" s="58" t="s">
        <v>267</v>
      </c>
    </row>
    <row r="8" spans="1:16" ht="15" thickBot="1">
      <c r="C8" t="s">
        <v>268</v>
      </c>
      <c r="G8" s="59"/>
      <c r="H8" s="59"/>
      <c r="I8" s="60"/>
    </row>
    <row r="9" spans="1:16" ht="15" thickBot="1">
      <c r="G9" s="61"/>
      <c r="H9" s="59"/>
      <c r="I9" s="62"/>
    </row>
    <row r="10" spans="1:16" ht="30" thickTop="1" thickBot="1">
      <c r="B10" s="63" t="s">
        <v>269</v>
      </c>
      <c r="C10" s="322" t="s">
        <v>255</v>
      </c>
      <c r="D10" s="323"/>
      <c r="E10" s="323"/>
      <c r="F10" s="323"/>
      <c r="G10" s="323"/>
      <c r="H10" s="64" t="s">
        <v>270</v>
      </c>
      <c r="I10" s="45" t="s">
        <v>257</v>
      </c>
    </row>
    <row r="11" spans="1:16" ht="15" thickTop="1">
      <c r="B11" s="46" t="s">
        <v>258</v>
      </c>
      <c r="C11" s="47" t="s">
        <v>259</v>
      </c>
      <c r="D11" s="48" t="s">
        <v>260</v>
      </c>
      <c r="E11" s="48" t="s">
        <v>261</v>
      </c>
      <c r="F11" s="48" t="s">
        <v>262</v>
      </c>
      <c r="G11" s="48" t="s">
        <v>263</v>
      </c>
      <c r="H11" s="65"/>
      <c r="I11" s="58"/>
    </row>
    <row r="12" spans="1:16">
      <c r="B12" s="66" t="s">
        <v>271</v>
      </c>
      <c r="C12" s="67"/>
      <c r="D12" s="67"/>
      <c r="E12" s="67"/>
      <c r="F12" s="67"/>
      <c r="G12" s="67"/>
      <c r="H12" s="67"/>
      <c r="I12" s="68"/>
    </row>
    <row r="13" spans="1:16" ht="28.8">
      <c r="A13" s="15" t="s">
        <v>346</v>
      </c>
      <c r="B13" t="s">
        <v>217</v>
      </c>
      <c r="C13" s="69">
        <v>1000000</v>
      </c>
      <c r="D13" s="70">
        <v>1000000</v>
      </c>
      <c r="E13" s="70">
        <v>1000000</v>
      </c>
      <c r="F13" s="70">
        <v>1000000</v>
      </c>
      <c r="G13" s="70">
        <v>1000000</v>
      </c>
      <c r="H13" s="71">
        <f>SUM(C13:G13)</f>
        <v>5000000</v>
      </c>
      <c r="I13" s="72" t="s">
        <v>272</v>
      </c>
    </row>
    <row r="14" spans="1:16" ht="57.6">
      <c r="A14" s="15" t="s">
        <v>346</v>
      </c>
      <c r="B14" t="s">
        <v>273</v>
      </c>
      <c r="C14" s="67">
        <v>100000</v>
      </c>
      <c r="D14" s="67">
        <v>100000</v>
      </c>
      <c r="E14" s="67">
        <v>100000</v>
      </c>
      <c r="F14" s="67">
        <v>100000</v>
      </c>
      <c r="G14" s="67">
        <v>100000</v>
      </c>
      <c r="H14" s="73">
        <f>SUM(C14:G14)</f>
        <v>500000</v>
      </c>
      <c r="I14" s="72" t="s">
        <v>274</v>
      </c>
    </row>
    <row r="15" spans="1:16">
      <c r="A15" s="15" t="s">
        <v>275</v>
      </c>
      <c r="B15" t="s">
        <v>276</v>
      </c>
      <c r="C15" s="67">
        <v>20000</v>
      </c>
      <c r="D15" s="67">
        <v>20000</v>
      </c>
      <c r="E15" s="67">
        <v>20000</v>
      </c>
      <c r="F15" s="67">
        <v>0</v>
      </c>
      <c r="G15" s="67">
        <v>0</v>
      </c>
      <c r="H15" s="73">
        <v>60000</v>
      </c>
      <c r="I15" s="72" t="s">
        <v>277</v>
      </c>
    </row>
    <row r="16" spans="1:16" ht="43.2">
      <c r="A16" s="15" t="s">
        <v>278</v>
      </c>
      <c r="B16" t="s">
        <v>279</v>
      </c>
      <c r="C16" s="67">
        <v>40000</v>
      </c>
      <c r="D16" s="67">
        <v>40000</v>
      </c>
      <c r="E16" s="67">
        <v>40000</v>
      </c>
      <c r="F16" s="67">
        <v>40000</v>
      </c>
      <c r="G16" s="67">
        <v>40000</v>
      </c>
      <c r="H16" s="73">
        <f>SUM(C16:G16)</f>
        <v>200000</v>
      </c>
      <c r="I16" s="72" t="s">
        <v>280</v>
      </c>
    </row>
    <row r="17" spans="1:9" ht="72">
      <c r="A17" s="15" t="s">
        <v>275</v>
      </c>
      <c r="B17" t="s">
        <v>281</v>
      </c>
      <c r="C17" s="70">
        <v>100000</v>
      </c>
      <c r="D17" s="70">
        <v>100000</v>
      </c>
      <c r="E17" s="70">
        <v>100000</v>
      </c>
      <c r="F17" s="70">
        <v>100000</v>
      </c>
      <c r="G17" s="67">
        <v>100000</v>
      </c>
      <c r="H17" s="74">
        <f>SUM(C17:G17)</f>
        <v>500000</v>
      </c>
      <c r="I17" s="75" t="s">
        <v>282</v>
      </c>
    </row>
    <row r="18" spans="1:9">
      <c r="B18" t="s">
        <v>283</v>
      </c>
      <c r="C18" s="204">
        <f t="shared" ref="C18:H18" si="0">SUM(C13:C17)</f>
        <v>1260000</v>
      </c>
      <c r="D18" s="204">
        <f t="shared" si="0"/>
        <v>1260000</v>
      </c>
      <c r="E18" s="204">
        <f t="shared" si="0"/>
        <v>1260000</v>
      </c>
      <c r="F18" s="204">
        <f t="shared" si="0"/>
        <v>1240000</v>
      </c>
      <c r="G18" s="204">
        <f t="shared" si="0"/>
        <v>1240000</v>
      </c>
      <c r="H18" s="204">
        <f t="shared" si="0"/>
        <v>6260000</v>
      </c>
      <c r="I18" s="76"/>
    </row>
    <row r="19" spans="1:9" ht="43.2">
      <c r="A19" s="15" t="s">
        <v>358</v>
      </c>
      <c r="B19" t="s">
        <v>285</v>
      </c>
      <c r="C19" s="77">
        <v>50000</v>
      </c>
      <c r="D19" s="78">
        <v>50000</v>
      </c>
      <c r="E19" s="78">
        <v>50000</v>
      </c>
      <c r="F19" s="78">
        <v>50000</v>
      </c>
      <c r="G19" s="78">
        <v>50000</v>
      </c>
      <c r="H19" s="79">
        <f>SUM(C19:G19)</f>
        <v>250000</v>
      </c>
      <c r="I19" s="72" t="s">
        <v>286</v>
      </c>
    </row>
    <row r="20" spans="1:9" ht="28.8">
      <c r="A20" s="15" t="s">
        <v>359</v>
      </c>
      <c r="B20" t="s">
        <v>230</v>
      </c>
      <c r="C20" s="77">
        <v>75000</v>
      </c>
      <c r="D20" s="78">
        <v>75000</v>
      </c>
      <c r="E20" s="78">
        <v>75000</v>
      </c>
      <c r="F20" s="78">
        <v>75000</v>
      </c>
      <c r="G20" s="78">
        <v>75000</v>
      </c>
      <c r="H20" s="79">
        <f>SUM(C20:G20)</f>
        <v>375000</v>
      </c>
      <c r="I20" s="76"/>
    </row>
    <row r="21" spans="1:9">
      <c r="A21" s="15" t="s">
        <v>362</v>
      </c>
      <c r="B21" t="s">
        <v>287</v>
      </c>
      <c r="C21" s="77">
        <v>25000</v>
      </c>
      <c r="D21" s="78">
        <v>25000</v>
      </c>
      <c r="E21" s="78">
        <v>20000</v>
      </c>
      <c r="F21" s="78">
        <v>25000</v>
      </c>
      <c r="G21" s="78">
        <v>25000</v>
      </c>
      <c r="H21" s="79">
        <f>SUM(C21:G21)</f>
        <v>120000</v>
      </c>
      <c r="I21" s="76"/>
    </row>
    <row r="22" spans="1:9">
      <c r="B22" t="s">
        <v>288</v>
      </c>
      <c r="C22" s="80"/>
      <c r="D22" s="81"/>
      <c r="E22" s="81"/>
      <c r="F22" s="81"/>
      <c r="G22" s="81"/>
      <c r="H22" s="82"/>
      <c r="I22" s="76"/>
    </row>
    <row r="23" spans="1:9">
      <c r="A23" s="15" t="s">
        <v>368</v>
      </c>
      <c r="B23" t="s">
        <v>289</v>
      </c>
      <c r="C23" s="83"/>
      <c r="D23" s="84" t="s">
        <v>258</v>
      </c>
      <c r="E23" s="84">
        <v>650000</v>
      </c>
      <c r="F23" s="84">
        <v>400000</v>
      </c>
      <c r="G23" s="84"/>
      <c r="H23" s="85">
        <f>SUM(C23:G23)</f>
        <v>1050000</v>
      </c>
      <c r="I23" s="76"/>
    </row>
    <row r="24" spans="1:9" ht="28.8">
      <c r="A24" s="15" t="s">
        <v>370</v>
      </c>
      <c r="B24" t="s">
        <v>291</v>
      </c>
      <c r="C24" s="83"/>
      <c r="D24" s="84"/>
      <c r="E24" s="84"/>
      <c r="F24" s="84"/>
      <c r="G24" s="84">
        <v>470000</v>
      </c>
      <c r="H24" s="85">
        <f>SUM(C24:G24)</f>
        <v>470000</v>
      </c>
      <c r="I24" s="76" t="s">
        <v>292</v>
      </c>
    </row>
    <row r="25" spans="1:9" ht="28.8">
      <c r="A25" s="15" t="s">
        <v>373</v>
      </c>
      <c r="B25" t="s">
        <v>293</v>
      </c>
      <c r="C25" s="83"/>
      <c r="D25" s="84"/>
      <c r="E25" s="84"/>
      <c r="F25" s="84">
        <v>500000</v>
      </c>
      <c r="G25" s="84"/>
      <c r="H25" s="85">
        <f>SUM(C25:G25)</f>
        <v>500000</v>
      </c>
      <c r="I25" s="76"/>
    </row>
    <row r="26" spans="1:9">
      <c r="A26" s="15" t="s">
        <v>371</v>
      </c>
      <c r="B26" t="s">
        <v>294</v>
      </c>
      <c r="C26" s="83"/>
      <c r="D26" s="84"/>
      <c r="E26" s="84"/>
      <c r="F26" s="84"/>
      <c r="G26" s="84">
        <v>355000</v>
      </c>
      <c r="H26" s="85">
        <f>SUM(C26:G26)</f>
        <v>355000</v>
      </c>
      <c r="I26" s="76" t="s">
        <v>295</v>
      </c>
    </row>
    <row r="27" spans="1:9">
      <c r="A27" s="15" t="s">
        <v>372</v>
      </c>
      <c r="B27" t="s">
        <v>296</v>
      </c>
      <c r="C27" s="83"/>
      <c r="D27" s="84">
        <v>100000</v>
      </c>
      <c r="E27" s="84"/>
      <c r="F27" s="84"/>
      <c r="G27" s="84"/>
      <c r="H27" s="85">
        <f>SUM(C27:G27)</f>
        <v>100000</v>
      </c>
      <c r="I27" s="76"/>
    </row>
    <row r="28" spans="1:9" ht="60.75" customHeight="1">
      <c r="A28" s="15" t="s">
        <v>379</v>
      </c>
      <c r="B28" t="s">
        <v>297</v>
      </c>
      <c r="C28" s="84">
        <v>60000</v>
      </c>
      <c r="D28" s="84">
        <v>130000</v>
      </c>
      <c r="E28" s="84">
        <v>160000</v>
      </c>
      <c r="F28" s="84">
        <v>160000</v>
      </c>
      <c r="G28" s="84">
        <v>130000</v>
      </c>
      <c r="H28" s="86">
        <f>SUM(D28:G28)</f>
        <v>580000</v>
      </c>
      <c r="I28" s="72" t="s">
        <v>298</v>
      </c>
    </row>
    <row r="29" spans="1:9" ht="28.8">
      <c r="A29" s="15" t="s">
        <v>380</v>
      </c>
      <c r="B29" t="s">
        <v>299</v>
      </c>
      <c r="C29" s="84">
        <v>100000</v>
      </c>
      <c r="D29" s="84"/>
      <c r="E29" s="84"/>
      <c r="F29" s="84"/>
      <c r="G29" s="84"/>
      <c r="H29" s="86">
        <f t="shared" ref="H29:H40" si="1">SUM(C29:G29)</f>
        <v>100000</v>
      </c>
      <c r="I29" s="87" t="s">
        <v>300</v>
      </c>
    </row>
    <row r="30" spans="1:9" ht="28.8">
      <c r="A30" s="15" t="s">
        <v>381</v>
      </c>
      <c r="B30" t="s">
        <v>301</v>
      </c>
      <c r="C30" s="88"/>
      <c r="D30" s="84"/>
      <c r="E30" s="84"/>
      <c r="F30" s="84">
        <v>150000</v>
      </c>
      <c r="G30" s="84"/>
      <c r="H30" s="85">
        <f t="shared" si="1"/>
        <v>150000</v>
      </c>
      <c r="I30" s="87"/>
    </row>
    <row r="31" spans="1:9">
      <c r="A31" s="15" t="s">
        <v>385</v>
      </c>
      <c r="B31" t="s">
        <v>302</v>
      </c>
      <c r="C31" s="88">
        <v>80000</v>
      </c>
      <c r="D31" s="84"/>
      <c r="E31" s="84"/>
      <c r="F31" s="84"/>
      <c r="G31" s="84"/>
      <c r="H31" s="85">
        <f t="shared" si="1"/>
        <v>80000</v>
      </c>
      <c r="I31" s="87"/>
    </row>
    <row r="32" spans="1:9">
      <c r="A32" s="15" t="s">
        <v>386</v>
      </c>
      <c r="B32" t="s">
        <v>303</v>
      </c>
      <c r="C32" s="88"/>
      <c r="D32" s="84">
        <v>240000</v>
      </c>
      <c r="E32" s="84"/>
      <c r="F32" s="84"/>
      <c r="G32" s="84"/>
      <c r="H32" s="85">
        <f t="shared" si="1"/>
        <v>240000</v>
      </c>
      <c r="I32" s="87"/>
    </row>
    <row r="33" spans="1:9">
      <c r="B33" t="s">
        <v>304</v>
      </c>
      <c r="C33" s="89"/>
      <c r="D33" s="90"/>
      <c r="E33" s="90"/>
      <c r="F33" s="90"/>
      <c r="G33" s="90"/>
      <c r="H33" s="91"/>
      <c r="I33" s="87"/>
    </row>
    <row r="34" spans="1:9" ht="28.8">
      <c r="A34" s="15" t="s">
        <v>390</v>
      </c>
      <c r="B34" t="s">
        <v>305</v>
      </c>
      <c r="C34" s="92">
        <v>15000</v>
      </c>
      <c r="D34" s="93">
        <v>15000</v>
      </c>
      <c r="E34" s="93">
        <v>15000</v>
      </c>
      <c r="F34" s="93">
        <v>15000</v>
      </c>
      <c r="G34" s="93">
        <v>15000</v>
      </c>
      <c r="H34" s="94">
        <f t="shared" si="1"/>
        <v>75000</v>
      </c>
      <c r="I34" s="95" t="s">
        <v>306</v>
      </c>
    </row>
    <row r="35" spans="1:9">
      <c r="A35" s="15" t="s">
        <v>278</v>
      </c>
      <c r="B35" t="s">
        <v>307</v>
      </c>
      <c r="C35" s="92">
        <v>15000</v>
      </c>
      <c r="D35" s="93">
        <v>15000</v>
      </c>
      <c r="E35" s="93">
        <v>15000</v>
      </c>
      <c r="F35" s="93">
        <v>15000</v>
      </c>
      <c r="G35" s="93">
        <v>15000</v>
      </c>
      <c r="H35" s="94">
        <f t="shared" si="1"/>
        <v>75000</v>
      </c>
      <c r="I35" s="76"/>
    </row>
    <row r="36" spans="1:9" ht="28.8">
      <c r="A36" s="15" t="s">
        <v>387</v>
      </c>
      <c r="B36" t="s">
        <v>308</v>
      </c>
      <c r="C36" s="92">
        <v>50000</v>
      </c>
      <c r="D36" s="93">
        <v>50000</v>
      </c>
      <c r="E36" s="93">
        <v>50000</v>
      </c>
      <c r="F36" s="93">
        <v>50000</v>
      </c>
      <c r="G36" s="93">
        <v>50000</v>
      </c>
      <c r="H36" s="94">
        <f t="shared" si="1"/>
        <v>250000</v>
      </c>
      <c r="I36" s="76"/>
    </row>
    <row r="37" spans="1:9">
      <c r="B37" t="s">
        <v>309</v>
      </c>
      <c r="C37" s="96"/>
      <c r="D37" s="97"/>
      <c r="E37" s="97"/>
      <c r="F37" s="97"/>
      <c r="G37" s="97"/>
      <c r="H37" s="98"/>
      <c r="I37" s="87"/>
    </row>
    <row r="38" spans="1:9">
      <c r="A38" s="15" t="s">
        <v>310</v>
      </c>
      <c r="B38" t="s">
        <v>311</v>
      </c>
      <c r="C38" s="99">
        <v>50000</v>
      </c>
      <c r="D38" s="100">
        <v>50000</v>
      </c>
      <c r="E38" s="100">
        <v>50000</v>
      </c>
      <c r="F38" s="100">
        <v>50000</v>
      </c>
      <c r="G38" s="100">
        <v>50000</v>
      </c>
      <c r="H38" s="101">
        <f t="shared" si="1"/>
        <v>250000</v>
      </c>
      <c r="I38" s="87"/>
    </row>
    <row r="39" spans="1:9">
      <c r="A39" s="15" t="s">
        <v>21</v>
      </c>
      <c r="B39" t="s">
        <v>312</v>
      </c>
      <c r="C39" s="102">
        <v>50000</v>
      </c>
      <c r="D39" s="103">
        <v>50000</v>
      </c>
      <c r="E39" s="103">
        <v>50000</v>
      </c>
      <c r="F39" s="103">
        <v>10000</v>
      </c>
      <c r="G39" s="103">
        <v>10000</v>
      </c>
      <c r="H39" s="104">
        <f t="shared" si="1"/>
        <v>170000</v>
      </c>
      <c r="I39" s="105"/>
    </row>
    <row r="40" spans="1:9" ht="16.2" customHeight="1">
      <c r="A40" s="15" t="s">
        <v>313</v>
      </c>
      <c r="B40" t="s">
        <v>314</v>
      </c>
      <c r="C40" s="106">
        <v>60000</v>
      </c>
      <c r="D40" s="100">
        <v>60000</v>
      </c>
      <c r="E40" s="100">
        <v>60000</v>
      </c>
      <c r="F40" s="100">
        <v>60000</v>
      </c>
      <c r="G40" s="100">
        <v>60000</v>
      </c>
      <c r="H40" s="107">
        <f t="shared" si="1"/>
        <v>300000</v>
      </c>
      <c r="I40" s="87"/>
    </row>
    <row r="41" spans="1:9">
      <c r="A41" s="15" t="s">
        <v>290</v>
      </c>
      <c r="B41" t="s">
        <v>315</v>
      </c>
      <c r="C41" s="108"/>
      <c r="D41" s="109">
        <v>80000</v>
      </c>
      <c r="E41" s="109">
        <v>100000</v>
      </c>
      <c r="F41" s="103">
        <v>100000</v>
      </c>
      <c r="G41" s="109">
        <v>50000</v>
      </c>
      <c r="H41" s="110">
        <f>SUM(D41:G41)</f>
        <v>330000</v>
      </c>
      <c r="I41" s="87"/>
    </row>
    <row r="42" spans="1:9">
      <c r="A42" s="15" t="s">
        <v>316</v>
      </c>
      <c r="B42" t="s">
        <v>317</v>
      </c>
      <c r="C42" s="108">
        <v>50000</v>
      </c>
      <c r="D42" s="108">
        <v>50000</v>
      </c>
      <c r="E42" s="108">
        <v>40000</v>
      </c>
      <c r="F42" s="111">
        <v>50000</v>
      </c>
      <c r="G42" s="108"/>
      <c r="H42" s="110">
        <f>SUM(C42:G42)</f>
        <v>190000</v>
      </c>
      <c r="I42" s="112"/>
    </row>
    <row r="43" spans="1:9">
      <c r="A43" s="15" t="s">
        <v>318</v>
      </c>
      <c r="B43" t="s">
        <v>319</v>
      </c>
      <c r="C43" s="108"/>
      <c r="D43" s="108"/>
      <c r="E43" s="108"/>
      <c r="F43" s="108"/>
      <c r="G43" s="108">
        <v>761000</v>
      </c>
      <c r="H43" s="110">
        <f>SUM(D43:G43)</f>
        <v>761000</v>
      </c>
      <c r="I43" s="112"/>
    </row>
    <row r="44" spans="1:9">
      <c r="A44" s="15" t="s">
        <v>284</v>
      </c>
      <c r="B44" s="113"/>
      <c r="C44" s="108"/>
      <c r="D44" s="108"/>
      <c r="E44" s="108"/>
      <c r="F44" s="111"/>
      <c r="G44" s="108"/>
      <c r="H44" s="110"/>
      <c r="I44" s="112"/>
    </row>
    <row r="45" spans="1:9">
      <c r="A45" s="15" t="s">
        <v>320</v>
      </c>
      <c r="B45" s="113"/>
      <c r="C45" s="108"/>
      <c r="D45" s="108"/>
      <c r="E45" s="108"/>
      <c r="F45" s="111"/>
      <c r="G45" s="108"/>
      <c r="H45" s="110"/>
      <c r="I45" s="112"/>
    </row>
    <row r="46" spans="1:9">
      <c r="B46" s="114"/>
      <c r="I46" s="112"/>
    </row>
    <row r="47" spans="1:9" ht="18.600000000000001" thickBot="1">
      <c r="B47" s="115" t="s">
        <v>321</v>
      </c>
      <c r="C47" s="116">
        <f>SUM(C13:C45)</f>
        <v>3200000</v>
      </c>
      <c r="D47" s="117">
        <f>SUM(D13:D45)</f>
        <v>3510000</v>
      </c>
      <c r="E47" s="117">
        <f>SUM(E13:E45)</f>
        <v>3855000</v>
      </c>
      <c r="F47" s="117">
        <f>SUM(F13:F45)</f>
        <v>4190000</v>
      </c>
      <c r="G47" s="117">
        <f>SUM(G13:G45)</f>
        <v>4596000</v>
      </c>
      <c r="H47" s="118">
        <f>SUM(H13:H43)</f>
        <v>19291000</v>
      </c>
      <c r="I47" s="112"/>
    </row>
    <row r="48" spans="1:9" ht="15" thickTop="1">
      <c r="B48" s="119"/>
      <c r="C48" s="112"/>
      <c r="D48" s="112"/>
      <c r="E48" s="112"/>
      <c r="F48" s="112"/>
      <c r="G48" s="112"/>
      <c r="H48" s="120"/>
    </row>
    <row r="49" spans="2:11">
      <c r="B49" s="121" t="s">
        <v>322</v>
      </c>
      <c r="C49" s="122">
        <f t="shared" ref="C49:H49" si="2">+C47-C7</f>
        <v>2361120</v>
      </c>
      <c r="D49" s="122">
        <f t="shared" si="2"/>
        <v>2357211</v>
      </c>
      <c r="E49" s="122">
        <f t="shared" si="2"/>
        <v>2359365</v>
      </c>
      <c r="F49" s="122">
        <f t="shared" si="2"/>
        <v>2320428</v>
      </c>
      <c r="G49" s="122">
        <f t="shared" si="2"/>
        <v>2319099</v>
      </c>
      <c r="H49" s="122">
        <f t="shared" si="2"/>
        <v>11657223</v>
      </c>
      <c r="I49" s="112"/>
    </row>
    <row r="50" spans="2:11" ht="15" thickBot="1">
      <c r="B50" s="119"/>
      <c r="C50" s="112"/>
      <c r="D50" s="112"/>
      <c r="E50" s="112"/>
      <c r="F50" s="112"/>
      <c r="G50" s="112"/>
      <c r="H50" s="112"/>
      <c r="I50" s="112"/>
    </row>
    <row r="51" spans="2:11" ht="34.200000000000003" thickTop="1">
      <c r="B51" s="123" t="s">
        <v>323</v>
      </c>
      <c r="C51" s="124"/>
      <c r="D51" s="124"/>
      <c r="E51" s="124"/>
      <c r="F51" s="124"/>
      <c r="G51" s="124"/>
      <c r="H51" s="125" t="s">
        <v>324</v>
      </c>
      <c r="I51" s="126" t="s">
        <v>325</v>
      </c>
    </row>
    <row r="52" spans="2:11">
      <c r="B52" s="127"/>
      <c r="C52" s="112"/>
      <c r="D52" s="112"/>
      <c r="E52" s="112"/>
      <c r="F52" s="112"/>
      <c r="G52" s="112"/>
      <c r="H52" s="128"/>
      <c r="I52" s="129" t="s">
        <v>326</v>
      </c>
    </row>
    <row r="53" spans="2:11">
      <c r="B53" s="130" t="s">
        <v>327</v>
      </c>
      <c r="C53" s="112">
        <f>+'[1]I&amp;R Calc 5%'!B12</f>
        <v>161650.76441087588</v>
      </c>
      <c r="D53" s="112">
        <f>+'[1]I&amp;R Calc 5%'!C12</f>
        <v>161650.76441087588</v>
      </c>
      <c r="E53" s="112">
        <f>+'[1]I&amp;R Calc 5%'!D12</f>
        <v>161650.76441087588</v>
      </c>
      <c r="F53" s="112">
        <f>+'[1]I&amp;R Calc 5%'!E12</f>
        <v>159084.87926149691</v>
      </c>
      <c r="G53" s="112">
        <f>+'[1]I&amp;R Calc 5%'!F12</f>
        <v>159084.87926149691</v>
      </c>
      <c r="H53" s="128"/>
      <c r="I53" s="131" t="s">
        <v>328</v>
      </c>
    </row>
    <row r="54" spans="2:11">
      <c r="B54" s="113" t="s">
        <v>329</v>
      </c>
      <c r="C54" s="132">
        <v>1</v>
      </c>
      <c r="D54" s="132">
        <v>2</v>
      </c>
      <c r="E54" s="132">
        <v>3</v>
      </c>
      <c r="F54" s="132">
        <v>4</v>
      </c>
      <c r="G54" s="132">
        <v>5</v>
      </c>
      <c r="H54" s="128"/>
      <c r="I54" s="133" t="s">
        <v>330</v>
      </c>
    </row>
    <row r="55" spans="2:11" ht="29.4" thickBot="1">
      <c r="B55" s="134" t="s">
        <v>331</v>
      </c>
      <c r="C55" s="135">
        <f>SUM(C13:C17)</f>
        <v>1260000</v>
      </c>
      <c r="D55" s="135">
        <f>SUM(D13:D17)</f>
        <v>1260000</v>
      </c>
      <c r="E55" s="135">
        <f>SUM(E13:E17)</f>
        <v>1260000</v>
      </c>
      <c r="F55" s="135">
        <f>SUM(F13:F17)</f>
        <v>1240000</v>
      </c>
      <c r="G55" s="135">
        <f>SUM(G13:G17)</f>
        <v>1240000</v>
      </c>
      <c r="H55" s="136">
        <f>SUM(C55:G55)</f>
        <v>6260000</v>
      </c>
      <c r="I55" s="137" t="s">
        <v>332</v>
      </c>
    </row>
    <row r="56" spans="2:11" ht="15" thickTop="1">
      <c r="B56" s="130" t="s">
        <v>333</v>
      </c>
      <c r="C56" s="112">
        <f>+C53</f>
        <v>161650.76441087588</v>
      </c>
      <c r="D56" s="112">
        <f>+C56+D53</f>
        <v>323301.52882175177</v>
      </c>
      <c r="E56" s="112">
        <f>+D56+E53</f>
        <v>484952.29323262768</v>
      </c>
      <c r="F56" s="112">
        <f>+E56+F53</f>
        <v>644037.17249412462</v>
      </c>
      <c r="G56" s="112">
        <f>+F56+G53</f>
        <v>803122.05175562156</v>
      </c>
      <c r="H56" s="128">
        <f>+'[1]I&amp;R Calc 5%'!G12</f>
        <v>803122.05175562156</v>
      </c>
      <c r="I56" s="138" t="s">
        <v>334</v>
      </c>
    </row>
    <row r="57" spans="2:11">
      <c r="B57" s="130" t="s">
        <v>335</v>
      </c>
      <c r="C57" s="112">
        <f>+C47-C55</f>
        <v>1940000</v>
      </c>
      <c r="D57" s="112">
        <f>+D47-D55</f>
        <v>2250000</v>
      </c>
      <c r="E57" s="112">
        <f>+E47-E55</f>
        <v>2595000</v>
      </c>
      <c r="F57" s="112">
        <f>+F47-F55</f>
        <v>2950000</v>
      </c>
      <c r="G57" s="112">
        <f>+G47-G55</f>
        <v>3356000</v>
      </c>
      <c r="H57" s="139"/>
      <c r="I57" s="112"/>
    </row>
    <row r="58" spans="2:11" ht="15" thickBot="1">
      <c r="B58" s="140" t="s">
        <v>336</v>
      </c>
      <c r="C58" s="141">
        <f>+C57+C53</f>
        <v>2101650.7644108757</v>
      </c>
      <c r="D58" s="141">
        <f>+D57+D53</f>
        <v>2411650.7644108757</v>
      </c>
      <c r="E58" s="141">
        <f>+E57+E53</f>
        <v>2756650.7644108757</v>
      </c>
      <c r="F58" s="141">
        <f>+F57+F53</f>
        <v>3109084.8792614969</v>
      </c>
      <c r="G58" s="141">
        <f>+G57+G53</f>
        <v>3515084.8792614969</v>
      </c>
      <c r="H58" s="142"/>
      <c r="I58" s="112"/>
    </row>
    <row r="59" spans="2:11" ht="15" thickTop="1">
      <c r="B59" s="130" t="s">
        <v>337</v>
      </c>
      <c r="C59" s="143">
        <f>+C7-C58</f>
        <v>-1262770.7644108757</v>
      </c>
      <c r="D59" s="143">
        <f>+D7-D58</f>
        <v>-1258861.7644108757</v>
      </c>
      <c r="E59" s="143">
        <f>+E7-E58</f>
        <v>-1261015.7644108757</v>
      </c>
      <c r="F59" s="143">
        <f>+F7-F58</f>
        <v>-1239512.8792614969</v>
      </c>
      <c r="G59" s="143">
        <f>+G7-G58</f>
        <v>-1238183.8792614969</v>
      </c>
      <c r="H59" s="128"/>
      <c r="I59" s="112"/>
    </row>
    <row r="60" spans="2:11">
      <c r="B60" s="130" t="s">
        <v>338</v>
      </c>
      <c r="C60" s="59"/>
      <c r="D60" s="59"/>
      <c r="E60" s="59"/>
      <c r="F60" s="59"/>
      <c r="G60" s="59"/>
      <c r="H60" s="144">
        <f>SUM(C59:G59)</f>
        <v>-6260345.051755622</v>
      </c>
      <c r="I60" s="145"/>
    </row>
    <row r="61" spans="2:11" ht="17.7" customHeight="1" thickBot="1">
      <c r="B61" s="146" t="s">
        <v>339</v>
      </c>
      <c r="C61" s="147">
        <f>+C58+C59</f>
        <v>838880</v>
      </c>
      <c r="D61" s="147">
        <f>+D58+D59</f>
        <v>1152789</v>
      </c>
      <c r="E61" s="147">
        <f>+E58+E59</f>
        <v>1495635</v>
      </c>
      <c r="F61" s="147">
        <f>+F58+F59</f>
        <v>1869572</v>
      </c>
      <c r="G61" s="147">
        <f>+G58+G59</f>
        <v>2276901</v>
      </c>
      <c r="H61" s="148">
        <f>SUM(C61:G61)</f>
        <v>7633777</v>
      </c>
      <c r="I61" s="149"/>
    </row>
    <row r="62" spans="2:11" ht="17.7" customHeight="1" thickTop="1">
      <c r="B62" s="119"/>
      <c r="C62" s="150"/>
      <c r="D62" s="150"/>
      <c r="E62" s="150"/>
      <c r="F62" s="150"/>
      <c r="G62" s="150"/>
      <c r="H62" s="151"/>
      <c r="I62" s="152"/>
    </row>
    <row r="63" spans="2:11" ht="15" thickBot="1">
      <c r="B63" s="153"/>
      <c r="C63" s="112"/>
      <c r="D63" s="112"/>
      <c r="E63" s="112"/>
      <c r="F63" s="112"/>
      <c r="G63" s="112"/>
      <c r="H63" s="112"/>
    </row>
    <row r="64" spans="2:11" ht="29.4" thickTop="1">
      <c r="B64" s="154" t="s">
        <v>340</v>
      </c>
      <c r="C64" s="124"/>
      <c r="D64" s="124"/>
      <c r="E64" s="124"/>
      <c r="F64" s="124"/>
      <c r="G64" s="124"/>
      <c r="H64" s="125" t="s">
        <v>324</v>
      </c>
      <c r="I64" s="155"/>
      <c r="J64" s="155"/>
      <c r="K64" s="155"/>
    </row>
    <row r="65" spans="1:9">
      <c r="B65" s="127"/>
      <c r="C65" s="112"/>
      <c r="D65" s="112"/>
      <c r="E65" s="112"/>
      <c r="F65" s="112"/>
      <c r="G65" s="112"/>
      <c r="H65" s="128"/>
    </row>
    <row r="66" spans="1:9">
      <c r="B66" s="130" t="s">
        <v>341</v>
      </c>
      <c r="C66" s="112">
        <f>+'[1]I&amp;R Calc 3%'!B12</f>
        <v>139646.59352418935</v>
      </c>
      <c r="D66" s="112">
        <f>+'[1]I&amp;R Calc 3%'!C12</f>
        <v>139646.59352418935</v>
      </c>
      <c r="E66" s="112">
        <f>+'[1]I&amp;R Calc 3%'!D12</f>
        <v>139646.59352418935</v>
      </c>
      <c r="F66" s="112">
        <f>+'[1]I&amp;R Calc 3%'!E12</f>
        <v>137429.9809285673</v>
      </c>
      <c r="G66" s="112">
        <f>+'[1]I&amp;R Calc 3%'!F12</f>
        <v>137429.9809285673</v>
      </c>
      <c r="H66" s="128"/>
    </row>
    <row r="67" spans="1:9">
      <c r="B67" s="113" t="s">
        <v>329</v>
      </c>
      <c r="C67" s="132">
        <v>1</v>
      </c>
      <c r="D67" s="132">
        <v>2</v>
      </c>
      <c r="E67" s="132">
        <v>3</v>
      </c>
      <c r="F67" s="132">
        <v>4</v>
      </c>
      <c r="G67" s="132">
        <v>5</v>
      </c>
      <c r="H67" s="128"/>
    </row>
    <row r="68" spans="1:9" ht="28.8">
      <c r="B68" s="156" t="s">
        <v>331</v>
      </c>
      <c r="C68" s="157">
        <f>SUM(C13:C17)</f>
        <v>1260000</v>
      </c>
      <c r="D68" s="157">
        <f>SUM(D13:D17)</f>
        <v>1260000</v>
      </c>
      <c r="E68" s="157">
        <f>SUM(E13:E17)</f>
        <v>1260000</v>
      </c>
      <c r="F68" s="157">
        <f>SUM(F13:F17)</f>
        <v>1240000</v>
      </c>
      <c r="G68" s="157">
        <f>SUM(G13:G17)</f>
        <v>1240000</v>
      </c>
      <c r="H68" s="158">
        <f>SUM(C68:G68)</f>
        <v>6260000</v>
      </c>
      <c r="I68" s="159"/>
    </row>
    <row r="69" spans="1:9">
      <c r="B69" s="130" t="s">
        <v>342</v>
      </c>
      <c r="C69" s="112">
        <f>+C66</f>
        <v>139646.59352418935</v>
      </c>
      <c r="D69" s="132">
        <f>+C69+D66</f>
        <v>279293.18704837869</v>
      </c>
      <c r="E69" s="132">
        <f>+D69+E66</f>
        <v>418939.78057256807</v>
      </c>
      <c r="F69" s="132">
        <f>+E69+F66</f>
        <v>556369.7615011353</v>
      </c>
      <c r="G69" s="132">
        <f>+F69+G66</f>
        <v>693799.74242970254</v>
      </c>
      <c r="H69" s="160">
        <f>+'[1]I&amp;R Calc 3%'!G12</f>
        <v>693799.74242970266</v>
      </c>
      <c r="I69" s="159"/>
    </row>
    <row r="70" spans="1:9">
      <c r="B70" s="130" t="s">
        <v>335</v>
      </c>
      <c r="C70" s="112">
        <f>+C57</f>
        <v>1940000</v>
      </c>
      <c r="D70" s="112">
        <f>+D57</f>
        <v>2250000</v>
      </c>
      <c r="E70" s="112">
        <f>+E57</f>
        <v>2595000</v>
      </c>
      <c r="F70" s="112">
        <f>+F57</f>
        <v>2950000</v>
      </c>
      <c r="G70" s="112">
        <f>+G57</f>
        <v>3356000</v>
      </c>
      <c r="H70" s="59"/>
      <c r="I70" s="159"/>
    </row>
    <row r="71" spans="1:9" ht="15" thickBot="1">
      <c r="B71" s="130" t="s">
        <v>336</v>
      </c>
      <c r="C71" s="112">
        <f>+C70+C66</f>
        <v>2079646.5935241894</v>
      </c>
      <c r="D71" s="112">
        <f>+D70+D66</f>
        <v>2389646.5935241892</v>
      </c>
      <c r="E71" s="112">
        <f>+E70+E66</f>
        <v>2734646.5935241892</v>
      </c>
      <c r="F71" s="112">
        <f>+F70+F66</f>
        <v>3087429.9809285672</v>
      </c>
      <c r="G71" s="112">
        <f>+G70+G66</f>
        <v>3493429.9809285672</v>
      </c>
      <c r="H71" s="161"/>
      <c r="I71" s="159"/>
    </row>
    <row r="72" spans="1:9" ht="15" thickTop="1">
      <c r="B72" s="130" t="s">
        <v>337</v>
      </c>
      <c r="C72" s="143">
        <f>+C7-C71</f>
        <v>-1240766.5935241894</v>
      </c>
      <c r="D72" s="143">
        <f>+D7-D71</f>
        <v>-1236857.5935241892</v>
      </c>
      <c r="E72" s="143">
        <f>+E7-E71</f>
        <v>-1239011.5935241892</v>
      </c>
      <c r="F72" s="143">
        <f>+F7-F71</f>
        <v>-1217857.9809285672</v>
      </c>
      <c r="G72" s="143">
        <f>+G7-G71</f>
        <v>-1216528.9809285672</v>
      </c>
      <c r="H72" s="112"/>
      <c r="I72" s="159"/>
    </row>
    <row r="73" spans="1:9">
      <c r="B73" s="130" t="s">
        <v>343</v>
      </c>
      <c r="C73" s="162"/>
      <c r="D73" s="162"/>
      <c r="E73" s="162"/>
      <c r="F73" s="162"/>
      <c r="G73" s="162"/>
      <c r="H73" s="151">
        <f>SUM(C72:G72)</f>
        <v>-6151022.7424297025</v>
      </c>
      <c r="I73" s="163"/>
    </row>
    <row r="74" spans="1:9" ht="15" thickBot="1">
      <c r="B74" s="146" t="s">
        <v>344</v>
      </c>
      <c r="C74" s="164">
        <f>+C71+C72</f>
        <v>838880</v>
      </c>
      <c r="D74" s="164">
        <f>+D71+D72</f>
        <v>1152789</v>
      </c>
      <c r="E74" s="164">
        <f>+E71+E72</f>
        <v>1495635</v>
      </c>
      <c r="F74" s="164">
        <f>+F71+F72</f>
        <v>1869572</v>
      </c>
      <c r="G74" s="164">
        <f>+G71+G72</f>
        <v>2276901</v>
      </c>
      <c r="H74" s="164">
        <f>SUM(C74:G74)</f>
        <v>7633777</v>
      </c>
      <c r="I74" s="163"/>
    </row>
    <row r="75" spans="1:9" ht="15" thickTop="1">
      <c r="B75" s="153"/>
      <c r="C75" s="112"/>
      <c r="D75" s="112"/>
      <c r="E75" s="112"/>
      <c r="F75" s="112"/>
      <c r="G75" s="112"/>
      <c r="H75" s="112"/>
    </row>
    <row r="76" spans="1:9">
      <c r="B76" s="153"/>
      <c r="C76" s="112"/>
      <c r="D76" s="112"/>
      <c r="E76" s="112"/>
      <c r="F76" s="112"/>
      <c r="G76" s="112"/>
      <c r="H76" s="112"/>
    </row>
    <row r="77" spans="1:9">
      <c r="B77" s="153"/>
      <c r="C77" s="112"/>
      <c r="D77" s="112"/>
      <c r="E77" s="112"/>
      <c r="F77" s="112"/>
      <c r="G77" s="112"/>
      <c r="H77" s="112"/>
    </row>
    <row r="78" spans="1:9">
      <c r="A78" s="174"/>
      <c r="B78" s="119"/>
      <c r="C78" s="112"/>
      <c r="D78" s="112"/>
      <c r="E78" s="112"/>
      <c r="F78" s="112"/>
      <c r="G78" s="112"/>
      <c r="H78" s="112"/>
    </row>
    <row r="79" spans="1:9">
      <c r="A79" s="174"/>
      <c r="B79" s="165"/>
      <c r="C79" s="166"/>
      <c r="D79" s="166"/>
      <c r="E79" s="166"/>
      <c r="F79" s="166"/>
      <c r="G79" s="166"/>
      <c r="H79" s="167"/>
    </row>
    <row r="80" spans="1:9">
      <c r="A80" s="174"/>
      <c r="B80" s="119"/>
      <c r="C80" s="112"/>
      <c r="D80" s="112"/>
      <c r="E80" s="112"/>
      <c r="F80" s="112"/>
      <c r="G80" s="112"/>
      <c r="H80" s="112"/>
      <c r="I80" s="59"/>
    </row>
    <row r="81" spans="1:9">
      <c r="A81" s="174"/>
      <c r="B81" s="119"/>
      <c r="C81" s="112"/>
      <c r="D81" s="112"/>
      <c r="E81" s="112"/>
      <c r="F81" s="112"/>
      <c r="G81" s="112"/>
      <c r="H81" s="112"/>
      <c r="I81" s="59"/>
    </row>
    <row r="82" spans="1:9">
      <c r="A82" s="174"/>
      <c r="B82" s="119"/>
      <c r="C82" s="112"/>
      <c r="D82" s="112"/>
      <c r="E82" s="112"/>
      <c r="F82" s="112"/>
      <c r="G82" s="112"/>
      <c r="H82" s="112"/>
      <c r="I82" s="59"/>
    </row>
    <row r="83" spans="1:9">
      <c r="A83" s="174"/>
      <c r="B83" s="119"/>
      <c r="C83" s="112"/>
      <c r="D83" s="112"/>
      <c r="E83" s="112"/>
      <c r="F83" s="112"/>
      <c r="G83" s="112"/>
      <c r="H83" s="112"/>
      <c r="I83" s="59"/>
    </row>
    <row r="84" spans="1:9">
      <c r="A84" s="174"/>
      <c r="B84" s="119"/>
      <c r="C84" s="112"/>
      <c r="D84" s="112"/>
      <c r="E84" s="112"/>
      <c r="F84" s="112"/>
      <c r="G84" s="112"/>
      <c r="H84" s="112"/>
      <c r="I84" s="59"/>
    </row>
    <row r="85" spans="1:9">
      <c r="A85" s="174"/>
      <c r="B85" s="119"/>
      <c r="C85" s="112"/>
      <c r="D85" s="112"/>
      <c r="E85" s="112"/>
      <c r="F85" s="112"/>
      <c r="G85" s="112"/>
      <c r="H85" s="112"/>
      <c r="I85" s="59"/>
    </row>
    <row r="86" spans="1:9">
      <c r="A86" s="174"/>
      <c r="B86" s="119"/>
      <c r="C86" s="112"/>
      <c r="D86" s="112"/>
      <c r="E86" s="112"/>
      <c r="F86" s="112"/>
      <c r="G86" s="112"/>
      <c r="H86" s="112"/>
      <c r="I86" s="59"/>
    </row>
    <row r="87" spans="1:9">
      <c r="A87" s="174"/>
      <c r="B87" s="119"/>
      <c r="C87" s="112"/>
      <c r="D87" s="112"/>
      <c r="E87" s="112"/>
      <c r="F87" s="112"/>
      <c r="G87" s="112"/>
      <c r="H87" s="112"/>
      <c r="I87" s="59"/>
    </row>
    <row r="88" spans="1:9">
      <c r="A88" s="174"/>
      <c r="B88" s="119"/>
      <c r="C88" s="112"/>
      <c r="D88" s="112"/>
      <c r="E88" s="112"/>
      <c r="F88" s="112"/>
      <c r="G88" s="112"/>
      <c r="H88" s="112"/>
      <c r="I88" s="59"/>
    </row>
    <row r="89" spans="1:9">
      <c r="A89" s="174"/>
      <c r="B89" s="119"/>
      <c r="C89" s="112"/>
      <c r="D89" s="112"/>
      <c r="E89" s="112"/>
      <c r="F89" s="112"/>
      <c r="G89" s="112"/>
      <c r="H89" s="112"/>
      <c r="I89" s="59"/>
    </row>
    <row r="90" spans="1:9">
      <c r="A90" s="174"/>
      <c r="B90" s="119"/>
      <c r="C90" s="112"/>
      <c r="D90" s="112"/>
      <c r="E90" s="112"/>
      <c r="F90" s="112"/>
      <c r="G90" s="112"/>
      <c r="H90" s="112"/>
      <c r="I90" s="59"/>
    </row>
    <row r="91" spans="1:9">
      <c r="A91" s="174"/>
      <c r="B91" s="119"/>
      <c r="C91" s="112"/>
      <c r="D91" s="112"/>
      <c r="E91" s="112"/>
      <c r="F91" s="112"/>
      <c r="G91" s="112"/>
      <c r="H91" s="112"/>
      <c r="I91" s="59"/>
    </row>
    <row r="92" spans="1:9">
      <c r="A92" s="174"/>
      <c r="B92" s="119"/>
      <c r="C92" s="112"/>
      <c r="D92" s="112"/>
      <c r="E92" s="112"/>
      <c r="F92" s="112"/>
      <c r="G92" s="112"/>
      <c r="H92" s="112"/>
      <c r="I92" s="59"/>
    </row>
    <row r="93" spans="1:9">
      <c r="A93" s="174"/>
      <c r="B93" s="119"/>
      <c r="C93" s="112"/>
      <c r="D93" s="112"/>
      <c r="E93" s="112"/>
      <c r="F93" s="112"/>
      <c r="G93" s="112"/>
      <c r="H93" s="112"/>
    </row>
    <row r="94" spans="1:9">
      <c r="B94" s="119"/>
      <c r="C94" s="112"/>
      <c r="D94" s="112"/>
      <c r="E94" s="112"/>
      <c r="F94" s="112"/>
      <c r="G94" s="112"/>
      <c r="H94" s="112"/>
    </row>
    <row r="95" spans="1:9">
      <c r="B95" s="168"/>
    </row>
    <row r="96" spans="1:9">
      <c r="B96" s="153"/>
      <c r="C96" s="112"/>
      <c r="D96" s="112"/>
      <c r="E96" s="112"/>
      <c r="F96" s="112"/>
      <c r="G96" s="112"/>
      <c r="H96" s="112"/>
    </row>
    <row r="97" spans="2:9">
      <c r="B97" s="168"/>
      <c r="H97" s="59"/>
    </row>
    <row r="98" spans="2:9">
      <c r="B98" s="168"/>
      <c r="H98" s="59"/>
      <c r="I98" s="169"/>
    </row>
    <row r="99" spans="2:9">
      <c r="B99" s="168"/>
      <c r="H99" s="59"/>
      <c r="I99" s="170"/>
    </row>
    <row r="101" spans="2:9">
      <c r="I101" s="59"/>
    </row>
    <row r="102" spans="2:9">
      <c r="I102" s="59"/>
    </row>
    <row r="103" spans="2:9">
      <c r="I103" s="59"/>
    </row>
    <row r="104" spans="2:9">
      <c r="I104" s="59"/>
    </row>
    <row r="105" spans="2:9">
      <c r="I105" s="59"/>
    </row>
    <row r="106" spans="2:9">
      <c r="B106" s="59"/>
      <c r="C106" s="59"/>
      <c r="I106" s="59"/>
    </row>
    <row r="107" spans="2:9">
      <c r="I107" s="59"/>
    </row>
    <row r="108" spans="2:9">
      <c r="I108" s="152"/>
    </row>
    <row r="109" spans="2:9">
      <c r="I109" s="171"/>
    </row>
    <row r="110" spans="2:9">
      <c r="I110" s="172"/>
    </row>
    <row r="111" spans="2:9" ht="33.6">
      <c r="I111" s="173"/>
    </row>
    <row r="112" spans="2:9">
      <c r="I112" s="59"/>
    </row>
    <row r="113" spans="2:9">
      <c r="I113" s="59"/>
    </row>
    <row r="114" spans="2:9" s="15" customFormat="1">
      <c r="B114"/>
      <c r="C114"/>
      <c r="D114"/>
      <c r="E114"/>
      <c r="F114"/>
      <c r="G114"/>
      <c r="H114"/>
    </row>
  </sheetData>
  <mergeCells count="4">
    <mergeCell ref="B2:I3"/>
    <mergeCell ref="C4:G4"/>
    <mergeCell ref="C10:G10"/>
    <mergeCell ref="K4:P4"/>
  </mergeCells>
  <pageMargins left="0.70866141732283472" right="0.70866141732283472" top="0.74803149606299213" bottom="0.74803149606299213" header="0.31496062992125984" footer="0.31496062992125984"/>
  <pageSetup paperSize="8" scale="37" orientation="portrait" r:id="rId1"/>
</worksheet>
</file>

<file path=xl/worksheets/sheet2.xml><?xml version="1.0" encoding="utf-8"?>
<worksheet xmlns="http://schemas.openxmlformats.org/spreadsheetml/2006/main" xmlns:r="http://schemas.openxmlformats.org/officeDocument/2006/relationships">
  <dimension ref="A1:M42"/>
  <sheetViews>
    <sheetView topLeftCell="A34" workbookViewId="0">
      <selection activeCell="A39" sqref="A39:IV39"/>
    </sheetView>
  </sheetViews>
  <sheetFormatPr defaultRowHeight="14.4"/>
  <cols>
    <col min="7" max="7" width="27.44140625" customWidth="1"/>
  </cols>
  <sheetData>
    <row r="1" spans="1:13" ht="16.8">
      <c r="A1" s="330" t="s">
        <v>5</v>
      </c>
      <c r="B1" s="331"/>
      <c r="C1" s="331"/>
      <c r="D1" s="331"/>
      <c r="E1" s="331"/>
      <c r="F1" s="331"/>
      <c r="G1" s="331"/>
      <c r="H1" s="331"/>
      <c r="I1" s="331"/>
      <c r="J1" s="331"/>
      <c r="K1" s="331"/>
      <c r="L1" s="331"/>
      <c r="M1" s="331"/>
    </row>
    <row r="2" spans="1:13" ht="16.8">
      <c r="A2" s="325" t="s">
        <v>210</v>
      </c>
      <c r="B2" s="326"/>
      <c r="C2" s="326"/>
      <c r="D2" s="327"/>
      <c r="E2" s="332" t="s">
        <v>211</v>
      </c>
      <c r="F2" s="333"/>
      <c r="G2" s="333"/>
      <c r="H2" s="333"/>
      <c r="I2" s="333"/>
      <c r="J2" s="333"/>
      <c r="K2" s="333"/>
      <c r="L2" s="333"/>
      <c r="M2" s="333"/>
    </row>
    <row r="3" spans="1:13" ht="16.8">
      <c r="A3" s="334" t="s">
        <v>212</v>
      </c>
      <c r="B3" s="335"/>
      <c r="C3" s="335"/>
      <c r="D3" s="335"/>
      <c r="E3" s="335"/>
      <c r="F3" s="335"/>
      <c r="G3" s="335"/>
      <c r="H3" s="335"/>
      <c r="I3" s="335"/>
      <c r="J3" s="335"/>
      <c r="K3" s="335"/>
      <c r="L3" s="335"/>
      <c r="M3" s="335"/>
    </row>
    <row r="4" spans="1:13" ht="16.8">
      <c r="A4" s="1" t="s">
        <v>213</v>
      </c>
      <c r="B4" s="328" t="s">
        <v>214</v>
      </c>
      <c r="C4" s="329"/>
      <c r="D4" s="329"/>
      <c r="E4" s="329"/>
      <c r="F4" s="329"/>
      <c r="G4" s="329"/>
      <c r="H4" s="329"/>
      <c r="I4" s="329"/>
      <c r="J4" s="329"/>
      <c r="K4" s="329"/>
      <c r="L4" s="329"/>
      <c r="M4" s="329"/>
    </row>
    <row r="5" spans="1:13" ht="16.8">
      <c r="A5" s="1"/>
      <c r="B5" s="9"/>
      <c r="C5" s="10"/>
      <c r="D5" s="10"/>
      <c r="E5" s="10"/>
      <c r="F5" s="10"/>
      <c r="G5" s="10"/>
      <c r="H5" s="10"/>
      <c r="I5" s="10"/>
      <c r="J5" s="10"/>
      <c r="K5" s="10"/>
      <c r="L5" s="10"/>
      <c r="M5" s="10"/>
    </row>
    <row r="6" spans="1:13" ht="16.8">
      <c r="A6" s="1"/>
      <c r="B6" s="9"/>
      <c r="C6" s="10"/>
      <c r="D6" s="10"/>
      <c r="E6" s="10"/>
      <c r="F6" s="10"/>
      <c r="G6" s="10"/>
      <c r="H6" s="10"/>
      <c r="I6" s="10"/>
      <c r="J6" s="10"/>
      <c r="K6" s="10"/>
      <c r="L6" s="10"/>
      <c r="M6" s="10"/>
    </row>
    <row r="7" spans="1:13" ht="16.8">
      <c r="A7" s="1"/>
      <c r="B7" s="9"/>
      <c r="C7" s="10"/>
      <c r="D7" s="10"/>
      <c r="E7" s="10"/>
      <c r="F7" s="10"/>
      <c r="G7" s="10"/>
      <c r="H7" s="10"/>
      <c r="I7" s="10"/>
      <c r="J7" s="10"/>
      <c r="K7" s="10"/>
      <c r="L7" s="10"/>
      <c r="M7" s="10"/>
    </row>
    <row r="8" spans="1:13" ht="16.8">
      <c r="A8" s="1"/>
      <c r="B8" s="9"/>
      <c r="C8" s="10"/>
      <c r="D8" s="10"/>
      <c r="E8" s="10"/>
      <c r="F8" s="10"/>
      <c r="G8" s="10"/>
      <c r="H8" s="10"/>
      <c r="I8" s="10"/>
      <c r="J8" s="10"/>
      <c r="K8" s="10"/>
      <c r="L8" s="10"/>
      <c r="M8" s="10"/>
    </row>
    <row r="9" spans="1:13" ht="16.8">
      <c r="A9" s="1" t="s">
        <v>215</v>
      </c>
      <c r="B9" s="328" t="s">
        <v>216</v>
      </c>
      <c r="C9" s="329"/>
      <c r="D9" s="329"/>
      <c r="E9" s="329"/>
      <c r="F9" s="329"/>
      <c r="G9" s="329"/>
      <c r="H9" s="329"/>
      <c r="I9" s="329"/>
      <c r="J9" s="329"/>
      <c r="K9" s="329"/>
      <c r="L9" s="329"/>
      <c r="M9" s="329"/>
    </row>
    <row r="10" spans="1:13" ht="16.8">
      <c r="A10" s="10"/>
      <c r="B10" s="10"/>
      <c r="C10" s="10"/>
      <c r="D10" s="10"/>
      <c r="E10" s="10"/>
      <c r="F10" s="10"/>
      <c r="G10" s="10"/>
      <c r="H10" s="10"/>
      <c r="I10" s="10"/>
      <c r="J10" s="10"/>
      <c r="K10" s="10"/>
      <c r="L10" s="10"/>
      <c r="M10" s="10"/>
    </row>
    <row r="11" spans="1:13" ht="16.8">
      <c r="A11" s="10"/>
      <c r="B11" s="10"/>
      <c r="C11" s="10"/>
      <c r="D11" s="10"/>
      <c r="E11" s="10"/>
      <c r="F11" s="10"/>
      <c r="G11" s="10"/>
      <c r="H11" s="10"/>
      <c r="I11" s="10"/>
      <c r="J11" s="10"/>
      <c r="K11" s="10"/>
      <c r="L11" s="10"/>
      <c r="M11" s="10"/>
    </row>
    <row r="12" spans="1:13" ht="16.8">
      <c r="A12" s="10"/>
      <c r="B12" s="10"/>
      <c r="C12" s="10"/>
      <c r="D12" s="10"/>
      <c r="E12" s="10"/>
      <c r="F12" s="10"/>
      <c r="G12" s="10"/>
      <c r="H12" s="10"/>
      <c r="I12" s="10"/>
      <c r="J12" s="10"/>
      <c r="K12" s="10"/>
      <c r="L12" s="10"/>
      <c r="M12" s="10"/>
    </row>
    <row r="13" spans="1:13" ht="16.8">
      <c r="A13" s="10"/>
      <c r="B13" s="10"/>
      <c r="C13" s="10"/>
      <c r="D13" s="10"/>
      <c r="E13" s="10"/>
      <c r="F13" s="10"/>
      <c r="G13" s="10"/>
      <c r="H13" s="10"/>
      <c r="I13" s="10"/>
      <c r="J13" s="10"/>
      <c r="K13" s="10"/>
      <c r="L13" s="10"/>
      <c r="M13" s="10"/>
    </row>
    <row r="15" spans="1:13" ht="16.8">
      <c r="A15" s="334" t="s">
        <v>45</v>
      </c>
      <c r="B15" s="335"/>
      <c r="C15" s="335"/>
      <c r="D15" s="335"/>
      <c r="E15" s="335"/>
      <c r="F15" s="335"/>
      <c r="G15" s="335"/>
      <c r="H15" s="335"/>
      <c r="I15" s="335"/>
      <c r="J15" s="335"/>
      <c r="K15" s="335"/>
      <c r="L15" s="335"/>
      <c r="M15" s="335"/>
    </row>
    <row r="16" spans="1:13" ht="16.8">
      <c r="A16" s="1" t="s">
        <v>46</v>
      </c>
      <c r="B16" s="336" t="s">
        <v>47</v>
      </c>
      <c r="C16" s="337"/>
      <c r="D16" s="337"/>
      <c r="E16" s="337"/>
      <c r="F16" s="337"/>
      <c r="G16" s="337"/>
      <c r="H16" s="337"/>
      <c r="I16" s="337"/>
      <c r="J16" s="337"/>
      <c r="K16" s="337"/>
      <c r="L16" s="337"/>
      <c r="M16" s="337"/>
    </row>
    <row r="17" spans="1:13" ht="16.8">
      <c r="A17" s="1"/>
      <c r="B17" s="11"/>
      <c r="C17" s="12"/>
      <c r="D17" s="12"/>
      <c r="E17" s="12"/>
      <c r="F17" s="12"/>
      <c r="G17" s="12"/>
      <c r="H17" s="12"/>
      <c r="I17" s="12"/>
      <c r="J17" s="12"/>
      <c r="K17" s="12"/>
      <c r="L17" s="12"/>
      <c r="M17" s="12"/>
    </row>
    <row r="18" spans="1:13" ht="16.8">
      <c r="A18" s="1"/>
      <c r="B18" s="11"/>
      <c r="C18" s="12"/>
      <c r="D18" s="12"/>
      <c r="E18" s="12"/>
      <c r="F18" s="12"/>
      <c r="G18" s="12"/>
      <c r="H18" s="12"/>
      <c r="I18" s="12"/>
      <c r="J18" s="12"/>
      <c r="K18" s="12"/>
      <c r="L18" s="12"/>
      <c r="M18" s="12"/>
    </row>
    <row r="19" spans="1:13" ht="16.8">
      <c r="A19" s="1"/>
      <c r="B19" s="11"/>
      <c r="C19" s="12"/>
      <c r="D19" s="12"/>
      <c r="E19" s="12"/>
      <c r="F19" s="12"/>
      <c r="G19" s="12"/>
      <c r="H19" s="12"/>
      <c r="I19" s="12"/>
      <c r="J19" s="12"/>
      <c r="K19" s="12"/>
      <c r="L19" s="12"/>
      <c r="M19" s="12"/>
    </row>
    <row r="20" spans="1:13" ht="16.8">
      <c r="A20" s="1"/>
      <c r="B20" s="11"/>
      <c r="C20" s="12"/>
      <c r="D20" s="12"/>
      <c r="E20" s="12"/>
      <c r="F20" s="12"/>
      <c r="G20" s="12"/>
      <c r="H20" s="12"/>
      <c r="I20" s="12"/>
      <c r="J20" s="12"/>
      <c r="K20" s="12"/>
      <c r="L20" s="12"/>
      <c r="M20" s="12"/>
    </row>
    <row r="21" spans="1:13" ht="16.8">
      <c r="A21" s="1" t="s">
        <v>48</v>
      </c>
      <c r="B21" s="336" t="s">
        <v>49</v>
      </c>
      <c r="C21" s="337"/>
      <c r="D21" s="337"/>
      <c r="E21" s="337"/>
      <c r="F21" s="337"/>
      <c r="G21" s="337"/>
      <c r="H21" s="337"/>
      <c r="I21" s="337"/>
      <c r="J21" s="337"/>
      <c r="K21" s="337"/>
      <c r="L21" s="337"/>
      <c r="M21" s="337"/>
    </row>
    <row r="22" spans="1:13" ht="16.8">
      <c r="A22" s="1"/>
      <c r="B22" s="11"/>
      <c r="C22" s="12"/>
      <c r="D22" s="12"/>
      <c r="E22" s="12"/>
      <c r="F22" s="12"/>
      <c r="G22" s="12"/>
      <c r="H22" s="12"/>
      <c r="I22" s="12"/>
      <c r="J22" s="12"/>
      <c r="K22" s="12"/>
      <c r="L22" s="12"/>
      <c r="M22" s="12"/>
    </row>
    <row r="23" spans="1:13" ht="16.8">
      <c r="A23" s="1"/>
      <c r="B23" s="11"/>
      <c r="C23" s="12"/>
      <c r="D23" s="12"/>
      <c r="E23" s="12"/>
      <c r="F23" s="12"/>
      <c r="G23" s="12"/>
      <c r="H23" s="12"/>
      <c r="I23" s="12"/>
      <c r="J23" s="12"/>
      <c r="K23" s="12"/>
      <c r="L23" s="12"/>
      <c r="M23" s="12"/>
    </row>
    <row r="24" spans="1:13" ht="16.8">
      <c r="A24" s="1"/>
      <c r="B24" s="11"/>
      <c r="C24" s="12"/>
      <c r="D24" s="12"/>
      <c r="E24" s="12"/>
      <c r="F24" s="12"/>
      <c r="G24" s="12"/>
      <c r="H24" s="12"/>
      <c r="I24" s="12"/>
      <c r="J24" s="12"/>
      <c r="K24" s="12"/>
      <c r="L24" s="12"/>
      <c r="M24" s="12"/>
    </row>
    <row r="25" spans="1:13" ht="16.8">
      <c r="A25" s="1"/>
      <c r="B25" s="11"/>
      <c r="C25" s="12"/>
      <c r="D25" s="12"/>
      <c r="E25" s="12"/>
      <c r="F25" s="12"/>
      <c r="G25" s="12"/>
      <c r="H25" s="12"/>
      <c r="I25" s="12"/>
      <c r="J25" s="12"/>
      <c r="K25" s="12"/>
      <c r="L25" s="12"/>
      <c r="M25" s="12"/>
    </row>
    <row r="26" spans="1:13" ht="16.8">
      <c r="A26" s="1" t="s">
        <v>50</v>
      </c>
      <c r="B26" s="338" t="s">
        <v>51</v>
      </c>
      <c r="C26" s="339"/>
      <c r="D26" s="339"/>
      <c r="E26" s="339"/>
      <c r="F26" s="339"/>
      <c r="G26" s="339"/>
      <c r="H26" s="339"/>
      <c r="I26" s="339"/>
      <c r="J26" s="339"/>
      <c r="K26" s="339"/>
      <c r="L26" s="339"/>
      <c r="M26" s="339"/>
    </row>
    <row r="27" spans="1:13" ht="16.8">
      <c r="A27" s="10"/>
      <c r="B27" s="13"/>
      <c r="C27" s="13"/>
      <c r="D27" s="13"/>
      <c r="E27" s="13"/>
      <c r="F27" s="13"/>
      <c r="G27" s="13"/>
      <c r="H27" s="13"/>
      <c r="I27" s="13"/>
      <c r="J27" s="13"/>
      <c r="K27" s="13"/>
      <c r="L27" s="13"/>
      <c r="M27" s="13"/>
    </row>
    <row r="28" spans="1:13" ht="16.8">
      <c r="A28" s="10"/>
      <c r="B28" s="13"/>
      <c r="C28" s="13"/>
      <c r="D28" s="13"/>
      <c r="E28" s="13"/>
      <c r="F28" s="13"/>
      <c r="G28" s="13"/>
      <c r="H28" s="13"/>
      <c r="I28" s="13"/>
      <c r="J28" s="13"/>
      <c r="K28" s="13"/>
      <c r="L28" s="13"/>
      <c r="M28" s="13"/>
    </row>
    <row r="29" spans="1:13" ht="16.8">
      <c r="A29" s="10"/>
      <c r="B29" s="13"/>
      <c r="C29" s="13"/>
      <c r="D29" s="13"/>
      <c r="E29" s="13"/>
      <c r="F29" s="13"/>
      <c r="G29" s="13"/>
      <c r="H29" s="13"/>
      <c r="I29" s="13"/>
      <c r="J29" s="13"/>
      <c r="K29" s="13"/>
      <c r="L29" s="13"/>
      <c r="M29" s="13"/>
    </row>
    <row r="30" spans="1:13" ht="16.8">
      <c r="A30" s="10"/>
      <c r="B30" s="13"/>
      <c r="C30" s="13"/>
      <c r="D30" s="13"/>
      <c r="E30" s="13"/>
      <c r="F30" s="13"/>
      <c r="G30" s="13"/>
      <c r="H30" s="13"/>
      <c r="I30" s="13"/>
      <c r="J30" s="13"/>
      <c r="K30" s="13"/>
      <c r="L30" s="13"/>
      <c r="M30" s="13"/>
    </row>
    <row r="32" spans="1:13" ht="16.8">
      <c r="A32" s="334" t="s">
        <v>0</v>
      </c>
      <c r="B32" s="335"/>
      <c r="C32" s="335"/>
      <c r="D32" s="335"/>
      <c r="E32" s="335"/>
      <c r="F32" s="335"/>
      <c r="G32" s="335"/>
      <c r="H32" s="335"/>
      <c r="I32" s="335"/>
      <c r="J32" s="335"/>
      <c r="K32" s="335"/>
      <c r="L32" s="335"/>
      <c r="M32" s="335"/>
    </row>
    <row r="33" spans="1:13" ht="16.8">
      <c r="A33" s="1" t="s">
        <v>1</v>
      </c>
      <c r="B33" s="328" t="s">
        <v>2</v>
      </c>
      <c r="C33" s="329"/>
      <c r="D33" s="329"/>
      <c r="E33" s="329"/>
      <c r="F33" s="329"/>
      <c r="G33" s="329"/>
      <c r="H33" s="329"/>
      <c r="I33" s="329"/>
      <c r="J33" s="329"/>
      <c r="K33" s="329"/>
      <c r="L33" s="329"/>
      <c r="M33" s="329"/>
    </row>
    <row r="34" spans="1:13" ht="16.8">
      <c r="A34" s="1"/>
      <c r="B34" s="9"/>
      <c r="C34" s="10"/>
      <c r="D34" s="10"/>
      <c r="E34" s="10"/>
      <c r="F34" s="10"/>
      <c r="G34" s="10"/>
      <c r="H34" s="10"/>
      <c r="I34" s="10"/>
      <c r="J34" s="10"/>
      <c r="K34" s="10"/>
      <c r="L34" s="10"/>
      <c r="M34" s="10"/>
    </row>
    <row r="35" spans="1:13" ht="16.8">
      <c r="A35" s="1"/>
      <c r="B35" s="9"/>
      <c r="C35" s="10"/>
      <c r="D35" s="10"/>
      <c r="E35" s="10"/>
      <c r="F35" s="10"/>
      <c r="G35" s="10"/>
      <c r="H35" s="10"/>
      <c r="I35" s="10"/>
      <c r="J35" s="10"/>
      <c r="K35" s="10"/>
      <c r="L35" s="10"/>
      <c r="M35" s="10"/>
    </row>
    <row r="36" spans="1:13" ht="16.8">
      <c r="A36" s="1"/>
      <c r="B36" s="9"/>
      <c r="C36" s="10"/>
      <c r="D36" s="10"/>
      <c r="E36" s="10"/>
      <c r="F36" s="10"/>
      <c r="G36" s="10"/>
      <c r="H36" s="10"/>
      <c r="I36" s="10"/>
      <c r="J36" s="10"/>
      <c r="K36" s="10"/>
      <c r="L36" s="10"/>
      <c r="M36" s="10"/>
    </row>
    <row r="37" spans="1:13" ht="16.8">
      <c r="A37" s="1"/>
      <c r="B37" s="9"/>
      <c r="C37" s="10"/>
      <c r="D37" s="10"/>
      <c r="E37" s="10"/>
      <c r="F37" s="10"/>
      <c r="G37" s="10"/>
      <c r="H37" s="10"/>
      <c r="I37" s="10"/>
      <c r="J37" s="10"/>
      <c r="K37" s="10"/>
      <c r="L37" s="10"/>
      <c r="M37" s="10"/>
    </row>
    <row r="38" spans="1:13" ht="16.8">
      <c r="A38" s="1" t="s">
        <v>3</v>
      </c>
      <c r="B38" s="328" t="s">
        <v>4</v>
      </c>
      <c r="C38" s="329"/>
      <c r="D38" s="329"/>
      <c r="E38" s="329"/>
      <c r="F38" s="329"/>
      <c r="G38" s="329"/>
      <c r="H38" s="329"/>
      <c r="I38" s="329"/>
      <c r="J38" s="329"/>
      <c r="K38" s="329"/>
      <c r="L38" s="329"/>
      <c r="M38" s="329"/>
    </row>
    <row r="39" spans="1:13" ht="16.8">
      <c r="A39" s="10"/>
      <c r="B39" s="10"/>
      <c r="C39" s="10"/>
      <c r="D39" s="10"/>
      <c r="E39" s="10"/>
      <c r="F39" s="10"/>
      <c r="G39" s="10"/>
      <c r="H39" s="10"/>
      <c r="I39" s="10"/>
      <c r="J39" s="10"/>
      <c r="K39" s="10"/>
      <c r="L39" s="10"/>
      <c r="M39" s="10"/>
    </row>
    <row r="40" spans="1:13" ht="16.8">
      <c r="A40" s="10"/>
      <c r="B40" s="10"/>
      <c r="C40" s="10"/>
      <c r="D40" s="10"/>
      <c r="E40" s="10"/>
      <c r="F40" s="10"/>
      <c r="G40" s="10"/>
      <c r="H40" s="10"/>
      <c r="I40" s="10"/>
      <c r="J40" s="10"/>
      <c r="K40" s="10"/>
      <c r="L40" s="10"/>
      <c r="M40" s="10"/>
    </row>
    <row r="41" spans="1:13" ht="16.8">
      <c r="A41" s="10"/>
      <c r="B41" s="10"/>
      <c r="C41" s="10"/>
      <c r="D41" s="10"/>
      <c r="E41" s="10"/>
      <c r="F41" s="10"/>
      <c r="G41" s="10"/>
      <c r="H41" s="10"/>
      <c r="I41" s="10"/>
      <c r="J41" s="10"/>
      <c r="K41" s="10"/>
      <c r="L41" s="10"/>
      <c r="M41" s="10"/>
    </row>
    <row r="42" spans="1:13" ht="16.8">
      <c r="A42" s="10"/>
      <c r="B42" s="10"/>
      <c r="C42" s="10"/>
      <c r="D42" s="10"/>
      <c r="E42" s="10"/>
      <c r="F42" s="10"/>
      <c r="G42" s="10"/>
      <c r="H42" s="10"/>
      <c r="I42" s="10"/>
      <c r="J42" s="10"/>
      <c r="K42" s="10"/>
      <c r="L42" s="10"/>
      <c r="M42" s="10"/>
    </row>
  </sheetData>
  <mergeCells count="13">
    <mergeCell ref="A2:D2"/>
    <mergeCell ref="B33:M33"/>
    <mergeCell ref="B38:M38"/>
    <mergeCell ref="A1:M1"/>
    <mergeCell ref="E2:M2"/>
    <mergeCell ref="A3:M3"/>
    <mergeCell ref="B4:M4"/>
    <mergeCell ref="B9:M9"/>
    <mergeCell ref="A15:M15"/>
    <mergeCell ref="B16:M16"/>
    <mergeCell ref="B21:M21"/>
    <mergeCell ref="B26:M26"/>
    <mergeCell ref="A32:M3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21"/>
  <sheetViews>
    <sheetView workbookViewId="0">
      <selection activeCell="Q11" sqref="Q11"/>
    </sheetView>
  </sheetViews>
  <sheetFormatPr defaultRowHeight="16.8"/>
  <cols>
    <col min="7" max="7" width="20.33203125" customWidth="1"/>
    <col min="14" max="14" width="45.109375" style="16" customWidth="1"/>
    <col min="15" max="15" width="18.88671875" style="16" customWidth="1"/>
    <col min="16" max="16" width="21.6640625" style="16" customWidth="1"/>
    <col min="17" max="17" width="28.44140625" style="15" customWidth="1"/>
    <col min="18" max="18" width="13.6640625" style="23" customWidth="1"/>
    <col min="19" max="19" width="12.109375" customWidth="1"/>
    <col min="20" max="20" width="12.33203125" customWidth="1"/>
  </cols>
  <sheetData>
    <row r="1" spans="1:20" ht="33.6">
      <c r="A1" s="325" t="s">
        <v>6</v>
      </c>
      <c r="B1" s="326"/>
      <c r="C1" s="326"/>
      <c r="D1" s="327"/>
      <c r="E1" s="332" t="s">
        <v>7</v>
      </c>
      <c r="F1" s="333"/>
      <c r="G1" s="333"/>
      <c r="H1" s="333"/>
      <c r="I1" s="333"/>
      <c r="J1" s="333"/>
      <c r="K1" s="333"/>
      <c r="L1" s="333"/>
      <c r="M1" s="333"/>
      <c r="N1" s="17" t="s">
        <v>218</v>
      </c>
      <c r="O1" s="17" t="s">
        <v>219</v>
      </c>
      <c r="P1" s="17" t="s">
        <v>220</v>
      </c>
      <c r="Q1" s="18" t="s">
        <v>228</v>
      </c>
      <c r="R1" s="23" t="s">
        <v>225</v>
      </c>
      <c r="S1" s="26" t="s">
        <v>224</v>
      </c>
      <c r="T1" s="26" t="s">
        <v>226</v>
      </c>
    </row>
    <row r="2" spans="1:20">
      <c r="A2" s="334" t="s">
        <v>8</v>
      </c>
      <c r="B2" s="335"/>
      <c r="C2" s="335"/>
      <c r="D2" s="335"/>
      <c r="E2" s="335"/>
      <c r="F2" s="335"/>
      <c r="G2" s="335"/>
      <c r="H2" s="335"/>
      <c r="I2" s="335"/>
      <c r="J2" s="335"/>
      <c r="K2" s="335"/>
      <c r="L2" s="335"/>
      <c r="M2" s="335"/>
      <c r="N2" s="19"/>
      <c r="O2" s="20"/>
      <c r="P2" s="19"/>
      <c r="Q2" s="20"/>
    </row>
    <row r="3" spans="1:20" ht="30.75" customHeight="1">
      <c r="A3" s="6" t="s">
        <v>9</v>
      </c>
      <c r="B3" s="340" t="s">
        <v>10</v>
      </c>
      <c r="C3" s="340"/>
      <c r="D3" s="340"/>
      <c r="E3" s="340"/>
      <c r="F3" s="340"/>
      <c r="G3" s="340"/>
      <c r="H3" s="340"/>
      <c r="I3" s="340"/>
      <c r="J3" s="340"/>
      <c r="K3" s="340"/>
      <c r="L3" s="340"/>
      <c r="M3" s="340"/>
      <c r="N3" s="34"/>
      <c r="O3" s="33"/>
      <c r="P3" s="33"/>
      <c r="Q3" s="33"/>
      <c r="R3"/>
    </row>
    <row r="4" spans="1:20" ht="37.5" customHeight="1">
      <c r="A4" s="6" t="s">
        <v>11</v>
      </c>
      <c r="B4" s="341" t="s">
        <v>12</v>
      </c>
      <c r="C4" s="341"/>
      <c r="D4" s="341"/>
      <c r="E4" s="341"/>
      <c r="F4" s="341"/>
      <c r="G4" s="341"/>
      <c r="H4" s="341"/>
      <c r="I4" s="341"/>
      <c r="J4" s="341"/>
      <c r="K4" s="341"/>
      <c r="L4" s="341"/>
      <c r="M4" s="341"/>
      <c r="N4" s="19"/>
      <c r="O4" s="19"/>
      <c r="P4" s="22"/>
      <c r="Q4" s="20"/>
      <c r="R4" s="24"/>
    </row>
    <row r="5" spans="1:20" ht="31.5" customHeight="1">
      <c r="A5" s="6" t="s">
        <v>13</v>
      </c>
      <c r="B5" s="341" t="s">
        <v>14</v>
      </c>
      <c r="C5" s="341"/>
      <c r="D5" s="341"/>
      <c r="E5" s="341"/>
      <c r="F5" s="341"/>
      <c r="G5" s="341"/>
      <c r="H5" s="341"/>
      <c r="I5" s="341"/>
      <c r="J5" s="341"/>
      <c r="K5" s="341"/>
      <c r="L5" s="341"/>
      <c r="M5" s="341"/>
      <c r="N5" s="34"/>
      <c r="O5" s="33"/>
      <c r="P5" s="33"/>
      <c r="Q5" s="33"/>
      <c r="R5"/>
    </row>
    <row r="6" spans="1:20" ht="33" customHeight="1">
      <c r="A6" s="6" t="s">
        <v>15</v>
      </c>
      <c r="B6" s="341" t="s">
        <v>16</v>
      </c>
      <c r="C6" s="341"/>
      <c r="D6" s="341"/>
      <c r="E6" s="341"/>
      <c r="F6" s="341"/>
      <c r="G6" s="341"/>
      <c r="H6" s="341"/>
      <c r="I6" s="341"/>
      <c r="J6" s="341"/>
      <c r="K6" s="341"/>
      <c r="L6" s="341"/>
      <c r="M6" s="341"/>
      <c r="N6" s="34"/>
      <c r="O6" s="33"/>
      <c r="P6" s="33"/>
      <c r="Q6" s="33"/>
      <c r="R6"/>
    </row>
    <row r="7" spans="1:20" ht="33" customHeight="1">
      <c r="A7" s="6" t="s">
        <v>17</v>
      </c>
      <c r="B7" s="341" t="s">
        <v>18</v>
      </c>
      <c r="C7" s="341"/>
      <c r="D7" s="341"/>
      <c r="E7" s="341"/>
      <c r="F7" s="341"/>
      <c r="G7" s="341"/>
      <c r="H7" s="341"/>
      <c r="I7" s="341"/>
      <c r="J7" s="341"/>
      <c r="K7" s="341"/>
      <c r="L7" s="341"/>
      <c r="M7" s="341"/>
      <c r="N7" s="34"/>
      <c r="O7" s="33"/>
      <c r="P7" s="33"/>
      <c r="Q7" s="33"/>
      <c r="R7"/>
    </row>
    <row r="8" spans="1:20" ht="26.25" customHeight="1">
      <c r="A8" s="6" t="s">
        <v>19</v>
      </c>
      <c r="B8" s="341" t="s">
        <v>20</v>
      </c>
      <c r="C8" s="341"/>
      <c r="D8" s="341"/>
      <c r="E8" s="341"/>
      <c r="F8" s="341"/>
      <c r="G8" s="341"/>
      <c r="H8" s="341"/>
      <c r="I8" s="341"/>
      <c r="J8" s="341"/>
      <c r="K8" s="341"/>
      <c r="L8" s="341"/>
      <c r="M8" s="341"/>
      <c r="N8" s="19"/>
      <c r="O8" s="19"/>
      <c r="P8" s="19"/>
      <c r="Q8" s="20"/>
    </row>
    <row r="9" spans="1:20" ht="36" customHeight="1">
      <c r="A9" s="6" t="s">
        <v>21</v>
      </c>
      <c r="B9" s="341" t="s">
        <v>22</v>
      </c>
      <c r="C9" s="341"/>
      <c r="D9" s="341"/>
      <c r="E9" s="341"/>
      <c r="F9" s="341"/>
      <c r="G9" s="341"/>
      <c r="H9" s="341"/>
      <c r="I9" s="341"/>
      <c r="J9" s="341"/>
      <c r="K9" s="341"/>
      <c r="L9" s="341"/>
      <c r="M9" s="341"/>
      <c r="N9" s="34"/>
      <c r="O9" s="33"/>
      <c r="P9" s="33"/>
      <c r="Q9" s="33"/>
      <c r="R9"/>
    </row>
    <row r="10" spans="1:20" ht="27.75" customHeight="1">
      <c r="A10" s="6" t="s">
        <v>23</v>
      </c>
      <c r="B10" s="341" t="s">
        <v>24</v>
      </c>
      <c r="C10" s="341"/>
      <c r="D10" s="341"/>
      <c r="E10" s="341"/>
      <c r="F10" s="341"/>
      <c r="G10" s="341"/>
      <c r="H10" s="341"/>
      <c r="I10" s="341"/>
      <c r="J10" s="341"/>
      <c r="K10" s="341"/>
      <c r="L10" s="341"/>
      <c r="M10" s="341"/>
      <c r="N10" s="19"/>
      <c r="O10" s="19"/>
      <c r="P10" s="22"/>
      <c r="Q10" s="20"/>
      <c r="R10" s="32"/>
      <c r="S10" s="27"/>
      <c r="T10" s="27"/>
    </row>
    <row r="11" spans="1:20" ht="49.5" customHeight="1">
      <c r="A11" s="6" t="s">
        <v>25</v>
      </c>
      <c r="B11" s="340" t="s">
        <v>26</v>
      </c>
      <c r="C11" s="340"/>
      <c r="D11" s="340"/>
      <c r="E11" s="340"/>
      <c r="F11" s="340"/>
      <c r="G11" s="340"/>
      <c r="H11" s="340"/>
      <c r="I11" s="340"/>
      <c r="J11" s="340"/>
      <c r="K11" s="340"/>
      <c r="L11" s="340"/>
      <c r="M11" s="340"/>
      <c r="N11" s="19" t="s">
        <v>258</v>
      </c>
      <c r="O11" s="19" t="s">
        <v>258</v>
      </c>
      <c r="P11" s="22" t="s">
        <v>258</v>
      </c>
      <c r="Q11" s="20" t="s">
        <v>258</v>
      </c>
      <c r="R11" s="32">
        <v>0</v>
      </c>
      <c r="S11" s="27">
        <v>0</v>
      </c>
      <c r="T11" s="27">
        <v>0</v>
      </c>
    </row>
    <row r="12" spans="1:20" ht="49.5" customHeight="1">
      <c r="A12" s="10"/>
      <c r="B12" s="13"/>
      <c r="C12" s="13"/>
      <c r="D12" s="13"/>
      <c r="E12" s="13"/>
      <c r="F12" s="13"/>
      <c r="G12" s="13"/>
      <c r="H12" s="13"/>
      <c r="I12" s="13"/>
      <c r="J12" s="13"/>
      <c r="K12" s="13"/>
      <c r="L12" s="13"/>
      <c r="M12" s="13"/>
      <c r="N12" s="41" t="s">
        <v>245</v>
      </c>
      <c r="O12" s="19" t="s">
        <v>231</v>
      </c>
      <c r="P12" s="22">
        <v>42916</v>
      </c>
      <c r="Q12" s="25"/>
      <c r="R12" s="32">
        <v>0</v>
      </c>
      <c r="S12" s="27">
        <v>80000</v>
      </c>
      <c r="T12" s="27">
        <v>100000</v>
      </c>
    </row>
    <row r="13" spans="1:20" ht="14.4">
      <c r="N13" s="34"/>
      <c r="O13" s="33"/>
      <c r="P13" s="33"/>
      <c r="Q13" s="33"/>
      <c r="R13"/>
    </row>
    <row r="14" spans="1:20">
      <c r="A14" s="334" t="s">
        <v>52</v>
      </c>
      <c r="B14" s="335"/>
      <c r="C14" s="335"/>
      <c r="D14" s="335"/>
      <c r="E14" s="335"/>
      <c r="F14" s="335"/>
      <c r="G14" s="335"/>
      <c r="H14" s="335"/>
      <c r="I14" s="335"/>
      <c r="J14" s="335"/>
      <c r="K14" s="335"/>
      <c r="L14" s="335"/>
      <c r="M14" s="335"/>
      <c r="N14" s="29"/>
      <c r="O14" s="14"/>
      <c r="P14" s="14"/>
      <c r="Q14" s="14"/>
      <c r="R14"/>
    </row>
    <row r="15" spans="1:20" ht="25.5" customHeight="1">
      <c r="A15" s="6" t="s">
        <v>53</v>
      </c>
      <c r="B15" s="342" t="s">
        <v>54</v>
      </c>
      <c r="C15" s="342"/>
      <c r="D15" s="342"/>
      <c r="E15" s="342"/>
      <c r="F15" s="342"/>
      <c r="G15" s="342"/>
      <c r="H15" s="342"/>
      <c r="I15" s="342"/>
      <c r="J15" s="342"/>
      <c r="K15" s="342"/>
      <c r="L15" s="342"/>
      <c r="M15" s="342"/>
    </row>
    <row r="16" spans="1:20" ht="30.75" customHeight="1">
      <c r="A16" s="6" t="s">
        <v>55</v>
      </c>
      <c r="B16" s="342" t="s">
        <v>56</v>
      </c>
      <c r="C16" s="342"/>
      <c r="D16" s="342"/>
      <c r="E16" s="342"/>
      <c r="F16" s="342"/>
      <c r="G16" s="342"/>
      <c r="H16" s="342"/>
      <c r="I16" s="342"/>
      <c r="J16" s="342"/>
      <c r="K16" s="342"/>
      <c r="L16" s="342"/>
      <c r="M16" s="342"/>
    </row>
    <row r="17" spans="1:13" ht="43.5" customHeight="1">
      <c r="A17" s="6" t="s">
        <v>57</v>
      </c>
      <c r="B17" s="342" t="s">
        <v>58</v>
      </c>
      <c r="C17" s="342"/>
      <c r="D17" s="342"/>
      <c r="E17" s="342"/>
      <c r="F17" s="342"/>
      <c r="G17" s="342"/>
      <c r="H17" s="342"/>
      <c r="I17" s="342"/>
      <c r="J17" s="342"/>
      <c r="K17" s="342"/>
      <c r="L17" s="342"/>
      <c r="M17" s="342"/>
    </row>
    <row r="18" spans="1:13" ht="16.5" customHeight="1">
      <c r="A18" s="6" t="s">
        <v>59</v>
      </c>
      <c r="B18" s="343" t="s">
        <v>60</v>
      </c>
      <c r="C18" s="343"/>
      <c r="D18" s="343"/>
      <c r="E18" s="343"/>
      <c r="F18" s="343"/>
      <c r="G18" s="343"/>
      <c r="H18" s="343"/>
      <c r="I18" s="343"/>
      <c r="J18" s="343"/>
      <c r="K18" s="343"/>
      <c r="L18" s="343"/>
      <c r="M18" s="343"/>
    </row>
    <row r="20" spans="1:13">
      <c r="A20" s="334" t="s">
        <v>61</v>
      </c>
      <c r="B20" s="335"/>
      <c r="C20" s="335"/>
      <c r="D20" s="335"/>
      <c r="E20" s="335"/>
      <c r="F20" s="335"/>
      <c r="G20" s="335"/>
      <c r="H20" s="335"/>
      <c r="I20" s="335"/>
      <c r="J20" s="335"/>
      <c r="K20" s="335"/>
      <c r="L20" s="335"/>
      <c r="M20" s="335"/>
    </row>
    <row r="21" spans="1:13" ht="35.25" customHeight="1">
      <c r="A21" s="6" t="s">
        <v>62</v>
      </c>
      <c r="B21" s="342" t="s">
        <v>63</v>
      </c>
      <c r="C21" s="342"/>
      <c r="D21" s="342"/>
      <c r="E21" s="342"/>
      <c r="F21" s="342"/>
      <c r="G21" s="342"/>
      <c r="H21" s="342"/>
      <c r="I21" s="342"/>
      <c r="J21" s="342"/>
      <c r="K21" s="342"/>
      <c r="L21" s="342"/>
      <c r="M21" s="342"/>
    </row>
  </sheetData>
  <mergeCells count="19">
    <mergeCell ref="B17:M17"/>
    <mergeCell ref="B18:M18"/>
    <mergeCell ref="A20:M20"/>
    <mergeCell ref="B21:M21"/>
    <mergeCell ref="B10:M10"/>
    <mergeCell ref="B15:M15"/>
    <mergeCell ref="B16:M16"/>
    <mergeCell ref="A14:M14"/>
    <mergeCell ref="A1:D1"/>
    <mergeCell ref="B11:M11"/>
    <mergeCell ref="B3:M3"/>
    <mergeCell ref="A2:M2"/>
    <mergeCell ref="B4:M4"/>
    <mergeCell ref="B5:M5"/>
    <mergeCell ref="E1:M1"/>
    <mergeCell ref="B6:M6"/>
    <mergeCell ref="B7:M7"/>
    <mergeCell ref="B8:M8"/>
    <mergeCell ref="B9:M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T24"/>
  <sheetViews>
    <sheetView topLeftCell="A10" workbookViewId="0">
      <selection activeCell="A23" sqref="A23:IV23"/>
    </sheetView>
  </sheetViews>
  <sheetFormatPr defaultRowHeight="16.8"/>
  <cols>
    <col min="7" max="7" width="30.5546875" customWidth="1"/>
    <col min="14" max="14" width="45.109375" style="16" customWidth="1"/>
    <col min="15" max="15" width="18.88671875" style="16" customWidth="1"/>
    <col min="16" max="16" width="21.6640625" style="16" customWidth="1"/>
    <col min="17" max="17" width="28.44140625" style="15" customWidth="1"/>
    <col min="18" max="18" width="13.6640625" style="23" customWidth="1"/>
    <col min="19" max="19" width="12.109375" customWidth="1"/>
    <col min="20" max="20" width="12.33203125" customWidth="1"/>
  </cols>
  <sheetData>
    <row r="1" spans="1:20" ht="33.6">
      <c r="A1" s="330" t="s">
        <v>5</v>
      </c>
      <c r="B1" s="331"/>
      <c r="C1" s="331"/>
      <c r="D1" s="331"/>
      <c r="E1" s="331"/>
      <c r="F1" s="331"/>
      <c r="G1" s="331"/>
      <c r="H1" s="331"/>
      <c r="I1" s="331"/>
      <c r="J1" s="331"/>
      <c r="K1" s="331"/>
      <c r="L1" s="331"/>
      <c r="M1" s="331"/>
      <c r="N1" s="17" t="s">
        <v>218</v>
      </c>
      <c r="O1" s="17" t="s">
        <v>219</v>
      </c>
      <c r="P1" s="17" t="s">
        <v>220</v>
      </c>
      <c r="Q1" s="18" t="s">
        <v>228</v>
      </c>
      <c r="R1" s="23" t="s">
        <v>225</v>
      </c>
      <c r="S1" s="26" t="s">
        <v>224</v>
      </c>
      <c r="T1" s="26" t="s">
        <v>226</v>
      </c>
    </row>
    <row r="2" spans="1:20">
      <c r="A2" s="2" t="s">
        <v>27</v>
      </c>
      <c r="B2" s="3"/>
      <c r="C2" s="3"/>
      <c r="D2" s="4"/>
      <c r="E2" s="7" t="s">
        <v>28</v>
      </c>
      <c r="F2" s="8"/>
      <c r="G2" s="8"/>
      <c r="H2" s="8"/>
      <c r="I2" s="8"/>
      <c r="J2" s="8"/>
      <c r="K2" s="8"/>
      <c r="L2" s="8"/>
      <c r="M2" s="8"/>
      <c r="N2" s="19"/>
      <c r="O2" s="20"/>
      <c r="P2" s="19"/>
      <c r="Q2" s="20"/>
    </row>
    <row r="3" spans="1:20">
      <c r="A3" s="334" t="s">
        <v>29</v>
      </c>
      <c r="B3" s="335"/>
      <c r="C3" s="335"/>
      <c r="D3" s="335"/>
      <c r="E3" s="335"/>
      <c r="F3" s="335"/>
      <c r="G3" s="335"/>
      <c r="H3" s="335"/>
      <c r="I3" s="335"/>
      <c r="J3" s="335"/>
      <c r="K3" s="335"/>
      <c r="L3" s="335"/>
      <c r="M3" s="335"/>
      <c r="N3" s="23"/>
      <c r="O3"/>
      <c r="P3"/>
      <c r="Q3"/>
      <c r="R3"/>
    </row>
    <row r="4" spans="1:20" ht="16.5" customHeight="1">
      <c r="A4" s="1" t="s">
        <v>30</v>
      </c>
      <c r="B4" s="348" t="s">
        <v>31</v>
      </c>
      <c r="C4" s="349"/>
      <c r="D4" s="349"/>
      <c r="E4" s="349"/>
      <c r="F4" s="349"/>
      <c r="G4" s="349"/>
      <c r="H4" s="349"/>
      <c r="I4" s="349"/>
      <c r="J4" s="349"/>
      <c r="K4" s="349"/>
      <c r="L4" s="349"/>
      <c r="M4" s="349"/>
      <c r="N4" s="24"/>
      <c r="O4"/>
      <c r="P4"/>
      <c r="Q4"/>
      <c r="R4"/>
    </row>
    <row r="5" spans="1:20" ht="16.5" customHeight="1">
      <c r="A5" s="1" t="s">
        <v>32</v>
      </c>
      <c r="B5" s="346" t="s">
        <v>33</v>
      </c>
      <c r="C5" s="347"/>
      <c r="D5" s="347"/>
      <c r="E5" s="347"/>
      <c r="F5" s="347"/>
      <c r="G5" s="347"/>
      <c r="H5" s="347"/>
      <c r="I5" s="347"/>
      <c r="J5" s="347"/>
      <c r="K5" s="347"/>
      <c r="L5" s="347"/>
      <c r="M5" s="347"/>
      <c r="N5" s="29"/>
      <c r="O5" s="14"/>
      <c r="P5" s="14"/>
      <c r="Q5" s="14"/>
      <c r="R5"/>
    </row>
    <row r="6" spans="1:20" ht="16.5" customHeight="1">
      <c r="A6" s="1" t="s">
        <v>34</v>
      </c>
      <c r="B6" s="348" t="s">
        <v>35</v>
      </c>
      <c r="C6" s="349"/>
      <c r="D6" s="349"/>
      <c r="E6" s="349"/>
      <c r="F6" s="349"/>
      <c r="G6" s="349"/>
      <c r="H6" s="349"/>
      <c r="I6" s="349"/>
      <c r="J6" s="349"/>
      <c r="K6" s="349"/>
      <c r="L6" s="349"/>
      <c r="M6" s="349"/>
      <c r="N6" s="29"/>
      <c r="O6" s="14"/>
      <c r="P6" s="14"/>
      <c r="Q6" s="14"/>
      <c r="R6"/>
    </row>
    <row r="7" spans="1:20">
      <c r="N7" s="19"/>
      <c r="O7" s="19"/>
      <c r="P7" s="19"/>
      <c r="Q7" s="20"/>
    </row>
    <row r="8" spans="1:20">
      <c r="N8" s="19"/>
      <c r="O8" s="19"/>
      <c r="P8" s="22"/>
      <c r="Q8" s="20"/>
      <c r="R8" s="24"/>
    </row>
    <row r="9" spans="1:20">
      <c r="A9" s="334" t="s">
        <v>36</v>
      </c>
      <c r="B9" s="335"/>
      <c r="C9" s="335"/>
      <c r="D9" s="335"/>
      <c r="E9" s="335"/>
      <c r="F9" s="335"/>
      <c r="G9" s="335"/>
      <c r="H9" s="335"/>
      <c r="I9" s="335"/>
      <c r="J9" s="335"/>
      <c r="K9" s="335"/>
      <c r="L9" s="335"/>
      <c r="M9" s="335"/>
      <c r="N9" s="30"/>
      <c r="O9" s="31"/>
      <c r="P9" s="31"/>
      <c r="Q9" s="14"/>
      <c r="R9"/>
    </row>
    <row r="10" spans="1:20">
      <c r="A10" s="1" t="s">
        <v>37</v>
      </c>
      <c r="B10" s="336" t="s">
        <v>38</v>
      </c>
      <c r="C10" s="337"/>
      <c r="D10" s="337"/>
      <c r="E10" s="337"/>
      <c r="F10" s="337"/>
      <c r="G10" s="337"/>
      <c r="H10" s="337"/>
      <c r="I10" s="337"/>
      <c r="J10" s="337"/>
      <c r="K10" s="337"/>
      <c r="L10" s="337"/>
      <c r="M10" s="337"/>
      <c r="N10" s="30"/>
      <c r="O10" s="31"/>
      <c r="P10" s="31"/>
      <c r="Q10" s="14"/>
      <c r="R10"/>
    </row>
    <row r="11" spans="1:20">
      <c r="A11" s="1" t="s">
        <v>39</v>
      </c>
      <c r="B11" s="336" t="s">
        <v>40</v>
      </c>
      <c r="C11" s="337"/>
      <c r="D11" s="337"/>
      <c r="E11" s="337"/>
      <c r="F11" s="337"/>
      <c r="G11" s="337"/>
      <c r="H11" s="337"/>
      <c r="I11" s="337"/>
      <c r="J11" s="337"/>
      <c r="K11" s="337"/>
      <c r="L11" s="337"/>
      <c r="M11" s="337"/>
      <c r="N11" s="29"/>
      <c r="O11" s="14"/>
      <c r="P11" s="14"/>
      <c r="Q11" s="14"/>
      <c r="R11"/>
    </row>
    <row r="12" spans="1:20" ht="16.5" customHeight="1">
      <c r="A12" s="1" t="s">
        <v>41</v>
      </c>
      <c r="B12" s="348" t="s">
        <v>42</v>
      </c>
      <c r="C12" s="349"/>
      <c r="D12" s="349"/>
      <c r="E12" s="349"/>
      <c r="F12" s="349"/>
      <c r="G12" s="349"/>
      <c r="H12" s="349"/>
      <c r="I12" s="349"/>
      <c r="J12" s="349"/>
      <c r="K12" s="349"/>
      <c r="L12" s="349"/>
      <c r="M12" s="349"/>
      <c r="N12" s="29"/>
      <c r="O12" s="14"/>
      <c r="P12" s="14"/>
      <c r="Q12" s="14"/>
      <c r="R12"/>
    </row>
    <row r="13" spans="1:20">
      <c r="A13" s="1" t="s">
        <v>43</v>
      </c>
      <c r="B13" s="338" t="s">
        <v>44</v>
      </c>
      <c r="C13" s="339"/>
      <c r="D13" s="339"/>
      <c r="E13" s="339"/>
      <c r="F13" s="339"/>
      <c r="G13" s="339"/>
      <c r="H13" s="339"/>
      <c r="I13" s="339"/>
      <c r="J13" s="339"/>
      <c r="K13" s="339"/>
      <c r="L13" s="339"/>
      <c r="M13" s="339"/>
      <c r="N13" s="29"/>
      <c r="O13" s="14"/>
      <c r="P13" s="14"/>
      <c r="Q13" s="14"/>
      <c r="R13"/>
    </row>
    <row r="14" spans="1:20">
      <c r="N14" s="19"/>
      <c r="O14" s="19"/>
      <c r="P14" s="19"/>
      <c r="Q14" s="20"/>
    </row>
    <row r="15" spans="1:20">
      <c r="A15" s="334" t="s">
        <v>64</v>
      </c>
      <c r="B15" s="335"/>
      <c r="C15" s="335"/>
      <c r="D15" s="335"/>
      <c r="E15" s="335"/>
      <c r="F15" s="335"/>
      <c r="G15" s="335"/>
      <c r="H15" s="335"/>
      <c r="I15" s="335"/>
      <c r="J15" s="335"/>
      <c r="K15" s="335"/>
      <c r="L15" s="335"/>
      <c r="M15" s="335"/>
      <c r="N15" s="29"/>
      <c r="O15" s="14"/>
      <c r="P15" s="14"/>
      <c r="Q15" s="14"/>
      <c r="R15"/>
    </row>
    <row r="16" spans="1:20">
      <c r="A16" s="1" t="s">
        <v>65</v>
      </c>
      <c r="B16" s="336" t="s">
        <v>66</v>
      </c>
      <c r="C16" s="337"/>
      <c r="D16" s="337"/>
      <c r="E16" s="337"/>
      <c r="F16" s="337"/>
      <c r="G16" s="337"/>
      <c r="H16" s="337"/>
      <c r="I16" s="337"/>
      <c r="J16" s="337"/>
      <c r="K16" s="337"/>
      <c r="L16" s="337"/>
      <c r="M16" s="337"/>
      <c r="N16" s="29"/>
      <c r="O16" s="14"/>
      <c r="P16" s="14"/>
      <c r="Q16" s="14"/>
      <c r="R16"/>
    </row>
    <row r="17" spans="1:20" ht="16.5" customHeight="1">
      <c r="A17" s="1" t="s">
        <v>67</v>
      </c>
      <c r="B17" s="346" t="s">
        <v>68</v>
      </c>
      <c r="C17" s="347"/>
      <c r="D17" s="347"/>
      <c r="E17" s="347"/>
      <c r="F17" s="347"/>
      <c r="G17" s="347"/>
      <c r="H17" s="347"/>
      <c r="I17" s="347"/>
      <c r="J17" s="347"/>
      <c r="K17" s="347"/>
      <c r="L17" s="347"/>
      <c r="M17" s="347"/>
      <c r="N17" s="29"/>
      <c r="O17" s="14"/>
      <c r="P17" s="14"/>
      <c r="Q17" s="14"/>
      <c r="R17"/>
    </row>
    <row r="18" spans="1:20" ht="16.5" customHeight="1">
      <c r="A18" s="1" t="s">
        <v>69</v>
      </c>
      <c r="B18" s="346" t="s">
        <v>70</v>
      </c>
      <c r="C18" s="347"/>
      <c r="D18" s="347"/>
      <c r="E18" s="347"/>
      <c r="F18" s="347"/>
      <c r="G18" s="347"/>
      <c r="H18" s="347"/>
      <c r="I18" s="347"/>
      <c r="J18" s="347"/>
      <c r="K18" s="347"/>
      <c r="L18" s="347"/>
      <c r="M18" s="347"/>
      <c r="N18" s="29"/>
      <c r="O18" s="14"/>
      <c r="P18" s="14"/>
      <c r="Q18" s="14"/>
      <c r="R18"/>
    </row>
    <row r="19" spans="1:20" ht="16.5" customHeight="1">
      <c r="A19" s="1" t="s">
        <v>71</v>
      </c>
      <c r="B19" s="348" t="s">
        <v>72</v>
      </c>
      <c r="C19" s="349"/>
      <c r="D19" s="349"/>
      <c r="E19" s="349"/>
      <c r="F19" s="349"/>
      <c r="G19" s="349"/>
      <c r="H19" s="349"/>
      <c r="I19" s="349"/>
      <c r="J19" s="349"/>
      <c r="K19" s="349"/>
      <c r="L19" s="349"/>
      <c r="M19" s="349"/>
      <c r="N19" s="29"/>
      <c r="O19" s="14"/>
      <c r="P19" s="14"/>
      <c r="Q19" s="14"/>
      <c r="R19"/>
    </row>
    <row r="20" spans="1:20">
      <c r="N20" s="19"/>
      <c r="O20" s="19"/>
      <c r="P20" s="19"/>
      <c r="Q20" s="20"/>
    </row>
    <row r="21" spans="1:20">
      <c r="A21" s="334" t="s">
        <v>73</v>
      </c>
      <c r="B21" s="335"/>
      <c r="C21" s="335"/>
      <c r="D21" s="335"/>
      <c r="E21" s="335"/>
      <c r="F21" s="335"/>
      <c r="G21" s="335"/>
      <c r="H21" s="335"/>
      <c r="I21" s="335"/>
      <c r="J21" s="335"/>
      <c r="K21" s="335"/>
      <c r="L21" s="335"/>
      <c r="M21" s="335"/>
      <c r="N21" s="29"/>
      <c r="O21" s="14"/>
      <c r="P21" s="14"/>
      <c r="Q21" s="14"/>
      <c r="R21"/>
    </row>
    <row r="22" spans="1:20" ht="96" customHeight="1">
      <c r="A22" s="199" t="s">
        <v>74</v>
      </c>
      <c r="B22" s="344" t="s">
        <v>75</v>
      </c>
      <c r="C22" s="345"/>
      <c r="D22" s="345"/>
      <c r="E22" s="345"/>
      <c r="F22" s="345"/>
      <c r="G22" s="345"/>
      <c r="H22" s="345"/>
      <c r="I22" s="345"/>
      <c r="J22" s="345"/>
      <c r="K22" s="345"/>
      <c r="L22" s="345"/>
      <c r="M22" s="345"/>
      <c r="N22" s="19" t="s">
        <v>365</v>
      </c>
      <c r="O22" s="19" t="s">
        <v>363</v>
      </c>
      <c r="P22" s="22">
        <v>42916</v>
      </c>
      <c r="Q22" s="20" t="s">
        <v>364</v>
      </c>
      <c r="R22" s="24">
        <v>25000</v>
      </c>
      <c r="S22" s="27">
        <v>25000</v>
      </c>
      <c r="T22" s="27">
        <v>25000</v>
      </c>
    </row>
    <row r="23" spans="1:20">
      <c r="A23" s="1" t="s">
        <v>76</v>
      </c>
      <c r="B23" s="336" t="s">
        <v>77</v>
      </c>
      <c r="C23" s="337"/>
      <c r="D23" s="337"/>
      <c r="E23" s="337"/>
      <c r="F23" s="337"/>
      <c r="G23" s="337"/>
      <c r="H23" s="337"/>
      <c r="I23" s="337"/>
      <c r="J23" s="337"/>
      <c r="K23" s="337"/>
      <c r="L23" s="337"/>
      <c r="M23" s="337"/>
      <c r="N23" s="29"/>
      <c r="O23" s="14"/>
      <c r="P23" s="14"/>
      <c r="Q23" s="14"/>
      <c r="R23"/>
    </row>
    <row r="24" spans="1:20">
      <c r="A24" s="1" t="s">
        <v>78</v>
      </c>
      <c r="B24" s="338" t="s">
        <v>79</v>
      </c>
      <c r="C24" s="339"/>
      <c r="D24" s="339"/>
      <c r="E24" s="339"/>
      <c r="F24" s="339"/>
      <c r="G24" s="339"/>
      <c r="H24" s="339"/>
      <c r="I24" s="339"/>
      <c r="J24" s="339"/>
      <c r="K24" s="339"/>
      <c r="L24" s="339"/>
      <c r="M24" s="339"/>
      <c r="N24" s="29"/>
      <c r="O24" s="14"/>
      <c r="P24" s="14"/>
      <c r="Q24" s="14"/>
      <c r="R24"/>
    </row>
  </sheetData>
  <mergeCells count="19">
    <mergeCell ref="A1:M1"/>
    <mergeCell ref="B13:M13"/>
    <mergeCell ref="A15:M15"/>
    <mergeCell ref="B16:M16"/>
    <mergeCell ref="B17:M17"/>
    <mergeCell ref="A3:M3"/>
    <mergeCell ref="B4:M4"/>
    <mergeCell ref="B5:M5"/>
    <mergeCell ref="B6:M6"/>
    <mergeCell ref="B10:M10"/>
    <mergeCell ref="B11:M11"/>
    <mergeCell ref="B12:M12"/>
    <mergeCell ref="A9:M9"/>
    <mergeCell ref="B22:M22"/>
    <mergeCell ref="B23:M23"/>
    <mergeCell ref="B24:M24"/>
    <mergeCell ref="B18:M18"/>
    <mergeCell ref="B19:M19"/>
    <mergeCell ref="A21:M2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T35"/>
  <sheetViews>
    <sheetView topLeftCell="F19" workbookViewId="0">
      <selection activeCell="P16" sqref="P16"/>
    </sheetView>
  </sheetViews>
  <sheetFormatPr defaultRowHeight="16.8"/>
  <cols>
    <col min="7" max="7" width="29.44140625" customWidth="1"/>
    <col min="10" max="10" width="2.5546875" customWidth="1"/>
    <col min="11" max="13" width="9.109375" hidden="1" customWidth="1"/>
    <col min="14" max="14" width="27.88671875" style="16" customWidth="1"/>
    <col min="15" max="15" width="18.88671875" style="16" customWidth="1"/>
    <col min="16" max="16" width="21.6640625" style="16" customWidth="1"/>
    <col min="17" max="17" width="36.33203125" style="15" customWidth="1"/>
    <col min="18" max="18" width="13.6640625" style="23" customWidth="1"/>
    <col min="19" max="19" width="12.109375" customWidth="1"/>
    <col min="20" max="20" width="12.33203125" customWidth="1"/>
  </cols>
  <sheetData>
    <row r="1" spans="1:20" ht="33.6">
      <c r="A1" s="332" t="s">
        <v>80</v>
      </c>
      <c r="B1" s="333"/>
      <c r="C1" s="333"/>
      <c r="D1" s="333"/>
      <c r="E1" s="333"/>
      <c r="F1" s="333"/>
      <c r="G1" s="333"/>
      <c r="H1" s="333"/>
      <c r="I1" s="333"/>
      <c r="J1" s="333"/>
      <c r="K1" s="333"/>
      <c r="L1" s="333"/>
      <c r="M1" s="333"/>
      <c r="N1" s="17" t="s">
        <v>218</v>
      </c>
      <c r="O1" s="17" t="s">
        <v>219</v>
      </c>
      <c r="P1" s="17" t="s">
        <v>220</v>
      </c>
      <c r="Q1" s="18" t="s">
        <v>228</v>
      </c>
      <c r="R1" s="23" t="s">
        <v>225</v>
      </c>
      <c r="S1" s="26" t="s">
        <v>224</v>
      </c>
      <c r="T1" s="26" t="s">
        <v>226</v>
      </c>
    </row>
    <row r="2" spans="1:20">
      <c r="A2" s="334" t="s">
        <v>81</v>
      </c>
      <c r="B2" s="335"/>
      <c r="C2" s="335"/>
      <c r="D2" s="335"/>
      <c r="E2" s="335"/>
      <c r="F2" s="335"/>
      <c r="G2" s="335"/>
      <c r="H2" s="335"/>
      <c r="I2" s="335"/>
      <c r="J2" s="335"/>
      <c r="K2" s="335"/>
      <c r="L2" s="335"/>
      <c r="M2" s="335"/>
      <c r="N2" s="19"/>
      <c r="O2" s="20"/>
      <c r="P2" s="19"/>
      <c r="Q2" s="20"/>
    </row>
    <row r="3" spans="1:20">
      <c r="A3" s="6" t="s">
        <v>82</v>
      </c>
      <c r="B3" s="340" t="s">
        <v>83</v>
      </c>
      <c r="C3" s="340"/>
      <c r="D3" s="340"/>
      <c r="E3" s="340"/>
      <c r="F3" s="340"/>
      <c r="G3" s="340"/>
      <c r="H3" s="340"/>
      <c r="I3" s="340"/>
      <c r="J3" s="340"/>
      <c r="K3" s="340"/>
      <c r="L3" s="340"/>
      <c r="M3" s="340"/>
      <c r="N3" s="35"/>
      <c r="O3" s="19"/>
      <c r="P3" s="19"/>
      <c r="Q3" s="20"/>
    </row>
    <row r="4" spans="1:20" ht="50.4">
      <c r="A4" s="187" t="s">
        <v>84</v>
      </c>
      <c r="B4" s="356" t="s">
        <v>85</v>
      </c>
      <c r="C4" s="356"/>
      <c r="D4" s="356"/>
      <c r="E4" s="356"/>
      <c r="F4" s="356"/>
      <c r="G4" s="356"/>
      <c r="H4" s="356"/>
      <c r="I4" s="356"/>
      <c r="J4" s="356"/>
      <c r="K4" s="356"/>
      <c r="L4" s="356"/>
      <c r="M4" s="356"/>
      <c r="N4" s="19" t="s">
        <v>233</v>
      </c>
      <c r="O4" s="19" t="s">
        <v>221</v>
      </c>
      <c r="P4" s="22">
        <v>42551</v>
      </c>
      <c r="Q4" s="20" t="s">
        <v>234</v>
      </c>
      <c r="R4" s="24">
        <v>0</v>
      </c>
      <c r="S4">
        <v>100000</v>
      </c>
      <c r="T4">
        <v>0</v>
      </c>
    </row>
    <row r="5" spans="1:20" ht="50.4">
      <c r="A5" s="187"/>
      <c r="B5" s="194"/>
      <c r="C5" s="194"/>
      <c r="D5" s="194"/>
      <c r="E5" s="194"/>
      <c r="F5" s="194"/>
      <c r="G5" s="194"/>
      <c r="H5" s="194"/>
      <c r="I5" s="194"/>
      <c r="J5" s="194"/>
      <c r="K5" s="194"/>
      <c r="L5" s="194"/>
      <c r="M5" s="194"/>
      <c r="N5" s="35" t="s">
        <v>377</v>
      </c>
      <c r="O5" s="19" t="s">
        <v>221</v>
      </c>
      <c r="P5" s="22">
        <v>42185</v>
      </c>
      <c r="Q5" s="20" t="s">
        <v>378</v>
      </c>
      <c r="R5" s="24">
        <v>100000</v>
      </c>
      <c r="S5">
        <v>0</v>
      </c>
      <c r="T5">
        <v>0</v>
      </c>
    </row>
    <row r="6" spans="1:20">
      <c r="A6" s="6" t="s">
        <v>86</v>
      </c>
      <c r="B6" s="340" t="s">
        <v>87</v>
      </c>
      <c r="C6" s="340"/>
      <c r="D6" s="340"/>
      <c r="E6" s="340"/>
      <c r="F6" s="340"/>
      <c r="G6" s="340"/>
      <c r="H6" s="340"/>
      <c r="I6" s="340"/>
      <c r="J6" s="340"/>
      <c r="K6" s="340"/>
      <c r="L6" s="340"/>
      <c r="M6" s="340"/>
      <c r="N6" s="35"/>
      <c r="O6" s="19"/>
      <c r="P6" s="19"/>
      <c r="Q6" s="20"/>
    </row>
    <row r="7" spans="1:20">
      <c r="N7" s="19"/>
      <c r="O7" s="19"/>
      <c r="P7" s="19"/>
      <c r="Q7" s="20"/>
    </row>
    <row r="8" spans="1:20">
      <c r="A8" s="334" t="s">
        <v>88</v>
      </c>
      <c r="B8" s="335"/>
      <c r="C8" s="335"/>
      <c r="D8" s="335"/>
      <c r="E8" s="335"/>
      <c r="F8" s="335"/>
      <c r="G8" s="335"/>
      <c r="H8" s="335"/>
      <c r="I8" s="335"/>
      <c r="J8" s="335"/>
      <c r="K8" s="335"/>
      <c r="L8" s="335"/>
      <c r="M8" s="335"/>
      <c r="N8" s="19"/>
      <c r="O8" s="19"/>
      <c r="P8" s="19"/>
      <c r="Q8" s="20"/>
    </row>
    <row r="9" spans="1:20" ht="50.4">
      <c r="A9" s="187" t="s">
        <v>89</v>
      </c>
      <c r="B9" s="356" t="s">
        <v>90</v>
      </c>
      <c r="C9" s="356"/>
      <c r="D9" s="356"/>
      <c r="E9" s="356"/>
      <c r="F9" s="356"/>
      <c r="G9" s="356"/>
      <c r="H9" s="356"/>
      <c r="I9" s="356"/>
      <c r="J9" s="356"/>
      <c r="K9" s="356"/>
      <c r="L9" s="356"/>
      <c r="M9" s="356"/>
      <c r="N9" s="19" t="s">
        <v>356</v>
      </c>
      <c r="O9" s="19" t="s">
        <v>221</v>
      </c>
      <c r="P9" s="22">
        <v>42916</v>
      </c>
      <c r="Q9" s="20" t="s">
        <v>357</v>
      </c>
      <c r="R9" s="24">
        <v>50000</v>
      </c>
      <c r="S9">
        <v>50000</v>
      </c>
      <c r="T9">
        <v>50000</v>
      </c>
    </row>
    <row r="10" spans="1:20" ht="108.75" customHeight="1">
      <c r="A10" s="187" t="s">
        <v>91</v>
      </c>
      <c r="B10" s="356" t="s">
        <v>92</v>
      </c>
      <c r="C10" s="356"/>
      <c r="D10" s="356"/>
      <c r="E10" s="356"/>
      <c r="F10" s="356"/>
      <c r="G10" s="356"/>
      <c r="H10" s="356"/>
      <c r="I10" s="356"/>
      <c r="J10" s="356"/>
      <c r="K10" s="356"/>
      <c r="L10" s="356"/>
      <c r="M10" s="356"/>
      <c r="N10" s="19" t="s">
        <v>222</v>
      </c>
      <c r="O10" s="19" t="s">
        <v>221</v>
      </c>
      <c r="P10" s="22">
        <v>42916</v>
      </c>
      <c r="Q10" s="20" t="s">
        <v>238</v>
      </c>
      <c r="R10" s="24">
        <v>20000</v>
      </c>
      <c r="S10" s="27">
        <v>20000</v>
      </c>
      <c r="T10" s="27">
        <v>20000</v>
      </c>
    </row>
    <row r="11" spans="1:20" ht="57.6">
      <c r="A11" s="187"/>
      <c r="B11" s="188"/>
      <c r="C11" s="189"/>
      <c r="D11" s="189"/>
      <c r="E11" s="189"/>
      <c r="F11" s="189"/>
      <c r="G11" s="189"/>
      <c r="H11" s="189"/>
      <c r="I11" s="189"/>
      <c r="J11" s="189"/>
      <c r="K11" s="189"/>
      <c r="L11" s="189"/>
      <c r="M11" s="190"/>
      <c r="N11" s="19" t="s">
        <v>351</v>
      </c>
      <c r="O11" s="19" t="s">
        <v>221</v>
      </c>
      <c r="P11" s="22">
        <v>42916</v>
      </c>
      <c r="Q11" s="20" t="s">
        <v>238</v>
      </c>
      <c r="R11" s="24">
        <v>15000</v>
      </c>
      <c r="S11" s="27">
        <v>15000</v>
      </c>
      <c r="T11" s="27">
        <v>15000</v>
      </c>
    </row>
    <row r="12" spans="1:20" ht="84">
      <c r="A12" s="187"/>
      <c r="B12" s="350"/>
      <c r="C12" s="351"/>
      <c r="D12" s="351"/>
      <c r="E12" s="351"/>
      <c r="F12" s="351"/>
      <c r="G12" s="351"/>
      <c r="H12" s="351"/>
      <c r="I12" s="351"/>
      <c r="J12" s="351"/>
      <c r="K12" s="351"/>
      <c r="L12" s="351"/>
      <c r="M12" s="352"/>
      <c r="N12" s="19" t="s">
        <v>352</v>
      </c>
      <c r="O12" s="19" t="s">
        <v>221</v>
      </c>
      <c r="P12" s="22">
        <v>42916</v>
      </c>
      <c r="Q12" s="20" t="s">
        <v>227</v>
      </c>
      <c r="R12" s="24">
        <v>100000</v>
      </c>
      <c r="S12" s="27">
        <v>100000</v>
      </c>
      <c r="T12" s="27">
        <v>100000</v>
      </c>
    </row>
    <row r="13" spans="1:20" ht="50.4">
      <c r="A13" s="187"/>
      <c r="B13" s="191"/>
      <c r="C13" s="192"/>
      <c r="D13" s="192"/>
      <c r="E13" s="192"/>
      <c r="F13" s="192"/>
      <c r="G13" s="192"/>
      <c r="H13" s="192"/>
      <c r="I13" s="192"/>
      <c r="J13" s="192"/>
      <c r="K13" s="36"/>
      <c r="L13" s="36"/>
      <c r="M13" s="37"/>
      <c r="N13" s="19" t="s">
        <v>235</v>
      </c>
      <c r="O13" s="19" t="s">
        <v>221</v>
      </c>
      <c r="P13" s="22">
        <v>42185</v>
      </c>
      <c r="Q13" s="20" t="s">
        <v>236</v>
      </c>
      <c r="R13" s="24">
        <v>80000</v>
      </c>
      <c r="S13" s="27"/>
      <c r="T13" s="27"/>
    </row>
    <row r="14" spans="1:20" ht="100.8">
      <c r="A14" s="187"/>
      <c r="B14" s="191"/>
      <c r="C14" s="192"/>
      <c r="D14" s="192"/>
      <c r="E14" s="192"/>
      <c r="F14" s="192"/>
      <c r="G14" s="192"/>
      <c r="H14" s="192"/>
      <c r="I14" s="192"/>
      <c r="J14" s="192"/>
      <c r="K14" s="36"/>
      <c r="L14" s="36"/>
      <c r="M14" s="37"/>
      <c r="N14" s="19" t="s">
        <v>382</v>
      </c>
      <c r="O14" s="19" t="s">
        <v>221</v>
      </c>
      <c r="P14" s="22">
        <v>42916</v>
      </c>
      <c r="Q14" s="20" t="s">
        <v>237</v>
      </c>
      <c r="R14" s="24">
        <v>0</v>
      </c>
      <c r="S14" s="27">
        <v>0</v>
      </c>
      <c r="T14" s="27">
        <v>0</v>
      </c>
    </row>
    <row r="15" spans="1:20" ht="50.4">
      <c r="A15" s="187"/>
      <c r="B15" s="191"/>
      <c r="C15" s="192"/>
      <c r="D15" s="192"/>
      <c r="E15" s="192"/>
      <c r="F15" s="192"/>
      <c r="G15" s="192"/>
      <c r="H15" s="192"/>
      <c r="I15" s="192"/>
      <c r="J15" s="192"/>
      <c r="K15" s="36"/>
      <c r="L15" s="36"/>
      <c r="M15" s="37"/>
      <c r="N15" s="19" t="s">
        <v>383</v>
      </c>
      <c r="O15" s="19" t="s">
        <v>221</v>
      </c>
      <c r="P15" s="22">
        <v>42551</v>
      </c>
      <c r="Q15" s="20" t="s">
        <v>384</v>
      </c>
      <c r="R15" s="24"/>
      <c r="S15" s="27">
        <v>240000</v>
      </c>
      <c r="T15" s="27"/>
    </row>
    <row r="16" spans="1:20" ht="96.75" customHeight="1">
      <c r="A16" s="187" t="s">
        <v>93</v>
      </c>
      <c r="B16" s="357" t="s">
        <v>94</v>
      </c>
      <c r="C16" s="357"/>
      <c r="D16" s="357"/>
      <c r="E16" s="357"/>
      <c r="F16" s="357"/>
      <c r="G16" s="357"/>
      <c r="H16" s="357"/>
      <c r="I16" s="357"/>
      <c r="J16" s="357"/>
      <c r="K16" s="357"/>
      <c r="L16" s="357"/>
      <c r="M16" s="357"/>
      <c r="N16" s="19" t="s">
        <v>366</v>
      </c>
      <c r="O16" s="19" t="s">
        <v>221</v>
      </c>
      <c r="P16" s="22">
        <v>42916</v>
      </c>
      <c r="Q16" s="20" t="s">
        <v>367</v>
      </c>
      <c r="R16" s="23">
        <v>0</v>
      </c>
      <c r="S16" s="27" t="s">
        <v>258</v>
      </c>
      <c r="T16">
        <v>650000</v>
      </c>
    </row>
    <row r="17" spans="1:20" ht="50.4">
      <c r="A17" s="187"/>
      <c r="B17" s="353"/>
      <c r="C17" s="354"/>
      <c r="D17" s="354"/>
      <c r="E17" s="354"/>
      <c r="F17" s="354"/>
      <c r="G17" s="354"/>
      <c r="H17" s="354"/>
      <c r="I17" s="354"/>
      <c r="J17" s="354"/>
      <c r="K17" s="354"/>
      <c r="L17" s="354"/>
      <c r="M17" s="355"/>
      <c r="N17" s="19" t="s">
        <v>232</v>
      </c>
      <c r="O17" s="19" t="s">
        <v>221</v>
      </c>
      <c r="P17" s="22">
        <v>42916</v>
      </c>
      <c r="Q17" s="20" t="s">
        <v>367</v>
      </c>
      <c r="R17" s="23">
        <v>0</v>
      </c>
      <c r="S17" s="27">
        <v>0</v>
      </c>
      <c r="T17">
        <v>0</v>
      </c>
    </row>
    <row r="18" spans="1:20" ht="134.4">
      <c r="A18" s="187"/>
      <c r="B18" s="353"/>
      <c r="C18" s="354"/>
      <c r="D18" s="354"/>
      <c r="E18" s="354"/>
      <c r="F18" s="354"/>
      <c r="G18" s="354"/>
      <c r="H18" s="354"/>
      <c r="I18" s="354"/>
      <c r="J18" s="354"/>
      <c r="K18" s="354"/>
      <c r="L18" s="354"/>
      <c r="M18" s="355"/>
      <c r="N18" s="19" t="s">
        <v>369</v>
      </c>
      <c r="O18" s="19" t="s">
        <v>221</v>
      </c>
      <c r="P18" s="22">
        <v>42916</v>
      </c>
      <c r="Q18" s="20" t="s">
        <v>367</v>
      </c>
      <c r="R18" s="23">
        <v>0</v>
      </c>
      <c r="S18">
        <v>0</v>
      </c>
      <c r="T18" s="27">
        <v>0</v>
      </c>
    </row>
    <row r="19" spans="1:20">
      <c r="A19" s="6" t="s">
        <v>95</v>
      </c>
      <c r="B19" s="340" t="s">
        <v>96</v>
      </c>
      <c r="C19" s="340"/>
      <c r="D19" s="340"/>
      <c r="E19" s="340"/>
      <c r="F19" s="340"/>
      <c r="G19" s="340"/>
      <c r="H19" s="340"/>
      <c r="I19" s="340"/>
      <c r="J19" s="340"/>
      <c r="K19" s="340"/>
      <c r="L19" s="340"/>
      <c r="M19" s="340"/>
      <c r="N19" s="19"/>
      <c r="O19" s="19"/>
      <c r="P19" s="19"/>
      <c r="Q19" s="20"/>
    </row>
    <row r="20" spans="1:20">
      <c r="N20" s="19"/>
      <c r="O20" s="19"/>
      <c r="P20" s="19"/>
      <c r="Q20" s="20"/>
    </row>
    <row r="21" spans="1:20">
      <c r="A21" s="334" t="s">
        <v>97</v>
      </c>
      <c r="B21" s="335"/>
      <c r="C21" s="335"/>
      <c r="D21" s="335"/>
      <c r="E21" s="335"/>
      <c r="F21" s="335"/>
      <c r="G21" s="335"/>
      <c r="H21" s="335"/>
      <c r="I21" s="335"/>
      <c r="J21" s="335"/>
      <c r="K21" s="335"/>
      <c r="L21" s="335"/>
      <c r="M21" s="335"/>
      <c r="N21" s="19"/>
      <c r="O21" s="19"/>
      <c r="P21" s="19"/>
      <c r="Q21" s="20"/>
    </row>
    <row r="22" spans="1:20">
      <c r="A22" s="6" t="s">
        <v>98</v>
      </c>
      <c r="B22" s="341" t="s">
        <v>99</v>
      </c>
      <c r="C22" s="341"/>
      <c r="D22" s="341"/>
      <c r="E22" s="341"/>
      <c r="F22" s="341"/>
      <c r="G22" s="341"/>
      <c r="H22" s="341"/>
      <c r="I22" s="341"/>
      <c r="J22" s="341"/>
      <c r="K22" s="341"/>
      <c r="L22" s="341"/>
      <c r="M22" s="341"/>
      <c r="N22" s="19"/>
      <c r="O22" s="19"/>
      <c r="P22" s="19"/>
      <c r="Q22" s="20"/>
    </row>
    <row r="23" spans="1:20">
      <c r="A23" s="6" t="s">
        <v>100</v>
      </c>
      <c r="B23" s="341" t="s">
        <v>101</v>
      </c>
      <c r="C23" s="341"/>
      <c r="D23" s="341"/>
      <c r="E23" s="341"/>
      <c r="F23" s="341"/>
      <c r="G23" s="341"/>
      <c r="H23" s="341"/>
      <c r="I23" s="341"/>
      <c r="J23" s="341"/>
      <c r="K23" s="341"/>
      <c r="L23" s="341"/>
      <c r="M23" s="341"/>
      <c r="N23" s="19"/>
      <c r="O23" s="19"/>
      <c r="P23" s="19"/>
      <c r="Q23" s="20"/>
    </row>
    <row r="24" spans="1:20">
      <c r="A24" s="6" t="s">
        <v>102</v>
      </c>
      <c r="B24" s="341" t="s">
        <v>103</v>
      </c>
      <c r="C24" s="341"/>
      <c r="D24" s="341"/>
      <c r="E24" s="341"/>
      <c r="F24" s="341"/>
      <c r="G24" s="341"/>
      <c r="H24" s="341"/>
      <c r="I24" s="341"/>
      <c r="J24" s="341"/>
      <c r="K24" s="341"/>
      <c r="L24" s="341"/>
      <c r="M24" s="341"/>
      <c r="N24" s="19"/>
      <c r="O24" s="19"/>
      <c r="P24" s="19"/>
      <c r="Q24" s="20"/>
    </row>
    <row r="25" spans="1:20">
      <c r="A25" s="6" t="s">
        <v>104</v>
      </c>
      <c r="B25" s="340" t="s">
        <v>105</v>
      </c>
      <c r="C25" s="340"/>
      <c r="D25" s="340"/>
      <c r="E25" s="340"/>
      <c r="F25" s="340"/>
      <c r="G25" s="340"/>
      <c r="H25" s="340"/>
      <c r="I25" s="340"/>
      <c r="J25" s="340"/>
      <c r="K25" s="340"/>
      <c r="L25" s="340"/>
      <c r="M25" s="340"/>
      <c r="N25" s="19"/>
      <c r="O25" s="19"/>
      <c r="P25" s="19"/>
      <c r="Q25" s="20"/>
    </row>
    <row r="26" spans="1:20">
      <c r="N26" s="19"/>
      <c r="O26" s="19"/>
      <c r="P26" s="19"/>
      <c r="Q26" s="20"/>
    </row>
    <row r="27" spans="1:20">
      <c r="N27" s="19"/>
      <c r="O27" s="19"/>
      <c r="P27" s="19"/>
      <c r="Q27" s="20"/>
    </row>
    <row r="28" spans="1:20">
      <c r="N28" s="19"/>
      <c r="O28" s="19"/>
      <c r="P28" s="19"/>
      <c r="Q28" s="20"/>
    </row>
    <row r="29" spans="1:20">
      <c r="N29" s="19"/>
      <c r="O29" s="19"/>
      <c r="P29" s="19"/>
      <c r="Q29" s="20"/>
    </row>
    <row r="30" spans="1:20">
      <c r="N30" s="19"/>
      <c r="O30" s="19"/>
      <c r="P30" s="19"/>
      <c r="Q30" s="20"/>
    </row>
    <row r="31" spans="1:20">
      <c r="N31" s="19"/>
      <c r="O31" s="19"/>
      <c r="P31" s="19"/>
      <c r="Q31" s="20"/>
    </row>
    <row r="32" spans="1:20">
      <c r="N32" s="19"/>
      <c r="O32" s="19"/>
      <c r="P32" s="19"/>
      <c r="Q32" s="20"/>
    </row>
    <row r="33" spans="14:17">
      <c r="N33" s="19"/>
      <c r="O33" s="19"/>
      <c r="P33" s="19"/>
      <c r="Q33" s="20"/>
    </row>
    <row r="34" spans="14:17">
      <c r="N34" s="19"/>
      <c r="O34" s="19"/>
      <c r="P34" s="19"/>
      <c r="Q34" s="20"/>
    </row>
    <row r="35" spans="14:17">
      <c r="N35" s="19"/>
      <c r="O35" s="19"/>
      <c r="P35" s="19"/>
      <c r="Q35" s="20"/>
    </row>
  </sheetData>
  <mergeCells count="18">
    <mergeCell ref="A1:M1"/>
    <mergeCell ref="B9:M9"/>
    <mergeCell ref="A21:M21"/>
    <mergeCell ref="B22:M22"/>
    <mergeCell ref="B23:M23"/>
    <mergeCell ref="B10:M10"/>
    <mergeCell ref="B16:M16"/>
    <mergeCell ref="B19:M19"/>
    <mergeCell ref="A2:M2"/>
    <mergeCell ref="B3:M3"/>
    <mergeCell ref="B4:M4"/>
    <mergeCell ref="B6:M6"/>
    <mergeCell ref="A8:M8"/>
    <mergeCell ref="B24:M24"/>
    <mergeCell ref="B25:M25"/>
    <mergeCell ref="B12:M12"/>
    <mergeCell ref="B17:M17"/>
    <mergeCell ref="B18:M1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T18"/>
  <sheetViews>
    <sheetView workbookViewId="0">
      <selection activeCell="R6" sqref="R6"/>
    </sheetView>
  </sheetViews>
  <sheetFormatPr defaultRowHeight="14.4"/>
  <cols>
    <col min="7" max="7" width="45.88671875" customWidth="1"/>
    <col min="14" max="14" width="24.5546875" customWidth="1"/>
    <col min="15" max="15" width="19.44140625" customWidth="1"/>
    <col min="16" max="16" width="19.6640625" customWidth="1"/>
    <col min="17" max="17" width="18.33203125" customWidth="1"/>
  </cols>
  <sheetData>
    <row r="1" spans="1:20" ht="50.4">
      <c r="A1" s="325" t="s">
        <v>106</v>
      </c>
      <c r="B1" s="326"/>
      <c r="C1" s="326"/>
      <c r="D1" s="327"/>
      <c r="E1" s="332" t="s">
        <v>107</v>
      </c>
      <c r="F1" s="333"/>
      <c r="G1" s="333"/>
      <c r="H1" s="333"/>
      <c r="I1" s="333"/>
      <c r="J1" s="333"/>
      <c r="K1" s="333"/>
      <c r="L1" s="333"/>
      <c r="M1" s="333"/>
      <c r="N1" s="17" t="s">
        <v>218</v>
      </c>
      <c r="O1" s="17" t="s">
        <v>219</v>
      </c>
      <c r="P1" s="17" t="s">
        <v>220</v>
      </c>
      <c r="Q1" s="18" t="s">
        <v>228</v>
      </c>
      <c r="R1" s="23" t="s">
        <v>225</v>
      </c>
      <c r="S1" s="26" t="s">
        <v>224</v>
      </c>
      <c r="T1" s="26" t="s">
        <v>226</v>
      </c>
    </row>
    <row r="2" spans="1:20" ht="16.8">
      <c r="A2" s="334" t="s">
        <v>108</v>
      </c>
      <c r="B2" s="335"/>
      <c r="C2" s="335"/>
      <c r="D2" s="335"/>
      <c r="E2" s="335"/>
      <c r="F2" s="335"/>
      <c r="G2" s="335"/>
      <c r="H2" s="335"/>
      <c r="I2" s="335"/>
      <c r="J2" s="335"/>
      <c r="K2" s="335"/>
      <c r="L2" s="335"/>
      <c r="M2" s="335"/>
      <c r="N2" s="19"/>
      <c r="O2" s="20"/>
      <c r="P2" s="19"/>
      <c r="Q2" s="20"/>
      <c r="R2" s="23"/>
    </row>
    <row r="3" spans="1:20" ht="16.8">
      <c r="A3" s="6" t="s">
        <v>109</v>
      </c>
      <c r="B3" s="340" t="s">
        <v>110</v>
      </c>
      <c r="C3" s="340"/>
      <c r="D3" s="340"/>
      <c r="E3" s="340"/>
      <c r="F3" s="340"/>
      <c r="G3" s="340"/>
      <c r="H3" s="340"/>
      <c r="I3" s="340"/>
      <c r="J3" s="340"/>
      <c r="K3" s="340"/>
      <c r="L3" s="340"/>
      <c r="M3" s="340"/>
      <c r="N3" s="34"/>
      <c r="O3" s="33"/>
      <c r="P3" s="33"/>
      <c r="Q3" s="33"/>
    </row>
    <row r="4" spans="1:20" ht="16.5" customHeight="1">
      <c r="A4" s="6" t="s">
        <v>111</v>
      </c>
      <c r="B4" s="342" t="s">
        <v>112</v>
      </c>
      <c r="C4" s="342"/>
      <c r="D4" s="342"/>
      <c r="E4" s="342"/>
      <c r="F4" s="342"/>
      <c r="G4" s="342"/>
      <c r="H4" s="342"/>
      <c r="I4" s="342"/>
      <c r="J4" s="342"/>
      <c r="K4" s="342"/>
      <c r="L4" s="342"/>
      <c r="M4" s="342"/>
      <c r="N4" s="19"/>
      <c r="O4" s="19"/>
      <c r="P4" s="22"/>
      <c r="Q4" s="20"/>
      <c r="R4" s="24"/>
    </row>
    <row r="5" spans="1:20" ht="16.8">
      <c r="A5" s="6" t="s">
        <v>113</v>
      </c>
      <c r="B5" s="341" t="s">
        <v>114</v>
      </c>
      <c r="C5" s="341"/>
      <c r="D5" s="341"/>
      <c r="E5" s="341"/>
      <c r="F5" s="341"/>
      <c r="G5" s="341"/>
      <c r="H5" s="341"/>
      <c r="I5" s="341"/>
      <c r="J5" s="341"/>
      <c r="K5" s="341"/>
      <c r="L5" s="341"/>
      <c r="M5" s="341"/>
      <c r="N5" s="34"/>
      <c r="O5" s="33"/>
      <c r="P5" s="33"/>
      <c r="Q5" s="33"/>
    </row>
    <row r="6" spans="1:20" ht="72">
      <c r="A6" s="6" t="s">
        <v>115</v>
      </c>
      <c r="B6" s="341" t="s">
        <v>116</v>
      </c>
      <c r="C6" s="341"/>
      <c r="D6" s="341"/>
      <c r="E6" s="341"/>
      <c r="F6" s="341"/>
      <c r="G6" s="341"/>
      <c r="H6" s="341"/>
      <c r="I6" s="341"/>
      <c r="J6" s="341"/>
      <c r="K6" s="341"/>
      <c r="L6" s="341"/>
      <c r="M6" s="341"/>
      <c r="N6" s="34" t="s">
        <v>249</v>
      </c>
      <c r="O6" s="20" t="s">
        <v>250</v>
      </c>
      <c r="P6" s="42">
        <v>42916</v>
      </c>
      <c r="Q6" s="20" t="s">
        <v>251</v>
      </c>
      <c r="R6">
        <v>0</v>
      </c>
      <c r="S6">
        <v>0</v>
      </c>
      <c r="T6">
        <v>0</v>
      </c>
    </row>
    <row r="7" spans="1:20" ht="16.8">
      <c r="A7" s="6" t="s">
        <v>117</v>
      </c>
      <c r="B7" s="340" t="s">
        <v>118</v>
      </c>
      <c r="C7" s="340"/>
      <c r="D7" s="340"/>
      <c r="E7" s="340"/>
      <c r="F7" s="340"/>
      <c r="G7" s="340"/>
      <c r="H7" s="340"/>
      <c r="I7" s="340"/>
      <c r="J7" s="340"/>
      <c r="K7" s="340"/>
      <c r="L7" s="340"/>
      <c r="M7" s="340"/>
      <c r="N7" s="34"/>
      <c r="O7" s="33"/>
      <c r="P7" s="33"/>
      <c r="Q7" s="33"/>
    </row>
    <row r="8" spans="1:20" ht="16.8">
      <c r="N8" s="19"/>
      <c r="O8" s="19"/>
      <c r="P8" s="19"/>
      <c r="Q8" s="20"/>
      <c r="R8" s="23"/>
    </row>
    <row r="9" spans="1:20" ht="16.8">
      <c r="A9" s="334" t="s">
        <v>119</v>
      </c>
      <c r="B9" s="335"/>
      <c r="C9" s="335"/>
      <c r="D9" s="335"/>
      <c r="E9" s="335"/>
      <c r="F9" s="335"/>
      <c r="G9" s="335"/>
      <c r="H9" s="335"/>
      <c r="I9" s="335"/>
      <c r="J9" s="335"/>
      <c r="K9" s="335"/>
      <c r="L9" s="335"/>
      <c r="M9" s="335"/>
      <c r="N9" s="34"/>
      <c r="O9" s="33"/>
      <c r="P9" s="33"/>
      <c r="Q9" s="33"/>
    </row>
    <row r="10" spans="1:20" ht="16.8">
      <c r="A10" s="1" t="s">
        <v>120</v>
      </c>
      <c r="B10" s="336" t="s">
        <v>121</v>
      </c>
      <c r="C10" s="337"/>
      <c r="D10" s="337"/>
      <c r="E10" s="337"/>
      <c r="F10" s="337"/>
      <c r="G10" s="337"/>
      <c r="H10" s="337"/>
      <c r="I10" s="337"/>
      <c r="J10" s="337"/>
      <c r="K10" s="337"/>
      <c r="L10" s="337"/>
      <c r="M10" s="337"/>
      <c r="N10" s="19"/>
      <c r="O10" s="19"/>
      <c r="P10" s="22"/>
      <c r="Q10" s="20"/>
      <c r="R10" s="32"/>
      <c r="S10" s="27"/>
      <c r="T10" s="27"/>
    </row>
    <row r="11" spans="1:20" ht="100.8">
      <c r="A11" s="1" t="s">
        <v>122</v>
      </c>
      <c r="B11" s="336" t="s">
        <v>123</v>
      </c>
      <c r="C11" s="337"/>
      <c r="D11" s="337"/>
      <c r="E11" s="337"/>
      <c r="F11" s="337"/>
      <c r="G11" s="337"/>
      <c r="H11" s="337"/>
      <c r="I11" s="337"/>
      <c r="J11" s="337"/>
      <c r="K11" s="337"/>
      <c r="L11" s="337"/>
      <c r="M11" s="337"/>
      <c r="N11" s="19" t="s">
        <v>246</v>
      </c>
      <c r="O11" s="19" t="s">
        <v>247</v>
      </c>
      <c r="P11" s="22">
        <v>42916</v>
      </c>
      <c r="Q11" s="20" t="s">
        <v>248</v>
      </c>
      <c r="R11" s="32">
        <v>50000</v>
      </c>
      <c r="S11" s="27">
        <v>50000</v>
      </c>
      <c r="T11" s="27">
        <v>40000</v>
      </c>
    </row>
    <row r="12" spans="1:20" ht="16.8">
      <c r="A12" s="1" t="s">
        <v>124</v>
      </c>
      <c r="B12" s="338" t="s">
        <v>125</v>
      </c>
      <c r="C12" s="339"/>
      <c r="D12" s="339"/>
      <c r="E12" s="339"/>
      <c r="F12" s="339"/>
      <c r="G12" s="339"/>
      <c r="H12" s="339"/>
      <c r="I12" s="339"/>
      <c r="J12" s="339"/>
      <c r="K12" s="339"/>
      <c r="L12" s="339"/>
      <c r="M12" s="339"/>
      <c r="N12" s="34"/>
      <c r="O12" s="33"/>
      <c r="P12" s="33"/>
      <c r="Q12" s="33"/>
    </row>
    <row r="13" spans="1:20">
      <c r="N13" s="34"/>
      <c r="O13" s="33"/>
      <c r="P13" s="33"/>
      <c r="Q13" s="33"/>
    </row>
    <row r="14" spans="1:20" ht="16.8">
      <c r="N14" s="19"/>
      <c r="O14" s="19"/>
      <c r="P14" s="19"/>
      <c r="Q14" s="20"/>
      <c r="R14" s="23"/>
    </row>
    <row r="15" spans="1:20" ht="16.8">
      <c r="N15" s="19"/>
      <c r="O15" s="19"/>
      <c r="P15" s="19"/>
      <c r="Q15" s="20"/>
      <c r="R15" s="23"/>
    </row>
    <row r="16" spans="1:20" ht="43.2">
      <c r="N16" s="19" t="s">
        <v>239</v>
      </c>
      <c r="O16" s="19" t="s">
        <v>240</v>
      </c>
      <c r="P16" s="22">
        <v>42916</v>
      </c>
      <c r="Q16" s="40" t="s">
        <v>243</v>
      </c>
      <c r="R16" s="23">
        <v>50000</v>
      </c>
      <c r="S16">
        <v>50000</v>
      </c>
      <c r="T16">
        <v>50000</v>
      </c>
    </row>
    <row r="17" spans="14:20" ht="84">
      <c r="N17" s="19" t="s">
        <v>241</v>
      </c>
      <c r="O17" s="19" t="s">
        <v>240</v>
      </c>
      <c r="P17" s="22">
        <v>42916</v>
      </c>
      <c r="Q17" s="40" t="s">
        <v>243</v>
      </c>
      <c r="R17" s="23">
        <v>50000</v>
      </c>
      <c r="S17">
        <v>50000</v>
      </c>
      <c r="T17">
        <v>50000</v>
      </c>
    </row>
    <row r="18" spans="14:20" ht="67.2">
      <c r="N18" s="19" t="s">
        <v>242</v>
      </c>
      <c r="O18" s="19" t="s">
        <v>244</v>
      </c>
      <c r="P18" s="22">
        <v>42916</v>
      </c>
      <c r="Q18" s="20" t="s">
        <v>243</v>
      </c>
      <c r="R18" s="23">
        <v>60000</v>
      </c>
      <c r="S18">
        <v>60000</v>
      </c>
      <c r="T18">
        <v>60000</v>
      </c>
    </row>
  </sheetData>
  <mergeCells count="12">
    <mergeCell ref="B11:M11"/>
    <mergeCell ref="B12:M12"/>
    <mergeCell ref="E1:M1"/>
    <mergeCell ref="A2:M2"/>
    <mergeCell ref="B3:M3"/>
    <mergeCell ref="B4:M4"/>
    <mergeCell ref="B5:M5"/>
    <mergeCell ref="B6:M6"/>
    <mergeCell ref="B7:M7"/>
    <mergeCell ref="A9:M9"/>
    <mergeCell ref="B10:M10"/>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30"/>
  <sheetViews>
    <sheetView workbookViewId="0">
      <selection activeCell="R4" sqref="R4"/>
    </sheetView>
  </sheetViews>
  <sheetFormatPr defaultColWidth="9.109375" defaultRowHeight="16.8"/>
  <cols>
    <col min="1" max="6" width="9.109375" style="15"/>
    <col min="7" max="7" width="37.88671875" style="15" customWidth="1"/>
    <col min="8" max="8" width="9.109375" style="15" customWidth="1"/>
    <col min="9" max="9" width="0.44140625" style="15" customWidth="1"/>
    <col min="10" max="12" width="9.109375" style="15" hidden="1" customWidth="1"/>
    <col min="13" max="13" width="0.109375" style="15" hidden="1" customWidth="1"/>
    <col min="14" max="14" width="45.109375" style="16" customWidth="1"/>
    <col min="15" max="15" width="15" style="16" customWidth="1"/>
    <col min="16" max="16" width="17" style="16" customWidth="1"/>
    <col min="17" max="17" width="23" style="15" customWidth="1"/>
    <col min="18" max="18" width="13.6640625" style="38" customWidth="1"/>
    <col min="19" max="19" width="11.88671875" style="39" customWidth="1"/>
    <col min="20" max="20" width="12.6640625" style="39" customWidth="1"/>
    <col min="21" max="16384" width="9.109375" style="15"/>
  </cols>
  <sheetData>
    <row r="1" spans="1:20" ht="33.6">
      <c r="A1" s="368" t="s">
        <v>126</v>
      </c>
      <c r="B1" s="369"/>
      <c r="C1" s="369"/>
      <c r="D1" s="370"/>
      <c r="E1" s="366" t="s">
        <v>127</v>
      </c>
      <c r="F1" s="367"/>
      <c r="G1" s="367"/>
      <c r="H1" s="367"/>
      <c r="I1" s="367"/>
      <c r="J1" s="367"/>
      <c r="K1" s="367"/>
      <c r="L1" s="367"/>
      <c r="M1" s="367"/>
      <c r="N1" s="17" t="s">
        <v>218</v>
      </c>
      <c r="O1" s="17" t="s">
        <v>219</v>
      </c>
      <c r="P1" s="17" t="s">
        <v>220</v>
      </c>
      <c r="Q1" s="18" t="s">
        <v>229</v>
      </c>
      <c r="R1" s="38" t="s">
        <v>225</v>
      </c>
      <c r="S1" s="39" t="s">
        <v>224</v>
      </c>
      <c r="T1" s="39" t="s">
        <v>226</v>
      </c>
    </row>
    <row r="2" spans="1:20">
      <c r="A2" s="363" t="s">
        <v>128</v>
      </c>
      <c r="B2" s="364"/>
      <c r="C2" s="364"/>
      <c r="D2" s="364"/>
      <c r="E2" s="364"/>
      <c r="F2" s="364"/>
      <c r="G2" s="364"/>
      <c r="H2" s="364"/>
      <c r="I2" s="364"/>
      <c r="J2" s="364"/>
      <c r="K2" s="364"/>
      <c r="L2" s="364"/>
      <c r="M2" s="364"/>
      <c r="N2" s="19"/>
      <c r="O2" s="20"/>
      <c r="P2" s="19"/>
      <c r="Q2" s="20"/>
    </row>
    <row r="3" spans="1:20" s="181" customFormat="1" ht="53.25" customHeight="1">
      <c r="A3" s="182" t="s">
        <v>129</v>
      </c>
      <c r="B3" s="365" t="s">
        <v>130</v>
      </c>
      <c r="C3" s="365"/>
      <c r="D3" s="365"/>
      <c r="E3" s="365"/>
      <c r="F3" s="365"/>
      <c r="G3" s="365"/>
      <c r="H3" s="365"/>
      <c r="I3" s="365"/>
      <c r="J3" s="365"/>
      <c r="K3" s="365"/>
      <c r="L3" s="365"/>
      <c r="M3" s="365"/>
      <c r="N3" s="176" t="s">
        <v>347</v>
      </c>
      <c r="O3" s="176" t="s">
        <v>221</v>
      </c>
      <c r="P3" s="177">
        <v>42916</v>
      </c>
      <c r="Q3" s="178" t="s">
        <v>350</v>
      </c>
      <c r="R3" s="179">
        <v>1000000</v>
      </c>
      <c r="S3" s="180">
        <v>1000000</v>
      </c>
      <c r="T3" s="180">
        <v>1000000</v>
      </c>
    </row>
    <row r="4" spans="1:20" s="181" customFormat="1" ht="53.25" customHeight="1">
      <c r="A4" s="182"/>
      <c r="B4" s="200"/>
      <c r="C4" s="201"/>
      <c r="D4" s="201"/>
      <c r="E4" s="201"/>
      <c r="F4" s="201"/>
      <c r="G4" s="201"/>
      <c r="H4" s="201"/>
      <c r="I4" s="201"/>
      <c r="J4" s="201"/>
      <c r="K4" s="201"/>
      <c r="L4" s="201"/>
      <c r="M4" s="202"/>
      <c r="N4" s="176" t="s">
        <v>388</v>
      </c>
      <c r="O4" s="176" t="s">
        <v>221</v>
      </c>
      <c r="P4" s="177">
        <v>42916</v>
      </c>
      <c r="Q4" s="178" t="s">
        <v>389</v>
      </c>
      <c r="R4" s="179">
        <v>50000</v>
      </c>
      <c r="S4" s="180">
        <v>50000</v>
      </c>
      <c r="T4" s="180">
        <v>50000</v>
      </c>
    </row>
    <row r="5" spans="1:20" ht="56.25" customHeight="1">
      <c r="A5" s="183"/>
      <c r="B5" s="184" t="s">
        <v>258</v>
      </c>
      <c r="C5" s="185"/>
      <c r="D5" s="185"/>
      <c r="E5" s="185"/>
      <c r="F5" s="185"/>
      <c r="G5" s="185"/>
      <c r="H5" s="185"/>
      <c r="I5" s="185"/>
      <c r="J5" s="185"/>
      <c r="K5" s="185"/>
      <c r="L5" s="185"/>
      <c r="M5" s="186"/>
      <c r="N5" s="28" t="s">
        <v>349</v>
      </c>
      <c r="O5" s="19" t="s">
        <v>221</v>
      </c>
      <c r="P5" s="22">
        <v>42916</v>
      </c>
      <c r="Q5" s="20" t="s">
        <v>348</v>
      </c>
      <c r="R5" s="38">
        <v>100000</v>
      </c>
      <c r="S5" s="39">
        <v>100000</v>
      </c>
      <c r="T5" s="39">
        <v>100000</v>
      </c>
    </row>
    <row r="6" spans="1:20" ht="69.75" customHeight="1">
      <c r="A6" s="195" t="s">
        <v>131</v>
      </c>
      <c r="B6" s="376" t="s">
        <v>132</v>
      </c>
      <c r="C6" s="377"/>
      <c r="D6" s="377"/>
      <c r="E6" s="377"/>
      <c r="F6" s="377"/>
      <c r="G6" s="377"/>
      <c r="H6" s="377"/>
      <c r="I6" s="377"/>
      <c r="J6" s="377"/>
      <c r="K6" s="377"/>
      <c r="L6" s="377"/>
      <c r="M6" s="378"/>
      <c r="N6" s="19" t="s">
        <v>360</v>
      </c>
      <c r="O6" s="19" t="s">
        <v>221</v>
      </c>
      <c r="P6" s="22">
        <v>42916</v>
      </c>
      <c r="Q6" s="20" t="s">
        <v>361</v>
      </c>
      <c r="R6" s="38">
        <v>75000</v>
      </c>
      <c r="S6" s="39">
        <v>75000</v>
      </c>
      <c r="T6" s="39">
        <v>75000</v>
      </c>
    </row>
    <row r="7" spans="1:20" ht="69.75" customHeight="1">
      <c r="A7" s="195"/>
      <c r="B7" s="196"/>
      <c r="C7" s="197"/>
      <c r="D7" s="197"/>
      <c r="E7" s="197"/>
      <c r="F7" s="197"/>
      <c r="G7" s="197"/>
      <c r="H7" s="197"/>
      <c r="I7" s="197"/>
      <c r="J7" s="197"/>
      <c r="K7" s="197"/>
      <c r="L7" s="197"/>
      <c r="M7" s="198"/>
      <c r="N7" s="19" t="s">
        <v>374</v>
      </c>
      <c r="O7" s="19" t="s">
        <v>221</v>
      </c>
      <c r="P7" s="22">
        <v>42916</v>
      </c>
      <c r="Q7" s="20" t="s">
        <v>375</v>
      </c>
      <c r="R7" s="38">
        <v>60000</v>
      </c>
      <c r="S7" s="39">
        <v>130000</v>
      </c>
      <c r="T7" s="39">
        <v>160000</v>
      </c>
    </row>
    <row r="8" spans="1:20" ht="69.75" customHeight="1">
      <c r="A8" s="195"/>
      <c r="B8" s="196"/>
      <c r="C8" s="197"/>
      <c r="D8" s="197"/>
      <c r="E8" s="197"/>
      <c r="F8" s="197"/>
      <c r="G8" s="197"/>
      <c r="H8" s="197"/>
      <c r="I8" s="197"/>
      <c r="J8" s="197"/>
      <c r="K8" s="197"/>
      <c r="L8" s="197"/>
      <c r="M8" s="198"/>
      <c r="N8" s="19" t="s">
        <v>376</v>
      </c>
      <c r="O8" s="19" t="s">
        <v>221</v>
      </c>
      <c r="P8" s="22">
        <v>42916</v>
      </c>
      <c r="Q8" s="20" t="s">
        <v>375</v>
      </c>
      <c r="R8" s="38">
        <v>0</v>
      </c>
      <c r="S8" s="39">
        <v>0</v>
      </c>
      <c r="T8" s="39">
        <v>0</v>
      </c>
    </row>
    <row r="9" spans="1:20" ht="16.5" customHeight="1">
      <c r="A9" s="175" t="s">
        <v>133</v>
      </c>
      <c r="B9" s="373" t="s">
        <v>134</v>
      </c>
      <c r="C9" s="374"/>
      <c r="D9" s="374"/>
      <c r="E9" s="374"/>
      <c r="F9" s="374"/>
      <c r="G9" s="374"/>
      <c r="H9" s="374"/>
      <c r="I9" s="374"/>
      <c r="J9" s="374"/>
      <c r="K9" s="374"/>
      <c r="L9" s="374"/>
      <c r="M9" s="375"/>
      <c r="N9" s="19"/>
      <c r="O9" s="19"/>
      <c r="P9" s="19"/>
      <c r="Q9" s="20"/>
    </row>
    <row r="10" spans="1:20" ht="16.5" customHeight="1">
      <c r="A10" s="175" t="s">
        <v>135</v>
      </c>
      <c r="B10" s="373" t="s">
        <v>136</v>
      </c>
      <c r="C10" s="374"/>
      <c r="D10" s="374"/>
      <c r="E10" s="374"/>
      <c r="F10" s="374"/>
      <c r="G10" s="374"/>
      <c r="H10" s="374"/>
      <c r="I10" s="374"/>
      <c r="J10" s="374"/>
      <c r="K10" s="374"/>
      <c r="L10" s="374"/>
      <c r="M10" s="375"/>
      <c r="N10" s="19"/>
      <c r="O10" s="19"/>
      <c r="P10" s="19"/>
      <c r="Q10" s="20"/>
    </row>
    <row r="11" spans="1:20">
      <c r="N11" s="19"/>
      <c r="O11" s="19"/>
      <c r="P11" s="19"/>
      <c r="Q11" s="20"/>
    </row>
    <row r="12" spans="1:20">
      <c r="A12" s="371" t="s">
        <v>137</v>
      </c>
      <c r="B12" s="372"/>
      <c r="C12" s="372"/>
      <c r="D12" s="372"/>
      <c r="E12" s="372"/>
      <c r="F12" s="372"/>
      <c r="G12" s="372"/>
      <c r="H12" s="372"/>
      <c r="I12" s="372"/>
      <c r="J12" s="372"/>
      <c r="K12" s="372"/>
      <c r="L12" s="372"/>
      <c r="M12" s="372"/>
      <c r="N12" s="19"/>
      <c r="O12" s="19"/>
      <c r="P12" s="19"/>
      <c r="Q12" s="20"/>
    </row>
    <row r="13" spans="1:20">
      <c r="A13" s="21" t="s">
        <v>138</v>
      </c>
      <c r="B13" s="358" t="s">
        <v>139</v>
      </c>
      <c r="C13" s="358"/>
      <c r="D13" s="358"/>
      <c r="E13" s="358"/>
      <c r="F13" s="358"/>
      <c r="G13" s="358"/>
      <c r="H13" s="358"/>
      <c r="I13" s="358"/>
      <c r="J13" s="358"/>
      <c r="K13" s="358"/>
      <c r="L13" s="358"/>
      <c r="M13" s="358"/>
      <c r="N13" s="19"/>
      <c r="O13" s="19"/>
      <c r="P13" s="19"/>
      <c r="Q13" s="20"/>
    </row>
    <row r="14" spans="1:20">
      <c r="A14" s="21" t="s">
        <v>138</v>
      </c>
      <c r="B14" s="358" t="s">
        <v>140</v>
      </c>
      <c r="C14" s="358"/>
      <c r="D14" s="358"/>
      <c r="E14" s="358"/>
      <c r="F14" s="358"/>
      <c r="G14" s="358"/>
      <c r="H14" s="358"/>
      <c r="I14" s="358"/>
      <c r="J14" s="358"/>
      <c r="K14" s="358"/>
      <c r="L14" s="358"/>
      <c r="M14" s="358"/>
      <c r="N14" s="19"/>
      <c r="O14" s="19"/>
      <c r="P14" s="19"/>
      <c r="Q14" s="20"/>
    </row>
    <row r="15" spans="1:20">
      <c r="N15" s="19"/>
      <c r="O15" s="19"/>
      <c r="P15" s="19"/>
      <c r="Q15" s="20"/>
    </row>
    <row r="16" spans="1:20">
      <c r="A16" s="363" t="s">
        <v>141</v>
      </c>
      <c r="B16" s="364"/>
      <c r="C16" s="364"/>
      <c r="D16" s="364"/>
      <c r="E16" s="364"/>
      <c r="F16" s="364"/>
      <c r="G16" s="364"/>
      <c r="H16" s="364"/>
      <c r="I16" s="364"/>
      <c r="J16" s="364"/>
      <c r="K16" s="364"/>
      <c r="L16" s="364"/>
      <c r="M16" s="364"/>
      <c r="N16" s="19"/>
      <c r="O16" s="19"/>
      <c r="P16" s="19"/>
      <c r="Q16" s="20"/>
    </row>
    <row r="17" spans="1:17" ht="72">
      <c r="A17" s="193" t="s">
        <v>142</v>
      </c>
      <c r="B17" s="365" t="s">
        <v>143</v>
      </c>
      <c r="C17" s="365"/>
      <c r="D17" s="365"/>
      <c r="E17" s="365"/>
      <c r="F17" s="365"/>
      <c r="G17" s="365"/>
      <c r="H17" s="365"/>
      <c r="I17" s="365"/>
      <c r="J17" s="365"/>
      <c r="K17" s="365"/>
      <c r="L17" s="365"/>
      <c r="M17" s="365"/>
      <c r="N17" s="19" t="s">
        <v>223</v>
      </c>
      <c r="O17" s="19" t="s">
        <v>221</v>
      </c>
      <c r="P17" s="22">
        <v>42916</v>
      </c>
      <c r="Q17" s="20" t="s">
        <v>353</v>
      </c>
    </row>
    <row r="18" spans="1:17" ht="72">
      <c r="A18" s="193"/>
      <c r="B18" s="360"/>
      <c r="C18" s="361"/>
      <c r="D18" s="361"/>
      <c r="E18" s="361"/>
      <c r="F18" s="361"/>
      <c r="G18" s="361"/>
      <c r="H18" s="361"/>
      <c r="I18" s="361"/>
      <c r="J18" s="361"/>
      <c r="K18" s="361"/>
      <c r="L18" s="361"/>
      <c r="M18" s="362"/>
      <c r="N18" s="19" t="s">
        <v>354</v>
      </c>
      <c r="O18" s="19" t="s">
        <v>221</v>
      </c>
      <c r="P18" s="22">
        <v>42916</v>
      </c>
      <c r="Q18" s="20" t="s">
        <v>355</v>
      </c>
    </row>
    <row r="19" spans="1:17">
      <c r="A19" s="5" t="s">
        <v>144</v>
      </c>
      <c r="B19" s="359" t="s">
        <v>145</v>
      </c>
      <c r="C19" s="359"/>
      <c r="D19" s="359"/>
      <c r="E19" s="359"/>
      <c r="F19" s="359"/>
      <c r="G19" s="359"/>
      <c r="H19" s="359"/>
      <c r="I19" s="359"/>
      <c r="J19" s="359"/>
      <c r="K19" s="359"/>
      <c r="L19" s="359"/>
      <c r="M19" s="359"/>
      <c r="N19" s="19"/>
      <c r="O19" s="19"/>
      <c r="P19" s="19"/>
      <c r="Q19" s="20" t="s">
        <v>258</v>
      </c>
    </row>
    <row r="20" spans="1:17">
      <c r="A20" s="5" t="s">
        <v>146</v>
      </c>
      <c r="B20" s="359" t="s">
        <v>147</v>
      </c>
      <c r="C20" s="359"/>
      <c r="D20" s="359"/>
      <c r="E20" s="359"/>
      <c r="F20" s="359"/>
      <c r="G20" s="359"/>
      <c r="H20" s="359"/>
      <c r="I20" s="359"/>
      <c r="J20" s="359"/>
      <c r="K20" s="359"/>
      <c r="L20" s="359"/>
      <c r="M20" s="359"/>
      <c r="N20" s="19"/>
      <c r="O20" s="19"/>
      <c r="P20" s="19"/>
      <c r="Q20" s="20"/>
    </row>
    <row r="21" spans="1:17">
      <c r="A21" s="5" t="s">
        <v>148</v>
      </c>
      <c r="B21" s="358" t="s">
        <v>149</v>
      </c>
      <c r="C21" s="358"/>
      <c r="D21" s="358"/>
      <c r="E21" s="358"/>
      <c r="F21" s="358"/>
      <c r="G21" s="358"/>
      <c r="H21" s="358"/>
      <c r="I21" s="358"/>
      <c r="J21" s="358"/>
      <c r="K21" s="358"/>
      <c r="L21" s="358"/>
      <c r="M21" s="358"/>
      <c r="N21" s="19"/>
      <c r="O21" s="19"/>
      <c r="P21" s="19"/>
      <c r="Q21" s="20"/>
    </row>
    <row r="22" spans="1:17" ht="37.5" customHeight="1">
      <c r="A22" s="5" t="s">
        <v>150</v>
      </c>
      <c r="B22" s="359" t="s">
        <v>151</v>
      </c>
      <c r="C22" s="359"/>
      <c r="D22" s="359"/>
      <c r="E22" s="359"/>
      <c r="F22" s="359"/>
      <c r="G22" s="359"/>
      <c r="H22" s="359"/>
      <c r="I22" s="359"/>
      <c r="J22" s="359"/>
      <c r="K22" s="359"/>
      <c r="L22" s="359"/>
      <c r="M22" s="359"/>
      <c r="N22" s="19"/>
      <c r="O22" s="19"/>
      <c r="P22" s="19"/>
      <c r="Q22" s="20"/>
    </row>
    <row r="23" spans="1:17">
      <c r="N23" s="19"/>
      <c r="O23" s="19"/>
      <c r="P23" s="19"/>
      <c r="Q23" s="20"/>
    </row>
    <row r="24" spans="1:17">
      <c r="A24" s="363" t="s">
        <v>152</v>
      </c>
      <c r="B24" s="364"/>
      <c r="C24" s="364"/>
      <c r="D24" s="364"/>
      <c r="E24" s="364"/>
      <c r="F24" s="364"/>
      <c r="G24" s="364"/>
      <c r="H24" s="364"/>
      <c r="I24" s="364"/>
      <c r="J24" s="364"/>
      <c r="K24" s="364"/>
      <c r="L24" s="364"/>
      <c r="M24" s="364"/>
      <c r="N24" s="19"/>
      <c r="O24" s="19"/>
      <c r="P24" s="19"/>
      <c r="Q24" s="20"/>
    </row>
    <row r="25" spans="1:17">
      <c r="A25" s="5" t="s">
        <v>153</v>
      </c>
      <c r="B25" s="359" t="s">
        <v>154</v>
      </c>
      <c r="C25" s="359"/>
      <c r="D25" s="359"/>
      <c r="E25" s="359"/>
      <c r="F25" s="359"/>
      <c r="G25" s="359"/>
      <c r="H25" s="359"/>
      <c r="I25" s="359"/>
      <c r="J25" s="359"/>
      <c r="K25" s="359"/>
      <c r="L25" s="359"/>
      <c r="M25" s="359"/>
      <c r="N25" s="19"/>
      <c r="O25" s="19"/>
      <c r="P25" s="19"/>
      <c r="Q25" s="20"/>
    </row>
    <row r="26" spans="1:17">
      <c r="A26" s="5" t="s">
        <v>155</v>
      </c>
      <c r="B26" s="359" t="s">
        <v>156</v>
      </c>
      <c r="C26" s="359"/>
      <c r="D26" s="359"/>
      <c r="E26" s="359"/>
      <c r="F26" s="359"/>
      <c r="G26" s="359"/>
      <c r="H26" s="359"/>
      <c r="I26" s="359"/>
      <c r="J26" s="359"/>
      <c r="K26" s="359"/>
      <c r="L26" s="359"/>
      <c r="M26" s="359"/>
      <c r="N26" s="19"/>
      <c r="O26" s="19"/>
      <c r="P26" s="19"/>
      <c r="Q26" s="20"/>
    </row>
    <row r="27" spans="1:17">
      <c r="A27" s="5" t="s">
        <v>157</v>
      </c>
      <c r="B27" s="359" t="s">
        <v>158</v>
      </c>
      <c r="C27" s="359"/>
      <c r="D27" s="359"/>
      <c r="E27" s="359"/>
      <c r="F27" s="359"/>
      <c r="G27" s="359"/>
      <c r="H27" s="359"/>
      <c r="I27" s="359"/>
      <c r="J27" s="359"/>
      <c r="K27" s="359"/>
      <c r="L27" s="359"/>
      <c r="M27" s="359"/>
      <c r="N27" s="19"/>
      <c r="O27" s="19"/>
      <c r="P27" s="19"/>
      <c r="Q27" s="20"/>
    </row>
    <row r="28" spans="1:17">
      <c r="A28" s="5" t="s">
        <v>159</v>
      </c>
      <c r="B28" s="358" t="s">
        <v>160</v>
      </c>
      <c r="C28" s="358"/>
      <c r="D28" s="358"/>
      <c r="E28" s="358"/>
      <c r="F28" s="358"/>
      <c r="G28" s="358"/>
      <c r="H28" s="358"/>
      <c r="I28" s="358"/>
      <c r="J28" s="358"/>
      <c r="K28" s="358"/>
      <c r="L28" s="358"/>
      <c r="M28" s="358"/>
      <c r="N28" s="19"/>
      <c r="O28" s="19"/>
      <c r="P28" s="19"/>
      <c r="Q28" s="20"/>
    </row>
    <row r="29" spans="1:17">
      <c r="A29" s="5" t="s">
        <v>161</v>
      </c>
      <c r="B29" s="358" t="s">
        <v>162</v>
      </c>
      <c r="C29" s="358"/>
      <c r="D29" s="358"/>
      <c r="E29" s="358"/>
      <c r="F29" s="358"/>
      <c r="G29" s="358"/>
      <c r="H29" s="358"/>
      <c r="I29" s="358"/>
      <c r="J29" s="358"/>
      <c r="K29" s="358"/>
      <c r="L29" s="358"/>
      <c r="M29" s="358"/>
      <c r="N29" s="19"/>
      <c r="O29" s="19"/>
      <c r="P29" s="19"/>
      <c r="Q29" s="20"/>
    </row>
    <row r="30" spans="1:17">
      <c r="A30" s="5" t="s">
        <v>163</v>
      </c>
      <c r="B30" s="359" t="s">
        <v>164</v>
      </c>
      <c r="C30" s="359"/>
      <c r="D30" s="359"/>
      <c r="E30" s="359"/>
      <c r="F30" s="359"/>
      <c r="G30" s="359"/>
      <c r="H30" s="359"/>
      <c r="I30" s="359"/>
      <c r="J30" s="359"/>
      <c r="K30" s="359"/>
      <c r="L30" s="359"/>
      <c r="M30" s="359"/>
      <c r="N30" s="19"/>
      <c r="O30" s="19"/>
      <c r="P30" s="19"/>
      <c r="Q30" s="20"/>
    </row>
  </sheetData>
  <mergeCells count="24">
    <mergeCell ref="A2:M2"/>
    <mergeCell ref="B3:M3"/>
    <mergeCell ref="E1:M1"/>
    <mergeCell ref="A1:D1"/>
    <mergeCell ref="B22:M22"/>
    <mergeCell ref="A12:M12"/>
    <mergeCell ref="B13:M13"/>
    <mergeCell ref="B10:M10"/>
    <mergeCell ref="B9:M9"/>
    <mergeCell ref="B6:M6"/>
    <mergeCell ref="A16:M16"/>
    <mergeCell ref="B14:M14"/>
    <mergeCell ref="B17:M17"/>
    <mergeCell ref="B19:M19"/>
    <mergeCell ref="B21:M21"/>
    <mergeCell ref="B29:M29"/>
    <mergeCell ref="B30:M30"/>
    <mergeCell ref="B20:M20"/>
    <mergeCell ref="B18:M18"/>
    <mergeCell ref="B25:M25"/>
    <mergeCell ref="B26:M26"/>
    <mergeCell ref="B27:M27"/>
    <mergeCell ref="B28:M28"/>
    <mergeCell ref="A24:M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T33"/>
  <sheetViews>
    <sheetView topLeftCell="A22" workbookViewId="0">
      <selection activeCell="N19" sqref="N19"/>
    </sheetView>
  </sheetViews>
  <sheetFormatPr defaultRowHeight="16.8"/>
  <cols>
    <col min="7" max="7" width="33.44140625" customWidth="1"/>
    <col min="14" max="14" width="45.109375" style="16" customWidth="1"/>
    <col min="15" max="15" width="18.88671875" style="16" customWidth="1"/>
    <col min="16" max="16" width="21.6640625" style="16" customWidth="1"/>
    <col min="17" max="17" width="28.44140625" style="15" customWidth="1"/>
    <col min="18" max="18" width="13.6640625" style="23" customWidth="1"/>
    <col min="19" max="19" width="12.109375" customWidth="1"/>
    <col min="20" max="20" width="12.33203125" customWidth="1"/>
  </cols>
  <sheetData>
    <row r="1" spans="1:20" ht="34.5" customHeight="1">
      <c r="A1" s="368" t="s">
        <v>165</v>
      </c>
      <c r="B1" s="369"/>
      <c r="C1" s="369"/>
      <c r="D1" s="370"/>
      <c r="E1" s="366" t="s">
        <v>166</v>
      </c>
      <c r="F1" s="367"/>
      <c r="G1" s="367"/>
      <c r="H1" s="367"/>
      <c r="I1" s="367"/>
      <c r="J1" s="367"/>
      <c r="K1" s="367"/>
      <c r="L1" s="367"/>
      <c r="M1" s="367"/>
      <c r="N1" s="17" t="s">
        <v>218</v>
      </c>
      <c r="O1" s="17" t="s">
        <v>219</v>
      </c>
      <c r="P1" s="17" t="s">
        <v>220</v>
      </c>
      <c r="Q1" s="18" t="s">
        <v>228</v>
      </c>
      <c r="R1" s="23" t="s">
        <v>225</v>
      </c>
      <c r="S1" s="26" t="s">
        <v>224</v>
      </c>
      <c r="T1" s="26" t="s">
        <v>226</v>
      </c>
    </row>
    <row r="2" spans="1:20" ht="16.5" customHeight="1">
      <c r="A2" s="363" t="s">
        <v>167</v>
      </c>
      <c r="B2" s="364"/>
      <c r="C2" s="364"/>
      <c r="D2" s="364"/>
      <c r="E2" s="364"/>
      <c r="F2" s="364"/>
      <c r="G2" s="364"/>
      <c r="H2" s="364"/>
      <c r="I2" s="364"/>
      <c r="J2" s="364"/>
      <c r="K2" s="364"/>
      <c r="L2" s="364"/>
      <c r="M2" s="364"/>
      <c r="N2" s="19"/>
      <c r="O2" s="20"/>
      <c r="P2" s="19"/>
      <c r="Q2" s="20"/>
    </row>
    <row r="3" spans="1:20" ht="16.5" customHeight="1">
      <c r="A3" s="5" t="s">
        <v>168</v>
      </c>
      <c r="B3" s="343" t="s">
        <v>169</v>
      </c>
      <c r="C3" s="343"/>
      <c r="D3" s="343"/>
      <c r="E3" s="343"/>
      <c r="F3" s="343"/>
      <c r="G3" s="343"/>
      <c r="H3" s="343"/>
      <c r="I3" s="343"/>
      <c r="J3" s="343"/>
      <c r="K3" s="343"/>
      <c r="L3" s="343"/>
      <c r="M3" s="343"/>
      <c r="N3" s="34"/>
      <c r="O3" s="33"/>
      <c r="P3" s="33"/>
      <c r="Q3" s="33"/>
      <c r="R3"/>
    </row>
    <row r="4" spans="1:20" ht="16.5" customHeight="1">
      <c r="A4" s="5" t="s">
        <v>170</v>
      </c>
      <c r="B4" s="342" t="s">
        <v>171</v>
      </c>
      <c r="C4" s="342"/>
      <c r="D4" s="342"/>
      <c r="E4" s="342"/>
      <c r="F4" s="342"/>
      <c r="G4" s="342"/>
      <c r="H4" s="342"/>
      <c r="I4" s="342"/>
      <c r="J4" s="342"/>
      <c r="K4" s="342"/>
      <c r="L4" s="342"/>
      <c r="M4" s="342"/>
      <c r="N4" s="19"/>
      <c r="O4" s="19"/>
      <c r="P4" s="22"/>
      <c r="Q4" s="20"/>
      <c r="R4" s="24"/>
    </row>
    <row r="5" spans="1:20" ht="16.5" customHeight="1">
      <c r="A5" s="5" t="s">
        <v>172</v>
      </c>
      <c r="B5" s="343" t="s">
        <v>173</v>
      </c>
      <c r="C5" s="343"/>
      <c r="D5" s="343"/>
      <c r="E5" s="343"/>
      <c r="F5" s="343"/>
      <c r="G5" s="343"/>
      <c r="H5" s="343"/>
      <c r="I5" s="343"/>
      <c r="J5" s="343"/>
      <c r="K5" s="343"/>
      <c r="L5" s="343"/>
      <c r="M5" s="343"/>
      <c r="N5" s="34"/>
      <c r="O5" s="33"/>
      <c r="P5" s="33"/>
      <c r="Q5" s="33"/>
      <c r="R5"/>
    </row>
    <row r="6" spans="1:20" ht="14.4">
      <c r="N6" s="34"/>
      <c r="O6" s="33"/>
      <c r="P6" s="33"/>
      <c r="Q6" s="33"/>
      <c r="R6"/>
    </row>
    <row r="7" spans="1:20" ht="16.5" customHeight="1">
      <c r="A7" s="363" t="s">
        <v>174</v>
      </c>
      <c r="B7" s="364"/>
      <c r="C7" s="364"/>
      <c r="D7" s="364"/>
      <c r="E7" s="364"/>
      <c r="F7" s="364"/>
      <c r="G7" s="364"/>
      <c r="H7" s="364"/>
      <c r="I7" s="364"/>
      <c r="J7" s="364"/>
      <c r="K7" s="364"/>
      <c r="L7" s="364"/>
      <c r="M7" s="364"/>
      <c r="N7" s="34"/>
      <c r="O7" s="33"/>
      <c r="P7" s="33"/>
      <c r="Q7" s="33"/>
      <c r="R7"/>
    </row>
    <row r="8" spans="1:20" ht="16.5" customHeight="1">
      <c r="A8" s="5" t="s">
        <v>175</v>
      </c>
      <c r="B8" s="342" t="s">
        <v>176</v>
      </c>
      <c r="C8" s="342"/>
      <c r="D8" s="342"/>
      <c r="E8" s="342"/>
      <c r="F8" s="342"/>
      <c r="G8" s="342"/>
      <c r="H8" s="342"/>
      <c r="I8" s="342"/>
      <c r="J8" s="342"/>
      <c r="K8" s="342"/>
      <c r="L8" s="342"/>
      <c r="M8" s="342"/>
      <c r="N8" s="19"/>
      <c r="O8" s="19"/>
      <c r="P8" s="19"/>
      <c r="Q8" s="20"/>
    </row>
    <row r="9" spans="1:20" ht="14.4">
      <c r="N9" s="34"/>
      <c r="O9" s="33"/>
      <c r="P9" s="33"/>
      <c r="Q9" s="33"/>
      <c r="R9"/>
    </row>
    <row r="10" spans="1:20" ht="16.5" customHeight="1">
      <c r="A10" s="363" t="s">
        <v>177</v>
      </c>
      <c r="B10" s="364"/>
      <c r="C10" s="364"/>
      <c r="D10" s="364"/>
      <c r="E10" s="364"/>
      <c r="F10" s="364"/>
      <c r="G10" s="364"/>
      <c r="H10" s="364"/>
      <c r="I10" s="364"/>
      <c r="J10" s="364"/>
      <c r="K10" s="364"/>
      <c r="L10" s="364"/>
      <c r="M10" s="364"/>
      <c r="N10" s="19"/>
      <c r="O10" s="19"/>
      <c r="P10" s="22"/>
      <c r="Q10" s="20"/>
      <c r="R10" s="32"/>
      <c r="S10" s="27"/>
      <c r="T10" s="27"/>
    </row>
    <row r="11" spans="1:20" ht="32.25" customHeight="1">
      <c r="A11" s="5" t="s">
        <v>178</v>
      </c>
      <c r="B11" s="343" t="s">
        <v>179</v>
      </c>
      <c r="C11" s="343"/>
      <c r="D11" s="343"/>
      <c r="E11" s="343"/>
      <c r="F11" s="343"/>
      <c r="G11" s="343"/>
      <c r="H11" s="343"/>
      <c r="I11" s="343"/>
      <c r="J11" s="343"/>
      <c r="K11" s="343"/>
      <c r="L11" s="343"/>
      <c r="M11" s="343"/>
      <c r="N11" s="19" t="s">
        <v>246</v>
      </c>
      <c r="O11" s="19" t="s">
        <v>247</v>
      </c>
      <c r="P11" s="22">
        <v>42916</v>
      </c>
      <c r="Q11" s="20" t="s">
        <v>248</v>
      </c>
      <c r="R11" s="32">
        <v>50000</v>
      </c>
      <c r="S11" s="27">
        <v>50000</v>
      </c>
      <c r="T11" s="27">
        <v>40000</v>
      </c>
    </row>
    <row r="12" spans="1:20" ht="30" customHeight="1">
      <c r="A12" s="5" t="s">
        <v>180</v>
      </c>
      <c r="B12" s="342" t="s">
        <v>181</v>
      </c>
      <c r="C12" s="342"/>
      <c r="D12" s="342"/>
      <c r="E12" s="342"/>
      <c r="F12" s="342"/>
      <c r="G12" s="342"/>
      <c r="H12" s="342"/>
      <c r="I12" s="342"/>
      <c r="J12" s="342"/>
      <c r="K12" s="342"/>
      <c r="L12" s="342"/>
      <c r="M12" s="342"/>
      <c r="N12" s="34"/>
      <c r="O12" s="33"/>
      <c r="P12" s="33"/>
      <c r="Q12" s="33"/>
      <c r="R12"/>
    </row>
    <row r="13" spans="1:20" ht="47.25" customHeight="1">
      <c r="A13" s="5" t="s">
        <v>182</v>
      </c>
      <c r="B13" s="343" t="s">
        <v>183</v>
      </c>
      <c r="C13" s="343"/>
      <c r="D13" s="343"/>
      <c r="E13" s="343"/>
      <c r="F13" s="343"/>
      <c r="G13" s="343"/>
      <c r="H13" s="343"/>
      <c r="I13" s="343"/>
      <c r="J13" s="343"/>
      <c r="K13" s="343"/>
      <c r="L13" s="343"/>
      <c r="M13" s="343"/>
      <c r="N13" s="34"/>
      <c r="O13" s="33"/>
      <c r="P13" s="33"/>
      <c r="Q13" s="33"/>
      <c r="R13"/>
    </row>
    <row r="14" spans="1:20">
      <c r="N14" s="19"/>
      <c r="O14" s="19"/>
      <c r="P14" s="19"/>
      <c r="Q14" s="20"/>
    </row>
    <row r="15" spans="1:20" ht="16.5" customHeight="1">
      <c r="A15" s="363" t="s">
        <v>184</v>
      </c>
      <c r="B15" s="364"/>
      <c r="C15" s="364"/>
      <c r="D15" s="364"/>
      <c r="E15" s="364"/>
      <c r="F15" s="364"/>
      <c r="G15" s="364"/>
      <c r="H15" s="364"/>
      <c r="I15" s="364"/>
      <c r="J15" s="364"/>
      <c r="K15" s="364"/>
      <c r="L15" s="364"/>
      <c r="M15" s="364"/>
      <c r="N15" s="19"/>
      <c r="O15" s="19"/>
      <c r="P15" s="19"/>
      <c r="Q15" s="20"/>
    </row>
    <row r="16" spans="1:20" ht="35.25" customHeight="1">
      <c r="A16" s="5" t="s">
        <v>185</v>
      </c>
      <c r="B16" s="343" t="s">
        <v>186</v>
      </c>
      <c r="C16" s="343"/>
      <c r="D16" s="343"/>
      <c r="E16" s="343"/>
      <c r="F16" s="343"/>
      <c r="G16" s="343"/>
      <c r="H16" s="343"/>
      <c r="I16" s="343"/>
      <c r="J16" s="343"/>
      <c r="K16" s="343"/>
      <c r="L16" s="343"/>
      <c r="M16" s="343"/>
      <c r="N16" s="19" t="s">
        <v>239</v>
      </c>
      <c r="O16" s="19" t="s">
        <v>240</v>
      </c>
      <c r="P16" s="22">
        <v>42916</v>
      </c>
      <c r="Q16" s="40" t="s">
        <v>243</v>
      </c>
      <c r="R16" s="23">
        <v>50000</v>
      </c>
      <c r="S16">
        <v>50000</v>
      </c>
      <c r="T16">
        <v>50000</v>
      </c>
    </row>
    <row r="17" spans="1:20" ht="35.25" customHeight="1">
      <c r="A17" s="5"/>
      <c r="B17" s="379"/>
      <c r="C17" s="380"/>
      <c r="D17" s="380"/>
      <c r="E17" s="380"/>
      <c r="F17" s="380"/>
      <c r="G17" s="380"/>
      <c r="H17" s="380"/>
      <c r="I17" s="380"/>
      <c r="J17" s="380"/>
      <c r="K17" s="380"/>
      <c r="L17" s="380"/>
      <c r="M17" s="381"/>
      <c r="N17" s="19" t="s">
        <v>241</v>
      </c>
      <c r="O17" s="19" t="s">
        <v>240</v>
      </c>
      <c r="P17" s="22">
        <v>42916</v>
      </c>
      <c r="Q17" s="40" t="s">
        <v>243</v>
      </c>
      <c r="R17" s="23">
        <v>50000</v>
      </c>
      <c r="S17">
        <v>50000</v>
      </c>
      <c r="T17">
        <v>50000</v>
      </c>
    </row>
    <row r="18" spans="1:20" ht="52.5" customHeight="1">
      <c r="A18" s="5" t="s">
        <v>187</v>
      </c>
      <c r="B18" s="342" t="s">
        <v>188</v>
      </c>
      <c r="C18" s="342"/>
      <c r="D18" s="342"/>
      <c r="E18" s="342"/>
      <c r="F18" s="342"/>
      <c r="G18" s="342"/>
      <c r="H18" s="342"/>
      <c r="I18" s="342"/>
      <c r="J18" s="342"/>
      <c r="K18" s="342"/>
      <c r="L18" s="342"/>
      <c r="M18" s="342"/>
      <c r="N18" s="19" t="s">
        <v>345</v>
      </c>
      <c r="O18" s="19" t="s">
        <v>244</v>
      </c>
      <c r="P18" s="22">
        <v>42916</v>
      </c>
      <c r="Q18" s="20" t="s">
        <v>243</v>
      </c>
      <c r="R18" s="23">
        <v>60000</v>
      </c>
      <c r="S18">
        <v>60000</v>
      </c>
      <c r="T18">
        <v>60000</v>
      </c>
    </row>
    <row r="19" spans="1:20" ht="16.5" customHeight="1">
      <c r="A19" s="5" t="s">
        <v>189</v>
      </c>
      <c r="B19" s="343" t="s">
        <v>190</v>
      </c>
      <c r="C19" s="343"/>
      <c r="D19" s="343"/>
      <c r="E19" s="343"/>
      <c r="F19" s="343"/>
      <c r="G19" s="343"/>
      <c r="H19" s="343"/>
      <c r="I19" s="343"/>
      <c r="J19" s="343"/>
      <c r="K19" s="343"/>
      <c r="L19" s="343"/>
      <c r="M19" s="343"/>
      <c r="N19" s="19"/>
      <c r="O19" s="19"/>
      <c r="P19" s="19"/>
      <c r="Q19" s="20"/>
    </row>
    <row r="20" spans="1:20">
      <c r="N20" s="19"/>
      <c r="O20" s="19"/>
      <c r="P20" s="19"/>
      <c r="Q20" s="20"/>
    </row>
    <row r="21" spans="1:20" ht="16.5" customHeight="1">
      <c r="A21" s="363" t="s">
        <v>191</v>
      </c>
      <c r="B21" s="364"/>
      <c r="C21" s="364"/>
      <c r="D21" s="364"/>
      <c r="E21" s="364"/>
      <c r="F21" s="364"/>
      <c r="G21" s="364"/>
      <c r="H21" s="364"/>
      <c r="I21" s="364"/>
      <c r="J21" s="364"/>
      <c r="K21" s="364"/>
      <c r="L21" s="364"/>
      <c r="M21" s="364"/>
      <c r="N21" s="19"/>
      <c r="O21" s="19"/>
      <c r="P21" s="19"/>
      <c r="Q21" s="20"/>
    </row>
    <row r="22" spans="1:20" ht="16.5" customHeight="1">
      <c r="A22" s="5" t="s">
        <v>192</v>
      </c>
      <c r="B22" s="343" t="s">
        <v>193</v>
      </c>
      <c r="C22" s="343"/>
      <c r="D22" s="343"/>
      <c r="E22" s="343"/>
      <c r="F22" s="343"/>
      <c r="G22" s="343"/>
      <c r="H22" s="343"/>
      <c r="I22" s="343"/>
      <c r="J22" s="343"/>
      <c r="K22" s="343"/>
      <c r="L22" s="343"/>
      <c r="M22" s="343"/>
      <c r="N22" s="19"/>
      <c r="O22" s="19"/>
      <c r="P22" s="19"/>
      <c r="Q22" s="20"/>
    </row>
    <row r="23" spans="1:20" ht="16.5" customHeight="1">
      <c r="A23" s="5" t="s">
        <v>194</v>
      </c>
      <c r="B23" s="343" t="s">
        <v>195</v>
      </c>
      <c r="C23" s="343"/>
      <c r="D23" s="343"/>
      <c r="E23" s="343"/>
      <c r="F23" s="343"/>
      <c r="G23" s="343"/>
      <c r="H23" s="343"/>
      <c r="I23" s="343"/>
      <c r="J23" s="343"/>
      <c r="K23" s="343"/>
      <c r="L23" s="343"/>
      <c r="M23" s="343"/>
      <c r="N23" s="19"/>
      <c r="O23" s="19"/>
      <c r="P23" s="19"/>
      <c r="Q23" s="20"/>
    </row>
    <row r="24" spans="1:20" ht="16.5" customHeight="1">
      <c r="A24" s="5" t="s">
        <v>196</v>
      </c>
      <c r="B24" s="343" t="s">
        <v>197</v>
      </c>
      <c r="C24" s="343"/>
      <c r="D24" s="343"/>
      <c r="E24" s="343"/>
      <c r="F24" s="343"/>
      <c r="G24" s="343"/>
      <c r="H24" s="343"/>
      <c r="I24" s="343"/>
      <c r="J24" s="343"/>
      <c r="K24" s="343"/>
      <c r="L24" s="343"/>
      <c r="M24" s="343"/>
      <c r="N24" s="19"/>
      <c r="O24" s="19"/>
      <c r="P24" s="19"/>
      <c r="Q24" s="20"/>
    </row>
    <row r="25" spans="1:20" ht="16.5" customHeight="1">
      <c r="A25" s="5" t="s">
        <v>198</v>
      </c>
      <c r="B25" s="342" t="s">
        <v>199</v>
      </c>
      <c r="C25" s="342"/>
      <c r="D25" s="342"/>
      <c r="E25" s="342"/>
      <c r="F25" s="342"/>
      <c r="G25" s="342"/>
      <c r="H25" s="342"/>
      <c r="I25" s="342"/>
      <c r="J25" s="342"/>
      <c r="K25" s="342"/>
      <c r="L25" s="342"/>
      <c r="M25" s="342"/>
      <c r="N25" s="19"/>
      <c r="O25" s="19"/>
      <c r="P25" s="19"/>
      <c r="Q25" s="20"/>
    </row>
    <row r="26" spans="1:20" ht="16.5" customHeight="1">
      <c r="A26" s="5" t="s">
        <v>200</v>
      </c>
      <c r="B26" s="342" t="s">
        <v>201</v>
      </c>
      <c r="C26" s="342"/>
      <c r="D26" s="342"/>
      <c r="E26" s="342"/>
      <c r="F26" s="342"/>
      <c r="G26" s="342"/>
      <c r="H26" s="342"/>
      <c r="I26" s="342"/>
      <c r="J26" s="342"/>
      <c r="K26" s="342"/>
      <c r="L26" s="342"/>
      <c r="M26" s="342"/>
      <c r="N26" s="19"/>
      <c r="O26" s="19"/>
      <c r="P26" s="19"/>
      <c r="Q26" s="20"/>
    </row>
    <row r="27" spans="1:20">
      <c r="N27" s="19"/>
      <c r="O27" s="19"/>
      <c r="P27" s="19"/>
      <c r="Q27" s="20"/>
    </row>
    <row r="28" spans="1:20" ht="16.5" customHeight="1">
      <c r="A28" s="363" t="s">
        <v>202</v>
      </c>
      <c r="B28" s="364"/>
      <c r="C28" s="364"/>
      <c r="D28" s="364"/>
      <c r="E28" s="364"/>
      <c r="F28" s="364"/>
      <c r="G28" s="364"/>
      <c r="H28" s="364"/>
      <c r="I28" s="364"/>
      <c r="J28" s="364"/>
      <c r="K28" s="364"/>
      <c r="L28" s="364"/>
      <c r="M28" s="364"/>
      <c r="N28" s="19"/>
      <c r="O28" s="19"/>
      <c r="P28" s="19"/>
      <c r="Q28" s="20"/>
    </row>
    <row r="29" spans="1:20" ht="45" customHeight="1">
      <c r="A29" s="5" t="s">
        <v>203</v>
      </c>
      <c r="B29" s="342" t="s">
        <v>204</v>
      </c>
      <c r="C29" s="342"/>
      <c r="D29" s="342"/>
      <c r="E29" s="342"/>
      <c r="F29" s="342"/>
      <c r="G29" s="342"/>
      <c r="H29" s="342"/>
      <c r="I29" s="342"/>
      <c r="J29" s="342"/>
      <c r="K29" s="342"/>
      <c r="L29" s="342"/>
      <c r="M29" s="342"/>
      <c r="N29" s="19"/>
      <c r="O29" s="19"/>
      <c r="P29" s="19"/>
      <c r="Q29" s="20"/>
    </row>
    <row r="30" spans="1:20" ht="53.25" customHeight="1">
      <c r="A30" s="5" t="s">
        <v>205</v>
      </c>
      <c r="B30" s="342" t="s">
        <v>206</v>
      </c>
      <c r="C30" s="342"/>
      <c r="D30" s="342"/>
      <c r="E30" s="342"/>
      <c r="F30" s="342"/>
      <c r="G30" s="342"/>
      <c r="H30" s="342"/>
      <c r="I30" s="342"/>
      <c r="J30" s="342"/>
      <c r="K30" s="342"/>
      <c r="L30" s="342"/>
      <c r="M30" s="342"/>
      <c r="N30" s="19"/>
      <c r="O30" s="19"/>
      <c r="P30" s="19"/>
      <c r="Q30" s="20"/>
    </row>
    <row r="31" spans="1:20">
      <c r="N31" s="19"/>
      <c r="O31" s="19"/>
      <c r="P31" s="19"/>
      <c r="Q31" s="20"/>
    </row>
    <row r="32" spans="1:20" ht="16.5" customHeight="1">
      <c r="A32" s="363" t="s">
        <v>207</v>
      </c>
      <c r="B32" s="364"/>
      <c r="C32" s="364"/>
      <c r="D32" s="364"/>
      <c r="E32" s="364"/>
      <c r="F32" s="364"/>
      <c r="G32" s="364"/>
      <c r="H32" s="364"/>
      <c r="I32" s="364"/>
      <c r="J32" s="364"/>
      <c r="K32" s="364"/>
      <c r="L32" s="364"/>
      <c r="M32" s="364"/>
      <c r="N32" s="19"/>
      <c r="O32" s="19"/>
      <c r="P32" s="19"/>
      <c r="Q32" s="20"/>
    </row>
    <row r="33" spans="1:17" ht="16.5" customHeight="1">
      <c r="A33" s="5" t="s">
        <v>208</v>
      </c>
      <c r="B33" s="342" t="s">
        <v>209</v>
      </c>
      <c r="C33" s="342"/>
      <c r="D33" s="342"/>
      <c r="E33" s="342"/>
      <c r="F33" s="342"/>
      <c r="G33" s="342"/>
      <c r="H33" s="342"/>
      <c r="I33" s="342"/>
      <c r="J33" s="342"/>
      <c r="K33" s="342"/>
      <c r="L33" s="342"/>
      <c r="M33" s="342"/>
      <c r="N33" s="19"/>
      <c r="O33" s="19"/>
      <c r="P33" s="19"/>
      <c r="Q33" s="20"/>
    </row>
  </sheetData>
  <mergeCells count="28">
    <mergeCell ref="B29:M29"/>
    <mergeCell ref="B30:M30"/>
    <mergeCell ref="A32:M32"/>
    <mergeCell ref="B33:M33"/>
    <mergeCell ref="A10:M10"/>
    <mergeCell ref="B11:M11"/>
    <mergeCell ref="B12:M12"/>
    <mergeCell ref="B13:M13"/>
    <mergeCell ref="A15:M15"/>
    <mergeCell ref="B16:M16"/>
    <mergeCell ref="B17:M17"/>
    <mergeCell ref="B22:M22"/>
    <mergeCell ref="B23:M23"/>
    <mergeCell ref="B24:M24"/>
    <mergeCell ref="B25:M25"/>
    <mergeCell ref="B18:M18"/>
    <mergeCell ref="E1:M1"/>
    <mergeCell ref="A1:D1"/>
    <mergeCell ref="A2:M2"/>
    <mergeCell ref="B26:M26"/>
    <mergeCell ref="A28:M28"/>
    <mergeCell ref="B19:M19"/>
    <mergeCell ref="A21:M21"/>
    <mergeCell ref="B3:M3"/>
    <mergeCell ref="B4:M4"/>
    <mergeCell ref="B5:M5"/>
    <mergeCell ref="A7:M7"/>
    <mergeCell ref="B8:M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W97"/>
  <sheetViews>
    <sheetView tabSelected="1" topLeftCell="D20" workbookViewId="0">
      <selection activeCell="S31" sqref="S31"/>
    </sheetView>
  </sheetViews>
  <sheetFormatPr defaultRowHeight="14.4"/>
  <cols>
    <col min="2" max="2" width="34.44140625" customWidth="1"/>
    <col min="3" max="3" width="18.88671875" customWidth="1"/>
    <col min="4" max="4" width="10.109375" bestFit="1" customWidth="1"/>
    <col min="5" max="5" width="35.109375" customWidth="1"/>
    <col min="6" max="6" width="11.6640625" customWidth="1"/>
    <col min="7" max="8" width="10.6640625" customWidth="1"/>
    <col min="9" max="9" width="12.5546875" customWidth="1"/>
    <col min="10" max="10" width="11.109375" customWidth="1"/>
    <col min="11" max="16" width="8.88671875" customWidth="1"/>
    <col min="17" max="17" width="30.44140625" customWidth="1"/>
    <col min="18" max="18" width="10.5546875" customWidth="1"/>
  </cols>
  <sheetData>
    <row r="2" spans="2:15">
      <c r="B2" s="210" t="s">
        <v>396</v>
      </c>
      <c r="C2" s="211" t="s">
        <v>397</v>
      </c>
      <c r="E2" s="207"/>
      <c r="F2" s="207"/>
      <c r="G2" s="207"/>
      <c r="H2" s="207"/>
      <c r="I2" s="207"/>
      <c r="J2" s="207"/>
      <c r="K2" s="207"/>
      <c r="L2" s="207"/>
      <c r="M2" s="207"/>
      <c r="N2" s="207"/>
      <c r="O2" s="207"/>
    </row>
    <row r="3" spans="2:15">
      <c r="B3" s="212" t="s">
        <v>398</v>
      </c>
      <c r="C3" s="211">
        <v>70624899</v>
      </c>
      <c r="E3" s="207"/>
      <c r="F3" s="207"/>
      <c r="G3" s="235"/>
      <c r="H3" s="235"/>
      <c r="I3" s="236"/>
      <c r="J3" s="237"/>
      <c r="K3" s="237"/>
      <c r="L3" s="207"/>
      <c r="M3" s="207"/>
      <c r="N3" s="207"/>
      <c r="O3" s="207"/>
    </row>
    <row r="4" spans="2:15">
      <c r="B4" s="213">
        <v>1</v>
      </c>
      <c r="C4" s="211">
        <v>26654844</v>
      </c>
      <c r="E4" s="207"/>
      <c r="F4" s="207"/>
      <c r="G4" s="235"/>
      <c r="H4" s="235"/>
      <c r="I4" s="236"/>
      <c r="J4" s="237"/>
      <c r="K4" s="237"/>
      <c r="L4" s="207"/>
      <c r="M4" s="207"/>
      <c r="N4" s="207"/>
      <c r="O4" s="207"/>
    </row>
    <row r="5" spans="2:15">
      <c r="B5" s="213">
        <v>2</v>
      </c>
      <c r="C5" s="211">
        <v>34784094</v>
      </c>
      <c r="E5" s="207"/>
      <c r="F5" s="243"/>
      <c r="G5" s="235"/>
      <c r="H5" s="235"/>
      <c r="I5" s="236"/>
      <c r="J5" s="237"/>
      <c r="K5" s="237"/>
      <c r="L5" s="207"/>
      <c r="M5" s="207"/>
      <c r="N5" s="207"/>
      <c r="O5" s="207"/>
    </row>
    <row r="6" spans="2:15">
      <c r="B6" s="213">
        <v>3</v>
      </c>
      <c r="C6" s="211">
        <v>8442300</v>
      </c>
      <c r="E6" s="207"/>
      <c r="F6" s="207"/>
      <c r="G6" s="235"/>
      <c r="H6" s="235"/>
      <c r="I6" s="236"/>
      <c r="J6" s="237"/>
      <c r="K6" s="288">
        <v>1</v>
      </c>
      <c r="L6" s="288">
        <v>2</v>
      </c>
      <c r="M6" s="288">
        <v>3</v>
      </c>
      <c r="N6" s="288">
        <v>4</v>
      </c>
      <c r="O6" s="288">
        <v>5</v>
      </c>
    </row>
    <row r="7" spans="2:15">
      <c r="B7" s="213">
        <v>4</v>
      </c>
      <c r="C7" s="214">
        <v>470621</v>
      </c>
      <c r="E7" s="238"/>
      <c r="F7" s="238"/>
      <c r="G7" s="238"/>
      <c r="H7" s="238"/>
      <c r="I7" s="238"/>
      <c r="J7" s="382" t="s">
        <v>394</v>
      </c>
      <c r="K7" s="383"/>
      <c r="L7" s="383"/>
      <c r="M7" s="383"/>
      <c r="N7" s="383"/>
      <c r="O7" s="384"/>
    </row>
    <row r="8" spans="2:15">
      <c r="B8" s="213">
        <v>5</v>
      </c>
      <c r="C8" s="214">
        <v>273040</v>
      </c>
      <c r="E8" s="240" t="s">
        <v>423</v>
      </c>
      <c r="F8" s="240" t="s">
        <v>426</v>
      </c>
      <c r="G8" s="241" t="s">
        <v>421</v>
      </c>
      <c r="H8" s="241" t="s">
        <v>416</v>
      </c>
      <c r="I8" s="242" t="s">
        <v>422</v>
      </c>
      <c r="J8" s="239" t="s">
        <v>418</v>
      </c>
      <c r="K8" s="261" t="s">
        <v>259</v>
      </c>
      <c r="L8" s="261" t="s">
        <v>260</v>
      </c>
      <c r="M8" s="261" t="s">
        <v>261</v>
      </c>
      <c r="N8" s="261" t="s">
        <v>262</v>
      </c>
      <c r="O8" s="262" t="s">
        <v>263</v>
      </c>
    </row>
    <row r="9" spans="2:15">
      <c r="B9" s="212" t="s">
        <v>399</v>
      </c>
      <c r="C9" s="211">
        <v>746010.1124000001</v>
      </c>
      <c r="E9" s="244" t="s">
        <v>414</v>
      </c>
      <c r="F9" s="257">
        <v>417</v>
      </c>
      <c r="G9" s="263">
        <f>$G$14*(F9/SUM($F$9:$F$11))</f>
        <v>-34.918926998050686</v>
      </c>
      <c r="H9" s="255">
        <f t="shared" ref="H9:H14" si="0">SUM(F9:G9)</f>
        <v>382.08107300194933</v>
      </c>
      <c r="I9" s="258">
        <v>1100</v>
      </c>
      <c r="J9" s="266">
        <f>H9/I9</f>
        <v>0.34734643000177212</v>
      </c>
      <c r="K9" s="246">
        <f>($H$9+C84)/$I$9</f>
        <v>0.49280097545631757</v>
      </c>
      <c r="L9" s="246">
        <f>($H$9+D84)/$I$9</f>
        <v>0.49280097545631757</v>
      </c>
      <c r="M9" s="246">
        <f>($H$9+E84)/$I$9</f>
        <v>0.49280097545631757</v>
      </c>
      <c r="N9" s="246">
        <f>($H$9+F84)/$I$9</f>
        <v>0.47461915727449938</v>
      </c>
      <c r="O9" s="267">
        <f>($H$9+G84)/$I$9</f>
        <v>0.47461915727449938</v>
      </c>
    </row>
    <row r="10" spans="2:15">
      <c r="B10" s="213">
        <v>1</v>
      </c>
      <c r="C10" s="211">
        <v>164511.86799999999</v>
      </c>
      <c r="E10" s="256" t="s">
        <v>413</v>
      </c>
      <c r="F10" s="257">
        <v>2523</v>
      </c>
      <c r="G10" s="263">
        <f>$G$14*(F10/SUM($F$9:$F$11))</f>
        <v>-211.27206910331387</v>
      </c>
      <c r="H10" s="255">
        <f>SUM(F10:G10)</f>
        <v>2311.7279308966863</v>
      </c>
      <c r="I10" s="258">
        <v>7869</v>
      </c>
      <c r="J10" s="268">
        <f t="shared" ref="J10:J15" si="1">H10/I10</f>
        <v>0.29377658290719105</v>
      </c>
      <c r="K10" s="253">
        <f>($H$10+C83)/$G$27</f>
        <v>0.54603214584378468</v>
      </c>
      <c r="L10" s="253">
        <f t="shared" ref="L10:O10" si="2">($H$10+D83)/$G$27</f>
        <v>0.54603214584378468</v>
      </c>
      <c r="M10" s="253">
        <f t="shared" si="2"/>
        <v>0.54603214584378468</v>
      </c>
      <c r="N10" s="253">
        <f t="shared" si="2"/>
        <v>0.54603214584378468</v>
      </c>
      <c r="O10" s="269">
        <f t="shared" si="2"/>
        <v>0.54603214584378468</v>
      </c>
    </row>
    <row r="11" spans="2:15">
      <c r="B11" s="213">
        <v>2</v>
      </c>
      <c r="C11" s="211">
        <v>287565.11320000008</v>
      </c>
      <c r="E11" s="256" t="s">
        <v>415</v>
      </c>
      <c r="F11" s="257">
        <v>138</v>
      </c>
      <c r="G11" s="263">
        <f>$G$14*(F11/SUM($F$9:$F$11))</f>
        <v>-11.555903898635478</v>
      </c>
      <c r="H11" s="255">
        <f t="shared" si="0"/>
        <v>126.44409610136452</v>
      </c>
      <c r="I11" s="258">
        <v>530</v>
      </c>
      <c r="J11" s="268">
        <f t="shared" si="1"/>
        <v>0.23857376622898965</v>
      </c>
      <c r="K11" s="254">
        <f t="shared" ref="K11:O13" si="3">J11</f>
        <v>0.23857376622898965</v>
      </c>
      <c r="L11" s="254">
        <f t="shared" si="3"/>
        <v>0.23857376622898965</v>
      </c>
      <c r="M11" s="254">
        <f t="shared" si="3"/>
        <v>0.23857376622898965</v>
      </c>
      <c r="N11" s="254">
        <f t="shared" si="3"/>
        <v>0.23857376622898965</v>
      </c>
      <c r="O11" s="270">
        <f t="shared" si="3"/>
        <v>0.23857376622898965</v>
      </c>
    </row>
    <row r="12" spans="2:15">
      <c r="B12" s="213">
        <v>3</v>
      </c>
      <c r="C12" s="211">
        <v>184903.56000000008</v>
      </c>
      <c r="E12" s="256" t="s">
        <v>391</v>
      </c>
      <c r="F12" s="257">
        <v>776</v>
      </c>
      <c r="G12" s="263">
        <v>-43.668600000004517</v>
      </c>
      <c r="H12" s="255">
        <f t="shared" si="0"/>
        <v>732.33139999999548</v>
      </c>
      <c r="I12" s="258">
        <v>778</v>
      </c>
      <c r="J12" s="268">
        <f t="shared" si="1"/>
        <v>0.94129999999999414</v>
      </c>
      <c r="K12" s="254">
        <f t="shared" si="3"/>
        <v>0.94129999999999414</v>
      </c>
      <c r="L12" s="254">
        <f t="shared" si="3"/>
        <v>0.94129999999999414</v>
      </c>
      <c r="M12" s="254">
        <f t="shared" si="3"/>
        <v>0.94129999999999414</v>
      </c>
      <c r="N12" s="254">
        <f t="shared" si="3"/>
        <v>0.94129999999999414</v>
      </c>
      <c r="O12" s="270">
        <f t="shared" si="3"/>
        <v>0.94129999999999414</v>
      </c>
    </row>
    <row r="13" spans="2:15">
      <c r="B13" s="213">
        <v>4</v>
      </c>
      <c r="C13" s="215">
        <v>50179.175999999999</v>
      </c>
      <c r="E13" s="256" t="s">
        <v>392</v>
      </c>
      <c r="F13" s="257">
        <v>1296</v>
      </c>
      <c r="G13" s="263">
        <v>-113.43600000000004</v>
      </c>
      <c r="H13" s="255">
        <f t="shared" si="0"/>
        <v>1182.5639999999999</v>
      </c>
      <c r="I13" s="258">
        <v>921</v>
      </c>
      <c r="J13" s="271">
        <f t="shared" si="1"/>
        <v>1.2839999999999998</v>
      </c>
      <c r="K13" s="250">
        <f t="shared" si="3"/>
        <v>1.2839999999999998</v>
      </c>
      <c r="L13" s="250">
        <f t="shared" si="3"/>
        <v>1.2839999999999998</v>
      </c>
      <c r="M13" s="250">
        <f t="shared" si="3"/>
        <v>1.2839999999999998</v>
      </c>
      <c r="N13" s="250">
        <f t="shared" si="3"/>
        <v>1.2839999999999998</v>
      </c>
      <c r="O13" s="251">
        <f t="shared" si="3"/>
        <v>1.2839999999999998</v>
      </c>
    </row>
    <row r="14" spans="2:15">
      <c r="B14" s="213">
        <v>5</v>
      </c>
      <c r="C14" s="215">
        <v>58850.395199999999</v>
      </c>
      <c r="E14" s="244" t="s">
        <v>393</v>
      </c>
      <c r="F14" s="244">
        <v>3078</v>
      </c>
      <c r="G14" s="264">
        <v>-257.74690000000004</v>
      </c>
      <c r="H14" s="245">
        <f t="shared" si="0"/>
        <v>2820.2530999999999</v>
      </c>
      <c r="I14" s="259">
        <v>9499</v>
      </c>
      <c r="J14" s="266">
        <f t="shared" si="1"/>
        <v>0.2969</v>
      </c>
      <c r="K14" s="247"/>
      <c r="L14" s="247"/>
      <c r="M14" s="247"/>
      <c r="N14" s="247"/>
      <c r="O14" s="248"/>
    </row>
    <row r="15" spans="2:15">
      <c r="B15" s="213" t="s">
        <v>400</v>
      </c>
      <c r="C15" s="211">
        <v>0</v>
      </c>
      <c r="E15" s="252" t="s">
        <v>417</v>
      </c>
      <c r="F15" s="252">
        <v>5150</v>
      </c>
      <c r="G15" s="265">
        <v>-414.85150000000459</v>
      </c>
      <c r="H15" s="249">
        <f>SUM(H9:H13)</f>
        <v>4735.1484999999957</v>
      </c>
      <c r="I15" s="260">
        <f>SUM(I9:I13)</f>
        <v>11198</v>
      </c>
      <c r="J15" s="271">
        <f t="shared" si="1"/>
        <v>0.4228566261832466</v>
      </c>
      <c r="K15" s="250">
        <f>($H$15+C83+C84)/SUM($I$9,$I$11,$I$12,$I$13,$G$27)</f>
        <v>0.62598015877041779</v>
      </c>
      <c r="L15" s="250">
        <f t="shared" ref="L15:N15" si="4">($H$15+D83+D84)/SUM($I$9,$I$11,$I$12,$I$13,$G$27)</f>
        <v>0.62598015877041779</v>
      </c>
      <c r="M15" s="250">
        <f t="shared" si="4"/>
        <v>0.62598015877041779</v>
      </c>
      <c r="N15" s="250">
        <f t="shared" si="4"/>
        <v>0.62389186968543375</v>
      </c>
      <c r="O15" s="251">
        <f>($H$15+G83+G84)/SUM($I$9,$I$11,$I$12,$I$13,$G$27)</f>
        <v>0.62389186968543375</v>
      </c>
    </row>
    <row r="16" spans="2:15">
      <c r="B16" s="212" t="s">
        <v>401</v>
      </c>
      <c r="C16" s="211">
        <v>19352432.159999989</v>
      </c>
      <c r="E16" s="234" t="s">
        <v>257</v>
      </c>
      <c r="F16" s="210"/>
      <c r="G16" s="232"/>
      <c r="H16" s="208"/>
      <c r="J16" s="203"/>
      <c r="K16" s="209"/>
      <c r="L16" s="209"/>
      <c r="M16" s="209"/>
      <c r="N16" s="209"/>
      <c r="O16" s="209"/>
    </row>
    <row r="17" spans="2:23">
      <c r="B17" s="213">
        <v>1</v>
      </c>
      <c r="C17" s="211">
        <v>1479968.7</v>
      </c>
      <c r="E17" s="234" t="s">
        <v>424</v>
      </c>
      <c r="F17" s="233" t="s">
        <v>425</v>
      </c>
      <c r="G17" s="233"/>
      <c r="H17" s="232"/>
      <c r="J17" s="203"/>
      <c r="K17" s="209"/>
      <c r="L17" s="209"/>
      <c r="M17" s="209"/>
      <c r="N17" s="209"/>
      <c r="O17" s="209"/>
    </row>
    <row r="18" spans="2:23">
      <c r="B18" s="213">
        <v>2</v>
      </c>
      <c r="C18" s="211">
        <v>15590761.299999988</v>
      </c>
      <c r="E18" s="234" t="s">
        <v>429</v>
      </c>
      <c r="F18" s="233" t="s">
        <v>430</v>
      </c>
      <c r="H18" s="232"/>
      <c r="J18" s="203"/>
      <c r="K18" s="209"/>
      <c r="L18" s="209"/>
      <c r="M18" s="209"/>
      <c r="N18" s="209"/>
      <c r="O18" s="209"/>
    </row>
    <row r="19" spans="2:23">
      <c r="B19" s="213">
        <v>3</v>
      </c>
      <c r="C19" s="211">
        <v>1880490.7700000009</v>
      </c>
      <c r="E19" s="234"/>
      <c r="F19" s="233" t="s">
        <v>438</v>
      </c>
      <c r="J19" s="203"/>
      <c r="K19" s="209"/>
      <c r="L19" s="209"/>
      <c r="M19" s="209"/>
      <c r="N19" s="209"/>
      <c r="O19" s="209"/>
    </row>
    <row r="20" spans="2:23">
      <c r="B20" s="213">
        <v>4</v>
      </c>
      <c r="C20" s="215">
        <v>401211.39000000007</v>
      </c>
      <c r="E20" s="234" t="s">
        <v>428</v>
      </c>
      <c r="F20" s="233" t="s">
        <v>427</v>
      </c>
      <c r="G20" s="208"/>
      <c r="J20" s="203"/>
      <c r="K20" s="209"/>
      <c r="L20" s="209"/>
      <c r="M20" s="209"/>
      <c r="N20" s="209"/>
      <c r="O20" s="209"/>
    </row>
    <row r="21" spans="2:23">
      <c r="B21" s="213" t="s">
        <v>400</v>
      </c>
      <c r="C21" s="211">
        <v>0</v>
      </c>
      <c r="E21" s="234" t="s">
        <v>431</v>
      </c>
      <c r="F21" s="233" t="s">
        <v>432</v>
      </c>
      <c r="G21" s="208"/>
      <c r="H21" s="208"/>
      <c r="J21" s="203"/>
      <c r="K21" s="209"/>
      <c r="L21" s="209"/>
      <c r="M21" s="209"/>
      <c r="N21" s="209"/>
      <c r="O21" s="209"/>
    </row>
    <row r="22" spans="2:23">
      <c r="B22" s="212" t="s">
        <v>402</v>
      </c>
      <c r="C22" s="211">
        <v>13691130.774968002</v>
      </c>
      <c r="E22" s="234" t="s">
        <v>454</v>
      </c>
      <c r="H22" s="208"/>
      <c r="J22" s="203"/>
      <c r="K22" s="209"/>
      <c r="L22" s="209"/>
      <c r="M22" s="209"/>
      <c r="N22" s="209"/>
      <c r="O22" s="209"/>
    </row>
    <row r="23" spans="2:23">
      <c r="B23" s="213">
        <v>1</v>
      </c>
      <c r="C23" s="211">
        <v>6458296.5916200001</v>
      </c>
      <c r="E23" s="234"/>
      <c r="F23" s="233"/>
      <c r="G23" s="208"/>
      <c r="H23" s="208"/>
      <c r="J23" s="203"/>
      <c r="K23" s="209"/>
      <c r="L23" s="209"/>
      <c r="M23" s="209"/>
      <c r="N23" s="209"/>
      <c r="O23" s="209"/>
    </row>
    <row r="24" spans="2:23">
      <c r="B24" s="213">
        <v>2</v>
      </c>
      <c r="C24" s="211">
        <v>5395236.8495880002</v>
      </c>
      <c r="F24" s="233"/>
      <c r="G24" s="208"/>
      <c r="H24" s="208"/>
      <c r="J24" s="203"/>
      <c r="K24" s="288">
        <v>2</v>
      </c>
      <c r="L24" s="288">
        <v>3</v>
      </c>
      <c r="M24" s="288">
        <v>4</v>
      </c>
      <c r="N24" s="288">
        <v>5</v>
      </c>
      <c r="O24" s="288">
        <v>6</v>
      </c>
    </row>
    <row r="25" spans="2:23">
      <c r="B25" s="213">
        <v>3</v>
      </c>
      <c r="C25" s="211">
        <v>1630588.3065800001</v>
      </c>
      <c r="J25" s="385" t="s">
        <v>448</v>
      </c>
      <c r="K25" s="386"/>
      <c r="L25" s="386"/>
      <c r="M25" s="386"/>
      <c r="N25" s="386"/>
      <c r="O25" s="387"/>
      <c r="R25" s="388" t="s">
        <v>459</v>
      </c>
      <c r="S25" s="389"/>
      <c r="T25" s="389"/>
      <c r="U25" s="389"/>
      <c r="V25" s="389"/>
      <c r="W25" s="389"/>
    </row>
    <row r="26" spans="2:23">
      <c r="B26" s="213">
        <v>4</v>
      </c>
      <c r="C26" s="215">
        <v>194880.84117999999</v>
      </c>
      <c r="E26" s="277"/>
      <c r="F26" s="286" t="s">
        <v>433</v>
      </c>
      <c r="G26" s="287" t="s">
        <v>437</v>
      </c>
      <c r="H26" s="241" t="s">
        <v>416</v>
      </c>
      <c r="I26" s="242" t="s">
        <v>422</v>
      </c>
      <c r="J26" s="285" t="s">
        <v>441</v>
      </c>
      <c r="K26" s="303" t="s">
        <v>259</v>
      </c>
      <c r="L26" s="303" t="s">
        <v>260</v>
      </c>
      <c r="M26" s="303" t="s">
        <v>261</v>
      </c>
      <c r="N26" s="303" t="s">
        <v>262</v>
      </c>
      <c r="O26" s="304" t="s">
        <v>263</v>
      </c>
      <c r="Q26" s="277" t="s">
        <v>456</v>
      </c>
      <c r="R26" s="301" t="s">
        <v>441</v>
      </c>
      <c r="S26" s="261" t="s">
        <v>259</v>
      </c>
      <c r="T26" s="261" t="s">
        <v>260</v>
      </c>
      <c r="U26" s="261" t="s">
        <v>261</v>
      </c>
      <c r="V26" s="261" t="s">
        <v>262</v>
      </c>
      <c r="W26" s="262" t="s">
        <v>263</v>
      </c>
    </row>
    <row r="27" spans="2:23">
      <c r="B27" s="213">
        <v>5</v>
      </c>
      <c r="C27" s="215">
        <v>12128.186</v>
      </c>
      <c r="E27" s="280" t="s">
        <v>449</v>
      </c>
      <c r="F27" s="283">
        <v>276781.01028058224</v>
      </c>
      <c r="G27" s="279">
        <v>6248.2180891100015</v>
      </c>
      <c r="H27" s="279">
        <v>2311.7279308966863</v>
      </c>
      <c r="I27" s="293">
        <v>4657</v>
      </c>
      <c r="J27" s="290">
        <f t="shared" ref="J27:J32" si="5">G27/F27</f>
        <v>2.2574590947464106E-2</v>
      </c>
      <c r="K27" s="290">
        <f>($G27+($I27-$H27)*K$24)/$F27</f>
        <v>3.9521361007489771E-2</v>
      </c>
      <c r="L27" s="247">
        <f>($G27+($I27-$H27)*L$24)/$F27</f>
        <v>4.799474603750261E-2</v>
      </c>
      <c r="M27" s="247">
        <f>($G27+($I27-$H27)*M$24)/$F27</f>
        <v>5.6468131067515442E-2</v>
      </c>
      <c r="N27" s="247">
        <f>($G27+($I27-$H27)*N$24)/$F27</f>
        <v>6.4941516097528282E-2</v>
      </c>
      <c r="O27" s="248">
        <f>($G27+($I27-$H27)*O$24)/$F27</f>
        <v>7.3414901127541093E-2</v>
      </c>
      <c r="Q27" s="244" t="s">
        <v>449</v>
      </c>
      <c r="R27" s="295">
        <f>G27/1000</f>
        <v>6.2482180891100016</v>
      </c>
      <c r="S27" s="296">
        <f>($G27+($I27-$H27)*K$24)/1000</f>
        <v>10.938762227316628</v>
      </c>
      <c r="T27" s="296">
        <f t="shared" ref="T27:W27" si="6">($G27+($I27-$H27)*L$24)/1000</f>
        <v>13.284034296419943</v>
      </c>
      <c r="U27" s="296">
        <f t="shared" si="6"/>
        <v>15.629306365523256</v>
      </c>
      <c r="V27" s="296">
        <f t="shared" si="6"/>
        <v>17.974578434626572</v>
      </c>
      <c r="W27" s="297">
        <f t="shared" si="6"/>
        <v>20.319850503729882</v>
      </c>
    </row>
    <row r="28" spans="2:23">
      <c r="B28" s="213" t="s">
        <v>400</v>
      </c>
      <c r="C28" s="211">
        <v>0</v>
      </c>
      <c r="E28" s="281" t="s">
        <v>450</v>
      </c>
      <c r="F28" s="257">
        <v>276781.01028058224</v>
      </c>
      <c r="G28" s="255">
        <v>6248.2180891100015</v>
      </c>
      <c r="H28" s="255">
        <v>2311.7279308966863</v>
      </c>
      <c r="I28" s="258">
        <v>4657</v>
      </c>
      <c r="J28" s="291">
        <f t="shared" si="5"/>
        <v>2.2574590947464106E-2</v>
      </c>
      <c r="K28" s="291">
        <f>($G28-(C$83*(K$24-1))+($I28-$H28)*K$24)/$F28</f>
        <v>3.5547099916077129E-2</v>
      </c>
      <c r="L28" s="254">
        <f t="shared" ref="L28:O29" si="7">($G28-(D$83*(L$24-1))+($I28-$H28)*L$24)/$F28</f>
        <v>4.0046223854677328E-2</v>
      </c>
      <c r="M28" s="254">
        <f t="shared" si="7"/>
        <v>4.4545347793277519E-2</v>
      </c>
      <c r="N28" s="254">
        <f t="shared" si="7"/>
        <v>4.904447173187771E-2</v>
      </c>
      <c r="O28" s="270">
        <f t="shared" si="7"/>
        <v>5.3543595670477902E-2</v>
      </c>
      <c r="Q28" s="256" t="s">
        <v>457</v>
      </c>
      <c r="R28" s="298">
        <f t="shared" ref="R28:R32" si="8">G28/1000</f>
        <v>6.2482180891100016</v>
      </c>
      <c r="S28" s="294">
        <f>($G28-(C$83*(K$24-1))+($I28-$H28)*K$24)/1000</f>
        <v>9.8387622273166286</v>
      </c>
      <c r="T28" s="294">
        <f t="shared" ref="T28:W28" si="9">($G28-(D$83*(L$24-1))+($I28-$H28)*L$24)/1000</f>
        <v>11.084034296419942</v>
      </c>
      <c r="U28" s="294">
        <f t="shared" si="9"/>
        <v>12.329306365523257</v>
      </c>
      <c r="V28" s="294">
        <f t="shared" si="9"/>
        <v>13.57457843462657</v>
      </c>
      <c r="W28" s="299">
        <f t="shared" si="9"/>
        <v>14.819850503729883</v>
      </c>
    </row>
    <row r="29" spans="2:23">
      <c r="B29" s="212" t="s">
        <v>403</v>
      </c>
      <c r="C29" s="211">
        <v>5765671.4191199886</v>
      </c>
      <c r="E29" s="281" t="s">
        <v>451</v>
      </c>
      <c r="F29" s="257">
        <f>F28</f>
        <v>276781.01028058224</v>
      </c>
      <c r="G29" s="255">
        <f>G28/2</f>
        <v>3124.1090445550008</v>
      </c>
      <c r="H29" s="255">
        <v>2312</v>
      </c>
      <c r="I29" s="258">
        <v>4657</v>
      </c>
      <c r="J29" s="291">
        <f t="shared" si="5"/>
        <v>1.1287295473732053E-2</v>
      </c>
      <c r="K29" s="291">
        <f>($G29-(C$83*(K$24-1))+($I29-$H29)*K$24)/$F29</f>
        <v>2.4257838490251489E-2</v>
      </c>
      <c r="L29" s="254">
        <f t="shared" si="7"/>
        <v>2.8755979452804885E-2</v>
      </c>
      <c r="M29" s="254">
        <f t="shared" si="7"/>
        <v>3.3254120415358281E-2</v>
      </c>
      <c r="N29" s="254">
        <f t="shared" si="7"/>
        <v>3.7752261377911676E-2</v>
      </c>
      <c r="O29" s="270">
        <f t="shared" si="7"/>
        <v>4.2250402340465072E-2</v>
      </c>
      <c r="Q29" s="256" t="s">
        <v>458</v>
      </c>
      <c r="R29" s="298">
        <f t="shared" si="8"/>
        <v>3.1241090445550008</v>
      </c>
      <c r="S29" s="294">
        <f>($G29-(C$83*(K$24-1))+($I29-$H29)*K$24)/1000</f>
        <v>6.7141090445550011</v>
      </c>
      <c r="T29" s="294">
        <f>($G29-(D$83*(L$24-1))+($I29-$H29)*L$24)/1000</f>
        <v>7.9591090445550003</v>
      </c>
      <c r="U29" s="294">
        <f>($G29-(E$83*(M$24-1))+($I29-$H29)*M$24)/1000</f>
        <v>9.2041090445550005</v>
      </c>
      <c r="V29" s="294">
        <f>($G29-(F$83*(N$24-1))+($I29-$H29)*N$24)/1000</f>
        <v>10.449109044555</v>
      </c>
      <c r="W29" s="299">
        <f>($G29-(G$83*(O$24-1))+($I29-$H29)*O$24)/1000</f>
        <v>11.694109044555001</v>
      </c>
    </row>
    <row r="30" spans="2:23">
      <c r="B30" s="213">
        <v>1</v>
      </c>
      <c r="C30" s="211">
        <v>1952051.4328666637</v>
      </c>
      <c r="E30" s="281" t="s">
        <v>442</v>
      </c>
      <c r="F30" s="257">
        <v>56616</v>
      </c>
      <c r="G30" s="255">
        <v>4586</v>
      </c>
      <c r="H30" s="255">
        <v>382.08107300194933</v>
      </c>
      <c r="I30" s="258">
        <v>1100</v>
      </c>
      <c r="J30" s="291">
        <f t="shared" si="5"/>
        <v>8.1001836936555036E-2</v>
      </c>
      <c r="K30" s="291">
        <f>($G30+($I30-$H30)*K$24)/$F30</f>
        <v>0.1063628277164777</v>
      </c>
      <c r="L30" s="254">
        <f>($G30+($I30-$H30)*L$24)/$F30</f>
        <v>0.11904332310643903</v>
      </c>
      <c r="M30" s="254">
        <f>($G30+($I30-$H30)*M$24)/$F30</f>
        <v>0.13172381849640036</v>
      </c>
      <c r="N30" s="254">
        <f>($G30+($I30-$H30)*N$24)/$F30</f>
        <v>0.14440431388636168</v>
      </c>
      <c r="O30" s="270">
        <f>($G30+($I30-$H30)*O$24)/$F30</f>
        <v>0.15708480927632301</v>
      </c>
      <c r="Q30" s="256" t="s">
        <v>442</v>
      </c>
      <c r="R30" s="298">
        <f t="shared" si="8"/>
        <v>4.5860000000000003</v>
      </c>
      <c r="S30" s="294">
        <f>($G30+($I30-$H30)*K$24)/1000</f>
        <v>6.0218378539961011</v>
      </c>
      <c r="T30" s="294">
        <f t="shared" ref="T30:W30" si="10">($G30+($I30-$H30)*L$24)/1000</f>
        <v>6.7397567809941519</v>
      </c>
      <c r="U30" s="294">
        <f t="shared" si="10"/>
        <v>7.4576757079922027</v>
      </c>
      <c r="V30" s="294">
        <f t="shared" si="10"/>
        <v>8.1755946349902526</v>
      </c>
      <c r="W30" s="299">
        <f t="shared" si="10"/>
        <v>8.8935135619883035</v>
      </c>
    </row>
    <row r="31" spans="2:23">
      <c r="B31" s="213">
        <v>2</v>
      </c>
      <c r="C31" s="211">
        <v>1611531.2090400013</v>
      </c>
      <c r="E31" s="281" t="s">
        <v>452</v>
      </c>
      <c r="F31" s="257">
        <v>56616</v>
      </c>
      <c r="G31" s="255">
        <v>4586</v>
      </c>
      <c r="H31" s="255">
        <v>382.08107300194933</v>
      </c>
      <c r="I31" s="258">
        <v>1100</v>
      </c>
      <c r="J31" s="291">
        <f t="shared" si="5"/>
        <v>8.1001836936555036E-2</v>
      </c>
      <c r="K31" s="291">
        <f>($G31-(C$84*(K$24-1))+($I31-$H31)*K$24)/$F31</f>
        <v>0.10353677147795855</v>
      </c>
      <c r="L31" s="254">
        <f t="shared" ref="L31:O32" si="11">($G31-(D$84*(L$24-1))+($I31-$H31)*L$24)/$F31</f>
        <v>0.11339121062940073</v>
      </c>
      <c r="M31" s="254">
        <f t="shared" si="11"/>
        <v>0.12324564978084292</v>
      </c>
      <c r="N31" s="254">
        <f t="shared" si="11"/>
        <v>0.13451311705154467</v>
      </c>
      <c r="O31" s="270">
        <f t="shared" si="11"/>
        <v>0.14472081323280175</v>
      </c>
      <c r="Q31" s="256" t="s">
        <v>452</v>
      </c>
      <c r="R31" s="298">
        <f t="shared" si="8"/>
        <v>4.5860000000000003</v>
      </c>
      <c r="S31" s="294">
        <f>($G31-(C$84*(K$24-1))+($I31-$H31)*K$24)/1000</f>
        <v>5.8618378539961009</v>
      </c>
      <c r="T31" s="294">
        <f t="shared" ref="T31:W31" si="12">($G31-(D$84*(L$24-1))+($I31-$H31)*L$24)/1000</f>
        <v>6.4197567809941516</v>
      </c>
      <c r="U31" s="294">
        <f t="shared" si="12"/>
        <v>6.9776757079922023</v>
      </c>
      <c r="V31" s="294">
        <f t="shared" si="12"/>
        <v>7.615594634990253</v>
      </c>
      <c r="W31" s="299">
        <f t="shared" si="12"/>
        <v>8.1935135619883042</v>
      </c>
    </row>
    <row r="32" spans="2:23">
      <c r="B32" s="213">
        <v>3</v>
      </c>
      <c r="C32" s="211">
        <v>2010775.0733333244</v>
      </c>
      <c r="E32" s="282" t="s">
        <v>453</v>
      </c>
      <c r="F32" s="284">
        <v>56616</v>
      </c>
      <c r="G32" s="249">
        <f>G31/2</f>
        <v>2293</v>
      </c>
      <c r="H32" s="249">
        <v>382.08107300194933</v>
      </c>
      <c r="I32" s="260">
        <v>1100</v>
      </c>
      <c r="J32" s="292">
        <f t="shared" si="5"/>
        <v>4.0500918468277518E-2</v>
      </c>
      <c r="K32" s="292">
        <f>($G32-(C$84*(K$24-1))+($I32-$H32)*K$24)/$F32</f>
        <v>6.3035853009681037E-2</v>
      </c>
      <c r="L32" s="250">
        <f t="shared" si="11"/>
        <v>7.2890292161123221E-2</v>
      </c>
      <c r="M32" s="250">
        <f t="shared" si="11"/>
        <v>8.2744731312565406E-2</v>
      </c>
      <c r="N32" s="250">
        <f t="shared" si="11"/>
        <v>9.4012198583267162E-2</v>
      </c>
      <c r="O32" s="251">
        <f t="shared" si="11"/>
        <v>0.10421989476452423</v>
      </c>
      <c r="Q32" s="252" t="s">
        <v>453</v>
      </c>
      <c r="R32" s="298">
        <f t="shared" si="8"/>
        <v>2.2930000000000001</v>
      </c>
      <c r="S32" s="294">
        <f>($G32-(C$84*(K$24-1))+($I32-$H32)*K$24)/1000</f>
        <v>3.5688378539961012</v>
      </c>
      <c r="T32" s="294">
        <f t="shared" ref="T32:W32" si="13">($G32-(D$84*(L$24-1))+($I32-$H32)*L$24)/1000</f>
        <v>4.1267567809941523</v>
      </c>
      <c r="U32" s="294">
        <f t="shared" si="13"/>
        <v>4.684675707992203</v>
      </c>
      <c r="V32" s="294">
        <f t="shared" si="13"/>
        <v>5.3225946349902538</v>
      </c>
      <c r="W32" s="299">
        <f t="shared" si="13"/>
        <v>5.900513561988304</v>
      </c>
    </row>
    <row r="33" spans="2:23">
      <c r="B33" s="213">
        <v>4</v>
      </c>
      <c r="C33" s="215">
        <v>130922.83102666667</v>
      </c>
      <c r="E33" s="234" t="s">
        <v>257</v>
      </c>
      <c r="F33" s="210"/>
      <c r="G33" s="232"/>
      <c r="Q33" s="310" t="s">
        <v>461</v>
      </c>
      <c r="R33" s="295">
        <f>($F$27*0.02)/1000</f>
        <v>5.5356202056116448</v>
      </c>
      <c r="S33" s="305"/>
      <c r="T33" s="305"/>
      <c r="U33" s="305"/>
      <c r="V33" s="305"/>
      <c r="W33" s="306"/>
    </row>
    <row r="34" spans="2:23">
      <c r="B34" s="213">
        <v>5</v>
      </c>
      <c r="C34" s="215">
        <v>60390.87285333332</v>
      </c>
      <c r="E34" s="234" t="s">
        <v>434</v>
      </c>
      <c r="F34" s="233" t="s">
        <v>435</v>
      </c>
      <c r="G34" s="233"/>
      <c r="K34" s="208"/>
      <c r="L34" s="208"/>
      <c r="M34" s="208"/>
      <c r="Q34" s="311" t="s">
        <v>462</v>
      </c>
      <c r="R34" s="298">
        <f>($F$27*0.05)/1000</f>
        <v>13.839050514029113</v>
      </c>
      <c r="S34" s="59"/>
      <c r="T34" s="59"/>
      <c r="U34" s="59"/>
      <c r="V34" s="59"/>
      <c r="W34" s="307"/>
    </row>
    <row r="35" spans="2:23">
      <c r="B35" s="213" t="s">
        <v>400</v>
      </c>
      <c r="C35" s="211">
        <v>0</v>
      </c>
      <c r="F35" s="233" t="s">
        <v>446</v>
      </c>
      <c r="K35" s="208"/>
      <c r="L35" s="208"/>
      <c r="M35" s="208"/>
      <c r="Q35" s="311" t="s">
        <v>463</v>
      </c>
      <c r="R35" s="298">
        <f>($F$27*0.1)/1000</f>
        <v>27.678101028058226</v>
      </c>
      <c r="S35" s="59"/>
      <c r="T35" s="59"/>
      <c r="U35" s="59"/>
      <c r="V35" s="59"/>
      <c r="W35" s="307"/>
    </row>
    <row r="36" spans="2:23">
      <c r="B36" s="212" t="s">
        <v>404</v>
      </c>
      <c r="C36" s="211">
        <v>97762766.839309946</v>
      </c>
      <c r="F36" s="233" t="s">
        <v>447</v>
      </c>
      <c r="Q36" s="311" t="s">
        <v>464</v>
      </c>
      <c r="R36" s="298">
        <f>($F$30*0.02)/1000</f>
        <v>1.13232</v>
      </c>
      <c r="S36" s="59"/>
      <c r="T36" s="59"/>
      <c r="U36" s="59"/>
      <c r="V36" s="59"/>
      <c r="W36" s="307"/>
    </row>
    <row r="37" spans="2:23">
      <c r="B37" s="213">
        <v>1</v>
      </c>
      <c r="C37" s="211">
        <v>33011759.643009998</v>
      </c>
      <c r="F37" s="233" t="s">
        <v>443</v>
      </c>
      <c r="Q37" s="311" t="s">
        <v>465</v>
      </c>
      <c r="R37" s="298">
        <f>($F$30*0.05)/1000</f>
        <v>2.8308</v>
      </c>
      <c r="S37" s="59"/>
      <c r="T37" s="59"/>
      <c r="U37" s="59"/>
      <c r="V37" s="59"/>
      <c r="W37" s="307"/>
    </row>
    <row r="38" spans="2:23">
      <c r="B38" s="213">
        <v>2</v>
      </c>
      <c r="C38" s="211">
        <v>57041957.721319951</v>
      </c>
      <c r="E38" s="234" t="s">
        <v>436</v>
      </c>
      <c r="F38" s="233" t="s">
        <v>445</v>
      </c>
      <c r="Q38" s="312" t="s">
        <v>466</v>
      </c>
      <c r="R38" s="300">
        <f>($F$30*0.1)/1000</f>
        <v>5.6616</v>
      </c>
      <c r="S38" s="308"/>
      <c r="T38" s="308"/>
      <c r="U38" s="308"/>
      <c r="V38" s="308"/>
      <c r="W38" s="309"/>
    </row>
    <row r="39" spans="2:23">
      <c r="B39" s="213">
        <v>3</v>
      </c>
      <c r="C39" s="211">
        <v>7273820.5384599967</v>
      </c>
      <c r="F39" s="278" t="s">
        <v>440</v>
      </c>
    </row>
    <row r="40" spans="2:23">
      <c r="B40" s="213">
        <v>4</v>
      </c>
      <c r="C40" s="215">
        <v>435228.93651999999</v>
      </c>
      <c r="E40" s="234" t="s">
        <v>439</v>
      </c>
      <c r="F40" s="278" t="s">
        <v>444</v>
      </c>
    </row>
    <row r="41" spans="2:23">
      <c r="B41" s="213" t="s">
        <v>400</v>
      </c>
      <c r="C41" s="211">
        <v>0</v>
      </c>
      <c r="E41" s="234" t="s">
        <v>455</v>
      </c>
    </row>
    <row r="42" spans="2:23">
      <c r="B42" s="212" t="s">
        <v>405</v>
      </c>
      <c r="C42" s="211">
        <v>25291679.236170001</v>
      </c>
    </row>
    <row r="43" spans="2:23">
      <c r="B43" s="213">
        <v>1</v>
      </c>
      <c r="C43" s="211">
        <v>10716716.62101</v>
      </c>
      <c r="O43" s="289"/>
    </row>
    <row r="44" spans="2:23">
      <c r="B44" s="213">
        <v>2</v>
      </c>
      <c r="C44" s="211">
        <v>12115701.083699999</v>
      </c>
    </row>
    <row r="45" spans="2:23">
      <c r="B45" s="213">
        <v>3</v>
      </c>
      <c r="C45" s="211">
        <v>2413109.0943600019</v>
      </c>
    </row>
    <row r="46" spans="2:23">
      <c r="B46" s="213">
        <v>4</v>
      </c>
      <c r="C46" s="215">
        <v>46152.437100000003</v>
      </c>
    </row>
    <row r="47" spans="2:23">
      <c r="B47" s="213" t="s">
        <v>400</v>
      </c>
      <c r="C47" s="211">
        <v>0</v>
      </c>
    </row>
    <row r="48" spans="2:23">
      <c r="B48" s="212" t="s">
        <v>406</v>
      </c>
      <c r="C48" s="211">
        <v>18622576.150872383</v>
      </c>
    </row>
    <row r="49" spans="2:14">
      <c r="B49" s="213">
        <v>1</v>
      </c>
      <c r="C49" s="211">
        <v>8459132.0323999953</v>
      </c>
    </row>
    <row r="50" spans="2:14">
      <c r="B50" s="213">
        <v>2</v>
      </c>
      <c r="C50" s="211">
        <v>7406898.3994112005</v>
      </c>
    </row>
    <row r="51" spans="2:14">
      <c r="B51" s="213">
        <v>3</v>
      </c>
      <c r="C51" s="211">
        <v>2246129.608261189</v>
      </c>
    </row>
    <row r="52" spans="2:14">
      <c r="B52" s="213">
        <v>4</v>
      </c>
      <c r="C52" s="215">
        <v>466577.47680000012</v>
      </c>
    </row>
    <row r="53" spans="2:14">
      <c r="B53" s="213">
        <v>5</v>
      </c>
      <c r="C53" s="215">
        <v>43838.634000000005</v>
      </c>
    </row>
    <row r="54" spans="2:14">
      <c r="B54" s="213" t="s">
        <v>400</v>
      </c>
      <c r="C54" s="211">
        <v>0</v>
      </c>
    </row>
    <row r="55" spans="2:14">
      <c r="B55" s="212" t="s">
        <v>407</v>
      </c>
      <c r="C55" s="211">
        <v>2795829.7752420004</v>
      </c>
    </row>
    <row r="56" spans="2:14">
      <c r="B56" s="213">
        <v>1</v>
      </c>
      <c r="C56" s="211">
        <v>1401789.3807720006</v>
      </c>
    </row>
    <row r="57" spans="2:14">
      <c r="B57" s="213">
        <v>2</v>
      </c>
      <c r="C57" s="211">
        <v>1214511.0373699998</v>
      </c>
    </row>
    <row r="58" spans="2:14">
      <c r="B58" s="213">
        <v>3</v>
      </c>
      <c r="C58" s="211">
        <v>158881.50662</v>
      </c>
      <c r="F58" s="302" t="s">
        <v>460</v>
      </c>
      <c r="G58" s="302"/>
      <c r="H58" s="302"/>
      <c r="I58" s="302"/>
      <c r="J58" s="302"/>
      <c r="K58" s="302"/>
      <c r="L58" s="302"/>
      <c r="M58" s="302"/>
      <c r="N58" s="302"/>
    </row>
    <row r="59" spans="2:14">
      <c r="B59" s="213">
        <v>4</v>
      </c>
      <c r="C59" s="215">
        <v>20647.850480000001</v>
      </c>
    </row>
    <row r="60" spans="2:14">
      <c r="B60" s="212" t="s">
        <v>408</v>
      </c>
      <c r="C60" s="211">
        <v>22128014.812500004</v>
      </c>
    </row>
    <row r="61" spans="2:14">
      <c r="B61" s="213">
        <v>2</v>
      </c>
      <c r="C61" s="211">
        <v>3293347.2106400002</v>
      </c>
    </row>
    <row r="62" spans="2:14">
      <c r="B62" s="213">
        <v>3</v>
      </c>
      <c r="C62" s="211">
        <v>15251119.53991</v>
      </c>
      <c r="E62" s="313"/>
    </row>
    <row r="63" spans="2:14">
      <c r="B63" s="213">
        <v>4</v>
      </c>
      <c r="C63" s="215">
        <v>3531174.1985500013</v>
      </c>
    </row>
    <row r="64" spans="2:14">
      <c r="B64" s="213">
        <v>5</v>
      </c>
      <c r="C64" s="215">
        <v>52373.863400000009</v>
      </c>
    </row>
    <row r="65" spans="2:8">
      <c r="B65" s="213" t="s">
        <v>400</v>
      </c>
      <c r="C65" s="211">
        <v>0</v>
      </c>
    </row>
    <row r="66" spans="2:8">
      <c r="B66" s="212" t="s">
        <v>400</v>
      </c>
      <c r="C66" s="211"/>
    </row>
    <row r="67" spans="2:8">
      <c r="B67" s="213" t="s">
        <v>400</v>
      </c>
      <c r="C67" s="211"/>
    </row>
    <row r="68" spans="2:8">
      <c r="B68" s="212" t="s">
        <v>409</v>
      </c>
      <c r="C68" s="211">
        <v>276781010.28058225</v>
      </c>
    </row>
    <row r="69" spans="2:8">
      <c r="B69" s="210"/>
      <c r="C69" s="211" t="s">
        <v>410</v>
      </c>
    </row>
    <row r="70" spans="2:8">
      <c r="B70" s="210"/>
      <c r="C70" s="211"/>
    </row>
    <row r="71" spans="2:8">
      <c r="B71" s="210"/>
      <c r="C71" s="211"/>
    </row>
    <row r="72" spans="2:8">
      <c r="B72" s="216" t="s">
        <v>411</v>
      </c>
      <c r="C72" s="217">
        <v>6248218.0891100019</v>
      </c>
    </row>
    <row r="73" spans="2:8">
      <c r="C73" s="206"/>
    </row>
    <row r="75" spans="2:8">
      <c r="B75" s="221" t="s">
        <v>271</v>
      </c>
      <c r="C75" s="220" t="s">
        <v>259</v>
      </c>
      <c r="D75" s="220" t="s">
        <v>260</v>
      </c>
      <c r="E75" s="220" t="s">
        <v>261</v>
      </c>
      <c r="F75" s="220" t="s">
        <v>262</v>
      </c>
      <c r="G75" s="220" t="s">
        <v>263</v>
      </c>
      <c r="H75" s="272" t="s">
        <v>412</v>
      </c>
    </row>
    <row r="76" spans="2:8">
      <c r="B76" s="224" t="s">
        <v>265</v>
      </c>
      <c r="C76" s="225">
        <v>0.1</v>
      </c>
      <c r="D76" s="225">
        <v>0.03</v>
      </c>
      <c r="E76" s="225">
        <v>0.03</v>
      </c>
      <c r="F76" s="225">
        <v>0.03</v>
      </c>
      <c r="G76" s="225">
        <v>0.03</v>
      </c>
      <c r="H76" s="224"/>
    </row>
    <row r="77" spans="2:8">
      <c r="B77" s="223" t="s">
        <v>266</v>
      </c>
      <c r="C77" s="226">
        <v>838880</v>
      </c>
      <c r="D77" s="227">
        <v>1152789</v>
      </c>
      <c r="E77" s="227">
        <v>1495635</v>
      </c>
      <c r="F77" s="227">
        <v>1869572</v>
      </c>
      <c r="G77" s="227">
        <v>2276901</v>
      </c>
      <c r="H77" s="273">
        <v>7633777</v>
      </c>
    </row>
    <row r="78" spans="2:8">
      <c r="B78" s="222" t="s">
        <v>217</v>
      </c>
      <c r="C78" s="218">
        <v>1000000</v>
      </c>
      <c r="D78" s="218">
        <v>1000000</v>
      </c>
      <c r="E78" s="218">
        <v>1000000</v>
      </c>
      <c r="F78" s="218">
        <v>1000000</v>
      </c>
      <c r="G78" s="218">
        <v>1000000</v>
      </c>
      <c r="H78" s="274">
        <f>SUM(C78:G78)</f>
        <v>5000000</v>
      </c>
    </row>
    <row r="79" spans="2:8">
      <c r="B79" s="222" t="s">
        <v>273</v>
      </c>
      <c r="C79" s="218">
        <v>100000</v>
      </c>
      <c r="D79" s="218">
        <v>100000</v>
      </c>
      <c r="E79" s="218">
        <v>100000</v>
      </c>
      <c r="F79" s="218">
        <v>100000</v>
      </c>
      <c r="G79" s="218">
        <v>100000</v>
      </c>
      <c r="H79" s="274">
        <f>SUM(C79:G79)</f>
        <v>500000</v>
      </c>
    </row>
    <row r="80" spans="2:8">
      <c r="B80" s="222" t="s">
        <v>276</v>
      </c>
      <c r="C80" s="218">
        <v>20000</v>
      </c>
      <c r="D80" s="218">
        <v>20000</v>
      </c>
      <c r="E80" s="218">
        <v>20000</v>
      </c>
      <c r="F80" s="218">
        <v>0</v>
      </c>
      <c r="G80" s="218">
        <v>0</v>
      </c>
      <c r="H80" s="274">
        <f>SUM(C80:G80)</f>
        <v>60000</v>
      </c>
    </row>
    <row r="81" spans="2:8">
      <c r="B81" s="222" t="s">
        <v>279</v>
      </c>
      <c r="C81" s="218">
        <v>40000</v>
      </c>
      <c r="D81" s="218">
        <v>40000</v>
      </c>
      <c r="E81" s="218">
        <v>40000</v>
      </c>
      <c r="F81" s="218">
        <v>40000</v>
      </c>
      <c r="G81" s="218">
        <v>40000</v>
      </c>
      <c r="H81" s="274">
        <f>SUM(C81:G81)</f>
        <v>200000</v>
      </c>
    </row>
    <row r="82" spans="2:8">
      <c r="B82" s="223" t="s">
        <v>281</v>
      </c>
      <c r="C82" s="219">
        <v>100000</v>
      </c>
      <c r="D82" s="219">
        <v>100000</v>
      </c>
      <c r="E82" s="219">
        <v>100000</v>
      </c>
      <c r="F82" s="219">
        <v>100000</v>
      </c>
      <c r="G82" s="219">
        <v>100000</v>
      </c>
      <c r="H82" s="274">
        <f>SUM(C82:G82)</f>
        <v>500000</v>
      </c>
    </row>
    <row r="83" spans="2:8">
      <c r="B83" s="228" t="s">
        <v>419</v>
      </c>
      <c r="C83" s="229">
        <f t="shared" ref="C83:G83" si="14">SUM(C78:C79)/1000</f>
        <v>1100</v>
      </c>
      <c r="D83" s="229">
        <f t="shared" si="14"/>
        <v>1100</v>
      </c>
      <c r="E83" s="229">
        <f t="shared" si="14"/>
        <v>1100</v>
      </c>
      <c r="F83" s="229">
        <f t="shared" si="14"/>
        <v>1100</v>
      </c>
      <c r="G83" s="229">
        <f t="shared" si="14"/>
        <v>1100</v>
      </c>
      <c r="H83" s="275">
        <f>SUM(H78:H79)/1000</f>
        <v>5500</v>
      </c>
    </row>
    <row r="84" spans="2:8">
      <c r="B84" s="230" t="s">
        <v>420</v>
      </c>
      <c r="C84" s="231">
        <f t="shared" ref="C84:H84" si="15">SUM(C80:C82)/1000</f>
        <v>160</v>
      </c>
      <c r="D84" s="231">
        <f t="shared" si="15"/>
        <v>160</v>
      </c>
      <c r="E84" s="231">
        <f t="shared" si="15"/>
        <v>160</v>
      </c>
      <c r="F84" s="231">
        <f t="shared" si="15"/>
        <v>140</v>
      </c>
      <c r="G84" s="231">
        <f t="shared" si="15"/>
        <v>140</v>
      </c>
      <c r="H84" s="276">
        <f t="shared" si="15"/>
        <v>760</v>
      </c>
    </row>
    <row r="97" spans="9:9">
      <c r="I97" s="205"/>
    </row>
  </sheetData>
  <mergeCells count="3">
    <mergeCell ref="J7:O7"/>
    <mergeCell ref="J25:O25"/>
    <mergeCell ref="R25:W25"/>
  </mergeCells>
  <pageMargins left="0.7" right="0.7" top="0.75" bottom="0.75" header="0.3" footer="0.3"/>
  <pageSetup paperSize="9" orientation="portrait" r:id="rId1"/>
  <ignoredErrors>
    <ignoredError sqref="I15 E84:H84 E83:G83 C83:D8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PROJECTS</vt:lpstr>
      <vt:lpstr>Natural Environment</vt:lpstr>
      <vt:lpstr>Local Economy</vt:lpstr>
      <vt:lpstr>Community &amp; Culture</vt:lpstr>
      <vt:lpstr>Recreation &amp; Open Spaces</vt:lpstr>
      <vt:lpstr>Rural &amp; Urban Dev</vt:lpstr>
      <vt:lpstr>Transport &amp; Infrastructure</vt:lpstr>
      <vt:lpstr>Governance &amp; Process</vt:lpstr>
      <vt:lpstr>ss7</vt:lpstr>
    </vt:vector>
  </TitlesOfParts>
  <Company>Richmond Valley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deborahm</dc:creator>
  <cp:lastModifiedBy>dereks</cp:lastModifiedBy>
  <cp:lastPrinted>2013-12-16T22:47:14Z</cp:lastPrinted>
  <dcterms:created xsi:type="dcterms:W3CDTF">2013-12-04T00:05:35Z</dcterms:created>
  <dcterms:modified xsi:type="dcterms:W3CDTF">2014-01-17T00:15:06Z</dcterms:modified>
</cp:coreProperties>
</file>