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workbookProtection workbookPassword="DCCA" lockStructure="1"/>
  <bookViews>
    <workbookView xWindow="-585" yWindow="780" windowWidth="19290" windowHeight="11790" tabRatio="748" firstSheet="2" activeTab="2"/>
  </bookViews>
  <sheets>
    <sheet name="Contents" sheetId="13" state="hidden" r:id="rId1"/>
    <sheet name="Information" sheetId="1" r:id="rId2"/>
    <sheet name="Water Quality" sheetId="3" r:id="rId3"/>
    <sheet name="System Continuity &amp; Reliability" sheetId="7" r:id="rId4"/>
    <sheet name="SC&amp;R Appendix" sheetId="8" r:id="rId5"/>
    <sheet name="Environmental Performance" sheetId="9" r:id="rId6"/>
    <sheet name="Customers" sheetId="11" r:id="rId7"/>
    <sheet name="References" sheetId="12" r:id="rId8"/>
  </sheets>
  <definedNames>
    <definedName name="_xlnm._FilterDatabase" localSheetId="6" hidden="1">Customers!$A$4:$AE$68</definedName>
    <definedName name="_xlnm._FilterDatabase" localSheetId="5" hidden="1">'Environmental Performance'!$A$4:$AE$97</definedName>
    <definedName name="_xlnm._FilterDatabase" localSheetId="3" hidden="1">'System Continuity &amp; Reliability'!$A$4:$AE$102</definedName>
    <definedName name="_xlnm._FilterDatabase" localSheetId="2" hidden="1">'Water Quality'!$A$4:$AE$25</definedName>
    <definedName name="_xlnm.Print_Area" localSheetId="1">Information!$A$1:$L$83</definedName>
    <definedName name="_xlnm.Print_Area" localSheetId="7">References!$A$1:$EH$67</definedName>
    <definedName name="_xlnm.Print_Area" localSheetId="2">'Water Quality'!$A$1:$AC$70</definedName>
    <definedName name="_xlnm.Print_Titles" localSheetId="6">Customers!$2:$4</definedName>
    <definedName name="_xlnm.Print_Titles" localSheetId="5">'Environmental Performance'!$2:$4</definedName>
    <definedName name="_xlnm.Print_Titles" localSheetId="3">'System Continuity &amp; Reliability'!$2:$4</definedName>
    <definedName name="Z_0C2EE1E2_FAB7_4127_955E_A440A139E075_.wvu.FilterData" localSheetId="6" hidden="1">Customers!$B$4:$AC$68</definedName>
    <definedName name="Z_0C2EE1E2_FAB7_4127_955E_A440A139E075_.wvu.FilterData" localSheetId="5" hidden="1">'Environmental Performance'!$B$4:$V$95</definedName>
    <definedName name="Z_0C2EE1E2_FAB7_4127_955E_A440A139E075_.wvu.FilterData" localSheetId="3" hidden="1">'System Continuity &amp; Reliability'!$B$4:$AC$102</definedName>
    <definedName name="Z_0C2EE1E2_FAB7_4127_955E_A440A139E075_.wvu.FilterData" localSheetId="2" hidden="1">'Water Quality'!$B$4:$AC$25</definedName>
    <definedName name="Z_0C2EE1E2_FAB7_4127_955E_A440A139E075_.wvu.Rows" localSheetId="6" hidden="1">Customers!$16:$16,Customers!#REF!,Customers!$19:$19,Customers!$32:$32</definedName>
    <definedName name="Z_0C2EE1E2_FAB7_4127_955E_A440A139E075_.wvu.Rows" localSheetId="3" hidden="1">'System Continuity &amp; Reliability'!#REF!,'System Continuity &amp; Reliability'!#REF!,'System Continuity &amp; Reliability'!#REF!,'System Continuity &amp; Reliability'!#REF!,'System Continuity &amp; Reliability'!#REF!</definedName>
  </definedNames>
  <calcPr calcId="145621"/>
  <customWorkbookViews>
    <customWorkbookView name="Shweta Shrestha - Personal View" guid="{0C2EE1E2-FAB7-4127-955E-A440A139E075}" mergeInterval="0" personalView="1" maximized="1" windowWidth="1280" windowHeight="756" tabRatio="843" activeSheetId="3"/>
  </customWorkbookViews>
</workbook>
</file>

<file path=xl/calcChain.xml><?xml version="1.0" encoding="utf-8"?>
<calcChain xmlns="http://schemas.openxmlformats.org/spreadsheetml/2006/main">
  <c r="V65" i="9" l="1"/>
  <c r="V64" i="9"/>
  <c r="V63" i="9"/>
  <c r="T65" i="9"/>
  <c r="T64" i="9"/>
  <c r="T63" i="9"/>
  <c r="R65" i="9"/>
  <c r="R64" i="9"/>
  <c r="R63" i="9"/>
  <c r="V5" i="9" l="1"/>
  <c r="V9" i="7"/>
  <c r="V7" i="7"/>
  <c r="T7" i="7"/>
  <c r="T9" i="7"/>
  <c r="R9" i="7"/>
  <c r="R7" i="7"/>
  <c r="X28" i="9" l="1"/>
  <c r="T54" i="9" l="1"/>
  <c r="V54" i="9"/>
  <c r="X35" i="11"/>
  <c r="X34" i="11"/>
  <c r="V97" i="7"/>
  <c r="X97" i="7"/>
  <c r="R51" i="7"/>
  <c r="X51" i="7"/>
  <c r="P44" i="7"/>
  <c r="P48" i="7"/>
  <c r="P41" i="7"/>
  <c r="P37" i="7"/>
  <c r="X37" i="7"/>
  <c r="X33" i="11" l="1"/>
  <c r="X102" i="7"/>
  <c r="X101" i="7"/>
  <c r="X100" i="7"/>
  <c r="X99" i="7"/>
  <c r="X98" i="7"/>
  <c r="X96" i="7"/>
  <c r="X95" i="7"/>
  <c r="X94" i="7"/>
  <c r="X93" i="7"/>
  <c r="X92" i="7"/>
  <c r="X91" i="7"/>
  <c r="X25" i="3"/>
  <c r="X23" i="3"/>
  <c r="X21" i="3"/>
  <c r="X24" i="3"/>
  <c r="X22" i="3"/>
  <c r="X20" i="3"/>
  <c r="X7" i="3"/>
  <c r="X6" i="3"/>
  <c r="X5" i="3"/>
  <c r="C68" i="11"/>
  <c r="C67" i="11"/>
  <c r="C66" i="11"/>
  <c r="C65" i="11"/>
  <c r="C35" i="11"/>
  <c r="C95" i="9"/>
  <c r="C93" i="9"/>
  <c r="C92" i="9"/>
  <c r="C90" i="9"/>
  <c r="C89" i="9"/>
  <c r="C88" i="9"/>
  <c r="C65" i="9"/>
  <c r="C64" i="9"/>
  <c r="C63" i="9"/>
  <c r="C97" i="7"/>
  <c r="C32" i="7"/>
  <c r="X68" i="11" l="1"/>
  <c r="X67" i="11"/>
  <c r="X66" i="11"/>
  <c r="X65" i="11"/>
  <c r="X64" i="11"/>
  <c r="X63" i="11"/>
  <c r="C34" i="11" l="1"/>
  <c r="C33" i="11"/>
  <c r="X29" i="11" l="1"/>
  <c r="X28" i="11"/>
  <c r="X27" i="11"/>
  <c r="X26" i="11"/>
  <c r="X25" i="11"/>
  <c r="X24" i="11"/>
  <c r="X23" i="11"/>
  <c r="X22" i="11"/>
  <c r="X21" i="11"/>
  <c r="X20" i="11"/>
  <c r="X18" i="11"/>
  <c r="X17" i="11"/>
  <c r="X15" i="11"/>
  <c r="X7" i="11" l="1"/>
  <c r="X6" i="11"/>
  <c r="X5" i="11"/>
  <c r="C7" i="11"/>
  <c r="C6" i="11"/>
  <c r="C5" i="11"/>
  <c r="X95" i="9"/>
  <c r="X93" i="9"/>
  <c r="X92" i="9"/>
  <c r="X90" i="9"/>
  <c r="X89" i="9"/>
  <c r="X88" i="9"/>
  <c r="X87" i="9"/>
  <c r="X86" i="9"/>
  <c r="X85" i="9"/>
  <c r="X84" i="9"/>
  <c r="X83" i="9"/>
  <c r="X82" i="9"/>
  <c r="X81" i="9"/>
  <c r="X80" i="9"/>
  <c r="X79" i="9"/>
  <c r="X78" i="9"/>
  <c r="X77" i="9"/>
  <c r="X76" i="9"/>
  <c r="X75" i="9"/>
  <c r="X74" i="9"/>
  <c r="X73" i="9"/>
  <c r="X72" i="9"/>
  <c r="X71" i="9"/>
  <c r="X70" i="9"/>
  <c r="X68" i="9"/>
  <c r="X67" i="9"/>
  <c r="C87" i="9"/>
  <c r="C86" i="9"/>
  <c r="C85" i="9"/>
  <c r="C84" i="9"/>
  <c r="C83" i="9"/>
  <c r="C82" i="9"/>
  <c r="C81" i="9"/>
  <c r="C80" i="9"/>
  <c r="C79" i="9"/>
  <c r="C78" i="9"/>
  <c r="C77" i="9"/>
  <c r="C76" i="9"/>
  <c r="C75" i="9"/>
  <c r="C74" i="9"/>
  <c r="C73" i="9"/>
  <c r="C72" i="9"/>
  <c r="C71" i="9"/>
  <c r="C70" i="9"/>
  <c r="C69" i="9"/>
  <c r="C68" i="9"/>
  <c r="C67" i="9"/>
  <c r="C66" i="9"/>
  <c r="C61" i="9" l="1"/>
  <c r="C60" i="9"/>
  <c r="C59" i="9"/>
  <c r="C58" i="9"/>
  <c r="C57" i="9"/>
  <c r="C62" i="9"/>
  <c r="X61" i="9"/>
  <c r="X60" i="9"/>
  <c r="X59" i="9"/>
  <c r="C56" i="9"/>
  <c r="C55" i="9"/>
  <c r="C54" i="9"/>
  <c r="C53" i="9"/>
  <c r="C52" i="9"/>
  <c r="C51" i="9"/>
  <c r="C50" i="9"/>
  <c r="C49" i="9"/>
  <c r="C48" i="9"/>
  <c r="C47" i="9"/>
  <c r="C46" i="9"/>
  <c r="V55" i="9"/>
  <c r="X55" i="9"/>
  <c r="X58" i="9"/>
  <c r="X57" i="9"/>
  <c r="X56" i="9"/>
  <c r="X54" i="9"/>
  <c r="X53" i="9"/>
  <c r="X52" i="9"/>
  <c r="X51" i="9"/>
  <c r="X50" i="9"/>
  <c r="X49" i="9"/>
  <c r="X48" i="9"/>
  <c r="X47" i="9"/>
  <c r="X46" i="9"/>
  <c r="X5" i="9"/>
  <c r="X7" i="9"/>
  <c r="X9" i="9"/>
  <c r="X30" i="9"/>
  <c r="X31" i="9"/>
  <c r="X32" i="9"/>
  <c r="X33" i="9"/>
  <c r="X34" i="9"/>
  <c r="X35" i="9"/>
  <c r="X36" i="9"/>
  <c r="X37" i="9"/>
  <c r="X38" i="9"/>
  <c r="X39" i="9"/>
  <c r="X40" i="9"/>
  <c r="C45" i="9"/>
  <c r="C44" i="9"/>
  <c r="C43" i="9"/>
  <c r="C34" i="9"/>
  <c r="C33" i="9"/>
  <c r="C32" i="9"/>
  <c r="C31" i="9"/>
  <c r="C30" i="9"/>
  <c r="C15" i="9"/>
  <c r="C14" i="9"/>
  <c r="C13" i="9"/>
  <c r="C12" i="9"/>
  <c r="C11" i="9"/>
  <c r="C9" i="9"/>
  <c r="C7" i="9"/>
  <c r="C5" i="9"/>
  <c r="C102" i="7"/>
  <c r="C100" i="7" l="1"/>
  <c r="C101" i="7"/>
  <c r="C99" i="7"/>
  <c r="C98" i="7"/>
  <c r="C96" i="7"/>
  <c r="C95" i="7"/>
  <c r="C94" i="7"/>
  <c r="C93" i="7"/>
  <c r="C92" i="7"/>
  <c r="C91" i="7" l="1"/>
  <c r="X5" i="7"/>
  <c r="X7" i="7"/>
  <c r="X9" i="7"/>
  <c r="X11" i="7"/>
  <c r="X13" i="7"/>
  <c r="X15" i="7"/>
  <c r="X17" i="7"/>
  <c r="X21" i="7"/>
  <c r="X23" i="7"/>
  <c r="X24" i="7"/>
  <c r="X25" i="7"/>
  <c r="X26" i="7"/>
  <c r="X27" i="7"/>
  <c r="X29" i="7"/>
  <c r="X31" i="7"/>
  <c r="X32" i="7"/>
  <c r="X34" i="7"/>
  <c r="X44" i="7"/>
  <c r="X48" i="7"/>
  <c r="X50" i="7"/>
  <c r="X52" i="7"/>
  <c r="X54" i="7"/>
  <c r="X55" i="7"/>
  <c r="X57" i="7"/>
  <c r="X59" i="7"/>
  <c r="X60" i="7"/>
  <c r="X61" i="7"/>
  <c r="X62" i="7"/>
  <c r="X63" i="7"/>
  <c r="X82" i="7"/>
  <c r="C60" i="7"/>
  <c r="C55" i="7"/>
  <c r="C54" i="7"/>
  <c r="C52" i="7"/>
  <c r="C51" i="7"/>
  <c r="C50" i="7"/>
  <c r="C48" i="7"/>
  <c r="C44" i="7"/>
  <c r="C41" i="7"/>
  <c r="C37" i="7"/>
  <c r="C34" i="7"/>
  <c r="V59" i="7"/>
  <c r="T59" i="7"/>
  <c r="R59" i="7"/>
  <c r="P59" i="7"/>
  <c r="P57" i="7"/>
  <c r="V57" i="7"/>
  <c r="T57" i="7"/>
  <c r="R57" i="7"/>
  <c r="P58" i="7"/>
  <c r="C25" i="3" l="1"/>
  <c r="C24" i="3"/>
  <c r="C23" i="3"/>
  <c r="C22" i="3"/>
  <c r="C21" i="3"/>
  <c r="C20" i="3"/>
  <c r="C10" i="3"/>
  <c r="C9" i="3"/>
  <c r="C8" i="3"/>
  <c r="C7" i="3"/>
  <c r="C6" i="3"/>
  <c r="C5" i="3"/>
  <c r="V25" i="7"/>
  <c r="V24" i="7"/>
  <c r="V23" i="7"/>
  <c r="X8" i="3"/>
  <c r="X41" i="7" l="1"/>
  <c r="X27" i="9" l="1"/>
  <c r="X26" i="9"/>
  <c r="X25" i="9"/>
  <c r="X24" i="9"/>
  <c r="X23" i="9"/>
  <c r="X22" i="9"/>
  <c r="X20" i="9"/>
  <c r="X21" i="9"/>
  <c r="X19" i="9"/>
  <c r="X15" i="9"/>
  <c r="X14" i="9"/>
  <c r="X13" i="9"/>
  <c r="X12" i="9"/>
  <c r="X11" i="9"/>
  <c r="X66" i="9"/>
  <c r="X65" i="9"/>
  <c r="X64" i="9"/>
  <c r="X63" i="9"/>
  <c r="X53" i="11"/>
  <c r="X52" i="11"/>
  <c r="X51" i="11"/>
  <c r="X50" i="11"/>
  <c r="X49" i="11"/>
  <c r="X48" i="11"/>
  <c r="X47" i="11"/>
  <c r="X46" i="11"/>
  <c r="X44" i="11"/>
  <c r="X45" i="11"/>
  <c r="V44" i="11"/>
  <c r="X43" i="11"/>
  <c r="X42" i="11"/>
  <c r="X41" i="11"/>
  <c r="F45" i="8" l="1"/>
  <c r="F37" i="8"/>
  <c r="F29" i="8"/>
  <c r="H6" i="3"/>
  <c r="H5" i="3"/>
  <c r="B5" i="12" l="1"/>
  <c r="B6" i="12" s="1"/>
  <c r="L5" i="3" s="1"/>
  <c r="Q65" i="9"/>
  <c r="O65" i="9"/>
  <c r="M65" i="9"/>
  <c r="K65" i="9"/>
  <c r="Q64" i="9"/>
  <c r="O64" i="9"/>
  <c r="M64" i="9"/>
  <c r="K64" i="9"/>
  <c r="O63" i="9"/>
  <c r="M63" i="9"/>
  <c r="K63" i="9"/>
  <c r="F20" i="8"/>
  <c r="U87" i="7"/>
  <c r="S86" i="7"/>
  <c r="U83" i="7"/>
  <c r="S83" i="7"/>
  <c r="Q83" i="7"/>
  <c r="O83" i="7"/>
  <c r="M83" i="7"/>
  <c r="U60" i="7"/>
  <c r="S53" i="7"/>
  <c r="Q53" i="7"/>
  <c r="I53" i="7"/>
  <c r="J46" i="7"/>
  <c r="H46" i="7"/>
  <c r="J39" i="7"/>
  <c r="H39" i="7"/>
  <c r="U34" i="7"/>
  <c r="J34" i="7"/>
  <c r="H34" i="7"/>
  <c r="S30" i="7"/>
  <c r="Q30" i="7"/>
  <c r="O30" i="7"/>
  <c r="M30" i="7"/>
  <c r="K30" i="7"/>
  <c r="I30" i="7"/>
  <c r="G30" i="7"/>
  <c r="S28" i="7"/>
  <c r="Q28" i="7"/>
  <c r="O28" i="7"/>
  <c r="M28" i="7"/>
  <c r="K28" i="7"/>
  <c r="I28" i="7"/>
  <c r="G28" i="7"/>
  <c r="J6" i="3"/>
  <c r="J5" i="3" l="1"/>
  <c r="B7" i="12"/>
  <c r="L6" i="3"/>
  <c r="B8" i="12" l="1"/>
  <c r="B9" i="12" l="1"/>
  <c r="P5" i="3"/>
  <c r="B10" i="12" l="1"/>
  <c r="R5" i="3"/>
  <c r="B11" i="12" l="1"/>
  <c r="B12" i="12" s="1"/>
  <c r="T5" i="3"/>
  <c r="J8" i="3" l="1"/>
  <c r="H8" i="3"/>
  <c r="N8" i="3"/>
  <c r="P8" i="3"/>
  <c r="L8" i="3"/>
  <c r="B13" i="12"/>
  <c r="R7" i="3" l="1"/>
  <c r="B14" i="12"/>
  <c r="T8" i="3" l="1"/>
  <c r="B15" i="12"/>
  <c r="H81" i="7" l="1"/>
  <c r="H12" i="3"/>
  <c r="H87" i="7"/>
  <c r="H85" i="7"/>
  <c r="H64" i="7"/>
  <c r="H62" i="7"/>
  <c r="H86" i="7"/>
  <c r="H17" i="3"/>
  <c r="H88" i="7"/>
  <c r="H63" i="7"/>
  <c r="H19" i="3"/>
  <c r="H18" i="3"/>
  <c r="H84" i="7"/>
  <c r="H15" i="3"/>
  <c r="H83" i="7"/>
  <c r="H14" i="3"/>
  <c r="H61" i="7"/>
  <c r="H16" i="3"/>
  <c r="H62" i="11"/>
  <c r="H55" i="11"/>
  <c r="H63" i="11"/>
  <c r="H56" i="11"/>
  <c r="B16" i="12"/>
  <c r="H58" i="11"/>
  <c r="H64" i="11"/>
  <c r="H57" i="11"/>
  <c r="L86" i="7" l="1"/>
  <c r="L61" i="7"/>
  <c r="L14" i="3"/>
  <c r="L83" i="7"/>
  <c r="L19" i="3"/>
  <c r="L17" i="3"/>
  <c r="L85" i="7"/>
  <c r="L12" i="3"/>
  <c r="L84" i="7"/>
  <c r="L81" i="7"/>
  <c r="L88" i="7"/>
  <c r="L63" i="7"/>
  <c r="L16" i="3"/>
  <c r="L87" i="7"/>
  <c r="L62" i="7"/>
  <c r="L15" i="3"/>
  <c r="L18" i="3"/>
  <c r="L64" i="7"/>
  <c r="L56" i="11"/>
  <c r="B17" i="12"/>
  <c r="L63" i="11"/>
  <c r="L57" i="11"/>
  <c r="L58" i="11"/>
  <c r="L64" i="11"/>
  <c r="L55" i="11"/>
  <c r="J64" i="7"/>
  <c r="L62" i="11"/>
  <c r="N87" i="7" l="1"/>
  <c r="N62" i="7"/>
  <c r="N14" i="3"/>
  <c r="N83" i="7"/>
  <c r="N86" i="7"/>
  <c r="N61" i="7"/>
  <c r="N12" i="3"/>
  <c r="N85" i="7"/>
  <c r="N84" i="7"/>
  <c r="N19" i="3"/>
  <c r="N18" i="3"/>
  <c r="N17" i="3"/>
  <c r="N64" i="7"/>
  <c r="N16" i="3"/>
  <c r="N88" i="7"/>
  <c r="N63" i="7"/>
  <c r="N15" i="3"/>
  <c r="N81" i="7"/>
  <c r="N63" i="11"/>
  <c r="N57" i="11"/>
  <c r="N58" i="11"/>
  <c r="N64" i="11"/>
  <c r="N62" i="11"/>
  <c r="N55" i="11"/>
  <c r="N56" i="11"/>
  <c r="N60" i="11"/>
  <c r="B18" i="12"/>
  <c r="P86" i="7" l="1"/>
  <c r="P69" i="7"/>
  <c r="P15" i="3"/>
  <c r="P66" i="7"/>
  <c r="P85" i="7"/>
  <c r="P68" i="7"/>
  <c r="P14" i="3"/>
  <c r="P81" i="7"/>
  <c r="P63" i="7"/>
  <c r="P18" i="3"/>
  <c r="P84" i="7"/>
  <c r="P67" i="7"/>
  <c r="P12" i="3"/>
  <c r="P83" i="7"/>
  <c r="P88" i="7"/>
  <c r="P75" i="7"/>
  <c r="P62" i="7"/>
  <c r="P17" i="3"/>
  <c r="P87" i="7"/>
  <c r="P70" i="7"/>
  <c r="P61" i="7"/>
  <c r="P16" i="3"/>
  <c r="P65" i="7"/>
  <c r="P19" i="3"/>
  <c r="P76" i="7"/>
  <c r="P58" i="11"/>
  <c r="P64" i="11"/>
  <c r="P56" i="11"/>
  <c r="P63" i="11"/>
  <c r="B19" i="12"/>
  <c r="P57" i="11"/>
  <c r="P62" i="11"/>
  <c r="P60" i="11"/>
  <c r="P55" i="11"/>
  <c r="R83" i="7" l="1"/>
  <c r="R70" i="7"/>
  <c r="R61" i="7"/>
  <c r="R16" i="3"/>
  <c r="R77" i="7"/>
  <c r="R12" i="3"/>
  <c r="R76" i="7"/>
  <c r="R86" i="7"/>
  <c r="R19" i="3"/>
  <c r="R81" i="7"/>
  <c r="R69" i="7"/>
  <c r="R15" i="3"/>
  <c r="R88" i="7"/>
  <c r="R65" i="7"/>
  <c r="R78" i="7"/>
  <c r="R68" i="7"/>
  <c r="R14" i="3"/>
  <c r="R67" i="7"/>
  <c r="R87" i="7"/>
  <c r="R85" i="7"/>
  <c r="R74" i="7"/>
  <c r="R63" i="7"/>
  <c r="R18" i="3"/>
  <c r="R84" i="7"/>
  <c r="R71" i="7"/>
  <c r="R62" i="7"/>
  <c r="R17" i="3"/>
  <c r="R66" i="7"/>
  <c r="R75" i="7"/>
  <c r="R64" i="11"/>
  <c r="R61" i="11"/>
  <c r="R60" i="11"/>
  <c r="R63" i="11"/>
  <c r="R57" i="11"/>
  <c r="R58" i="11"/>
  <c r="R62" i="11"/>
  <c r="R55" i="11"/>
  <c r="B20" i="12"/>
  <c r="R56" i="11"/>
  <c r="T58" i="11" l="1"/>
  <c r="T57" i="11"/>
  <c r="T56" i="11"/>
  <c r="T55" i="11"/>
  <c r="T64" i="11"/>
  <c r="T63" i="11"/>
  <c r="T62" i="11"/>
  <c r="T83" i="7"/>
  <c r="T71" i="7"/>
  <c r="T62" i="7"/>
  <c r="T15" i="3"/>
  <c r="T68" i="7"/>
  <c r="T77" i="7"/>
  <c r="T19" i="3"/>
  <c r="T86" i="7"/>
  <c r="T90" i="7"/>
  <c r="T81" i="7"/>
  <c r="T70" i="7"/>
  <c r="T61" i="7"/>
  <c r="T14" i="3"/>
  <c r="T78" i="7"/>
  <c r="T76" i="7"/>
  <c r="T89" i="7"/>
  <c r="T79" i="7"/>
  <c r="T69" i="7"/>
  <c r="T12" i="3"/>
  <c r="T88" i="7"/>
  <c r="T87" i="7"/>
  <c r="T85" i="7"/>
  <c r="T75" i="7"/>
  <c r="T65" i="7"/>
  <c r="T17" i="3"/>
  <c r="T84" i="7"/>
  <c r="T74" i="7"/>
  <c r="T63" i="7"/>
  <c r="T16" i="3"/>
  <c r="T67" i="7"/>
  <c r="T66" i="7"/>
  <c r="T18" i="3"/>
  <c r="B21" i="12"/>
  <c r="V83" i="7" l="1"/>
  <c r="V73" i="7"/>
  <c r="V63" i="7"/>
  <c r="V79" i="7"/>
  <c r="V68" i="7"/>
  <c r="V67" i="7"/>
  <c r="V81" i="7"/>
  <c r="V72" i="7"/>
  <c r="V62" i="7"/>
  <c r="V87" i="7"/>
  <c r="V77" i="7"/>
  <c r="V90" i="7"/>
  <c r="V80" i="7"/>
  <c r="V70" i="7"/>
  <c r="V61" i="7"/>
  <c r="V89" i="7"/>
  <c r="V69" i="7"/>
  <c r="V86" i="7"/>
  <c r="V85" i="7"/>
  <c r="V76" i="7"/>
  <c r="V66" i="7"/>
  <c r="V84" i="7"/>
  <c r="V75" i="7"/>
  <c r="V65" i="7"/>
  <c r="V78" i="7"/>
  <c r="V58" i="11"/>
  <c r="V56" i="11"/>
  <c r="V57" i="11"/>
  <c r="V63" i="11"/>
  <c r="B22" i="12"/>
  <c r="B23" i="12" s="1"/>
  <c r="V62" i="11"/>
  <c r="V12" i="3"/>
  <c r="V64" i="11"/>
  <c r="V15" i="3"/>
  <c r="V18" i="3"/>
  <c r="V14" i="3"/>
  <c r="V13" i="3"/>
  <c r="V55" i="11"/>
  <c r="V17" i="3"/>
  <c r="V16" i="3"/>
  <c r="V19" i="3"/>
  <c r="V95" i="9" l="1"/>
  <c r="V93" i="9"/>
  <c r="V92" i="9"/>
  <c r="V90" i="9"/>
  <c r="V89" i="9"/>
  <c r="V88" i="9"/>
  <c r="T95" i="9"/>
  <c r="T93" i="9"/>
  <c r="T92" i="9"/>
  <c r="T90" i="9"/>
  <c r="T89" i="9"/>
  <c r="T88" i="9"/>
  <c r="L95" i="9"/>
  <c r="L93" i="9"/>
  <c r="L92" i="9"/>
  <c r="L90" i="9"/>
  <c r="L89" i="9"/>
  <c r="L88" i="9"/>
  <c r="B24" i="12"/>
  <c r="P93" i="9"/>
  <c r="P90" i="9"/>
  <c r="P88" i="9"/>
  <c r="P95" i="9"/>
  <c r="P92" i="9"/>
  <c r="P89" i="9"/>
  <c r="N93" i="9"/>
  <c r="N89" i="9"/>
  <c r="V101" i="7"/>
  <c r="R88" i="9"/>
  <c r="R92" i="9"/>
  <c r="N88" i="9"/>
  <c r="V99" i="7"/>
  <c r="V94" i="7"/>
  <c r="N92" i="9"/>
  <c r="N95" i="9"/>
  <c r="R93" i="9"/>
  <c r="R89" i="9"/>
  <c r="R90" i="9"/>
  <c r="V98" i="7"/>
  <c r="N90" i="9"/>
  <c r="V95" i="7"/>
  <c r="V100" i="7"/>
  <c r="V92" i="7"/>
  <c r="V102" i="7"/>
  <c r="V96" i="7"/>
  <c r="R95" i="9"/>
  <c r="V93" i="7"/>
  <c r="V91" i="7"/>
  <c r="J99" i="7" l="1"/>
  <c r="L99" i="7"/>
  <c r="B25" i="12"/>
  <c r="H99" i="7" s="1"/>
  <c r="P102" i="7"/>
  <c r="P101" i="7"/>
  <c r="P100" i="7"/>
  <c r="P99" i="7"/>
  <c r="P98" i="7"/>
  <c r="P97" i="7"/>
  <c r="L102" i="7"/>
  <c r="L101" i="7"/>
  <c r="L100" i="7"/>
  <c r="L98" i="7"/>
  <c r="L97" i="7"/>
  <c r="P25" i="3"/>
  <c r="P23" i="3"/>
  <c r="T102" i="7"/>
  <c r="T101" i="7"/>
  <c r="T100" i="7"/>
  <c r="T99" i="7"/>
  <c r="T98" i="7"/>
  <c r="T97" i="7"/>
  <c r="J100" i="7"/>
  <c r="R98" i="7"/>
  <c r="R23" i="3"/>
  <c r="P21" i="3"/>
  <c r="N101" i="7"/>
  <c r="J98" i="7"/>
  <c r="R25" i="3"/>
  <c r="L23" i="3"/>
  <c r="L21" i="3"/>
  <c r="J102" i="7"/>
  <c r="R100" i="7"/>
  <c r="N97" i="7"/>
  <c r="T21" i="3"/>
  <c r="J101" i="7"/>
  <c r="T25" i="3"/>
  <c r="N98" i="7"/>
  <c r="N25" i="3"/>
  <c r="T23" i="3"/>
  <c r="R102" i="7"/>
  <c r="N102" i="7"/>
  <c r="J21" i="3"/>
  <c r="L25" i="3"/>
  <c r="N23" i="3"/>
  <c r="N100" i="7"/>
  <c r="J25" i="3"/>
  <c r="J23" i="3"/>
  <c r="R21" i="3"/>
  <c r="N21" i="3"/>
  <c r="J97" i="7"/>
  <c r="N99" i="7"/>
  <c r="R101" i="7"/>
  <c r="R97" i="7"/>
  <c r="R99" i="7"/>
  <c r="L68" i="11" l="1"/>
  <c r="H95" i="9"/>
  <c r="H93" i="9"/>
  <c r="H92" i="9"/>
  <c r="H90" i="9"/>
  <c r="H89" i="9"/>
  <c r="H88" i="9"/>
  <c r="H87" i="9"/>
  <c r="H86" i="9"/>
  <c r="H85" i="9"/>
  <c r="H84" i="9"/>
  <c r="H83" i="9"/>
  <c r="H82" i="9"/>
  <c r="H81" i="9"/>
  <c r="H80" i="9"/>
  <c r="H79" i="9"/>
  <c r="H78" i="9"/>
  <c r="H77" i="9"/>
  <c r="H76" i="9"/>
  <c r="H75" i="9"/>
  <c r="H74" i="9"/>
  <c r="H73" i="9"/>
  <c r="H72" i="9"/>
  <c r="H71" i="9"/>
  <c r="H70" i="9"/>
  <c r="H69" i="9"/>
  <c r="H68" i="9"/>
  <c r="H67" i="9"/>
  <c r="J68" i="11"/>
  <c r="H68" i="11"/>
  <c r="L87" i="9"/>
  <c r="L86" i="9"/>
  <c r="L85" i="9"/>
  <c r="L84" i="9"/>
  <c r="L83" i="9"/>
  <c r="L82" i="9"/>
  <c r="L81" i="9"/>
  <c r="L80" i="9"/>
  <c r="L79" i="9"/>
  <c r="L78" i="9"/>
  <c r="L77" i="9"/>
  <c r="L76" i="9"/>
  <c r="L75" i="9"/>
  <c r="L74" i="9"/>
  <c r="L73" i="9"/>
  <c r="L72" i="9"/>
  <c r="L71" i="9"/>
  <c r="L70" i="9"/>
  <c r="L69" i="9"/>
  <c r="L68" i="9"/>
  <c r="L67" i="9"/>
  <c r="J95" i="9"/>
  <c r="J92" i="9"/>
  <c r="J89" i="9"/>
  <c r="J87" i="9"/>
  <c r="J85" i="9"/>
  <c r="J83" i="9"/>
  <c r="J81" i="9"/>
  <c r="J79" i="9"/>
  <c r="J77" i="9"/>
  <c r="J75" i="9"/>
  <c r="J73" i="9"/>
  <c r="J71" i="9"/>
  <c r="J69" i="9"/>
  <c r="J67" i="9"/>
  <c r="B26" i="12"/>
  <c r="J86" i="9"/>
  <c r="J70" i="9"/>
  <c r="H97" i="7"/>
  <c r="H92" i="7"/>
  <c r="J93" i="9"/>
  <c r="J76" i="9"/>
  <c r="J82" i="9"/>
  <c r="J88" i="9"/>
  <c r="J72" i="9"/>
  <c r="J90" i="9"/>
  <c r="J74" i="9"/>
  <c r="H94" i="7"/>
  <c r="H25" i="3"/>
  <c r="J80" i="9"/>
  <c r="J78" i="9"/>
  <c r="H91" i="7"/>
  <c r="H24" i="3"/>
  <c r="H101" i="7"/>
  <c r="H93" i="7"/>
  <c r="H22" i="3"/>
  <c r="H23" i="3"/>
  <c r="H98" i="7"/>
  <c r="H95" i="7"/>
  <c r="H20" i="3"/>
  <c r="H100" i="7"/>
  <c r="J84" i="9"/>
  <c r="H102" i="7"/>
  <c r="H21" i="3"/>
  <c r="J68" i="9"/>
  <c r="L63" i="9" l="1"/>
  <c r="L64" i="9"/>
  <c r="B27" i="12"/>
  <c r="L65" i="9"/>
  <c r="H15" i="7" l="1"/>
  <c r="H27" i="7"/>
  <c r="H11" i="7"/>
  <c r="H23" i="7"/>
  <c r="H7" i="7"/>
  <c r="H5" i="7"/>
  <c r="H21" i="7"/>
  <c r="H17" i="7"/>
  <c r="H5" i="11"/>
  <c r="H11" i="9"/>
  <c r="H18" i="9"/>
  <c r="H17" i="9"/>
  <c r="H16" i="9"/>
  <c r="H15" i="9"/>
  <c r="H14" i="9"/>
  <c r="H13" i="9"/>
  <c r="H22" i="9"/>
  <c r="H23" i="9"/>
  <c r="B28" i="12"/>
  <c r="H12" i="9"/>
  <c r="H21" i="9"/>
  <c r="H19" i="9"/>
  <c r="B29" i="12" l="1"/>
  <c r="H14" i="11"/>
  <c r="H5" i="9"/>
  <c r="H9" i="9"/>
  <c r="J21" i="7" l="1"/>
  <c r="J11" i="7"/>
  <c r="B30" i="12"/>
  <c r="J17" i="7"/>
  <c r="J7" i="7"/>
  <c r="J15" i="7"/>
  <c r="J5" i="7"/>
  <c r="J12" i="9" l="1"/>
  <c r="B31" i="12"/>
  <c r="B32" i="12" s="1"/>
  <c r="J21" i="9"/>
  <c r="J19" i="9"/>
  <c r="J23" i="9"/>
  <c r="J18" i="9"/>
  <c r="J16" i="9"/>
  <c r="J11" i="9"/>
  <c r="J13" i="9"/>
  <c r="J22" i="9"/>
  <c r="J5" i="9"/>
  <c r="J17" i="9"/>
  <c r="J15" i="9"/>
  <c r="J9" i="9"/>
  <c r="J14" i="9"/>
  <c r="N32" i="11" l="1"/>
  <c r="N20" i="11"/>
  <c r="N17" i="11"/>
  <c r="B33" i="12"/>
  <c r="N28" i="7"/>
  <c r="N14" i="11"/>
  <c r="N8" i="11"/>
  <c r="N18" i="11"/>
  <c r="N15" i="11"/>
  <c r="N5" i="11"/>
  <c r="N19" i="11"/>
  <c r="N16" i="11"/>
  <c r="N15" i="7"/>
  <c r="N30" i="7"/>
  <c r="N23" i="7"/>
  <c r="N17" i="7"/>
  <c r="N21" i="7"/>
  <c r="N27" i="7"/>
  <c r="N9" i="9" l="1"/>
  <c r="N5" i="9"/>
  <c r="N19" i="9"/>
  <c r="L18" i="9"/>
  <c r="L17" i="9"/>
  <c r="L16" i="9"/>
  <c r="N12" i="9"/>
  <c r="L11" i="9"/>
  <c r="B34" i="12"/>
  <c r="N18" i="9"/>
  <c r="N17" i="9"/>
  <c r="L12" i="9"/>
  <c r="L19" i="9"/>
  <c r="N11" i="9"/>
  <c r="N16" i="9"/>
  <c r="P46" i="7" l="1"/>
  <c r="B35" i="12"/>
  <c r="B36" i="12" s="1"/>
  <c r="B37" i="12" s="1"/>
  <c r="P39" i="7"/>
  <c r="P34" i="7"/>
  <c r="J40" i="11" l="1"/>
  <c r="J39" i="11"/>
  <c r="H39" i="11"/>
  <c r="H40" i="11"/>
  <c r="L39" i="11"/>
  <c r="R40" i="11"/>
  <c r="P40" i="11"/>
  <c r="N40" i="11"/>
  <c r="T40" i="11"/>
  <c r="B38" i="12"/>
  <c r="L40" i="11"/>
  <c r="P34" i="9" l="1"/>
  <c r="P30" i="9"/>
  <c r="L28" i="9"/>
  <c r="B39" i="12"/>
  <c r="B40" i="12" s="1"/>
  <c r="N31" i="9"/>
  <c r="P28" i="9"/>
  <c r="N30" i="9"/>
  <c r="P32" i="9"/>
  <c r="L31" i="9"/>
  <c r="P31" i="9"/>
  <c r="L30" i="9"/>
  <c r="N28" i="9"/>
  <c r="L32" i="9"/>
  <c r="B41" i="12" l="1"/>
  <c r="B42" i="12" s="1"/>
  <c r="N34" i="7"/>
  <c r="N39" i="7"/>
  <c r="N46" i="7"/>
  <c r="J30" i="7" l="1"/>
  <c r="H16" i="11"/>
  <c r="L17" i="11"/>
  <c r="J17" i="11"/>
  <c r="J66" i="11"/>
  <c r="H32" i="11"/>
  <c r="H19" i="11"/>
  <c r="H18" i="11"/>
  <c r="L16" i="11"/>
  <c r="L15" i="11"/>
  <c r="J14" i="11"/>
  <c r="J8" i="11"/>
  <c r="L5" i="11"/>
  <c r="H66" i="11"/>
  <c r="J16" i="11"/>
  <c r="H8" i="11"/>
  <c r="H28" i="7"/>
  <c r="L19" i="11"/>
  <c r="L9" i="9"/>
  <c r="L23" i="7"/>
  <c r="B43" i="12"/>
  <c r="B44" i="12" s="1"/>
  <c r="L32" i="11"/>
  <c r="L18" i="11"/>
  <c r="L5" i="9"/>
  <c r="J28" i="7"/>
  <c r="L28" i="7"/>
  <c r="L21" i="7"/>
  <c r="L7" i="7"/>
  <c r="L8" i="11"/>
  <c r="J18" i="11"/>
  <c r="J15" i="11"/>
  <c r="H30" i="7"/>
  <c r="J23" i="7"/>
  <c r="H17" i="11"/>
  <c r="L17" i="7"/>
  <c r="L5" i="7"/>
  <c r="J19" i="11"/>
  <c r="J27" i="7"/>
  <c r="J32" i="11"/>
  <c r="L30" i="7"/>
  <c r="L66" i="11"/>
  <c r="J5" i="11"/>
  <c r="L15" i="7"/>
  <c r="L14" i="11"/>
  <c r="L11" i="7"/>
  <c r="P11" i="9" l="1"/>
  <c r="P12" i="9"/>
  <c r="B45" i="12"/>
  <c r="P18" i="9"/>
  <c r="P17" i="9"/>
  <c r="P16" i="9"/>
  <c r="P19" i="9"/>
  <c r="P5" i="9"/>
  <c r="R19" i="9" l="1"/>
  <c r="R18" i="9"/>
  <c r="R16" i="9"/>
  <c r="R11" i="9"/>
  <c r="J66" i="9"/>
  <c r="B46" i="12"/>
  <c r="R17" i="9"/>
  <c r="R12" i="9"/>
  <c r="R5" i="9" l="1"/>
  <c r="R9" i="9"/>
  <c r="B47" i="12"/>
  <c r="B48" i="12" s="1"/>
  <c r="T23" i="9" l="1"/>
  <c r="T22" i="9"/>
  <c r="P21" i="9"/>
  <c r="B49" i="12"/>
  <c r="T66" i="9"/>
  <c r="L66" i="9"/>
  <c r="N21" i="9"/>
  <c r="L15" i="9"/>
  <c r="L14" i="9"/>
  <c r="L13" i="9"/>
  <c r="P66" i="9"/>
  <c r="R23" i="9"/>
  <c r="P22" i="9"/>
  <c r="T19" i="9"/>
  <c r="P15" i="9"/>
  <c r="P14" i="9"/>
  <c r="P13" i="9"/>
  <c r="R66" i="9"/>
  <c r="N13" i="9"/>
  <c r="N66" i="9"/>
  <c r="N22" i="9"/>
  <c r="T17" i="9"/>
  <c r="R14" i="9"/>
  <c r="N23" i="9"/>
  <c r="L21" i="9"/>
  <c r="T18" i="9"/>
  <c r="N15" i="9"/>
  <c r="T13" i="9"/>
  <c r="L22" i="9"/>
  <c r="T15" i="9"/>
  <c r="R15" i="9"/>
  <c r="T12" i="9"/>
  <c r="T16" i="9"/>
  <c r="R21" i="9"/>
  <c r="T14" i="9"/>
  <c r="N14" i="9"/>
  <c r="L23" i="9"/>
  <c r="R22" i="9"/>
  <c r="R13" i="9"/>
  <c r="T11" i="9"/>
  <c r="P23" i="9"/>
  <c r="P19" i="11" l="1"/>
  <c r="P32" i="11"/>
  <c r="P28" i="7"/>
  <c r="P27" i="7"/>
  <c r="P30" i="7"/>
  <c r="P23" i="7"/>
  <c r="P13" i="7"/>
  <c r="P20" i="11"/>
  <c r="P18" i="11"/>
  <c r="P15" i="11"/>
  <c r="P5" i="11"/>
  <c r="P16" i="11"/>
  <c r="P8" i="11"/>
  <c r="N13" i="7"/>
  <c r="B50" i="12"/>
  <c r="J13" i="7"/>
  <c r="P14" i="11"/>
  <c r="L13" i="7"/>
  <c r="P17" i="11"/>
  <c r="B51" i="12" l="1"/>
  <c r="P9" i="9"/>
  <c r="T8" i="11" l="1"/>
  <c r="T5" i="11"/>
  <c r="R27" i="7"/>
  <c r="R30" i="7"/>
  <c r="T27" i="7"/>
  <c r="T23" i="7"/>
  <c r="T30" i="7"/>
  <c r="R28" i="7"/>
  <c r="T28" i="7"/>
  <c r="L62" i="9"/>
  <c r="L54" i="9"/>
  <c r="L61" i="9"/>
  <c r="L53" i="9"/>
  <c r="L60" i="9"/>
  <c r="L51" i="9"/>
  <c r="L59" i="9"/>
  <c r="L58" i="9"/>
  <c r="L47" i="9"/>
  <c r="L57" i="9"/>
  <c r="L56" i="9"/>
  <c r="L55" i="9"/>
  <c r="L50" i="9"/>
  <c r="L48" i="9"/>
  <c r="L46" i="9"/>
  <c r="T20" i="11"/>
  <c r="T18" i="11"/>
  <c r="T65" i="11"/>
  <c r="T15" i="11"/>
  <c r="P96" i="7"/>
  <c r="N95" i="7"/>
  <c r="N94" i="7"/>
  <c r="N93" i="7"/>
  <c r="N92" i="7"/>
  <c r="N91" i="7"/>
  <c r="L96" i="7"/>
  <c r="T96" i="7"/>
  <c r="R95" i="7"/>
  <c r="R94" i="7"/>
  <c r="R93" i="7"/>
  <c r="R92" i="7"/>
  <c r="R91" i="7"/>
  <c r="L95" i="7"/>
  <c r="T93" i="7"/>
  <c r="T24" i="3"/>
  <c r="R96" i="7"/>
  <c r="L93" i="7"/>
  <c r="T91" i="7"/>
  <c r="T95" i="7"/>
  <c r="P92" i="7"/>
  <c r="T22" i="3"/>
  <c r="T20" i="3"/>
  <c r="B52" i="12"/>
  <c r="P93" i="7"/>
  <c r="T94" i="7"/>
  <c r="P94" i="7"/>
  <c r="T17" i="11"/>
  <c r="P95" i="7"/>
  <c r="T92" i="7"/>
  <c r="L92" i="7"/>
  <c r="L94" i="7"/>
  <c r="P91" i="7"/>
  <c r="N96" i="7"/>
  <c r="L91" i="7"/>
  <c r="R23" i="7" l="1"/>
  <c r="J60" i="9"/>
  <c r="B53" i="12"/>
  <c r="R20" i="11"/>
  <c r="R18" i="11"/>
  <c r="R65" i="11"/>
  <c r="R14" i="11"/>
  <c r="R8" i="11"/>
  <c r="J58" i="9"/>
  <c r="J48" i="9"/>
  <c r="J65" i="11"/>
  <c r="R17" i="11"/>
  <c r="J62" i="9"/>
  <c r="J53" i="9"/>
  <c r="N65" i="11"/>
  <c r="J61" i="9"/>
  <c r="J59" i="9"/>
  <c r="J57" i="9"/>
  <c r="J95" i="7"/>
  <c r="J94" i="7"/>
  <c r="J93" i="7"/>
  <c r="J92" i="7"/>
  <c r="J91" i="7"/>
  <c r="P24" i="3"/>
  <c r="J47" i="9"/>
  <c r="R15" i="11"/>
  <c r="J46" i="9"/>
  <c r="P22" i="3"/>
  <c r="P20" i="3"/>
  <c r="R5" i="11"/>
  <c r="J56" i="9"/>
  <c r="N24" i="3"/>
  <c r="L22" i="3"/>
  <c r="L20" i="3"/>
  <c r="L65" i="11"/>
  <c r="J54" i="9"/>
  <c r="J96" i="7"/>
  <c r="J22" i="3"/>
  <c r="R20" i="3"/>
  <c r="N20" i="3"/>
  <c r="J51" i="9"/>
  <c r="J20" i="3"/>
  <c r="P65" i="11"/>
  <c r="J50" i="9"/>
  <c r="R24" i="3"/>
  <c r="J55" i="9"/>
  <c r="L24" i="3"/>
  <c r="R22" i="3"/>
  <c r="J24" i="3"/>
  <c r="N22" i="3"/>
  <c r="B54" i="12" l="1"/>
  <c r="P5" i="7"/>
  <c r="N5" i="7"/>
  <c r="T5" i="9" l="1"/>
  <c r="B55" i="12"/>
  <c r="T13" i="7"/>
  <c r="T15" i="7"/>
  <c r="T17" i="7"/>
  <c r="T5" i="7"/>
  <c r="T11" i="7"/>
  <c r="T21" i="7"/>
  <c r="B56" i="12" l="1"/>
  <c r="P7" i="7"/>
  <c r="N7" i="7"/>
  <c r="B57" i="12" l="1"/>
  <c r="R5" i="7"/>
  <c r="R17" i="7"/>
  <c r="R13" i="7"/>
  <c r="R15" i="7"/>
  <c r="R11" i="7"/>
  <c r="R21" i="7"/>
  <c r="P11" i="7" l="1"/>
  <c r="N11" i="7"/>
  <c r="B58" i="12"/>
  <c r="T9" i="9" l="1"/>
  <c r="B59" i="12"/>
  <c r="P15" i="7"/>
  <c r="P21" i="7"/>
  <c r="P17" i="7"/>
  <c r="R52" i="7" l="1"/>
  <c r="R41" i="7"/>
  <c r="R34" i="7"/>
  <c r="R44" i="7"/>
  <c r="R37" i="7"/>
  <c r="R48" i="7"/>
  <c r="R55" i="7"/>
  <c r="R54" i="7"/>
  <c r="D29" i="8"/>
  <c r="B60" i="12"/>
  <c r="T41" i="7" l="1"/>
  <c r="T37" i="7"/>
  <c r="T52" i="7"/>
  <c r="T34" i="7"/>
  <c r="T55" i="7"/>
  <c r="T48" i="7"/>
  <c r="T44" i="7"/>
  <c r="B61" i="12"/>
  <c r="D37" i="8"/>
  <c r="L39" i="7" l="1"/>
  <c r="L46" i="7"/>
  <c r="L52" i="7"/>
  <c r="B62" i="12"/>
  <c r="L34" i="7"/>
  <c r="B63" i="12" l="1"/>
  <c r="D20" i="8"/>
  <c r="J52" i="7"/>
  <c r="B64" i="12" l="1"/>
  <c r="L36" i="9"/>
  <c r="B65" i="12" l="1"/>
  <c r="R32" i="9"/>
  <c r="R34" i="9"/>
  <c r="R30" i="9"/>
  <c r="R28" i="9"/>
  <c r="R36" i="9"/>
  <c r="R31" i="9"/>
  <c r="T28" i="9" l="1"/>
  <c r="T36" i="9"/>
  <c r="T34" i="9"/>
  <c r="T32" i="9"/>
  <c r="T31" i="9"/>
  <c r="G4" i="12"/>
  <c r="N5" i="3" l="1"/>
  <c r="V5" i="3"/>
  <c r="N58" i="7"/>
  <c r="N56" i="7"/>
  <c r="N50" i="7"/>
  <c r="P56" i="7"/>
  <c r="P50" i="7"/>
  <c r="R58" i="7"/>
  <c r="R56" i="7"/>
  <c r="R50" i="7"/>
  <c r="T58" i="7"/>
  <c r="T56" i="7"/>
  <c r="T50" i="7"/>
  <c r="N32" i="9"/>
  <c r="V32" i="9"/>
  <c r="R34" i="11"/>
  <c r="T34" i="11"/>
  <c r="V34" i="11"/>
  <c r="V48" i="7"/>
  <c r="V34" i="7"/>
  <c r="N51" i="7"/>
  <c r="V56" i="7"/>
  <c r="P52" i="7"/>
  <c r="P60" i="7"/>
  <c r="V55" i="7"/>
  <c r="P51" i="7"/>
  <c r="R60" i="7"/>
  <c r="V60" i="7"/>
  <c r="P55" i="7"/>
  <c r="T60" i="7"/>
  <c r="V37" i="7"/>
  <c r="V58" i="7"/>
  <c r="P54" i="7"/>
  <c r="V41" i="7"/>
  <c r="V54" i="7"/>
  <c r="N55" i="7"/>
  <c r="V50" i="7"/>
  <c r="V52" i="7"/>
  <c r="N52" i="7"/>
  <c r="V49" i="7"/>
  <c r="V51" i="7"/>
  <c r="N54" i="7"/>
  <c r="V44" i="7"/>
  <c r="D45" i="8"/>
  <c r="N42" i="9"/>
  <c r="N40" i="9"/>
  <c r="P42" i="9"/>
  <c r="P40" i="9"/>
  <c r="R40" i="9"/>
  <c r="T42" i="9"/>
  <c r="N41" i="9"/>
  <c r="P41" i="9"/>
  <c r="R41" i="9"/>
  <c r="V28" i="9"/>
  <c r="V42" i="9"/>
  <c r="R42" i="9"/>
  <c r="T40" i="9"/>
  <c r="V40" i="9"/>
  <c r="V41" i="9"/>
  <c r="T41" i="9"/>
  <c r="V35" i="9"/>
  <c r="G5" i="12"/>
  <c r="V35" i="11"/>
  <c r="T35" i="9"/>
  <c r="R33" i="9"/>
  <c r="V31" i="9"/>
  <c r="P34" i="11"/>
  <c r="V87" i="9"/>
  <c r="V86" i="9"/>
  <c r="V85" i="9"/>
  <c r="V84" i="9"/>
  <c r="V83" i="9"/>
  <c r="V82" i="9"/>
  <c r="V81" i="9"/>
  <c r="V80" i="9"/>
  <c r="V79" i="9"/>
  <c r="V78" i="9"/>
  <c r="V77" i="9"/>
  <c r="V76" i="9"/>
  <c r="V75" i="9"/>
  <c r="V74" i="9"/>
  <c r="V73" i="9"/>
  <c r="V72" i="9"/>
  <c r="V71" i="9"/>
  <c r="V70" i="9"/>
  <c r="V69" i="9"/>
  <c r="V68" i="9"/>
  <c r="V67" i="9"/>
  <c r="N34" i="11"/>
  <c r="T87" i="9"/>
  <c r="T86" i="9"/>
  <c r="T85" i="9"/>
  <c r="T84" i="9"/>
  <c r="T83" i="9"/>
  <c r="T82" i="9"/>
  <c r="T81" i="9"/>
  <c r="T80" i="9"/>
  <c r="T79" i="9"/>
  <c r="T78" i="9"/>
  <c r="T77" i="9"/>
  <c r="T76" i="9"/>
  <c r="T75" i="9"/>
  <c r="T74" i="9"/>
  <c r="T73" i="9"/>
  <c r="T72" i="9"/>
  <c r="T71" i="9"/>
  <c r="T70" i="9"/>
  <c r="T69" i="9"/>
  <c r="T68" i="9"/>
  <c r="T67" i="9"/>
  <c r="P68" i="11"/>
  <c r="P67" i="11"/>
  <c r="V40" i="11"/>
  <c r="V37" i="11"/>
  <c r="N68" i="11"/>
  <c r="N35" i="9"/>
  <c r="V30" i="9"/>
  <c r="T67" i="11"/>
  <c r="V39" i="11"/>
  <c r="P86" i="9"/>
  <c r="P84" i="9"/>
  <c r="P82" i="9"/>
  <c r="P80" i="9"/>
  <c r="P78" i="9"/>
  <c r="P76" i="9"/>
  <c r="P74" i="9"/>
  <c r="P72" i="9"/>
  <c r="P70" i="9"/>
  <c r="P68" i="9"/>
  <c r="V36" i="9"/>
  <c r="T68" i="11"/>
  <c r="V42" i="11"/>
  <c r="P87" i="9"/>
  <c r="P85" i="9"/>
  <c r="P83" i="9"/>
  <c r="P81" i="9"/>
  <c r="P79" i="9"/>
  <c r="P77" i="9"/>
  <c r="P75" i="9"/>
  <c r="P73" i="9"/>
  <c r="P71" i="9"/>
  <c r="P69" i="9"/>
  <c r="P67" i="9"/>
  <c r="R35" i="9"/>
  <c r="N33" i="9"/>
  <c r="V41" i="11"/>
  <c r="R82" i="9"/>
  <c r="R79" i="9"/>
  <c r="N76" i="9"/>
  <c r="N73" i="9"/>
  <c r="P33" i="9"/>
  <c r="V25" i="3"/>
  <c r="R67" i="11"/>
  <c r="R85" i="9"/>
  <c r="N82" i="9"/>
  <c r="N79" i="9"/>
  <c r="R72" i="9"/>
  <c r="R69" i="9"/>
  <c r="N67" i="11"/>
  <c r="V38" i="11"/>
  <c r="N85" i="9"/>
  <c r="R78" i="9"/>
  <c r="R75" i="9"/>
  <c r="N72" i="9"/>
  <c r="N69" i="9"/>
  <c r="N36" i="9"/>
  <c r="V36" i="11"/>
  <c r="R84" i="9"/>
  <c r="R81" i="9"/>
  <c r="N78" i="9"/>
  <c r="N75" i="9"/>
  <c r="R68" i="9"/>
  <c r="V68" i="11"/>
  <c r="R86" i="9"/>
  <c r="R83" i="9"/>
  <c r="N80" i="9"/>
  <c r="N77" i="9"/>
  <c r="R70" i="9"/>
  <c r="R67" i="9"/>
  <c r="V33" i="9"/>
  <c r="T51" i="7"/>
  <c r="V23" i="3"/>
  <c r="P6" i="3"/>
  <c r="R68" i="11"/>
  <c r="V43" i="11"/>
  <c r="N86" i="9"/>
  <c r="N83" i="9"/>
  <c r="R76" i="9"/>
  <c r="R73" i="9"/>
  <c r="N70" i="9"/>
  <c r="N67" i="9"/>
  <c r="V33" i="11"/>
  <c r="R77" i="9"/>
  <c r="T30" i="9"/>
  <c r="N37" i="7"/>
  <c r="V6" i="3"/>
  <c r="R6" i="3"/>
  <c r="R71" i="9"/>
  <c r="T33" i="9"/>
  <c r="R87" i="9"/>
  <c r="R74" i="9"/>
  <c r="P35" i="9"/>
  <c r="N60" i="7"/>
  <c r="T54" i="7"/>
  <c r="N48" i="7"/>
  <c r="V21" i="3"/>
  <c r="T6" i="3"/>
  <c r="N87" i="9"/>
  <c r="N74" i="9"/>
  <c r="V34" i="9"/>
  <c r="N84" i="9"/>
  <c r="N71" i="9"/>
  <c r="N81" i="9"/>
  <c r="N68" i="9"/>
  <c r="N41" i="7"/>
  <c r="R80" i="9"/>
  <c r="N6" i="3"/>
  <c r="T21" i="9" l="1"/>
  <c r="V21" i="9"/>
  <c r="V25" i="9"/>
  <c r="V26" i="9"/>
  <c r="V27" i="9"/>
  <c r="V24" i="9"/>
  <c r="V66" i="9"/>
  <c r="G6" i="12"/>
  <c r="V22" i="9"/>
  <c r="V11" i="9"/>
  <c r="V20" i="9"/>
  <c r="V14" i="9"/>
  <c r="V12" i="9"/>
  <c r="V16" i="9"/>
  <c r="V17" i="9"/>
  <c r="V23" i="9"/>
  <c r="V13" i="9"/>
  <c r="V18" i="9"/>
  <c r="V15" i="9"/>
  <c r="V19" i="9"/>
  <c r="V15" i="7" l="1"/>
  <c r="V5" i="7"/>
  <c r="G7" i="12"/>
  <c r="V13" i="7"/>
  <c r="V11" i="7"/>
  <c r="V21" i="7"/>
  <c r="V17" i="7"/>
  <c r="N55" i="9" l="1"/>
  <c r="N46" i="9"/>
  <c r="N62" i="9"/>
  <c r="N54" i="9"/>
  <c r="P46" i="9"/>
  <c r="N60" i="9"/>
  <c r="N50" i="9"/>
  <c r="N49" i="9"/>
  <c r="N48" i="9"/>
  <c r="N61" i="9"/>
  <c r="N53" i="9"/>
  <c r="N51" i="9"/>
  <c r="N59" i="9"/>
  <c r="N58" i="9"/>
  <c r="N57" i="9"/>
  <c r="N47" i="9"/>
  <c r="N56" i="9"/>
  <c r="V66" i="11"/>
  <c r="V65" i="11"/>
  <c r="V14" i="11"/>
  <c r="V13" i="11"/>
  <c r="V9" i="11"/>
  <c r="V7" i="11"/>
  <c r="T61" i="9"/>
  <c r="R58" i="9"/>
  <c r="V56" i="9"/>
  <c r="P55" i="9"/>
  <c r="T53" i="9"/>
  <c r="V51" i="9"/>
  <c r="P50" i="9"/>
  <c r="R48" i="9"/>
  <c r="V46" i="9"/>
  <c r="T66" i="11"/>
  <c r="V15" i="11"/>
  <c r="T14" i="11"/>
  <c r="T13" i="11"/>
  <c r="V8" i="11"/>
  <c r="V6" i="11"/>
  <c r="G8" i="12"/>
  <c r="R66" i="11"/>
  <c r="R13" i="11"/>
  <c r="V5" i="11"/>
  <c r="V62" i="9"/>
  <c r="P61" i="9"/>
  <c r="T59" i="9"/>
  <c r="R56" i="9"/>
  <c r="P53" i="9"/>
  <c r="R51" i="9"/>
  <c r="V49" i="9"/>
  <c r="V11" i="11"/>
  <c r="V20" i="11"/>
  <c r="V61" i="9"/>
  <c r="R59" i="9"/>
  <c r="R57" i="9"/>
  <c r="R55" i="9"/>
  <c r="V50" i="9"/>
  <c r="T48" i="9"/>
  <c r="R46" i="9"/>
  <c r="V17" i="11"/>
  <c r="N13" i="11"/>
  <c r="T52" i="9"/>
  <c r="R50" i="9"/>
  <c r="V47" i="9"/>
  <c r="V32" i="7"/>
  <c r="V27" i="7"/>
  <c r="N66" i="11"/>
  <c r="R62" i="9"/>
  <c r="P60" i="9"/>
  <c r="V57" i="9"/>
  <c r="V53" i="9"/>
  <c r="P51" i="9"/>
  <c r="P49" i="9"/>
  <c r="V28" i="7"/>
  <c r="V18" i="11"/>
  <c r="R60" i="9"/>
  <c r="T56" i="9"/>
  <c r="R53" i="9"/>
  <c r="T49" i="9"/>
  <c r="V59" i="9"/>
  <c r="P56" i="9"/>
  <c r="V52" i="9"/>
  <c r="R49" i="9"/>
  <c r="P59" i="9"/>
  <c r="R52" i="9"/>
  <c r="V48" i="9"/>
  <c r="P66" i="11"/>
  <c r="V12" i="11"/>
  <c r="V60" i="9"/>
  <c r="T57" i="9"/>
  <c r="P54" i="9"/>
  <c r="T50" i="9"/>
  <c r="P47" i="9"/>
  <c r="V26" i="7"/>
  <c r="V10" i="11"/>
  <c r="T60" i="9"/>
  <c r="P57" i="9"/>
  <c r="P62" i="9"/>
  <c r="P52" i="9"/>
  <c r="R61" i="9"/>
  <c r="T51" i="9"/>
  <c r="V58" i="9"/>
  <c r="T58" i="9"/>
  <c r="P58" i="9"/>
  <c r="T47" i="9"/>
  <c r="R47" i="9"/>
  <c r="V30" i="7"/>
  <c r="T62" i="9"/>
  <c r="R54" i="9"/>
  <c r="T46" i="9"/>
  <c r="V20" i="3"/>
  <c r="P48" i="9"/>
  <c r="V24" i="3"/>
  <c r="P13" i="11"/>
  <c r="T55" i="9"/>
  <c r="V22" i="3"/>
  <c r="G9" i="12" l="1"/>
  <c r="V67" i="11"/>
  <c r="J55" i="11" l="1"/>
  <c r="J56" i="11"/>
  <c r="J57" i="11"/>
  <c r="G10" i="12"/>
  <c r="J18" i="3"/>
  <c r="J14" i="3"/>
  <c r="J17" i="3"/>
  <c r="J19" i="3"/>
  <c r="J15" i="3"/>
  <c r="J58" i="11"/>
  <c r="J16" i="3"/>
  <c r="J12" i="3"/>
  <c r="V9" i="9" l="1"/>
  <c r="G11" i="12"/>
  <c r="V44" i="9" l="1"/>
  <c r="V43" i="9"/>
  <c r="V45" i="9"/>
  <c r="G12" i="12"/>
  <c r="V9" i="3"/>
  <c r="V10" i="3"/>
  <c r="R44" i="9" l="1"/>
  <c r="R45" i="9"/>
  <c r="R43" i="9"/>
  <c r="G13" i="12"/>
  <c r="R9" i="3"/>
  <c r="R10" i="3"/>
  <c r="L44" i="9" l="1"/>
  <c r="L43" i="9"/>
  <c r="L45" i="9"/>
  <c r="G14" i="12"/>
  <c r="L9" i="3"/>
  <c r="L10" i="3"/>
  <c r="H9" i="3" l="1"/>
  <c r="H44" i="9"/>
  <c r="H45" i="9"/>
  <c r="H43" i="9"/>
  <c r="G15" i="12"/>
  <c r="G16" i="12" s="1"/>
  <c r="H10" i="3"/>
  <c r="L27" i="7" l="1"/>
  <c r="P65" i="9"/>
  <c r="P63" i="9"/>
  <c r="N65" i="9"/>
  <c r="N64" i="9"/>
  <c r="N63" i="9"/>
  <c r="P64" i="9"/>
  <c r="N52" i="9"/>
  <c r="T24" i="9"/>
  <c r="N25" i="9"/>
  <c r="H26" i="9"/>
  <c r="L7" i="9"/>
  <c r="L52" i="9"/>
  <c r="R26" i="9"/>
  <c r="N24" i="9"/>
  <c r="H25" i="9"/>
  <c r="J7" i="9"/>
  <c r="H7" i="9"/>
  <c r="J52" i="9"/>
  <c r="L25" i="9"/>
  <c r="P26" i="9"/>
  <c r="T7" i="9"/>
  <c r="R7" i="9"/>
  <c r="N26" i="9"/>
  <c r="N7" i="9"/>
  <c r="L49" i="9"/>
  <c r="R25" i="9"/>
  <c r="L26" i="9"/>
  <c r="H24" i="9"/>
  <c r="R24" i="9"/>
  <c r="V7" i="9"/>
  <c r="J49" i="9"/>
  <c r="L24" i="9"/>
  <c r="P25" i="9"/>
  <c r="J24" i="9"/>
  <c r="T25" i="9"/>
  <c r="J25" i="9"/>
  <c r="T26" i="9"/>
  <c r="P24" i="9"/>
  <c r="J26" i="9"/>
  <c r="P7" i="9"/>
  <c r="G17" i="12"/>
  <c r="N39" i="11" l="1"/>
  <c r="P39" i="11"/>
  <c r="T39" i="11"/>
  <c r="R39" i="11"/>
  <c r="P36" i="9"/>
  <c r="G18" i="12"/>
  <c r="G19" i="12" s="1"/>
  <c r="H7" i="3" l="1"/>
  <c r="G20" i="12"/>
  <c r="J7" i="3" l="1"/>
  <c r="G21" i="12"/>
  <c r="L7" i="3" l="1"/>
  <c r="G22" i="12"/>
  <c r="N7" i="3" l="1"/>
  <c r="G23" i="12"/>
  <c r="P7" i="3" l="1"/>
  <c r="G24" i="12"/>
  <c r="R8" i="3" l="1"/>
  <c r="G25" i="12"/>
  <c r="T7" i="3" l="1"/>
  <c r="G26" i="12"/>
  <c r="G27" i="12" l="1"/>
  <c r="G28" i="12" l="1"/>
  <c r="G29" i="12" l="1"/>
  <c r="G30" i="12" l="1"/>
  <c r="V8" i="3" l="1"/>
  <c r="G31" i="12"/>
  <c r="G32" i="12" s="1"/>
  <c r="G33" i="12" s="1"/>
  <c r="G34" i="12" s="1"/>
  <c r="G35" i="12" s="1"/>
  <c r="G36" i="12" s="1"/>
  <c r="G37" i="12" s="1"/>
  <c r="G38" i="12" s="1"/>
  <c r="G39" i="12" s="1"/>
  <c r="G40" i="12" s="1"/>
  <c r="G41" i="12" s="1"/>
  <c r="G42" i="12" s="1"/>
  <c r="G43" i="12" s="1"/>
  <c r="G44" i="12" s="1"/>
  <c r="G45" i="12" s="1"/>
  <c r="G46" i="12" s="1"/>
  <c r="G47" i="12" s="1"/>
  <c r="G48" i="12" s="1"/>
  <c r="G49" i="12" s="1"/>
  <c r="G50" i="12" s="1"/>
  <c r="G51" i="12" s="1"/>
  <c r="G52" i="12" s="1"/>
  <c r="G53" i="12" s="1"/>
  <c r="G54" i="12" s="1"/>
  <c r="G55" i="12" s="1"/>
  <c r="G56" i="12" s="1"/>
  <c r="G57" i="12" s="1"/>
  <c r="G58" i="12" s="1"/>
  <c r="G59" i="12" s="1"/>
  <c r="G60" i="12" s="1"/>
  <c r="G61" i="12" s="1"/>
  <c r="G62" i="12" s="1"/>
  <c r="G63" i="12" s="1"/>
  <c r="G64" i="12" s="1"/>
  <c r="G65" i="12" s="1"/>
</calcChain>
</file>

<file path=xl/comments1.xml><?xml version="1.0" encoding="utf-8"?>
<comments xmlns="http://schemas.openxmlformats.org/spreadsheetml/2006/main">
  <authors>
    <author>Jessica Hanna</author>
    <author>Shweta Shrestha</author>
    <author>Matthew Van Uffelen</author>
  </authors>
  <commentList>
    <comment ref="M37" authorId="0">
      <text>
        <r>
          <rPr>
            <sz val="9"/>
            <color indexed="81"/>
            <rFont val="Tahoma"/>
            <family val="2"/>
          </rPr>
          <t>This standard was introduced in 2010/11 however the 2012/13 report provided data for 2008/09 as shown here.</t>
        </r>
      </text>
    </comment>
    <comment ref="O37" authorId="0">
      <text>
        <r>
          <rPr>
            <sz val="9"/>
            <color indexed="81"/>
            <rFont val="Tahoma"/>
            <family val="2"/>
          </rPr>
          <t>This standard was introduced in 2010/11 however the 2012/13 report provided data for 2009/10 as shown here.
Figure corrected in the 2013/14 performance report</t>
        </r>
      </text>
    </comment>
    <comment ref="M41" authorId="0">
      <text>
        <r>
          <rPr>
            <sz val="9"/>
            <color indexed="81"/>
            <rFont val="Tahoma"/>
            <family val="2"/>
          </rPr>
          <t>This standard was introduced in 2010/11 however the 2012/13 report provided data for 2008/09 as shown here.</t>
        </r>
      </text>
    </comment>
    <comment ref="O41" authorId="0">
      <text>
        <r>
          <rPr>
            <sz val="9"/>
            <color indexed="81"/>
            <rFont val="Tahoma"/>
            <family val="2"/>
          </rPr>
          <t>This standard was introduced in 2010/11 however the 2012/13 report provided data for 2009/10 as shown here.  Figure corrected in the 2013/14 compliance and performance report</t>
        </r>
      </text>
    </comment>
    <comment ref="O44" authorId="0">
      <text>
        <r>
          <rPr>
            <sz val="9"/>
            <color indexed="81"/>
            <rFont val="Tahoma"/>
            <family val="2"/>
          </rPr>
          <t>This standard commenced in 2010/11 however in the 2013/14 report Hunter Water provided information for the prior year.</t>
        </r>
      </text>
    </comment>
    <comment ref="M48" authorId="0">
      <text>
        <r>
          <rPr>
            <sz val="9"/>
            <color indexed="81"/>
            <rFont val="Tahoma"/>
            <family val="2"/>
          </rPr>
          <t>This standard was introduced in 2010/11 however the 2012/13 report provided data for 2008/09 as shown here.</t>
        </r>
      </text>
    </comment>
    <comment ref="O48" authorId="0">
      <text>
        <r>
          <rPr>
            <sz val="9"/>
            <color indexed="81"/>
            <rFont val="Tahoma"/>
            <family val="2"/>
          </rPr>
          <t>This standard was introduced in 2010/11 however the 2012/13 report provided data for 2009/10 as shown here. The data was corrected in the 2013/14 compliance and performance report</t>
        </r>
      </text>
    </comment>
    <comment ref="Q51" authorId="0">
      <text>
        <r>
          <rPr>
            <b/>
            <sz val="9"/>
            <color indexed="81"/>
            <rFont val="Tahoma"/>
            <family val="2"/>
          </rPr>
          <t>Figure corrected in the 2013/14 Compliance and performance report</t>
        </r>
      </text>
    </comment>
    <comment ref="K61" authorId="0">
      <text>
        <r>
          <rPr>
            <sz val="9"/>
            <color indexed="81"/>
            <rFont val="Tahoma"/>
            <family val="2"/>
          </rPr>
          <t>Data for Lachlan and Macquarie valleys only.</t>
        </r>
      </text>
    </comment>
    <comment ref="M61" authorId="0">
      <text>
        <r>
          <rPr>
            <sz val="9"/>
            <color indexed="81"/>
            <rFont val="Tahoma"/>
            <family val="2"/>
          </rPr>
          <t>Data for Lachlan and Macquarie valleys only.</t>
        </r>
      </text>
    </comment>
    <comment ref="K63" authorId="0">
      <text>
        <r>
          <rPr>
            <sz val="9"/>
            <color indexed="81"/>
            <rFont val="Tahoma"/>
            <family val="2"/>
          </rPr>
          <t>Data for Lachlan and Macquarie valleys only.</t>
        </r>
      </text>
    </comment>
    <comment ref="O63" authorId="0">
      <text>
        <r>
          <rPr>
            <sz val="9"/>
            <color indexed="81"/>
            <rFont val="Tahoma"/>
            <family val="2"/>
          </rPr>
          <t>Data for Northern valleys only.</t>
        </r>
      </text>
    </comment>
    <comment ref="U77" authorId="0">
      <text>
        <r>
          <rPr>
            <sz val="9"/>
            <color indexed="81"/>
            <rFont val="Tahoma"/>
            <family val="2"/>
          </rPr>
          <t>Data reported as 'Brogo and Bega', not just 'Bega'.</t>
        </r>
      </text>
    </comment>
    <comment ref="G83" authorId="1">
      <text>
        <r>
          <rPr>
            <sz val="9"/>
            <color indexed="81"/>
            <rFont val="Tahoma"/>
            <family val="2"/>
          </rPr>
          <t>Responses were all reported as 'immediate'.</t>
        </r>
      </text>
    </comment>
    <comment ref="K88" authorId="0">
      <text>
        <r>
          <rPr>
            <sz val="9"/>
            <color indexed="81"/>
            <rFont val="Tahoma"/>
            <family val="2"/>
          </rPr>
          <t xml:space="preserve">The Fish River Water Supply (FRWS) scheme does not yet have daily minimum flow targets. These targets are normally established by DWE as part of a Water Sharing Plan. The Fish River does not yet have a Water Sharing Plan and State Water is not aware of any plans by DWE to develop such a plan. In previous reports, State Water has interpreted this requirement as an average riparian release of 1.9 ML per day. In response to the severity of the drought, in 2007/08 State Water sought and received approval from DWE for releases to the Fish River to mimic natural flow release variations. In addition, during 2007/08 the scheme maintained water restrictions, with the approval of with the FRWS Customer Council.
</t>
        </r>
      </text>
    </comment>
    <comment ref="M88" authorId="0">
      <text>
        <r>
          <rPr>
            <sz val="9"/>
            <color indexed="81"/>
            <rFont val="Tahoma"/>
            <family val="2"/>
          </rPr>
          <t>The Fish River Water Supply (FRWS) scheme does not yet have daily minimum flow targets. These targets are normally established by NOW (formerly DWE) as part of a WSP. The Fish River does not yet have a WSP and State Water is not aware of any plans by NOW to develop such a plan. In previous reports, State Water has interpreted this requirement as an average riparian release of 1.9 ML per day. In response to the severity of the drought, in 2007/08 State Water sought and received approval from the then DWE for releases to the Fish River to mimic natural flow release variations. In addition, during 2007/08 the scheme maintained water restrictions, with the approval of with the FRWS Customer Council.</t>
        </r>
      </text>
    </comment>
    <comment ref="O88" authorId="0">
      <text>
        <r>
          <rPr>
            <sz val="9"/>
            <color indexed="81"/>
            <rFont val="Tahoma"/>
            <family val="2"/>
          </rPr>
          <t>The Fish River Water Supply (FRWS) scheme does not yet have daily minimum flow targets. These targets are normally established by NOW (formerly DWE) as part of a WSP. The Fish River does not yet have a WSP and State Water is not aware of any plans by NOW to develop such a plan. In previous reports, State Water has interpreted this requirement as an average riparian release of 1.9 ML per day. In response to the severity of the drought, in 2007/08 State Water sought and received approval from the then DWE for releases to the Fish River to mimic natural flow release variations. In addition, during 2007/08 the scheme maintained water restrictions, with the approval of with the FRWS Customer Council.</t>
        </r>
      </text>
    </comment>
    <comment ref="Q88" authorId="0">
      <text>
        <r>
          <rPr>
            <sz val="9"/>
            <color indexed="81"/>
            <rFont val="Tahoma"/>
            <family val="2"/>
          </rPr>
          <t>The Fish River Water Supply (FRWS) scheme does not yet have daily minimum flow targets.  These targets are normally established by NOW as part of a WSP.  The Fish River does not yet have a WSP.
In relation to Oberon Dam in previous reports, State Water has interpreted this requirement as an average riparian release of 1.ML per day from the dam.  In relation to accessing water from Duckmaloi River State Water has interpreted this requirement as maintaining a minimum flow of 6ML per day downstream of the Duckmaloi Weir. Consequent to the Minister's review of water sharing arrangements in the FRWS, this minimum flow requirements has been reduced to 3ML per day and this was effective from 7 March 2011.
There were only 3 days in 2010-2011 when this minimum flow requirements had not been met, resulting in 99% compliance.</t>
        </r>
      </text>
    </comment>
    <comment ref="S93" authorId="2">
      <text>
        <r>
          <rPr>
            <b/>
            <sz val="9"/>
            <color indexed="81"/>
            <rFont val="Tahoma"/>
            <family val="2"/>
          </rPr>
          <t>IPART:</t>
        </r>
        <r>
          <rPr>
            <sz val="9"/>
            <color indexed="81"/>
            <rFont val="Tahoma"/>
            <family val="2"/>
          </rPr>
          <t xml:space="preserve">
revised from 48 to 49 for 2014-15 reporting period. See 103</t>
        </r>
      </text>
    </comment>
    <comment ref="G96" authorId="0">
      <text>
        <r>
          <rPr>
            <sz val="9"/>
            <color indexed="81"/>
            <rFont val="Tahoma"/>
            <family val="2"/>
          </rPr>
          <t>Data in spreadsheet unreliable for 2005/06 NWI C17.  Indicator not reported in 1 September report.</t>
        </r>
      </text>
    </comment>
  </commentList>
</comments>
</file>

<file path=xl/comments2.xml><?xml version="1.0" encoding="utf-8"?>
<comments xmlns="http://schemas.openxmlformats.org/spreadsheetml/2006/main">
  <authors>
    <author>Gudny Palsdottir</author>
    <author>Shweta Shrestha</author>
    <author>Jessica Hanna</author>
    <author>Matthew Van Uffelen</author>
    <author>Thomas Sewell</author>
  </authors>
  <commentList>
    <comment ref="A2" authorId="0">
      <text>
        <r>
          <rPr>
            <sz val="9"/>
            <color indexed="16"/>
            <rFont val="Tahoma"/>
            <family val="2"/>
          </rPr>
          <t>~!Print_Titles</t>
        </r>
        <r>
          <rPr>
            <sz val="9"/>
            <color indexed="16"/>
            <rFont val="Symbol"/>
            <family val="1"/>
            <charset val="2"/>
          </rPr>
          <t>º</t>
        </r>
        <r>
          <rPr>
            <sz val="9"/>
            <color indexed="16"/>
            <rFont val="Tahoma"/>
            <family val="2"/>
          </rPr>
          <t>XFD4</t>
        </r>
        <r>
          <rPr>
            <sz val="9"/>
            <color indexed="81"/>
            <rFont val="Tahoma"/>
            <family val="2"/>
          </rPr>
          <t xml:space="preserve"> =.</t>
        </r>
      </text>
    </comment>
    <comment ref="C5" authorId="0">
      <text>
        <r>
          <rPr>
            <sz val="9"/>
            <color indexed="81"/>
            <rFont val="Tahoma"/>
            <family val="2"/>
          </rPr>
          <t>=</t>
        </r>
        <r>
          <rPr>
            <sz val="9"/>
            <color indexed="12"/>
            <rFont val="Arial"/>
            <family val="2"/>
          </rPr>
          <t xml:space="preserve"> </t>
        </r>
        <r>
          <rPr>
            <sz val="9"/>
            <color indexed="10"/>
            <rFont val="Arial"/>
            <family val="2"/>
          </rPr>
          <t>D5</t>
        </r>
        <r>
          <rPr>
            <sz val="9"/>
            <color indexed="17"/>
            <rFont val="Arial"/>
            <family val="2"/>
          </rPr>
          <t>#</t>
        </r>
        <r>
          <rPr>
            <sz val="9"/>
            <color indexed="81"/>
            <rFont val="Tahoma"/>
            <family val="2"/>
          </rPr>
          <t xml:space="preserve"> =.</t>
        </r>
      </text>
    </comment>
    <comment ref="U11" authorId="1">
      <text>
        <r>
          <rPr>
            <sz val="9"/>
            <color indexed="81"/>
            <rFont val="Tahoma"/>
            <family val="2"/>
          </rPr>
          <t>In 2012/13 the wording for this indicator changed slightly to exclude clean-up notices.</t>
        </r>
      </text>
    </comment>
    <comment ref="C30" authorId="0">
      <text>
        <r>
          <rPr>
            <sz val="9"/>
            <color indexed="81"/>
            <rFont val="Tahoma"/>
            <family val="2"/>
          </rPr>
          <t>=</t>
        </r>
        <r>
          <rPr>
            <sz val="9"/>
            <color indexed="12"/>
            <rFont val="Arial"/>
            <family val="2"/>
          </rPr>
          <t xml:space="preserve"> </t>
        </r>
        <r>
          <rPr>
            <sz val="9"/>
            <color indexed="10"/>
            <rFont val="Arial"/>
            <family val="2"/>
          </rPr>
          <t>D30</t>
        </r>
        <r>
          <rPr>
            <sz val="9"/>
            <color indexed="17"/>
            <rFont val="Arial"/>
            <family val="2"/>
          </rPr>
          <t>#</t>
        </r>
        <r>
          <rPr>
            <sz val="9"/>
            <color indexed="81"/>
            <rFont val="Tahoma"/>
            <family val="2"/>
          </rPr>
          <t xml:space="preserve"> =.</t>
        </r>
      </text>
    </comment>
    <comment ref="C43" authorId="0">
      <text>
        <r>
          <rPr>
            <sz val="9"/>
            <color indexed="81"/>
            <rFont val="Tahoma"/>
            <family val="2"/>
          </rPr>
          <t>=</t>
        </r>
        <r>
          <rPr>
            <sz val="9"/>
            <color indexed="12"/>
            <rFont val="Arial"/>
            <family val="2"/>
          </rPr>
          <t xml:space="preserve"> </t>
        </r>
        <r>
          <rPr>
            <sz val="9"/>
            <color indexed="10"/>
            <rFont val="Arial"/>
            <family val="2"/>
          </rPr>
          <t>D43</t>
        </r>
        <r>
          <rPr>
            <sz val="9"/>
            <color indexed="17"/>
            <rFont val="Arial"/>
            <family val="2"/>
          </rPr>
          <t>#</t>
        </r>
        <r>
          <rPr>
            <sz val="9"/>
            <color indexed="81"/>
            <rFont val="Tahoma"/>
            <family val="2"/>
          </rPr>
          <t xml:space="preserve"> =.</t>
        </r>
      </text>
    </comment>
    <comment ref="G46" authorId="2">
      <text>
        <r>
          <rPr>
            <sz val="9"/>
            <color indexed="81"/>
            <rFont val="Tahoma"/>
            <family val="2"/>
          </rPr>
          <t>Data in spreadsheet unreliable for 2005/06 NWI W1.</t>
        </r>
      </text>
    </comment>
    <comment ref="Q53" authorId="3">
      <text>
        <r>
          <rPr>
            <b/>
            <sz val="9"/>
            <color indexed="81"/>
            <rFont val="Tahoma"/>
            <family val="2"/>
          </rPr>
          <t>IPART:</t>
        </r>
        <r>
          <rPr>
            <sz val="9"/>
            <color indexed="81"/>
            <rFont val="Tahoma"/>
            <family val="2"/>
          </rPr>
          <t xml:space="preserve">
Data revised in 2014-15. See notes</t>
        </r>
      </text>
    </comment>
    <comment ref="S53" authorId="3">
      <text>
        <r>
          <rPr>
            <b/>
            <sz val="9"/>
            <color indexed="81"/>
            <rFont val="Tahoma"/>
            <family val="2"/>
          </rPr>
          <t>IPART:</t>
        </r>
        <r>
          <rPr>
            <sz val="9"/>
            <color indexed="81"/>
            <rFont val="Tahoma"/>
            <family val="2"/>
          </rPr>
          <t xml:space="preserve">
Data revised in 2014-15. See notes</t>
        </r>
      </text>
    </comment>
    <comment ref="Q54" authorId="3">
      <text>
        <r>
          <rPr>
            <b/>
            <sz val="9"/>
            <color indexed="81"/>
            <rFont val="Tahoma"/>
            <family val="2"/>
          </rPr>
          <t>IPART:</t>
        </r>
        <r>
          <rPr>
            <sz val="9"/>
            <color indexed="81"/>
            <rFont val="Tahoma"/>
            <family val="2"/>
          </rPr>
          <t xml:space="preserve">
Data revised in 2014-15. See notes</t>
        </r>
      </text>
    </comment>
    <comment ref="S54" authorId="3">
      <text>
        <r>
          <rPr>
            <b/>
            <sz val="9"/>
            <color indexed="81"/>
            <rFont val="Tahoma"/>
            <family val="2"/>
          </rPr>
          <t>IPART:</t>
        </r>
        <r>
          <rPr>
            <sz val="9"/>
            <color indexed="81"/>
            <rFont val="Tahoma"/>
            <family val="2"/>
          </rPr>
          <t xml:space="preserve">
Data revised in 2014-15. See notes</t>
        </r>
      </text>
    </comment>
    <comment ref="U54" authorId="3">
      <text>
        <r>
          <rPr>
            <b/>
            <sz val="9"/>
            <color indexed="81"/>
            <rFont val="Tahoma"/>
            <family val="2"/>
          </rPr>
          <t>IPART:</t>
        </r>
        <r>
          <rPr>
            <sz val="9"/>
            <color indexed="81"/>
            <rFont val="Tahoma"/>
            <family val="2"/>
          </rPr>
          <t xml:space="preserve">
Data revised in 2014-15. See notes</t>
        </r>
      </text>
    </comment>
    <comment ref="W69" authorId="4">
      <text>
        <r>
          <rPr>
            <sz val="9"/>
            <color indexed="81"/>
            <rFont val="Tahoma"/>
            <family val="2"/>
          </rPr>
          <t>Value changed in 2016 upon clarification from Hunter Water. Originally reported entry was '-'</t>
        </r>
      </text>
    </comment>
    <comment ref="Y85" authorId="4">
      <text>
        <r>
          <rPr>
            <sz val="9"/>
            <color indexed="81"/>
            <rFont val="Tahoma"/>
            <family val="2"/>
          </rPr>
          <t xml:space="preserve">Performance has been revised relative to Table 7.2 of Hunter Water's 2014-15 Compliance and Performance Report, and data published in National Performance Report 2014-14: urban water utilities, Part B - retrieved from: http://www.bom.gov.au/watee to clarifications in relation to the definitions of sewage treatment levels.
</t>
        </r>
      </text>
    </comment>
    <comment ref="Y86" authorId="4">
      <text>
        <r>
          <rPr>
            <sz val="9"/>
            <color indexed="81"/>
            <rFont val="Tahoma"/>
            <family val="2"/>
          </rPr>
          <t xml:space="preserve">Performance has been revised relative to Table 7.2 of Hunter Water's 2014-15 Compliance and Performance Report, and data published in National Performance Report 2014-14: urban water utilities, Part B - retrieved from: http://www.bom.gov.au/watee to clarifications in relation to the definitions of sewage treatment levels.
</t>
        </r>
      </text>
    </comment>
  </commentList>
</comments>
</file>

<file path=xl/comments3.xml><?xml version="1.0" encoding="utf-8"?>
<comments xmlns="http://schemas.openxmlformats.org/spreadsheetml/2006/main">
  <authors>
    <author>Javier Canon</author>
    <author>Shweta Shrestha</author>
    <author>Jessica Hanna</author>
    <author>Matthew Van Uffelen</author>
  </authors>
  <commentList>
    <comment ref="W25" authorId="0">
      <text>
        <r>
          <rPr>
            <sz val="9"/>
            <color indexed="81"/>
            <rFont val="Tahoma"/>
            <family val="2"/>
          </rPr>
          <t>There are an additional 2.1% of customers who received payment assistance scheme credits or where no payments had been made due to recent entry into the hardship program. 
(Sydney Water)</t>
        </r>
      </text>
    </comment>
    <comment ref="M60" authorId="1">
      <text>
        <r>
          <rPr>
            <sz val="9"/>
            <color indexed="81"/>
            <rFont val="Tahoma"/>
            <family val="2"/>
          </rPr>
          <t>Audits commenced in 2009/10.
Audits to be 4 year cyclic.</t>
        </r>
      </text>
    </comment>
    <comment ref="K62" authorId="2">
      <text>
        <r>
          <rPr>
            <sz val="9"/>
            <color indexed="81"/>
            <rFont val="Tahoma"/>
            <family val="2"/>
          </rPr>
          <t>Reporting commenced in 2008/09.</t>
        </r>
      </text>
    </comment>
    <comment ref="W67" authorId="3">
      <text>
        <r>
          <rPr>
            <b/>
            <sz val="9"/>
            <color indexed="81"/>
            <rFont val="Tahoma"/>
            <family val="2"/>
          </rPr>
          <t>IPART:</t>
        </r>
        <r>
          <rPr>
            <sz val="9"/>
            <color indexed="81"/>
            <rFont val="Tahoma"/>
            <family val="2"/>
          </rPr>
          <t xml:space="preserve">
Revised in 2014-15 data reporting period. See reference 102.</t>
        </r>
      </text>
    </comment>
  </commentList>
</comments>
</file>

<file path=xl/comments4.xml><?xml version="1.0" encoding="utf-8"?>
<comments xmlns="http://schemas.openxmlformats.org/spreadsheetml/2006/main">
  <authors>
    <author>Shweta Shrestha</author>
  </authors>
  <commentList>
    <comment ref="K11" authorId="0">
      <text>
        <r>
          <rPr>
            <sz val="9"/>
            <color indexed="81"/>
            <rFont val="Tahoma"/>
            <family val="2"/>
          </rPr>
          <t>Currently available at: http://www.parliament.nsw.gov.au/prod/la/latabdoc.nsf/062281a7012b5820ca257020000a3058/dd593c6881c3b4a6ca257c4600814ee6?OpenDocument&amp;Highlight=0,catchment*,audit*</t>
        </r>
      </text>
    </comment>
  </commentList>
</comments>
</file>

<file path=xl/sharedStrings.xml><?xml version="1.0" encoding="utf-8"?>
<sst xmlns="http://schemas.openxmlformats.org/spreadsheetml/2006/main" count="2163" uniqueCount="840">
  <si>
    <t>Indicator</t>
  </si>
  <si>
    <t>Utility</t>
  </si>
  <si>
    <t>2005/06</t>
  </si>
  <si>
    <t>2006/07</t>
  </si>
  <si>
    <t>2007/08</t>
  </si>
  <si>
    <t>2008/09</t>
  </si>
  <si>
    <t>2009/10</t>
  </si>
  <si>
    <t>2010/11</t>
  </si>
  <si>
    <t>2011/12</t>
  </si>
  <si>
    <t>2012/13</t>
  </si>
  <si>
    <t>Type</t>
  </si>
  <si>
    <t>Description</t>
  </si>
  <si>
    <t>IPART</t>
  </si>
  <si>
    <t>Hunter Water</t>
  </si>
  <si>
    <t>SCA H1</t>
  </si>
  <si>
    <t>SCA</t>
  </si>
  <si>
    <t>SCA H2</t>
  </si>
  <si>
    <t>WQ-RH-E</t>
  </si>
  <si>
    <t>WQ-RH-C</t>
  </si>
  <si>
    <t>FRWQ</t>
  </si>
  <si>
    <t>NWI</t>
  </si>
  <si>
    <t>H3</t>
  </si>
  <si>
    <t>Sydney Water</t>
  </si>
  <si>
    <t>H4</t>
  </si>
  <si>
    <t>Notes/ Comments</t>
  </si>
  <si>
    <t>D09/8274</t>
  </si>
  <si>
    <t>Doc #</t>
  </si>
  <si>
    <t>TRIM Reference</t>
  </si>
  <si>
    <t>folder #</t>
  </si>
  <si>
    <t>06/224-3</t>
  </si>
  <si>
    <t>Hunter Water Corporation Operating Licence Performance to 30 June 2009</t>
  </si>
  <si>
    <t>Title</t>
  </si>
  <si>
    <t>Date</t>
  </si>
  <si>
    <t>Full compliance</t>
  </si>
  <si>
    <t>D10/9897</t>
  </si>
  <si>
    <t>Hunter Water Corporation Operating Licence Performance to 30 June 2010</t>
  </si>
  <si>
    <t>10/39</t>
  </si>
  <si>
    <t>D11/12640</t>
  </si>
  <si>
    <t>10/590</t>
  </si>
  <si>
    <t>D12/13376</t>
  </si>
  <si>
    <t>06/224-4</t>
  </si>
  <si>
    <t>Hunter Water Corporation Operating Licence Performance to 30 June 2012</t>
  </si>
  <si>
    <t>-</t>
  </si>
  <si>
    <t>Sydney Catchment Authority Annual Water Quality Monitoring Report 2009-10 Appendix A</t>
  </si>
  <si>
    <t>D11/21125</t>
  </si>
  <si>
    <t>11/414</t>
  </si>
  <si>
    <t>Sydney Catchment Authority Annual Water Quality Monitoring Report 2011 -12 Appendices</t>
  </si>
  <si>
    <t>E.Coli</t>
  </si>
  <si>
    <t>Colour</t>
  </si>
  <si>
    <t>Turbidity</t>
  </si>
  <si>
    <t>Iron</t>
  </si>
  <si>
    <t>Manganese</t>
  </si>
  <si>
    <t>pH</t>
  </si>
  <si>
    <t>Indicator/System Performance Standard</t>
  </si>
  <si>
    <t>SPS 1</t>
  </si>
  <si>
    <t>SPS 2</t>
  </si>
  <si>
    <t>Number of properties that experience an unplanned water interruption exceeding 5 hours, as defined in the Operating Licence, in the preceding financial year</t>
  </si>
  <si>
    <t>SPS 3</t>
  </si>
  <si>
    <t>Number of properties that experience 3 or more unplanned water interruptions exceeding 1 hour, as defined in the Operating Licence, in the preceding financial year</t>
  </si>
  <si>
    <t>SPS 4</t>
  </si>
  <si>
    <t>SPS 5</t>
  </si>
  <si>
    <t>Number of properties (other than public properties) that experience 3 or more uncontrolled sewage overflows in dry weather, as defined in the Operating Licence, in the preceding financial year</t>
  </si>
  <si>
    <t>RT 1</t>
  </si>
  <si>
    <t xml:space="preserve">Percentage of Priority 6 breaks/leaks in drinking water mains (as defined in the Operating Licence) that Sydney Water attended within 3 hours </t>
  </si>
  <si>
    <t>RT 2</t>
  </si>
  <si>
    <t xml:space="preserve">Percentage of Priority 5 breaks/leaks in drinking water mains (as defined in the Operating Licence) that Sydney Water attended within 6 hours </t>
  </si>
  <si>
    <t>RT 3</t>
  </si>
  <si>
    <t>I1</t>
  </si>
  <si>
    <t>I2</t>
  </si>
  <si>
    <t>Occurrence of water interruptions to affected properties (i.e. the number of properties experiencing 3 or more Planned and Unplanned water interruptions) of more than one hour duration)</t>
  </si>
  <si>
    <t>I3</t>
  </si>
  <si>
    <t>I4</t>
  </si>
  <si>
    <t>The number of residential properties affected by planned water supply interruptions in peak hours (5am-9am and 5pm-11pm)</t>
  </si>
  <si>
    <t>I5</t>
  </si>
  <si>
    <t>The number of properties  in the utility’s drinking water supply network experiencing a water pressure failure which is occasional or recurrent, but not permanent</t>
  </si>
  <si>
    <t>I6</t>
  </si>
  <si>
    <t xml:space="preserve">Number of Priority 6 sewage overflows responded to in a year </t>
  </si>
  <si>
    <t>I7</t>
  </si>
  <si>
    <t xml:space="preserve">Number of Priority 5 sewage overflows responded to in a year </t>
  </si>
  <si>
    <t>I8</t>
  </si>
  <si>
    <t>Number of residential customers’ dwellings affected by sewer spills not contained within 1 hour of notification</t>
  </si>
  <si>
    <t>Number of properties that experience 3 or more unplanned water interruptions that each lasts more than 1 hour (no more that 5,000)</t>
  </si>
  <si>
    <t>Number of properties (other than public properties) that experience 3 or more uncontrolled wastewater overflows in dry weather (no more than 45)</t>
  </si>
  <si>
    <t>I4(H)</t>
  </si>
  <si>
    <t>I6(H)</t>
  </si>
  <si>
    <t>I7(H)</t>
  </si>
  <si>
    <t>A1.WD(a)</t>
  </si>
  <si>
    <t>A1.WD(b)</t>
  </si>
  <si>
    <t>percentage of complying water orders identified as being delivered outside of ±1 day of the scheduled day of delivery, as measured by customer complaints;</t>
  </si>
  <si>
    <t>A1.WD(c)</t>
  </si>
  <si>
    <t>A1.WD(d)</t>
  </si>
  <si>
    <t>A1.WD(e)</t>
  </si>
  <si>
    <t>B1.AM(a)</t>
  </si>
  <si>
    <t>B1.AM(b)</t>
  </si>
  <si>
    <t>B1.AM(c)</t>
  </si>
  <si>
    <t>B1.AM(d)</t>
  </si>
  <si>
    <t>B1.AM(e)</t>
  </si>
  <si>
    <t>2.WD</t>
  </si>
  <si>
    <t>A8</t>
  </si>
  <si>
    <t>Water main breaks (No. per 100km of water main)</t>
  </si>
  <si>
    <t>A10</t>
  </si>
  <si>
    <t>Real losses (L/service connection/d)</t>
  </si>
  <si>
    <t>A14</t>
  </si>
  <si>
    <t>C15</t>
  </si>
  <si>
    <t>Average duration of an unplanned interruption - water (minutes)</t>
  </si>
  <si>
    <t>C16</t>
  </si>
  <si>
    <t>Average sewerage interruption (minutes)</t>
  </si>
  <si>
    <t>C17</t>
  </si>
  <si>
    <t>Chapter 1 : Water Quality</t>
  </si>
  <si>
    <t>State Water Corporation Report to IPART under the Operating Licence 1 September 2008</t>
  </si>
  <si>
    <t>08/450</t>
  </si>
  <si>
    <t>Hover over the cell with the mouse to show the comment.</t>
  </si>
  <si>
    <t xml:space="preserve">IPART </t>
  </si>
  <si>
    <t>Sydney Catchment Authority</t>
  </si>
  <si>
    <t>SWC</t>
  </si>
  <si>
    <t>Sydney Water Corporation</t>
  </si>
  <si>
    <t>HWC</t>
  </si>
  <si>
    <t>Hunter Water Corporation</t>
  </si>
  <si>
    <t>Notes/Comments</t>
  </si>
  <si>
    <t>N/A</t>
  </si>
  <si>
    <t>Chapter 4: Customers</t>
  </si>
  <si>
    <t>C1</t>
  </si>
  <si>
    <t>The percentage of complaints resolved within 10 business days</t>
  </si>
  <si>
    <t>C2</t>
  </si>
  <si>
    <t>Percent of calls abandoned</t>
  </si>
  <si>
    <t>C3</t>
  </si>
  <si>
    <t>C4</t>
  </si>
  <si>
    <t>C5 (S)</t>
  </si>
  <si>
    <t>C6 (S)</t>
  </si>
  <si>
    <t>C7</t>
  </si>
  <si>
    <t>C8</t>
  </si>
  <si>
    <t>C9</t>
  </si>
  <si>
    <t>C10</t>
  </si>
  <si>
    <t>Value of payment assistance vouchers or payment assistance scheme credits provided  to customers</t>
  </si>
  <si>
    <t>C11</t>
  </si>
  <si>
    <t>The total number of residential customers disconnected for non-payment of amounts owed to the utility.</t>
  </si>
  <si>
    <t>C12</t>
  </si>
  <si>
    <t>The total number of non-residential customers disconnected for non-payment of amounts owed to the utility.</t>
  </si>
  <si>
    <t>C13</t>
  </si>
  <si>
    <t>Total number of residential customers on whom water flow restrictions have been imposed</t>
  </si>
  <si>
    <t>C14</t>
  </si>
  <si>
    <t>Total number of non-residential customers on whom water flow restrictions have been imposed</t>
  </si>
  <si>
    <t>Number per 1000 properties of contacts received by water
utility that are requests for instalment or deferred payment
plans.</t>
  </si>
  <si>
    <t>2. PF (a)</t>
  </si>
  <si>
    <t>2. PF (b)</t>
  </si>
  <si>
    <t>2. PF (c)</t>
  </si>
  <si>
    <t>2. PF (d)</t>
  </si>
  <si>
    <t>2. PF (e)</t>
  </si>
  <si>
    <t>2. PF (f)</t>
  </si>
  <si>
    <t>2. PF (g)</t>
  </si>
  <si>
    <t>Percentage of calls answered by an operator within 30 seconds</t>
  </si>
  <si>
    <r>
      <t xml:space="preserve">percentage of water orders rescheduled in consultation with Customers within one working day of a known shortage or delivery delay;
</t>
    </r>
    <r>
      <rPr>
        <b/>
        <i/>
        <u/>
        <sz val="9"/>
        <rFont val="Arial"/>
        <family val="2"/>
      </rPr>
      <t>Note:</t>
    </r>
    <r>
      <rPr>
        <i/>
        <sz val="9"/>
        <rFont val="Arial"/>
        <family val="2"/>
      </rPr>
      <t xml:space="preserve"> This indicator should be calculated as a percentage of the total number of water orders rescheduled due to a known shortage or delivery delay.</t>
    </r>
  </si>
  <si>
    <t>D11/11206</t>
  </si>
  <si>
    <t>09/184</t>
  </si>
  <si>
    <t>State Water Corporation Report to IPART under the Operating Licence 1 September 2009</t>
  </si>
  <si>
    <t>Peel</t>
  </si>
  <si>
    <t>Namoi</t>
  </si>
  <si>
    <t>Gwydir</t>
  </si>
  <si>
    <t>Border Rivers</t>
  </si>
  <si>
    <t>Murray</t>
  </si>
  <si>
    <t>Hunter</t>
  </si>
  <si>
    <t>Paterson</t>
  </si>
  <si>
    <t>Lower Darling</t>
  </si>
  <si>
    <t>Murrumbidgee</t>
  </si>
  <si>
    <t>Billabong Creek</t>
  </si>
  <si>
    <t>Bega</t>
  </si>
  <si>
    <t>Richmond</t>
  </si>
  <si>
    <t>Lachlan</t>
  </si>
  <si>
    <t>Oberon Dam (min 2.4 MLD)</t>
  </si>
  <si>
    <t>Duckmaloi Weir (min 3 MLD)</t>
  </si>
  <si>
    <t>State Water Corporation Report to IPART under the Operating Licence 1 September 2010</t>
  </si>
  <si>
    <t>State Water Corporation Report to IPART under the Operating Licence 1 September 2011</t>
  </si>
  <si>
    <t>State Water Corporation Report to IPART under the Operating Licence 1 September 2012</t>
  </si>
  <si>
    <t>D12/16573</t>
  </si>
  <si>
    <t>12/135</t>
  </si>
  <si>
    <t>D06/8608</t>
  </si>
  <si>
    <t>06/379</t>
  </si>
  <si>
    <t>State Water Corporation Report to IPART under the Operating Licence 1 September 2006</t>
  </si>
  <si>
    <t>D11/11098</t>
  </si>
  <si>
    <t>10/259</t>
  </si>
  <si>
    <t>D12/271</t>
  </si>
  <si>
    <t>13 of 13</t>
  </si>
  <si>
    <t>12 of 13</t>
  </si>
  <si>
    <t>3 of 3</t>
  </si>
  <si>
    <t>4 of 4</t>
  </si>
  <si>
    <t>5 of 5</t>
  </si>
  <si>
    <t>Number of zones where chemical compliance was achieved</t>
  </si>
  <si>
    <t>D12/16879</t>
  </si>
  <si>
    <t>11/247</t>
  </si>
  <si>
    <t>WC1</t>
  </si>
  <si>
    <t>WC2</t>
  </si>
  <si>
    <t>E1</t>
  </si>
  <si>
    <t>E2</t>
  </si>
  <si>
    <t>Total number of proceedings and Penalty Notices under the Protection of the Environment Operations (POEO) Act 1997 issued to contractors engaged by the water utility.</t>
  </si>
  <si>
    <t>E3</t>
  </si>
  <si>
    <t>E4</t>
  </si>
  <si>
    <t>Total electricity consumption by sewer assets (KWh/ML of sewage collected).</t>
  </si>
  <si>
    <t>E5</t>
  </si>
  <si>
    <t>Electricity consumption from renewable sources or generated by the water utility expressed as a percentage of total electricity consumption.</t>
  </si>
  <si>
    <t>E6 (S)</t>
  </si>
  <si>
    <t>Total number of Controlled Sewage Overflows that occur in dry weather</t>
  </si>
  <si>
    <t>E7 (S)</t>
  </si>
  <si>
    <t>E8 (S)</t>
  </si>
  <si>
    <t>E9 (S)</t>
  </si>
  <si>
    <t>E10 (S)</t>
  </si>
  <si>
    <t>E11</t>
  </si>
  <si>
    <t>E12</t>
  </si>
  <si>
    <t>Percent of solid waste recycled or reused expressed as a percentage of solid waste generated</t>
  </si>
  <si>
    <t>E13 (S)</t>
  </si>
  <si>
    <t>E14</t>
  </si>
  <si>
    <t>E15</t>
  </si>
  <si>
    <t>E16 (S)</t>
  </si>
  <si>
    <t>Total area of native vegetation gain due to rehabilitation, replanting and protection by Sydney Water.</t>
  </si>
  <si>
    <t>E17</t>
  </si>
  <si>
    <t>Total number and nature of proceedings or Penalty Notices of conditions under licences issued to the water utility by NOW for water management</t>
  </si>
  <si>
    <t>3.1.1</t>
  </si>
  <si>
    <t>Total electricity consumption by water assets (kWh/ML of water supplied to be included).</t>
  </si>
  <si>
    <t>Percent of solid waste recycled or reused expressed as a percentage of solid waste generated.</t>
  </si>
  <si>
    <t>Total number and nature of proceedings or Penalty Notices of conditions under licences issued to the water utility by NOW for water management.</t>
  </si>
  <si>
    <t>BH-B-M</t>
  </si>
  <si>
    <t>2001 and 2006 spring ausRivAS scores, plus additional data from sustainable rivers audit (SRA)</t>
  </si>
  <si>
    <t>WA-SW-SWF</t>
  </si>
  <si>
    <t>Level and variability of streamflow</t>
  </si>
  <si>
    <t>WA-SW-EF</t>
  </si>
  <si>
    <t>W1</t>
  </si>
  <si>
    <t>Volume of water sourced from surface water (ML)</t>
  </si>
  <si>
    <t>W2</t>
  </si>
  <si>
    <t>Volume of water sourced from groundwater (ML)</t>
  </si>
  <si>
    <t>W3</t>
  </si>
  <si>
    <t>Volume of water sourced from desalination (ML)</t>
  </si>
  <si>
    <t>W4</t>
  </si>
  <si>
    <t>Volume of water sourced from recycling (ML)</t>
  </si>
  <si>
    <t>W5</t>
  </si>
  <si>
    <t>Volume of water received from bulk supplier (ML)</t>
  </si>
  <si>
    <t>W6</t>
  </si>
  <si>
    <t>Volume of bulk recycled water purchased (ML)</t>
  </si>
  <si>
    <t>W7</t>
  </si>
  <si>
    <t>Total sourced water (ML)</t>
  </si>
  <si>
    <t>W8</t>
  </si>
  <si>
    <t>Volume of water supplied – residential (ML)</t>
  </si>
  <si>
    <t>W9</t>
  </si>
  <si>
    <t>Volume of water supplied – Commercial, municipal and industrial (ML)</t>
  </si>
  <si>
    <t>W10</t>
  </si>
  <si>
    <t>Volume of water supplied – other (ML)</t>
  </si>
  <si>
    <t>W18</t>
  </si>
  <si>
    <t>Total sewage collected (ML)</t>
  </si>
  <si>
    <t>W19</t>
  </si>
  <si>
    <t>Sewage collected per property (kL/property)</t>
  </si>
  <si>
    <t>W20</t>
  </si>
  <si>
    <t xml:space="preserve">Volume of recycled water supplied -Residential (ML) </t>
  </si>
  <si>
    <t>W21</t>
  </si>
  <si>
    <t>Volume of recycled water supplied –Commercial, municipal and industrial (ML)</t>
  </si>
  <si>
    <t>W22</t>
  </si>
  <si>
    <t>Volume of recycled water supplied -Agricultural (ML)</t>
  </si>
  <si>
    <t>W23</t>
  </si>
  <si>
    <t>Volume of recycled water supplied –Environmental (ML)</t>
  </si>
  <si>
    <t>W24</t>
  </si>
  <si>
    <t>Volume of recycled water supplied – On site (ML)</t>
  </si>
  <si>
    <t>E8</t>
  </si>
  <si>
    <t>W11</t>
  </si>
  <si>
    <t>Total urban water supplied</t>
  </si>
  <si>
    <t>W13</t>
  </si>
  <si>
    <t>Total volume of water supplied - Environmental (ML)</t>
  </si>
  <si>
    <t>D06/8593</t>
  </si>
  <si>
    <t>05/321-1</t>
  </si>
  <si>
    <t>Licence Standard (No. of properties)</t>
  </si>
  <si>
    <t>Licence Standard (% responded to within 3 hours)</t>
  </si>
  <si>
    <t>Licence Standard (% responded to within 6 hours)</t>
  </si>
  <si>
    <t>Percentage of Priority 4 breaks/leaks in drinking water mains (as defined in the Operating Licence) that Sydney Water attended within 5 days (subject to clause 4.12.4)</t>
  </si>
  <si>
    <t>Licence Standard (% responded to within 5 days)</t>
  </si>
  <si>
    <t>Sydney Water Operating Licence Compliance Report 1 July 2005 to 30 June 2006</t>
  </si>
  <si>
    <t>Total mass of solid waste generated by the water utility (tonnes)</t>
  </si>
  <si>
    <t>Total area of native vegetation rehabilitated (ha).</t>
  </si>
  <si>
    <t>Total area of clearing of native vegetation (ha).</t>
  </si>
  <si>
    <t>The quantity of potable water that Sydney Water has drawn from all sources in the preceding financial year (L/person/day)</t>
  </si>
  <si>
    <t xml:space="preserve"> </t>
  </si>
  <si>
    <t>D07/11179</t>
  </si>
  <si>
    <t>Sydney Water Compliance Reports for 2005-2010 Operating Licence</t>
  </si>
  <si>
    <t>D07/13325</t>
  </si>
  <si>
    <t>Sydney Water Water Conservation and Recycling Implementation Report 2005-2006</t>
  </si>
  <si>
    <t>Total number</t>
  </si>
  <si>
    <t>Nature</t>
  </si>
  <si>
    <t>Number audited for compliance</t>
  </si>
  <si>
    <t>Number that comply with conditions</t>
  </si>
  <si>
    <t>Volume of water taken in excess of access licence conditions (ML)</t>
  </si>
  <si>
    <t>Number of licences and licence breaches involved</t>
  </si>
  <si>
    <t>D08/9838</t>
  </si>
  <si>
    <t>D10/11533</t>
  </si>
  <si>
    <t>10/258</t>
  </si>
  <si>
    <t>Hunter Water must ensure that no more than 14000 properties in a financial year experience one or more planned water interruptions or an unplanned water interruptions which taken together have a cumulative duration exceeding 5 hours.  This is known as the water continuity standard</t>
  </si>
  <si>
    <t>Licence Standard (no more than 4,800)</t>
  </si>
  <si>
    <t>05/321-2</t>
  </si>
  <si>
    <t>Sydney Water Operating Licence Compliance Report Annual Report 2007-08</t>
  </si>
  <si>
    <t>Total water and sewerage complaints (no. per 1000 properties)</t>
  </si>
  <si>
    <t>Total number of non-residential customers on whom water flow restrictions have been imposed (per 1000 properties)</t>
  </si>
  <si>
    <t>Total number of residential customers on whom water flow restrictions have been imposed (per 1000 properties)</t>
  </si>
  <si>
    <t>The total number of residential customers disconnected for non-payment of amounts owed to the utility (per 1000 properties)</t>
  </si>
  <si>
    <t>Sydney Water Water Conservation and Recycling Implementation Report 2009-10</t>
  </si>
  <si>
    <t>D11/8876</t>
  </si>
  <si>
    <t>10/257-2</t>
  </si>
  <si>
    <t>D12/18159</t>
  </si>
  <si>
    <t>12/131</t>
  </si>
  <si>
    <t>National Performance Report 2010-11 Urban Water Utilities PART B: Spreadsheet of all data reported</t>
  </si>
  <si>
    <t>Sydney Water Operating Licence Environment Report  - Environmental Indicators Report 2011-12</t>
  </si>
  <si>
    <t>D11/8817</t>
  </si>
  <si>
    <t>10/257-1</t>
  </si>
  <si>
    <t>Sydney Water Folio of Progress Water Pressure Standard</t>
  </si>
  <si>
    <t>Sydney Water Folio of Progress Water Continuity Standard</t>
  </si>
  <si>
    <t>Sydney Water Folio of Progress Sewage Overflow Standard</t>
  </si>
  <si>
    <t>Sydney Water Folio of Progress Response Time for Water Main Breaks</t>
  </si>
  <si>
    <t>D11/8809</t>
  </si>
  <si>
    <t>Sydney Water Operating Licence Compliance Report Annual Report 2009-10</t>
  </si>
  <si>
    <t>D09/10590</t>
  </si>
  <si>
    <t>05/321-3</t>
  </si>
  <si>
    <t>Sydney Water Operating Licence Compliance Report Annual Report 2008-09</t>
  </si>
  <si>
    <t>OL4.1.1</t>
  </si>
  <si>
    <t>D11/20672</t>
  </si>
  <si>
    <t>11/249</t>
  </si>
  <si>
    <t>Hunter Water Service Quality and System Performance Report 2010-11</t>
  </si>
  <si>
    <t>D13/3895</t>
  </si>
  <si>
    <t>12/133</t>
  </si>
  <si>
    <t>Hunter Water Service Quality and System Performance Report 2011-12</t>
  </si>
  <si>
    <t>OL4.2.1(a)</t>
  </si>
  <si>
    <t>OL4.2.1(b)</t>
  </si>
  <si>
    <t>OL4.3.1(a)</t>
  </si>
  <si>
    <t>OL4.3.1(b)</t>
  </si>
  <si>
    <t>TABLE 1</t>
  </si>
  <si>
    <t>Job No</t>
  </si>
  <si>
    <t>Comments</t>
  </si>
  <si>
    <t>Date of
interruption</t>
  </si>
  <si>
    <t>Location - 
Street, suburb</t>
  </si>
  <si>
    <t>No.
Properties</t>
  </si>
  <si>
    <t>Duration
(hrs)</t>
  </si>
  <si>
    <t>Secret Corner</t>
  </si>
  <si>
    <t>Mount Hall Rd</t>
  </si>
  <si>
    <t>Comorant Dr</t>
  </si>
  <si>
    <t>Newcastle Rd</t>
  </si>
  <si>
    <t>Main Rd</t>
  </si>
  <si>
    <t>375mm main damaged by external party</t>
  </si>
  <si>
    <t>Complication caused by installation of flowmeter on 500mm main</t>
  </si>
  <si>
    <t>Source:</t>
  </si>
  <si>
    <t xml:space="preserve"> Reference # </t>
  </si>
  <si>
    <t>TABLE 2</t>
  </si>
  <si>
    <t>All streets</t>
  </si>
  <si>
    <t>Faul St</t>
  </si>
  <si>
    <t>High St</t>
  </si>
  <si>
    <t>Boat Harbour</t>
  </si>
  <si>
    <t>Coal Point</t>
  </si>
  <si>
    <t>pg 12</t>
  </si>
  <si>
    <t>Various streets</t>
  </si>
  <si>
    <t>The Hill</t>
  </si>
  <si>
    <t>Raymond Terrace</t>
  </si>
  <si>
    <t>Kooragang Island</t>
  </si>
  <si>
    <t>Rathmines</t>
  </si>
  <si>
    <t>Wallsend</t>
  </si>
  <si>
    <t>Glendale</t>
  </si>
  <si>
    <t>Air scouring</t>
  </si>
  <si>
    <t>200mm main break</t>
  </si>
  <si>
    <t>Replace stop valves</t>
  </si>
  <si>
    <t>Interruption type</t>
  </si>
  <si>
    <t>Planned</t>
  </si>
  <si>
    <t>Unplanned</t>
  </si>
  <si>
    <t>D09/8501</t>
  </si>
  <si>
    <t>09/183</t>
  </si>
  <si>
    <t>D08/10851</t>
  </si>
  <si>
    <t>08/127-1</t>
  </si>
  <si>
    <t>D07/12379</t>
  </si>
  <si>
    <t>06/224-1</t>
  </si>
  <si>
    <t>Hunter Water System Performance Schedule 4 2006-07 Report to IPART August 2007</t>
  </si>
  <si>
    <t>TABLE 3</t>
  </si>
  <si>
    <t>Date of Interruption</t>
  </si>
  <si>
    <t>Location</t>
  </si>
  <si>
    <t>No. Properties</t>
  </si>
  <si>
    <t>Duration (hr)</t>
  </si>
  <si>
    <t>BEACH RD, WANGI WANGI</t>
  </si>
  <si>
    <t>CORMORANT ST, KOORAGANG</t>
  </si>
  <si>
    <t>BOWMAN ST, SWANSEA</t>
  </si>
  <si>
    <t>EXCELSIOR ST, TORONTO</t>
  </si>
  <si>
    <t>Various ST, MAQUARIE HILLS</t>
  </si>
  <si>
    <t>Various ST, TORONTO</t>
  </si>
  <si>
    <t>3.5-8.5</t>
  </si>
  <si>
    <t>6.7-8.1</t>
  </si>
  <si>
    <t>Major Storm June 2007 - All properties in Valentine Water Pumping Station Zone were affected due to power failure at the pumping station during the storm.</t>
  </si>
  <si>
    <t>Major Storm June 2007 - All properties in Christina St High Level Zone were affected due to the power failure at Cardiff (Murray St) Water Pumping Station during the storm.</t>
  </si>
  <si>
    <t>Major Storm 2007 - All properties in Toronto No. 2 reservoir zone were affected due to power failure at Toronto Water pumping station during the storm.</t>
  </si>
  <si>
    <t>Reference #</t>
  </si>
  <si>
    <t>Hunter Water Corporation Operating Licence Performance to 30 June 2008</t>
  </si>
  <si>
    <t>Hunter Water Corporation Operating Licence Performance to 30 June 2007</t>
  </si>
  <si>
    <t>D07/12421</t>
  </si>
  <si>
    <t>D06/7784</t>
  </si>
  <si>
    <t>WATER PRESSURE STANDARD</t>
  </si>
  <si>
    <t>WATER CONTINUITY STANDARD</t>
  </si>
  <si>
    <t>SEWAGE OVERFLOWS ON PRIVATE PROPERTIES STANDARD</t>
  </si>
  <si>
    <t>Current Licence Standard (no more than 5,000)</t>
  </si>
  <si>
    <r>
      <rPr>
        <b/>
        <u/>
        <sz val="9"/>
        <rFont val="Arial"/>
        <family val="2"/>
      </rPr>
      <t>CURRENT</t>
    </r>
    <r>
      <rPr>
        <b/>
        <sz val="9"/>
        <rFont val="Arial"/>
        <family val="2"/>
      </rPr>
      <t xml:space="preserve"> Licence Standard: No more than 10,000</t>
    </r>
  </si>
  <si>
    <r>
      <rPr>
        <b/>
        <u/>
        <sz val="9"/>
        <rFont val="Arial"/>
        <family val="2"/>
      </rPr>
      <t>OLD</t>
    </r>
    <r>
      <rPr>
        <b/>
        <sz val="9"/>
        <rFont val="Arial"/>
        <family val="2"/>
      </rPr>
      <t xml:space="preserve"> Licence Standard: no more than 14,000</t>
    </r>
  </si>
  <si>
    <r>
      <t xml:space="preserve"> </t>
    </r>
    <r>
      <rPr>
        <b/>
        <u/>
        <sz val="9"/>
        <rFont val="Arial"/>
        <family val="2"/>
      </rPr>
      <t>CURRENT</t>
    </r>
    <r>
      <rPr>
        <b/>
        <sz val="9"/>
        <rFont val="Arial"/>
        <family val="2"/>
      </rPr>
      <t xml:space="preserve"> Licence Standard (no more than 5,000)</t>
    </r>
  </si>
  <si>
    <t>Hunter Water must ensure that the number of uncontrolled Sewage overflows in a financial year (Other than on Public Properties) does not exceed 6,500</t>
  </si>
  <si>
    <t>OLD Licence Standard: no more than 6500</t>
  </si>
  <si>
    <t>CURRENT Licence Standard: no more than 45</t>
  </si>
  <si>
    <t>D08/9068</t>
  </si>
  <si>
    <t>06/224-2</t>
  </si>
  <si>
    <t>D13/26622</t>
  </si>
  <si>
    <t>12/372</t>
  </si>
  <si>
    <t>Hunter Water Corporation Operating Licence Performance to 30 June 2013</t>
  </si>
  <si>
    <t>D09/10171</t>
  </si>
  <si>
    <t>Sydney Water 2005-2010 Operating Licence Environmental Compliance Reports</t>
  </si>
  <si>
    <t>D12/7513</t>
  </si>
  <si>
    <t>10/383</t>
  </si>
  <si>
    <t>Sydney Water Operating Licence Environment Report - Environmental Indicators Report 2010-11</t>
  </si>
  <si>
    <t>D12/18166</t>
  </si>
  <si>
    <t>D09/8502</t>
  </si>
  <si>
    <t>Hunter Water Annual Operating Licence Report Environmental Performance Indicators 2008/09</t>
  </si>
  <si>
    <t>D08/10853</t>
  </si>
  <si>
    <t>Hunter Water Environmental Performance Indicators Report 2010-11</t>
  </si>
  <si>
    <t>Hunter Water Corporation Environmental Performance Indicators Report 2011-12</t>
  </si>
  <si>
    <t>D13/30951</t>
  </si>
  <si>
    <t>D13/35433</t>
  </si>
  <si>
    <t>D13/30424</t>
  </si>
  <si>
    <t>D13/30748</t>
  </si>
  <si>
    <t>13/345</t>
  </si>
  <si>
    <t>State Water Corporation Report to IPART under the Operating Licence 1 September 2013</t>
  </si>
  <si>
    <t>13/226</t>
  </si>
  <si>
    <t>TABLE 4</t>
  </si>
  <si>
    <t>WQ</t>
  </si>
  <si>
    <t>Water Quality</t>
  </si>
  <si>
    <t>RH</t>
  </si>
  <si>
    <t>Macquarie and Cudgegong</t>
  </si>
  <si>
    <t>Murrumbidgee - Darlot:</t>
  </si>
  <si>
    <t>Murrumbidgee - Balranald</t>
  </si>
  <si>
    <t>Total Coliforms</t>
  </si>
  <si>
    <t>Recalculated from data in National performance data base 2012-13 (Calculation in cell)</t>
  </si>
  <si>
    <t>Total Water and sewerage complaints (no. per 1000 properties)</t>
  </si>
  <si>
    <t>total volume of water  by type released from SCA storages - ENVIRONMENTAL FLOWS</t>
  </si>
  <si>
    <t>Sydney Catchment Authority Annual Water Quality Monitoring Report 2012‐13</t>
  </si>
  <si>
    <t>12/374</t>
  </si>
  <si>
    <t>D13/40988</t>
  </si>
  <si>
    <t>Hunter Water released a new Hardship Policy in 2012/13.  This saw an increase in the number of customers who were entitled to payment assistance.</t>
  </si>
  <si>
    <t>Hunter water released a new Hardship Policy in 2012/13.  This saw an increase in the number of customers who were entitled to payment assistance.</t>
  </si>
  <si>
    <t>Sydney Water only restricts a customer due to non-payment of an account.</t>
  </si>
  <si>
    <t>The sum of the old Indicator 12 Response times &lt;1 hour and &gt;1 hour for 2005-2012</t>
  </si>
  <si>
    <t>The sum of the old Indicator 12 Response times &lt;3 hour and &gt;3 hour for 2005-2012</t>
  </si>
  <si>
    <t>Inclusive of wet AND dry weather overflows.</t>
  </si>
  <si>
    <t>D08/14502</t>
  </si>
  <si>
    <t>Sydney Water Operating Licence Compliance Report 2007-08 - Schedule 3 Environmental Performance Indicators</t>
  </si>
  <si>
    <t>This volume is supplied by SCA who sources its water from surface water.</t>
  </si>
  <si>
    <t>The definition of this indicator changed in 2008/09.  Data not comparable prior to 2008/09.</t>
  </si>
  <si>
    <t>Compliance with recreational guidelines cyanobacteria for SCA storages only</t>
  </si>
  <si>
    <t>2013 Audit of the Sydney Drinking Water Catchment: Volume 1 - Main Report</t>
  </si>
  <si>
    <t>2007 Audit of the Sydney Drinking Water Catchment</t>
  </si>
  <si>
    <t>Data for NWI C17 has been collected from 1 September reports as the database does not allow changes.</t>
  </si>
  <si>
    <t>Total number of proceedings and Penalty Notices under the Protection of the Environment Operations (POEO) Act 1997 issued to the water utility.</t>
  </si>
  <si>
    <t>There were no systems to collect this information in 2005/06.</t>
  </si>
  <si>
    <t xml:space="preserve">Chapters 2.1 &amp; 2.2 </t>
  </si>
  <si>
    <t xml:space="preserve">Chapter 3.1  &amp; 3.2 </t>
  </si>
  <si>
    <t>Chapter 6.1</t>
  </si>
  <si>
    <t>D14/9392</t>
  </si>
  <si>
    <t>Licence Standard</t>
  </si>
  <si>
    <t>Whilst there have historically been breaches, these have not resulted in proceedings or penalty notices being issued.</t>
  </si>
  <si>
    <t>Chapter 5</t>
  </si>
  <si>
    <t>Chapter 5.3</t>
  </si>
  <si>
    <t>Chapter 5.1</t>
  </si>
  <si>
    <t>Chapter 6.3</t>
  </si>
  <si>
    <t>Chapter 2.3</t>
  </si>
  <si>
    <t>Chapter 3.3</t>
  </si>
  <si>
    <t>Chapter 4.2</t>
  </si>
  <si>
    <t>Chapter 4.1</t>
  </si>
  <si>
    <t>Chapter 6.7</t>
  </si>
  <si>
    <t>Chapter 5.2</t>
  </si>
  <si>
    <t>Chapter 6.2</t>
  </si>
  <si>
    <t>Chapter 4.3</t>
  </si>
  <si>
    <t>Chapter 3.1</t>
  </si>
  <si>
    <t>This indicator was introduced in 2012/13 however the 2012/13 report provided 5 years of data.</t>
  </si>
  <si>
    <t>State Water had not developed systems to record non-complying orders or time taken to contact customers with non-complying orders until 2007/08.</t>
  </si>
  <si>
    <t>pg 120</t>
  </si>
  <si>
    <t>Thalab Road</t>
  </si>
  <si>
    <t>New Lambton</t>
  </si>
  <si>
    <t>Fletcher/Wallsend</t>
  </si>
  <si>
    <t>Adelaide Street</t>
  </si>
  <si>
    <t>7.2–15.3</t>
  </si>
  <si>
    <t>200mm break</t>
  </si>
  <si>
    <t>500mm break</t>
  </si>
  <si>
    <t>250mm break</t>
  </si>
  <si>
    <t>State Water commenced reporting against this standard by valley in 2009/10.</t>
  </si>
  <si>
    <t>D14/9672</t>
  </si>
  <si>
    <t>Sydney Water Corporation response to review of performance indicator data</t>
  </si>
  <si>
    <t>Hunter Water Corporation response to review of performance indicator data</t>
  </si>
  <si>
    <t>D14/9670</t>
  </si>
  <si>
    <t>D14/9671</t>
  </si>
  <si>
    <t>D14/9677</t>
  </si>
  <si>
    <t>Filtered water data has been reported for this indicator.</t>
  </si>
  <si>
    <t>Catchment audits are not undertaken on an annual basis.</t>
  </si>
  <si>
    <t>System Continuity &amp; Reliability</t>
  </si>
  <si>
    <t>Environmental Performance</t>
  </si>
  <si>
    <t>Customers</t>
  </si>
  <si>
    <t>Reporting of this indicator commenced in 2007/08.
This Indicator ceased to exist in April 2012.</t>
  </si>
  <si>
    <t>Category</t>
  </si>
  <si>
    <t>References</t>
  </si>
  <si>
    <t>Appendices</t>
  </si>
  <si>
    <t>Chapters</t>
  </si>
  <si>
    <t>AM</t>
  </si>
  <si>
    <t>Asset management</t>
  </si>
  <si>
    <t>BH</t>
  </si>
  <si>
    <t>EF</t>
  </si>
  <si>
    <t>Environmental flows</t>
  </si>
  <si>
    <t>OL</t>
  </si>
  <si>
    <t>Operating licence</t>
  </si>
  <si>
    <t>PF</t>
  </si>
  <si>
    <t>RT</t>
  </si>
  <si>
    <t>SPS</t>
  </si>
  <si>
    <t>SW</t>
  </si>
  <si>
    <t>SWF</t>
  </si>
  <si>
    <t>WA</t>
  </si>
  <si>
    <t>WD</t>
  </si>
  <si>
    <t>Information</t>
  </si>
  <si>
    <t>Biodiversity and habitats</t>
  </si>
  <si>
    <t>National Water Initiative indicator</t>
  </si>
  <si>
    <t>Surface Water</t>
  </si>
  <si>
    <t>Fish River water quality</t>
  </si>
  <si>
    <t>105±16</t>
  </si>
  <si>
    <t>Water leakage level (ML/day)</t>
  </si>
  <si>
    <t>The amount of water leakage from the Drinking Water Supply System, averaged for the preceding financial year (ML/day)</t>
  </si>
  <si>
    <t>Chapter 3: Environmental Performance</t>
  </si>
  <si>
    <t>Policing functions</t>
  </si>
  <si>
    <t>River health</t>
  </si>
  <si>
    <t>Response time</t>
  </si>
  <si>
    <t>System performance standard</t>
  </si>
  <si>
    <t>IPART indicator or system performance standard as detailed in IPART issued operating licence or reporting manual</t>
  </si>
  <si>
    <t>Surface water flow</t>
  </si>
  <si>
    <t>Water availability</t>
  </si>
  <si>
    <t>Water delivery</t>
  </si>
  <si>
    <t>Water quality</t>
  </si>
  <si>
    <t>Occurrence of Cryptosporidium and Giardia cysts or oocysts in catchment waterways.
[Note: Occurrence of cysts is to be measured by the number of incidences of Cryptosporidium and Giardia in the high (&gt;1000cysts / L), medium (100 - 1000 cysts / L), and Low (&lt;100cysts / L) categories]</t>
  </si>
  <si>
    <t>Percentage of treated water samples that comply with ADWG (2004) at the Fish River Scheme's water sampling locations for e-coli, colour, turbidity, iron, manganese, aluminium and pH</t>
  </si>
  <si>
    <t>The number of properties that experience a water pressure failure in a financial year (no more than 4,800)</t>
  </si>
  <si>
    <t>Number of properties that experience an unplanned water interruption that lasts more than 5 continuous hours (no more than 10,000)</t>
  </si>
  <si>
    <r>
      <t xml:space="preserve">percentage of Customers contacted within one working day of a non-complying water order being placed;
</t>
    </r>
    <r>
      <rPr>
        <b/>
        <i/>
        <u/>
        <sz val="9"/>
        <rFont val="Arial"/>
        <family val="2"/>
      </rPr>
      <t>Note:</t>
    </r>
    <r>
      <rPr>
        <i/>
        <sz val="9"/>
        <rFont val="Arial"/>
        <family val="2"/>
      </rPr>
      <t xml:space="preserve"> A "non-complying water order" is an order which does not comply with licence conditions or which contains insufficient information for State Water to supply water</t>
    </r>
  </si>
  <si>
    <t>Various elevated areas in Wangi were affected due to a 200m water main failure off Summerhill Rd, Wangi</t>
  </si>
  <si>
    <t>Various areas in Stockton and Fern Bay were affected due to a 500mm water main failure at the intersection of Comorant and Greenleaf Rd, Kooragang.  This main is the only supply to the Stockton &amp; Fern Bay area.  Hunter Water has approved the expenditure of $1M to mitigate this risk in the future with additional new pipework to be installed by late 2007</t>
  </si>
  <si>
    <t>Various areas in Swansea and Caves Beach were affected for approximately 3 - 8 hrs depending on elevation due to a 200 mm water main failure at Bowman St, Swansea.</t>
  </si>
  <si>
    <t>Major Storm June 2007 - All properties in Macquarie St High Level at Macquarie Hills Water Pumping Station during the storm.</t>
  </si>
  <si>
    <t>Failure of new connection on 200mm main</t>
  </si>
  <si>
    <t>Leak on contract connection on 500mm main in Water Pumping Station</t>
  </si>
  <si>
    <t>Adamstown Heights</t>
  </si>
  <si>
    <t>Total mass of bio solids produced by the water utility (dry tonnes)</t>
  </si>
  <si>
    <t>Total mass of bio solids produced by the water utility. (kg)</t>
  </si>
  <si>
    <t>Number per 1000 properties of contacts received by water utility that are requests for instalment or deferred payment plans</t>
  </si>
  <si>
    <t>The total number of residential customers with continuing instalment plans with durations greater than 3 months.</t>
  </si>
  <si>
    <t>Percent of residential customers on instalment plans</t>
  </si>
  <si>
    <t>Percent of non-residential customers on instalment plans</t>
  </si>
  <si>
    <t>Hunter Water Corporation Operating Licence Performance to 30 June 2011</t>
  </si>
  <si>
    <t>State Water Corporation response to review of performance indicator data</t>
  </si>
  <si>
    <t>Water quality in catchment waterways in the catchment area measured against the applicable water quality objectives specified in the Australian and New Zealand Guidelines for Fresh and Marine Water Quality 2000</t>
  </si>
  <si>
    <t>The number of properties affected by an unplanned water
interruption duration of more than 1 hour and less than or
equal to 5 hours</t>
  </si>
  <si>
    <t>Occurrence of water interruptions to affected properties (i.e.
the number of properties experiencing 3 or more planned and unplanned water interruptions) of more than one hour
duration)</t>
  </si>
  <si>
    <t>Events leading to planned or unplanned water interruption
where 250 or more properties experience an interruption of
over 5hrs duration</t>
  </si>
  <si>
    <t>The number of residential properties affected by planned
water supply interruptions in peak hours (5am -11pm)</t>
  </si>
  <si>
    <t>The number of properties in the utility’s drinking water supply
network experiencing a water pressure failure which is
occasional or recurrent, but not permanent</t>
  </si>
  <si>
    <t>Number of Priority 1 sewage overflows responded to in a year</t>
  </si>
  <si>
    <t>Number of Priority 2 sewage overflows responded to in a year</t>
  </si>
  <si>
    <t>percentage of time that daily minimum flow targets are met</t>
  </si>
  <si>
    <t>Events leading to planned or unplanned water interruption where 250 or more properties experience an interruption of over 5hrs duration</t>
  </si>
  <si>
    <t>The number of properties affected by an unplanned water interruption duration of more than 1 hour and less than or equal to 5 hours</t>
  </si>
  <si>
    <t>Number of properties (other than public properties) that experience an uncontrolled sewage overflow in dry weather, as defined in the Operating Licence, in the preceding financial year
Clause 3.3.3 of the 2010-2015 Operating Licence;
Clause 4.3.1 of the 2005-2010 Operating Licence</t>
  </si>
  <si>
    <t>the average response time for unplanned supply interruptions (hours)</t>
  </si>
  <si>
    <t>Percentage of time that daily minimum flow targets are
met (Fish River only)</t>
  </si>
  <si>
    <t>Percentage of population where microbiological compliance was achieved</t>
  </si>
  <si>
    <t>Microbiological compliance - percentage of routine water quality samples that comply with the ADWG for E.Coli</t>
  </si>
  <si>
    <t>Total electricity consumption by sewer assets (KWh/ML of sewage collected)</t>
  </si>
  <si>
    <t>Electricity consumption from renewable sources or generated by the water utility expressed as a percentage of total electricity consumption</t>
  </si>
  <si>
    <t>Total volume of Controlled Sewage Overflows that occur in wet weather (ML)</t>
  </si>
  <si>
    <t>Total volume of Controlled Sewage Overflows that occur in dry weather, expressed as a percentage of total sewage effluent discharged to the environment</t>
  </si>
  <si>
    <t>Percentage of trade waste customers in compliance with their wastewater discharge limits as outlined in their water utility trade waste agreements</t>
  </si>
  <si>
    <t>Percent of sewage treated to a primary level</t>
  </si>
  <si>
    <t>Percent of sewage treated to a secondary level</t>
  </si>
  <si>
    <t>Percent of sewage treated to a tertiary or advanced level</t>
  </si>
  <si>
    <t>Percent of bio solids reused</t>
  </si>
  <si>
    <t>The percentage of complaints resolved within 10 business
days</t>
  </si>
  <si>
    <t>Percent of metered accounts of customers that receive a bill
not based on a business meter read for one year</t>
  </si>
  <si>
    <t>Number of customers receiving payment assistance vouchers or payment assistance scheme credits</t>
  </si>
  <si>
    <t>Value of payment assistance vouchers or payment assistance scheme credits provided to customers</t>
  </si>
  <si>
    <t>The total number of residential customers disconnected for
non-payment of amounts owed to the utility</t>
  </si>
  <si>
    <t>The total number of non-residential customers disconnected for non-payment of amounts owed to the utility</t>
  </si>
  <si>
    <t>Total number of residential customers on whom water flow
restrictions have been imposed</t>
  </si>
  <si>
    <t>Total number of non-residential customers on whom water
flow restrictions have been imposed</t>
  </si>
  <si>
    <t>Value of penalties imposed by State Water for taking of water in excess of licence conditions under the Water Management Act 2000 or the Water Act 1912</t>
  </si>
  <si>
    <t>The total number of non-residential customers with continuing instalment plans with durations greater than 3 months</t>
  </si>
  <si>
    <t>Volume of recycled water supplied - Agricultural (ML)</t>
  </si>
  <si>
    <t>Volume of recycled water supplied – Commercial, municipal and industrial (ML)</t>
  </si>
  <si>
    <t xml:space="preserve">Volume of recycled water supplied - Residential (ML) </t>
  </si>
  <si>
    <t>Volume of recycled water supplied – Environmental (ML)</t>
  </si>
  <si>
    <t>Water quality complaints (no. per 1000 properties)</t>
  </si>
  <si>
    <t>Number of planned water supply interruptions</t>
  </si>
  <si>
    <t>Number of unplanned water supply interruptions</t>
  </si>
  <si>
    <t>Average duration of planned water supply interruptions (hours)</t>
  </si>
  <si>
    <t>Average duration of unplanned water supply interruptions (hours)</t>
  </si>
  <si>
    <t>Total number of proceedings and Penalty Notices under the Protection of the Environment Operations (POEO) Act 1997 issued to contractors engaged by the water utility</t>
  </si>
  <si>
    <t>Percent of metered accounts of customers that receive a bill not based on a business meter read for one year</t>
  </si>
  <si>
    <t>Each datapoint has a hyperlink next to it:</t>
  </si>
  <si>
    <t>Clicking on the number will take the user to a reference list.  This reference list provides bibliographic information about the data source.  This data can also be accessed by clicking the "References" tab.</t>
  </si>
  <si>
    <t>Cells that have a red flag (example below) have a comment including important information about the data in the cell:</t>
  </si>
  <si>
    <t>Sydney Catchment Authority Annual Water Quality Monitoring Report 2006-07</t>
  </si>
  <si>
    <t>Sydney Catchment Authority Annual Water Quality Monitoring Report 2007-08</t>
  </si>
  <si>
    <t>Sydney Catchment Authority Annual Water Quality Monitoring Report 2008-09</t>
  </si>
  <si>
    <t>Sydney Catchment Authority Annual Water Quality Monitoring Report 2009-10</t>
  </si>
  <si>
    <t>Sydney Catchment Authority Annual Water Quality Monitoring Report 2010-11</t>
  </si>
  <si>
    <t>Sydney Catchment Authority Annual Water Quality Monitoring Report 2011-12</t>
  </si>
  <si>
    <t>Sydney Catchment Authority Annual Water Quality Monitoring Report 2006-07 Appendices</t>
  </si>
  <si>
    <t>Sydney Catchment Authority Annual Water Quality Monitoring Report 2007-08 Appendices</t>
  </si>
  <si>
    <t>Sydney Catchment Authority Annual Water Quality Monitoring Report 2008-09 Appendices</t>
  </si>
  <si>
    <t>Table A6</t>
  </si>
  <si>
    <t>Tables A6, A12, A18, A24, A48, A73, A87, A106</t>
  </si>
  <si>
    <t>Tables A6, A12, A19, A27, A51, A105</t>
  </si>
  <si>
    <t>Sydney Catchment Authority Annual Water Quality Monitoring Report 2012-13 Appendices</t>
  </si>
  <si>
    <t>Chapter 7</t>
  </si>
  <si>
    <t>Sydney Catchment Authority Annual Water Quality Monitoring Report 2005-06 Appendices</t>
  </si>
  <si>
    <t>Sydney Catchment Authority Annual Water Quality Monitoring Report 2005-06</t>
  </si>
  <si>
    <t>Chapters 5 &amp; 6</t>
  </si>
  <si>
    <t>Chapter 5 &amp; 6</t>
  </si>
  <si>
    <t>Table A.3</t>
  </si>
  <si>
    <t>Sewerage main breaks and chokes (No. per 100 km of sewer main)</t>
  </si>
  <si>
    <t>Average frequency of unplanned interruption -
water</t>
  </si>
  <si>
    <t>Sewerage mains breaks and chokes (no per 100km sewer main)</t>
  </si>
  <si>
    <t>Average frequency of unplanned interruptions - water (no per 1000 properties)</t>
  </si>
  <si>
    <t>Indicator I3 (2011/12) -  Hunter Water Events leading to a planned or unplanned water interruption where 250 or more properties experience an interruption of over five hours duration.</t>
  </si>
  <si>
    <t>Indicator I3 (2012/13) -  Hunter Water Events leading to a planned or unplanned water interruption where 250 or more properties experience an interruption of over five hours duration.</t>
  </si>
  <si>
    <t>Indicator I3 (2010/11) - Hunter Water Events leading to a planned or unplanned water interruption where 250 or more properties experience an interruption of over five hours duration.</t>
  </si>
  <si>
    <t>Water break on 200mm main</t>
  </si>
  <si>
    <t>Various ST, CARDIFF HEIGHTS</t>
  </si>
  <si>
    <t>Various ST, VALENTINE</t>
  </si>
  <si>
    <t>pg 5</t>
  </si>
  <si>
    <t>The volume of water taken in excess of access licence conditions under the Water Management Act 2000 (in mega litres (ML) and number of licences and licence breaches involved</t>
  </si>
  <si>
    <t>Volume of penalties imposed by State Water for taking water in excess of access licence conditions under the Water Management Act 2000 (ML)</t>
  </si>
  <si>
    <t>Number of water supply works audited for compliance with metering conditions and the proportion of those works that comply with metering conditions</t>
  </si>
  <si>
    <t>Number of licences and entitlements suspended under the Water Management Act 2000 or the Water Act 1912</t>
  </si>
  <si>
    <t>Number of approvals suspended under the Water Management Act 2000</t>
  </si>
  <si>
    <t>Licence Standard (no more than 215kL/property/yr)</t>
  </si>
  <si>
    <t>Number of “alleged breach reports” forwarded to the NSW Office of Water (NOW)</t>
  </si>
  <si>
    <t>NOW was previously known as the Department of Water and Energy.</t>
  </si>
  <si>
    <t>D14/774</t>
  </si>
  <si>
    <t>Sydney Catchment Authority Annual Water Quality Monitoring Report 2010-11 Appendices</t>
  </si>
  <si>
    <t>Hunter Water Corporation Compliance and Performance Report 2012-13</t>
  </si>
  <si>
    <t>2010 Audit of the Sydney Drinking Water Catchment: Volume 1 - Main Report</t>
  </si>
  <si>
    <t>Sydney Water Operating Licence Compliance Report Schedule 3 Environmental Performance Indicators 2006-07</t>
  </si>
  <si>
    <t>Hunter Water Annual Operating Licence Report System Performance Standards and Indicators 2008-09</t>
  </si>
  <si>
    <t>Hunter Water Service Quality and System Performance Report 2009-10</t>
  </si>
  <si>
    <t>Hunter Water Catchment Report 2009-10</t>
  </si>
  <si>
    <t>Hunter Water Consultative Forum Report 2009-10</t>
  </si>
  <si>
    <t>Hunter Water Customer Service Report 2009-10</t>
  </si>
  <si>
    <t>Hunter Water Environmental Performance Indicators Report 2009-10</t>
  </si>
  <si>
    <t>Sydney Water Operating Licence Compliance Report Schedule 3: Environmental Performance Indicators 2009-10</t>
  </si>
  <si>
    <t>Sydney Water Water Efficiency Report 2010-11 (Schedule D)</t>
  </si>
  <si>
    <t>Sydney Water Operating Licence 2010-2015 Performance Indicators Report 2011-12 (Schedule C)</t>
  </si>
  <si>
    <t>Sydney Water Operating Licence 2010-2015 Performance Indicators Report 2010-11 (Schedule C)</t>
  </si>
  <si>
    <t>Sydney Water Operating Licence 2010-2015 Compliance Report - System Performance Standards Report 2011-12 (Schedule B)</t>
  </si>
  <si>
    <t>Sydney Water Operating Licence 2010-2015 System Performance Standard Report 2010-11 (Schedule B)</t>
  </si>
  <si>
    <t>Hunter Water Corporation Environment Performance Indicators - September 2008</t>
  </si>
  <si>
    <t>Hunter Water Corporation System Performance Standards and Service Quality and System Performance Indicators - September 2008</t>
  </si>
  <si>
    <t>Sydney Water Operating Licence Environment Report Environmental Indicators Report 2012-13</t>
  </si>
  <si>
    <t>Sydney Water Operating Licence 2010-2015 System Performance Standards Report 2012-13 (Schedule B)</t>
  </si>
  <si>
    <t>Sydney Water Operating Licence 2010-2015 Performance Indicators Report 2012-13 (Schedule C)</t>
  </si>
  <si>
    <t>State Water Corporation Report to IPART under the Operating Licence 31 August 2007</t>
  </si>
  <si>
    <t>2005 Audit of the Sydney Drinking Water Catchment</t>
  </si>
  <si>
    <t>Sydney Catchment Authority response to review of performance indicator data</t>
  </si>
  <si>
    <t>Sydney Water Water Efficiency Report 2012-13</t>
  </si>
  <si>
    <t>Hunter Water Corporation Operating Licence Performance to 30 June 2006</t>
  </si>
  <si>
    <t>National Performance Report 2011-12: Urban Water Utilities PART B: Full data set</t>
  </si>
  <si>
    <r>
      <t>Hunter Water Integrated Water Resources (H</t>
    </r>
    <r>
      <rPr>
        <vertAlign val="subscript"/>
        <sz val="9"/>
        <rFont val="Arial"/>
        <family val="2"/>
      </rPr>
      <t>2</t>
    </r>
    <r>
      <rPr>
        <sz val="9"/>
        <rFont val="Arial"/>
        <family val="2"/>
      </rPr>
      <t>50) Plan Report 2009-10</t>
    </r>
  </si>
  <si>
    <t>#</t>
  </si>
  <si>
    <t>Hunter Water revised historical data for 2008/09 to accurately reflect the information available. Reference #91 provides details of this revision.</t>
  </si>
  <si>
    <t>Statistical analysis methods were updated  in 2009/10. Reference #90 provides details of this.
Historic data reported here is as presented in 2009/10 report.</t>
  </si>
  <si>
    <t>D14/10757</t>
  </si>
  <si>
    <t>D14/10765</t>
  </si>
  <si>
    <t>Chem/Phys - percentage of routine water quality samples that comply with the ADWG for key Chem/Phys. parameters</t>
  </si>
  <si>
    <t>End of Water Quality data</t>
  </si>
  <si>
    <t>End of System Continuity and Reliability data</t>
  </si>
  <si>
    <t>Chapter 2: System Continuity and Reliability</t>
  </si>
  <si>
    <t>End of Environmental Performance data</t>
  </si>
  <si>
    <t>End of Customers data</t>
  </si>
  <si>
    <t>End of System Continuity and Reliability Appendix</t>
  </si>
  <si>
    <t>End of reference list</t>
  </si>
  <si>
    <t>End of information</t>
  </si>
  <si>
    <r>
      <t>Turbidity, pH, EC, Total Al, Total Fe, Total N, Total P, No</t>
    </r>
    <r>
      <rPr>
        <vertAlign val="subscript"/>
        <sz val="9"/>
        <rFont val="Arial"/>
        <family val="2"/>
      </rPr>
      <t>x</t>
    </r>
    <r>
      <rPr>
        <sz val="9"/>
        <rFont val="Arial"/>
        <family val="2"/>
      </rPr>
      <t>, NH</t>
    </r>
    <r>
      <rPr>
        <vertAlign val="subscript"/>
        <sz val="9"/>
        <rFont val="Arial"/>
        <family val="2"/>
      </rPr>
      <t>4</t>
    </r>
    <r>
      <rPr>
        <sz val="9"/>
        <rFont val="Arial"/>
        <family val="2"/>
      </rPr>
      <t>, FRP, Chlorophyll a, DO and water temperature - assessed against AZ+NZECC/ARMCANZ (2000) guidelines</t>
    </r>
  </si>
  <si>
    <t>Indicator I3 (2006/07) - Hunter Water detail of events where 250 or more properties were affected in a single event by either a planned or an unplanned water interruption either of which is longer than 5 hrs.</t>
  </si>
  <si>
    <t>Various areas in Toronto affected for approximately 6 - 8 hrs depending on elevation due to a 250mm waterman failure at Excelsior Pd, Toronto.  At the time of the break, Coal point Peninsula was relying on Toronto No. 3 Reservoir for supply as Coal Point No. 2 Reservoir was offline for scheduled maintenance.</t>
  </si>
  <si>
    <t>Data which has been reported as zero is denoted "0"</t>
  </si>
  <si>
    <r>
      <t>When there is no data it is denoted as ' - '</t>
    </r>
    <r>
      <rPr>
        <b/>
        <u/>
        <sz val="9"/>
        <rFont val="Arial"/>
        <family val="2"/>
      </rPr>
      <t/>
    </r>
  </si>
  <si>
    <t>An indicator that is not applicable for a given year or utility is denoted as N/A or greyed out box</t>
  </si>
  <si>
    <t>2013/14</t>
  </si>
  <si>
    <t>State Water Corporation Report to IPART under the Operating Licence 1 September 2014</t>
  </si>
  <si>
    <t>Indicator I3 (2013/14) -  Hunter Water Events leading to a planned or unplanned water interruption where 250 or more properties experience an interruption of over five hours duration.</t>
  </si>
  <si>
    <t>TABLE 5</t>
  </si>
  <si>
    <t>Ellalong Rd</t>
  </si>
  <si>
    <t>Pelton</t>
  </si>
  <si>
    <t>Wangi</t>
  </si>
  <si>
    <t>600mm break</t>
  </si>
  <si>
    <t>Source</t>
  </si>
  <si>
    <t>pg 132</t>
  </si>
  <si>
    <t>Hunter Water Corporation Compliance and Performance Report 2013-2014</t>
  </si>
  <si>
    <t>Hunter Water Compliance and Performance Report 2013-14</t>
  </si>
  <si>
    <t>During 2013-14, a cogeneration facility was commissioned at Cessnock Wastewater Treatment Works to generate electricity from digester biogas.</t>
  </si>
  <si>
    <t>C5</t>
  </si>
  <si>
    <t>C6</t>
  </si>
  <si>
    <t>C10 a</t>
  </si>
  <si>
    <t>C10 b</t>
  </si>
  <si>
    <t>C9 a</t>
  </si>
  <si>
    <t>C9 b</t>
  </si>
  <si>
    <t>C9 c</t>
  </si>
  <si>
    <t>C11 a</t>
  </si>
  <si>
    <t>C11 b</t>
  </si>
  <si>
    <t>C11 c</t>
  </si>
  <si>
    <t>Number of high priority sewage overflows per 100km of sewer main responded to in a year</t>
  </si>
  <si>
    <t>Number of medium priority sewage overflows per 100km of sewer main responded to in a year</t>
  </si>
  <si>
    <t>E6</t>
  </si>
  <si>
    <t>E7</t>
  </si>
  <si>
    <t>E9</t>
  </si>
  <si>
    <t>E10</t>
  </si>
  <si>
    <t>Total area of native vegetation gain due to rehabilitation, replanting and protection by Hunter Water.</t>
  </si>
  <si>
    <t>Indicator introduced in 2013/14, the 2013/14 report provided 5 years of data</t>
  </si>
  <si>
    <t>The 2013-14 report include data for previous 5 years.</t>
  </si>
  <si>
    <t>D15/916</t>
  </si>
  <si>
    <t>Sydney Water Operating Licence Environment Report Environmental Indicators Report 2013-14</t>
  </si>
  <si>
    <t>Total number of proceedings and Penalty Notices under the Protection of the Environment Operations (POEO)Act 1997 issued to the water utility</t>
  </si>
  <si>
    <t>E13</t>
  </si>
  <si>
    <t>Number of properties (other than public properties) experience an uncontrolled wastewater overflow in dry weather (no more than 5,000)</t>
  </si>
  <si>
    <t>LC14/12</t>
  </si>
  <si>
    <t>LC14/11</t>
  </si>
  <si>
    <t>LC14/10</t>
  </si>
  <si>
    <t>Sydney Water Operating Licence Water Efficiency Report - 1 September Report 2013-14</t>
  </si>
  <si>
    <t>Correspondence (Letter) Sydney Water to IPART</t>
  </si>
  <si>
    <t>D15/3203</t>
  </si>
  <si>
    <t>13/351</t>
  </si>
  <si>
    <t>15/147</t>
  </si>
  <si>
    <t>Tables A6,A13, A21, A40, A85</t>
  </si>
  <si>
    <t>Sydney Catchment Authority Annual Water Quality Monitoring Report 2013-14 &amp; Appendices</t>
  </si>
  <si>
    <t>In 2015 Sydney Water corrected historical data for 2012/13 year previously reported.</t>
  </si>
  <si>
    <t>In 2015 Sydney Water corrected historical data for 2010/11-2012/13 years previously reported.</t>
  </si>
  <si>
    <t>This performance standard was introduced in the 2010-2015 Operating Licence.
In 2015 Sydney Water corrected historical data for 2010/11-2012/13 years previously reported.</t>
  </si>
  <si>
    <t>Sydney Water changed the methodology for calculation of this indicator in 2013/14 and revised the 2012/13 data</t>
  </si>
  <si>
    <t>Percentage of complying Intra-valley transfers processed within five working days of State Water's receipt of a correct application and fee</t>
  </si>
  <si>
    <t>4</t>
  </si>
  <si>
    <t>3</t>
  </si>
  <si>
    <t>2</t>
  </si>
  <si>
    <t>1</t>
  </si>
  <si>
    <t>slight change in indicator definition starting in the 2013/14 reporting year</t>
  </si>
  <si>
    <t>Percentage of complying intra-valley transfers processed within four working days of State Water’s receipt of correctly completed application form and fee</t>
  </si>
  <si>
    <t xml:space="preserve">Data can be filtered by any of the fields such as utility, indicator number, indicator type (IPART or NWI).  Click on the arrow of the column header of the field you wish to filter by.
Select the values you wish to display from the check list
</t>
  </si>
  <si>
    <t>&lt;0.001%</t>
  </si>
  <si>
    <t>Five year rolling average for annual residential water consumption calculated for each financial year</t>
  </si>
  <si>
    <t>New indicator implemented from 2013/14</t>
  </si>
  <si>
    <t>National Performance Report 2012-13: Urban Water Utilties PART B: Full data set</t>
  </si>
  <si>
    <t>National Performance Report NWI Data provided to IPART annual reporting</t>
  </si>
  <si>
    <t>Percentage of residential customers in C8 who pay by Centrepay</t>
  </si>
  <si>
    <t>Percentage of residential customers in C8 who pay by payment plan</t>
  </si>
  <si>
    <t>Percentage of residential customers in C8 who are not meeting ongoing water and sewerage costs (debt increasing)</t>
  </si>
  <si>
    <t>Percentage of residential customers in C8 who are covering ongoing water and sewerage costs (debt stable)</t>
  </si>
  <si>
    <t>Percentage of residential customers in C8 who are covering ongoing costs and portion of arrears (debt reducing)</t>
  </si>
  <si>
    <t>Break up by percentage of residential customers who no longer meet C8 by exiting the water utility's hardship program or payment plans because they have paid off their outstanding debt</t>
  </si>
  <si>
    <t>Break up by percentage of residential customers who no longer meet C8 by exiting the water utility's hardship program or payment plans because they have been flow restricted</t>
  </si>
  <si>
    <t>Break up by percentage of residential customers who no longer meet C8 by exiting the water utility's hardship program or payment plans because other</t>
  </si>
  <si>
    <t>Number of residential customers per 1000 residential properties experiencing financial difficulty who are being assisted through the water utility's hardship program or payment plans</t>
  </si>
  <si>
    <t>WQ1(H)(a)</t>
  </si>
  <si>
    <t>WQ1(H)(b)</t>
  </si>
  <si>
    <t>NOTE:</t>
  </si>
  <si>
    <t>Sydney Water Operating Licence 2010-2015 Performance Compliance Report 2013-14 System Performance Standards Report (Schedule B)</t>
  </si>
  <si>
    <t>Sydney Water Operating Licence 2010-2015 Performance Indicators Report 2013-14</t>
  </si>
  <si>
    <r>
      <t xml:space="preserve">The </t>
    </r>
    <r>
      <rPr>
        <b/>
        <sz val="9"/>
        <rFont val="Arial"/>
        <family val="2"/>
      </rPr>
      <t>weather corrected</t>
    </r>
    <r>
      <rPr>
        <sz val="9"/>
        <rFont val="Arial"/>
        <family val="2"/>
      </rPr>
      <t xml:space="preserve"> quantity of  potable water that Sydney Water has drawn from all sources in the preceding financial year (L/person/day)</t>
    </r>
  </si>
  <si>
    <t>Hunter Water updated its reporting procedure in the 2013/14 period and previous data is not comparable.</t>
  </si>
  <si>
    <t>D15/5555</t>
  </si>
  <si>
    <t>End of Customer Performance data</t>
  </si>
  <si>
    <t>D15/5398</t>
  </si>
  <si>
    <t>Email - Sydney Catchment Authority - to IPART Secretariat</t>
  </si>
  <si>
    <t>Email - Hunter Water Corporation - to IPART Secretariat</t>
  </si>
  <si>
    <t>Email - Sydney Water Corporation to IPART Secretariat</t>
  </si>
  <si>
    <t>Indicator Codes found in this database:</t>
  </si>
  <si>
    <t>INFORMATION SHEET FOR USING THE INDICATOR DATABASE</t>
  </si>
  <si>
    <t>Prev. No.</t>
  </si>
  <si>
    <t xml:space="preserve">Indicators have been numbered as per the 2013 Reporting Manuals.  This has meant that the numbering for a small number of indicators has changed from previous years.  </t>
  </si>
  <si>
    <t xml:space="preserve">Both the current numbering and previous years numbering are presented in the second and third columns of each table. </t>
  </si>
  <si>
    <t xml:space="preserve">Where an indicator is new or an indicator has ceased a dash ( - ) is placed in the relevant column </t>
  </si>
  <si>
    <t>NEW No.</t>
  </si>
  <si>
    <t>2014/15</t>
  </si>
  <si>
    <t>Sydney Water Operating Licence 2010-2015 Performance Indicators Report 2014-15</t>
  </si>
  <si>
    <t>Sydney Water Operating Licence 2010-2015 System Performance Standards Report 2014-15 (Schedule B)</t>
  </si>
  <si>
    <t>Hunter Water Compliance and Performance Report 2014-15</t>
  </si>
  <si>
    <t>Tables A6, A22, A42, A97</t>
  </si>
  <si>
    <t>WaterNSW(SCA)</t>
  </si>
  <si>
    <r>
      <t>From 1 January 2015 State Water Corporation and Sydney Catchment Authority Merged under the</t>
    </r>
    <r>
      <rPr>
        <b/>
        <sz val="9"/>
        <rFont val="Arial"/>
        <family val="2"/>
      </rPr>
      <t xml:space="preserve"> </t>
    </r>
    <r>
      <rPr>
        <b/>
        <i/>
        <sz val="9"/>
        <rFont val="Arial"/>
        <family val="2"/>
      </rPr>
      <t>Water NSW Act 2014</t>
    </r>
    <r>
      <rPr>
        <b/>
        <sz val="9"/>
        <rFont val="Arial"/>
        <family val="2"/>
      </rPr>
      <t>,</t>
    </r>
    <r>
      <rPr>
        <sz val="9"/>
        <rFont val="Arial"/>
        <family val="2"/>
      </rPr>
      <t xml:space="preserve"> In the 2013/14 reporting period (to which the presented data relates) the utilities were still separate.   From the 2014/15 period data will be reported for both these utilties as "Water NSW"</t>
    </r>
  </si>
  <si>
    <t>Chapter 4 &amp; 5</t>
  </si>
  <si>
    <t>WaterNSW (SCA)</t>
  </si>
  <si>
    <t>WaterNSW (State Water)</t>
  </si>
  <si>
    <t>Sydney Water has revised the data in 2014-15 reporting period for 2011-12 and 2010-11 as a result of error made in historical calculations</t>
  </si>
  <si>
    <t>Sydney Water has revised the data in the 2014-15 reporting period for 2012-13, 2011-12 and 2010-11 as a result of error made in historical calculations</t>
  </si>
  <si>
    <t>WaterNSW Report to IPART under the Operating Licence 2013-18 for State Water</t>
  </si>
  <si>
    <t>WaterNSW Annual Water Quality Monitoring Report 2014-15 Appendices</t>
  </si>
  <si>
    <t>WaterNSW Annual Water Quality Monitoring Report 2014-15</t>
  </si>
  <si>
    <t>Sydney Water Operating Licence Environmental Indicators Report 2014-15</t>
  </si>
  <si>
    <t>2015/16</t>
  </si>
  <si>
    <t>This indicator was introduced in2012/13.
Prior to this the indicator was slightly different with 1 hour durations not included.  Therefore indicator reporting prior to 2012/13 has been omitted.
The interpretation of this indicator changed from 1 July 2015 so it is not comparable to previous historical data.</t>
  </si>
  <si>
    <t>I9</t>
  </si>
  <si>
    <t>I10</t>
  </si>
  <si>
    <t>I11</t>
  </si>
  <si>
    <t>I12</t>
  </si>
  <si>
    <t>The number of non-residential customers affected by an unplanned water interruption of greater than 1 hour duration.</t>
  </si>
  <si>
    <t>The average duration of unplanned interruptions experienced by non-residential customers.</t>
  </si>
  <si>
    <t>2:49 mins</t>
  </si>
  <si>
    <r>
      <t xml:space="preserve">Number of properties that experience a water pressure failure, as defined in:
• </t>
    </r>
    <r>
      <rPr>
        <b/>
        <sz val="9"/>
        <rFont val="Arial"/>
        <family val="2"/>
      </rPr>
      <t xml:space="preserve">clause 4.2.1 of the 2015-2020 Operating Licence, </t>
    </r>
    <r>
      <rPr>
        <sz val="9"/>
        <rFont val="Arial"/>
        <family val="2"/>
      </rPr>
      <t xml:space="preserve">
• </t>
    </r>
    <r>
      <rPr>
        <b/>
        <sz val="9"/>
        <rFont val="Arial"/>
        <family val="2"/>
      </rPr>
      <t xml:space="preserve">clause 3.3.1 of the 2010-2015 Operating Licence, 
• clause 4.1.2 of the 2005-2010 Operating Licence
</t>
    </r>
    <r>
      <rPr>
        <sz val="9"/>
        <rFont val="Arial"/>
        <family val="2"/>
      </rPr>
      <t>in the preceding financial year</t>
    </r>
  </si>
  <si>
    <t>Shifted from Response Time to Infrastructure category in 2015-16 reporting year.</t>
  </si>
  <si>
    <t>W5.2</t>
  </si>
  <si>
    <t>Volume of non-potable water received from bulk supplier (ML)</t>
  </si>
  <si>
    <t>W11.2</t>
  </si>
  <si>
    <t>Total urban non-potable water supplied</t>
  </si>
  <si>
    <t>W14</t>
  </si>
  <si>
    <t>Volume of bulk water exports (ML)</t>
  </si>
  <si>
    <t>W14.2</t>
  </si>
  <si>
    <t>Volume of non-potable bulk water exports</t>
  </si>
  <si>
    <t>WaterNSW Annual Water Quality Monitoring Report 2015-16</t>
  </si>
  <si>
    <t>Chapters 4 &amp; 5</t>
  </si>
  <si>
    <t>Tables A6, A13, A21, A40, A83</t>
  </si>
  <si>
    <t>WaterNSW Annual Water Quality monitoring Report 2015-16 Appendices</t>
  </si>
  <si>
    <t>New indicator implemented from 2015-16</t>
  </si>
  <si>
    <t>New indicator for 2015-16 reporting year.</t>
  </si>
  <si>
    <t>Hunter Water Compliance and Performance Report 2015-16</t>
  </si>
  <si>
    <t>Sydney Water Environment Compliance and Performance Report 2015-16</t>
  </si>
  <si>
    <t>Sydney Water operating Licence 2015-2020 Performance Indicators Report 2015-16</t>
  </si>
  <si>
    <t>Sydney Water Operating Licence 2015-2020 System Performance Standards Report 2015-16</t>
  </si>
  <si>
    <t>Sydney Water Water Conservation Report 2015-16</t>
  </si>
  <si>
    <t>WaterNSW 2015-16 water resource indicators</t>
  </si>
  <si>
    <t>WaterNSW Report to IPART under the Operating Licence 2013-18 for Non-Sydney Catchment Functions</t>
  </si>
  <si>
    <t>Email from Sydney Water to IPART</t>
  </si>
  <si>
    <t>Email from Hunter Water to IPART</t>
  </si>
  <si>
    <t>Email from IPART to Sydney Water</t>
  </si>
  <si>
    <t>The interpretation of this indicator changed in 2014/15 so it is not comparable to previous historical data.</t>
  </si>
  <si>
    <t>This indicator was introduced in 2012/13 however the 2012/13 report provided 5 years of data.
Hunter Water stated that there was a 20% increase in developer-related activity during the 2015-16 reporting year. The increase in the level of planned interruptions was influenced by this above activity (ie, shutdowns to enable new customer connections to be completed).</t>
  </si>
  <si>
    <t>Hunter Water attributed the increase in unplanned interruptions in 2015-16 to wide variations in soil moisture conditions in HWC’s Area of Operations. Soil conditions were the wettest on record in January 2016 and the driest on record in May 2016.</t>
  </si>
  <si>
    <t>New indicator implemented from 2013/14
Hunter Water attributed the increase in 2015/16 to widening of the cleared corridors for overhead power lines to reduce bushfire risk.</t>
  </si>
  <si>
    <t>Hunter Water stated that the large increase in 2015-16 is a result of Tomago source water being treated at Grahamstown Water Treatment Plant for a period of two months. This partial source substitution was undertaken in response to a moderate increase in blue-green algae concentrations in Grahamstown Dam at the time.</t>
  </si>
  <si>
    <t>Sydney Water attributed the lowering of this value to a shift in focus from grade of service to customer experience. Staff are now encouraged to engage more with customers, resulting in an increase in average phone call length to five minutes accompanied by an increase in first call resolutions.</t>
  </si>
  <si>
    <t>Percentage of priority 5 breaks/leaks in drinking water mains that Sydney Water responded to within 24 hours.</t>
  </si>
  <si>
    <t>Licence Standard (% responded to within 24 hours)</t>
  </si>
</sst>
</file>

<file path=xl/styles.xml><?xml version="1.0" encoding="utf-8"?>
<styleSheet xmlns="http://schemas.openxmlformats.org/spreadsheetml/2006/main" xmlns:mc="http://schemas.openxmlformats.org/markup-compatibility/2006" xmlns:x14ac="http://schemas.microsoft.com/office/spreadsheetml/2009/9/ac" mc:Ignorable="x14ac">
  <numFmts count="14">
    <numFmt numFmtId="41" formatCode="_-* #,##0_-;\-* #,##0_-;_-* &quot;-&quot;_-;_-@_-"/>
    <numFmt numFmtId="44" formatCode="_-&quot;$&quot;* #,##0.00_-;\-&quot;$&quot;* #,##0.00_-;_-&quot;$&quot;* &quot;-&quot;??_-;_-@_-"/>
    <numFmt numFmtId="43" formatCode="_-* #,##0.00_-;\-* #,##0.00_-;_-* &quot;-&quot;??_-;_-@_-"/>
    <numFmt numFmtId="164" formatCode="0.0%"/>
    <numFmt numFmtId="165" formatCode="_(* #,##0_);_(* \(#,##0\);_(* &quot;-&quot;_);_(@_)"/>
    <numFmt numFmtId="166" formatCode="_(* #,##0.00_);_(* \(#,##0.00\);_(* &quot;-&quot;_);_(@_)"/>
    <numFmt numFmtId="167" formatCode="0.000%"/>
    <numFmt numFmtId="168" formatCode="_-* #,##0_-;\-* #,##0_-;_-* &quot;-&quot;??_-;_-@_-"/>
    <numFmt numFmtId="169" formatCode="_-&quot;$&quot;* #,##0_-;\-&quot;$&quot;* #,##0_-;_-&quot;$&quot;* &quot;-&quot;??_-;_-@_-"/>
    <numFmt numFmtId="170" formatCode="0.0"/>
    <numFmt numFmtId="171" formatCode="#,##0_ ;\-#,##0\ "/>
    <numFmt numFmtId="172" formatCode="_-* #,##0.0_-;\-* #,##0.0_-;_-* &quot;-&quot;_-;_-@_-"/>
    <numFmt numFmtId="173" formatCode="[$-C09]dd\-mmm\-yy;@"/>
    <numFmt numFmtId="174" formatCode="#,##0.0"/>
  </numFmts>
  <fonts count="69" x14ac:knownFonts="1">
    <font>
      <sz val="9"/>
      <name val="Arial"/>
      <family val="2"/>
    </font>
    <font>
      <sz val="11"/>
      <color theme="1"/>
      <name val="Book Antiqua"/>
      <family val="2"/>
      <scheme val="minor"/>
    </font>
    <font>
      <sz val="11"/>
      <color theme="1"/>
      <name val="Book Antiqua"/>
      <family val="2"/>
      <scheme val="minor"/>
    </font>
    <font>
      <sz val="11"/>
      <color theme="1"/>
      <name val="Book Antiqua"/>
      <family val="2"/>
      <scheme val="minor"/>
    </font>
    <font>
      <sz val="11"/>
      <color theme="1"/>
      <name val="Book Antiqua"/>
      <family val="2"/>
      <scheme val="minor"/>
    </font>
    <font>
      <sz val="9"/>
      <name val="Arial"/>
      <family val="2"/>
    </font>
    <font>
      <sz val="9"/>
      <name val="Arial"/>
      <family val="2"/>
    </font>
    <font>
      <sz val="8"/>
      <name val="Arial Narrow"/>
      <family val="2"/>
    </font>
    <font>
      <sz val="10"/>
      <name val="Arial"/>
      <family val="2"/>
    </font>
    <font>
      <b/>
      <sz val="10"/>
      <name val="Arial"/>
      <family val="2"/>
    </font>
    <font>
      <b/>
      <sz val="14"/>
      <name val="Arial"/>
      <family val="2"/>
    </font>
    <font>
      <b/>
      <sz val="12"/>
      <name val="Arial"/>
      <family val="2"/>
    </font>
    <font>
      <b/>
      <sz val="9"/>
      <name val="Arial"/>
      <family val="2"/>
    </font>
    <font>
      <b/>
      <sz val="10"/>
      <color indexed="57"/>
      <name val="Arial"/>
      <family val="2"/>
    </font>
    <font>
      <sz val="10"/>
      <color indexed="12"/>
      <name val="Arial"/>
      <family val="2"/>
    </font>
    <font>
      <sz val="9"/>
      <color indexed="14"/>
      <name val="Arial"/>
      <family val="2"/>
    </font>
    <font>
      <sz val="9"/>
      <color indexed="10"/>
      <name val="Arial"/>
      <family val="2"/>
    </font>
    <font>
      <b/>
      <sz val="9"/>
      <color indexed="9"/>
      <name val="Arial"/>
      <family val="2"/>
    </font>
    <font>
      <b/>
      <sz val="16"/>
      <name val="Arial"/>
      <family val="2"/>
    </font>
    <font>
      <u/>
      <sz val="9"/>
      <color theme="10"/>
      <name val="Arial"/>
      <family val="2"/>
    </font>
    <font>
      <b/>
      <u/>
      <sz val="9"/>
      <name val="Arial"/>
      <family val="2"/>
    </font>
    <font>
      <b/>
      <u/>
      <sz val="20"/>
      <name val="Arial"/>
      <family val="2"/>
    </font>
    <font>
      <u/>
      <vertAlign val="superscript"/>
      <sz val="9"/>
      <color theme="10"/>
      <name val="Arial"/>
      <family val="2"/>
    </font>
    <font>
      <sz val="9"/>
      <color indexed="81"/>
      <name val="Tahoma"/>
      <family val="2"/>
    </font>
    <font>
      <i/>
      <sz val="9"/>
      <name val="Arial"/>
      <family val="2"/>
    </font>
    <font>
      <b/>
      <i/>
      <u/>
      <sz val="9"/>
      <name val="Arial"/>
      <family val="2"/>
    </font>
    <font>
      <sz val="9"/>
      <color rgb="FFFF0000"/>
      <name val="Arial"/>
      <family val="2"/>
    </font>
    <font>
      <b/>
      <sz val="18"/>
      <color theme="3"/>
      <name val="Book Antiqua"/>
      <family val="2"/>
      <scheme val="major"/>
    </font>
    <font>
      <b/>
      <sz val="15"/>
      <color theme="3"/>
      <name val="Book Antiqua"/>
      <family val="2"/>
      <scheme val="minor"/>
    </font>
    <font>
      <b/>
      <sz val="13"/>
      <color theme="3"/>
      <name val="Book Antiqua"/>
      <family val="2"/>
      <scheme val="minor"/>
    </font>
    <font>
      <b/>
      <sz val="11"/>
      <color theme="3"/>
      <name val="Book Antiqua"/>
      <family val="2"/>
      <scheme val="minor"/>
    </font>
    <font>
      <sz val="11"/>
      <color rgb="FF006100"/>
      <name val="Book Antiqua"/>
      <family val="2"/>
      <scheme val="minor"/>
    </font>
    <font>
      <sz val="11"/>
      <color rgb="FF9C0006"/>
      <name val="Book Antiqua"/>
      <family val="2"/>
      <scheme val="minor"/>
    </font>
    <font>
      <sz val="11"/>
      <color rgb="FF9C6500"/>
      <name val="Book Antiqua"/>
      <family val="2"/>
      <scheme val="minor"/>
    </font>
    <font>
      <sz val="11"/>
      <color rgb="FF3F3F76"/>
      <name val="Book Antiqua"/>
      <family val="2"/>
      <scheme val="minor"/>
    </font>
    <font>
      <b/>
      <sz val="11"/>
      <color rgb="FF3F3F3F"/>
      <name val="Book Antiqua"/>
      <family val="2"/>
      <scheme val="minor"/>
    </font>
    <font>
      <b/>
      <sz val="11"/>
      <color rgb="FFFA7D00"/>
      <name val="Book Antiqua"/>
      <family val="2"/>
      <scheme val="minor"/>
    </font>
    <font>
      <sz val="11"/>
      <color rgb="FFFA7D00"/>
      <name val="Book Antiqua"/>
      <family val="2"/>
      <scheme val="minor"/>
    </font>
    <font>
      <b/>
      <sz val="11"/>
      <color theme="0"/>
      <name val="Book Antiqua"/>
      <family val="2"/>
      <scheme val="minor"/>
    </font>
    <font>
      <sz val="11"/>
      <color rgb="FFFF0000"/>
      <name val="Book Antiqua"/>
      <family val="2"/>
      <scheme val="minor"/>
    </font>
    <font>
      <i/>
      <sz val="11"/>
      <color rgb="FF7F7F7F"/>
      <name val="Book Antiqua"/>
      <family val="2"/>
      <scheme val="minor"/>
    </font>
    <font>
      <b/>
      <sz val="11"/>
      <color theme="1"/>
      <name val="Book Antiqua"/>
      <family val="2"/>
      <scheme val="minor"/>
    </font>
    <font>
      <sz val="11"/>
      <color theme="0"/>
      <name val="Book Antiqua"/>
      <family val="2"/>
      <scheme val="minor"/>
    </font>
    <font>
      <sz val="11"/>
      <color indexed="8"/>
      <name val="Calibri"/>
      <family val="2"/>
    </font>
    <font>
      <vertAlign val="superscript"/>
      <sz val="9"/>
      <name val="Arial"/>
      <family val="2"/>
    </font>
    <font>
      <b/>
      <u/>
      <vertAlign val="superscript"/>
      <sz val="9"/>
      <color theme="10"/>
      <name val="Arial"/>
      <family val="2"/>
    </font>
    <font>
      <u/>
      <vertAlign val="superscript"/>
      <sz val="9"/>
      <color rgb="FFFF0000"/>
      <name val="Arial"/>
      <family val="2"/>
    </font>
    <font>
      <strike/>
      <sz val="9"/>
      <name val="Arial"/>
      <family val="2"/>
    </font>
    <font>
      <b/>
      <vertAlign val="superscript"/>
      <sz val="9"/>
      <name val="Arial"/>
      <family val="2"/>
    </font>
    <font>
      <b/>
      <vertAlign val="superscript"/>
      <sz val="9"/>
      <color rgb="FFFF0000"/>
      <name val="Arial"/>
      <family val="2"/>
    </font>
    <font>
      <vertAlign val="superscript"/>
      <sz val="9"/>
      <color rgb="FFFF0000"/>
      <name val="Arial"/>
      <family val="2"/>
    </font>
    <font>
      <vertAlign val="subscript"/>
      <sz val="9"/>
      <name val="Arial"/>
      <family val="2"/>
    </font>
    <font>
      <sz val="9"/>
      <color theme="1"/>
      <name val="Arial"/>
      <family val="2"/>
    </font>
    <font>
      <u/>
      <vertAlign val="superscript"/>
      <sz val="9"/>
      <name val="Arial"/>
      <family val="2"/>
    </font>
    <font>
      <b/>
      <sz val="8"/>
      <color theme="0" tint="-0.499984740745262"/>
      <name val="Arial"/>
      <family val="2"/>
    </font>
    <font>
      <sz val="12"/>
      <name val="Arial"/>
      <family val="2"/>
    </font>
    <font>
      <b/>
      <sz val="9"/>
      <color indexed="81"/>
      <name val="Tahoma"/>
      <family val="2"/>
    </font>
    <font>
      <b/>
      <i/>
      <sz val="9"/>
      <name val="Arial"/>
      <family val="2"/>
    </font>
    <font>
      <b/>
      <sz val="12"/>
      <color theme="0"/>
      <name val="Arial"/>
      <family val="2"/>
    </font>
    <font>
      <b/>
      <sz val="10"/>
      <color theme="0"/>
      <name val="Arial"/>
      <family val="2"/>
    </font>
    <font>
      <sz val="9"/>
      <color theme="0"/>
      <name val="Arial"/>
      <family val="2"/>
    </font>
    <font>
      <b/>
      <u/>
      <sz val="10"/>
      <name val="Arial"/>
      <family val="2"/>
    </font>
    <font>
      <u/>
      <vertAlign val="superscript"/>
      <sz val="9"/>
      <color rgb="FF0000FF"/>
      <name val="Arial"/>
      <family val="2"/>
    </font>
    <font>
      <vertAlign val="superscript"/>
      <sz val="9"/>
      <color rgb="FF0000FF"/>
      <name val="Arial"/>
      <family val="2"/>
    </font>
    <font>
      <sz val="9"/>
      <color rgb="FF0000FF"/>
      <name val="Arial"/>
      <family val="2"/>
    </font>
    <font>
      <sz val="9"/>
      <color indexed="16"/>
      <name val="Tahoma"/>
      <family val="2"/>
    </font>
    <font>
      <sz val="9"/>
      <color indexed="16"/>
      <name val="Symbol"/>
      <family val="1"/>
      <charset val="2"/>
    </font>
    <font>
      <sz val="9"/>
      <color indexed="12"/>
      <name val="Arial"/>
      <family val="2"/>
    </font>
    <font>
      <sz val="9"/>
      <color indexed="17"/>
      <name val="Arial"/>
      <family val="2"/>
    </font>
  </fonts>
  <fills count="62">
    <fill>
      <patternFill patternType="none"/>
    </fill>
    <fill>
      <patternFill patternType="gray125"/>
    </fill>
    <fill>
      <patternFill patternType="lightGray">
        <fgColor indexed="13"/>
      </patternFill>
    </fill>
    <fill>
      <patternFill patternType="solid">
        <fgColor indexed="41"/>
        <bgColor indexed="64"/>
      </patternFill>
    </fill>
    <fill>
      <patternFill patternType="solid">
        <fgColor indexed="44"/>
        <bgColor indexed="64"/>
      </patternFill>
    </fill>
    <fill>
      <patternFill patternType="solid">
        <fgColor indexed="18"/>
        <bgColor indexed="64"/>
      </patternFill>
    </fill>
    <fill>
      <patternFill patternType="solid">
        <fgColor indexed="20"/>
        <bgColor indexed="64"/>
      </patternFill>
    </fill>
    <fill>
      <patternFill patternType="solid">
        <fgColor theme="6" tint="0.79998168889431442"/>
        <bgColor indexed="64"/>
      </patternFill>
    </fill>
    <fill>
      <patternFill patternType="lightUp"/>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6" tint="0.79995117038483843"/>
        <bgColor indexed="64"/>
      </patternFill>
    </fill>
    <fill>
      <patternFill patternType="lightUp">
        <fgColor auto="1"/>
        <bgColor theme="6" tint="0.79998168889431442"/>
      </patternFill>
    </fill>
    <fill>
      <patternFill patternType="lightUp">
        <fgColor auto="1"/>
      </patternFill>
    </fill>
    <fill>
      <patternFill patternType="solid">
        <fgColor theme="6" tint="0.79998168889431442"/>
        <bgColor auto="1"/>
      </patternFill>
    </fill>
    <fill>
      <patternFill patternType="lightUp">
        <bgColor theme="6" tint="0.79995117038483843"/>
      </patternFill>
    </fill>
    <fill>
      <patternFill patternType="lightUp">
        <bgColor theme="6" tint="0.79998168889431442"/>
      </patternFill>
    </fill>
    <fill>
      <patternFill patternType="solid">
        <fgColor theme="3"/>
        <bgColor indexed="64"/>
      </patternFill>
    </fill>
    <fill>
      <patternFill patternType="solid">
        <fgColor rgb="FFCCCCFF"/>
        <bgColor indexed="64"/>
      </patternFill>
    </fill>
    <fill>
      <patternFill patternType="lightUp">
        <bgColor rgb="FFCCCCFF"/>
      </patternFill>
    </fill>
    <fill>
      <patternFill patternType="solid">
        <fgColor rgb="FF800000"/>
        <bgColor indexed="64"/>
      </patternFill>
    </fill>
    <fill>
      <patternFill patternType="solid">
        <fgColor theme="9"/>
        <bgColor indexed="64"/>
      </patternFill>
    </fill>
    <fill>
      <patternFill patternType="solid">
        <fgColor theme="9" tint="0.79998168889431442"/>
        <bgColor indexed="64"/>
      </patternFill>
    </fill>
    <fill>
      <patternFill patternType="solid">
        <fgColor theme="8" tint="-0.499984740745262"/>
        <bgColor indexed="64"/>
      </patternFill>
    </fill>
    <fill>
      <patternFill patternType="solid">
        <fgColor theme="8"/>
        <bgColor indexed="64"/>
      </patternFill>
    </fill>
    <fill>
      <patternFill patternType="lightUp">
        <fgColor auto="1"/>
        <bgColor theme="8"/>
      </patternFill>
    </fill>
    <fill>
      <patternFill patternType="lightUp">
        <bgColor theme="8"/>
      </patternFill>
    </fill>
    <fill>
      <patternFill patternType="solid">
        <fgColor theme="0"/>
        <bgColor indexed="64"/>
      </patternFill>
    </fill>
    <fill>
      <patternFill patternType="solid">
        <fgColor indexed="65"/>
        <bgColor indexed="64"/>
      </patternFill>
    </fill>
    <fill>
      <patternFill patternType="solid">
        <fgColor theme="9" tint="0.79995117038483843"/>
        <bgColor indexed="64"/>
      </patternFill>
    </fill>
    <fill>
      <patternFill patternType="solid">
        <fgColor theme="6" tint="0.79995117038483843"/>
        <bgColor auto="1"/>
      </patternFill>
    </fill>
    <fill>
      <patternFill patternType="solid">
        <fgColor indexed="65"/>
        <bgColor indexed="15"/>
      </patternFill>
    </fill>
    <fill>
      <patternFill patternType="solid">
        <fgColor theme="9" tint="0.79998168889431442"/>
        <bgColor indexed="15"/>
      </patternFill>
    </fill>
  </fills>
  <borders count="50">
    <border>
      <left/>
      <right/>
      <top/>
      <bottom/>
      <diagonal/>
    </border>
    <border>
      <left style="thin">
        <color indexed="64"/>
      </left>
      <right/>
      <top style="thin">
        <color indexed="64"/>
      </top>
      <bottom/>
      <diagonal/>
    </border>
    <border>
      <left/>
      <right/>
      <top/>
      <bottom style="thin">
        <color indexed="64"/>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right style="double">
        <color theme="6"/>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76">
    <xf numFmtId="0" fontId="0" fillId="0" borderId="0"/>
    <xf numFmtId="43" fontId="5" fillId="0" borderId="0" applyFont="0" applyFill="0" applyBorder="0" applyAlignment="0" applyProtection="0"/>
    <xf numFmtId="166" fontId="15" fillId="0" borderId="0">
      <alignment horizontal="left"/>
    </xf>
    <xf numFmtId="165" fontId="6" fillId="2" borderId="0">
      <alignment horizontal="left"/>
      <protection locked="0"/>
    </xf>
    <xf numFmtId="164" fontId="6" fillId="2" borderId="0">
      <alignment horizontal="right"/>
      <protection locked="0"/>
    </xf>
    <xf numFmtId="0" fontId="18" fillId="0" borderId="0" applyNumberFormat="0" applyFill="0" applyBorder="0" applyAlignment="0"/>
    <xf numFmtId="0" fontId="10" fillId="0" borderId="0" applyNumberFormat="0" applyFill="0" applyBorder="0" applyAlignment="0"/>
    <xf numFmtId="0" fontId="11" fillId="0" borderId="1" applyNumberFormat="0" applyFill="0" applyBorder="0" applyAlignment="0"/>
    <xf numFmtId="164" fontId="8" fillId="3" borderId="0" applyFont="0" applyBorder="0" applyAlignment="0">
      <protection locked="0"/>
    </xf>
    <xf numFmtId="165" fontId="8" fillId="3" borderId="2" applyNumberFormat="0" applyFont="0" applyBorder="0" applyAlignment="0">
      <alignment horizontal="right"/>
      <protection locked="0"/>
    </xf>
    <xf numFmtId="165" fontId="5" fillId="4" borderId="0" applyBorder="0" applyAlignment="0">
      <alignment horizontal="right"/>
      <protection locked="0"/>
    </xf>
    <xf numFmtId="10" fontId="5" fillId="4" borderId="0" applyBorder="0">
      <alignment horizontal="right"/>
      <protection locked="0"/>
    </xf>
    <xf numFmtId="165" fontId="17" fillId="5" borderId="0"/>
    <xf numFmtId="0" fontId="13" fillId="0" borderId="0"/>
    <xf numFmtId="0" fontId="17" fillId="6" borderId="0" applyNumberFormat="0" applyAlignment="0"/>
    <xf numFmtId="0" fontId="16" fillId="0" borderId="0"/>
    <xf numFmtId="0" fontId="6" fillId="0" borderId="9"/>
    <xf numFmtId="3" fontId="14" fillId="0" borderId="0">
      <protection locked="0"/>
    </xf>
    <xf numFmtId="164" fontId="14" fillId="0" borderId="0">
      <protection locked="0"/>
    </xf>
    <xf numFmtId="165" fontId="9" fillId="0" borderId="3" applyBorder="0" applyProtection="0"/>
    <xf numFmtId="9" fontId="5" fillId="0" borderId="0" applyFont="0" applyFill="0" applyBorder="0" applyAlignment="0" applyProtection="0"/>
    <xf numFmtId="165" fontId="5" fillId="2" borderId="0">
      <alignment horizontal="left"/>
      <protection locked="0"/>
    </xf>
    <xf numFmtId="164" fontId="5" fillId="2" borderId="0">
      <alignment horizontal="right"/>
      <protection locked="0"/>
    </xf>
    <xf numFmtId="0" fontId="5" fillId="0" borderId="9"/>
    <xf numFmtId="0" fontId="19" fillId="0" borderId="0" applyNumberFormat="0" applyFill="0" applyBorder="0" applyAlignment="0" applyProtection="0"/>
    <xf numFmtId="44" fontId="5" fillId="0" borderId="0" applyFont="0" applyFill="0" applyBorder="0" applyAlignment="0" applyProtection="0"/>
    <xf numFmtId="165" fontId="5" fillId="2" borderId="0">
      <alignment horizontal="left"/>
      <protection locked="0"/>
    </xf>
    <xf numFmtId="164" fontId="5" fillId="2" borderId="0">
      <alignment horizontal="right"/>
      <protection locked="0"/>
    </xf>
    <xf numFmtId="0" fontId="5" fillId="0" borderId="9"/>
    <xf numFmtId="0" fontId="27" fillId="0" borderId="0" applyNumberFormat="0" applyFill="0" applyBorder="0" applyAlignment="0" applyProtection="0"/>
    <xf numFmtId="0" fontId="28" fillId="0" borderId="24" applyNumberFormat="0" applyFill="0" applyAlignment="0" applyProtection="0"/>
    <xf numFmtId="0" fontId="29" fillId="0" borderId="25" applyNumberFormat="0" applyFill="0" applyAlignment="0" applyProtection="0"/>
    <xf numFmtId="0" fontId="30" fillId="0" borderId="26" applyNumberFormat="0" applyFill="0" applyAlignment="0" applyProtection="0"/>
    <xf numFmtId="0" fontId="30" fillId="0" borderId="0" applyNumberFormat="0" applyFill="0" applyBorder="0" applyAlignment="0" applyProtection="0"/>
    <xf numFmtId="0" fontId="31" fillId="9" borderId="0" applyNumberFormat="0" applyBorder="0" applyAlignment="0" applyProtection="0"/>
    <xf numFmtId="0" fontId="32" fillId="10" borderId="0" applyNumberFormat="0" applyBorder="0" applyAlignment="0" applyProtection="0"/>
    <xf numFmtId="0" fontId="33" fillId="11" borderId="0" applyNumberFormat="0" applyBorder="0" applyAlignment="0" applyProtection="0"/>
    <xf numFmtId="0" fontId="34" fillId="12" borderId="27" applyNumberFormat="0" applyAlignment="0" applyProtection="0"/>
    <xf numFmtId="0" fontId="35" fillId="13" borderId="28" applyNumberFormat="0" applyAlignment="0" applyProtection="0"/>
    <xf numFmtId="0" fontId="36" fillId="13" borderId="27" applyNumberFormat="0" applyAlignment="0" applyProtection="0"/>
    <xf numFmtId="0" fontId="37" fillId="0" borderId="29" applyNumberFormat="0" applyFill="0" applyAlignment="0" applyProtection="0"/>
    <xf numFmtId="0" fontId="38" fillId="14" borderId="30" applyNumberFormat="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41" fillId="0" borderId="32" applyNumberFormat="0" applyFill="0" applyAlignment="0" applyProtection="0"/>
    <xf numFmtId="0" fontId="42" fillId="16"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2" fillId="19" borderId="0" applyNumberFormat="0" applyBorder="0" applyAlignment="0" applyProtection="0"/>
    <xf numFmtId="0" fontId="42"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2" fillId="23" borderId="0" applyNumberFormat="0" applyBorder="0" applyAlignment="0" applyProtection="0"/>
    <xf numFmtId="0" fontId="42" fillId="24" borderId="0" applyNumberFormat="0" applyBorder="0" applyAlignment="0" applyProtection="0"/>
    <xf numFmtId="0" fontId="4" fillId="25" borderId="0" applyNumberFormat="0" applyBorder="0" applyAlignment="0" applyProtection="0"/>
    <xf numFmtId="0" fontId="4" fillId="26" borderId="0" applyNumberFormat="0" applyBorder="0" applyAlignment="0" applyProtection="0"/>
    <xf numFmtId="0" fontId="42" fillId="27" borderId="0" applyNumberFormat="0" applyBorder="0" applyAlignment="0" applyProtection="0"/>
    <xf numFmtId="0" fontId="42" fillId="28" borderId="0" applyNumberFormat="0" applyBorder="0" applyAlignment="0" applyProtection="0"/>
    <xf numFmtId="0" fontId="4" fillId="29" borderId="0" applyNumberFormat="0" applyBorder="0" applyAlignment="0" applyProtection="0"/>
    <xf numFmtId="0" fontId="4" fillId="30" borderId="0" applyNumberFormat="0" applyBorder="0" applyAlignment="0" applyProtection="0"/>
    <xf numFmtId="0" fontId="42" fillId="31" borderId="0" applyNumberFormat="0" applyBorder="0" applyAlignment="0" applyProtection="0"/>
    <xf numFmtId="0" fontId="42" fillId="32" borderId="0" applyNumberFormat="0" applyBorder="0" applyAlignment="0" applyProtection="0"/>
    <xf numFmtId="0" fontId="4" fillId="33" borderId="0" applyNumberFormat="0" applyBorder="0" applyAlignment="0" applyProtection="0"/>
    <xf numFmtId="0" fontId="4" fillId="34" borderId="0" applyNumberFormat="0" applyBorder="0" applyAlignment="0" applyProtection="0"/>
    <xf numFmtId="0" fontId="42" fillId="35" borderId="0" applyNumberFormat="0" applyBorder="0" applyAlignment="0" applyProtection="0"/>
    <xf numFmtId="0" fontId="42" fillId="36" borderId="0" applyNumberFormat="0" applyBorder="0" applyAlignment="0" applyProtection="0"/>
    <xf numFmtId="0" fontId="4" fillId="37" borderId="0" applyNumberFormat="0" applyBorder="0" applyAlignment="0" applyProtection="0"/>
    <xf numFmtId="0" fontId="4" fillId="38" borderId="0" applyNumberFormat="0" applyBorder="0" applyAlignment="0" applyProtection="0"/>
    <xf numFmtId="0" fontId="42" fillId="39" borderId="0" applyNumberFormat="0" applyBorder="0" applyAlignment="0" applyProtection="0"/>
    <xf numFmtId="43" fontId="43" fillId="0" borderId="0" applyFont="0" applyFill="0" applyBorder="0" applyAlignment="0" applyProtection="0"/>
    <xf numFmtId="41" fontId="17" fillId="5" borderId="0"/>
    <xf numFmtId="41" fontId="5" fillId="2" borderId="0">
      <alignment horizontal="left"/>
      <protection locked="0"/>
    </xf>
    <xf numFmtId="41" fontId="17" fillId="5" borderId="0"/>
    <xf numFmtId="165" fontId="8" fillId="3" borderId="2" applyNumberFormat="0" applyFont="0" applyBorder="0" applyAlignment="0">
      <alignment horizontal="right"/>
      <protection locked="0"/>
    </xf>
    <xf numFmtId="165" fontId="8" fillId="4" borderId="0" applyFont="0" applyBorder="0" applyAlignment="0">
      <alignment horizontal="right"/>
      <protection locked="0"/>
    </xf>
    <xf numFmtId="10" fontId="8" fillId="4" borderId="0" applyFont="0" applyBorder="0">
      <alignment horizontal="right"/>
      <protection locked="0"/>
    </xf>
    <xf numFmtId="41" fontId="17" fillId="5" borderId="0"/>
    <xf numFmtId="0" fontId="13" fillId="0" borderId="0"/>
    <xf numFmtId="0" fontId="8" fillId="0" borderId="0"/>
    <xf numFmtId="0" fontId="4" fillId="0" borderId="0"/>
    <xf numFmtId="0" fontId="17" fillId="6" borderId="0" applyNumberFormat="0" applyAlignment="0"/>
    <xf numFmtId="0" fontId="16" fillId="0" borderId="0"/>
    <xf numFmtId="41" fontId="8" fillId="3" borderId="2" applyNumberFormat="0" applyFont="0" applyBorder="0" applyAlignment="0">
      <alignment horizontal="right"/>
      <protection locked="0"/>
    </xf>
    <xf numFmtId="41" fontId="5" fillId="4" borderId="0" applyBorder="0" applyAlignment="0">
      <alignment horizontal="right"/>
      <protection locked="0"/>
    </xf>
    <xf numFmtId="41" fontId="17" fillId="5" borderId="0"/>
    <xf numFmtId="41" fontId="9" fillId="0" borderId="3" applyBorder="0" applyProtection="0"/>
    <xf numFmtId="41" fontId="17" fillId="5" borderId="0"/>
    <xf numFmtId="41" fontId="17" fillId="5" borderId="0"/>
    <xf numFmtId="41" fontId="17" fillId="5" borderId="0"/>
    <xf numFmtId="41" fontId="17" fillId="5" borderId="0"/>
    <xf numFmtId="0" fontId="4" fillId="0" borderId="0"/>
    <xf numFmtId="0" fontId="4" fillId="15" borderId="31" applyNumberFormat="0" applyFont="0" applyAlignment="0" applyProtection="0"/>
    <xf numFmtId="0" fontId="4" fillId="0" borderId="0"/>
    <xf numFmtId="0" fontId="3" fillId="17" borderId="0" applyNumberFormat="0" applyBorder="0" applyAlignment="0" applyProtection="0"/>
    <xf numFmtId="0" fontId="3" fillId="18" borderId="0" applyNumberFormat="0" applyBorder="0" applyAlignment="0" applyProtection="0"/>
    <xf numFmtId="0" fontId="3" fillId="21" borderId="0" applyNumberFormat="0" applyBorder="0" applyAlignment="0" applyProtection="0"/>
    <xf numFmtId="0" fontId="3" fillId="22"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29" borderId="0" applyNumberFormat="0" applyBorder="0" applyAlignment="0" applyProtection="0"/>
    <xf numFmtId="0" fontId="3" fillId="30" borderId="0" applyNumberFormat="0" applyBorder="0" applyAlignment="0" applyProtection="0"/>
    <xf numFmtId="0" fontId="3" fillId="33" borderId="0" applyNumberFormat="0" applyBorder="0" applyAlignment="0" applyProtection="0"/>
    <xf numFmtId="0" fontId="3" fillId="34" borderId="0" applyNumberFormat="0" applyBorder="0" applyAlignment="0" applyProtection="0"/>
    <xf numFmtId="0" fontId="3" fillId="37" borderId="0" applyNumberFormat="0" applyBorder="0" applyAlignment="0" applyProtection="0"/>
    <xf numFmtId="0" fontId="3" fillId="38" borderId="0" applyNumberFormat="0" applyBorder="0" applyAlignment="0" applyProtection="0"/>
    <xf numFmtId="0" fontId="3" fillId="0" borderId="0"/>
    <xf numFmtId="0" fontId="3" fillId="0" borderId="0"/>
    <xf numFmtId="0" fontId="3" fillId="15" borderId="31" applyNumberFormat="0" applyFont="0" applyAlignment="0" applyProtection="0"/>
    <xf numFmtId="0" fontId="3" fillId="0" borderId="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2" fillId="37" borderId="0" applyNumberFormat="0" applyBorder="0" applyAlignment="0" applyProtection="0"/>
    <xf numFmtId="0" fontId="2" fillId="38" borderId="0" applyNumberFormat="0" applyBorder="0" applyAlignment="0" applyProtection="0"/>
    <xf numFmtId="0" fontId="2" fillId="0" borderId="0"/>
    <xf numFmtId="0" fontId="2" fillId="0" borderId="0"/>
    <xf numFmtId="0" fontId="2" fillId="15" borderId="31" applyNumberFormat="0" applyFont="0" applyAlignment="0" applyProtection="0"/>
    <xf numFmtId="0" fontId="2" fillId="0" borderId="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37" borderId="0" applyNumberFormat="0" applyBorder="0" applyAlignment="0" applyProtection="0"/>
    <xf numFmtId="0" fontId="1" fillId="38" borderId="0" applyNumberFormat="0" applyBorder="0" applyAlignment="0" applyProtection="0"/>
    <xf numFmtId="165" fontId="5" fillId="2" borderId="0">
      <alignment horizontal="left"/>
      <protection locked="0"/>
    </xf>
    <xf numFmtId="164" fontId="5" fillId="2" borderId="0">
      <alignment horizontal="right"/>
      <protection locked="0"/>
    </xf>
    <xf numFmtId="0" fontId="5" fillId="0" borderId="9"/>
    <xf numFmtId="0" fontId="1" fillId="0" borderId="0"/>
    <xf numFmtId="0" fontId="1" fillId="0" borderId="0"/>
    <xf numFmtId="0" fontId="1" fillId="15" borderId="31" applyNumberFormat="0" applyFont="0" applyAlignment="0" applyProtection="0"/>
    <xf numFmtId="0" fontId="1" fillId="0" borderId="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37" borderId="0" applyNumberFormat="0" applyBorder="0" applyAlignment="0" applyProtection="0"/>
    <xf numFmtId="0" fontId="1" fillId="38" borderId="0" applyNumberFormat="0" applyBorder="0" applyAlignment="0" applyProtection="0"/>
    <xf numFmtId="0" fontId="1" fillId="0" borderId="0"/>
    <xf numFmtId="0" fontId="1" fillId="0" borderId="0"/>
    <xf numFmtId="0" fontId="1" fillId="15" borderId="31" applyNumberFormat="0" applyFont="0" applyAlignment="0" applyProtection="0"/>
    <xf numFmtId="0" fontId="1" fillId="0" borderId="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37" borderId="0" applyNumberFormat="0" applyBorder="0" applyAlignment="0" applyProtection="0"/>
    <xf numFmtId="0" fontId="1" fillId="38" borderId="0" applyNumberFormat="0" applyBorder="0" applyAlignment="0" applyProtection="0"/>
    <xf numFmtId="0" fontId="1" fillId="0" borderId="0"/>
    <xf numFmtId="0" fontId="1" fillId="0" borderId="0"/>
    <xf numFmtId="0" fontId="1" fillId="15" borderId="31" applyNumberFormat="0" applyFont="0" applyAlignment="0" applyProtection="0"/>
    <xf numFmtId="0" fontId="1" fillId="0" borderId="0"/>
  </cellStyleXfs>
  <cellXfs count="845">
    <xf numFmtId="0" fontId="0" fillId="0" borderId="0" xfId="0"/>
    <xf numFmtId="0" fontId="0" fillId="0" borderId="16" xfId="0" applyBorder="1"/>
    <xf numFmtId="0" fontId="0" fillId="0" borderId="19" xfId="0" applyBorder="1"/>
    <xf numFmtId="0" fontId="0" fillId="0" borderId="21" xfId="0" applyBorder="1"/>
    <xf numFmtId="0" fontId="0" fillId="0" borderId="20" xfId="0" applyBorder="1"/>
    <xf numFmtId="0" fontId="0" fillId="0" borderId="22" xfId="0" applyBorder="1"/>
    <xf numFmtId="0" fontId="0" fillId="0" borderId="23" xfId="0" applyBorder="1"/>
    <xf numFmtId="0" fontId="0" fillId="0" borderId="17" xfId="0" applyBorder="1"/>
    <xf numFmtId="0" fontId="0" fillId="0" borderId="18" xfId="0" applyBorder="1"/>
    <xf numFmtId="0" fontId="0" fillId="0" borderId="0" xfId="0"/>
    <xf numFmtId="0" fontId="0" fillId="0" borderId="0" xfId="0" applyBorder="1"/>
    <xf numFmtId="0" fontId="0" fillId="0" borderId="12" xfId="0" applyFont="1" applyBorder="1" applyAlignment="1">
      <alignment vertical="center"/>
    </xf>
    <xf numFmtId="0" fontId="0" fillId="0" borderId="12" xfId="0" applyBorder="1" applyAlignment="1">
      <alignment vertical="center"/>
    </xf>
    <xf numFmtId="0" fontId="0" fillId="0" borderId="12" xfId="0" applyFont="1" applyFill="1" applyBorder="1" applyAlignment="1">
      <alignment vertical="center"/>
    </xf>
    <xf numFmtId="0" fontId="0" fillId="0" borderId="0" xfId="0" applyFont="1" applyAlignment="1">
      <alignment vertical="center"/>
    </xf>
    <xf numFmtId="0" fontId="0" fillId="0" borderId="0" xfId="0" applyAlignment="1">
      <alignment vertical="center"/>
    </xf>
    <xf numFmtId="0" fontId="0" fillId="0" borderId="7" xfId="0" applyBorder="1" applyAlignment="1">
      <alignment vertical="center"/>
    </xf>
    <xf numFmtId="0" fontId="19" fillId="0" borderId="7" xfId="24" applyBorder="1" applyAlignment="1">
      <alignment vertical="center"/>
    </xf>
    <xf numFmtId="0" fontId="0" fillId="0" borderId="0" xfId="0" applyFont="1" applyBorder="1" applyAlignment="1">
      <alignment vertical="center"/>
    </xf>
    <xf numFmtId="0" fontId="0" fillId="0" borderId="0" xfId="0" applyBorder="1" applyAlignment="1">
      <alignment vertical="center"/>
    </xf>
    <xf numFmtId="169" fontId="0" fillId="0" borderId="6" xfId="25" applyNumberFormat="1" applyFont="1" applyBorder="1" applyAlignment="1">
      <alignment vertical="center"/>
    </xf>
    <xf numFmtId="0" fontId="0" fillId="0" borderId="6" xfId="0" applyFont="1" applyBorder="1" applyAlignment="1">
      <alignment vertical="center"/>
    </xf>
    <xf numFmtId="0" fontId="0" fillId="0" borderId="0" xfId="0" applyFont="1" applyBorder="1" applyAlignment="1">
      <alignment vertical="center" wrapText="1"/>
    </xf>
    <xf numFmtId="168" fontId="0" fillId="7" borderId="1" xfId="1" applyNumberFormat="1" applyFont="1" applyFill="1" applyBorder="1" applyAlignment="1">
      <alignment vertical="center"/>
    </xf>
    <xf numFmtId="168" fontId="0" fillId="7" borderId="4" xfId="1" applyNumberFormat="1" applyFont="1" applyFill="1" applyBorder="1" applyAlignment="1">
      <alignment vertical="center"/>
    </xf>
    <xf numFmtId="0" fontId="0" fillId="7" borderId="0" xfId="0" applyFont="1" applyFill="1" applyBorder="1" applyAlignment="1">
      <alignment vertical="center"/>
    </xf>
    <xf numFmtId="0" fontId="12" fillId="7" borderId="0" xfId="0" applyFont="1" applyFill="1" applyBorder="1" applyAlignment="1">
      <alignment horizontal="right" vertical="center" wrapText="1"/>
    </xf>
    <xf numFmtId="0" fontId="12" fillId="7" borderId="12" xfId="0" applyFont="1" applyFill="1" applyBorder="1" applyAlignment="1">
      <alignment vertical="center"/>
    </xf>
    <xf numFmtId="0" fontId="12" fillId="0" borderId="0" xfId="0" applyFont="1" applyBorder="1" applyAlignment="1">
      <alignment horizontal="right" vertical="center" wrapText="1"/>
    </xf>
    <xf numFmtId="0" fontId="12" fillId="0" borderId="12" xfId="0" applyFont="1" applyBorder="1" applyAlignment="1">
      <alignment vertical="center"/>
    </xf>
    <xf numFmtId="0" fontId="12" fillId="0" borderId="0" xfId="0" applyFont="1" applyBorder="1" applyAlignment="1">
      <alignment vertical="center"/>
    </xf>
    <xf numFmtId="0" fontId="12" fillId="7" borderId="6" xfId="0" applyFont="1" applyFill="1" applyBorder="1" applyAlignment="1">
      <alignment vertical="center"/>
    </xf>
    <xf numFmtId="164" fontId="0" fillId="0" borderId="6" xfId="20" applyNumberFormat="1" applyFont="1" applyBorder="1" applyAlignment="1">
      <alignment vertical="center"/>
    </xf>
    <xf numFmtId="9" fontId="12" fillId="0" borderId="6" xfId="0" applyNumberFormat="1" applyFont="1" applyBorder="1" applyAlignment="1">
      <alignment vertical="center"/>
    </xf>
    <xf numFmtId="9" fontId="12" fillId="0" borderId="6" xfId="20" applyFont="1" applyBorder="1" applyAlignment="1">
      <alignment vertical="center"/>
    </xf>
    <xf numFmtId="164" fontId="0" fillId="7" borderId="6" xfId="20" applyNumberFormat="1" applyFont="1" applyFill="1" applyBorder="1" applyAlignment="1">
      <alignment vertical="center"/>
    </xf>
    <xf numFmtId="9" fontId="12" fillId="7" borderId="6" xfId="0" applyNumberFormat="1" applyFont="1" applyFill="1" applyBorder="1" applyAlignment="1">
      <alignment vertical="center"/>
    </xf>
    <xf numFmtId="9" fontId="12" fillId="7" borderId="6" xfId="20" applyFont="1" applyFill="1" applyBorder="1" applyAlignment="1">
      <alignment vertical="center"/>
    </xf>
    <xf numFmtId="0" fontId="0" fillId="7" borderId="6" xfId="0" applyFont="1" applyFill="1" applyBorder="1" applyAlignment="1">
      <alignment vertical="center"/>
    </xf>
    <xf numFmtId="0" fontId="0" fillId="0" borderId="7" xfId="0" applyFont="1" applyBorder="1" applyAlignment="1">
      <alignment vertical="center"/>
    </xf>
    <xf numFmtId="0" fontId="0" fillId="7" borderId="0" xfId="0" applyFont="1" applyFill="1" applyBorder="1" applyAlignment="1">
      <alignment vertical="center" wrapText="1"/>
    </xf>
    <xf numFmtId="0" fontId="0" fillId="7" borderId="6" xfId="0" applyFont="1" applyFill="1" applyBorder="1" applyAlignment="1">
      <alignment vertical="center" wrapText="1"/>
    </xf>
    <xf numFmtId="9" fontId="0" fillId="7" borderId="6" xfId="0" applyNumberFormat="1" applyFont="1" applyFill="1" applyBorder="1" applyAlignment="1">
      <alignment vertical="center"/>
    </xf>
    <xf numFmtId="9" fontId="0" fillId="0" borderId="6" xfId="0" applyNumberFormat="1" applyFont="1" applyBorder="1" applyAlignment="1">
      <alignment vertical="center"/>
    </xf>
    <xf numFmtId="0" fontId="0" fillId="7" borderId="6" xfId="0" applyFont="1" applyFill="1" applyBorder="1" applyAlignment="1">
      <alignment horizontal="center" vertical="center"/>
    </xf>
    <xf numFmtId="0" fontId="0" fillId="0" borderId="6" xfId="0" applyFont="1" applyBorder="1" applyAlignment="1">
      <alignment horizontal="center" vertical="center"/>
    </xf>
    <xf numFmtId="9" fontId="0" fillId="7" borderId="6" xfId="20" applyFont="1" applyFill="1" applyBorder="1" applyAlignment="1">
      <alignment vertical="center"/>
    </xf>
    <xf numFmtId="0" fontId="0" fillId="0" borderId="0" xfId="0" applyFont="1" applyFill="1" applyBorder="1" applyAlignment="1">
      <alignment vertical="center"/>
    </xf>
    <xf numFmtId="0" fontId="0" fillId="0" borderId="3" xfId="0" applyFont="1" applyFill="1" applyBorder="1" applyAlignment="1">
      <alignment vertical="center"/>
    </xf>
    <xf numFmtId="0" fontId="12" fillId="7" borderId="0" xfId="0" applyFont="1" applyFill="1" applyBorder="1" applyAlignment="1">
      <alignment vertical="center"/>
    </xf>
    <xf numFmtId="0" fontId="12" fillId="7" borderId="6" xfId="0" applyFont="1" applyFill="1" applyBorder="1" applyAlignment="1">
      <alignment vertical="center" wrapText="1"/>
    </xf>
    <xf numFmtId="0" fontId="12" fillId="0" borderId="0" xfId="0" applyFont="1" applyAlignment="1">
      <alignment vertical="center"/>
    </xf>
    <xf numFmtId="0" fontId="12" fillId="0" borderId="6" xfId="0" applyFont="1" applyFill="1" applyBorder="1" applyAlignment="1">
      <alignment vertical="center" wrapText="1"/>
    </xf>
    <xf numFmtId="0" fontId="12" fillId="0" borderId="0" xfId="0" applyFont="1" applyFill="1" applyBorder="1" applyAlignment="1">
      <alignment horizontal="right" vertical="center" wrapText="1"/>
    </xf>
    <xf numFmtId="0" fontId="12" fillId="0" borderId="0" xfId="0" applyFont="1" applyFill="1" applyBorder="1" applyAlignment="1">
      <alignment vertical="center"/>
    </xf>
    <xf numFmtId="0" fontId="19" fillId="0" borderId="7" xfId="24" applyBorder="1" applyAlignment="1">
      <alignment vertical="center" wrapText="1"/>
    </xf>
    <xf numFmtId="9" fontId="0" fillId="0" borderId="0" xfId="20" applyFont="1" applyBorder="1" applyAlignment="1">
      <alignment vertical="center"/>
    </xf>
    <xf numFmtId="9" fontId="12" fillId="0" borderId="6" xfId="0" applyNumberFormat="1" applyFont="1" applyFill="1" applyBorder="1" applyAlignment="1">
      <alignment vertical="center"/>
    </xf>
    <xf numFmtId="9" fontId="12" fillId="40" borderId="6" xfId="0" applyNumberFormat="1" applyFont="1" applyFill="1" applyBorder="1" applyAlignment="1">
      <alignment vertical="center"/>
    </xf>
    <xf numFmtId="9" fontId="12" fillId="40" borderId="0" xfId="0" applyNumberFormat="1" applyFont="1" applyFill="1" applyBorder="1" applyAlignment="1">
      <alignment vertical="center"/>
    </xf>
    <xf numFmtId="9" fontId="12" fillId="0" borderId="0" xfId="0" applyNumberFormat="1" applyFont="1" applyFill="1" applyBorder="1" applyAlignment="1">
      <alignment vertical="center"/>
    </xf>
    <xf numFmtId="14" fontId="0" fillId="0" borderId="0" xfId="0" applyNumberFormat="1" applyBorder="1" applyAlignment="1">
      <alignment vertical="center"/>
    </xf>
    <xf numFmtId="0" fontId="0" fillId="0" borderId="4" xfId="0" applyBorder="1" applyAlignment="1">
      <alignment vertical="center"/>
    </xf>
    <xf numFmtId="14" fontId="0" fillId="0" borderId="4" xfId="0" applyNumberFormat="1" applyBorder="1" applyAlignment="1">
      <alignment vertical="center"/>
    </xf>
    <xf numFmtId="0" fontId="0" fillId="0" borderId="38" xfId="0" applyBorder="1" applyAlignment="1">
      <alignment vertical="center"/>
    </xf>
    <xf numFmtId="0" fontId="0" fillId="0" borderId="19" xfId="0" applyBorder="1" applyAlignment="1">
      <alignment vertical="center"/>
    </xf>
    <xf numFmtId="0" fontId="0" fillId="0" borderId="20" xfId="0" applyBorder="1" applyAlignment="1">
      <alignment vertical="center"/>
    </xf>
    <xf numFmtId="0" fontId="0" fillId="0" borderId="21" xfId="0" applyBorder="1" applyAlignment="1">
      <alignment vertical="center"/>
    </xf>
    <xf numFmtId="14" fontId="0" fillId="0" borderId="23" xfId="0" applyNumberFormat="1" applyBorder="1" applyAlignment="1">
      <alignment vertical="center"/>
    </xf>
    <xf numFmtId="0" fontId="0" fillId="0" borderId="23" xfId="0" applyBorder="1" applyAlignment="1">
      <alignment vertical="center"/>
    </xf>
    <xf numFmtId="0" fontId="0" fillId="0" borderId="22" xfId="0" applyBorder="1" applyAlignment="1">
      <alignment vertical="center"/>
    </xf>
    <xf numFmtId="0" fontId="0" fillId="0" borderId="0" xfId="0" applyBorder="1" applyAlignment="1">
      <alignment horizontal="left" vertical="center"/>
    </xf>
    <xf numFmtId="0" fontId="19" fillId="0" borderId="0" xfId="24" applyBorder="1" applyAlignment="1">
      <alignment vertical="center"/>
    </xf>
    <xf numFmtId="0" fontId="0" fillId="0" borderId="17" xfId="0" applyBorder="1" applyAlignment="1">
      <alignment vertical="center"/>
    </xf>
    <xf numFmtId="0" fontId="0" fillId="0" borderId="17" xfId="0" applyBorder="1" applyAlignment="1">
      <alignment horizontal="left" vertical="center"/>
    </xf>
    <xf numFmtId="0" fontId="12" fillId="0" borderId="2" xfId="0" applyFont="1" applyBorder="1" applyAlignment="1">
      <alignment horizontal="center" vertical="center"/>
    </xf>
    <xf numFmtId="0" fontId="12" fillId="0" borderId="33" xfId="0" applyFont="1" applyBorder="1" applyAlignment="1">
      <alignment vertical="center"/>
    </xf>
    <xf numFmtId="0" fontId="12" fillId="0" borderId="34" xfId="0" applyFont="1" applyBorder="1" applyAlignment="1">
      <alignment vertical="center" wrapText="1"/>
    </xf>
    <xf numFmtId="0" fontId="12" fillId="0" borderId="34" xfId="0" applyFont="1" applyBorder="1" applyAlignment="1">
      <alignment horizontal="center" vertical="center" wrapText="1"/>
    </xf>
    <xf numFmtId="0" fontId="12" fillId="0" borderId="35" xfId="0" applyFont="1" applyBorder="1" applyAlignment="1">
      <alignment horizontal="center" vertical="center" wrapText="1"/>
    </xf>
    <xf numFmtId="0" fontId="0" fillId="0" borderId="0" xfId="0" applyFont="1" applyBorder="1" applyAlignment="1">
      <alignment horizontal="left" vertical="center" wrapText="1"/>
    </xf>
    <xf numFmtId="0" fontId="12" fillId="0" borderId="45" xfId="0" applyFont="1" applyBorder="1" applyAlignment="1">
      <alignment horizontal="center" vertical="center"/>
    </xf>
    <xf numFmtId="0" fontId="12" fillId="0" borderId="2" xfId="0" applyFont="1" applyBorder="1" applyAlignment="1">
      <alignment horizontal="center" vertical="center" wrapText="1"/>
    </xf>
    <xf numFmtId="0" fontId="20" fillId="0" borderId="47" xfId="0" applyFont="1" applyBorder="1" applyAlignment="1">
      <alignment vertical="center" wrapText="1"/>
    </xf>
    <xf numFmtId="0" fontId="12" fillId="0" borderId="46" xfId="0" applyFont="1" applyBorder="1" applyAlignment="1">
      <alignment horizontal="center" vertical="center"/>
    </xf>
    <xf numFmtId="0" fontId="20" fillId="0" borderId="47" xfId="0" applyFont="1" applyBorder="1" applyAlignment="1">
      <alignment vertical="center"/>
    </xf>
    <xf numFmtId="0" fontId="20" fillId="0" borderId="0" xfId="0" applyFont="1" applyBorder="1" applyAlignment="1">
      <alignment horizontal="left" vertical="center" wrapText="1"/>
    </xf>
    <xf numFmtId="0" fontId="20" fillId="0" borderId="17" xfId="0" applyFont="1" applyBorder="1" applyAlignment="1">
      <alignment vertical="center"/>
    </xf>
    <xf numFmtId="0" fontId="20" fillId="0" borderId="0" xfId="0" applyFont="1" applyAlignment="1">
      <alignment vertical="center"/>
    </xf>
    <xf numFmtId="0" fontId="0" fillId="0" borderId="7" xfId="0" applyFont="1" applyBorder="1" applyAlignment="1">
      <alignment horizontal="left" vertical="center"/>
    </xf>
    <xf numFmtId="0" fontId="0" fillId="0" borderId="0" xfId="0" applyFont="1" applyBorder="1" applyAlignment="1">
      <alignment horizontal="center" vertical="center"/>
    </xf>
    <xf numFmtId="0" fontId="0" fillId="0" borderId="0" xfId="0" applyFont="1" applyBorder="1" applyAlignment="1">
      <alignment horizontal="left" vertical="center"/>
    </xf>
    <xf numFmtId="0" fontId="12" fillId="0" borderId="12" xfId="0" applyFont="1" applyFill="1" applyBorder="1" applyAlignment="1">
      <alignment vertical="center"/>
    </xf>
    <xf numFmtId="0" fontId="12" fillId="0" borderId="6" xfId="0" applyFont="1" applyFill="1" applyBorder="1" applyAlignment="1">
      <alignment vertical="center"/>
    </xf>
    <xf numFmtId="0" fontId="12" fillId="0" borderId="0" xfId="0" applyFont="1" applyFill="1" applyAlignment="1">
      <alignment vertical="center"/>
    </xf>
    <xf numFmtId="0" fontId="0" fillId="0" borderId="6" xfId="0" applyFont="1" applyFill="1" applyBorder="1" applyAlignment="1">
      <alignment vertical="center"/>
    </xf>
    <xf numFmtId="0" fontId="0" fillId="0" borderId="0" xfId="0" applyFont="1" applyFill="1" applyBorder="1" applyAlignment="1">
      <alignment vertical="center" wrapText="1"/>
    </xf>
    <xf numFmtId="0" fontId="0" fillId="0" borderId="6" xfId="0" applyFont="1" applyFill="1" applyBorder="1" applyAlignment="1">
      <alignment horizontal="center" vertical="center"/>
    </xf>
    <xf numFmtId="0" fontId="0" fillId="0" borderId="6" xfId="0" applyFont="1" applyFill="1" applyBorder="1" applyAlignment="1">
      <alignment vertical="center" wrapText="1"/>
    </xf>
    <xf numFmtId="0" fontId="0" fillId="7" borderId="11" xfId="0" applyFont="1" applyFill="1" applyBorder="1" applyAlignment="1">
      <alignment vertical="center"/>
    </xf>
    <xf numFmtId="0" fontId="0" fillId="7" borderId="12" xfId="0" applyFont="1" applyFill="1" applyBorder="1" applyAlignment="1">
      <alignment vertical="center"/>
    </xf>
    <xf numFmtId="0" fontId="0" fillId="0" borderId="10" xfId="0" applyFont="1" applyFill="1" applyBorder="1" applyAlignment="1">
      <alignment vertical="center"/>
    </xf>
    <xf numFmtId="0" fontId="0" fillId="0" borderId="7" xfId="24" applyFont="1" applyBorder="1" applyAlignment="1">
      <alignment vertical="center"/>
    </xf>
    <xf numFmtId="9" fontId="0" fillId="0" borderId="0" xfId="0" applyNumberFormat="1" applyFont="1" applyBorder="1" applyAlignment="1">
      <alignment vertical="center"/>
    </xf>
    <xf numFmtId="168" fontId="0" fillId="0" borderId="0" xfId="1" applyNumberFormat="1" applyFont="1" applyFill="1" applyBorder="1" applyAlignment="1">
      <alignment vertical="center"/>
    </xf>
    <xf numFmtId="17" fontId="0" fillId="0" borderId="6" xfId="0" applyNumberFormat="1" applyFont="1" applyFill="1" applyBorder="1" applyAlignment="1">
      <alignment horizontal="right" vertical="center"/>
    </xf>
    <xf numFmtId="10" fontId="0" fillId="0" borderId="6" xfId="0" applyNumberFormat="1" applyFont="1" applyBorder="1" applyAlignment="1">
      <alignment vertical="center"/>
    </xf>
    <xf numFmtId="0" fontId="0" fillId="7" borderId="6" xfId="0" applyFont="1" applyFill="1" applyBorder="1" applyAlignment="1">
      <alignment horizontal="center" vertical="center" wrapText="1"/>
    </xf>
    <xf numFmtId="0" fontId="12" fillId="0" borderId="0" xfId="0" applyFont="1" applyBorder="1" applyAlignment="1">
      <alignment horizontal="center" vertical="center"/>
    </xf>
    <xf numFmtId="0" fontId="22" fillId="0" borderId="7" xfId="24" applyNumberFormat="1" applyFont="1" applyBorder="1" applyAlignment="1">
      <alignment vertical="center"/>
    </xf>
    <xf numFmtId="0" fontId="22" fillId="0" borderId="7" xfId="24" applyNumberFormat="1" applyFont="1" applyFill="1" applyBorder="1" applyAlignment="1">
      <alignment horizontal="right" vertical="center"/>
    </xf>
    <xf numFmtId="0" fontId="44" fillId="0" borderId="0" xfId="0" applyNumberFormat="1" applyFont="1" applyAlignment="1">
      <alignment vertical="center"/>
    </xf>
    <xf numFmtId="0" fontId="22" fillId="0" borderId="7" xfId="24" applyNumberFormat="1" applyFont="1" applyFill="1" applyBorder="1" applyAlignment="1">
      <alignment vertical="center"/>
    </xf>
    <xf numFmtId="0" fontId="44" fillId="0" borderId="0" xfId="0" applyNumberFormat="1" applyFont="1" applyBorder="1" applyAlignment="1">
      <alignment vertical="center"/>
    </xf>
    <xf numFmtId="0" fontId="44" fillId="0" borderId="7" xfId="0" applyNumberFormat="1" applyFont="1" applyFill="1" applyBorder="1" applyAlignment="1">
      <alignment vertical="center"/>
    </xf>
    <xf numFmtId="0" fontId="44" fillId="0" borderId="0" xfId="0" applyNumberFormat="1" applyFont="1" applyBorder="1" applyAlignment="1">
      <alignment horizontal="center" vertical="center"/>
    </xf>
    <xf numFmtId="0" fontId="22" fillId="0" borderId="0" xfId="24" applyNumberFormat="1" applyFont="1" applyFill="1" applyBorder="1" applyAlignment="1">
      <alignment vertical="center"/>
    </xf>
    <xf numFmtId="0" fontId="44" fillId="0" borderId="0" xfId="0" applyNumberFormat="1" applyFont="1" applyFill="1" applyBorder="1" applyAlignment="1">
      <alignment vertical="center"/>
    </xf>
    <xf numFmtId="0" fontId="22" fillId="0" borderId="0" xfId="24" applyNumberFormat="1" applyFont="1" applyFill="1" applyBorder="1" applyAlignment="1">
      <alignment vertical="center" wrapText="1"/>
    </xf>
    <xf numFmtId="0" fontId="0" fillId="0" borderId="0" xfId="0" applyAlignment="1">
      <alignment vertical="center" wrapText="1"/>
    </xf>
    <xf numFmtId="0" fontId="0" fillId="8" borderId="6" xfId="0" applyFont="1" applyFill="1" applyBorder="1" applyAlignment="1">
      <alignment horizontal="center" vertical="center"/>
    </xf>
    <xf numFmtId="0" fontId="0" fillId="0" borderId="0" xfId="0" applyFont="1" applyFill="1" applyBorder="1" applyAlignment="1">
      <alignment horizontal="center" vertical="center"/>
    </xf>
    <xf numFmtId="0" fontId="0" fillId="0" borderId="0" xfId="0" applyFont="1" applyFill="1" applyAlignment="1">
      <alignment vertical="center"/>
    </xf>
    <xf numFmtId="0" fontId="12" fillId="0" borderId="7" xfId="0" applyFont="1" applyBorder="1" applyAlignment="1">
      <alignment vertical="center"/>
    </xf>
    <xf numFmtId="168" fontId="0" fillId="0" borderId="7" xfId="1" applyNumberFormat="1" applyFont="1" applyFill="1" applyBorder="1" applyAlignment="1">
      <alignment vertical="center"/>
    </xf>
    <xf numFmtId="0" fontId="12" fillId="0" borderId="2" xfId="0" applyFont="1" applyBorder="1" applyAlignment="1">
      <alignment horizontal="center" vertical="center" wrapText="1"/>
    </xf>
    <xf numFmtId="0" fontId="12" fillId="0" borderId="2" xfId="0" applyFont="1" applyBorder="1" applyAlignment="1">
      <alignment horizontal="center" vertical="center"/>
    </xf>
    <xf numFmtId="0" fontId="12" fillId="0" borderId="46" xfId="0" applyFont="1" applyBorder="1" applyAlignment="1">
      <alignment horizontal="center" vertical="center"/>
    </xf>
    <xf numFmtId="0" fontId="0" fillId="0" borderId="0" xfId="0" applyBorder="1" applyAlignment="1">
      <alignment horizontal="left" vertical="center"/>
    </xf>
    <xf numFmtId="0" fontId="22" fillId="0" borderId="0" xfId="24" applyNumberFormat="1" applyFont="1" applyBorder="1" applyAlignment="1">
      <alignment vertical="center"/>
    </xf>
    <xf numFmtId="3" fontId="0" fillId="0" borderId="0" xfId="0" applyNumberFormat="1" applyBorder="1" applyAlignment="1">
      <alignment vertical="center"/>
    </xf>
    <xf numFmtId="0" fontId="0" fillId="41" borderId="6" xfId="0" applyFont="1" applyFill="1" applyBorder="1" applyAlignment="1">
      <alignment horizontal="center" vertical="center"/>
    </xf>
    <xf numFmtId="0" fontId="12" fillId="41" borderId="6" xfId="0" applyFont="1" applyFill="1" applyBorder="1" applyAlignment="1">
      <alignment horizontal="center" vertical="center"/>
    </xf>
    <xf numFmtId="0" fontId="0" fillId="42" borderId="6" xfId="0" applyFont="1" applyFill="1" applyBorder="1" applyAlignment="1">
      <alignment horizontal="center" vertical="center"/>
    </xf>
    <xf numFmtId="0" fontId="0" fillId="42" borderId="6" xfId="0" applyFont="1" applyFill="1" applyBorder="1" applyAlignment="1">
      <alignment vertical="center"/>
    </xf>
    <xf numFmtId="0" fontId="22" fillId="42" borderId="7" xfId="24" applyNumberFormat="1" applyFont="1" applyFill="1" applyBorder="1" applyAlignment="1">
      <alignment vertical="center"/>
    </xf>
    <xf numFmtId="0" fontId="44" fillId="42" borderId="0" xfId="0" applyNumberFormat="1" applyFont="1" applyFill="1" applyBorder="1" applyAlignment="1">
      <alignment vertical="center"/>
    </xf>
    <xf numFmtId="0" fontId="0" fillId="0" borderId="6" xfId="0" applyFont="1" applyFill="1" applyBorder="1" applyAlignment="1">
      <alignment horizontal="right" vertical="center"/>
    </xf>
    <xf numFmtId="0" fontId="0" fillId="0" borderId="0" xfId="0" applyFont="1" applyFill="1" applyBorder="1" applyAlignment="1">
      <alignment horizontal="right" vertical="center"/>
    </xf>
    <xf numFmtId="0" fontId="0" fillId="0" borderId="12" xfId="0" applyFont="1" applyFill="1" applyBorder="1" applyAlignment="1">
      <alignment vertical="center" wrapText="1"/>
    </xf>
    <xf numFmtId="164" fontId="0" fillId="0" borderId="0" xfId="0" applyNumberFormat="1" applyFont="1" applyBorder="1" applyAlignment="1">
      <alignment vertical="center"/>
    </xf>
    <xf numFmtId="0" fontId="0" fillId="0" borderId="0" xfId="0" applyNumberFormat="1" applyFont="1" applyAlignment="1">
      <alignment vertical="center"/>
    </xf>
    <xf numFmtId="0" fontId="19" fillId="0" borderId="0" xfId="24" applyFont="1" applyAlignment="1">
      <alignment vertical="center"/>
    </xf>
    <xf numFmtId="9" fontId="0" fillId="0" borderId="0" xfId="20" applyFont="1" applyFill="1" applyBorder="1" applyAlignment="1">
      <alignment vertical="center"/>
    </xf>
    <xf numFmtId="2" fontId="0" fillId="0" borderId="0" xfId="78" applyNumberFormat="1" applyFont="1" applyBorder="1" applyAlignment="1">
      <alignment vertical="center"/>
    </xf>
    <xf numFmtId="0" fontId="44" fillId="0" borderId="0" xfId="78" applyNumberFormat="1" applyFont="1" applyBorder="1" applyAlignment="1">
      <alignment vertical="center"/>
    </xf>
    <xf numFmtId="2" fontId="0" fillId="0" borderId="0" xfId="78" applyNumberFormat="1" applyFont="1" applyFill="1" applyBorder="1" applyAlignment="1">
      <alignment vertical="center"/>
    </xf>
    <xf numFmtId="0" fontId="0" fillId="7" borderId="4" xfId="0" applyFont="1" applyFill="1" applyBorder="1" applyAlignment="1">
      <alignment vertical="center" wrapText="1"/>
    </xf>
    <xf numFmtId="0" fontId="0" fillId="7" borderId="1" xfId="0" applyFont="1" applyFill="1" applyBorder="1" applyAlignment="1">
      <alignment vertical="center"/>
    </xf>
    <xf numFmtId="0" fontId="0" fillId="7" borderId="6" xfId="0" applyFont="1" applyFill="1" applyBorder="1" applyAlignment="1">
      <alignment horizontal="right" vertical="center"/>
    </xf>
    <xf numFmtId="164" fontId="0" fillId="0" borderId="6" xfId="0" applyNumberFormat="1" applyFont="1" applyBorder="1" applyAlignment="1">
      <alignment vertical="center"/>
    </xf>
    <xf numFmtId="9" fontId="0" fillId="0" borderId="6" xfId="0" applyNumberFormat="1" applyFont="1" applyFill="1" applyBorder="1" applyAlignment="1">
      <alignment vertical="center"/>
    </xf>
    <xf numFmtId="9" fontId="0" fillId="0" borderId="0" xfId="0" applyNumberFormat="1" applyFont="1" applyFill="1" applyBorder="1" applyAlignment="1">
      <alignment vertical="center"/>
    </xf>
    <xf numFmtId="164" fontId="0" fillId="7" borderId="6" xfId="0" applyNumberFormat="1" applyFont="1" applyFill="1" applyBorder="1" applyAlignment="1">
      <alignment vertical="center"/>
    </xf>
    <xf numFmtId="10" fontId="0" fillId="7" borderId="6" xfId="0" applyNumberFormat="1" applyFont="1" applyFill="1" applyBorder="1" applyAlignment="1">
      <alignment vertical="center"/>
    </xf>
    <xf numFmtId="164" fontId="0" fillId="40" borderId="6" xfId="0" applyNumberFormat="1" applyFont="1" applyFill="1" applyBorder="1" applyAlignment="1">
      <alignment vertical="center"/>
    </xf>
    <xf numFmtId="9" fontId="0" fillId="40" borderId="6" xfId="0" applyNumberFormat="1" applyFont="1" applyFill="1" applyBorder="1" applyAlignment="1">
      <alignment vertical="center"/>
    </xf>
    <xf numFmtId="9" fontId="0" fillId="40" borderId="0" xfId="0" applyNumberFormat="1" applyFont="1" applyFill="1" applyBorder="1" applyAlignment="1">
      <alignment vertical="center"/>
    </xf>
    <xf numFmtId="0" fontId="0" fillId="7" borderId="12" xfId="0" applyFont="1" applyFill="1" applyBorder="1" applyAlignment="1">
      <alignment vertical="center" wrapText="1"/>
    </xf>
    <xf numFmtId="9" fontId="0" fillId="0" borderId="6" xfId="0" applyNumberFormat="1" applyFont="1" applyFill="1" applyBorder="1" applyAlignment="1">
      <alignment vertical="center" wrapText="1"/>
    </xf>
    <xf numFmtId="9" fontId="0" fillId="7" borderId="6" xfId="0" applyNumberFormat="1" applyFont="1" applyFill="1" applyBorder="1" applyAlignment="1">
      <alignment vertical="center" wrapText="1"/>
    </xf>
    <xf numFmtId="0" fontId="0" fillId="0" borderId="0" xfId="0" applyFont="1" applyFill="1" applyBorder="1" applyAlignment="1">
      <alignment horizontal="right" vertical="center" wrapText="1"/>
    </xf>
    <xf numFmtId="164" fontId="0" fillId="0" borderId="6" xfId="0" applyNumberFormat="1" applyFont="1" applyFill="1" applyBorder="1" applyAlignment="1">
      <alignment vertical="center" wrapText="1"/>
    </xf>
    <xf numFmtId="9" fontId="0" fillId="0" borderId="7" xfId="0" applyNumberFormat="1" applyFont="1" applyBorder="1" applyAlignment="1">
      <alignment vertical="center"/>
    </xf>
    <xf numFmtId="0" fontId="0" fillId="0" borderId="7" xfId="0" applyFont="1" applyFill="1" applyBorder="1" applyAlignment="1">
      <alignment vertical="center"/>
    </xf>
    <xf numFmtId="0" fontId="19" fillId="0" borderId="0" xfId="24"/>
    <xf numFmtId="0" fontId="12" fillId="0" borderId="0" xfId="0" applyFont="1"/>
    <xf numFmtId="0" fontId="0" fillId="43" borderId="6" xfId="0" applyFont="1" applyFill="1" applyBorder="1" applyAlignment="1">
      <alignment horizontal="center" vertical="center"/>
    </xf>
    <xf numFmtId="0" fontId="0" fillId="0" borderId="19" xfId="0" applyFill="1" applyBorder="1"/>
    <xf numFmtId="0" fontId="0" fillId="0" borderId="0" xfId="0"/>
    <xf numFmtId="0" fontId="0" fillId="0" borderId="0" xfId="0" applyFont="1" applyFill="1" applyBorder="1"/>
    <xf numFmtId="0" fontId="0" fillId="0" borderId="19" xfId="0" applyFont="1" applyFill="1" applyBorder="1"/>
    <xf numFmtId="0" fontId="0" fillId="0" borderId="0" xfId="0" applyFill="1" applyBorder="1"/>
    <xf numFmtId="0" fontId="0" fillId="0" borderId="19" xfId="0" applyBorder="1"/>
    <xf numFmtId="0" fontId="0" fillId="0" borderId="0" xfId="0" applyBorder="1"/>
    <xf numFmtId="0" fontId="12" fillId="0" borderId="0" xfId="0" applyFont="1" applyBorder="1" applyAlignment="1">
      <alignment horizontal="right" vertical="center"/>
    </xf>
    <xf numFmtId="0" fontId="19" fillId="0" borderId="6" xfId="24" applyFont="1" applyFill="1" applyBorder="1" applyAlignment="1">
      <alignment vertical="center" wrapText="1"/>
    </xf>
    <xf numFmtId="0" fontId="0" fillId="0" borderId="7" xfId="0" applyFont="1" applyFill="1" applyBorder="1" applyAlignment="1">
      <alignment vertical="center" wrapText="1"/>
    </xf>
    <xf numFmtId="9" fontId="0" fillId="0" borderId="7" xfId="0" applyNumberFormat="1" applyFont="1" applyFill="1" applyBorder="1" applyAlignment="1">
      <alignment vertical="center"/>
    </xf>
    <xf numFmtId="0" fontId="12" fillId="0" borderId="6" xfId="0" applyFont="1" applyBorder="1" applyAlignment="1">
      <alignment horizontal="center" vertical="center"/>
    </xf>
    <xf numFmtId="0" fontId="0" fillId="0" borderId="7" xfId="0" applyFont="1" applyFill="1" applyBorder="1" applyAlignment="1">
      <alignment horizontal="center" vertical="center"/>
    </xf>
    <xf numFmtId="0" fontId="48" fillId="0" borderId="7" xfId="0" applyNumberFormat="1" applyFont="1" applyBorder="1" applyAlignment="1">
      <alignment horizontal="right" vertical="center"/>
    </xf>
    <xf numFmtId="0" fontId="44" fillId="0" borderId="0" xfId="0" applyNumberFormat="1" applyFont="1" applyFill="1" applyBorder="1" applyAlignment="1">
      <alignment horizontal="center" vertical="center"/>
    </xf>
    <xf numFmtId="0" fontId="19" fillId="0" borderId="7" xfId="24" applyFill="1" applyBorder="1" applyAlignment="1">
      <alignment vertical="center"/>
    </xf>
    <xf numFmtId="0" fontId="5" fillId="0" borderId="7" xfId="24" applyFont="1" applyFill="1" applyBorder="1" applyAlignment="1">
      <alignment vertical="center"/>
    </xf>
    <xf numFmtId="0" fontId="22" fillId="7" borderId="7" xfId="24" applyNumberFormat="1" applyFont="1" applyFill="1" applyBorder="1" applyAlignment="1">
      <alignment horizontal="right" vertical="center"/>
    </xf>
    <xf numFmtId="0" fontId="22" fillId="7" borderId="7" xfId="24" applyNumberFormat="1" applyFont="1" applyFill="1" applyBorder="1" applyAlignment="1">
      <alignment horizontal="right" vertical="center" wrapText="1"/>
    </xf>
    <xf numFmtId="41" fontId="12" fillId="0" borderId="6" xfId="1" applyNumberFormat="1" applyFont="1" applyFill="1" applyBorder="1" applyAlignment="1">
      <alignment vertical="center" wrapText="1"/>
    </xf>
    <xf numFmtId="41" fontId="0" fillId="7" borderId="1" xfId="1" applyNumberFormat="1" applyFont="1" applyFill="1" applyBorder="1" applyAlignment="1">
      <alignment vertical="center"/>
    </xf>
    <xf numFmtId="41" fontId="12" fillId="7" borderId="6" xfId="1" applyNumberFormat="1" applyFont="1" applyFill="1" applyBorder="1" applyAlignment="1">
      <alignment vertical="center"/>
    </xf>
    <xf numFmtId="41" fontId="12" fillId="7" borderId="0" xfId="1" applyNumberFormat="1" applyFont="1" applyFill="1" applyBorder="1" applyAlignment="1">
      <alignment vertical="center"/>
    </xf>
    <xf numFmtId="41" fontId="0" fillId="0" borderId="6" xfId="1" applyNumberFormat="1" applyFont="1" applyBorder="1" applyAlignment="1">
      <alignment vertical="center"/>
    </xf>
    <xf numFmtId="41" fontId="0" fillId="0" borderId="0" xfId="1" applyNumberFormat="1" applyFont="1" applyBorder="1" applyAlignment="1">
      <alignment vertical="center"/>
    </xf>
    <xf numFmtId="41" fontId="12" fillId="0" borderId="6" xfId="1" applyNumberFormat="1" applyFont="1" applyBorder="1" applyAlignment="1">
      <alignment vertical="center"/>
    </xf>
    <xf numFmtId="41" fontId="0" fillId="7" borderId="6" xfId="1" applyNumberFormat="1" applyFont="1" applyFill="1" applyBorder="1" applyAlignment="1">
      <alignment vertical="center"/>
    </xf>
    <xf numFmtId="41" fontId="0" fillId="7" borderId="0" xfId="1" applyNumberFormat="1" applyFont="1" applyFill="1" applyBorder="1" applyAlignment="1">
      <alignment vertical="center"/>
    </xf>
    <xf numFmtId="41" fontId="12" fillId="0" borderId="0" xfId="1" applyNumberFormat="1" applyFont="1" applyBorder="1" applyAlignment="1">
      <alignment vertical="center"/>
    </xf>
    <xf numFmtId="41" fontId="0" fillId="7" borderId="6" xfId="1" applyNumberFormat="1" applyFont="1" applyFill="1" applyBorder="1" applyAlignment="1">
      <alignment vertical="center" wrapText="1"/>
    </xf>
    <xf numFmtId="41" fontId="12" fillId="7" borderId="6" xfId="1" applyNumberFormat="1" applyFont="1" applyFill="1" applyBorder="1" applyAlignment="1">
      <alignment vertical="center" wrapText="1"/>
    </xf>
    <xf numFmtId="41" fontId="0" fillId="0" borderId="6" xfId="1" applyNumberFormat="1" applyFont="1" applyFill="1" applyBorder="1" applyAlignment="1">
      <alignment vertical="center"/>
    </xf>
    <xf numFmtId="41" fontId="12" fillId="0" borderId="6" xfId="1" applyNumberFormat="1" applyFont="1" applyFill="1" applyBorder="1" applyAlignment="1">
      <alignment vertical="center"/>
    </xf>
    <xf numFmtId="41" fontId="0" fillId="0" borderId="6" xfId="1" applyNumberFormat="1" applyFont="1" applyFill="1" applyBorder="1" applyAlignment="1">
      <alignment vertical="center" wrapText="1"/>
    </xf>
    <xf numFmtId="41" fontId="0" fillId="0" borderId="0" xfId="1" applyNumberFormat="1" applyFont="1" applyFill="1" applyBorder="1" applyAlignment="1">
      <alignment vertical="center"/>
    </xf>
    <xf numFmtId="41" fontId="12" fillId="0" borderId="0" xfId="1" applyNumberFormat="1" applyFont="1" applyFill="1" applyBorder="1" applyAlignment="1">
      <alignment vertical="center"/>
    </xf>
    <xf numFmtId="0" fontId="22" fillId="0" borderId="7" xfId="24" applyNumberFormat="1" applyFont="1" applyBorder="1" applyAlignment="1">
      <alignment horizontal="right" vertical="center"/>
    </xf>
    <xf numFmtId="0" fontId="22" fillId="7" borderId="5" xfId="24" applyNumberFormat="1" applyFont="1" applyFill="1" applyBorder="1" applyAlignment="1">
      <alignment horizontal="right" vertical="center"/>
    </xf>
    <xf numFmtId="41" fontId="22" fillId="7" borderId="7" xfId="1" applyNumberFormat="1" applyFont="1" applyFill="1" applyBorder="1" applyAlignment="1">
      <alignment horizontal="right" vertical="center"/>
    </xf>
    <xf numFmtId="0" fontId="22" fillId="41" borderId="7" xfId="24" applyNumberFormat="1" applyFont="1" applyFill="1" applyBorder="1" applyAlignment="1">
      <alignment horizontal="right" vertical="center"/>
    </xf>
    <xf numFmtId="0" fontId="22" fillId="8" borderId="7" xfId="24" applyNumberFormat="1" applyFont="1" applyFill="1" applyBorder="1" applyAlignment="1">
      <alignment horizontal="right" vertical="center"/>
    </xf>
    <xf numFmtId="0" fontId="44" fillId="7" borderId="7" xfId="0" applyNumberFormat="1" applyFont="1" applyFill="1" applyBorder="1" applyAlignment="1">
      <alignment horizontal="right" vertical="center"/>
    </xf>
    <xf numFmtId="0" fontId="22" fillId="40" borderId="7" xfId="24" applyNumberFormat="1" applyFont="1" applyFill="1" applyBorder="1" applyAlignment="1">
      <alignment horizontal="right" vertical="center"/>
    </xf>
    <xf numFmtId="0" fontId="44" fillId="0" borderId="0" xfId="0" applyNumberFormat="1" applyFont="1" applyBorder="1" applyAlignment="1">
      <alignment horizontal="right" vertical="center"/>
    </xf>
    <xf numFmtId="0" fontId="44" fillId="0" borderId="0" xfId="0" applyNumberFormat="1" applyFont="1" applyAlignment="1">
      <alignment horizontal="right" vertical="center"/>
    </xf>
    <xf numFmtId="0" fontId="48" fillId="7" borderId="7" xfId="0" applyNumberFormat="1" applyFont="1" applyFill="1" applyBorder="1" applyAlignment="1">
      <alignment horizontal="right" vertical="center"/>
    </xf>
    <xf numFmtId="0" fontId="44" fillId="8" borderId="7" xfId="0" applyNumberFormat="1" applyFont="1" applyFill="1" applyBorder="1" applyAlignment="1">
      <alignment horizontal="right" vertical="center"/>
    </xf>
    <xf numFmtId="0" fontId="22" fillId="0" borderId="7" xfId="24" applyNumberFormat="1" applyFont="1" applyFill="1" applyBorder="1" applyAlignment="1">
      <alignment horizontal="right" vertical="center" wrapText="1"/>
    </xf>
    <xf numFmtId="0" fontId="44" fillId="43" borderId="7" xfId="0" applyNumberFormat="1" applyFont="1" applyFill="1" applyBorder="1" applyAlignment="1">
      <alignment horizontal="right" vertical="center"/>
    </xf>
    <xf numFmtId="0" fontId="22" fillId="0" borderId="0" xfId="24" applyNumberFormat="1" applyFont="1" applyBorder="1" applyAlignment="1">
      <alignment horizontal="right" vertical="center"/>
    </xf>
    <xf numFmtId="0" fontId="22" fillId="7" borderId="0" xfId="24" applyNumberFormat="1" applyFont="1" applyFill="1" applyBorder="1" applyAlignment="1">
      <alignment horizontal="right" vertical="center"/>
    </xf>
    <xf numFmtId="0" fontId="44" fillId="0" borderId="0" xfId="0" applyNumberFormat="1" applyFont="1" applyFill="1" applyBorder="1" applyAlignment="1">
      <alignment horizontal="right" vertical="center" wrapText="1"/>
    </xf>
    <xf numFmtId="41" fontId="48" fillId="7" borderId="7" xfId="1" applyNumberFormat="1" applyFont="1" applyFill="1" applyBorder="1" applyAlignment="1">
      <alignment horizontal="right" vertical="center"/>
    </xf>
    <xf numFmtId="0" fontId="48" fillId="0" borderId="7" xfId="1" applyNumberFormat="1" applyFont="1" applyBorder="1" applyAlignment="1">
      <alignment horizontal="right" vertical="center"/>
    </xf>
    <xf numFmtId="0" fontId="44" fillId="41" borderId="7" xfId="0" applyNumberFormat="1" applyFont="1" applyFill="1" applyBorder="1" applyAlignment="1">
      <alignment horizontal="right" vertical="center"/>
    </xf>
    <xf numFmtId="0" fontId="48" fillId="41" borderId="7" xfId="0" applyNumberFormat="1" applyFont="1" applyFill="1" applyBorder="1" applyAlignment="1">
      <alignment horizontal="right" vertical="center"/>
    </xf>
    <xf numFmtId="0" fontId="48" fillId="0" borderId="7" xfId="0" applyNumberFormat="1" applyFont="1" applyFill="1" applyBorder="1" applyAlignment="1">
      <alignment horizontal="right" vertical="center"/>
    </xf>
    <xf numFmtId="0" fontId="45" fillId="7" borderId="7" xfId="24" applyNumberFormat="1" applyFont="1" applyFill="1" applyBorder="1" applyAlignment="1">
      <alignment horizontal="right" vertical="center"/>
    </xf>
    <xf numFmtId="0" fontId="45" fillId="0" borderId="7" xfId="24" applyNumberFormat="1" applyFont="1" applyFill="1" applyBorder="1" applyAlignment="1">
      <alignment horizontal="right" vertical="center"/>
    </xf>
    <xf numFmtId="14" fontId="12" fillId="0" borderId="15" xfId="0" applyNumberFormat="1" applyFont="1" applyBorder="1" applyAlignment="1">
      <alignment horizontal="center" vertical="center" wrapText="1"/>
    </xf>
    <xf numFmtId="0" fontId="12" fillId="0" borderId="40" xfId="0" applyFont="1" applyBorder="1" applyAlignment="1">
      <alignment horizontal="left" vertical="center"/>
    </xf>
    <xf numFmtId="0" fontId="12" fillId="0" borderId="15" xfId="0" applyFont="1" applyBorder="1" applyAlignment="1">
      <alignment horizontal="right" vertical="center" wrapText="1"/>
    </xf>
    <xf numFmtId="0" fontId="12" fillId="0" borderId="41" xfId="0" applyFont="1" applyBorder="1" applyAlignment="1">
      <alignment horizontal="right" vertical="center" wrapText="1"/>
    </xf>
    <xf numFmtId="170" fontId="12" fillId="0" borderId="41" xfId="0" applyNumberFormat="1" applyFont="1" applyBorder="1" applyAlignment="1">
      <alignment horizontal="right" vertical="center" wrapText="1"/>
    </xf>
    <xf numFmtId="0" fontId="19" fillId="0" borderId="0" xfId="24" applyBorder="1" applyAlignment="1">
      <alignment horizontal="left" vertical="center"/>
    </xf>
    <xf numFmtId="1" fontId="0" fillId="0" borderId="0" xfId="0" applyNumberFormat="1" applyFont="1" applyFill="1" applyBorder="1" applyAlignment="1">
      <alignment vertical="center"/>
    </xf>
    <xf numFmtId="0" fontId="19" fillId="0" borderId="0" xfId="24" applyFont="1" applyFill="1" applyBorder="1" applyAlignment="1">
      <alignment horizontal="center" vertical="center" wrapText="1"/>
    </xf>
    <xf numFmtId="0" fontId="19" fillId="0" borderId="6" xfId="24" applyFont="1" applyFill="1" applyBorder="1" applyAlignment="1">
      <alignment horizontal="center" vertical="center" wrapText="1"/>
    </xf>
    <xf numFmtId="0" fontId="12" fillId="0" borderId="2" xfId="0" applyFont="1" applyBorder="1" applyAlignment="1">
      <alignment horizontal="center" vertical="center"/>
    </xf>
    <xf numFmtId="0" fontId="0" fillId="0" borderId="0" xfId="0" applyBorder="1" applyAlignment="1">
      <alignment horizontal="left" vertical="center"/>
    </xf>
    <xf numFmtId="17" fontId="0" fillId="0" borderId="0" xfId="0" quotePrefix="1" applyNumberFormat="1" applyBorder="1" applyAlignment="1">
      <alignment horizontal="left" vertical="center"/>
    </xf>
    <xf numFmtId="0" fontId="0" fillId="0" borderId="0" xfId="0" applyFont="1" applyFill="1" applyBorder="1" applyAlignment="1">
      <alignment horizontal="left" vertical="center"/>
    </xf>
    <xf numFmtId="0" fontId="0" fillId="0" borderId="0" xfId="0" applyBorder="1" applyAlignment="1">
      <alignment horizontal="center" vertical="center"/>
    </xf>
    <xf numFmtId="0" fontId="19" fillId="0" borderId="0" xfId="24" applyFill="1" applyBorder="1"/>
    <xf numFmtId="0" fontId="0" fillId="0" borderId="10" xfId="0" applyBorder="1" applyAlignment="1">
      <alignment vertical="center"/>
    </xf>
    <xf numFmtId="0" fontId="0" fillId="0" borderId="2" xfId="0" applyBorder="1" applyAlignment="1">
      <alignment horizontal="left" vertical="center"/>
    </xf>
    <xf numFmtId="0" fontId="0" fillId="0" borderId="8" xfId="0" applyBorder="1" applyAlignment="1">
      <alignment vertical="center"/>
    </xf>
    <xf numFmtId="0" fontId="0" fillId="0" borderId="2" xfId="0" applyBorder="1" applyAlignment="1">
      <alignment vertical="center"/>
    </xf>
    <xf numFmtId="0" fontId="0" fillId="0" borderId="12" xfId="0" applyFont="1" applyFill="1" applyBorder="1" applyAlignment="1">
      <alignment horizontal="center" vertical="center"/>
    </xf>
    <xf numFmtId="0" fontId="12" fillId="0" borderId="10" xfId="0" applyFont="1" applyBorder="1" applyAlignment="1">
      <alignment horizontal="center" vertical="center"/>
    </xf>
    <xf numFmtId="164" fontId="0" fillId="0" borderId="6" xfId="0" applyNumberFormat="1" applyFont="1" applyFill="1" applyBorder="1" applyAlignment="1">
      <alignment vertical="center"/>
    </xf>
    <xf numFmtId="0" fontId="54" fillId="0" borderId="0" xfId="0" applyFont="1" applyAlignment="1">
      <alignment vertical="center"/>
    </xf>
    <xf numFmtId="0" fontId="12" fillId="0" borderId="6" xfId="0" applyFont="1" applyBorder="1" applyAlignment="1">
      <alignment vertical="center"/>
    </xf>
    <xf numFmtId="0" fontId="20" fillId="7" borderId="6" xfId="0" applyFont="1" applyFill="1" applyBorder="1" applyAlignment="1">
      <alignment vertical="center"/>
    </xf>
    <xf numFmtId="0" fontId="20" fillId="0" borderId="6" xfId="0" applyFont="1" applyFill="1" applyBorder="1" applyAlignment="1">
      <alignment vertical="center"/>
    </xf>
    <xf numFmtId="0" fontId="8" fillId="0" borderId="0" xfId="0" applyFont="1" applyAlignment="1">
      <alignment vertical="center"/>
    </xf>
    <xf numFmtId="0" fontId="8" fillId="0" borderId="0" xfId="0" applyFont="1" applyFill="1" applyAlignment="1">
      <alignment vertical="center"/>
    </xf>
    <xf numFmtId="0" fontId="55" fillId="0" borderId="0" xfId="0" applyFont="1" applyAlignment="1">
      <alignment vertical="center"/>
    </xf>
    <xf numFmtId="0" fontId="55" fillId="0" borderId="0" xfId="0" applyFont="1" applyFill="1" applyAlignment="1">
      <alignment vertical="center"/>
    </xf>
    <xf numFmtId="0" fontId="12" fillId="0" borderId="12" xfId="0" applyFont="1" applyBorder="1" applyAlignment="1">
      <alignment horizontal="center" vertical="center"/>
    </xf>
    <xf numFmtId="15" fontId="0" fillId="0" borderId="12" xfId="0" applyNumberFormat="1" applyFont="1" applyBorder="1" applyAlignment="1">
      <alignment horizontal="right" vertical="center"/>
    </xf>
    <xf numFmtId="17" fontId="0" fillId="0" borderId="12" xfId="0" applyNumberFormat="1" applyFont="1" applyBorder="1" applyAlignment="1">
      <alignment horizontal="right" vertical="center"/>
    </xf>
    <xf numFmtId="17" fontId="0" fillId="0" borderId="10" xfId="0" applyNumberFormat="1" applyFont="1" applyBorder="1" applyAlignment="1">
      <alignment horizontal="right" vertical="center"/>
    </xf>
    <xf numFmtId="15" fontId="0" fillId="0" borderId="12" xfId="0" applyNumberFormat="1" applyFont="1" applyFill="1" applyBorder="1" applyAlignment="1">
      <alignment horizontal="right" vertical="center"/>
    </xf>
    <xf numFmtId="15" fontId="0" fillId="0" borderId="12" xfId="0" applyNumberFormat="1" applyFont="1" applyBorder="1" applyAlignment="1">
      <alignment horizontal="center" vertical="center"/>
    </xf>
    <xf numFmtId="0" fontId="54" fillId="0" borderId="0" xfId="0" applyFont="1" applyFill="1" applyBorder="1"/>
    <xf numFmtId="0" fontId="0" fillId="8" borderId="15" xfId="0" applyFill="1" applyBorder="1"/>
    <xf numFmtId="15" fontId="0" fillId="0" borderId="12" xfId="0" applyNumberFormat="1" applyFont="1" applyBorder="1" applyAlignment="1">
      <alignment vertical="center"/>
    </xf>
    <xf numFmtId="0" fontId="22" fillId="0" borderId="0" xfId="24" applyNumberFormat="1" applyFont="1" applyFill="1" applyBorder="1" applyAlignment="1">
      <alignment horizontal="right" vertical="center"/>
    </xf>
    <xf numFmtId="0" fontId="0" fillId="7" borderId="7" xfId="0" applyFont="1" applyFill="1" applyBorder="1" applyAlignment="1">
      <alignment vertical="center"/>
    </xf>
    <xf numFmtId="0" fontId="12" fillId="7" borderId="7" xfId="0" applyFont="1" applyFill="1" applyBorder="1" applyAlignment="1">
      <alignment vertical="center"/>
    </xf>
    <xf numFmtId="0" fontId="0" fillId="7" borderId="7" xfId="0" applyFont="1" applyFill="1" applyBorder="1" applyAlignment="1">
      <alignment vertical="center" wrapText="1"/>
    </xf>
    <xf numFmtId="0" fontId="12" fillId="0" borderId="7" xfId="0" applyFont="1" applyFill="1" applyBorder="1" applyAlignment="1">
      <alignment vertical="center"/>
    </xf>
    <xf numFmtId="0" fontId="0" fillId="0" borderId="7" xfId="0" applyFont="1" applyBorder="1" applyAlignment="1">
      <alignment vertical="center" wrapText="1"/>
    </xf>
    <xf numFmtId="41" fontId="12" fillId="0" borderId="0" xfId="1" applyNumberFormat="1" applyFont="1" applyBorder="1" applyAlignment="1">
      <alignment horizontal="right" vertical="center"/>
    </xf>
    <xf numFmtId="9" fontId="0" fillId="7" borderId="0" xfId="1" applyNumberFormat="1" applyFont="1" applyFill="1" applyBorder="1" applyAlignment="1">
      <alignment vertical="center"/>
    </xf>
    <xf numFmtId="0" fontId="0" fillId="0" borderId="0" xfId="0" applyAlignment="1">
      <alignment vertical="center"/>
    </xf>
    <xf numFmtId="0" fontId="12" fillId="0" borderId="2" xfId="0" applyFont="1" applyBorder="1" applyAlignment="1">
      <alignment horizontal="center" vertical="center" wrapText="1"/>
    </xf>
    <xf numFmtId="0" fontId="12" fillId="0" borderId="2" xfId="0" applyFont="1" applyBorder="1" applyAlignment="1">
      <alignment horizontal="center" vertical="center"/>
    </xf>
    <xf numFmtId="0" fontId="12" fillId="0" borderId="46" xfId="0" applyFont="1" applyBorder="1" applyAlignment="1">
      <alignment horizontal="center" vertical="center"/>
    </xf>
    <xf numFmtId="0" fontId="0" fillId="0" borderId="0" xfId="0" applyBorder="1" applyAlignment="1">
      <alignment horizontal="left" vertical="center"/>
    </xf>
    <xf numFmtId="0" fontId="0" fillId="0" borderId="0" xfId="0" applyAlignment="1">
      <alignment vertical="center"/>
    </xf>
    <xf numFmtId="3" fontId="0" fillId="0" borderId="23" xfId="0" applyNumberFormat="1" applyBorder="1" applyAlignment="1">
      <alignment vertical="center"/>
    </xf>
    <xf numFmtId="0" fontId="20" fillId="0" borderId="0" xfId="0" applyFont="1" applyBorder="1" applyAlignment="1">
      <alignment vertical="center"/>
    </xf>
    <xf numFmtId="0" fontId="22" fillId="8" borderId="0" xfId="24" applyNumberFormat="1" applyFont="1" applyFill="1" applyBorder="1" applyAlignment="1">
      <alignment horizontal="right" vertical="center"/>
    </xf>
    <xf numFmtId="0" fontId="22" fillId="8" borderId="0" xfId="24" applyNumberFormat="1" applyFont="1" applyFill="1" applyBorder="1" applyAlignment="1">
      <alignment vertical="center"/>
    </xf>
    <xf numFmtId="17" fontId="0" fillId="0" borderId="12" xfId="0" applyNumberFormat="1" applyFont="1" applyBorder="1" applyAlignment="1">
      <alignment vertical="center"/>
    </xf>
    <xf numFmtId="0" fontId="22" fillId="8" borderId="7" xfId="24" applyNumberFormat="1" applyFont="1" applyFill="1" applyBorder="1" applyAlignment="1">
      <alignment vertical="center"/>
    </xf>
    <xf numFmtId="0" fontId="19" fillId="0" borderId="6" xfId="24" applyFill="1" applyBorder="1" applyAlignment="1">
      <alignment vertical="center" wrapText="1"/>
    </xf>
    <xf numFmtId="41" fontId="0" fillId="44" borderId="0" xfId="1" applyNumberFormat="1" applyFont="1" applyFill="1" applyBorder="1" applyAlignment="1">
      <alignment vertical="center"/>
    </xf>
    <xf numFmtId="0" fontId="22" fillId="45" borderId="7" xfId="24" applyNumberFormat="1" applyFont="1" applyFill="1" applyBorder="1" applyAlignment="1">
      <alignment horizontal="right" vertical="center"/>
    </xf>
    <xf numFmtId="1" fontId="0" fillId="7" borderId="0" xfId="0" applyNumberFormat="1" applyFont="1" applyFill="1" applyBorder="1" applyAlignment="1">
      <alignment vertical="center"/>
    </xf>
    <xf numFmtId="164" fontId="0" fillId="0" borderId="0" xfId="20" applyNumberFormat="1" applyFont="1" applyFill="1" applyBorder="1" applyAlignment="1">
      <alignment vertical="center"/>
    </xf>
    <xf numFmtId="164" fontId="0" fillId="8" borderId="0" xfId="20" applyNumberFormat="1" applyFont="1" applyFill="1" applyBorder="1" applyAlignment="1">
      <alignment vertical="center"/>
    </xf>
    <xf numFmtId="0" fontId="0" fillId="7" borderId="6" xfId="0" quotePrefix="1" applyFont="1" applyFill="1" applyBorder="1" applyAlignment="1">
      <alignment vertical="center"/>
    </xf>
    <xf numFmtId="0" fontId="22" fillId="45" borderId="0" xfId="24" applyNumberFormat="1" applyFont="1" applyFill="1" applyBorder="1" applyAlignment="1">
      <alignment horizontal="right" vertical="center"/>
    </xf>
    <xf numFmtId="0" fontId="0" fillId="0" borderId="23" xfId="0" applyFill="1" applyBorder="1"/>
    <xf numFmtId="1" fontId="0" fillId="0" borderId="6" xfId="0" applyNumberFormat="1" applyFont="1" applyFill="1" applyBorder="1" applyAlignment="1">
      <alignment vertical="center" wrapText="1"/>
    </xf>
    <xf numFmtId="1" fontId="0" fillId="7" borderId="6" xfId="0" applyNumberFormat="1" applyFont="1" applyFill="1" applyBorder="1" applyAlignment="1">
      <alignment vertical="center"/>
    </xf>
    <xf numFmtId="1" fontId="0" fillId="7" borderId="6" xfId="0" applyNumberFormat="1" applyFont="1" applyFill="1" applyBorder="1" applyAlignment="1">
      <alignment vertical="center" wrapText="1"/>
    </xf>
    <xf numFmtId="0" fontId="0" fillId="0" borderId="0" xfId="24" applyNumberFormat="1" applyFont="1" applyBorder="1" applyAlignment="1">
      <alignment vertical="center"/>
    </xf>
    <xf numFmtId="173" fontId="0" fillId="0" borderId="12" xfId="0" applyNumberFormat="1" applyFont="1" applyBorder="1" applyAlignment="1">
      <alignment horizontal="right" vertical="center"/>
    </xf>
    <xf numFmtId="0" fontId="0" fillId="0" borderId="0" xfId="24" applyNumberFormat="1" applyFont="1" applyFill="1" applyBorder="1" applyAlignment="1">
      <alignment vertical="center"/>
    </xf>
    <xf numFmtId="0" fontId="19" fillId="0" borderId="0" xfId="24" applyBorder="1" applyAlignment="1">
      <alignment horizontal="center" vertical="center"/>
    </xf>
    <xf numFmtId="0" fontId="20" fillId="0" borderId="16" xfId="0" applyFont="1" applyBorder="1"/>
    <xf numFmtId="0" fontId="20" fillId="0" borderId="19" xfId="0" applyFont="1" applyBorder="1"/>
    <xf numFmtId="0" fontId="59" fillId="46" borderId="15" xfId="0" applyFont="1" applyFill="1" applyBorder="1" applyAlignment="1">
      <alignment vertical="center"/>
    </xf>
    <xf numFmtId="0" fontId="59" fillId="46" borderId="2" xfId="0" applyFont="1" applyFill="1" applyBorder="1" applyAlignment="1">
      <alignment vertical="center"/>
    </xf>
    <xf numFmtId="0" fontId="0" fillId="47" borderId="11" xfId="0" applyFont="1" applyFill="1" applyBorder="1" applyAlignment="1">
      <alignment vertical="center"/>
    </xf>
    <xf numFmtId="0" fontId="0" fillId="47" borderId="4" xfId="0" applyFont="1" applyFill="1" applyBorder="1" applyAlignment="1">
      <alignment vertical="center" wrapText="1"/>
    </xf>
    <xf numFmtId="164" fontId="0" fillId="47" borderId="1" xfId="0" applyNumberFormat="1" applyFont="1" applyFill="1" applyBorder="1" applyAlignment="1">
      <alignment vertical="center"/>
    </xf>
    <xf numFmtId="0" fontId="22" fillId="47" borderId="5" xfId="24" applyNumberFormat="1" applyFont="1" applyFill="1" applyBorder="1" applyAlignment="1">
      <alignment vertical="center"/>
    </xf>
    <xf numFmtId="164" fontId="0" fillId="47" borderId="1" xfId="20" applyNumberFormat="1" applyFont="1" applyFill="1" applyBorder="1" applyAlignment="1">
      <alignment vertical="center"/>
    </xf>
    <xf numFmtId="0" fontId="22" fillId="47" borderId="4" xfId="24" applyNumberFormat="1" applyFont="1" applyFill="1" applyBorder="1" applyAlignment="1">
      <alignment vertical="center"/>
    </xf>
    <xf numFmtId="164" fontId="0" fillId="0" borderId="6" xfId="20" applyNumberFormat="1" applyFont="1" applyFill="1" applyBorder="1" applyAlignment="1">
      <alignment vertical="center"/>
    </xf>
    <xf numFmtId="9" fontId="0" fillId="0" borderId="6" xfId="20" applyNumberFormat="1" applyFont="1" applyFill="1" applyBorder="1" applyAlignment="1">
      <alignment vertical="center"/>
    </xf>
    <xf numFmtId="9" fontId="0" fillId="0" borderId="6" xfId="20" applyNumberFormat="1" applyFont="1" applyFill="1" applyBorder="1" applyAlignment="1">
      <alignment horizontal="right" vertical="center"/>
    </xf>
    <xf numFmtId="170" fontId="0" fillId="0" borderId="0" xfId="78" applyNumberFormat="1" applyFont="1" applyFill="1" applyBorder="1" applyAlignment="1">
      <alignment vertical="center"/>
    </xf>
    <xf numFmtId="0" fontId="22" fillId="0" borderId="8" xfId="24" applyNumberFormat="1" applyFont="1" applyFill="1" applyBorder="1" applyAlignment="1">
      <alignment vertical="center"/>
    </xf>
    <xf numFmtId="0" fontId="22" fillId="0" borderId="2" xfId="24" applyNumberFormat="1" applyFont="1" applyFill="1" applyBorder="1" applyAlignment="1">
      <alignment vertical="center"/>
    </xf>
    <xf numFmtId="0" fontId="0" fillId="47" borderId="12" xfId="0" applyFont="1" applyFill="1" applyBorder="1" applyAlignment="1">
      <alignment vertical="center"/>
    </xf>
    <xf numFmtId="0" fontId="0" fillId="47" borderId="0" xfId="0" applyFont="1" applyFill="1" applyBorder="1" applyAlignment="1">
      <alignment vertical="center" wrapText="1"/>
    </xf>
    <xf numFmtId="0" fontId="22" fillId="47" borderId="7" xfId="24" applyNumberFormat="1" applyFont="1" applyFill="1" applyBorder="1" applyAlignment="1">
      <alignment vertical="center"/>
    </xf>
    <xf numFmtId="164" fontId="0" fillId="47" borderId="6" xfId="0" applyNumberFormat="1" applyFont="1" applyFill="1" applyBorder="1" applyAlignment="1">
      <alignment vertical="center"/>
    </xf>
    <xf numFmtId="0" fontId="22" fillId="47" borderId="0" xfId="24" applyNumberFormat="1" applyFont="1" applyFill="1" applyBorder="1" applyAlignment="1">
      <alignment vertical="center"/>
    </xf>
    <xf numFmtId="0" fontId="19" fillId="47" borderId="6" xfId="24" applyFont="1" applyFill="1" applyBorder="1" applyAlignment="1">
      <alignment vertical="center" wrapText="1"/>
    </xf>
    <xf numFmtId="0" fontId="0" fillId="47" borderId="12" xfId="0" applyFont="1" applyFill="1" applyBorder="1" applyAlignment="1">
      <alignment vertical="center" wrapText="1"/>
    </xf>
    <xf numFmtId="164" fontId="0" fillId="47" borderId="6" xfId="20" applyNumberFormat="1" applyFont="1" applyFill="1" applyBorder="1" applyAlignment="1">
      <alignment horizontal="center" vertical="center"/>
    </xf>
    <xf numFmtId="0" fontId="22" fillId="47" borderId="7" xfId="24" applyNumberFormat="1" applyFont="1" applyFill="1" applyBorder="1" applyAlignment="1">
      <alignment horizontal="center" vertical="center"/>
    </xf>
    <xf numFmtId="164" fontId="0" fillId="47" borderId="6" xfId="20" applyNumberFormat="1" applyFont="1" applyFill="1" applyBorder="1" applyAlignment="1">
      <alignment vertical="center"/>
    </xf>
    <xf numFmtId="9" fontId="0" fillId="47" borderId="6" xfId="0" applyNumberFormat="1" applyFont="1" applyFill="1" applyBorder="1" applyAlignment="1">
      <alignment vertical="center"/>
    </xf>
    <xf numFmtId="0" fontId="0" fillId="47" borderId="0" xfId="0" applyFont="1" applyFill="1" applyBorder="1" applyAlignment="1">
      <alignment horizontal="right" vertical="center" wrapText="1"/>
    </xf>
    <xf numFmtId="9" fontId="0" fillId="47" borderId="6" xfId="20" applyNumberFormat="1" applyFont="1" applyFill="1" applyBorder="1" applyAlignment="1">
      <alignment vertical="center"/>
    </xf>
    <xf numFmtId="9" fontId="0" fillId="47" borderId="6" xfId="20" applyNumberFormat="1" applyFont="1" applyFill="1" applyBorder="1" applyAlignment="1">
      <alignment horizontal="center" vertical="center"/>
    </xf>
    <xf numFmtId="0" fontId="0" fillId="47" borderId="6" xfId="0" applyFont="1" applyFill="1" applyBorder="1" applyAlignment="1">
      <alignment horizontal="right" vertical="center"/>
    </xf>
    <xf numFmtId="0" fontId="0" fillId="47" borderId="10" xfId="0" applyFont="1" applyFill="1" applyBorder="1" applyAlignment="1">
      <alignment vertical="center"/>
    </xf>
    <xf numFmtId="0" fontId="0" fillId="47" borderId="2" xfId="0" applyFont="1" applyFill="1" applyBorder="1" applyAlignment="1">
      <alignment vertical="center"/>
    </xf>
    <xf numFmtId="170" fontId="0" fillId="47" borderId="2" xfId="78" applyNumberFormat="1" applyFont="1" applyFill="1" applyBorder="1" applyAlignment="1">
      <alignment vertical="center"/>
    </xf>
    <xf numFmtId="0" fontId="22" fillId="47" borderId="8" xfId="24" applyNumberFormat="1" applyFont="1" applyFill="1" applyBorder="1" applyAlignment="1">
      <alignment vertical="center"/>
    </xf>
    <xf numFmtId="2" fontId="0" fillId="47" borderId="2" xfId="78" applyNumberFormat="1" applyFont="1" applyFill="1" applyBorder="1" applyAlignment="1">
      <alignment vertical="center"/>
    </xf>
    <xf numFmtId="2" fontId="52" fillId="47" borderId="2" xfId="90" applyNumberFormat="1" applyFont="1" applyFill="1" applyBorder="1" applyAlignment="1">
      <alignment vertical="center"/>
    </xf>
    <xf numFmtId="0" fontId="0" fillId="47" borderId="3" xfId="0" applyFont="1" applyFill="1" applyBorder="1" applyAlignment="1">
      <alignment vertical="center"/>
    </xf>
    <xf numFmtId="0" fontId="22" fillId="47" borderId="2" xfId="24" applyNumberFormat="1" applyFont="1" applyFill="1" applyBorder="1" applyAlignment="1">
      <alignment vertical="center"/>
    </xf>
    <xf numFmtId="0" fontId="0" fillId="47" borderId="8" xfId="0" applyFont="1" applyFill="1" applyBorder="1" applyAlignment="1">
      <alignment vertical="center"/>
    </xf>
    <xf numFmtId="164" fontId="0" fillId="48" borderId="6" xfId="20" applyNumberFormat="1" applyFont="1" applyFill="1" applyBorder="1" applyAlignment="1">
      <alignment horizontal="center" vertical="center"/>
    </xf>
    <xf numFmtId="0" fontId="22" fillId="48" borderId="7" xfId="24" applyNumberFormat="1" applyFont="1" applyFill="1" applyBorder="1" applyAlignment="1">
      <alignment horizontal="center" vertical="center"/>
    </xf>
    <xf numFmtId="0" fontId="22" fillId="48" borderId="7" xfId="24" applyNumberFormat="1" applyFont="1" applyFill="1" applyBorder="1" applyAlignment="1">
      <alignment vertical="center"/>
    </xf>
    <xf numFmtId="0" fontId="22" fillId="48" borderId="6" xfId="24" applyNumberFormat="1" applyFont="1" applyFill="1" applyBorder="1" applyAlignment="1">
      <alignment vertical="center"/>
    </xf>
    <xf numFmtId="0" fontId="44" fillId="48" borderId="7" xfId="0" applyNumberFormat="1" applyFont="1" applyFill="1" applyBorder="1" applyAlignment="1">
      <alignment vertical="center"/>
    </xf>
    <xf numFmtId="0" fontId="44" fillId="48" borderId="6" xfId="0" applyNumberFormat="1" applyFont="1" applyFill="1" applyBorder="1" applyAlignment="1">
      <alignment vertical="center"/>
    </xf>
    <xf numFmtId="0" fontId="59" fillId="49" borderId="3" xfId="0" applyFont="1" applyFill="1" applyBorder="1" applyAlignment="1">
      <alignment vertical="center"/>
    </xf>
    <xf numFmtId="0" fontId="59" fillId="49" borderId="15" xfId="0" applyFont="1" applyFill="1" applyBorder="1" applyAlignment="1">
      <alignment vertical="center"/>
    </xf>
    <xf numFmtId="0" fontId="59" fillId="49" borderId="8" xfId="0" applyFont="1" applyFill="1" applyBorder="1" applyAlignment="1">
      <alignment vertical="center"/>
    </xf>
    <xf numFmtId="0" fontId="12" fillId="0" borderId="6" xfId="0" applyFont="1" applyFill="1" applyBorder="1" applyAlignment="1">
      <alignment horizontal="center" vertical="center"/>
    </xf>
    <xf numFmtId="0" fontId="12" fillId="0" borderId="0" xfId="0" applyFont="1" applyFill="1" applyBorder="1" applyAlignment="1">
      <alignment horizontal="center" vertical="center"/>
    </xf>
    <xf numFmtId="0" fontId="12" fillId="0" borderId="0" xfId="0" applyFont="1" applyFill="1" applyBorder="1" applyAlignment="1">
      <alignment horizontal="center" vertical="center" wrapText="1"/>
    </xf>
    <xf numFmtId="172" fontId="0" fillId="0" borderId="0" xfId="1" applyNumberFormat="1" applyFont="1" applyFill="1" applyBorder="1" applyAlignment="1">
      <alignment vertical="center"/>
    </xf>
    <xf numFmtId="0" fontId="0" fillId="7" borderId="0" xfId="0" applyFont="1" applyFill="1" applyAlignment="1">
      <alignment vertical="center"/>
    </xf>
    <xf numFmtId="0" fontId="12" fillId="41" borderId="6" xfId="0" applyFont="1" applyFill="1" applyBorder="1" applyAlignment="1">
      <alignment horizontal="center" vertical="center" wrapText="1"/>
    </xf>
    <xf numFmtId="0" fontId="22" fillId="41" borderId="7" xfId="24" applyNumberFormat="1" applyFont="1" applyFill="1" applyBorder="1" applyAlignment="1">
      <alignment horizontal="right" vertical="center" wrapText="1"/>
    </xf>
    <xf numFmtId="41" fontId="0" fillId="45" borderId="0" xfId="1" applyNumberFormat="1" applyFont="1" applyFill="1" applyBorder="1" applyAlignment="1">
      <alignment vertical="center"/>
    </xf>
    <xf numFmtId="0" fontId="22" fillId="45" borderId="7" xfId="24" applyNumberFormat="1" applyFont="1" applyFill="1" applyBorder="1" applyAlignment="1">
      <alignment horizontal="right" vertical="center" wrapText="1"/>
    </xf>
    <xf numFmtId="0" fontId="0" fillId="45" borderId="6" xfId="0" applyFont="1" applyFill="1" applyBorder="1" applyAlignment="1">
      <alignment horizontal="center" vertical="center"/>
    </xf>
    <xf numFmtId="0" fontId="44" fillId="45" borderId="7" xfId="0" applyNumberFormat="1" applyFont="1" applyFill="1" applyBorder="1" applyAlignment="1">
      <alignment horizontal="right" vertical="center"/>
    </xf>
    <xf numFmtId="164" fontId="0" fillId="45" borderId="0" xfId="20" applyNumberFormat="1" applyFont="1" applyFill="1" applyBorder="1" applyAlignment="1">
      <alignment vertical="center"/>
    </xf>
    <xf numFmtId="164" fontId="0" fillId="7" borderId="0" xfId="20" applyNumberFormat="1" applyFont="1" applyFill="1" applyBorder="1" applyAlignment="1">
      <alignment vertical="center"/>
    </xf>
    <xf numFmtId="0" fontId="0" fillId="41" borderId="6" xfId="0" applyFont="1" applyFill="1" applyBorder="1" applyAlignment="1">
      <alignment vertical="center"/>
    </xf>
    <xf numFmtId="9" fontId="0" fillId="7" borderId="0" xfId="0" applyNumberFormat="1" applyFont="1" applyFill="1" applyBorder="1" applyAlignment="1">
      <alignment vertical="center"/>
    </xf>
    <xf numFmtId="0" fontId="44" fillId="0" borderId="7" xfId="0" applyNumberFormat="1" applyFont="1" applyFill="1" applyBorder="1" applyAlignment="1">
      <alignment horizontal="right" vertical="center"/>
    </xf>
    <xf numFmtId="170" fontId="0" fillId="0" borderId="0" xfId="0" applyNumberFormat="1" applyFont="1" applyFill="1" applyBorder="1" applyAlignment="1">
      <alignment vertical="center"/>
    </xf>
    <xf numFmtId="1" fontId="0" fillId="0" borderId="6" xfId="0" applyNumberFormat="1" applyFont="1" applyFill="1" applyBorder="1" applyAlignment="1">
      <alignment vertical="center"/>
    </xf>
    <xf numFmtId="0" fontId="59" fillId="50" borderId="3" xfId="0" applyFont="1" applyFill="1" applyBorder="1" applyAlignment="1">
      <alignment vertical="center"/>
    </xf>
    <xf numFmtId="0" fontId="59" fillId="50" borderId="10" xfId="0" applyFont="1" applyFill="1" applyBorder="1" applyAlignment="1">
      <alignment vertical="center"/>
    </xf>
    <xf numFmtId="0" fontId="59" fillId="50" borderId="2" xfId="0" applyFont="1" applyFill="1" applyBorder="1" applyAlignment="1">
      <alignment vertical="center"/>
    </xf>
    <xf numFmtId="0" fontId="0" fillId="51" borderId="1" xfId="0" applyFont="1" applyFill="1" applyBorder="1" applyAlignment="1">
      <alignment vertical="center"/>
    </xf>
    <xf numFmtId="0" fontId="0" fillId="51" borderId="11" xfId="0" applyFont="1" applyFill="1" applyBorder="1" applyAlignment="1">
      <alignment vertical="center"/>
    </xf>
    <xf numFmtId="0" fontId="0" fillId="51" borderId="4" xfId="0" applyFont="1" applyFill="1" applyBorder="1" applyAlignment="1">
      <alignment vertical="center" wrapText="1"/>
    </xf>
    <xf numFmtId="0" fontId="0" fillId="51" borderId="4" xfId="0" applyFont="1" applyFill="1" applyBorder="1" applyAlignment="1">
      <alignment vertical="center"/>
    </xf>
    <xf numFmtId="0" fontId="22" fillId="51" borderId="7" xfId="24" applyNumberFormat="1" applyFont="1" applyFill="1" applyBorder="1" applyAlignment="1">
      <alignment vertical="center"/>
    </xf>
    <xf numFmtId="0" fontId="0" fillId="51" borderId="7" xfId="0" applyFont="1" applyFill="1" applyBorder="1" applyAlignment="1">
      <alignment vertical="center"/>
    </xf>
    <xf numFmtId="0" fontId="0" fillId="51" borderId="6" xfId="0" applyFont="1" applyFill="1" applyBorder="1" applyAlignment="1">
      <alignment vertical="center"/>
    </xf>
    <xf numFmtId="0" fontId="0" fillId="51" borderId="12" xfId="0" applyFont="1" applyFill="1" applyBorder="1" applyAlignment="1">
      <alignment vertical="center"/>
    </xf>
    <xf numFmtId="0" fontId="12" fillId="51" borderId="0" xfId="0" applyFont="1" applyFill="1" applyBorder="1" applyAlignment="1">
      <alignment horizontal="right" vertical="center" wrapText="1"/>
    </xf>
    <xf numFmtId="0" fontId="0" fillId="51" borderId="6" xfId="0" applyFont="1" applyFill="1" applyBorder="1" applyAlignment="1">
      <alignment horizontal="center" vertical="center"/>
    </xf>
    <xf numFmtId="0" fontId="0" fillId="51" borderId="7" xfId="0" applyFont="1" applyFill="1" applyBorder="1" applyAlignment="1">
      <alignment horizontal="center" vertical="center"/>
    </xf>
    <xf numFmtId="0" fontId="0" fillId="51" borderId="0" xfId="0" applyFont="1" applyFill="1" applyBorder="1" applyAlignment="1">
      <alignment horizontal="center" vertical="center"/>
    </xf>
    <xf numFmtId="0" fontId="12" fillId="51" borderId="0" xfId="0" applyFont="1" applyFill="1" applyBorder="1" applyAlignment="1">
      <alignment vertical="center"/>
    </xf>
    <xf numFmtId="0" fontId="12" fillId="51" borderId="7" xfId="0" applyFont="1" applyFill="1" applyBorder="1" applyAlignment="1">
      <alignment vertical="center"/>
    </xf>
    <xf numFmtId="0" fontId="0" fillId="51" borderId="0" xfId="0" applyFont="1" applyFill="1" applyBorder="1" applyAlignment="1">
      <alignment vertical="center" wrapText="1"/>
    </xf>
    <xf numFmtId="0" fontId="0" fillId="51" borderId="0" xfId="0" applyFont="1" applyFill="1" applyBorder="1" applyAlignment="1">
      <alignment vertical="center"/>
    </xf>
    <xf numFmtId="0" fontId="0" fillId="51" borderId="0" xfId="0" applyFont="1" applyFill="1" applyAlignment="1">
      <alignment vertical="center"/>
    </xf>
    <xf numFmtId="170" fontId="0" fillId="51" borderId="0" xfId="0" applyNumberFormat="1" applyFont="1" applyFill="1" applyBorder="1" applyAlignment="1">
      <alignment vertical="center"/>
    </xf>
    <xf numFmtId="164" fontId="0" fillId="51" borderId="6" xfId="0" applyNumberFormat="1" applyFont="1" applyFill="1" applyBorder="1" applyAlignment="1">
      <alignment vertical="center"/>
    </xf>
    <xf numFmtId="164" fontId="0" fillId="51" borderId="0" xfId="0" applyNumberFormat="1" applyFont="1" applyFill="1" applyBorder="1" applyAlignment="1">
      <alignment vertical="center"/>
    </xf>
    <xf numFmtId="164" fontId="0" fillId="51" borderId="0" xfId="20" applyNumberFormat="1" applyFont="1" applyFill="1" applyBorder="1" applyAlignment="1">
      <alignment vertical="center"/>
    </xf>
    <xf numFmtId="10" fontId="0" fillId="51" borderId="7" xfId="0" applyNumberFormat="1" applyFont="1" applyFill="1" applyBorder="1" applyAlignment="1">
      <alignment vertical="center"/>
    </xf>
    <xf numFmtId="41" fontId="0" fillId="51" borderId="6" xfId="1" applyNumberFormat="1" applyFont="1" applyFill="1" applyBorder="1" applyAlignment="1">
      <alignment vertical="center"/>
    </xf>
    <xf numFmtId="41" fontId="0" fillId="51" borderId="0" xfId="1" applyNumberFormat="1" applyFont="1" applyFill="1" applyBorder="1" applyAlignment="1">
      <alignment vertical="center"/>
    </xf>
    <xf numFmtId="167" fontId="0" fillId="51" borderId="6" xfId="0" applyNumberFormat="1" applyFont="1" applyFill="1" applyBorder="1" applyAlignment="1">
      <alignment vertical="center"/>
    </xf>
    <xf numFmtId="167" fontId="0" fillId="51" borderId="0" xfId="0" applyNumberFormat="1" applyFont="1" applyFill="1" applyBorder="1" applyAlignment="1">
      <alignment vertical="center"/>
    </xf>
    <xf numFmtId="167" fontId="0" fillId="51" borderId="0" xfId="0" applyNumberFormat="1" applyFont="1" applyFill="1" applyBorder="1" applyAlignment="1">
      <alignment horizontal="right" vertical="center"/>
    </xf>
    <xf numFmtId="167" fontId="0" fillId="51" borderId="7" xfId="0" applyNumberFormat="1" applyFont="1" applyFill="1" applyBorder="1" applyAlignment="1">
      <alignment vertical="center"/>
    </xf>
    <xf numFmtId="168" fontId="0" fillId="51" borderId="6" xfId="1" applyNumberFormat="1" applyFont="1" applyFill="1" applyBorder="1" applyAlignment="1">
      <alignment vertical="center"/>
    </xf>
    <xf numFmtId="168" fontId="0" fillId="51" borderId="0" xfId="1" applyNumberFormat="1" applyFont="1" applyFill="1" applyBorder="1" applyAlignment="1">
      <alignment vertical="center"/>
    </xf>
    <xf numFmtId="168" fontId="0" fillId="51" borderId="7" xfId="1" applyNumberFormat="1" applyFont="1" applyFill="1" applyBorder="1" applyAlignment="1">
      <alignment vertical="center"/>
    </xf>
    <xf numFmtId="0" fontId="44" fillId="51" borderId="7" xfId="0" applyNumberFormat="1" applyFont="1" applyFill="1" applyBorder="1" applyAlignment="1">
      <alignment vertical="center"/>
    </xf>
    <xf numFmtId="0" fontId="44" fillId="51" borderId="7" xfId="0" applyNumberFormat="1" applyFont="1" applyFill="1" applyBorder="1" applyAlignment="1">
      <alignment horizontal="center" vertical="center"/>
    </xf>
    <xf numFmtId="0" fontId="0" fillId="51" borderId="7" xfId="0" applyFont="1" applyFill="1" applyBorder="1" applyAlignment="1">
      <alignment vertical="center" wrapText="1"/>
    </xf>
    <xf numFmtId="10" fontId="0" fillId="51" borderId="0" xfId="0" applyNumberFormat="1" applyFont="1" applyFill="1" applyBorder="1" applyAlignment="1">
      <alignment vertical="center"/>
    </xf>
    <xf numFmtId="10" fontId="0" fillId="51" borderId="7" xfId="0" applyNumberFormat="1" applyFont="1" applyFill="1" applyBorder="1" applyAlignment="1">
      <alignment vertical="center" wrapText="1"/>
    </xf>
    <xf numFmtId="9" fontId="0" fillId="51" borderId="0" xfId="0" applyNumberFormat="1" applyFont="1" applyFill="1" applyBorder="1" applyAlignment="1">
      <alignment horizontal="center" vertical="center"/>
    </xf>
    <xf numFmtId="9" fontId="0" fillId="51" borderId="0" xfId="0" applyNumberFormat="1" applyFont="1" applyFill="1" applyBorder="1" applyAlignment="1">
      <alignment vertical="center"/>
    </xf>
    <xf numFmtId="9" fontId="0" fillId="51" borderId="7" xfId="0" applyNumberFormat="1" applyFont="1" applyFill="1" applyBorder="1" applyAlignment="1">
      <alignment vertical="center"/>
    </xf>
    <xf numFmtId="0" fontId="0" fillId="51" borderId="0" xfId="0" applyFont="1" applyFill="1" applyBorder="1" applyAlignment="1">
      <alignment horizontal="right" vertical="center" wrapText="1"/>
    </xf>
    <xf numFmtId="0" fontId="0" fillId="51" borderId="0" xfId="24" applyNumberFormat="1" applyFont="1" applyFill="1" applyBorder="1" applyAlignment="1">
      <alignment horizontal="right" vertical="center"/>
    </xf>
    <xf numFmtId="0" fontId="0" fillId="51" borderId="0" xfId="0" applyFont="1" applyFill="1" applyBorder="1" applyAlignment="1">
      <alignment horizontal="right" vertical="center"/>
    </xf>
    <xf numFmtId="0" fontId="19" fillId="51" borderId="6" xfId="24" applyFont="1" applyFill="1" applyBorder="1" applyAlignment="1">
      <alignment horizontal="center" vertical="center" wrapText="1"/>
    </xf>
    <xf numFmtId="0" fontId="19" fillId="51" borderId="0" xfId="24" applyFont="1" applyFill="1" applyBorder="1" applyAlignment="1">
      <alignment horizontal="center" vertical="center" wrapText="1"/>
    </xf>
    <xf numFmtId="0" fontId="0" fillId="51" borderId="0" xfId="1" applyNumberFormat="1" applyFont="1" applyFill="1" applyBorder="1" applyAlignment="1">
      <alignment vertical="center"/>
    </xf>
    <xf numFmtId="168" fontId="0" fillId="51" borderId="7" xfId="1" applyNumberFormat="1" applyFont="1" applyFill="1" applyBorder="1" applyAlignment="1">
      <alignment vertical="center" wrapText="1"/>
    </xf>
    <xf numFmtId="0" fontId="0" fillId="51" borderId="0" xfId="0" applyNumberFormat="1" applyFont="1" applyFill="1" applyBorder="1" applyAlignment="1">
      <alignment horizontal="center" vertical="center"/>
    </xf>
    <xf numFmtId="9" fontId="0" fillId="51" borderId="0" xfId="20" applyFont="1" applyFill="1" applyBorder="1" applyAlignment="1">
      <alignment vertical="center"/>
    </xf>
    <xf numFmtId="9" fontId="0" fillId="51" borderId="0" xfId="20" applyNumberFormat="1" applyFont="1" applyFill="1" applyBorder="1" applyAlignment="1">
      <alignment vertical="center"/>
    </xf>
    <xf numFmtId="9" fontId="0" fillId="51" borderId="7" xfId="20" applyFont="1" applyFill="1" applyBorder="1" applyAlignment="1">
      <alignment vertical="center"/>
    </xf>
    <xf numFmtId="41" fontId="0" fillId="51" borderId="6" xfId="1" applyNumberFormat="1" applyFont="1" applyFill="1" applyBorder="1" applyAlignment="1">
      <alignment horizontal="center" vertical="center"/>
    </xf>
    <xf numFmtId="9" fontId="0" fillId="51" borderId="6" xfId="0" applyNumberFormat="1" applyFont="1" applyFill="1" applyBorder="1" applyAlignment="1">
      <alignment vertical="center"/>
    </xf>
    <xf numFmtId="9" fontId="0" fillId="51" borderId="0" xfId="20" applyFont="1" applyFill="1" applyBorder="1" applyAlignment="1">
      <alignment horizontal="right" vertical="center"/>
    </xf>
    <xf numFmtId="0" fontId="0" fillId="51" borderId="0" xfId="24" applyNumberFormat="1" applyFont="1" applyFill="1" applyBorder="1" applyAlignment="1">
      <alignment vertical="center"/>
    </xf>
    <xf numFmtId="0" fontId="0" fillId="0" borderId="2" xfId="0" applyFont="1" applyFill="1" applyBorder="1" applyAlignment="1">
      <alignment vertical="center" wrapText="1"/>
    </xf>
    <xf numFmtId="164" fontId="0" fillId="0" borderId="0" xfId="0" applyNumberFormat="1" applyFont="1" applyFill="1" applyBorder="1" applyAlignment="1">
      <alignment vertical="center"/>
    </xf>
    <xf numFmtId="10" fontId="0" fillId="0" borderId="7" xfId="0" applyNumberFormat="1" applyFont="1" applyFill="1" applyBorder="1" applyAlignment="1">
      <alignment vertical="center"/>
    </xf>
    <xf numFmtId="41" fontId="0" fillId="0" borderId="6" xfId="1" applyNumberFormat="1" applyFont="1" applyFill="1" applyBorder="1" applyAlignment="1">
      <alignment horizontal="center" vertical="center"/>
    </xf>
    <xf numFmtId="0" fontId="0" fillId="0" borderId="0" xfId="0" applyNumberFormat="1" applyFont="1" applyFill="1" applyBorder="1" applyAlignment="1">
      <alignment horizontal="center" vertical="center"/>
    </xf>
    <xf numFmtId="9" fontId="0" fillId="0" borderId="7" xfId="20" applyFont="1" applyFill="1" applyBorder="1" applyAlignment="1">
      <alignment vertical="center"/>
    </xf>
    <xf numFmtId="171" fontId="0" fillId="0" borderId="0" xfId="1" applyNumberFormat="1" applyFont="1" applyFill="1" applyBorder="1" applyAlignment="1">
      <alignment vertical="center"/>
    </xf>
    <xf numFmtId="0" fontId="0" fillId="0" borderId="0" xfId="1" applyNumberFormat="1" applyFont="1" applyFill="1" applyBorder="1" applyAlignment="1">
      <alignment horizontal="center" vertical="center"/>
    </xf>
    <xf numFmtId="0" fontId="0" fillId="0" borderId="7" xfId="24" applyFont="1" applyFill="1" applyBorder="1" applyAlignment="1">
      <alignment vertical="center" wrapText="1"/>
    </xf>
    <xf numFmtId="0" fontId="0" fillId="0" borderId="0" xfId="0" applyAlignment="1">
      <alignment horizontal="right" vertical="center"/>
    </xf>
    <xf numFmtId="0" fontId="59" fillId="52" borderId="3" xfId="0" applyFont="1" applyFill="1" applyBorder="1" applyAlignment="1">
      <alignment vertical="center"/>
    </xf>
    <xf numFmtId="0" fontId="59" fillId="52" borderId="10" xfId="0" applyFont="1" applyFill="1" applyBorder="1" applyAlignment="1">
      <alignment vertical="center"/>
    </xf>
    <xf numFmtId="0" fontId="59" fillId="52" borderId="2" xfId="0" applyFont="1" applyFill="1" applyBorder="1" applyAlignment="1">
      <alignment vertical="center"/>
    </xf>
    <xf numFmtId="0" fontId="0" fillId="53" borderId="1" xfId="0" applyFont="1" applyFill="1" applyBorder="1" applyAlignment="1">
      <alignment vertical="center"/>
    </xf>
    <xf numFmtId="0" fontId="0" fillId="53" borderId="11" xfId="0" applyFont="1" applyFill="1" applyBorder="1" applyAlignment="1">
      <alignment vertical="center"/>
    </xf>
    <xf numFmtId="0" fontId="0" fillId="53" borderId="4" xfId="0" applyFont="1" applyFill="1" applyBorder="1" applyAlignment="1">
      <alignment vertical="center" wrapText="1"/>
    </xf>
    <xf numFmtId="10" fontId="0" fillId="53" borderId="1" xfId="0" applyNumberFormat="1" applyFont="1" applyFill="1" applyBorder="1" applyAlignment="1">
      <alignment vertical="center"/>
    </xf>
    <xf numFmtId="0" fontId="22" fillId="53" borderId="4" xfId="24" applyNumberFormat="1" applyFont="1" applyFill="1" applyBorder="1" applyAlignment="1">
      <alignment vertical="center"/>
    </xf>
    <xf numFmtId="10" fontId="0" fillId="53" borderId="1" xfId="20" applyNumberFormat="1" applyFont="1" applyFill="1" applyBorder="1" applyAlignment="1">
      <alignment vertical="center"/>
    </xf>
    <xf numFmtId="0" fontId="22" fillId="53" borderId="7" xfId="24" applyNumberFormat="1" applyFont="1" applyFill="1" applyBorder="1" applyAlignment="1">
      <alignment vertical="center"/>
    </xf>
    <xf numFmtId="164" fontId="0" fillId="53" borderId="1" xfId="0" applyNumberFormat="1" applyFont="1" applyFill="1" applyBorder="1" applyAlignment="1">
      <alignment vertical="center"/>
    </xf>
    <xf numFmtId="0" fontId="22" fillId="53" borderId="5" xfId="24" applyNumberFormat="1" applyFont="1" applyFill="1" applyBorder="1" applyAlignment="1">
      <alignment vertical="center"/>
    </xf>
    <xf numFmtId="0" fontId="22" fillId="53" borderId="0" xfId="24" applyNumberFormat="1" applyFont="1" applyFill="1" applyBorder="1" applyAlignment="1">
      <alignment vertical="center"/>
    </xf>
    <xf numFmtId="0" fontId="0" fillId="53" borderId="12" xfId="0" applyFont="1" applyFill="1" applyBorder="1" applyAlignment="1">
      <alignment vertical="center"/>
    </xf>
    <xf numFmtId="0" fontId="0" fillId="53" borderId="0" xfId="0" applyFont="1" applyFill="1" applyAlignment="1">
      <alignment vertical="center"/>
    </xf>
    <xf numFmtId="0" fontId="0" fillId="53" borderId="6" xfId="0" applyFont="1" applyFill="1" applyBorder="1" applyAlignment="1">
      <alignment vertical="center"/>
    </xf>
    <xf numFmtId="0" fontId="0" fillId="53" borderId="0" xfId="0" applyFont="1" applyFill="1" applyBorder="1" applyAlignment="1">
      <alignment vertical="center" wrapText="1"/>
    </xf>
    <xf numFmtId="10" fontId="0" fillId="53" borderId="6" xfId="20" applyNumberFormat="1" applyFont="1" applyFill="1" applyBorder="1" applyAlignment="1">
      <alignment horizontal="center" vertical="center"/>
    </xf>
    <xf numFmtId="0" fontId="22" fillId="53" borderId="7" xfId="24" applyNumberFormat="1" applyFont="1" applyFill="1" applyBorder="1" applyAlignment="1">
      <alignment horizontal="center" vertical="center"/>
    </xf>
    <xf numFmtId="0" fontId="44" fillId="53" borderId="0" xfId="0" applyNumberFormat="1" applyFont="1" applyFill="1" applyBorder="1" applyAlignment="1">
      <alignment horizontal="center" vertical="center"/>
    </xf>
    <xf numFmtId="0" fontId="0" fillId="53" borderId="6" xfId="0" applyFont="1" applyFill="1" applyBorder="1" applyAlignment="1">
      <alignment horizontal="center" vertical="center"/>
    </xf>
    <xf numFmtId="0" fontId="44" fillId="53" borderId="0" xfId="0" applyNumberFormat="1" applyFont="1" applyFill="1" applyBorder="1" applyAlignment="1">
      <alignment vertical="center"/>
    </xf>
    <xf numFmtId="164" fontId="0" fillId="53" borderId="6" xfId="0" applyNumberFormat="1" applyFont="1" applyFill="1" applyBorder="1" applyAlignment="1">
      <alignment vertical="center"/>
    </xf>
    <xf numFmtId="0" fontId="0" fillId="54" borderId="6" xfId="0" applyFont="1" applyFill="1" applyBorder="1" applyAlignment="1">
      <alignment horizontal="center" vertical="center"/>
    </xf>
    <xf numFmtId="0" fontId="22" fillId="54" borderId="7" xfId="24" applyNumberFormat="1" applyFont="1" applyFill="1" applyBorder="1" applyAlignment="1">
      <alignment vertical="center"/>
    </xf>
    <xf numFmtId="0" fontId="44" fillId="54" borderId="0" xfId="0" applyNumberFormat="1" applyFont="1" applyFill="1" applyBorder="1" applyAlignment="1">
      <alignment vertical="center"/>
    </xf>
    <xf numFmtId="0" fontId="0" fillId="54" borderId="6" xfId="0" applyFont="1" applyFill="1" applyBorder="1" applyAlignment="1">
      <alignment vertical="center"/>
    </xf>
    <xf numFmtId="0" fontId="22" fillId="54" borderId="0" xfId="24" applyNumberFormat="1" applyFont="1" applyFill="1" applyBorder="1" applyAlignment="1">
      <alignment vertical="center"/>
    </xf>
    <xf numFmtId="168" fontId="0" fillId="53" borderId="6" xfId="1" applyNumberFormat="1" applyFont="1" applyFill="1" applyBorder="1" applyAlignment="1">
      <alignment horizontal="center" vertical="center"/>
    </xf>
    <xf numFmtId="0" fontId="53" fillId="53" borderId="7" xfId="24" applyNumberFormat="1" applyFont="1" applyFill="1" applyBorder="1" applyAlignment="1">
      <alignment horizontal="center" vertical="center"/>
    </xf>
    <xf numFmtId="0" fontId="46" fillId="53" borderId="7" xfId="24" applyNumberFormat="1" applyFont="1" applyFill="1" applyBorder="1" applyAlignment="1">
      <alignment vertical="center"/>
    </xf>
    <xf numFmtId="41" fontId="0" fillId="53" borderId="6" xfId="1" applyNumberFormat="1" applyFont="1" applyFill="1" applyBorder="1" applyAlignment="1">
      <alignment vertical="center"/>
    </xf>
    <xf numFmtId="41" fontId="0" fillId="53" borderId="6" xfId="1" applyNumberFormat="1" applyFont="1" applyFill="1" applyBorder="1" applyAlignment="1">
      <alignment horizontal="right" vertical="center"/>
    </xf>
    <xf numFmtId="0" fontId="22" fillId="54" borderId="0" xfId="24" applyNumberFormat="1" applyFont="1" applyFill="1" applyBorder="1" applyAlignment="1">
      <alignment horizontal="center" vertical="center"/>
    </xf>
    <xf numFmtId="0" fontId="44" fillId="54" borderId="0" xfId="0" applyNumberFormat="1" applyFont="1" applyFill="1" applyBorder="1" applyAlignment="1">
      <alignment horizontal="center" vertical="center"/>
    </xf>
    <xf numFmtId="0" fontId="44" fillId="54" borderId="7" xfId="0" applyNumberFormat="1" applyFont="1" applyFill="1" applyBorder="1" applyAlignment="1">
      <alignment vertical="center"/>
    </xf>
    <xf numFmtId="0" fontId="0" fillId="53" borderId="0" xfId="0" applyFont="1" applyFill="1" applyBorder="1" applyAlignment="1">
      <alignment vertical="center"/>
    </xf>
    <xf numFmtId="164" fontId="0" fillId="53" borderId="0" xfId="0" applyNumberFormat="1" applyFont="1" applyFill="1" applyBorder="1" applyAlignment="1">
      <alignment vertical="center"/>
    </xf>
    <xf numFmtId="0" fontId="0" fillId="55" borderId="6" xfId="0" applyFont="1" applyFill="1" applyBorder="1" applyAlignment="1">
      <alignment vertical="center"/>
    </xf>
    <xf numFmtId="0" fontId="22" fillId="55" borderId="0" xfId="24" applyNumberFormat="1" applyFont="1" applyFill="1" applyBorder="1" applyAlignment="1">
      <alignment vertical="center"/>
    </xf>
    <xf numFmtId="10" fontId="0" fillId="53" borderId="6" xfId="0" applyNumberFormat="1" applyFont="1" applyFill="1" applyBorder="1" applyAlignment="1">
      <alignment vertical="center"/>
    </xf>
    <xf numFmtId="169" fontId="0" fillId="53" borderId="6" xfId="25" applyNumberFormat="1" applyFont="1" applyFill="1" applyBorder="1" applyAlignment="1">
      <alignment vertical="center"/>
    </xf>
    <xf numFmtId="0" fontId="0" fillId="53" borderId="12" xfId="0" applyFont="1" applyFill="1" applyBorder="1" applyAlignment="1">
      <alignment vertical="center" wrapText="1"/>
    </xf>
    <xf numFmtId="0" fontId="0" fillId="53" borderId="12" xfId="0" applyFont="1" applyFill="1" applyBorder="1" applyAlignment="1">
      <alignment horizontal="center" vertical="center"/>
    </xf>
    <xf numFmtId="44" fontId="0" fillId="53" borderId="0" xfId="25" applyFont="1" applyFill="1" applyBorder="1" applyAlignment="1">
      <alignment vertical="center"/>
    </xf>
    <xf numFmtId="44" fontId="0" fillId="53" borderId="6" xfId="25" applyFont="1" applyFill="1" applyBorder="1" applyAlignment="1">
      <alignment vertical="center"/>
    </xf>
    <xf numFmtId="0" fontId="44" fillId="55" borderId="0" xfId="0" applyNumberFormat="1" applyFont="1" applyFill="1" applyBorder="1" applyAlignment="1">
      <alignment vertical="center"/>
    </xf>
    <xf numFmtId="0" fontId="0" fillId="53" borderId="0" xfId="0" applyFont="1" applyFill="1" applyBorder="1" applyAlignment="1">
      <alignment horizontal="right" vertical="center" wrapText="1"/>
    </xf>
    <xf numFmtId="0" fontId="0" fillId="55" borderId="6" xfId="0" applyFont="1" applyFill="1" applyBorder="1" applyAlignment="1">
      <alignment vertical="center" wrapText="1"/>
    </xf>
    <xf numFmtId="0" fontId="44" fillId="55" borderId="0" xfId="0" applyNumberFormat="1" applyFont="1" applyFill="1" applyBorder="1" applyAlignment="1">
      <alignment vertical="center" wrapText="1"/>
    </xf>
    <xf numFmtId="0" fontId="44" fillId="55" borderId="7" xfId="0" applyNumberFormat="1" applyFont="1" applyFill="1" applyBorder="1" applyAlignment="1">
      <alignment vertical="center" wrapText="1"/>
    </xf>
    <xf numFmtId="0" fontId="0" fillId="53" borderId="6" xfId="0" applyFont="1" applyFill="1" applyBorder="1" applyAlignment="1">
      <alignment horizontal="center" vertical="center" wrapText="1"/>
    </xf>
    <xf numFmtId="167" fontId="0" fillId="53" borderId="6" xfId="0" applyNumberFormat="1" applyFont="1" applyFill="1" applyBorder="1" applyAlignment="1">
      <alignment vertical="center"/>
    </xf>
    <xf numFmtId="0" fontId="0" fillId="53" borderId="6" xfId="0" applyFont="1" applyFill="1" applyBorder="1" applyAlignment="1">
      <alignment vertical="center" wrapText="1"/>
    </xf>
    <xf numFmtId="0" fontId="22" fillId="53" borderId="0" xfId="24" applyNumberFormat="1" applyFont="1" applyFill="1" applyBorder="1" applyAlignment="1">
      <alignment vertical="center" wrapText="1"/>
    </xf>
    <xf numFmtId="0" fontId="0" fillId="0" borderId="3" xfId="0" applyFont="1" applyFill="1" applyBorder="1" applyAlignment="1">
      <alignment vertical="center" wrapText="1"/>
    </xf>
    <xf numFmtId="0" fontId="22" fillId="0" borderId="2" xfId="24" applyNumberFormat="1" applyFont="1" applyFill="1" applyBorder="1" applyAlignment="1">
      <alignment vertical="center" wrapText="1"/>
    </xf>
    <xf numFmtId="10" fontId="0" fillId="0" borderId="6" xfId="20" applyNumberFormat="1" applyFont="1" applyFill="1" applyBorder="1" applyAlignment="1">
      <alignment vertical="center"/>
    </xf>
    <xf numFmtId="10" fontId="0" fillId="0" borderId="6" xfId="20" applyNumberFormat="1" applyFont="1" applyFill="1" applyBorder="1" applyAlignment="1">
      <alignment vertical="center" wrapText="1"/>
    </xf>
    <xf numFmtId="164" fontId="0" fillId="0" borderId="6" xfId="20" applyNumberFormat="1" applyFont="1" applyFill="1" applyBorder="1" applyAlignment="1">
      <alignment vertical="center" wrapText="1"/>
    </xf>
    <xf numFmtId="9" fontId="0" fillId="0" borderId="6" xfId="20" applyFont="1" applyFill="1" applyBorder="1" applyAlignment="1">
      <alignment vertical="center"/>
    </xf>
    <xf numFmtId="10" fontId="0" fillId="0" borderId="6" xfId="0" applyNumberFormat="1" applyFont="1" applyFill="1" applyBorder="1" applyAlignment="1">
      <alignment vertical="center"/>
    </xf>
    <xf numFmtId="0" fontId="22" fillId="0" borderId="0" xfId="24" applyNumberFormat="1" applyFont="1" applyFill="1" applyBorder="1" applyAlignment="1">
      <alignment horizontal="center" vertical="center"/>
    </xf>
    <xf numFmtId="0" fontId="0" fillId="0" borderId="0" xfId="0" applyFont="1" applyFill="1" applyBorder="1" applyAlignment="1">
      <alignment horizontal="left" vertical="center" wrapText="1"/>
    </xf>
    <xf numFmtId="0" fontId="19" fillId="47" borderId="6" xfId="24" applyFill="1" applyBorder="1" applyAlignment="1">
      <alignment vertical="center" wrapText="1"/>
    </xf>
    <xf numFmtId="2" fontId="0" fillId="0" borderId="0" xfId="0" applyNumberFormat="1" applyFont="1" applyFill="1" applyBorder="1" applyAlignment="1">
      <alignment vertical="center"/>
    </xf>
    <xf numFmtId="0" fontId="0" fillId="0" borderId="12" xfId="0" applyFont="1" applyFill="1" applyBorder="1" applyAlignment="1">
      <alignment horizontal="left" vertical="center" wrapText="1"/>
    </xf>
    <xf numFmtId="0" fontId="0" fillId="0" borderId="19" xfId="0" applyBorder="1" applyAlignment="1">
      <alignment horizontal="left" vertical="top" wrapText="1"/>
    </xf>
    <xf numFmtId="0" fontId="0" fillId="0" borderId="0" xfId="0" applyBorder="1" applyAlignment="1">
      <alignment horizontal="left" vertical="top" wrapText="1"/>
    </xf>
    <xf numFmtId="0" fontId="0" fillId="0" borderId="20" xfId="0" applyBorder="1" applyAlignment="1">
      <alignment horizontal="left" vertical="top" wrapText="1"/>
    </xf>
    <xf numFmtId="0" fontId="0" fillId="0" borderId="0" xfId="0" applyFont="1" applyBorder="1"/>
    <xf numFmtId="0" fontId="61" fillId="0" borderId="16" xfId="0" applyFont="1" applyBorder="1"/>
    <xf numFmtId="0" fontId="11" fillId="0" borderId="19" xfId="0" applyFont="1" applyBorder="1"/>
    <xf numFmtId="0" fontId="0" fillId="0" borderId="17" xfId="0" applyFill="1" applyBorder="1"/>
    <xf numFmtId="0" fontId="0" fillId="0" borderId="0" xfId="0" applyBorder="1" applyAlignment="1">
      <alignment vertical="top" wrapText="1"/>
    </xf>
    <xf numFmtId="10" fontId="0" fillId="0" borderId="0" xfId="0" applyNumberFormat="1" applyFont="1" applyFill="1" applyBorder="1" applyAlignment="1">
      <alignment vertical="center"/>
    </xf>
    <xf numFmtId="0" fontId="22" fillId="55" borderId="7" xfId="24" applyNumberFormat="1" applyFont="1" applyFill="1" applyBorder="1" applyAlignment="1">
      <alignment vertical="center"/>
    </xf>
    <xf numFmtId="0" fontId="44" fillId="55" borderId="7" xfId="0" applyNumberFormat="1" applyFont="1" applyFill="1" applyBorder="1" applyAlignment="1">
      <alignment vertical="center"/>
    </xf>
    <xf numFmtId="164" fontId="0" fillId="53" borderId="4" xfId="0" applyNumberFormat="1" applyFont="1" applyFill="1" applyBorder="1" applyAlignment="1">
      <alignment vertical="center"/>
    </xf>
    <xf numFmtId="0" fontId="0" fillId="55" borderId="0" xfId="0" applyFont="1" applyFill="1" applyBorder="1" applyAlignment="1">
      <alignment vertical="center"/>
    </xf>
    <xf numFmtId="0" fontId="0" fillId="0" borderId="2" xfId="0" applyFont="1" applyFill="1" applyBorder="1" applyAlignment="1">
      <alignment vertical="center"/>
    </xf>
    <xf numFmtId="0" fontId="22" fillId="54" borderId="6" xfId="24" applyNumberFormat="1" applyFont="1" applyFill="1" applyBorder="1" applyAlignment="1">
      <alignment vertical="center"/>
    </xf>
    <xf numFmtId="0" fontId="44" fillId="54" borderId="6" xfId="0" applyNumberFormat="1" applyFont="1" applyFill="1" applyBorder="1" applyAlignment="1">
      <alignment vertical="center"/>
    </xf>
    <xf numFmtId="0" fontId="22" fillId="55" borderId="6" xfId="24" applyNumberFormat="1" applyFont="1" applyFill="1" applyBorder="1" applyAlignment="1">
      <alignment vertical="center"/>
    </xf>
    <xf numFmtId="0" fontId="44" fillId="55" borderId="6" xfId="0" applyNumberFormat="1" applyFont="1" applyFill="1" applyBorder="1" applyAlignment="1">
      <alignment vertical="center"/>
    </xf>
    <xf numFmtId="0" fontId="44" fillId="55" borderId="6" xfId="0" applyNumberFormat="1" applyFont="1" applyFill="1" applyBorder="1" applyAlignment="1">
      <alignment vertical="center" wrapText="1"/>
    </xf>
    <xf numFmtId="164" fontId="0" fillId="56" borderId="0" xfId="1" applyNumberFormat="1" applyFont="1" applyFill="1" applyBorder="1" applyAlignment="1">
      <alignment vertical="center"/>
    </xf>
    <xf numFmtId="3" fontId="0" fillId="56" borderId="0" xfId="0" applyNumberFormat="1" applyFont="1" applyFill="1" applyBorder="1" applyAlignment="1">
      <alignment vertical="center"/>
    </xf>
    <xf numFmtId="3" fontId="0" fillId="0" borderId="0" xfId="0" applyNumberFormat="1" applyFont="1" applyFill="1" applyBorder="1" applyAlignment="1">
      <alignment vertical="center"/>
    </xf>
    <xf numFmtId="0" fontId="0" fillId="0" borderId="12" xfId="0" applyFont="1" applyBorder="1" applyAlignment="1">
      <alignment horizontal="left" vertical="center"/>
    </xf>
    <xf numFmtId="0" fontId="19" fillId="0" borderId="12" xfId="24" applyBorder="1" applyAlignment="1">
      <alignment horizontal="left" vertical="center"/>
    </xf>
    <xf numFmtId="0" fontId="19" fillId="0" borderId="12" xfId="24" applyFill="1" applyBorder="1" applyAlignment="1">
      <alignment vertical="center"/>
    </xf>
    <xf numFmtId="0" fontId="19" fillId="0" borderId="12" xfId="24" applyBorder="1" applyAlignment="1">
      <alignment vertical="center"/>
    </xf>
    <xf numFmtId="0" fontId="0" fillId="47" borderId="11" xfId="0" applyFont="1" applyFill="1" applyBorder="1" applyAlignment="1">
      <alignment vertical="center" wrapText="1"/>
    </xf>
    <xf numFmtId="0" fontId="0" fillId="47" borderId="10" xfId="0" applyFont="1" applyFill="1" applyBorder="1" applyAlignment="1">
      <alignment vertical="center" wrapText="1"/>
    </xf>
    <xf numFmtId="168" fontId="0" fillId="0" borderId="7" xfId="1" applyNumberFormat="1" applyFont="1" applyFill="1" applyBorder="1" applyAlignment="1">
      <alignment vertical="center" wrapText="1"/>
    </xf>
    <xf numFmtId="0" fontId="58" fillId="46" borderId="39" xfId="0" applyFont="1" applyFill="1" applyBorder="1" applyAlignment="1">
      <alignment horizontal="left" vertical="center"/>
    </xf>
    <xf numFmtId="0" fontId="58" fillId="46" borderId="13" xfId="0" applyFont="1" applyFill="1" applyBorder="1" applyAlignment="1">
      <alignment horizontal="left" vertical="center"/>
    </xf>
    <xf numFmtId="0" fontId="58" fillId="46" borderId="14" xfId="0" applyFont="1" applyFill="1" applyBorder="1" applyAlignment="1">
      <alignment horizontal="left" vertical="center"/>
    </xf>
    <xf numFmtId="0" fontId="22" fillId="8" borderId="6" xfId="24" applyNumberFormat="1" applyFont="1" applyFill="1" applyBorder="1" applyAlignment="1">
      <alignment vertical="center"/>
    </xf>
    <xf numFmtId="3" fontId="0" fillId="7" borderId="0" xfId="0" applyNumberFormat="1" applyFont="1" applyFill="1" applyBorder="1" applyAlignment="1">
      <alignment vertical="center"/>
    </xf>
    <xf numFmtId="3" fontId="0" fillId="0" borderId="6" xfId="0" applyNumberFormat="1" applyFont="1" applyFill="1" applyBorder="1" applyAlignment="1">
      <alignment vertical="center"/>
    </xf>
    <xf numFmtId="3" fontId="22" fillId="0" borderId="7" xfId="24" applyNumberFormat="1" applyFont="1" applyFill="1" applyBorder="1" applyAlignment="1">
      <alignment vertical="center"/>
    </xf>
    <xf numFmtId="0" fontId="0" fillId="7" borderId="0" xfId="0" applyFont="1" applyFill="1" applyBorder="1" applyAlignment="1">
      <alignment horizontal="left" vertical="center" wrapText="1"/>
    </xf>
    <xf numFmtId="0" fontId="44" fillId="8" borderId="0" xfId="0" applyNumberFormat="1" applyFont="1" applyFill="1" applyBorder="1" applyAlignment="1">
      <alignment vertical="center"/>
    </xf>
    <xf numFmtId="0" fontId="44" fillId="8" borderId="0" xfId="0" applyNumberFormat="1" applyFont="1" applyFill="1" applyBorder="1" applyAlignment="1">
      <alignment horizontal="center" vertical="center"/>
    </xf>
    <xf numFmtId="0" fontId="44" fillId="8" borderId="7" xfId="0" applyNumberFormat="1" applyFont="1" applyFill="1" applyBorder="1" applyAlignment="1">
      <alignment vertical="center"/>
    </xf>
    <xf numFmtId="164" fontId="0" fillId="8" borderId="6" xfId="0" applyNumberFormat="1" applyFont="1" applyFill="1" applyBorder="1" applyAlignment="1">
      <alignment vertical="center"/>
    </xf>
    <xf numFmtId="164" fontId="0" fillId="8" borderId="0" xfId="0" applyNumberFormat="1" applyFont="1" applyFill="1" applyBorder="1" applyAlignment="1">
      <alignment vertical="center"/>
    </xf>
    <xf numFmtId="0" fontId="0" fillId="0" borderId="7" xfId="0" applyFont="1" applyBorder="1" applyAlignment="1">
      <alignment horizontal="left" vertical="center" wrapText="1"/>
    </xf>
    <xf numFmtId="0" fontId="0" fillId="7" borderId="7" xfId="0" applyFont="1" applyFill="1" applyBorder="1" applyAlignment="1">
      <alignment horizontal="left" vertical="center" wrapText="1"/>
    </xf>
    <xf numFmtId="0" fontId="0" fillId="51" borderId="10" xfId="0" applyFont="1" applyFill="1" applyBorder="1" applyAlignment="1">
      <alignment vertical="center"/>
    </xf>
    <xf numFmtId="0" fontId="0" fillId="51" borderId="2" xfId="0" applyFont="1" applyFill="1" applyBorder="1" applyAlignment="1">
      <alignment vertical="center" wrapText="1"/>
    </xf>
    <xf numFmtId="168" fontId="0" fillId="51" borderId="10" xfId="1" applyNumberFormat="1" applyFont="1" applyFill="1" applyBorder="1" applyAlignment="1">
      <alignment vertical="center"/>
    </xf>
    <xf numFmtId="168" fontId="0" fillId="51" borderId="12" xfId="1" applyNumberFormat="1" applyFont="1" applyFill="1" applyBorder="1" applyAlignment="1">
      <alignment vertical="center"/>
    </xf>
    <xf numFmtId="3" fontId="0" fillId="51" borderId="0" xfId="1" applyNumberFormat="1" applyFont="1" applyFill="1" applyBorder="1" applyAlignment="1">
      <alignment vertical="center"/>
    </xf>
    <xf numFmtId="3" fontId="0" fillId="0" borderId="0" xfId="24" applyNumberFormat="1" applyFont="1" applyFill="1" applyBorder="1" applyAlignment="1">
      <alignment vertical="center"/>
    </xf>
    <xf numFmtId="3" fontId="0" fillId="51" borderId="0" xfId="24" applyNumberFormat="1" applyFont="1" applyFill="1" applyBorder="1" applyAlignment="1">
      <alignment vertical="center"/>
    </xf>
    <xf numFmtId="3" fontId="0" fillId="0" borderId="0" xfId="1" applyNumberFormat="1" applyFont="1" applyFill="1" applyBorder="1" applyAlignment="1">
      <alignment vertical="center"/>
    </xf>
    <xf numFmtId="3" fontId="0" fillId="51" borderId="2" xfId="1" applyNumberFormat="1" applyFont="1" applyFill="1" applyBorder="1" applyAlignment="1">
      <alignment vertical="center"/>
    </xf>
    <xf numFmtId="3" fontId="0" fillId="0" borderId="6" xfId="1" applyNumberFormat="1" applyFont="1" applyFill="1" applyBorder="1" applyAlignment="1">
      <alignment vertical="center"/>
    </xf>
    <xf numFmtId="0" fontId="44" fillId="0" borderId="0" xfId="0" applyNumberFormat="1" applyFont="1" applyFill="1" applyBorder="1" applyAlignment="1">
      <alignment horizontal="right" vertical="center"/>
    </xf>
    <xf numFmtId="0" fontId="0" fillId="55" borderId="6" xfId="0" applyFont="1" applyFill="1" applyBorder="1" applyAlignment="1">
      <alignment horizontal="center" vertical="center"/>
    </xf>
    <xf numFmtId="0" fontId="44" fillId="55" borderId="0" xfId="0" applyNumberFormat="1" applyFont="1" applyFill="1" applyBorder="1" applyAlignment="1">
      <alignment horizontal="center" vertical="center"/>
    </xf>
    <xf numFmtId="0" fontId="62" fillId="53" borderId="7" xfId="24" applyNumberFormat="1" applyFont="1" applyFill="1" applyBorder="1" applyAlignment="1">
      <alignment vertical="center"/>
    </xf>
    <xf numFmtId="0" fontId="62" fillId="0" borderId="7" xfId="24" applyNumberFormat="1" applyFont="1" applyBorder="1" applyAlignment="1">
      <alignment vertical="center"/>
    </xf>
    <xf numFmtId="0" fontId="62" fillId="8" borderId="7" xfId="24" applyNumberFormat="1" applyFont="1" applyFill="1" applyBorder="1" applyAlignment="1">
      <alignment vertical="center"/>
    </xf>
    <xf numFmtId="0" fontId="62" fillId="54" borderId="7" xfId="24" applyNumberFormat="1" applyFont="1" applyFill="1" applyBorder="1" applyAlignment="1">
      <alignment vertical="center"/>
    </xf>
    <xf numFmtId="0" fontId="62" fillId="0" borderId="7" xfId="24" applyNumberFormat="1" applyFont="1" applyFill="1" applyBorder="1" applyAlignment="1">
      <alignment vertical="center"/>
    </xf>
    <xf numFmtId="0" fontId="63" fillId="54" borderId="7" xfId="0" applyNumberFormat="1" applyFont="1" applyFill="1" applyBorder="1" applyAlignment="1">
      <alignment vertical="center"/>
    </xf>
    <xf numFmtId="0" fontId="62" fillId="55" borderId="7" xfId="24" applyNumberFormat="1" applyFont="1" applyFill="1" applyBorder="1" applyAlignment="1">
      <alignment vertical="center"/>
    </xf>
    <xf numFmtId="3" fontId="62" fillId="0" borderId="7" xfId="24" applyNumberFormat="1" applyFont="1" applyFill="1" applyBorder="1" applyAlignment="1">
      <alignment vertical="center"/>
    </xf>
    <xf numFmtId="0" fontId="63" fillId="55" borderId="7" xfId="0" applyNumberFormat="1" applyFont="1" applyFill="1" applyBorder="1" applyAlignment="1">
      <alignment vertical="center"/>
    </xf>
    <xf numFmtId="0" fontId="63" fillId="55" borderId="7" xfId="0" applyNumberFormat="1" applyFont="1" applyFill="1" applyBorder="1" applyAlignment="1">
      <alignment vertical="center" wrapText="1"/>
    </xf>
    <xf numFmtId="0" fontId="62" fillId="0" borderId="8" xfId="24" applyNumberFormat="1" applyFont="1" applyFill="1" applyBorder="1" applyAlignment="1">
      <alignment vertical="center"/>
    </xf>
    <xf numFmtId="0" fontId="63" fillId="0" borderId="0" xfId="0" applyNumberFormat="1" applyFont="1" applyAlignment="1">
      <alignment vertical="center"/>
    </xf>
    <xf numFmtId="0" fontId="62" fillId="57" borderId="7" xfId="24" applyNumberFormat="1" applyFont="1" applyFill="1" applyBorder="1" applyAlignment="1">
      <alignment vertical="center"/>
    </xf>
    <xf numFmtId="0" fontId="0" fillId="57" borderId="12" xfId="0" applyFont="1" applyFill="1" applyBorder="1" applyAlignment="1">
      <alignment vertical="center"/>
    </xf>
    <xf numFmtId="9" fontId="0" fillId="0" borderId="0" xfId="20" applyFont="1" applyFill="1" applyBorder="1" applyAlignment="1">
      <alignment horizontal="right" vertical="center"/>
    </xf>
    <xf numFmtId="0" fontId="62" fillId="51" borderId="7" xfId="24" applyNumberFormat="1" applyFont="1" applyFill="1" applyBorder="1" applyAlignment="1">
      <alignment vertical="center"/>
    </xf>
    <xf numFmtId="0" fontId="63" fillId="0" borderId="7" xfId="0" applyNumberFormat="1" applyFont="1" applyBorder="1" applyAlignment="1">
      <alignment vertical="center"/>
    </xf>
    <xf numFmtId="0" fontId="62" fillId="51" borderId="8" xfId="24" applyNumberFormat="1" applyFont="1" applyFill="1" applyBorder="1" applyAlignment="1">
      <alignment vertical="center"/>
    </xf>
    <xf numFmtId="0" fontId="64" fillId="0" borderId="0" xfId="0" applyFont="1" applyFill="1" applyBorder="1" applyAlignment="1">
      <alignment horizontal="center" vertical="center"/>
    </xf>
    <xf numFmtId="0" fontId="62" fillId="7" borderId="7" xfId="24" applyNumberFormat="1" applyFont="1" applyFill="1" applyBorder="1" applyAlignment="1">
      <alignment horizontal="right" vertical="center"/>
    </xf>
    <xf numFmtId="0" fontId="62" fillId="0" borderId="7" xfId="24" applyNumberFormat="1" applyFont="1" applyBorder="1" applyAlignment="1">
      <alignment horizontal="right" vertical="center"/>
    </xf>
    <xf numFmtId="0" fontId="62" fillId="0" borderId="7" xfId="24" applyNumberFormat="1" applyFont="1" applyFill="1" applyBorder="1" applyAlignment="1">
      <alignment horizontal="right" vertical="center"/>
    </xf>
    <xf numFmtId="0" fontId="62" fillId="40" borderId="7" xfId="24" applyNumberFormat="1" applyFont="1" applyFill="1" applyBorder="1" applyAlignment="1">
      <alignment horizontal="right" vertical="center"/>
    </xf>
    <xf numFmtId="0" fontId="62" fillId="8" borderId="7" xfId="24" applyNumberFormat="1" applyFont="1" applyFill="1" applyBorder="1" applyAlignment="1">
      <alignment horizontal="right" vertical="center"/>
    </xf>
    <xf numFmtId="0" fontId="62" fillId="0" borderId="7" xfId="24" applyNumberFormat="1" applyFont="1" applyFill="1" applyBorder="1" applyAlignment="1">
      <alignment horizontal="right" vertical="center" wrapText="1"/>
    </xf>
    <xf numFmtId="0" fontId="62" fillId="45" borderId="7" xfId="24" applyNumberFormat="1" applyFont="1" applyFill="1" applyBorder="1" applyAlignment="1">
      <alignment horizontal="right" vertical="center"/>
    </xf>
    <xf numFmtId="0" fontId="63" fillId="0" borderId="0" xfId="0" applyNumberFormat="1" applyFont="1" applyBorder="1" applyAlignment="1">
      <alignment horizontal="right" vertical="center"/>
    </xf>
    <xf numFmtId="0" fontId="62" fillId="47" borderId="5" xfId="24" applyNumberFormat="1" applyFont="1" applyFill="1" applyBorder="1" applyAlignment="1">
      <alignment vertical="center"/>
    </xf>
    <xf numFmtId="0" fontId="62" fillId="48" borderId="7" xfId="24" applyNumberFormat="1" applyFont="1" applyFill="1" applyBorder="1" applyAlignment="1">
      <alignment vertical="center"/>
    </xf>
    <xf numFmtId="0" fontId="63" fillId="48" borderId="7" xfId="0" applyNumberFormat="1" applyFont="1" applyFill="1" applyBorder="1" applyAlignment="1">
      <alignment vertical="center"/>
    </xf>
    <xf numFmtId="0" fontId="62" fillId="47" borderId="7" xfId="24" applyNumberFormat="1" applyFont="1" applyFill="1" applyBorder="1" applyAlignment="1">
      <alignment vertical="center"/>
    </xf>
    <xf numFmtId="0" fontId="62" fillId="47" borderId="8" xfId="24" applyNumberFormat="1" applyFont="1" applyFill="1" applyBorder="1" applyAlignment="1">
      <alignment vertical="center"/>
    </xf>
    <xf numFmtId="0" fontId="62" fillId="0" borderId="0" xfId="24" applyNumberFormat="1" applyFont="1" applyFill="1" applyBorder="1" applyAlignment="1">
      <alignment vertical="center"/>
    </xf>
    <xf numFmtId="0" fontId="22" fillId="0" borderId="8" xfId="24" applyNumberFormat="1" applyFont="1" applyFill="1" applyBorder="1" applyAlignment="1">
      <alignment horizontal="right" vertical="center" wrapText="1"/>
    </xf>
    <xf numFmtId="0" fontId="0" fillId="0" borderId="2" xfId="0" applyFont="1" applyFill="1" applyBorder="1" applyAlignment="1">
      <alignment horizontal="left" vertical="center" wrapText="1"/>
    </xf>
    <xf numFmtId="0" fontId="22" fillId="0" borderId="8" xfId="24" applyNumberFormat="1" applyFont="1" applyFill="1" applyBorder="1" applyAlignment="1">
      <alignment horizontal="right" vertical="center"/>
    </xf>
    <xf numFmtId="1" fontId="0" fillId="0" borderId="3" xfId="0" applyNumberFormat="1" applyFont="1" applyFill="1" applyBorder="1" applyAlignment="1">
      <alignment vertical="center"/>
    </xf>
    <xf numFmtId="1" fontId="0" fillId="0" borderId="3" xfId="0" applyNumberFormat="1" applyFont="1" applyFill="1" applyBorder="1" applyAlignment="1">
      <alignment vertical="center" wrapText="1"/>
    </xf>
    <xf numFmtId="170" fontId="0" fillId="0" borderId="2" xfId="0" applyNumberFormat="1" applyFont="1" applyFill="1" applyBorder="1" applyAlignment="1">
      <alignment vertical="center"/>
    </xf>
    <xf numFmtId="174" fontId="0" fillId="0" borderId="3" xfId="0" applyNumberFormat="1" applyFont="1" applyFill="1" applyBorder="1" applyAlignment="1">
      <alignment vertical="center"/>
    </xf>
    <xf numFmtId="0" fontId="62" fillId="0" borderId="8" xfId="24" applyNumberFormat="1" applyFont="1" applyFill="1" applyBorder="1" applyAlignment="1">
      <alignment horizontal="right" vertical="center"/>
    </xf>
    <xf numFmtId="170" fontId="0" fillId="7" borderId="6" xfId="0" applyNumberFormat="1" applyFont="1" applyFill="1" applyBorder="1" applyAlignment="1">
      <alignment vertical="center"/>
    </xf>
    <xf numFmtId="170" fontId="0" fillId="7" borderId="6" xfId="0" applyNumberFormat="1" applyFont="1" applyFill="1" applyBorder="1" applyAlignment="1">
      <alignment vertical="center" wrapText="1"/>
    </xf>
    <xf numFmtId="170" fontId="0" fillId="7" borderId="0" xfId="0" applyNumberFormat="1" applyFont="1" applyFill="1" applyBorder="1" applyAlignment="1">
      <alignment vertical="center"/>
    </xf>
    <xf numFmtId="174" fontId="0" fillId="7" borderId="0" xfId="0" applyNumberFormat="1" applyFont="1" applyFill="1" applyBorder="1" applyAlignment="1">
      <alignment vertical="center"/>
    </xf>
    <xf numFmtId="164" fontId="0" fillId="55" borderId="6" xfId="0" applyNumberFormat="1" applyFont="1" applyFill="1" applyBorder="1" applyAlignment="1">
      <alignment vertical="center"/>
    </xf>
    <xf numFmtId="164" fontId="0" fillId="55" borderId="0" xfId="0" applyNumberFormat="1" applyFont="1" applyFill="1" applyBorder="1" applyAlignment="1">
      <alignment vertical="center"/>
    </xf>
    <xf numFmtId="3" fontId="0" fillId="53" borderId="0" xfId="0" applyNumberFormat="1" applyFont="1" applyFill="1" applyBorder="1" applyAlignment="1">
      <alignment vertical="center"/>
    </xf>
    <xf numFmtId="17" fontId="0" fillId="0" borderId="12" xfId="0" applyNumberFormat="1" applyBorder="1" applyAlignment="1">
      <alignment vertical="center"/>
    </xf>
    <xf numFmtId="0" fontId="44" fillId="8" borderId="6" xfId="0" applyNumberFormat="1" applyFont="1" applyFill="1" applyBorder="1" applyAlignment="1">
      <alignment vertical="center"/>
    </xf>
    <xf numFmtId="0" fontId="63" fillId="8" borderId="7" xfId="0" applyNumberFormat="1" applyFont="1" applyFill="1" applyBorder="1" applyAlignment="1">
      <alignment vertical="center"/>
    </xf>
    <xf numFmtId="0" fontId="0" fillId="8" borderId="6" xfId="0" applyFont="1" applyFill="1" applyBorder="1" applyAlignment="1">
      <alignment vertical="center"/>
    </xf>
    <xf numFmtId="0" fontId="0" fillId="8" borderId="6" xfId="0" applyFont="1" applyFill="1" applyBorder="1" applyAlignment="1">
      <alignment horizontal="center" vertical="center" wrapText="1"/>
    </xf>
    <xf numFmtId="0" fontId="22" fillId="8" borderId="7" xfId="24" applyNumberFormat="1" applyFont="1" applyFill="1" applyBorder="1" applyAlignment="1">
      <alignment horizontal="right" vertical="center" wrapText="1"/>
    </xf>
    <xf numFmtId="9" fontId="0" fillId="8" borderId="6" xfId="0" applyNumberFormat="1" applyFont="1" applyFill="1" applyBorder="1" applyAlignment="1">
      <alignment vertical="center" wrapText="1"/>
    </xf>
    <xf numFmtId="9" fontId="0" fillId="8" borderId="0" xfId="0" applyNumberFormat="1" applyFont="1" applyFill="1" applyBorder="1" applyAlignment="1">
      <alignment vertical="center"/>
    </xf>
    <xf numFmtId="9" fontId="12" fillId="8" borderId="6" xfId="0" applyNumberFormat="1" applyFont="1" applyFill="1" applyBorder="1" applyAlignment="1">
      <alignment vertical="center"/>
    </xf>
    <xf numFmtId="9" fontId="12" fillId="8" borderId="6" xfId="20" applyFont="1" applyFill="1" applyBorder="1" applyAlignment="1">
      <alignment vertical="center"/>
    </xf>
    <xf numFmtId="0" fontId="48" fillId="8" borderId="7" xfId="0" applyNumberFormat="1" applyFont="1" applyFill="1" applyBorder="1" applyAlignment="1">
      <alignment horizontal="right" vertical="center"/>
    </xf>
    <xf numFmtId="9" fontId="12" fillId="8" borderId="0" xfId="0" applyNumberFormat="1" applyFont="1" applyFill="1" applyBorder="1" applyAlignment="1">
      <alignment vertical="center"/>
    </xf>
    <xf numFmtId="0" fontId="12" fillId="8" borderId="6" xfId="0" applyFont="1" applyFill="1" applyBorder="1" applyAlignment="1">
      <alignment horizontal="center" vertical="center"/>
    </xf>
    <xf numFmtId="0" fontId="12" fillId="8" borderId="6" xfId="0" applyFont="1" applyFill="1" applyBorder="1" applyAlignment="1">
      <alignment horizontal="center" vertical="center" wrapText="1"/>
    </xf>
    <xf numFmtId="0" fontId="48" fillId="8" borderId="7" xfId="0" applyNumberFormat="1" applyFont="1" applyFill="1" applyBorder="1" applyAlignment="1">
      <alignment horizontal="right" vertical="center" wrapText="1"/>
    </xf>
    <xf numFmtId="41" fontId="0" fillId="8" borderId="6" xfId="1" applyNumberFormat="1" applyFont="1" applyFill="1" applyBorder="1" applyAlignment="1">
      <alignment vertical="center"/>
    </xf>
    <xf numFmtId="0" fontId="0" fillId="48" borderId="6" xfId="0" applyFont="1" applyFill="1" applyBorder="1" applyAlignment="1">
      <alignment vertical="center"/>
    </xf>
    <xf numFmtId="164" fontId="0" fillId="48" borderId="6" xfId="20" applyNumberFormat="1" applyFont="1" applyFill="1" applyBorder="1" applyAlignment="1">
      <alignment vertical="center"/>
    </xf>
    <xf numFmtId="9" fontId="0" fillId="48" borderId="6" xfId="0" applyNumberFormat="1" applyFont="1" applyFill="1" applyBorder="1" applyAlignment="1">
      <alignment vertical="center"/>
    </xf>
    <xf numFmtId="9" fontId="0" fillId="48" borderId="6" xfId="20" applyFont="1" applyFill="1" applyBorder="1" applyAlignment="1">
      <alignment horizontal="center" vertical="center"/>
    </xf>
    <xf numFmtId="0" fontId="44" fillId="48" borderId="0" xfId="0" applyNumberFormat="1" applyFont="1" applyFill="1" applyBorder="1" applyAlignment="1">
      <alignment vertical="center"/>
    </xf>
    <xf numFmtId="0" fontId="0" fillId="0" borderId="8" xfId="0" applyFont="1" applyFill="1" applyBorder="1" applyAlignment="1">
      <alignment vertical="center" wrapText="1"/>
    </xf>
    <xf numFmtId="9" fontId="0" fillId="0" borderId="7" xfId="0" applyNumberFormat="1" applyFont="1" applyFill="1" applyBorder="1" applyAlignment="1">
      <alignment vertical="center" wrapText="1"/>
    </xf>
    <xf numFmtId="0" fontId="22" fillId="51" borderId="0" xfId="24" applyNumberFormat="1" applyFont="1" applyFill="1" applyBorder="1" applyAlignment="1">
      <alignment vertical="center"/>
    </xf>
    <xf numFmtId="41" fontId="0" fillId="58" borderId="6" xfId="1" applyNumberFormat="1" applyFont="1" applyFill="1" applyBorder="1" applyAlignment="1">
      <alignment vertical="center"/>
    </xf>
    <xf numFmtId="0" fontId="22" fillId="58" borderId="7" xfId="24" applyNumberFormat="1" applyFont="1" applyFill="1" applyBorder="1" applyAlignment="1">
      <alignment vertical="center"/>
    </xf>
    <xf numFmtId="41" fontId="0" fillId="58" borderId="0" xfId="1" applyNumberFormat="1" applyFont="1" applyFill="1" applyBorder="1" applyAlignment="1">
      <alignment vertical="center"/>
    </xf>
    <xf numFmtId="168" fontId="0" fillId="58" borderId="0" xfId="1" applyNumberFormat="1" applyFont="1" applyFill="1" applyBorder="1" applyAlignment="1">
      <alignment vertical="center"/>
    </xf>
    <xf numFmtId="0" fontId="0" fillId="58" borderId="0" xfId="0" applyFont="1" applyFill="1" applyBorder="1" applyAlignment="1">
      <alignment vertical="center"/>
    </xf>
    <xf numFmtId="0" fontId="0" fillId="58" borderId="0" xfId="24" applyNumberFormat="1" applyFont="1" applyFill="1" applyBorder="1" applyAlignment="1">
      <alignment vertical="center"/>
    </xf>
    <xf numFmtId="0" fontId="0" fillId="58" borderId="6" xfId="0" applyFont="1" applyFill="1" applyBorder="1" applyAlignment="1">
      <alignment horizontal="center" vertical="center"/>
    </xf>
    <xf numFmtId="0" fontId="0" fillId="58" borderId="0" xfId="0" applyFont="1" applyFill="1" applyBorder="1" applyAlignment="1">
      <alignment horizontal="center" vertical="center"/>
    </xf>
    <xf numFmtId="41" fontId="0" fillId="51" borderId="3" xfId="1" applyNumberFormat="1" applyFont="1" applyFill="1" applyBorder="1" applyAlignment="1">
      <alignment vertical="center"/>
    </xf>
    <xf numFmtId="0" fontId="22" fillId="51" borderId="8" xfId="24" applyNumberFormat="1" applyFont="1" applyFill="1" applyBorder="1" applyAlignment="1">
      <alignment vertical="center"/>
    </xf>
    <xf numFmtId="41" fontId="0" fillId="51" borderId="2" xfId="1" applyNumberFormat="1" applyFont="1" applyFill="1" applyBorder="1" applyAlignment="1">
      <alignment vertical="center"/>
    </xf>
    <xf numFmtId="168" fontId="0" fillId="51" borderId="2" xfId="1" applyNumberFormat="1" applyFont="1" applyFill="1" applyBorder="1" applyAlignment="1">
      <alignment vertical="center"/>
    </xf>
    <xf numFmtId="0" fontId="0" fillId="0" borderId="6" xfId="0" applyFont="1" applyFill="1" applyBorder="1" applyAlignment="1">
      <alignment horizontal="center" vertical="center" wrapText="1"/>
    </xf>
    <xf numFmtId="0" fontId="12" fillId="7" borderId="0" xfId="0" applyFont="1" applyFill="1" applyAlignment="1">
      <alignment vertical="center"/>
    </xf>
    <xf numFmtId="9" fontId="12" fillId="7" borderId="0" xfId="0" applyNumberFormat="1" applyFont="1" applyFill="1" applyBorder="1" applyAlignment="1">
      <alignment vertical="center"/>
    </xf>
    <xf numFmtId="0" fontId="12" fillId="7" borderId="6" xfId="0" applyFont="1" applyFill="1" applyBorder="1" applyAlignment="1">
      <alignment horizontal="center" vertical="center"/>
    </xf>
    <xf numFmtId="0" fontId="12" fillId="7" borderId="0" xfId="0" applyFont="1" applyFill="1" applyBorder="1" applyAlignment="1">
      <alignment horizontal="center" vertical="center"/>
    </xf>
    <xf numFmtId="0" fontId="12" fillId="7" borderId="0" xfId="0" applyFont="1" applyFill="1" applyBorder="1" applyAlignment="1">
      <alignment horizontal="center" vertical="center" wrapText="1"/>
    </xf>
    <xf numFmtId="0" fontId="47" fillId="41" borderId="6" xfId="0" applyFont="1" applyFill="1" applyBorder="1" applyAlignment="1">
      <alignment horizontal="center" vertical="center"/>
    </xf>
    <xf numFmtId="0" fontId="47" fillId="41" borderId="6" xfId="0" applyFont="1" applyFill="1" applyBorder="1" applyAlignment="1">
      <alignment horizontal="center" vertical="center" wrapText="1"/>
    </xf>
    <xf numFmtId="0" fontId="62" fillId="7" borderId="7" xfId="24" applyNumberFormat="1" applyFont="1" applyFill="1" applyBorder="1" applyAlignment="1">
      <alignment horizontal="right" vertical="center" wrapText="1"/>
    </xf>
    <xf numFmtId="0" fontId="0" fillId="41" borderId="6" xfId="0" applyFont="1" applyFill="1" applyBorder="1" applyAlignment="1">
      <alignment vertical="center" wrapText="1"/>
    </xf>
    <xf numFmtId="0" fontId="22" fillId="41" borderId="0" xfId="24" applyNumberFormat="1" applyFont="1" applyFill="1" applyBorder="1" applyAlignment="1">
      <alignment horizontal="right" vertical="center" wrapText="1"/>
    </xf>
    <xf numFmtId="0" fontId="62" fillId="41" borderId="7" xfId="24" applyNumberFormat="1" applyFont="1" applyFill="1" applyBorder="1" applyAlignment="1">
      <alignment horizontal="right" vertical="center" wrapText="1"/>
    </xf>
    <xf numFmtId="0" fontId="12" fillId="41" borderId="6" xfId="0" applyFont="1" applyFill="1" applyBorder="1" applyAlignment="1">
      <alignment vertical="center"/>
    </xf>
    <xf numFmtId="0" fontId="12" fillId="41" borderId="6" xfId="0" applyFont="1" applyFill="1" applyBorder="1" applyAlignment="1">
      <alignment vertical="center" wrapText="1"/>
    </xf>
    <xf numFmtId="0" fontId="26" fillId="41" borderId="6" xfId="0" applyFont="1" applyFill="1" applyBorder="1" applyAlignment="1">
      <alignment horizontal="center" vertical="center"/>
    </xf>
    <xf numFmtId="0" fontId="50" fillId="41" borderId="7" xfId="0" applyNumberFormat="1" applyFont="1" applyFill="1" applyBorder="1" applyAlignment="1">
      <alignment horizontal="right" vertical="center"/>
    </xf>
    <xf numFmtId="0" fontId="19" fillId="7" borderId="6" xfId="24" applyFont="1" applyFill="1" applyBorder="1" applyAlignment="1">
      <alignment horizontal="center" vertical="center" wrapText="1"/>
    </xf>
    <xf numFmtId="0" fontId="19" fillId="7" borderId="0" xfId="24" applyFont="1" applyFill="1" applyBorder="1" applyAlignment="1">
      <alignment horizontal="center" vertical="center"/>
    </xf>
    <xf numFmtId="0" fontId="19" fillId="7" borderId="0" xfId="24" applyFill="1" applyBorder="1" applyAlignment="1">
      <alignment horizontal="center" vertical="center"/>
    </xf>
    <xf numFmtId="0" fontId="12" fillId="45" borderId="6" xfId="0" applyFont="1" applyFill="1" applyBorder="1" applyAlignment="1">
      <alignment horizontal="center" vertical="center"/>
    </xf>
    <xf numFmtId="0" fontId="48" fillId="45" borderId="7" xfId="0" applyNumberFormat="1" applyFont="1" applyFill="1" applyBorder="1" applyAlignment="1">
      <alignment horizontal="right" vertical="center"/>
    </xf>
    <xf numFmtId="0" fontId="12" fillId="45" borderId="6" xfId="0" applyFont="1" applyFill="1" applyBorder="1" applyAlignment="1">
      <alignment horizontal="center" vertical="center" wrapText="1"/>
    </xf>
    <xf numFmtId="0" fontId="48" fillId="45" borderId="7" xfId="0" applyNumberFormat="1" applyFont="1" applyFill="1" applyBorder="1" applyAlignment="1">
      <alignment horizontal="right" vertical="center" wrapText="1"/>
    </xf>
    <xf numFmtId="41" fontId="0" fillId="45" borderId="6" xfId="1" applyNumberFormat="1" applyFont="1" applyFill="1" applyBorder="1" applyAlignment="1">
      <alignment vertical="center"/>
    </xf>
    <xf numFmtId="172" fontId="0" fillId="7" borderId="6" xfId="1" applyNumberFormat="1" applyFont="1" applyFill="1" applyBorder="1" applyAlignment="1">
      <alignment vertical="center"/>
    </xf>
    <xf numFmtId="172" fontId="0" fillId="7" borderId="6" xfId="1" applyNumberFormat="1" applyFont="1" applyFill="1" applyBorder="1" applyAlignment="1">
      <alignment vertical="center" wrapText="1"/>
    </xf>
    <xf numFmtId="172" fontId="0" fillId="7" borderId="0" xfId="1" applyNumberFormat="1" applyFont="1" applyFill="1" applyBorder="1" applyAlignment="1">
      <alignment vertical="center"/>
    </xf>
    <xf numFmtId="164" fontId="0" fillId="7" borderId="0" xfId="0" applyNumberFormat="1" applyFont="1" applyFill="1" applyBorder="1" applyAlignment="1">
      <alignment vertical="center"/>
    </xf>
    <xf numFmtId="2" fontId="0" fillId="7" borderId="6" xfId="0" applyNumberFormat="1" applyFont="1" applyFill="1" applyBorder="1" applyAlignment="1">
      <alignment vertical="center"/>
    </xf>
    <xf numFmtId="0" fontId="0" fillId="0" borderId="6" xfId="0" quotePrefix="1" applyFont="1" applyFill="1" applyBorder="1" applyAlignment="1">
      <alignment vertical="center"/>
    </xf>
    <xf numFmtId="9" fontId="0" fillId="0" borderId="6" xfId="0" applyNumberFormat="1" applyFont="1" applyFill="1" applyBorder="1" applyAlignment="1">
      <alignment horizontal="center" vertical="center"/>
    </xf>
    <xf numFmtId="9" fontId="0" fillId="0" borderId="6" xfId="0" applyNumberFormat="1" applyFont="1" applyFill="1" applyBorder="1" applyAlignment="1">
      <alignment horizontal="center" vertical="center" wrapText="1"/>
    </xf>
    <xf numFmtId="9" fontId="0" fillId="0" borderId="0" xfId="20" applyFont="1" applyFill="1" applyBorder="1" applyAlignment="1">
      <alignment horizontal="center" vertical="center"/>
    </xf>
    <xf numFmtId="167" fontId="0" fillId="0" borderId="6" xfId="0" applyNumberFormat="1" applyFont="1" applyFill="1" applyBorder="1" applyAlignment="1">
      <alignment vertical="center"/>
    </xf>
    <xf numFmtId="167" fontId="0" fillId="0" borderId="6" xfId="0" applyNumberFormat="1" applyFont="1" applyFill="1" applyBorder="1" applyAlignment="1">
      <alignment vertical="center" wrapText="1"/>
    </xf>
    <xf numFmtId="167" fontId="0" fillId="0" borderId="0" xfId="0" applyNumberFormat="1" applyFont="1" applyFill="1" applyBorder="1" applyAlignment="1">
      <alignment vertical="center"/>
    </xf>
    <xf numFmtId="0" fontId="12" fillId="0" borderId="6" xfId="0" applyFont="1" applyFill="1" applyBorder="1" applyAlignment="1">
      <alignment horizontal="center" vertical="center" wrapText="1"/>
    </xf>
    <xf numFmtId="0" fontId="48" fillId="0" borderId="7" xfId="0" applyNumberFormat="1" applyFont="1" applyFill="1" applyBorder="1" applyAlignment="1">
      <alignment horizontal="right" vertical="center" wrapText="1"/>
    </xf>
    <xf numFmtId="41" fontId="0" fillId="0" borderId="6" xfId="1" applyNumberFormat="1" applyFont="1" applyFill="1" applyBorder="1" applyAlignment="1">
      <alignment horizontal="right" vertical="center"/>
    </xf>
    <xf numFmtId="41" fontId="0" fillId="0" borderId="6" xfId="1" applyNumberFormat="1" applyFont="1" applyFill="1" applyBorder="1" applyAlignment="1">
      <alignment horizontal="right" vertical="center" wrapText="1"/>
    </xf>
    <xf numFmtId="41" fontId="0" fillId="0" borderId="0" xfId="1" applyNumberFormat="1" applyFont="1" applyFill="1" applyBorder="1" applyAlignment="1">
      <alignment horizontal="right" vertical="center"/>
    </xf>
    <xf numFmtId="41" fontId="22" fillId="0" borderId="7" xfId="1" applyNumberFormat="1" applyFont="1" applyFill="1" applyBorder="1" applyAlignment="1">
      <alignment horizontal="right" vertical="center" wrapText="1"/>
    </xf>
    <xf numFmtId="0" fontId="49" fillId="0" borderId="7" xfId="0" applyNumberFormat="1" applyFont="1" applyFill="1" applyBorder="1" applyAlignment="1">
      <alignment horizontal="right" vertical="center" wrapText="1"/>
    </xf>
    <xf numFmtId="41" fontId="0" fillId="0" borderId="0" xfId="1" applyNumberFormat="1" applyFont="1" applyFill="1" applyBorder="1" applyAlignment="1">
      <alignment vertical="center" wrapText="1"/>
    </xf>
    <xf numFmtId="41" fontId="22" fillId="0" borderId="7" xfId="24" applyNumberFormat="1" applyFont="1" applyFill="1" applyBorder="1" applyAlignment="1">
      <alignment horizontal="right" vertical="center" wrapText="1"/>
    </xf>
    <xf numFmtId="41" fontId="48" fillId="0" borderId="7" xfId="1" applyNumberFormat="1" applyFont="1" applyFill="1" applyBorder="1" applyAlignment="1">
      <alignment horizontal="right" vertical="center"/>
    </xf>
    <xf numFmtId="41" fontId="48" fillId="0" borderId="7" xfId="1" applyNumberFormat="1" applyFont="1" applyFill="1" applyBorder="1" applyAlignment="1">
      <alignment horizontal="right" vertical="center" wrapText="1"/>
    </xf>
    <xf numFmtId="0" fontId="48" fillId="0" borderId="0" xfId="0" applyNumberFormat="1" applyFont="1" applyFill="1" applyBorder="1" applyAlignment="1">
      <alignment horizontal="right" vertical="center"/>
    </xf>
    <xf numFmtId="0" fontId="63" fillId="0" borderId="7" xfId="0" applyNumberFormat="1" applyFont="1" applyFill="1" applyBorder="1" applyAlignment="1">
      <alignment horizontal="right" vertical="center"/>
    </xf>
    <xf numFmtId="0" fontId="0" fillId="8" borderId="0" xfId="0" applyFont="1" applyFill="1" applyBorder="1" applyAlignment="1">
      <alignment vertical="center"/>
    </xf>
    <xf numFmtId="0" fontId="12" fillId="8" borderId="0" xfId="0" applyFont="1" applyFill="1" applyBorder="1" applyAlignment="1">
      <alignment vertical="center"/>
    </xf>
    <xf numFmtId="41" fontId="12" fillId="8" borderId="6" xfId="1" applyNumberFormat="1" applyFont="1" applyFill="1" applyBorder="1" applyAlignment="1">
      <alignment vertical="center"/>
    </xf>
    <xf numFmtId="41" fontId="12" fillId="8" borderId="6" xfId="1" applyNumberFormat="1" applyFont="1" applyFill="1" applyBorder="1" applyAlignment="1">
      <alignment vertical="center" wrapText="1"/>
    </xf>
    <xf numFmtId="0" fontId="12" fillId="8" borderId="6" xfId="0" applyFont="1" applyFill="1" applyBorder="1" applyAlignment="1">
      <alignment vertical="center" wrapText="1"/>
    </xf>
    <xf numFmtId="0" fontId="22" fillId="8" borderId="0" xfId="24" applyNumberFormat="1" applyFont="1" applyFill="1" applyBorder="1" applyAlignment="1">
      <alignment horizontal="right" vertical="center" wrapText="1"/>
    </xf>
    <xf numFmtId="0" fontId="62" fillId="8" borderId="7" xfId="24" applyNumberFormat="1" applyFont="1" applyFill="1" applyBorder="1" applyAlignment="1">
      <alignment horizontal="right" vertical="center" wrapText="1"/>
    </xf>
    <xf numFmtId="0" fontId="12" fillId="8" borderId="6" xfId="0" applyFont="1" applyFill="1" applyBorder="1" applyAlignment="1">
      <alignment vertical="center"/>
    </xf>
    <xf numFmtId="41" fontId="0" fillId="8" borderId="6" xfId="1" applyNumberFormat="1" applyFont="1" applyFill="1" applyBorder="1" applyAlignment="1">
      <alignment horizontal="center" vertical="center" wrapText="1"/>
    </xf>
    <xf numFmtId="0" fontId="44" fillId="8" borderId="7" xfId="0" applyNumberFormat="1" applyFont="1" applyFill="1" applyBorder="1" applyAlignment="1">
      <alignment horizontal="right" vertical="center" wrapText="1"/>
    </xf>
    <xf numFmtId="0" fontId="0" fillId="40" borderId="0" xfId="0" applyFont="1" applyFill="1" applyAlignment="1">
      <alignment vertical="center"/>
    </xf>
    <xf numFmtId="0" fontId="22" fillId="59" borderId="7" xfId="24" applyNumberFormat="1" applyFont="1" applyFill="1" applyBorder="1" applyAlignment="1">
      <alignment horizontal="right" vertical="center"/>
    </xf>
    <xf numFmtId="0" fontId="0" fillId="59" borderId="6" xfId="0" applyFont="1" applyFill="1" applyBorder="1" applyAlignment="1">
      <alignment vertical="center" wrapText="1"/>
    </xf>
    <xf numFmtId="0" fontId="22" fillId="59" borderId="7" xfId="24" applyNumberFormat="1" applyFont="1" applyFill="1" applyBorder="1" applyAlignment="1">
      <alignment horizontal="right" vertical="center" wrapText="1"/>
    </xf>
    <xf numFmtId="0" fontId="0" fillId="59" borderId="6" xfId="0" applyFont="1" applyFill="1" applyBorder="1" applyAlignment="1">
      <alignment vertical="center"/>
    </xf>
    <xf numFmtId="0" fontId="19" fillId="59" borderId="6" xfId="24" applyFont="1" applyFill="1" applyBorder="1" applyAlignment="1">
      <alignment horizontal="center" vertical="center"/>
    </xf>
    <xf numFmtId="9" fontId="0" fillId="8" borderId="6" xfId="0" applyNumberFormat="1" applyFont="1" applyFill="1" applyBorder="1" applyAlignment="1">
      <alignment horizontal="center" vertical="center"/>
    </xf>
    <xf numFmtId="9" fontId="0" fillId="8" borderId="6" xfId="0" applyNumberFormat="1" applyFont="1" applyFill="1" applyBorder="1" applyAlignment="1">
      <alignment horizontal="center" vertical="center" wrapText="1"/>
    </xf>
    <xf numFmtId="9" fontId="0" fillId="8" borderId="6" xfId="20" applyFont="1" applyFill="1" applyBorder="1" applyAlignment="1">
      <alignment vertical="center"/>
    </xf>
    <xf numFmtId="9" fontId="0" fillId="8" borderId="6" xfId="0" applyNumberFormat="1" applyFont="1" applyFill="1" applyBorder="1" applyAlignment="1">
      <alignment vertical="center"/>
    </xf>
    <xf numFmtId="0" fontId="0" fillId="0" borderId="19" xfId="0" applyBorder="1" applyAlignment="1">
      <alignment horizontal="left" vertical="top" wrapText="1"/>
    </xf>
    <xf numFmtId="0" fontId="0" fillId="0" borderId="0" xfId="0" applyBorder="1" applyAlignment="1">
      <alignment horizontal="left" vertical="top" wrapText="1"/>
    </xf>
    <xf numFmtId="0" fontId="0" fillId="0" borderId="20" xfId="0" applyBorder="1" applyAlignment="1">
      <alignment horizontal="left" vertical="top" wrapText="1"/>
    </xf>
    <xf numFmtId="0" fontId="0" fillId="0" borderId="21" xfId="0" applyBorder="1" applyAlignment="1">
      <alignment horizontal="left" vertical="top" wrapText="1"/>
    </xf>
    <xf numFmtId="0" fontId="0" fillId="0" borderId="23" xfId="0" applyBorder="1" applyAlignment="1">
      <alignment horizontal="left" vertical="top" wrapText="1"/>
    </xf>
    <xf numFmtId="0" fontId="0" fillId="0" borderId="22" xfId="0" applyBorder="1" applyAlignment="1">
      <alignment horizontal="left" vertical="top" wrapText="1"/>
    </xf>
    <xf numFmtId="0" fontId="59" fillId="46" borderId="39" xfId="0" applyFont="1" applyFill="1" applyBorder="1" applyAlignment="1">
      <alignment horizontal="center" vertical="center"/>
    </xf>
    <xf numFmtId="0" fontId="59" fillId="46" borderId="13" xfId="0" applyFont="1" applyFill="1" applyBorder="1" applyAlignment="1">
      <alignment horizontal="center" vertical="center"/>
    </xf>
    <xf numFmtId="0" fontId="59" fillId="46" borderId="14" xfId="0" applyFont="1" applyFill="1" applyBorder="1" applyAlignment="1">
      <alignment horizontal="center" vertical="center"/>
    </xf>
    <xf numFmtId="0" fontId="59" fillId="46" borderId="11" xfId="0" applyFont="1" applyFill="1" applyBorder="1" applyAlignment="1">
      <alignment horizontal="center" vertical="center"/>
    </xf>
    <xf numFmtId="0" fontId="59" fillId="46" borderId="10" xfId="0" applyFont="1" applyFill="1" applyBorder="1" applyAlignment="1">
      <alignment horizontal="center" vertical="center"/>
    </xf>
    <xf numFmtId="0" fontId="59" fillId="46" borderId="5" xfId="0" applyFont="1" applyFill="1" applyBorder="1" applyAlignment="1">
      <alignment horizontal="center" vertical="center"/>
    </xf>
    <xf numFmtId="0" fontId="59" fillId="46" borderId="8" xfId="0" applyFont="1" applyFill="1" applyBorder="1" applyAlignment="1">
      <alignment horizontal="center" vertical="center"/>
    </xf>
    <xf numFmtId="0" fontId="59" fillId="46" borderId="1" xfId="0" applyFont="1" applyFill="1" applyBorder="1" applyAlignment="1">
      <alignment horizontal="center" vertical="center"/>
    </xf>
    <xf numFmtId="0" fontId="59" fillId="46" borderId="3" xfId="0" applyFont="1" applyFill="1" applyBorder="1" applyAlignment="1">
      <alignment horizontal="center" vertical="center"/>
    </xf>
    <xf numFmtId="0" fontId="59" fillId="46" borderId="4" xfId="0" applyFont="1" applyFill="1" applyBorder="1" applyAlignment="1">
      <alignment horizontal="center" vertical="center"/>
    </xf>
    <xf numFmtId="0" fontId="60" fillId="46" borderId="5" xfId="0" applyFont="1" applyFill="1" applyBorder="1" applyAlignment="1">
      <alignment horizontal="center" vertical="center"/>
    </xf>
    <xf numFmtId="0" fontId="60" fillId="46" borderId="0" xfId="0" applyFont="1" applyFill="1" applyBorder="1" applyAlignment="1">
      <alignment horizontal="center" vertical="center"/>
    </xf>
    <xf numFmtId="0" fontId="60" fillId="46" borderId="8" xfId="0" applyFont="1" applyFill="1" applyBorder="1" applyAlignment="1">
      <alignment horizontal="center" vertical="center"/>
    </xf>
    <xf numFmtId="0" fontId="59" fillId="46" borderId="2" xfId="0" applyFont="1" applyFill="1" applyBorder="1" applyAlignment="1">
      <alignment horizontal="center" vertical="center"/>
    </xf>
    <xf numFmtId="0" fontId="58" fillId="49" borderId="6" xfId="0" applyFont="1" applyFill="1" applyBorder="1" applyAlignment="1">
      <alignment horizontal="left" vertical="center"/>
    </xf>
    <xf numFmtId="0" fontId="58" fillId="49" borderId="0" xfId="0" applyFont="1" applyFill="1" applyBorder="1" applyAlignment="1">
      <alignment horizontal="left" vertical="center"/>
    </xf>
    <xf numFmtId="0" fontId="60" fillId="49" borderId="0" xfId="0" applyFont="1" applyFill="1" applyAlignment="1">
      <alignment vertical="center"/>
    </xf>
    <xf numFmtId="0" fontId="60" fillId="49" borderId="7" xfId="0" applyFont="1" applyFill="1" applyBorder="1" applyAlignment="1">
      <alignment vertical="center"/>
    </xf>
    <xf numFmtId="0" fontId="59" fillId="49" borderId="1" xfId="0" applyFont="1" applyFill="1" applyBorder="1" applyAlignment="1">
      <alignment horizontal="center" vertical="center"/>
    </xf>
    <xf numFmtId="0" fontId="60" fillId="49" borderId="5" xfId="0" applyFont="1" applyFill="1" applyBorder="1" applyAlignment="1">
      <alignment horizontal="center" vertical="center"/>
    </xf>
    <xf numFmtId="0" fontId="60" fillId="49" borderId="6" xfId="0" applyFont="1" applyFill="1" applyBorder="1" applyAlignment="1">
      <alignment horizontal="center" vertical="center"/>
    </xf>
    <xf numFmtId="0" fontId="60" fillId="49" borderId="7" xfId="0" applyFont="1" applyFill="1" applyBorder="1" applyAlignment="1">
      <alignment horizontal="center" vertical="center"/>
    </xf>
    <xf numFmtId="0" fontId="59" fillId="49" borderId="11" xfId="0" applyFont="1" applyFill="1" applyBorder="1" applyAlignment="1">
      <alignment horizontal="center" vertical="center"/>
    </xf>
    <xf numFmtId="0" fontId="59" fillId="49" borderId="12" xfId="0" applyFont="1" applyFill="1" applyBorder="1" applyAlignment="1">
      <alignment horizontal="center" vertical="center"/>
    </xf>
    <xf numFmtId="0" fontId="59" fillId="49" borderId="10" xfId="0" applyFont="1" applyFill="1" applyBorder="1" applyAlignment="1">
      <alignment horizontal="center" vertical="center"/>
    </xf>
    <xf numFmtId="0" fontId="59" fillId="49" borderId="39" xfId="0" applyFont="1" applyFill="1" applyBorder="1" applyAlignment="1">
      <alignment horizontal="center" vertical="center"/>
    </xf>
    <xf numFmtId="0" fontId="59" fillId="49" borderId="13" xfId="0" applyFont="1" applyFill="1" applyBorder="1" applyAlignment="1">
      <alignment horizontal="center" vertical="center"/>
    </xf>
    <xf numFmtId="0" fontId="59" fillId="49" borderId="14" xfId="0" applyFont="1" applyFill="1" applyBorder="1" applyAlignment="1">
      <alignment horizontal="center" vertical="center"/>
    </xf>
    <xf numFmtId="0" fontId="59" fillId="49" borderId="4" xfId="0" applyFont="1" applyFill="1" applyBorder="1" applyAlignment="1">
      <alignment horizontal="center" vertical="center"/>
    </xf>
    <xf numFmtId="0" fontId="59" fillId="49" borderId="5" xfId="0" applyFont="1" applyFill="1" applyBorder="1" applyAlignment="1">
      <alignment horizontal="center" vertical="center"/>
    </xf>
    <xf numFmtId="0" fontId="59" fillId="49" borderId="2" xfId="0" applyFont="1" applyFill="1" applyBorder="1" applyAlignment="1">
      <alignment horizontal="center" vertical="center"/>
    </xf>
    <xf numFmtId="0" fontId="59" fillId="49" borderId="8" xfId="0" applyFont="1" applyFill="1" applyBorder="1" applyAlignment="1">
      <alignment horizontal="center" vertical="center"/>
    </xf>
    <xf numFmtId="0" fontId="59" fillId="49" borderId="3" xfId="0" applyFont="1" applyFill="1" applyBorder="1" applyAlignment="1">
      <alignment horizontal="center" vertical="center"/>
    </xf>
    <xf numFmtId="0" fontId="59" fillId="49" borderId="15" xfId="0" applyFont="1" applyFill="1" applyBorder="1" applyAlignment="1">
      <alignment horizontal="center" vertical="center"/>
    </xf>
    <xf numFmtId="0" fontId="60" fillId="49" borderId="0" xfId="0" applyFont="1" applyFill="1" applyBorder="1" applyAlignment="1">
      <alignment horizontal="center" vertical="center"/>
    </xf>
    <xf numFmtId="0" fontId="59" fillId="49" borderId="0" xfId="0" applyFont="1" applyFill="1" applyBorder="1" applyAlignment="1">
      <alignment horizontal="center" vertical="center"/>
    </xf>
    <xf numFmtId="0" fontId="59" fillId="49" borderId="7" xfId="0" applyFont="1" applyFill="1" applyBorder="1" applyAlignment="1">
      <alignment horizontal="center" vertical="center"/>
    </xf>
    <xf numFmtId="0" fontId="0" fillId="7" borderId="12" xfId="0" applyFont="1" applyFill="1" applyBorder="1" applyAlignment="1">
      <alignment horizontal="left" vertical="center"/>
    </xf>
    <xf numFmtId="0" fontId="0" fillId="7" borderId="12" xfId="0" applyFont="1" applyFill="1" applyBorder="1" applyAlignment="1">
      <alignment horizontal="left" vertical="center" wrapText="1"/>
    </xf>
    <xf numFmtId="0" fontId="0" fillId="7" borderId="12" xfId="0" applyFont="1" applyFill="1" applyBorder="1" applyAlignment="1">
      <alignment horizontal="left" vertical="top" wrapText="1"/>
    </xf>
    <xf numFmtId="0" fontId="0" fillId="0" borderId="36" xfId="0" applyFont="1" applyBorder="1" applyAlignment="1">
      <alignment horizontal="left" vertical="center" wrapText="1"/>
    </xf>
    <xf numFmtId="0" fontId="0" fillId="0" borderId="13" xfId="0" applyFont="1" applyBorder="1" applyAlignment="1">
      <alignment horizontal="left" vertical="center" wrapText="1"/>
    </xf>
    <xf numFmtId="0" fontId="0" fillId="0" borderId="37" xfId="0" applyFont="1" applyBorder="1" applyAlignment="1">
      <alignment horizontal="left" vertical="center" wrapText="1"/>
    </xf>
    <xf numFmtId="0" fontId="12" fillId="0" borderId="15" xfId="0" applyFont="1" applyBorder="1" applyAlignment="1">
      <alignment horizontal="left" vertical="center"/>
    </xf>
    <xf numFmtId="0" fontId="12" fillId="0" borderId="39" xfId="0" applyFont="1" applyBorder="1" applyAlignment="1">
      <alignment horizontal="left" vertical="center"/>
    </xf>
    <xf numFmtId="0" fontId="12" fillId="0" borderId="14" xfId="0" applyFont="1" applyBorder="1" applyAlignment="1">
      <alignment horizontal="left" vertical="center"/>
    </xf>
    <xf numFmtId="0" fontId="0" fillId="0" borderId="48" xfId="0" applyBorder="1" applyAlignment="1">
      <alignment horizontal="left" vertical="center" wrapText="1"/>
    </xf>
    <xf numFmtId="0" fontId="0" fillId="0" borderId="49" xfId="0" applyBorder="1" applyAlignment="1">
      <alignment horizontal="left" vertical="center" wrapText="1"/>
    </xf>
    <xf numFmtId="0" fontId="12" fillId="0" borderId="34" xfId="0" applyFont="1" applyBorder="1" applyAlignment="1">
      <alignment horizontal="center" vertical="center"/>
    </xf>
    <xf numFmtId="0" fontId="0" fillId="0" borderId="42" xfId="0" applyFont="1" applyBorder="1" applyAlignment="1">
      <alignment horizontal="left" vertical="center" wrapText="1"/>
    </xf>
    <xf numFmtId="0" fontId="0" fillId="0" borderId="43" xfId="0" applyFont="1" applyBorder="1" applyAlignment="1">
      <alignment horizontal="left" vertical="center" wrapText="1"/>
    </xf>
    <xf numFmtId="0" fontId="0" fillId="0" borderId="44" xfId="0" applyFont="1" applyBorder="1" applyAlignment="1">
      <alignment horizontal="left" vertical="center" wrapText="1"/>
    </xf>
    <xf numFmtId="0" fontId="19" fillId="0" borderId="17" xfId="24" applyBorder="1" applyAlignment="1">
      <alignment horizontal="left" vertical="center"/>
    </xf>
    <xf numFmtId="0" fontId="12" fillId="0" borderId="2" xfId="0" applyFont="1" applyBorder="1" applyAlignment="1">
      <alignment horizontal="center" vertical="center" wrapText="1"/>
    </xf>
    <xf numFmtId="0" fontId="12" fillId="0" borderId="2" xfId="0" applyFont="1" applyBorder="1" applyAlignment="1">
      <alignment horizontal="center" vertical="center"/>
    </xf>
    <xf numFmtId="0" fontId="12" fillId="0" borderId="46" xfId="0" applyFont="1" applyBorder="1" applyAlignment="1">
      <alignment horizontal="center" vertical="center"/>
    </xf>
    <xf numFmtId="0" fontId="0" fillId="0" borderId="23" xfId="0" applyBorder="1" applyAlignment="1">
      <alignment horizontal="left" vertical="center"/>
    </xf>
    <xf numFmtId="0" fontId="0" fillId="0" borderId="22" xfId="0" applyBorder="1" applyAlignment="1">
      <alignment horizontal="left" vertical="center"/>
    </xf>
    <xf numFmtId="0" fontId="0" fillId="0" borderId="20" xfId="0" applyBorder="1" applyAlignment="1">
      <alignment horizontal="left" vertical="center"/>
    </xf>
    <xf numFmtId="0" fontId="0" fillId="0" borderId="0" xfId="0" applyBorder="1" applyAlignment="1">
      <alignment horizontal="left" vertical="center"/>
    </xf>
    <xf numFmtId="0" fontId="19" fillId="0" borderId="0" xfId="24" applyBorder="1" applyAlignment="1">
      <alignment horizontal="left" vertical="center"/>
    </xf>
    <xf numFmtId="0" fontId="12" fillId="0" borderId="34" xfId="0" applyFont="1" applyBorder="1" applyAlignment="1">
      <alignment horizontal="center" vertical="center" wrapText="1"/>
    </xf>
    <xf numFmtId="0" fontId="58" fillId="50" borderId="3" xfId="0" applyFont="1" applyFill="1" applyBorder="1" applyAlignment="1">
      <alignment horizontal="left" vertical="center"/>
    </xf>
    <xf numFmtId="0" fontId="58" fillId="50" borderId="2" xfId="0" applyFont="1" applyFill="1" applyBorder="1" applyAlignment="1">
      <alignment horizontal="left" vertical="center"/>
    </xf>
    <xf numFmtId="0" fontId="60" fillId="50" borderId="2" xfId="0" applyFont="1" applyFill="1" applyBorder="1" applyAlignment="1">
      <alignment horizontal="left" vertical="center"/>
    </xf>
    <xf numFmtId="0" fontId="60" fillId="50" borderId="8" xfId="0" applyFont="1" applyFill="1" applyBorder="1" applyAlignment="1">
      <alignment horizontal="left" vertical="center"/>
    </xf>
    <xf numFmtId="0" fontId="59" fillId="50" borderId="1" xfId="0" applyFont="1" applyFill="1" applyBorder="1" applyAlignment="1">
      <alignment horizontal="center" vertical="center"/>
    </xf>
    <xf numFmtId="0" fontId="60" fillId="50" borderId="5" xfId="0" applyFont="1" applyFill="1" applyBorder="1" applyAlignment="1">
      <alignment horizontal="center" vertical="center"/>
    </xf>
    <xf numFmtId="0" fontId="60" fillId="50" borderId="3" xfId="0" applyFont="1" applyFill="1" applyBorder="1" applyAlignment="1">
      <alignment horizontal="center" vertical="center"/>
    </xf>
    <xf numFmtId="0" fontId="60" fillId="50" borderId="8" xfId="0" applyFont="1" applyFill="1" applyBorder="1" applyAlignment="1">
      <alignment horizontal="center" vertical="center"/>
    </xf>
    <xf numFmtId="0" fontId="59" fillId="50" borderId="15" xfId="0" applyFont="1" applyFill="1" applyBorder="1" applyAlignment="1">
      <alignment horizontal="center" vertical="center"/>
    </xf>
    <xf numFmtId="0" fontId="59" fillId="50" borderId="39" xfId="0" applyFont="1" applyFill="1" applyBorder="1" applyAlignment="1">
      <alignment horizontal="center" vertical="center"/>
    </xf>
    <xf numFmtId="0" fontId="59" fillId="50" borderId="13" xfId="0" applyFont="1" applyFill="1" applyBorder="1" applyAlignment="1">
      <alignment horizontal="center" vertical="center"/>
    </xf>
    <xf numFmtId="0" fontId="59" fillId="50" borderId="14" xfId="0" applyFont="1" applyFill="1" applyBorder="1" applyAlignment="1">
      <alignment horizontal="center" vertical="center"/>
    </xf>
    <xf numFmtId="0" fontId="59" fillId="50" borderId="6" xfId="0" applyFont="1" applyFill="1" applyBorder="1" applyAlignment="1">
      <alignment horizontal="center" vertical="center"/>
    </xf>
    <xf numFmtId="0" fontId="59" fillId="50" borderId="7" xfId="0" applyFont="1" applyFill="1" applyBorder="1" applyAlignment="1">
      <alignment horizontal="center" vertical="center"/>
    </xf>
    <xf numFmtId="0" fontId="59" fillId="50" borderId="3" xfId="0" applyFont="1" applyFill="1" applyBorder="1" applyAlignment="1">
      <alignment horizontal="center" vertical="center"/>
    </xf>
    <xf numFmtId="0" fontId="59" fillId="50" borderId="8" xfId="0" applyFont="1" applyFill="1" applyBorder="1" applyAlignment="1">
      <alignment horizontal="center" vertical="center"/>
    </xf>
    <xf numFmtId="0" fontId="59" fillId="50" borderId="11" xfId="0" applyFont="1" applyFill="1" applyBorder="1" applyAlignment="1">
      <alignment horizontal="center" vertical="center"/>
    </xf>
    <xf numFmtId="0" fontId="59" fillId="50" borderId="10" xfId="0" applyFont="1" applyFill="1" applyBorder="1" applyAlignment="1">
      <alignment horizontal="center" vertical="center"/>
    </xf>
    <xf numFmtId="0" fontId="60" fillId="50" borderId="15" xfId="0" applyFont="1" applyFill="1" applyBorder="1" applyAlignment="1">
      <alignment horizontal="center" vertical="center"/>
    </xf>
    <xf numFmtId="0" fontId="0" fillId="53" borderId="12" xfId="0" applyFont="1" applyFill="1" applyBorder="1" applyAlignment="1">
      <alignment horizontal="left" vertical="center" wrapText="1"/>
    </xf>
    <xf numFmtId="0" fontId="59" fillId="52" borderId="39" xfId="0" applyFont="1" applyFill="1" applyBorder="1" applyAlignment="1">
      <alignment horizontal="left" vertical="center"/>
    </xf>
    <xf numFmtId="0" fontId="59" fillId="52" borderId="13" xfId="0" applyFont="1" applyFill="1" applyBorder="1" applyAlignment="1">
      <alignment horizontal="left" vertical="center"/>
    </xf>
    <xf numFmtId="0" fontId="59" fillId="52" borderId="14" xfId="0" applyFont="1" applyFill="1" applyBorder="1" applyAlignment="1">
      <alignment horizontal="left" vertical="center"/>
    </xf>
    <xf numFmtId="0" fontId="58" fillId="52" borderId="1" xfId="0" applyFont="1" applyFill="1" applyBorder="1" applyAlignment="1">
      <alignment horizontal="left" vertical="center"/>
    </xf>
    <xf numFmtId="0" fontId="58" fillId="52" borderId="4" xfId="0" applyFont="1" applyFill="1" applyBorder="1" applyAlignment="1">
      <alignment horizontal="left" vertical="center"/>
    </xf>
    <xf numFmtId="0" fontId="58" fillId="52" borderId="5" xfId="0" applyFont="1" applyFill="1" applyBorder="1" applyAlignment="1">
      <alignment horizontal="left" vertical="center"/>
    </xf>
    <xf numFmtId="0" fontId="59" fillId="52" borderId="15" xfId="0" applyFont="1" applyFill="1" applyBorder="1" applyAlignment="1">
      <alignment horizontal="center" vertical="center"/>
    </xf>
    <xf numFmtId="0" fontId="59" fillId="52" borderId="11" xfId="0" applyFont="1" applyFill="1" applyBorder="1" applyAlignment="1">
      <alignment horizontal="center" vertical="center"/>
    </xf>
    <xf numFmtId="0" fontId="59" fillId="52" borderId="10" xfId="0" applyFont="1" applyFill="1" applyBorder="1" applyAlignment="1">
      <alignment horizontal="center" vertical="center"/>
    </xf>
    <xf numFmtId="0" fontId="59" fillId="52" borderId="1" xfId="0" applyFont="1" applyFill="1" applyBorder="1" applyAlignment="1">
      <alignment horizontal="center" vertical="center"/>
    </xf>
    <xf numFmtId="0" fontId="59" fillId="52" borderId="5" xfId="0" applyFont="1" applyFill="1" applyBorder="1" applyAlignment="1">
      <alignment horizontal="center" vertical="center"/>
    </xf>
    <xf numFmtId="0" fontId="59" fillId="52" borderId="3" xfId="0" applyFont="1" applyFill="1" applyBorder="1" applyAlignment="1">
      <alignment horizontal="center" vertical="center"/>
    </xf>
    <xf numFmtId="0" fontId="59" fillId="52" borderId="8" xfId="0" applyFont="1" applyFill="1" applyBorder="1" applyAlignment="1">
      <alignment horizontal="center" vertical="center"/>
    </xf>
    <xf numFmtId="0" fontId="12" fillId="0" borderId="11" xfId="0" applyFont="1" applyBorder="1" applyAlignment="1">
      <alignment horizontal="center" vertical="center"/>
    </xf>
    <xf numFmtId="0" fontId="12" fillId="0" borderId="10" xfId="0" applyFont="1" applyBorder="1" applyAlignment="1">
      <alignment horizontal="center" vertical="center"/>
    </xf>
    <xf numFmtId="0" fontId="21" fillId="0" borderId="2" xfId="0" applyFont="1" applyBorder="1" applyAlignment="1">
      <alignment horizontal="left" vertical="center"/>
    </xf>
    <xf numFmtId="0" fontId="12" fillId="0" borderId="4" xfId="0" applyFont="1" applyBorder="1" applyAlignment="1">
      <alignment horizontal="center" vertical="center"/>
    </xf>
    <xf numFmtId="0" fontId="12" fillId="0" borderId="5" xfId="0" applyFont="1" applyBorder="1" applyAlignment="1">
      <alignment horizontal="center" vertical="center"/>
    </xf>
    <xf numFmtId="0" fontId="12" fillId="0" borderId="8" xfId="0" applyFont="1" applyBorder="1" applyAlignment="1">
      <alignment horizontal="center" vertical="center"/>
    </xf>
    <xf numFmtId="0" fontId="0" fillId="57" borderId="6" xfId="0" applyFont="1" applyFill="1" applyBorder="1" applyAlignment="1">
      <alignment vertical="center"/>
    </xf>
    <xf numFmtId="0" fontId="0" fillId="60" borderId="6" xfId="0" applyFont="1" applyFill="1" applyBorder="1" applyAlignment="1">
      <alignment vertical="center"/>
    </xf>
    <xf numFmtId="0" fontId="0" fillId="61" borderId="6" xfId="0" applyFont="1" applyFill="1" applyBorder="1" applyAlignment="1">
      <alignment vertical="center"/>
    </xf>
    <xf numFmtId="0" fontId="0" fillId="61" borderId="1" xfId="0" applyFont="1" applyFill="1" applyBorder="1" applyAlignment="1">
      <alignment vertical="center"/>
    </xf>
    <xf numFmtId="0" fontId="0" fillId="57" borderId="6" xfId="0" applyFont="1" applyFill="1" applyBorder="1" applyAlignment="1">
      <alignment horizontal="center" vertical="center"/>
    </xf>
    <xf numFmtId="0" fontId="12" fillId="57" borderId="6" xfId="0" applyFont="1" applyFill="1" applyBorder="1" applyAlignment="1">
      <alignment vertical="center"/>
    </xf>
    <xf numFmtId="0" fontId="22" fillId="61" borderId="5" xfId="24" applyNumberFormat="1" applyFont="1" applyFill="1" applyBorder="1" applyAlignment="1">
      <alignment vertical="center"/>
    </xf>
    <xf numFmtId="0" fontId="22" fillId="61" borderId="7" xfId="24" applyNumberFormat="1" applyFont="1" applyFill="1" applyBorder="1" applyAlignment="1">
      <alignment vertical="center"/>
    </xf>
    <xf numFmtId="0" fontId="22" fillId="60" borderId="7" xfId="24" applyNumberFormat="1" applyFont="1" applyFill="1" applyBorder="1" applyAlignment="1">
      <alignment vertical="center"/>
    </xf>
    <xf numFmtId="0" fontId="0" fillId="57" borderId="7" xfId="0" applyFont="1" applyFill="1" applyBorder="1" applyAlignment="1">
      <alignment horizontal="center" vertical="center"/>
    </xf>
    <xf numFmtId="0" fontId="44" fillId="57" borderId="7" xfId="0" applyNumberFormat="1" applyFont="1" applyFill="1" applyBorder="1" applyAlignment="1">
      <alignment horizontal="center" vertical="center"/>
    </xf>
    <xf numFmtId="0" fontId="48" fillId="57" borderId="7" xfId="0" applyNumberFormat="1" applyFont="1" applyFill="1" applyBorder="1" applyAlignment="1">
      <alignment horizontal="center" vertical="center"/>
    </xf>
    <xf numFmtId="0" fontId="44" fillId="57" borderId="7" xfId="0" applyNumberFormat="1" applyFont="1" applyFill="1" applyBorder="1" applyAlignment="1">
      <alignment vertical="center"/>
    </xf>
    <xf numFmtId="0" fontId="48" fillId="57" borderId="7" xfId="0" applyNumberFormat="1" applyFont="1" applyFill="1" applyBorder="1" applyAlignment="1">
      <alignment vertical="center"/>
    </xf>
    <xf numFmtId="0" fontId="22" fillId="57" borderId="7" xfId="24" applyNumberFormat="1" applyFont="1" applyFill="1" applyBorder="1" applyAlignment="1">
      <alignment vertical="center"/>
    </xf>
    <xf numFmtId="0" fontId="48" fillId="57" borderId="7" xfId="0" applyNumberFormat="1" applyFont="1" applyFill="1" applyBorder="1" applyAlignment="1">
      <alignment horizontal="right" vertical="center"/>
    </xf>
    <xf numFmtId="0" fontId="45" fillId="57" borderId="7" xfId="24" applyNumberFormat="1" applyFont="1" applyFill="1" applyBorder="1" applyAlignment="1">
      <alignment horizontal="right" vertical="center"/>
    </xf>
    <xf numFmtId="9" fontId="0" fillId="60" borderId="0" xfId="20" applyFont="1" applyFill="1" applyBorder="1" applyAlignment="1">
      <alignment vertical="center"/>
    </xf>
    <xf numFmtId="9" fontId="0" fillId="57" borderId="0" xfId="20" applyFont="1" applyFill="1" applyBorder="1" applyAlignment="1">
      <alignment vertical="center"/>
    </xf>
    <xf numFmtId="9" fontId="0" fillId="61" borderId="0" xfId="20" applyFont="1" applyFill="1" applyBorder="1" applyAlignment="1">
      <alignment vertical="center"/>
    </xf>
    <xf numFmtId="9" fontId="0" fillId="60" borderId="0" xfId="20" applyNumberFormat="1" applyFont="1" applyFill="1" applyBorder="1" applyAlignment="1">
      <alignment vertical="center"/>
    </xf>
    <xf numFmtId="0" fontId="19" fillId="61" borderId="7" xfId="24" applyNumberFormat="1" applyFill="1" applyBorder="1" applyAlignment="1">
      <alignment vertical="center"/>
    </xf>
    <xf numFmtId="0" fontId="62" fillId="60" borderId="7" xfId="24" applyNumberFormat="1" applyFont="1" applyFill="1" applyBorder="1" applyAlignment="1">
      <alignment vertical="center"/>
    </xf>
    <xf numFmtId="0" fontId="62" fillId="61" borderId="7" xfId="24" applyNumberFormat="1" applyFont="1" applyFill="1" applyBorder="1" applyAlignment="1">
      <alignment vertical="center"/>
    </xf>
    <xf numFmtId="0" fontId="62" fillId="58" borderId="7" xfId="24" applyNumberFormat="1" applyFont="1" applyFill="1" applyBorder="1" applyAlignment="1">
      <alignment vertical="center"/>
    </xf>
  </cellXfs>
  <cellStyles count="176">
    <cellStyle name="20% - Accent1" xfId="46" builtinId="30" customBuiltin="1"/>
    <cellStyle name="20% - Accent1 2" xfId="93"/>
    <cellStyle name="20% - Accent1 2 2" xfId="144"/>
    <cellStyle name="20% - Accent1 3" xfId="109"/>
    <cellStyle name="20% - Accent1 3 2" xfId="160"/>
    <cellStyle name="20% - Accent1 4" xfId="125"/>
    <cellStyle name="20% - Accent2" xfId="50" builtinId="34" customBuiltin="1"/>
    <cellStyle name="20% - Accent2 2" xfId="95"/>
    <cellStyle name="20% - Accent2 2 2" xfId="146"/>
    <cellStyle name="20% - Accent2 3" xfId="111"/>
    <cellStyle name="20% - Accent2 3 2" xfId="162"/>
    <cellStyle name="20% - Accent2 4" xfId="127"/>
    <cellStyle name="20% - Accent3" xfId="54" builtinId="38" customBuiltin="1"/>
    <cellStyle name="20% - Accent3 2" xfId="97"/>
    <cellStyle name="20% - Accent3 2 2" xfId="148"/>
    <cellStyle name="20% - Accent3 3" xfId="113"/>
    <cellStyle name="20% - Accent3 3 2" xfId="164"/>
    <cellStyle name="20% - Accent3 4" xfId="129"/>
    <cellStyle name="20% - Accent4" xfId="58" builtinId="42" customBuiltin="1"/>
    <cellStyle name="20% - Accent4 2" xfId="99"/>
    <cellStyle name="20% - Accent4 2 2" xfId="150"/>
    <cellStyle name="20% - Accent4 3" xfId="115"/>
    <cellStyle name="20% - Accent4 3 2" xfId="166"/>
    <cellStyle name="20% - Accent4 4" xfId="131"/>
    <cellStyle name="20% - Accent5" xfId="62" builtinId="46" customBuiltin="1"/>
    <cellStyle name="20% - Accent5 2" xfId="101"/>
    <cellStyle name="20% - Accent5 2 2" xfId="152"/>
    <cellStyle name="20% - Accent5 3" xfId="117"/>
    <cellStyle name="20% - Accent5 3 2" xfId="168"/>
    <cellStyle name="20% - Accent5 4" xfId="133"/>
    <cellStyle name="20% - Accent6" xfId="66" builtinId="50" customBuiltin="1"/>
    <cellStyle name="20% - Accent6 2" xfId="103"/>
    <cellStyle name="20% - Accent6 2 2" xfId="154"/>
    <cellStyle name="20% - Accent6 3" xfId="119"/>
    <cellStyle name="20% - Accent6 3 2" xfId="170"/>
    <cellStyle name="20% - Accent6 4" xfId="135"/>
    <cellStyle name="40% - Accent1" xfId="47" builtinId="31" customBuiltin="1"/>
    <cellStyle name="40% - Accent1 2" xfId="94"/>
    <cellStyle name="40% - Accent1 2 2" xfId="145"/>
    <cellStyle name="40% - Accent1 3" xfId="110"/>
    <cellStyle name="40% - Accent1 3 2" xfId="161"/>
    <cellStyle name="40% - Accent1 4" xfId="126"/>
    <cellStyle name="40% - Accent2" xfId="51" builtinId="35" customBuiltin="1"/>
    <cellStyle name="40% - Accent2 2" xfId="96"/>
    <cellStyle name="40% - Accent2 2 2" xfId="147"/>
    <cellStyle name="40% - Accent2 3" xfId="112"/>
    <cellStyle name="40% - Accent2 3 2" xfId="163"/>
    <cellStyle name="40% - Accent2 4" xfId="128"/>
    <cellStyle name="40% - Accent3" xfId="55" builtinId="39" customBuiltin="1"/>
    <cellStyle name="40% - Accent3 2" xfId="98"/>
    <cellStyle name="40% - Accent3 2 2" xfId="149"/>
    <cellStyle name="40% - Accent3 3" xfId="114"/>
    <cellStyle name="40% - Accent3 3 2" xfId="165"/>
    <cellStyle name="40% - Accent3 4" xfId="130"/>
    <cellStyle name="40% - Accent4" xfId="59" builtinId="43" customBuiltin="1"/>
    <cellStyle name="40% - Accent4 2" xfId="100"/>
    <cellStyle name="40% - Accent4 2 2" xfId="151"/>
    <cellStyle name="40% - Accent4 3" xfId="116"/>
    <cellStyle name="40% - Accent4 3 2" xfId="167"/>
    <cellStyle name="40% - Accent4 4" xfId="132"/>
    <cellStyle name="40% - Accent5" xfId="63" builtinId="47" customBuiltin="1"/>
    <cellStyle name="40% - Accent5 2" xfId="102"/>
    <cellStyle name="40% - Accent5 2 2" xfId="153"/>
    <cellStyle name="40% - Accent5 3" xfId="118"/>
    <cellStyle name="40% - Accent5 3 2" xfId="169"/>
    <cellStyle name="40% - Accent5 4" xfId="134"/>
    <cellStyle name="40% - Accent6" xfId="67" builtinId="51" customBuiltin="1"/>
    <cellStyle name="40% - Accent6 2" xfId="104"/>
    <cellStyle name="40% - Accent6 2 2" xfId="155"/>
    <cellStyle name="40% - Accent6 3" xfId="120"/>
    <cellStyle name="40% - Accent6 3 2" xfId="171"/>
    <cellStyle name="40% - Accent6 4" xfId="136"/>
    <cellStyle name="60% - Accent1" xfId="48" builtinId="32" customBuiltin="1"/>
    <cellStyle name="60% - Accent2" xfId="52" builtinId="36" customBuiltin="1"/>
    <cellStyle name="60% - Accent3" xfId="56" builtinId="40" customBuiltin="1"/>
    <cellStyle name="60% - Accent4" xfId="60" builtinId="44" customBuiltin="1"/>
    <cellStyle name="60% - Accent5" xfId="64" builtinId="48" customBuiltin="1"/>
    <cellStyle name="60% - Accent6" xfId="68" builtinId="52" customBuiltin="1"/>
    <cellStyle name="Accent1" xfId="45" builtinId="29" customBuiltin="1"/>
    <cellStyle name="Accent2" xfId="49" builtinId="33" customBuiltin="1"/>
    <cellStyle name="Accent3" xfId="53" builtinId="37" customBuiltin="1"/>
    <cellStyle name="Accent4" xfId="57" builtinId="41" customBuiltin="1"/>
    <cellStyle name="Accent5" xfId="61" builtinId="45" customBuiltin="1"/>
    <cellStyle name="Accent6" xfId="65" builtinId="49" customBuiltin="1"/>
    <cellStyle name="Bad" xfId="35" builtinId="27" customBuiltin="1"/>
    <cellStyle name="Calculation" xfId="39" builtinId="22" customBuiltin="1"/>
    <cellStyle name="Change in Formula" xfId="16"/>
    <cellStyle name="Change in Formula 2" xfId="23"/>
    <cellStyle name="Change in Formula 3" xfId="28"/>
    <cellStyle name="Change in Formula 4" xfId="139"/>
    <cellStyle name="Check Cell" xfId="41" builtinId="23" customBuiltin="1"/>
    <cellStyle name="Comma" xfId="1" builtinId="3" customBuiltin="1"/>
    <cellStyle name="Comma 2" xfId="69"/>
    <cellStyle name="Currency" xfId="25" builtinId="4"/>
    <cellStyle name="Error checks" xfId="2"/>
    <cellStyle name="Error Warning" xfId="15"/>
    <cellStyle name="Explanatory Text" xfId="43" builtinId="53" customBuiltin="1"/>
    <cellStyle name="Forecast Input" xfId="3"/>
    <cellStyle name="Forecast Input 2" xfId="21"/>
    <cellStyle name="Forecast Input 3" xfId="26"/>
    <cellStyle name="Forecast Input 4" xfId="71"/>
    <cellStyle name="Forecast Input 5" xfId="137"/>
    <cellStyle name="Forecast Input%" xfId="4"/>
    <cellStyle name="Forecast Input% 2" xfId="22"/>
    <cellStyle name="Forecast Input% 3" xfId="27"/>
    <cellStyle name="Forecast Input% 4" xfId="138"/>
    <cellStyle name="Good" xfId="34" builtinId="26" customBuiltin="1"/>
    <cellStyle name="Heading 1" xfId="30" builtinId="16" customBuiltin="1"/>
    <cellStyle name="Heading 2" xfId="31" builtinId="17" customBuiltin="1"/>
    <cellStyle name="Heading 3" xfId="32" builtinId="18" customBuiltin="1"/>
    <cellStyle name="Heading 4" xfId="33" builtinId="19" customBuiltin="1"/>
    <cellStyle name="Heading1" xfId="5"/>
    <cellStyle name="Heading2" xfId="6"/>
    <cellStyle name="Heading3" xfId="7"/>
    <cellStyle name="Hyperlink" xfId="24" builtinId="8"/>
    <cellStyle name="Info Input #" xfId="9"/>
    <cellStyle name="Info Input # 2" xfId="82"/>
    <cellStyle name="Info Input %" xfId="8"/>
    <cellStyle name="Info Input1" xfId="73"/>
    <cellStyle name="Input" xfId="37" builtinId="20" customBuiltin="1"/>
    <cellStyle name="Input #" xfId="10"/>
    <cellStyle name="Input # 2" xfId="83"/>
    <cellStyle name="Input %" xfId="11"/>
    <cellStyle name="Input1" xfId="74"/>
    <cellStyle name="Input1%" xfId="75"/>
    <cellStyle name="Input2 #" xfId="17"/>
    <cellStyle name="Input2 %" xfId="18"/>
    <cellStyle name="Key Outputs" xfId="12"/>
    <cellStyle name="key outputs 10" xfId="72"/>
    <cellStyle name="Key Outputs 2" xfId="19"/>
    <cellStyle name="Key Outputs 2 2" xfId="85"/>
    <cellStyle name="key outputs 3" xfId="76"/>
    <cellStyle name="key outputs 4" xfId="87"/>
    <cellStyle name="key outputs 5" xfId="88"/>
    <cellStyle name="key outputs 6" xfId="86"/>
    <cellStyle name="key outputs 7" xfId="70"/>
    <cellStyle name="key outputs 8" xfId="84"/>
    <cellStyle name="key outputs 9" xfId="89"/>
    <cellStyle name="Linked Cell" xfId="40" builtinId="24" customBuiltin="1"/>
    <cellStyle name="links" xfId="77"/>
    <cellStyle name="Links from other files (green) style" xfId="13"/>
    <cellStyle name="Neutral" xfId="36" builtinId="28" customBuiltin="1"/>
    <cellStyle name="Normal" xfId="0" builtinId="0"/>
    <cellStyle name="Normal 2" xfId="78"/>
    <cellStyle name="Normal 3" xfId="79"/>
    <cellStyle name="Normal 3 2" xfId="105"/>
    <cellStyle name="Normal 3 2 2" xfId="156"/>
    <cellStyle name="Normal 3 3" xfId="121"/>
    <cellStyle name="Normal 3 3 2" xfId="172"/>
    <cellStyle name="Normal 3 4" xfId="140"/>
    <cellStyle name="Normal 4" xfId="90"/>
    <cellStyle name="Normal 4 2" xfId="106"/>
    <cellStyle name="Normal 4 2 2" xfId="157"/>
    <cellStyle name="Normal 4 3" xfId="122"/>
    <cellStyle name="Normal 4 3 2" xfId="173"/>
    <cellStyle name="Normal 4 4" xfId="141"/>
    <cellStyle name="Normal 5" xfId="92"/>
    <cellStyle name="Normal 5 2" xfId="108"/>
    <cellStyle name="Normal 5 2 2" xfId="159"/>
    <cellStyle name="Normal 5 3" xfId="124"/>
    <cellStyle name="Normal 5 3 2" xfId="175"/>
    <cellStyle name="Normal 5 4" xfId="143"/>
    <cellStyle name="Note 2" xfId="91"/>
    <cellStyle name="Note 2 2" xfId="107"/>
    <cellStyle name="Note 2 2 2" xfId="158"/>
    <cellStyle name="Note 2 3" xfId="123"/>
    <cellStyle name="Note 2 3 2" xfId="174"/>
    <cellStyle name="Note 2 4" xfId="142"/>
    <cellStyle name="Output" xfId="38" builtinId="21" customBuiltin="1"/>
    <cellStyle name="Percent" xfId="20" builtinId="5"/>
    <cellStyle name="QA" xfId="80"/>
    <cellStyle name="QA Notes" xfId="14"/>
    <cellStyle name="Title" xfId="29" builtinId="15" customBuiltin="1"/>
    <cellStyle name="Total" xfId="44" builtinId="25" customBuiltin="1"/>
    <cellStyle name="Warning Text" xfId="42" builtinId="11" customBuiltin="1"/>
    <cellStyle name="Warnings" xfId="81"/>
  </cellStyles>
  <dxfs count="2">
    <dxf>
      <fill>
        <patternFill>
          <bgColor rgb="FFCCCCFF"/>
        </patternFill>
      </fill>
    </dxf>
    <dxf>
      <fill>
        <patternFill>
          <bgColor theme="3"/>
        </patternFill>
      </fill>
    </dxf>
  </dxfs>
  <tableStyles count="1" defaultTableStyle="TableStyleMedium9" defaultPivotStyle="PivotStyleLight16">
    <tableStyle name="Table Style 1" pivot="0" count="2">
      <tableStyleElement type="headerRow" dxfId="1"/>
      <tableStyleElement type="firstRowStripe" dxfId="0"/>
    </tableStyle>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001C52"/>
      <rgbColor rgb="00B6C400"/>
      <rgbColor rgb="00DC0000"/>
      <rgbColor rgb="002C90CE"/>
      <rgbColor rgb="00EED084"/>
      <rgbColor rgb="006CB07E"/>
      <rgbColor rgb="00800000"/>
      <rgbColor rgb="00CCCCFF"/>
      <rgbColor rgb="00001C52"/>
      <rgbColor rgb="00B6C400"/>
      <rgbColor rgb="00DC0000"/>
      <rgbColor rgb="00001C52"/>
      <rgbColor rgb="00B6C400"/>
      <rgbColor rgb="00DC0000"/>
      <rgbColor rgb="00001C52"/>
      <rgbColor rgb="00FFFF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00FF"/>
      <color rgb="FFCCCCFF"/>
      <color rgb="FFFFFF66"/>
      <color rgb="FF33CC33"/>
      <color rgb="FFABD9B0"/>
      <color rgb="FF800000"/>
      <color rgb="FFFF7C80"/>
      <color rgb="FF00CC66"/>
      <color rgb="FF339966"/>
      <color rgb="FF339933"/>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7</xdr:col>
      <xdr:colOff>476250</xdr:colOff>
      <xdr:row>31</xdr:row>
      <xdr:rowOff>38099</xdr:rowOff>
    </xdr:from>
    <xdr:to>
      <xdr:col>10</xdr:col>
      <xdr:colOff>952212</xdr:colOff>
      <xdr:row>32</xdr:row>
      <xdr:rowOff>104738</xdr:rowOff>
    </xdr:to>
    <xdr:pic>
      <xdr:nvPicPr>
        <xdr:cNvPr id="5" name="Picture 4"/>
        <xdr:cNvPicPr>
          <a:picLocks noChangeAspect="1"/>
        </xdr:cNvPicPr>
      </xdr:nvPicPr>
      <xdr:blipFill rotWithShape="1">
        <a:blip xmlns:r="http://schemas.openxmlformats.org/officeDocument/2006/relationships" r:embed="rId1"/>
        <a:srcRect t="23336" b="-1"/>
        <a:stretch/>
      </xdr:blipFill>
      <xdr:spPr>
        <a:xfrm>
          <a:off x="4276725" y="4781549"/>
          <a:ext cx="2304762" cy="219039"/>
        </a:xfrm>
        <a:prstGeom prst="rect">
          <a:avLst/>
        </a:prstGeom>
        <a:noFill/>
        <a:ln>
          <a:noFill/>
        </a:ln>
      </xdr:spPr>
    </xdr:pic>
    <xdr:clientData/>
  </xdr:twoCellAnchor>
  <xdr:twoCellAnchor editAs="oneCell">
    <xdr:from>
      <xdr:col>1</xdr:col>
      <xdr:colOff>114300</xdr:colOff>
      <xdr:row>33</xdr:row>
      <xdr:rowOff>142875</xdr:rowOff>
    </xdr:from>
    <xdr:to>
      <xdr:col>2</xdr:col>
      <xdr:colOff>561843</xdr:colOff>
      <xdr:row>37</xdr:row>
      <xdr:rowOff>1</xdr:rowOff>
    </xdr:to>
    <xdr:pic>
      <xdr:nvPicPr>
        <xdr:cNvPr id="2" name="Picture 1"/>
        <xdr:cNvPicPr>
          <a:picLocks noChangeAspect="1"/>
        </xdr:cNvPicPr>
      </xdr:nvPicPr>
      <xdr:blipFill rotWithShape="1">
        <a:blip xmlns:r="http://schemas.openxmlformats.org/officeDocument/2006/relationships" r:embed="rId2"/>
        <a:srcRect t="20485" b="20472"/>
        <a:stretch/>
      </xdr:blipFill>
      <xdr:spPr>
        <a:xfrm>
          <a:off x="257175" y="1685925"/>
          <a:ext cx="1057143" cy="466726"/>
        </a:xfrm>
        <a:prstGeom prst="rect">
          <a:avLst/>
        </a:prstGeom>
      </xdr:spPr>
    </xdr:pic>
    <xdr:clientData/>
  </xdr:twoCellAnchor>
  <xdr:twoCellAnchor editAs="oneCell">
    <xdr:from>
      <xdr:col>1</xdr:col>
      <xdr:colOff>76200</xdr:colOff>
      <xdr:row>26</xdr:row>
      <xdr:rowOff>19050</xdr:rowOff>
    </xdr:from>
    <xdr:to>
      <xdr:col>7</xdr:col>
      <xdr:colOff>94792</xdr:colOff>
      <xdr:row>29</xdr:row>
      <xdr:rowOff>133279</xdr:rowOff>
    </xdr:to>
    <xdr:pic>
      <xdr:nvPicPr>
        <xdr:cNvPr id="4" name="Picture 3"/>
        <xdr:cNvPicPr>
          <a:picLocks noChangeAspect="1"/>
        </xdr:cNvPicPr>
      </xdr:nvPicPr>
      <xdr:blipFill>
        <a:blip xmlns:r="http://schemas.openxmlformats.org/officeDocument/2006/relationships" r:embed="rId3"/>
        <a:stretch>
          <a:fillRect/>
        </a:stretch>
      </xdr:blipFill>
      <xdr:spPr>
        <a:xfrm>
          <a:off x="76200" y="628650"/>
          <a:ext cx="3676191" cy="571429"/>
        </a:xfrm>
        <a:prstGeom prst="rect">
          <a:avLst/>
        </a:prstGeom>
      </xdr:spPr>
    </xdr:pic>
    <xdr:clientData/>
  </xdr:twoCellAnchor>
  <xdr:twoCellAnchor>
    <xdr:from>
      <xdr:col>2</xdr:col>
      <xdr:colOff>152400</xdr:colOff>
      <xdr:row>33</xdr:row>
      <xdr:rowOff>142875</xdr:rowOff>
    </xdr:from>
    <xdr:to>
      <xdr:col>2</xdr:col>
      <xdr:colOff>381000</xdr:colOff>
      <xdr:row>35</xdr:row>
      <xdr:rowOff>66675</xdr:rowOff>
    </xdr:to>
    <xdr:sp macro="" textlink="">
      <xdr:nvSpPr>
        <xdr:cNvPr id="6" name="Oval 5"/>
        <xdr:cNvSpPr/>
      </xdr:nvSpPr>
      <xdr:spPr>
        <a:xfrm>
          <a:off x="904875" y="2609850"/>
          <a:ext cx="228600" cy="228600"/>
        </a:xfrm>
        <a:prstGeom prst="ellipse">
          <a:avLst/>
        </a:prstGeom>
        <a:noFill/>
        <a:ln w="19050"/>
      </xdr:spPr>
      <xdr:style>
        <a:lnRef idx="2">
          <a:schemeClr val="accent3"/>
        </a:lnRef>
        <a:fillRef idx="1">
          <a:schemeClr val="lt1"/>
        </a:fillRef>
        <a:effectRef idx="0">
          <a:schemeClr val="accent3"/>
        </a:effectRef>
        <a:fontRef idx="minor">
          <a:schemeClr val="dk1"/>
        </a:fontRef>
      </xdr:style>
      <xdr:txBody>
        <a:bodyPr vertOverflow="clip" horzOverflow="clip" rtlCol="0" anchor="t"/>
        <a:lstStyle/>
        <a:p>
          <a:pPr algn="l"/>
          <a:endParaRPr lang="en-AU" sz="1100"/>
        </a:p>
      </xdr:txBody>
    </xdr:sp>
    <xdr:clientData/>
  </xdr:twoCellAnchor>
  <xdr:twoCellAnchor>
    <xdr:from>
      <xdr:col>2</xdr:col>
      <xdr:colOff>295275</xdr:colOff>
      <xdr:row>34</xdr:row>
      <xdr:rowOff>19050</xdr:rowOff>
    </xdr:from>
    <xdr:to>
      <xdr:col>3</xdr:col>
      <xdr:colOff>228600</xdr:colOff>
      <xdr:row>34</xdr:row>
      <xdr:rowOff>104775</xdr:rowOff>
    </xdr:to>
    <xdr:cxnSp macro="">
      <xdr:nvCxnSpPr>
        <xdr:cNvPr id="8" name="Straight Arrow Connector 7"/>
        <xdr:cNvCxnSpPr/>
      </xdr:nvCxnSpPr>
      <xdr:spPr>
        <a:xfrm flipH="1">
          <a:off x="1047750" y="2638425"/>
          <a:ext cx="542925" cy="85725"/>
        </a:xfrm>
        <a:prstGeom prst="straightConnector1">
          <a:avLst/>
        </a:prstGeom>
        <a:ln>
          <a:tailEnd type="arrow"/>
        </a:ln>
      </xdr:spPr>
      <xdr:style>
        <a:lnRef idx="1">
          <a:schemeClr val="accent3"/>
        </a:lnRef>
        <a:fillRef idx="0">
          <a:schemeClr val="accent3"/>
        </a:fillRef>
        <a:effectRef idx="0">
          <a:schemeClr val="accent3"/>
        </a:effectRef>
        <a:fontRef idx="minor">
          <a:schemeClr val="tx1"/>
        </a:fontRef>
      </xdr:style>
    </xdr:cxnSp>
    <xdr:clientData/>
  </xdr:twoCellAnchor>
  <xdr:twoCellAnchor>
    <xdr:from>
      <xdr:col>4</xdr:col>
      <xdr:colOff>333375</xdr:colOff>
      <xdr:row>25</xdr:row>
      <xdr:rowOff>104775</xdr:rowOff>
    </xdr:from>
    <xdr:to>
      <xdr:col>6</xdr:col>
      <xdr:colOff>447675</xdr:colOff>
      <xdr:row>28</xdr:row>
      <xdr:rowOff>47625</xdr:rowOff>
    </xdr:to>
    <xdr:cxnSp macro="">
      <xdr:nvCxnSpPr>
        <xdr:cNvPr id="12" name="Straight Arrow Connector 11"/>
        <xdr:cNvCxnSpPr/>
      </xdr:nvCxnSpPr>
      <xdr:spPr>
        <a:xfrm>
          <a:off x="2305050" y="3933825"/>
          <a:ext cx="1333500" cy="400050"/>
        </a:xfrm>
        <a:prstGeom prst="straightConnector1">
          <a:avLst/>
        </a:prstGeom>
        <a:ln w="28575">
          <a:solidFill>
            <a:schemeClr val="tx2">
              <a:lumMod val="75000"/>
              <a:lumOff val="25000"/>
            </a:schemeClr>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xdr:col>
      <xdr:colOff>188817</xdr:colOff>
      <xdr:row>34</xdr:row>
      <xdr:rowOff>125506</xdr:rowOff>
    </xdr:from>
    <xdr:to>
      <xdr:col>9</xdr:col>
      <xdr:colOff>179292</xdr:colOff>
      <xdr:row>38</xdr:row>
      <xdr:rowOff>87407</xdr:rowOff>
    </xdr:to>
    <xdr:pic>
      <xdr:nvPicPr>
        <xdr:cNvPr id="9" name="Picture 8"/>
        <xdr:cNvPicPr>
          <a:picLocks noChangeAspect="1"/>
        </xdr:cNvPicPr>
      </xdr:nvPicPr>
      <xdr:blipFill rotWithShape="1">
        <a:blip xmlns:r="http://schemas.openxmlformats.org/officeDocument/2006/relationships" r:embed="rId4"/>
        <a:srcRect l="54382" t="39848" r="30695" b="54292"/>
        <a:stretch/>
      </xdr:blipFill>
      <xdr:spPr>
        <a:xfrm>
          <a:off x="3360082" y="4988859"/>
          <a:ext cx="1805828" cy="589430"/>
        </a:xfrm>
        <a:prstGeom prst="rect">
          <a:avLst/>
        </a:prstGeom>
      </xdr:spPr>
    </xdr:pic>
    <xdr:clientData/>
  </xdr:twoCellAnchor>
  <xdr:twoCellAnchor>
    <xdr:from>
      <xdr:col>6</xdr:col>
      <xdr:colOff>352425</xdr:colOff>
      <xdr:row>32</xdr:row>
      <xdr:rowOff>0</xdr:rowOff>
    </xdr:from>
    <xdr:to>
      <xdr:col>8</xdr:col>
      <xdr:colOff>238125</xdr:colOff>
      <xdr:row>32</xdr:row>
      <xdr:rowOff>57150</xdr:rowOff>
    </xdr:to>
    <xdr:cxnSp macro="">
      <xdr:nvCxnSpPr>
        <xdr:cNvPr id="10" name="Straight Arrow Connector 9"/>
        <xdr:cNvCxnSpPr/>
      </xdr:nvCxnSpPr>
      <xdr:spPr>
        <a:xfrm>
          <a:off x="3543300" y="4895850"/>
          <a:ext cx="1104900" cy="57150"/>
        </a:xfrm>
        <a:prstGeom prst="straightConnector1">
          <a:avLst/>
        </a:prstGeom>
        <a:ln w="28575">
          <a:solidFill>
            <a:schemeClr val="tx2">
              <a:lumMod val="75000"/>
              <a:lumOff val="25000"/>
            </a:schemeClr>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xdr:col>
      <xdr:colOff>28575</xdr:colOff>
      <xdr:row>45</xdr:row>
      <xdr:rowOff>466723</xdr:rowOff>
    </xdr:from>
    <xdr:to>
      <xdr:col>10</xdr:col>
      <xdr:colOff>1133475</xdr:colOff>
      <xdr:row>52</xdr:row>
      <xdr:rowOff>121961</xdr:rowOff>
    </xdr:to>
    <xdr:pic>
      <xdr:nvPicPr>
        <xdr:cNvPr id="3" name="Picture 2"/>
        <xdr:cNvPicPr>
          <a:picLocks noChangeAspect="1"/>
        </xdr:cNvPicPr>
      </xdr:nvPicPr>
      <xdr:blipFill>
        <a:blip xmlns:r="http://schemas.openxmlformats.org/officeDocument/2006/relationships" r:embed="rId5"/>
        <a:stretch>
          <a:fillRect/>
        </a:stretch>
      </xdr:blipFill>
      <xdr:spPr>
        <a:xfrm>
          <a:off x="3228975" y="7000873"/>
          <a:ext cx="3543300" cy="3617638"/>
        </a:xfrm>
        <a:prstGeom prst="rect">
          <a:avLst/>
        </a:prstGeom>
      </xdr:spPr>
    </xdr:pic>
    <xdr:clientData/>
  </xdr:twoCellAnchor>
  <xdr:twoCellAnchor>
    <xdr:from>
      <xdr:col>4</xdr:col>
      <xdr:colOff>571500</xdr:colOff>
      <xdr:row>45</xdr:row>
      <xdr:rowOff>257175</xdr:rowOff>
    </xdr:from>
    <xdr:to>
      <xdr:col>9</xdr:col>
      <xdr:colOff>352425</xdr:colOff>
      <xdr:row>45</xdr:row>
      <xdr:rowOff>733425</xdr:rowOff>
    </xdr:to>
    <xdr:cxnSp macro="">
      <xdr:nvCxnSpPr>
        <xdr:cNvPr id="11" name="Straight Arrow Connector 10"/>
        <xdr:cNvCxnSpPr/>
      </xdr:nvCxnSpPr>
      <xdr:spPr>
        <a:xfrm>
          <a:off x="2552700" y="6791325"/>
          <a:ext cx="2828925" cy="476250"/>
        </a:xfrm>
        <a:prstGeom prst="straightConnector1">
          <a:avLst/>
        </a:prstGeom>
        <a:ln w="28575">
          <a:solidFill>
            <a:schemeClr val="tx2">
              <a:lumMod val="75000"/>
              <a:lumOff val="25000"/>
            </a:schemeClr>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342900</xdr:colOff>
      <xdr:row>45</xdr:row>
      <xdr:rowOff>561975</xdr:rowOff>
    </xdr:from>
    <xdr:to>
      <xdr:col>9</xdr:col>
      <xdr:colOff>571500</xdr:colOff>
      <xdr:row>45</xdr:row>
      <xdr:rowOff>790575</xdr:rowOff>
    </xdr:to>
    <xdr:sp macro="" textlink="">
      <xdr:nvSpPr>
        <xdr:cNvPr id="15" name="Oval 14"/>
        <xdr:cNvSpPr/>
      </xdr:nvSpPr>
      <xdr:spPr>
        <a:xfrm>
          <a:off x="5372100" y="7096125"/>
          <a:ext cx="228600" cy="228600"/>
        </a:xfrm>
        <a:prstGeom prst="ellipse">
          <a:avLst/>
        </a:prstGeom>
        <a:noFill/>
        <a:ln w="19050">
          <a:solidFill>
            <a:schemeClr val="tx2">
              <a:lumMod val="75000"/>
              <a:lumOff val="25000"/>
            </a:schemeClr>
          </a:solidFill>
        </a:ln>
      </xdr:spPr>
      <xdr:style>
        <a:lnRef idx="2">
          <a:schemeClr val="accent3"/>
        </a:lnRef>
        <a:fillRef idx="1">
          <a:schemeClr val="lt1"/>
        </a:fillRef>
        <a:effectRef idx="0">
          <a:schemeClr val="accent3"/>
        </a:effectRef>
        <a:fontRef idx="minor">
          <a:schemeClr val="dk1"/>
        </a:fontRef>
      </xdr:style>
      <xdr:txBody>
        <a:bodyPr vertOverflow="clip" horzOverflow="clip" rtlCol="0" anchor="t"/>
        <a:lstStyle/>
        <a:p>
          <a:pPr algn="l"/>
          <a:endParaRPr lang="en-AU" sz="1100"/>
        </a:p>
      </xdr:txBody>
    </xdr:sp>
    <xdr:clientData/>
  </xdr:twoCellAnchor>
  <xdr:twoCellAnchor>
    <xdr:from>
      <xdr:col>5</xdr:col>
      <xdr:colOff>476250</xdr:colOff>
      <xdr:row>45</xdr:row>
      <xdr:rowOff>590550</xdr:rowOff>
    </xdr:from>
    <xdr:to>
      <xdr:col>6</xdr:col>
      <xdr:colOff>523875</xdr:colOff>
      <xdr:row>45</xdr:row>
      <xdr:rowOff>2609850</xdr:rowOff>
    </xdr:to>
    <xdr:cxnSp macro="">
      <xdr:nvCxnSpPr>
        <xdr:cNvPr id="21" name="Straight Arrow Connector 20"/>
        <xdr:cNvCxnSpPr/>
      </xdr:nvCxnSpPr>
      <xdr:spPr>
        <a:xfrm>
          <a:off x="3067050" y="7124700"/>
          <a:ext cx="657225" cy="2019300"/>
        </a:xfrm>
        <a:prstGeom prst="straightConnector1">
          <a:avLst/>
        </a:prstGeom>
        <a:ln w="28575">
          <a:solidFill>
            <a:schemeClr val="tx2">
              <a:lumMod val="75000"/>
              <a:lumOff val="25000"/>
            </a:schemeClr>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390525</xdr:colOff>
      <xdr:row>57</xdr:row>
      <xdr:rowOff>66675</xdr:rowOff>
    </xdr:from>
    <xdr:to>
      <xdr:col>10</xdr:col>
      <xdr:colOff>1180847</xdr:colOff>
      <xdr:row>73</xdr:row>
      <xdr:rowOff>85418</xdr:rowOff>
    </xdr:to>
    <xdr:grpSp>
      <xdr:nvGrpSpPr>
        <xdr:cNvPr id="54" name="Group 53"/>
        <xdr:cNvGrpSpPr/>
      </xdr:nvGrpSpPr>
      <xdr:grpSpPr>
        <a:xfrm>
          <a:off x="2371725" y="11801475"/>
          <a:ext cx="4447922" cy="2457143"/>
          <a:chOff x="2314575" y="11830050"/>
          <a:chExt cx="4447922" cy="2457143"/>
        </a:xfrm>
      </xdr:grpSpPr>
      <xdr:pic>
        <xdr:nvPicPr>
          <xdr:cNvPr id="46" name="Picture 45"/>
          <xdr:cNvPicPr>
            <a:picLocks noChangeAspect="1"/>
          </xdr:cNvPicPr>
        </xdr:nvPicPr>
        <xdr:blipFill>
          <a:blip xmlns:r="http://schemas.openxmlformats.org/officeDocument/2006/relationships" r:embed="rId6"/>
          <a:stretch>
            <a:fillRect/>
          </a:stretch>
        </xdr:blipFill>
        <xdr:spPr>
          <a:xfrm>
            <a:off x="4733925" y="11830050"/>
            <a:ext cx="2028572" cy="2457143"/>
          </a:xfrm>
          <a:prstGeom prst="rect">
            <a:avLst/>
          </a:prstGeom>
        </xdr:spPr>
      </xdr:pic>
      <xdr:cxnSp macro="">
        <xdr:nvCxnSpPr>
          <xdr:cNvPr id="16" name="Straight Arrow Connector 15"/>
          <xdr:cNvCxnSpPr>
            <a:endCxn id="48" idx="2"/>
          </xdr:cNvCxnSpPr>
        </xdr:nvCxnSpPr>
        <xdr:spPr>
          <a:xfrm>
            <a:off x="2314575" y="12125325"/>
            <a:ext cx="2933699" cy="185737"/>
          </a:xfrm>
          <a:prstGeom prst="straightConnector1">
            <a:avLst/>
          </a:prstGeom>
          <a:ln w="28575">
            <a:solidFill>
              <a:schemeClr val="tx2">
                <a:lumMod val="75000"/>
                <a:lumOff val="25000"/>
              </a:schemeClr>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37" name="Straight Arrow Connector 36"/>
          <xdr:cNvCxnSpPr>
            <a:endCxn id="51" idx="1"/>
          </xdr:cNvCxnSpPr>
        </xdr:nvCxnSpPr>
        <xdr:spPr>
          <a:xfrm>
            <a:off x="2314575" y="12134850"/>
            <a:ext cx="3748269" cy="94812"/>
          </a:xfrm>
          <a:prstGeom prst="straightConnector1">
            <a:avLst/>
          </a:prstGeom>
          <a:ln w="28575">
            <a:solidFill>
              <a:schemeClr val="tx2">
                <a:lumMod val="75000"/>
                <a:lumOff val="25000"/>
              </a:schemeClr>
            </a:solidFill>
            <a:tailEnd type="arrow"/>
          </a:ln>
        </xdr:spPr>
        <xdr:style>
          <a:lnRef idx="1">
            <a:schemeClr val="accent1"/>
          </a:lnRef>
          <a:fillRef idx="0">
            <a:schemeClr val="accent1"/>
          </a:fillRef>
          <a:effectRef idx="0">
            <a:schemeClr val="accent1"/>
          </a:effectRef>
          <a:fontRef idx="minor">
            <a:schemeClr val="tx1"/>
          </a:fontRef>
        </xdr:style>
      </xdr:cxnSp>
      <xdr:sp macro="" textlink="">
        <xdr:nvSpPr>
          <xdr:cNvPr id="48" name="Oval 47"/>
          <xdr:cNvSpPr/>
        </xdr:nvSpPr>
        <xdr:spPr>
          <a:xfrm>
            <a:off x="5248274" y="12182474"/>
            <a:ext cx="619125" cy="257175"/>
          </a:xfrm>
          <a:prstGeom prst="ellipse">
            <a:avLst/>
          </a:prstGeom>
          <a:noFill/>
          <a:ln w="19050">
            <a:solidFill>
              <a:schemeClr val="tx2">
                <a:lumMod val="75000"/>
                <a:lumOff val="25000"/>
              </a:schemeClr>
            </a:solidFill>
          </a:ln>
        </xdr:spPr>
        <xdr:style>
          <a:lnRef idx="2">
            <a:schemeClr val="accent3"/>
          </a:lnRef>
          <a:fillRef idx="1">
            <a:schemeClr val="lt1"/>
          </a:fillRef>
          <a:effectRef idx="0">
            <a:schemeClr val="accent3"/>
          </a:effectRef>
          <a:fontRef idx="minor">
            <a:schemeClr val="dk1"/>
          </a:fontRef>
        </xdr:style>
        <xdr:txBody>
          <a:bodyPr vertOverflow="clip" horzOverflow="clip" rtlCol="0" anchor="t"/>
          <a:lstStyle/>
          <a:p>
            <a:pPr algn="l"/>
            <a:endParaRPr lang="en-AU" sz="1100"/>
          </a:p>
        </xdr:txBody>
      </xdr:sp>
      <xdr:sp macro="" textlink="">
        <xdr:nvSpPr>
          <xdr:cNvPr id="51" name="Oval 50"/>
          <xdr:cNvSpPr/>
        </xdr:nvSpPr>
        <xdr:spPr>
          <a:xfrm>
            <a:off x="5972175" y="12192000"/>
            <a:ext cx="619125" cy="257175"/>
          </a:xfrm>
          <a:prstGeom prst="ellipse">
            <a:avLst/>
          </a:prstGeom>
          <a:noFill/>
          <a:ln w="19050">
            <a:solidFill>
              <a:schemeClr val="tx2">
                <a:lumMod val="75000"/>
                <a:lumOff val="25000"/>
              </a:schemeClr>
            </a:solidFill>
          </a:ln>
        </xdr:spPr>
        <xdr:style>
          <a:lnRef idx="2">
            <a:schemeClr val="accent3"/>
          </a:lnRef>
          <a:fillRef idx="1">
            <a:schemeClr val="lt1"/>
          </a:fillRef>
          <a:effectRef idx="0">
            <a:schemeClr val="accent3"/>
          </a:effectRef>
          <a:fontRef idx="minor">
            <a:schemeClr val="dk1"/>
          </a:fontRef>
        </xdr:style>
        <xdr:txBody>
          <a:bodyPr vertOverflow="clip" horzOverflow="clip" rtlCol="0" anchor="t"/>
          <a:lstStyle/>
          <a:p>
            <a:pPr algn="l"/>
            <a:endParaRPr lang="en-AU" sz="1100"/>
          </a:p>
        </xdr:txBody>
      </xdr:sp>
    </xdr:grpSp>
    <xdr:clientData/>
  </xdr:twoCellAnchor>
  <xdr:twoCellAnchor>
    <xdr:from>
      <xdr:col>6</xdr:col>
      <xdr:colOff>257175</xdr:colOff>
      <xdr:row>62</xdr:row>
      <xdr:rowOff>0</xdr:rowOff>
    </xdr:from>
    <xdr:to>
      <xdr:col>9</xdr:col>
      <xdr:colOff>466725</xdr:colOff>
      <xdr:row>66</xdr:row>
      <xdr:rowOff>19050</xdr:rowOff>
    </xdr:to>
    <xdr:cxnSp macro="">
      <xdr:nvCxnSpPr>
        <xdr:cNvPr id="55" name="Straight Arrow Connector 54"/>
        <xdr:cNvCxnSpPr/>
      </xdr:nvCxnSpPr>
      <xdr:spPr>
        <a:xfrm>
          <a:off x="3457575" y="12496800"/>
          <a:ext cx="2038350" cy="628650"/>
        </a:xfrm>
        <a:prstGeom prst="straightConnector1">
          <a:avLst/>
        </a:prstGeom>
        <a:ln w="28575">
          <a:solidFill>
            <a:schemeClr val="tx2">
              <a:lumMod val="75000"/>
              <a:lumOff val="25000"/>
            </a:schemeClr>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400050</xdr:colOff>
      <xdr:row>27</xdr:row>
      <xdr:rowOff>114300</xdr:rowOff>
    </xdr:from>
    <xdr:to>
      <xdr:col>7</xdr:col>
      <xdr:colOff>19050</xdr:colOff>
      <xdr:row>29</xdr:row>
      <xdr:rowOff>38100</xdr:rowOff>
    </xdr:to>
    <xdr:sp macro="" textlink="">
      <xdr:nvSpPr>
        <xdr:cNvPr id="57" name="Oval 56"/>
        <xdr:cNvSpPr/>
      </xdr:nvSpPr>
      <xdr:spPr>
        <a:xfrm>
          <a:off x="3600450" y="4343400"/>
          <a:ext cx="228600" cy="228600"/>
        </a:xfrm>
        <a:prstGeom prst="ellipse">
          <a:avLst/>
        </a:prstGeom>
        <a:noFill/>
        <a:ln w="19050">
          <a:solidFill>
            <a:schemeClr val="tx2">
              <a:lumMod val="75000"/>
              <a:lumOff val="25000"/>
            </a:schemeClr>
          </a:solidFill>
        </a:ln>
      </xdr:spPr>
      <xdr:style>
        <a:lnRef idx="2">
          <a:schemeClr val="accent3"/>
        </a:lnRef>
        <a:fillRef idx="1">
          <a:schemeClr val="lt1"/>
        </a:fillRef>
        <a:effectRef idx="0">
          <a:schemeClr val="accent3"/>
        </a:effectRef>
        <a:fontRef idx="minor">
          <a:schemeClr val="dk1"/>
        </a:fontRef>
      </xdr:style>
      <xdr:txBody>
        <a:bodyPr vertOverflow="clip" horzOverflow="clip" rtlCol="0" anchor="t"/>
        <a:lstStyle/>
        <a:p>
          <a:pPr algn="l"/>
          <a:endParaRPr lang="en-AU" sz="1100"/>
        </a:p>
      </xdr:txBody>
    </xdr:sp>
    <xdr:clientData/>
  </xdr:twoCellAnchor>
</xdr:wsDr>
</file>

<file path=xl/theme/theme1.xml><?xml version="1.0" encoding="utf-8"?>
<a:theme xmlns:a="http://schemas.openxmlformats.org/drawingml/2006/main" name="iPart">
  <a:themeElements>
    <a:clrScheme name="iPart">
      <a:dk1>
        <a:sysClr val="windowText" lastClr="000000"/>
      </a:dk1>
      <a:lt1>
        <a:sysClr val="window" lastClr="FFFFFF"/>
      </a:lt1>
      <a:dk2>
        <a:srgbClr val="001C52"/>
      </a:dk2>
      <a:lt2>
        <a:srgbClr val="EEECE1"/>
      </a:lt2>
      <a:accent1>
        <a:srgbClr val="001C52"/>
      </a:accent1>
      <a:accent2>
        <a:srgbClr val="B6C400"/>
      </a:accent2>
      <a:accent3>
        <a:srgbClr val="DC0000"/>
      </a:accent3>
      <a:accent4>
        <a:srgbClr val="2C90CE"/>
      </a:accent4>
      <a:accent5>
        <a:srgbClr val="EED084"/>
      </a:accent5>
      <a:accent6>
        <a:srgbClr val="6CB07E"/>
      </a:accent6>
      <a:hlink>
        <a:srgbClr val="0000FF"/>
      </a:hlink>
      <a:folHlink>
        <a:srgbClr val="800080"/>
      </a:folHlink>
    </a:clrScheme>
    <a:fontScheme name="iPart">
      <a:majorFont>
        <a:latin typeface="Book Antiqua"/>
        <a:ea typeface=""/>
        <a:cs typeface=""/>
      </a:majorFont>
      <a:minorFont>
        <a:latin typeface="Book Antiqua"/>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4.bin"/><Relationship Id="rId3" Type="http://schemas.openxmlformats.org/officeDocument/2006/relationships/hyperlink" Target="http://www.sca.nsw.gov.au/__data/assets/pdf_file/0005/47048/Annual-Water-Quality-Monitoring-Report-2013-14.pdf" TargetMode="External"/><Relationship Id="rId7" Type="http://schemas.openxmlformats.org/officeDocument/2006/relationships/hyperlink" Target="http://www.waternsw.com.au/__data/assets/pdf_file/0009/123948/Annual-Water-Quality-Monitoring-Report-15-16.pdf" TargetMode="External"/><Relationship Id="rId2" Type="http://schemas.openxmlformats.org/officeDocument/2006/relationships/hyperlink" Target="http://www.sca.nsw.gov.au/__data/assets/pdf_file/0005/47048/Annual-Water-Quality-Monitoring-Report-2013-14.pdf" TargetMode="External"/><Relationship Id="rId1" Type="http://schemas.openxmlformats.org/officeDocument/2006/relationships/printerSettings" Target="../printerSettings/printerSettings3.bin"/><Relationship Id="rId6" Type="http://schemas.openxmlformats.org/officeDocument/2006/relationships/hyperlink" Target="http://www.waternsw.com.au/__data/assets/pdf_file/0010/123949/Annual-Water-Quality-Monitoring-Report-Appendices.pdf" TargetMode="External"/><Relationship Id="rId5" Type="http://schemas.openxmlformats.org/officeDocument/2006/relationships/hyperlink" Target="http://www.waternsw.com.au/__data/assets/pdf_file/0008/70829/WaterNSW-Annual-Water-Quality-Monitoring-Report-2014-15-Appendices.pdf" TargetMode="External"/><Relationship Id="rId4" Type="http://schemas.openxmlformats.org/officeDocument/2006/relationships/hyperlink" Target="http://www.waternsw.com.au/__data/assets/pdf_file/0018/70830/WaterNSW-Annual-Water-Quality-Monitoring-Report-2014-15.pdf" TargetMode="Externa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comments" Target="../comments2.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 Id="rId4" Type="http://schemas.openxmlformats.org/officeDocument/2006/relationships/comments" Target="../comments3.xml"/></Relationships>
</file>

<file path=xl/worksheets/_rels/sheet8.xml.rels><?xml version="1.0" encoding="UTF-8" standalone="yes"?>
<Relationships xmlns="http://schemas.openxmlformats.org/package/2006/relationships"><Relationship Id="rId8" Type="http://schemas.openxmlformats.org/officeDocument/2006/relationships/hyperlink" Target="https://www.sydneywater.com.au/web/groups/publicwebcontent/documents/document/zgrf/mdq0/~edisp/dd_044145.pdf" TargetMode="External"/><Relationship Id="rId13" Type="http://schemas.openxmlformats.org/officeDocument/2006/relationships/hyperlink" Target="http://www.statewater.com.au/_Documents/Library/2010-2011%20Operating%20Licence%20Performance%20Report.pdf" TargetMode="External"/><Relationship Id="rId18" Type="http://schemas.openxmlformats.org/officeDocument/2006/relationships/hyperlink" Target="http://www.environment.nsw.gov.au/water/sdwc2005.htm" TargetMode="External"/><Relationship Id="rId26" Type="http://schemas.openxmlformats.org/officeDocument/2006/relationships/hyperlink" Target="http://www.waternsw.com.au/__data/assets/pdf_file/0006/55887/AWQMRapps0910.pdf" TargetMode="External"/><Relationship Id="rId39" Type="http://schemas.openxmlformats.org/officeDocument/2006/relationships/hyperlink" Target="http://www.waternsw.com.au/__data/assets/pdf_file/0009/123948/Annual-Water-Quality-Monitoring-Report-15-16.pdf" TargetMode="External"/><Relationship Id="rId3" Type="http://schemas.openxmlformats.org/officeDocument/2006/relationships/hyperlink" Target="http://www.sydneywater.com.au/Publications/Reports/AnnualReport/2010/statutory_information/reports/WaterConservationandRecyclingImplementationReport.pdf" TargetMode="External"/><Relationship Id="rId21" Type="http://schemas.openxmlformats.org/officeDocument/2006/relationships/hyperlink" Target="http://www.waternsw.com.au/__data/assets/pdf_file/0004/55885/Annual-Water-Quality-Monitoring-Report-2011-12-Appendices.pdf" TargetMode="External"/><Relationship Id="rId34" Type="http://schemas.openxmlformats.org/officeDocument/2006/relationships/hyperlink" Target="http://www.waternsw.com.au/__data/assets/pdf_file/0011/55883/AWQMR06Web.pdf" TargetMode="External"/><Relationship Id="rId42" Type="http://schemas.openxmlformats.org/officeDocument/2006/relationships/hyperlink" Target="https://www.sydneywater.com.au/web/groups/publicwebcontent/documents/document/zgrf/mdq0/~edisp/dd_044145.pdf" TargetMode="External"/><Relationship Id="rId47" Type="http://schemas.openxmlformats.org/officeDocument/2006/relationships/comments" Target="../comments4.xml"/><Relationship Id="rId7" Type="http://schemas.openxmlformats.org/officeDocument/2006/relationships/hyperlink" Target="http://www.sydneywater.com.au/Publications/Reports/AnnualReport/2012/assets/Operating%20Licence%20Environment%20Report%202011-12.pdf" TargetMode="External"/><Relationship Id="rId12" Type="http://schemas.openxmlformats.org/officeDocument/2006/relationships/hyperlink" Target="http://www.statewater.com.au/_Documents/Library/2011-2012%20Operating%20Licence%20Performance%20Report.pdf" TargetMode="External"/><Relationship Id="rId17" Type="http://schemas.openxmlformats.org/officeDocument/2006/relationships/hyperlink" Target="http://www.environment.nsw.gov.au/water/sdwc2007.htm" TargetMode="External"/><Relationship Id="rId25" Type="http://schemas.openxmlformats.org/officeDocument/2006/relationships/hyperlink" Target="http://www.waternsw.com.au/__data/assets/pdf_file/0007/55879/AWQMR2009-10.pdf" TargetMode="External"/><Relationship Id="rId33" Type="http://schemas.openxmlformats.org/officeDocument/2006/relationships/hyperlink" Target="http://www.waternsw.com.au/__data/assets/pdf_file/0010/55891/AWQMR06-appendicies.pdf" TargetMode="External"/><Relationship Id="rId38" Type="http://schemas.openxmlformats.org/officeDocument/2006/relationships/hyperlink" Target="http://www.waternsw.com.au/__data/assets/pdf_file/0018/70830/WaterNSW-Annual-Water-Quality-Monitoring-Report-2014-15.pdf" TargetMode="External"/><Relationship Id="rId46" Type="http://schemas.openxmlformats.org/officeDocument/2006/relationships/vmlDrawing" Target="../drawings/vmlDrawing4.vml"/><Relationship Id="rId2" Type="http://schemas.openxmlformats.org/officeDocument/2006/relationships/hyperlink" Target="http://nwc.gov.au/__data/assets/excel_doc/0016/29122/National_Performance_Report_2011-12-Part-B.xls" TargetMode="External"/><Relationship Id="rId16" Type="http://schemas.openxmlformats.org/officeDocument/2006/relationships/hyperlink" Target="http://www.environment.nsw.gov.au/water/sdwc2010.htm" TargetMode="External"/><Relationship Id="rId20" Type="http://schemas.openxmlformats.org/officeDocument/2006/relationships/hyperlink" Target="http://www.waternsw.com.au/__data/assets/pdf_file/0007/55888/2008-2009-Annual-water-quality-monitoring-report-Appendices.pdf" TargetMode="External"/><Relationship Id="rId29" Type="http://schemas.openxmlformats.org/officeDocument/2006/relationships/hyperlink" Target="http://www.waternsw.com.au/__data/assets/pdf_file/0009/55881/AWQMR08.pdfhttp:/www.sca.nsw.gov.au/__data/assets/pdf_file/0003/36255/AWQMR08.pdf" TargetMode="External"/><Relationship Id="rId41" Type="http://schemas.openxmlformats.org/officeDocument/2006/relationships/hyperlink" Target="https://www.hunterwater.com.au/Resources/Documents/Other-Reports/Regulatory-Reports/Compliance-and-Performance-Report-2015-16.pdf" TargetMode="External"/><Relationship Id="rId1" Type="http://schemas.openxmlformats.org/officeDocument/2006/relationships/printerSettings" Target="../printerSettings/printerSettings13.bin"/><Relationship Id="rId6" Type="http://schemas.openxmlformats.org/officeDocument/2006/relationships/hyperlink" Target="http://www.sydneywater.com.au/Publications/Reports/AnnualReport/2010/statutory_information/reports/OperatingLicenceComplianceReportSchedule3EnvironmentalPerformanceIndicators2009-10.pdf" TargetMode="External"/><Relationship Id="rId11" Type="http://schemas.openxmlformats.org/officeDocument/2006/relationships/hyperlink" Target="http://www.statewater.com.au/_Documents/Publications/2012-2013%20IPART%20Operating%20report.pdf" TargetMode="External"/><Relationship Id="rId24" Type="http://schemas.openxmlformats.org/officeDocument/2006/relationships/hyperlink" Target="http://www.waternsw.com.au/__data/assets/pdf_file/0006/55878/Annual-Water-Quality-Monitoring-Report-2010-2011.pdf" TargetMode="External"/><Relationship Id="rId32" Type="http://schemas.openxmlformats.org/officeDocument/2006/relationships/hyperlink" Target="http://www.waternsw.com.au/__data/assets/pdf_file/0010/55882/AWQMR07.pdf" TargetMode="External"/><Relationship Id="rId37" Type="http://schemas.openxmlformats.org/officeDocument/2006/relationships/hyperlink" Target="http://www.waternsw.com.au/__data/assets/pdf_file/0008/70829/WaterNSW-Annual-Water-Quality-Monitoring-Report-2014-15-Appendices.pdf" TargetMode="External"/><Relationship Id="rId40" Type="http://schemas.openxmlformats.org/officeDocument/2006/relationships/hyperlink" Target="http://www.waternsw.com.au/__data/assets/pdf_file/0010/123949/Annual-Water-Quality-Monitoring-Report-Appendices.pdf" TargetMode="External"/><Relationship Id="rId45" Type="http://schemas.openxmlformats.org/officeDocument/2006/relationships/printerSettings" Target="../printerSettings/printerSettings14.bin"/><Relationship Id="rId5" Type="http://schemas.openxmlformats.org/officeDocument/2006/relationships/hyperlink" Target="http://archive.nwc.gov.au/__data/assets/excel_doc/0017/21914/Urban-NPRs-2010-11-Part-B.xls" TargetMode="External"/><Relationship Id="rId15" Type="http://schemas.openxmlformats.org/officeDocument/2006/relationships/hyperlink" Target="http://www.sca.nsw.gov.au/pubs-and-galleries/pubs/general?queries_topic7_query%5B%5D=Catchment+audits&amp;search_page_34379_submit_button=View&#164;t_result_page=1&amp;results_per_page=10&amp;submitted_search_category=&amp;mode=" TargetMode="External"/><Relationship Id="rId23" Type="http://schemas.openxmlformats.org/officeDocument/2006/relationships/hyperlink" Target="http://www.waternsw.com.au/__data/assets/pdf_file/0005/55886/Annual-Water-Quality-Monitoring-Report-2010-11-Final-for-IPART-Appendices.pdf" TargetMode="External"/><Relationship Id="rId28" Type="http://schemas.openxmlformats.org/officeDocument/2006/relationships/hyperlink" Target="http://www.waternsw.com.au/__data/assets/pdf_file/0007/55888/2008-2009-Annual-water-quality-monitoring-report-Appendices.pdf" TargetMode="External"/><Relationship Id="rId36" Type="http://schemas.openxmlformats.org/officeDocument/2006/relationships/hyperlink" Target="http://www.nwc.gov.au/__data/assets/excel_doc/0005/36338/NPR-Urban-2012-13-Part-B.xlsx" TargetMode="External"/><Relationship Id="rId10" Type="http://schemas.openxmlformats.org/officeDocument/2006/relationships/hyperlink" Target="http://www.statewater.com.au/_Documents/Library/Operating%20Licence%20Report%2008-09.pdf" TargetMode="External"/><Relationship Id="rId19" Type="http://schemas.openxmlformats.org/officeDocument/2006/relationships/hyperlink" Target="http://www.waternsw.com.au/__data/assets/pdf_file/0008/62297/Annual-Water-Quality-Monitoring-Report-2012-13.pdf" TargetMode="External"/><Relationship Id="rId31" Type="http://schemas.openxmlformats.org/officeDocument/2006/relationships/hyperlink" Target="http://www.waternsw.com.au/__data/assets/pdf_file/0009/55890/AWQMR2007_Appendices.pdf" TargetMode="External"/><Relationship Id="rId44" Type="http://schemas.openxmlformats.org/officeDocument/2006/relationships/hyperlink" Target="http://www.waternsw.com.au/__data/assets/pdf_file/0012/106023/Report-to-the-iPART-under-the-Operating-Licence-2013-18-for-State-Non-Sydney-Catchment-Functions.pdf" TargetMode="External"/><Relationship Id="rId4" Type="http://schemas.openxmlformats.org/officeDocument/2006/relationships/hyperlink" Target="http://www.sydneywater.com.au/web/groups/publicwebcontent/documents/document/zgrf/mdq3/~edisp/dd_047419.pdf" TargetMode="External"/><Relationship Id="rId9" Type="http://schemas.openxmlformats.org/officeDocument/2006/relationships/hyperlink" Target="http://www.statewater.com.au/_Documents/Library/Operating%20Licence%20Report%2006-07.pdf" TargetMode="External"/><Relationship Id="rId14" Type="http://schemas.openxmlformats.org/officeDocument/2006/relationships/hyperlink" Target="http://www.statewater.com.au/_Documents/Library/2009-10%20Operating%20Licence%20Performance%20Report.pdf" TargetMode="External"/><Relationship Id="rId22" Type="http://schemas.openxmlformats.org/officeDocument/2006/relationships/hyperlink" Target="http://www.waternsw.com.au/about/pubs/general?queries_topic7_query%5B%5D=Water+quality+monitoring&amp;search_page_54712_submit_button=View&amp;current_result_page=1&amp;results_per_page=10&amp;submitted_search_category=&amp;mode=&amp;result_54712_result_page=1" TargetMode="External"/><Relationship Id="rId27" Type="http://schemas.openxmlformats.org/officeDocument/2006/relationships/hyperlink" Target="http://www.waternsw.com.au/__data/assets/pdf_file/0008/55880/2008-2009-Annual-water-quality-monitoring-report-Main-report.pdf" TargetMode="External"/><Relationship Id="rId30" Type="http://schemas.openxmlformats.org/officeDocument/2006/relationships/hyperlink" Target="http://www.waternsw.com.au/__data/assets/pdf_file/0008/55889/AWQMR08Apps.pdf" TargetMode="External"/><Relationship Id="rId35" Type="http://schemas.openxmlformats.org/officeDocument/2006/relationships/hyperlink" Target="http://www.waternsw.com.au/__data/assets/pdf_file/0009/63396/Annual-Water-Quality-Monitoring-Report-2013-14.pdf" TargetMode="External"/><Relationship Id="rId43" Type="http://schemas.openxmlformats.org/officeDocument/2006/relationships/hyperlink" Target="https://www.sydneywater.com.au/web/groups/publicwebcontent/documents/document/zgrf/mdq3/~edisp/dd_047419.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12"/>
  <sheetViews>
    <sheetView workbookViewId="0">
      <selection activeCell="A51" sqref="A51"/>
    </sheetView>
  </sheetViews>
  <sheetFormatPr defaultRowHeight="12" x14ac:dyDescent="0.2"/>
  <cols>
    <col min="1" max="1" width="25" bestFit="1" customWidth="1"/>
  </cols>
  <sheetData>
    <row r="1" spans="1:1" x14ac:dyDescent="0.2">
      <c r="A1" s="166" t="s">
        <v>499</v>
      </c>
    </row>
    <row r="2" spans="1:1" s="169" customFormat="1" x14ac:dyDescent="0.2">
      <c r="A2" s="165" t="s">
        <v>514</v>
      </c>
    </row>
    <row r="3" spans="1:1" x14ac:dyDescent="0.2">
      <c r="A3" s="165" t="s">
        <v>496</v>
      </c>
    </row>
    <row r="4" spans="1:1" x14ac:dyDescent="0.2">
      <c r="A4" s="165" t="s">
        <v>425</v>
      </c>
    </row>
    <row r="5" spans="1:1" x14ac:dyDescent="0.2">
      <c r="A5" s="165" t="s">
        <v>492</v>
      </c>
    </row>
    <row r="6" spans="1:1" x14ac:dyDescent="0.2">
      <c r="A6" s="165" t="s">
        <v>493</v>
      </c>
    </row>
    <row r="7" spans="1:1" x14ac:dyDescent="0.2">
      <c r="A7" s="165" t="s">
        <v>494</v>
      </c>
    </row>
    <row r="8" spans="1:1" x14ac:dyDescent="0.2">
      <c r="A8" s="165" t="s">
        <v>497</v>
      </c>
    </row>
    <row r="11" spans="1:1" x14ac:dyDescent="0.2">
      <c r="A11" s="166" t="s">
        <v>498</v>
      </c>
    </row>
    <row r="12" spans="1:1" x14ac:dyDescent="0.2">
      <c r="A12" s="165" t="s">
        <v>492</v>
      </c>
    </row>
  </sheetData>
  <hyperlinks>
    <hyperlink ref="A3" location="'Water Quality'!A1" display="Category"/>
    <hyperlink ref="A4" location="'Water Quality'!A1" display="Water Quality"/>
    <hyperlink ref="A5" location="'System Continuity &amp; Reliability'!A1" display="System Continuity &amp; Reliability"/>
    <hyperlink ref="A12" location="'System Continuity &amp; Reliability'!A1" display="System Continuity &amp; Reliability"/>
    <hyperlink ref="A6" location="'Environmental Performance'!A1" display="Environmental Performance"/>
    <hyperlink ref="A7" location="Customers!A1" display="Customers"/>
    <hyperlink ref="A8" location="References!A1" display="References"/>
    <hyperlink ref="A2" location="Information!A1" display="Information"/>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theme="0" tint="-4.9989318521683403E-2"/>
    <pageSetUpPr autoPageBreaks="0" fitToPage="1"/>
  </sheetPr>
  <dimension ref="A1:L109"/>
  <sheetViews>
    <sheetView showGridLines="0" showRowColHeaders="0" zoomScaleNormal="100" zoomScaleSheetLayoutView="115" zoomScalePageLayoutView="85" workbookViewId="0">
      <selection activeCell="B59" sqref="B59:H60"/>
    </sheetView>
  </sheetViews>
  <sheetFormatPr defaultColWidth="0" defaultRowHeight="12" zeroHeight="1" x14ac:dyDescent="0.2"/>
  <cols>
    <col min="1" max="1" width="2.28515625" style="9" customWidth="1"/>
    <col min="2" max="10" width="9.140625" customWidth="1"/>
    <col min="11" max="11" width="21.5703125" customWidth="1"/>
    <col min="12" max="12" width="2.28515625" customWidth="1"/>
    <col min="13" max="16384" width="9.140625" hidden="1"/>
  </cols>
  <sheetData>
    <row r="1" spans="2:11" s="169" customFormat="1" ht="12.75" thickBot="1" x14ac:dyDescent="0.25"/>
    <row r="2" spans="2:11" s="169" customFormat="1" x14ac:dyDescent="0.2">
      <c r="B2" s="1"/>
      <c r="C2" s="7"/>
      <c r="D2" s="7"/>
      <c r="E2" s="7"/>
      <c r="F2" s="7"/>
      <c r="G2" s="7"/>
      <c r="H2" s="7"/>
      <c r="I2" s="7"/>
      <c r="J2" s="7"/>
      <c r="K2" s="8"/>
    </row>
    <row r="3" spans="2:11" s="169" customFormat="1" ht="15.75" x14ac:dyDescent="0.25">
      <c r="B3" s="508" t="s">
        <v>775</v>
      </c>
      <c r="C3" s="174"/>
      <c r="D3" s="174"/>
      <c r="E3" s="174"/>
      <c r="F3" s="174"/>
      <c r="G3" s="174"/>
      <c r="H3" s="174"/>
      <c r="I3" s="174"/>
      <c r="J3" s="174"/>
      <c r="K3" s="4"/>
    </row>
    <row r="4" spans="2:11" ht="15" customHeight="1" thickBot="1" x14ac:dyDescent="0.25">
      <c r="B4" s="3"/>
      <c r="C4" s="6"/>
      <c r="D4" s="6"/>
      <c r="E4" s="6"/>
      <c r="F4" s="6"/>
      <c r="G4" s="6"/>
      <c r="H4" s="6"/>
      <c r="I4" s="6"/>
      <c r="J4" s="6"/>
      <c r="K4" s="5"/>
    </row>
    <row r="5" spans="2:11" ht="12.75" x14ac:dyDescent="0.2">
      <c r="B5" s="507" t="s">
        <v>774</v>
      </c>
      <c r="C5" s="7"/>
      <c r="D5" s="7"/>
      <c r="E5" s="7"/>
      <c r="F5" s="7"/>
      <c r="G5" s="7"/>
      <c r="H5" s="7"/>
      <c r="I5" s="7"/>
      <c r="J5" s="7"/>
      <c r="K5" s="8"/>
    </row>
    <row r="6" spans="2:11" s="9" customFormat="1" ht="12" customHeight="1" x14ac:dyDescent="0.2">
      <c r="B6" s="171" t="s">
        <v>500</v>
      </c>
      <c r="C6" s="170" t="s">
        <v>501</v>
      </c>
      <c r="D6" s="174"/>
      <c r="E6" s="174"/>
      <c r="F6" s="174"/>
      <c r="G6" s="174"/>
      <c r="H6" s="174"/>
      <c r="I6" s="174"/>
      <c r="J6" s="174"/>
      <c r="K6" s="4"/>
    </row>
    <row r="7" spans="2:11" s="9" customFormat="1" x14ac:dyDescent="0.2">
      <c r="B7" s="171" t="s">
        <v>502</v>
      </c>
      <c r="C7" s="170" t="s">
        <v>515</v>
      </c>
      <c r="D7" s="174"/>
      <c r="E7" s="174"/>
      <c r="F7" s="174"/>
      <c r="G7" s="174"/>
      <c r="H7" s="174"/>
      <c r="I7" s="174"/>
      <c r="J7" s="174"/>
      <c r="K7" s="4"/>
    </row>
    <row r="8" spans="2:11" s="169" customFormat="1" x14ac:dyDescent="0.2">
      <c r="B8" s="171" t="s">
        <v>503</v>
      </c>
      <c r="C8" s="506" t="s">
        <v>504</v>
      </c>
      <c r="D8" s="174"/>
      <c r="E8" s="174"/>
      <c r="F8" s="174"/>
      <c r="G8" s="174"/>
      <c r="H8" s="174"/>
      <c r="I8" s="174"/>
      <c r="J8" s="174"/>
      <c r="K8" s="4"/>
    </row>
    <row r="9" spans="2:11" s="169" customFormat="1" x14ac:dyDescent="0.2">
      <c r="B9" s="171" t="s">
        <v>19</v>
      </c>
      <c r="C9" s="170" t="s">
        <v>518</v>
      </c>
      <c r="D9" s="174"/>
      <c r="E9" s="174"/>
      <c r="F9" s="174"/>
      <c r="G9" s="174"/>
      <c r="H9" s="174"/>
      <c r="I9" s="174"/>
      <c r="J9" s="174"/>
      <c r="K9" s="4"/>
    </row>
    <row r="10" spans="2:11" s="169" customFormat="1" x14ac:dyDescent="0.2">
      <c r="B10" s="173" t="s">
        <v>116</v>
      </c>
      <c r="C10" s="172" t="s">
        <v>117</v>
      </c>
      <c r="D10" s="174"/>
      <c r="E10" s="174"/>
      <c r="F10" s="174"/>
      <c r="G10" s="174"/>
      <c r="H10" s="174"/>
      <c r="I10" s="174"/>
      <c r="J10" s="174"/>
      <c r="K10" s="4"/>
    </row>
    <row r="11" spans="2:11" s="169" customFormat="1" x14ac:dyDescent="0.2">
      <c r="B11" s="168" t="s">
        <v>112</v>
      </c>
      <c r="C11" s="172" t="s">
        <v>527</v>
      </c>
      <c r="D11" s="174"/>
      <c r="E11" s="174"/>
      <c r="F11" s="174"/>
      <c r="G11" s="174"/>
      <c r="H11" s="174"/>
      <c r="I11" s="174"/>
      <c r="J11" s="174"/>
      <c r="K11" s="4"/>
    </row>
    <row r="12" spans="2:11" s="169" customFormat="1" x14ac:dyDescent="0.2">
      <c r="B12" s="171" t="s">
        <v>20</v>
      </c>
      <c r="C12" s="506" t="s">
        <v>516</v>
      </c>
      <c r="D12" s="174"/>
      <c r="E12" s="174"/>
      <c r="F12" s="174"/>
      <c r="G12" s="174"/>
      <c r="H12" s="174"/>
      <c r="I12" s="174"/>
      <c r="J12" s="174"/>
      <c r="K12" s="4"/>
    </row>
    <row r="13" spans="2:11" s="169" customFormat="1" x14ac:dyDescent="0.2">
      <c r="B13" s="171" t="s">
        <v>505</v>
      </c>
      <c r="C13" s="506" t="s">
        <v>506</v>
      </c>
      <c r="D13" s="174"/>
      <c r="E13" s="174"/>
      <c r="F13" s="174"/>
      <c r="G13" s="174"/>
      <c r="H13" s="174"/>
      <c r="I13" s="174"/>
      <c r="J13" s="174"/>
      <c r="K13" s="4"/>
    </row>
    <row r="14" spans="2:11" s="169" customFormat="1" x14ac:dyDescent="0.2">
      <c r="B14" s="171" t="s">
        <v>507</v>
      </c>
      <c r="C14" s="170" t="s">
        <v>523</v>
      </c>
      <c r="D14" s="174"/>
      <c r="E14" s="174"/>
      <c r="F14" s="174"/>
      <c r="G14" s="174"/>
      <c r="H14" s="174"/>
      <c r="I14" s="174"/>
      <c r="J14" s="174"/>
      <c r="K14" s="4"/>
    </row>
    <row r="15" spans="2:11" s="169" customFormat="1" x14ac:dyDescent="0.2">
      <c r="B15" s="168" t="s">
        <v>426</v>
      </c>
      <c r="C15" s="172" t="s">
        <v>524</v>
      </c>
      <c r="D15" s="174"/>
      <c r="E15" s="174"/>
      <c r="F15" s="174"/>
      <c r="G15" s="174"/>
      <c r="H15" s="174"/>
      <c r="I15" s="174"/>
      <c r="J15" s="174"/>
      <c r="K15" s="4"/>
    </row>
    <row r="16" spans="2:11" s="169" customFormat="1" x14ac:dyDescent="0.2">
      <c r="B16" s="171" t="s">
        <v>508</v>
      </c>
      <c r="C16" s="170" t="s">
        <v>525</v>
      </c>
      <c r="D16" s="174"/>
      <c r="E16" s="174"/>
      <c r="F16" s="174"/>
      <c r="G16" s="174"/>
      <c r="H16" s="174"/>
      <c r="I16" s="174"/>
      <c r="J16" s="174"/>
      <c r="K16" s="4"/>
    </row>
    <row r="17" spans="2:11" s="169" customFormat="1" x14ac:dyDescent="0.2">
      <c r="B17" s="168" t="s">
        <v>15</v>
      </c>
      <c r="C17" s="172" t="s">
        <v>113</v>
      </c>
      <c r="D17" s="174"/>
      <c r="E17" s="174"/>
      <c r="F17" s="174"/>
      <c r="G17" s="174"/>
      <c r="H17" s="174"/>
      <c r="I17" s="174"/>
      <c r="J17" s="174"/>
      <c r="K17" s="4"/>
    </row>
    <row r="18" spans="2:11" s="169" customFormat="1" x14ac:dyDescent="0.2">
      <c r="B18" s="171" t="s">
        <v>509</v>
      </c>
      <c r="C18" s="170" t="s">
        <v>526</v>
      </c>
      <c r="D18" s="174"/>
      <c r="E18" s="174"/>
      <c r="F18" s="174"/>
      <c r="G18" s="174"/>
      <c r="H18" s="174"/>
      <c r="I18" s="174"/>
      <c r="J18" s="174"/>
      <c r="K18" s="4"/>
    </row>
    <row r="19" spans="2:11" s="169" customFormat="1" x14ac:dyDescent="0.2">
      <c r="B19" s="171" t="s">
        <v>510</v>
      </c>
      <c r="C19" s="170" t="s">
        <v>517</v>
      </c>
      <c r="D19" s="174"/>
      <c r="E19" s="174"/>
      <c r="F19" s="174"/>
      <c r="G19" s="174"/>
      <c r="H19" s="174"/>
      <c r="I19" s="174"/>
      <c r="J19" s="174"/>
      <c r="K19" s="4"/>
    </row>
    <row r="20" spans="2:11" s="169" customFormat="1" x14ac:dyDescent="0.2">
      <c r="B20" s="168" t="s">
        <v>114</v>
      </c>
      <c r="C20" s="172" t="s">
        <v>115</v>
      </c>
      <c r="D20" s="174"/>
      <c r="E20" s="174"/>
      <c r="F20" s="174"/>
      <c r="G20" s="174"/>
      <c r="H20" s="174"/>
      <c r="I20" s="174"/>
      <c r="J20" s="174"/>
      <c r="K20" s="4"/>
    </row>
    <row r="21" spans="2:11" s="169" customFormat="1" x14ac:dyDescent="0.2">
      <c r="B21" s="171" t="s">
        <v>511</v>
      </c>
      <c r="C21" s="170" t="s">
        <v>528</v>
      </c>
      <c r="D21" s="174"/>
      <c r="E21" s="174"/>
      <c r="F21" s="174"/>
      <c r="G21" s="174"/>
      <c r="H21" s="174"/>
      <c r="I21" s="174"/>
      <c r="J21" s="174"/>
      <c r="K21" s="4"/>
    </row>
    <row r="22" spans="2:11" s="9" customFormat="1" x14ac:dyDescent="0.2">
      <c r="B22" s="171" t="s">
        <v>512</v>
      </c>
      <c r="C22" s="170" t="s">
        <v>529</v>
      </c>
      <c r="D22" s="174"/>
      <c r="E22" s="174"/>
      <c r="F22" s="174"/>
      <c r="G22" s="174"/>
      <c r="H22" s="174"/>
      <c r="I22" s="174"/>
      <c r="J22" s="174"/>
      <c r="K22" s="4"/>
    </row>
    <row r="23" spans="2:11" s="9" customFormat="1" x14ac:dyDescent="0.2">
      <c r="B23" s="171" t="s">
        <v>513</v>
      </c>
      <c r="C23" s="170" t="s">
        <v>530</v>
      </c>
      <c r="D23" s="174"/>
      <c r="E23" s="174"/>
      <c r="F23" s="174"/>
      <c r="G23" s="174"/>
      <c r="H23" s="174"/>
      <c r="I23" s="174"/>
      <c r="J23" s="174"/>
      <c r="K23" s="4"/>
    </row>
    <row r="24" spans="2:11" s="9" customFormat="1" x14ac:dyDescent="0.2">
      <c r="B24" s="173" t="s">
        <v>424</v>
      </c>
      <c r="C24" s="172" t="s">
        <v>531</v>
      </c>
      <c r="D24" s="174"/>
      <c r="E24" s="174"/>
      <c r="F24" s="174"/>
      <c r="G24" s="174"/>
      <c r="H24" s="174"/>
      <c r="I24" s="174"/>
      <c r="J24" s="174"/>
      <c r="K24" s="4"/>
    </row>
    <row r="25" spans="2:11" s="9" customFormat="1" ht="12.75" thickBot="1" x14ac:dyDescent="0.25">
      <c r="B25" s="3"/>
      <c r="C25" s="6"/>
      <c r="D25" s="6"/>
      <c r="E25" s="6"/>
      <c r="F25" s="6"/>
      <c r="G25" s="6"/>
      <c r="H25" s="6"/>
      <c r="I25" s="6"/>
      <c r="J25" s="6"/>
      <c r="K25" s="5"/>
    </row>
    <row r="26" spans="2:11" s="9" customFormat="1" x14ac:dyDescent="0.2">
      <c r="B26" s="1" t="s">
        <v>598</v>
      </c>
      <c r="C26" s="7"/>
      <c r="D26" s="7"/>
      <c r="E26" s="7"/>
      <c r="F26" s="7"/>
      <c r="G26" s="7"/>
      <c r="H26" s="7"/>
      <c r="I26" s="7"/>
      <c r="J26" s="7"/>
      <c r="K26" s="8"/>
    </row>
    <row r="27" spans="2:11" s="9" customFormat="1" x14ac:dyDescent="0.2">
      <c r="B27" s="2"/>
      <c r="C27" s="10"/>
      <c r="D27" s="10"/>
      <c r="E27" s="10"/>
      <c r="F27" s="10"/>
      <c r="G27" s="10"/>
      <c r="H27" s="10"/>
      <c r="I27" s="10"/>
      <c r="J27" s="10"/>
      <c r="K27" s="4"/>
    </row>
    <row r="28" spans="2:11" s="9" customFormat="1" x14ac:dyDescent="0.2">
      <c r="B28" s="2"/>
      <c r="C28" s="10"/>
      <c r="D28" s="10"/>
      <c r="E28" s="10"/>
      <c r="F28" s="10"/>
      <c r="G28" s="10"/>
      <c r="H28" s="10"/>
      <c r="I28" s="10"/>
      <c r="J28" s="10"/>
      <c r="K28" s="4"/>
    </row>
    <row r="29" spans="2:11" s="9" customFormat="1" x14ac:dyDescent="0.2">
      <c r="B29" s="2"/>
      <c r="C29" s="10"/>
      <c r="D29" s="10"/>
      <c r="E29" s="10"/>
      <c r="F29" s="10"/>
      <c r="G29" s="10"/>
      <c r="H29" s="10"/>
      <c r="I29" s="10"/>
      <c r="J29" s="10"/>
      <c r="K29" s="4"/>
    </row>
    <row r="30" spans="2:11" x14ac:dyDescent="0.2">
      <c r="B30" s="2"/>
      <c r="C30" s="10"/>
      <c r="D30" s="10"/>
      <c r="E30" s="10"/>
      <c r="F30" s="10"/>
      <c r="G30" s="10"/>
      <c r="H30" s="10"/>
      <c r="I30" s="10"/>
      <c r="J30" s="10"/>
      <c r="K30" s="4"/>
    </row>
    <row r="31" spans="2:11" s="9" customFormat="1" x14ac:dyDescent="0.2">
      <c r="B31" s="713" t="s">
        <v>599</v>
      </c>
      <c r="C31" s="714"/>
      <c r="D31" s="714"/>
      <c r="E31" s="714"/>
      <c r="F31" s="714"/>
      <c r="G31" s="714"/>
      <c r="H31" s="714"/>
      <c r="I31" s="714"/>
      <c r="J31" s="714"/>
      <c r="K31" s="715"/>
    </row>
    <row r="32" spans="2:11" s="9" customFormat="1" x14ac:dyDescent="0.2">
      <c r="B32" s="713"/>
      <c r="C32" s="714"/>
      <c r="D32" s="714"/>
      <c r="E32" s="714"/>
      <c r="F32" s="714"/>
      <c r="G32" s="714"/>
      <c r="H32" s="714"/>
      <c r="I32" s="714"/>
      <c r="J32" s="714"/>
      <c r="K32" s="715"/>
    </row>
    <row r="33" spans="2:11" s="9" customFormat="1" ht="12.75" thickBot="1" x14ac:dyDescent="0.25">
      <c r="B33" s="716"/>
      <c r="C33" s="717"/>
      <c r="D33" s="717"/>
      <c r="E33" s="717"/>
      <c r="F33" s="717"/>
      <c r="G33" s="717"/>
      <c r="H33" s="717"/>
      <c r="I33" s="717"/>
      <c r="J33" s="717"/>
      <c r="K33" s="718"/>
    </row>
    <row r="34" spans="2:11" x14ac:dyDescent="0.2">
      <c r="B34" s="1" t="s">
        <v>600</v>
      </c>
      <c r="C34" s="7"/>
      <c r="D34" s="7"/>
      <c r="E34" s="7"/>
      <c r="F34" s="7"/>
      <c r="G34" s="7"/>
      <c r="H34" s="7"/>
      <c r="I34" s="7"/>
      <c r="J34" s="7"/>
      <c r="K34" s="8"/>
    </row>
    <row r="35" spans="2:11" x14ac:dyDescent="0.2">
      <c r="B35" s="2"/>
      <c r="C35" s="10"/>
      <c r="D35" s="10"/>
      <c r="E35" s="10"/>
      <c r="F35" s="10"/>
      <c r="G35" s="10"/>
      <c r="H35" s="10"/>
      <c r="I35" s="10"/>
      <c r="J35" s="10"/>
      <c r="K35" s="4"/>
    </row>
    <row r="36" spans="2:11" x14ac:dyDescent="0.2">
      <c r="B36" s="2"/>
      <c r="C36" s="10"/>
      <c r="D36" s="10"/>
      <c r="E36" s="10"/>
      <c r="F36" s="10"/>
      <c r="G36" s="10"/>
      <c r="H36" s="10"/>
      <c r="I36" s="10"/>
      <c r="J36" s="10"/>
      <c r="K36" s="4"/>
    </row>
    <row r="37" spans="2:11" x14ac:dyDescent="0.2">
      <c r="B37" s="2"/>
      <c r="C37" s="10"/>
      <c r="D37" s="10"/>
      <c r="E37" s="10"/>
      <c r="F37" s="10"/>
      <c r="G37" s="10"/>
      <c r="H37" s="10"/>
      <c r="I37" s="10"/>
      <c r="J37" s="10"/>
      <c r="K37" s="4"/>
    </row>
    <row r="38" spans="2:11" x14ac:dyDescent="0.2">
      <c r="B38" s="2" t="s">
        <v>111</v>
      </c>
      <c r="C38" s="10"/>
      <c r="D38" s="10"/>
      <c r="E38" s="10"/>
      <c r="F38" s="10"/>
      <c r="G38" s="10"/>
      <c r="H38" s="10"/>
      <c r="I38" s="10"/>
      <c r="J38" s="10"/>
      <c r="K38" s="4"/>
    </row>
    <row r="39" spans="2:11" ht="12.75" thickBot="1" x14ac:dyDescent="0.25">
      <c r="B39" s="3"/>
      <c r="C39" s="6"/>
      <c r="D39" s="6"/>
      <c r="E39" s="6"/>
      <c r="F39" s="6"/>
      <c r="G39" s="6"/>
      <c r="H39" s="6"/>
      <c r="I39" s="6"/>
      <c r="J39" s="6"/>
      <c r="K39" s="5"/>
    </row>
    <row r="40" spans="2:11" x14ac:dyDescent="0.2">
      <c r="B40" s="1"/>
      <c r="C40" s="7"/>
      <c r="D40" s="7"/>
      <c r="E40" s="7"/>
      <c r="F40" s="7"/>
      <c r="G40" s="7"/>
      <c r="H40" s="7"/>
      <c r="I40" s="7"/>
      <c r="J40" s="7"/>
      <c r="K40" s="8"/>
    </row>
    <row r="41" spans="2:11" x14ac:dyDescent="0.2">
      <c r="B41" s="173" t="s">
        <v>685</v>
      </c>
      <c r="C41" s="174"/>
      <c r="D41" s="174"/>
      <c r="E41" s="174"/>
      <c r="F41" s="174"/>
      <c r="G41" s="174"/>
      <c r="H41" s="174"/>
      <c r="I41" s="174"/>
      <c r="J41" s="174"/>
      <c r="K41" s="4"/>
    </row>
    <row r="42" spans="2:11" x14ac:dyDescent="0.2">
      <c r="B42" s="173" t="s">
        <v>686</v>
      </c>
      <c r="C42" s="174"/>
      <c r="D42" s="174"/>
      <c r="E42" s="174"/>
      <c r="F42" s="174"/>
      <c r="G42" s="174"/>
      <c r="H42" s="174"/>
      <c r="I42" s="174"/>
      <c r="J42" s="174"/>
      <c r="K42" s="4"/>
    </row>
    <row r="43" spans="2:11" x14ac:dyDescent="0.2">
      <c r="B43" s="173" t="s">
        <v>687</v>
      </c>
      <c r="C43" s="174"/>
      <c r="D43" s="174"/>
      <c r="E43" s="174"/>
      <c r="F43" s="174"/>
      <c r="G43" s="174"/>
      <c r="H43" s="174"/>
      <c r="I43" s="174"/>
      <c r="J43" s="264"/>
      <c r="K43" s="4"/>
    </row>
    <row r="44" spans="2:11" s="169" customFormat="1" ht="12.75" thickBot="1" x14ac:dyDescent="0.25">
      <c r="B44" s="3"/>
      <c r="C44" s="6"/>
      <c r="D44" s="6"/>
      <c r="E44" s="6"/>
      <c r="F44" s="6"/>
      <c r="G44" s="6"/>
      <c r="H44" s="6"/>
      <c r="I44" s="6"/>
      <c r="J44" s="294"/>
      <c r="K44" s="5"/>
    </row>
    <row r="45" spans="2:11" s="169" customFormat="1" x14ac:dyDescent="0.2">
      <c r="B45" s="1"/>
      <c r="C45" s="7"/>
      <c r="D45" s="7"/>
      <c r="E45" s="7"/>
      <c r="F45" s="7"/>
      <c r="G45" s="7"/>
      <c r="H45" s="7"/>
      <c r="I45" s="7"/>
      <c r="J45" s="509"/>
      <c r="K45" s="8"/>
    </row>
    <row r="46" spans="2:11" s="169" customFormat="1" ht="240" customHeight="1" x14ac:dyDescent="0.2">
      <c r="B46" s="713" t="s">
        <v>746</v>
      </c>
      <c r="C46" s="714"/>
      <c r="D46" s="714"/>
      <c r="E46" s="714"/>
      <c r="F46" s="714"/>
      <c r="G46" s="714"/>
      <c r="H46" s="714"/>
      <c r="I46" s="714"/>
      <c r="J46" s="714"/>
      <c r="K46" s="715"/>
    </row>
    <row r="47" spans="2:11" s="169" customFormat="1" x14ac:dyDescent="0.2">
      <c r="B47" s="713"/>
      <c r="C47" s="714"/>
      <c r="D47" s="714"/>
      <c r="E47" s="714"/>
      <c r="F47" s="714"/>
      <c r="G47" s="714"/>
      <c r="H47" s="714"/>
      <c r="I47" s="714"/>
      <c r="J47" s="714"/>
      <c r="K47" s="715"/>
    </row>
    <row r="48" spans="2:11" s="169" customFormat="1" x14ac:dyDescent="0.2">
      <c r="B48" s="713"/>
      <c r="C48" s="714"/>
      <c r="D48" s="714"/>
      <c r="E48" s="714"/>
      <c r="F48" s="714"/>
      <c r="G48" s="714"/>
      <c r="H48" s="714"/>
      <c r="I48" s="714"/>
      <c r="J48" s="714"/>
      <c r="K48" s="715"/>
    </row>
    <row r="49" spans="2:11" s="169" customFormat="1" x14ac:dyDescent="0.2">
      <c r="B49" s="713"/>
      <c r="C49" s="714"/>
      <c r="D49" s="714"/>
      <c r="E49" s="714"/>
      <c r="F49" s="714"/>
      <c r="G49" s="714"/>
      <c r="H49" s="714"/>
      <c r="I49" s="714"/>
      <c r="J49" s="714"/>
      <c r="K49" s="715"/>
    </row>
    <row r="50" spans="2:11" s="169" customFormat="1" x14ac:dyDescent="0.2">
      <c r="B50" s="713"/>
      <c r="C50" s="714"/>
      <c r="D50" s="714"/>
      <c r="E50" s="714"/>
      <c r="F50" s="714"/>
      <c r="G50" s="714"/>
      <c r="H50" s="714"/>
      <c r="I50" s="714"/>
      <c r="J50" s="714"/>
      <c r="K50" s="715"/>
    </row>
    <row r="51" spans="2:11" s="169" customFormat="1" x14ac:dyDescent="0.2">
      <c r="B51" s="713"/>
      <c r="C51" s="714"/>
      <c r="D51" s="714"/>
      <c r="E51" s="714"/>
      <c r="F51" s="714"/>
      <c r="G51" s="714"/>
      <c r="H51" s="714"/>
      <c r="I51" s="714"/>
      <c r="J51" s="714"/>
      <c r="K51" s="715"/>
    </row>
    <row r="52" spans="2:11" s="169" customFormat="1" x14ac:dyDescent="0.2">
      <c r="B52" s="713"/>
      <c r="C52" s="714"/>
      <c r="D52" s="714"/>
      <c r="E52" s="714"/>
      <c r="F52" s="714"/>
      <c r="G52" s="714"/>
      <c r="H52" s="714"/>
      <c r="I52" s="714"/>
      <c r="J52" s="714"/>
      <c r="K52" s="715"/>
    </row>
    <row r="53" spans="2:11" s="169" customFormat="1" x14ac:dyDescent="0.2">
      <c r="B53" s="713"/>
      <c r="C53" s="714"/>
      <c r="D53" s="714"/>
      <c r="E53" s="714"/>
      <c r="F53" s="714"/>
      <c r="G53" s="714"/>
      <c r="H53" s="714"/>
      <c r="I53" s="714"/>
      <c r="J53" s="714"/>
      <c r="K53" s="715"/>
    </row>
    <row r="54" spans="2:11" s="169" customFormat="1" ht="12.75" thickBot="1" x14ac:dyDescent="0.25">
      <c r="B54" s="716"/>
      <c r="C54" s="717"/>
      <c r="D54" s="717"/>
      <c r="E54" s="717"/>
      <c r="F54" s="717"/>
      <c r="G54" s="717"/>
      <c r="H54" s="717"/>
      <c r="I54" s="717"/>
      <c r="J54" s="717"/>
      <c r="K54" s="718"/>
    </row>
    <row r="55" spans="2:11" s="169" customFormat="1" x14ac:dyDescent="0.2">
      <c r="B55" s="503"/>
      <c r="C55" s="504"/>
      <c r="D55" s="504"/>
      <c r="E55" s="504"/>
      <c r="F55" s="504"/>
      <c r="G55" s="504"/>
      <c r="H55" s="504"/>
      <c r="I55" s="504"/>
      <c r="J55" s="504"/>
      <c r="K55" s="505"/>
    </row>
    <row r="56" spans="2:11" s="169" customFormat="1" ht="12" customHeight="1" x14ac:dyDescent="0.2">
      <c r="B56" s="713" t="s">
        <v>777</v>
      </c>
      <c r="C56" s="714"/>
      <c r="D56" s="714"/>
      <c r="E56" s="714"/>
      <c r="F56" s="714"/>
      <c r="G56" s="714"/>
      <c r="H56" s="714"/>
      <c r="I56" s="714"/>
      <c r="J56" s="714"/>
      <c r="K56" s="715"/>
    </row>
    <row r="57" spans="2:11" s="169" customFormat="1" x14ac:dyDescent="0.2">
      <c r="B57" s="713"/>
      <c r="C57" s="714"/>
      <c r="D57" s="714"/>
      <c r="E57" s="714"/>
      <c r="F57" s="714"/>
      <c r="G57" s="714"/>
      <c r="H57" s="714"/>
      <c r="I57" s="714"/>
      <c r="J57" s="714"/>
      <c r="K57" s="715"/>
    </row>
    <row r="58" spans="2:11" s="169" customFormat="1" x14ac:dyDescent="0.2">
      <c r="B58" s="503"/>
      <c r="C58" s="504"/>
      <c r="D58" s="504"/>
      <c r="E58" s="504"/>
      <c r="F58" s="504"/>
      <c r="G58" s="504"/>
      <c r="H58" s="504"/>
      <c r="I58" s="504"/>
      <c r="J58" s="504"/>
      <c r="K58" s="505"/>
    </row>
    <row r="59" spans="2:11" s="169" customFormat="1" ht="12" customHeight="1" x14ac:dyDescent="0.2">
      <c r="B59" s="713" t="s">
        <v>778</v>
      </c>
      <c r="C59" s="714"/>
      <c r="D59" s="714"/>
      <c r="E59" s="714"/>
      <c r="F59" s="714"/>
      <c r="G59" s="714"/>
      <c r="H59" s="714"/>
      <c r="I59" s="504"/>
      <c r="J59" s="504"/>
      <c r="K59" s="505"/>
    </row>
    <row r="60" spans="2:11" s="169" customFormat="1" x14ac:dyDescent="0.2">
      <c r="B60" s="713"/>
      <c r="C60" s="714"/>
      <c r="D60" s="714"/>
      <c r="E60" s="714"/>
      <c r="F60" s="714"/>
      <c r="G60" s="714"/>
      <c r="H60" s="714"/>
      <c r="I60" s="504"/>
      <c r="J60" s="504"/>
      <c r="K60" s="505"/>
    </row>
    <row r="61" spans="2:11" s="169" customFormat="1" x14ac:dyDescent="0.2">
      <c r="B61" s="503"/>
      <c r="C61" s="504"/>
      <c r="D61" s="504"/>
      <c r="E61" s="504"/>
      <c r="F61" s="504"/>
      <c r="G61" s="504"/>
      <c r="H61" s="504"/>
      <c r="I61" s="504"/>
      <c r="J61" s="504"/>
      <c r="K61" s="505"/>
    </row>
    <row r="62" spans="2:11" s="169" customFormat="1" ht="12" customHeight="1" x14ac:dyDescent="0.2">
      <c r="B62" s="713" t="s">
        <v>779</v>
      </c>
      <c r="C62" s="714"/>
      <c r="D62" s="714"/>
      <c r="E62" s="714"/>
      <c r="F62" s="714"/>
      <c r="G62" s="714"/>
      <c r="H62" s="714"/>
      <c r="I62" s="510"/>
      <c r="J62" s="504"/>
      <c r="K62" s="505"/>
    </row>
    <row r="63" spans="2:11" s="169" customFormat="1" x14ac:dyDescent="0.2">
      <c r="B63" s="713"/>
      <c r="C63" s="714"/>
      <c r="D63" s="714"/>
      <c r="E63" s="714"/>
      <c r="F63" s="714"/>
      <c r="G63" s="714"/>
      <c r="H63" s="714"/>
      <c r="I63" s="510"/>
      <c r="J63" s="504"/>
      <c r="K63" s="505"/>
    </row>
    <row r="64" spans="2:11" s="169" customFormat="1" x14ac:dyDescent="0.2">
      <c r="B64" s="713"/>
      <c r="C64" s="714"/>
      <c r="D64" s="714"/>
      <c r="E64" s="714"/>
      <c r="F64" s="714"/>
      <c r="G64" s="714"/>
      <c r="H64" s="714"/>
      <c r="I64" s="504"/>
      <c r="J64" s="504"/>
      <c r="K64" s="505"/>
    </row>
    <row r="65" spans="1:11" s="169" customFormat="1" x14ac:dyDescent="0.2">
      <c r="B65" s="503"/>
      <c r="C65" s="504"/>
      <c r="D65" s="504"/>
      <c r="E65" s="504"/>
      <c r="F65" s="504"/>
      <c r="G65" s="504"/>
      <c r="H65" s="504"/>
      <c r="I65" s="504"/>
      <c r="J65" s="504"/>
      <c r="K65" s="505"/>
    </row>
    <row r="66" spans="1:11" s="169" customFormat="1" x14ac:dyDescent="0.2">
      <c r="B66" s="503"/>
      <c r="C66" s="504"/>
      <c r="D66" s="504"/>
      <c r="E66" s="504"/>
      <c r="F66" s="504"/>
      <c r="G66" s="504"/>
      <c r="H66" s="504"/>
      <c r="I66" s="504"/>
      <c r="J66" s="504"/>
      <c r="K66" s="505"/>
    </row>
    <row r="67" spans="1:11" s="169" customFormat="1" x14ac:dyDescent="0.2">
      <c r="B67" s="503"/>
      <c r="C67" s="504"/>
      <c r="D67" s="504"/>
      <c r="E67" s="504"/>
      <c r="F67" s="504"/>
      <c r="G67" s="504"/>
      <c r="H67" s="504"/>
      <c r="I67" s="504"/>
      <c r="J67" s="504"/>
      <c r="K67" s="505"/>
    </row>
    <row r="68" spans="1:11" s="169" customFormat="1" x14ac:dyDescent="0.2">
      <c r="B68" s="503"/>
      <c r="C68" s="504"/>
      <c r="D68" s="504"/>
      <c r="E68" s="504"/>
      <c r="F68" s="504"/>
      <c r="G68" s="504"/>
      <c r="H68" s="504"/>
      <c r="I68" s="504"/>
      <c r="J68" s="504"/>
      <c r="K68" s="505"/>
    </row>
    <row r="69" spans="1:11" s="169" customFormat="1" x14ac:dyDescent="0.2">
      <c r="B69" s="503"/>
      <c r="C69" s="504"/>
      <c r="D69" s="504"/>
      <c r="E69" s="504"/>
      <c r="F69" s="504"/>
      <c r="G69" s="504"/>
      <c r="H69" s="504"/>
      <c r="I69" s="504"/>
      <c r="J69" s="504"/>
      <c r="K69" s="505"/>
    </row>
    <row r="70" spans="1:11" s="169" customFormat="1" x14ac:dyDescent="0.2">
      <c r="B70" s="503"/>
      <c r="C70" s="504"/>
      <c r="D70" s="504"/>
      <c r="E70" s="504"/>
      <c r="F70" s="504"/>
      <c r="G70" s="504"/>
      <c r="H70" s="504"/>
      <c r="I70" s="504"/>
      <c r="J70" s="504"/>
      <c r="K70" s="505"/>
    </row>
    <row r="71" spans="1:11" s="169" customFormat="1" x14ac:dyDescent="0.2">
      <c r="B71" s="503"/>
      <c r="C71" s="504"/>
      <c r="D71" s="504"/>
      <c r="E71" s="504"/>
      <c r="F71" s="504"/>
      <c r="G71" s="504"/>
      <c r="H71" s="504"/>
      <c r="I71" s="504"/>
      <c r="J71" s="504"/>
      <c r="K71" s="505"/>
    </row>
    <row r="72" spans="1:11" s="169" customFormat="1" x14ac:dyDescent="0.2">
      <c r="B72" s="503"/>
      <c r="C72" s="504"/>
      <c r="D72" s="504"/>
      <c r="E72" s="504"/>
      <c r="F72" s="504"/>
      <c r="G72" s="504"/>
      <c r="H72" s="504"/>
      <c r="I72" s="504"/>
      <c r="J72" s="504"/>
      <c r="K72" s="505"/>
    </row>
    <row r="73" spans="1:11" s="169" customFormat="1" x14ac:dyDescent="0.2">
      <c r="B73" s="503"/>
      <c r="C73" s="504"/>
      <c r="D73" s="504"/>
      <c r="E73" s="504"/>
      <c r="F73" s="504"/>
      <c r="G73" s="504"/>
      <c r="H73" s="504"/>
      <c r="I73" s="504"/>
      <c r="J73" s="504"/>
      <c r="K73" s="505"/>
    </row>
    <row r="74" spans="1:11" s="169" customFormat="1" x14ac:dyDescent="0.2">
      <c r="B74" s="503"/>
      <c r="C74" s="504"/>
      <c r="D74" s="504"/>
      <c r="E74" s="504"/>
      <c r="F74" s="504"/>
      <c r="G74" s="504"/>
      <c r="H74" s="504"/>
      <c r="I74" s="504"/>
      <c r="J74" s="504"/>
      <c r="K74" s="505"/>
    </row>
    <row r="75" spans="1:11" ht="12.75" thickBot="1" x14ac:dyDescent="0.25">
      <c r="A75" s="169"/>
      <c r="B75" s="3"/>
      <c r="C75" s="6"/>
      <c r="D75" s="6"/>
      <c r="E75" s="6"/>
      <c r="F75" s="6"/>
      <c r="G75" s="6"/>
      <c r="H75" s="6"/>
      <c r="I75" s="6"/>
      <c r="J75" s="6"/>
      <c r="K75" s="5"/>
    </row>
    <row r="76" spans="1:11" s="169" customFormat="1" x14ac:dyDescent="0.2">
      <c r="B76" s="302"/>
      <c r="C76" s="7"/>
      <c r="D76" s="7"/>
      <c r="E76" s="7"/>
      <c r="F76" s="7"/>
      <c r="G76" s="7"/>
      <c r="H76" s="7"/>
      <c r="I76" s="7"/>
      <c r="J76" s="7"/>
      <c r="K76" s="8"/>
    </row>
    <row r="77" spans="1:11" x14ac:dyDescent="0.2">
      <c r="B77" s="303" t="s">
        <v>763</v>
      </c>
      <c r="C77" s="714" t="s">
        <v>787</v>
      </c>
      <c r="D77" s="714"/>
      <c r="E77" s="714"/>
      <c r="F77" s="714"/>
      <c r="G77" s="714"/>
      <c r="H77" s="714"/>
      <c r="I77" s="714"/>
      <c r="J77" s="714"/>
      <c r="K77" s="715"/>
    </row>
    <row r="78" spans="1:11" x14ac:dyDescent="0.2">
      <c r="B78" s="173"/>
      <c r="C78" s="714"/>
      <c r="D78" s="714"/>
      <c r="E78" s="714"/>
      <c r="F78" s="714"/>
      <c r="G78" s="714"/>
      <c r="H78" s="714"/>
      <c r="I78" s="714"/>
      <c r="J78" s="714"/>
      <c r="K78" s="715"/>
    </row>
    <row r="79" spans="1:11" x14ac:dyDescent="0.2">
      <c r="B79" s="173"/>
      <c r="C79" s="714"/>
      <c r="D79" s="714"/>
      <c r="E79" s="714"/>
      <c r="F79" s="714"/>
      <c r="G79" s="714"/>
      <c r="H79" s="714"/>
      <c r="I79" s="714"/>
      <c r="J79" s="714"/>
      <c r="K79" s="715"/>
    </row>
    <row r="80" spans="1:11" ht="12.75" thickBot="1" x14ac:dyDescent="0.25">
      <c r="B80" s="3"/>
      <c r="C80" s="6"/>
      <c r="D80" s="6"/>
      <c r="E80" s="6"/>
      <c r="F80" s="6"/>
      <c r="G80" s="6"/>
      <c r="H80" s="6"/>
      <c r="I80" s="6"/>
      <c r="J80" s="6"/>
      <c r="K80" s="5"/>
    </row>
    <row r="81" spans="2:2" x14ac:dyDescent="0.2"/>
    <row r="82" spans="2:2" x14ac:dyDescent="0.2">
      <c r="B82" s="263" t="s">
        <v>681</v>
      </c>
    </row>
    <row r="83" spans="2:2" ht="3.75" hidden="1" customHeight="1" x14ac:dyDescent="0.2"/>
    <row r="84" spans="2:2" ht="6.75" hidden="1" customHeight="1" x14ac:dyDescent="0.2"/>
    <row r="85" spans="2:2" ht="0.75" hidden="1" customHeight="1" x14ac:dyDescent="0.2"/>
    <row r="86" spans="2:2" ht="4.5" hidden="1" customHeight="1" x14ac:dyDescent="0.2"/>
    <row r="87" spans="2:2" hidden="1" x14ac:dyDescent="0.2"/>
    <row r="88" spans="2:2" hidden="1" x14ac:dyDescent="0.2"/>
    <row r="89" spans="2:2" ht="10.5" hidden="1" customHeight="1" x14ac:dyDescent="0.2"/>
    <row r="90" spans="2:2" hidden="1" x14ac:dyDescent="0.2"/>
    <row r="91" spans="2:2" hidden="1" x14ac:dyDescent="0.2"/>
    <row r="92" spans="2:2" hidden="1" x14ac:dyDescent="0.2"/>
    <row r="93" spans="2:2" hidden="1" x14ac:dyDescent="0.2"/>
    <row r="94" spans="2:2" hidden="1" x14ac:dyDescent="0.2"/>
    <row r="95" spans="2:2" hidden="1" x14ac:dyDescent="0.2"/>
    <row r="96" spans="2:2" ht="8.25" hidden="1" customHeight="1" x14ac:dyDescent="0.2"/>
    <row r="97" ht="1.5" hidden="1" customHeight="1" x14ac:dyDescent="0.2"/>
    <row r="98" hidden="1" x14ac:dyDescent="0.2"/>
    <row r="99" x14ac:dyDescent="0.2"/>
    <row r="100" ht="3.75" customHeight="1" x14ac:dyDescent="0.2"/>
    <row r="101" hidden="1" x14ac:dyDescent="0.2"/>
    <row r="102" hidden="1" x14ac:dyDescent="0.2"/>
    <row r="103" ht="9.75" hidden="1" customHeight="1" x14ac:dyDescent="0.2"/>
    <row r="104" hidden="1" x14ac:dyDescent="0.2"/>
    <row r="105" hidden="1" x14ac:dyDescent="0.2"/>
    <row r="106" hidden="1" x14ac:dyDescent="0.2"/>
    <row r="107" hidden="1" x14ac:dyDescent="0.2"/>
    <row r="108" hidden="1" x14ac:dyDescent="0.2"/>
    <row r="109" hidden="1" x14ac:dyDescent="0.2"/>
  </sheetData>
  <sheetProtection autoFilter="0"/>
  <customSheetViews>
    <customSheetView guid="{0C2EE1E2-FAB7-4127-955E-A440A139E075}">
      <selection activeCell="B29" sqref="B29"/>
      <pageMargins left="0.7" right="0.7" top="0.75" bottom="0.75" header="0.3" footer="0.3"/>
      <pageSetup paperSize="9" orientation="portrait" horizontalDpi="300" verticalDpi="300" r:id="rId1"/>
    </customSheetView>
  </customSheetViews>
  <mergeCells count="6">
    <mergeCell ref="B31:K33"/>
    <mergeCell ref="B46:K54"/>
    <mergeCell ref="C77:K79"/>
    <mergeCell ref="B56:K57"/>
    <mergeCell ref="B59:H60"/>
    <mergeCell ref="B62:H64"/>
  </mergeCells>
  <pageMargins left="0.70866141732283472" right="0.70866141732283472" top="0.74803149606299213" bottom="0.74803149606299213" header="0.31496062992125984" footer="0.31496062992125984"/>
  <pageSetup paperSize="8" scale="95" orientation="portrait" horizontalDpi="300" verticalDpi="300" r:id="rId2"/>
  <headerFooter>
    <oddHeader>&amp;L&amp;A&amp;RPART B -  NSW water businesses performance indicators database</oddHeader>
    <oddFooter>Page &amp;P of &amp;N</oddFooter>
  </headerFooter>
  <colBreaks count="1" manualBreakCount="1">
    <brk id="12" min="3" max="52" man="1"/>
  </colBreak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7" tint="-0.499984740745262"/>
    <pageSetUpPr autoPageBreaks="0" fitToPage="1"/>
  </sheetPr>
  <dimension ref="A1:AE29"/>
  <sheetViews>
    <sheetView showGridLines="0" showRowColHeaders="0" tabSelected="1" zoomScaleNormal="100" zoomScaleSheetLayoutView="100" zoomScalePageLayoutView="70" workbookViewId="0">
      <selection activeCell="AA20" sqref="AA20"/>
    </sheetView>
  </sheetViews>
  <sheetFormatPr defaultColWidth="0" defaultRowHeight="13.5" zeroHeight="1" x14ac:dyDescent="0.2"/>
  <cols>
    <col min="1" max="1" width="2.28515625" style="14" customWidth="1"/>
    <col min="2" max="2" width="7.42578125" style="14" customWidth="1"/>
    <col min="3" max="3" width="9.42578125" style="14" bestFit="1" customWidth="1"/>
    <col min="4" max="4" width="11" style="14" customWidth="1"/>
    <col min="5" max="5" width="51.5703125" style="14" customWidth="1"/>
    <col min="6" max="6" width="22.7109375" style="14" customWidth="1"/>
    <col min="7" max="7" width="13.85546875" style="14" customWidth="1"/>
    <col min="8" max="8" width="2.7109375" style="111" customWidth="1"/>
    <col min="9" max="9" width="13.85546875" style="14" customWidth="1"/>
    <col min="10" max="10" width="2.7109375" style="111" customWidth="1"/>
    <col min="11" max="11" width="13.7109375" style="14" customWidth="1"/>
    <col min="12" max="12" width="2.7109375" style="111" customWidth="1"/>
    <col min="13" max="13" width="13.7109375" style="14" customWidth="1"/>
    <col min="14" max="14" width="2.7109375" style="111" customWidth="1"/>
    <col min="15" max="15" width="13.7109375" style="14" customWidth="1"/>
    <col min="16" max="16" width="2.7109375" style="111" customWidth="1"/>
    <col min="17" max="17" width="13.7109375" style="14" customWidth="1"/>
    <col min="18" max="18" width="2.7109375" style="111" customWidth="1"/>
    <col min="19" max="19" width="13.7109375" style="14" customWidth="1"/>
    <col min="20" max="20" width="2.7109375" style="111" customWidth="1"/>
    <col min="21" max="21" width="13.7109375" style="14" customWidth="1"/>
    <col min="22" max="22" width="2.7109375" style="141" customWidth="1"/>
    <col min="23" max="23" width="13.7109375" style="141" customWidth="1"/>
    <col min="24" max="24" width="2.7109375" style="141" customWidth="1"/>
    <col min="25" max="25" width="13.7109375" style="141" customWidth="1"/>
    <col min="26" max="26" width="3.140625" style="141" customWidth="1"/>
    <col min="27" max="27" width="13.7109375" style="141" customWidth="1"/>
    <col min="28" max="28" width="2.5703125" style="141" customWidth="1"/>
    <col min="29" max="29" width="43.5703125" style="14" customWidth="1"/>
    <col min="30" max="30" width="2.28515625" style="14" customWidth="1"/>
    <col min="31" max="31" width="0" style="14" hidden="1" customWidth="1"/>
    <col min="32" max="16384" width="12.85546875" style="14" hidden="1"/>
  </cols>
  <sheetData>
    <row r="1" spans="2:29" ht="15" customHeight="1" x14ac:dyDescent="0.2"/>
    <row r="2" spans="2:29" s="255" customFormat="1" ht="15.75" x14ac:dyDescent="0.2">
      <c r="B2" s="532" t="s">
        <v>108</v>
      </c>
      <c r="C2" s="533"/>
      <c r="D2" s="533"/>
      <c r="E2" s="533"/>
      <c r="F2" s="533"/>
      <c r="G2" s="533"/>
      <c r="H2" s="533"/>
      <c r="I2" s="533"/>
      <c r="J2" s="533"/>
      <c r="K2" s="533"/>
      <c r="L2" s="533"/>
      <c r="M2" s="533"/>
      <c r="N2" s="533"/>
      <c r="O2" s="533"/>
      <c r="P2" s="533"/>
      <c r="Q2" s="533"/>
      <c r="R2" s="533"/>
      <c r="S2" s="533"/>
      <c r="T2" s="533"/>
      <c r="U2" s="533"/>
      <c r="V2" s="533"/>
      <c r="W2" s="533"/>
      <c r="X2" s="533"/>
      <c r="Y2" s="533"/>
      <c r="Z2" s="533"/>
      <c r="AA2" s="533"/>
      <c r="AB2" s="533"/>
      <c r="AC2" s="534"/>
    </row>
    <row r="3" spans="2:29" s="253" customFormat="1" ht="12.75" x14ac:dyDescent="0.2">
      <c r="B3" s="719" t="s">
        <v>0</v>
      </c>
      <c r="C3" s="720"/>
      <c r="D3" s="720"/>
      <c r="E3" s="721"/>
      <c r="F3" s="722" t="s">
        <v>1</v>
      </c>
      <c r="G3" s="726" t="s">
        <v>2</v>
      </c>
      <c r="H3" s="724"/>
      <c r="I3" s="726" t="s">
        <v>3</v>
      </c>
      <c r="J3" s="724"/>
      <c r="K3" s="726" t="s">
        <v>4</v>
      </c>
      <c r="L3" s="724"/>
      <c r="M3" s="726" t="s">
        <v>5</v>
      </c>
      <c r="N3" s="724"/>
      <c r="O3" s="726" t="s">
        <v>6</v>
      </c>
      <c r="P3" s="724"/>
      <c r="Q3" s="726" t="s">
        <v>7</v>
      </c>
      <c r="R3" s="724"/>
      <c r="S3" s="726" t="s">
        <v>8</v>
      </c>
      <c r="T3" s="724"/>
      <c r="U3" s="726" t="s">
        <v>9</v>
      </c>
      <c r="V3" s="724"/>
      <c r="W3" s="728" t="s">
        <v>688</v>
      </c>
      <c r="X3" s="729"/>
      <c r="Y3" s="728" t="s">
        <v>781</v>
      </c>
      <c r="Z3" s="728"/>
      <c r="AA3" s="728" t="s">
        <v>797</v>
      </c>
      <c r="AB3" s="728"/>
      <c r="AC3" s="724" t="s">
        <v>24</v>
      </c>
    </row>
    <row r="4" spans="2:29" s="253" customFormat="1" ht="12.75" x14ac:dyDescent="0.2">
      <c r="B4" s="304" t="s">
        <v>10</v>
      </c>
      <c r="C4" s="304" t="s">
        <v>780</v>
      </c>
      <c r="D4" s="304" t="s">
        <v>776</v>
      </c>
      <c r="E4" s="305" t="s">
        <v>11</v>
      </c>
      <c r="F4" s="723"/>
      <c r="G4" s="727"/>
      <c r="H4" s="725"/>
      <c r="I4" s="727"/>
      <c r="J4" s="725"/>
      <c r="K4" s="727"/>
      <c r="L4" s="725"/>
      <c r="M4" s="727"/>
      <c r="N4" s="725"/>
      <c r="O4" s="727"/>
      <c r="P4" s="725"/>
      <c r="Q4" s="727"/>
      <c r="R4" s="725"/>
      <c r="S4" s="727"/>
      <c r="T4" s="725"/>
      <c r="U4" s="727"/>
      <c r="V4" s="725"/>
      <c r="W4" s="730"/>
      <c r="X4" s="731"/>
      <c r="Y4" s="730"/>
      <c r="Z4" s="730"/>
      <c r="AA4" s="732"/>
      <c r="AB4" s="732"/>
      <c r="AC4" s="725"/>
    </row>
    <row r="5" spans="2:29" ht="24" x14ac:dyDescent="0.2">
      <c r="B5" s="306" t="s">
        <v>12</v>
      </c>
      <c r="C5" s="306" t="str">
        <f t="shared" ref="C5:C10" si="0">D5</f>
        <v>WQ1(H)(a)</v>
      </c>
      <c r="D5" s="306" t="s">
        <v>761</v>
      </c>
      <c r="E5" s="307" t="s">
        <v>567</v>
      </c>
      <c r="F5" s="529" t="s">
        <v>13</v>
      </c>
      <c r="G5" s="308">
        <v>0.996</v>
      </c>
      <c r="H5" s="309">
        <f>References!$B$4</f>
        <v>1</v>
      </c>
      <c r="I5" s="308">
        <v>0.998</v>
      </c>
      <c r="J5" s="309">
        <f>References!B5</f>
        <v>2</v>
      </c>
      <c r="K5" s="308">
        <v>0.995</v>
      </c>
      <c r="L5" s="309">
        <f>References!B6</f>
        <v>3</v>
      </c>
      <c r="M5" s="310">
        <v>0.996</v>
      </c>
      <c r="N5" s="309">
        <f>References!$G$4</f>
        <v>63</v>
      </c>
      <c r="O5" s="310">
        <v>0.999</v>
      </c>
      <c r="P5" s="309">
        <f>References!B8</f>
        <v>5</v>
      </c>
      <c r="Q5" s="310">
        <v>0.99399999999999999</v>
      </c>
      <c r="R5" s="309">
        <f>References!B9</f>
        <v>6</v>
      </c>
      <c r="S5" s="310">
        <v>1</v>
      </c>
      <c r="T5" s="309">
        <f>References!B10</f>
        <v>7</v>
      </c>
      <c r="U5" s="308">
        <v>0.999</v>
      </c>
      <c r="V5" s="311">
        <f>References!$G$4</f>
        <v>63</v>
      </c>
      <c r="W5" s="308">
        <v>0.999</v>
      </c>
      <c r="X5" s="309">
        <f>References!G35</f>
        <v>94</v>
      </c>
      <c r="Y5" s="308">
        <v>1</v>
      </c>
      <c r="Z5" s="587">
        <v>102</v>
      </c>
      <c r="AA5" s="308">
        <v>0.999</v>
      </c>
      <c r="AB5" s="587">
        <v>110</v>
      </c>
      <c r="AC5" s="306"/>
    </row>
    <row r="6" spans="2:29" ht="24" x14ac:dyDescent="0.2">
      <c r="B6" s="13" t="s">
        <v>12</v>
      </c>
      <c r="C6" s="13" t="str">
        <f t="shared" si="0"/>
        <v>WQ1(H)(b)</v>
      </c>
      <c r="D6" s="13" t="s">
        <v>762</v>
      </c>
      <c r="E6" s="96" t="s">
        <v>673</v>
      </c>
      <c r="F6" s="139" t="s">
        <v>13</v>
      </c>
      <c r="G6" s="95" t="s">
        <v>33</v>
      </c>
      <c r="H6" s="112">
        <f>References!$B$4</f>
        <v>1</v>
      </c>
      <c r="I6" s="95" t="s">
        <v>33</v>
      </c>
      <c r="J6" s="112">
        <f>References!B5</f>
        <v>2</v>
      </c>
      <c r="K6" s="95" t="s">
        <v>33</v>
      </c>
      <c r="L6" s="112">
        <f>References!B6</f>
        <v>3</v>
      </c>
      <c r="M6" s="162">
        <v>0.996</v>
      </c>
      <c r="N6" s="112">
        <f>References!G4</f>
        <v>63</v>
      </c>
      <c r="O6" s="162">
        <v>0.996</v>
      </c>
      <c r="P6" s="112">
        <f>References!G4</f>
        <v>63</v>
      </c>
      <c r="Q6" s="162">
        <v>0.999</v>
      </c>
      <c r="R6" s="112">
        <f>References!G4</f>
        <v>63</v>
      </c>
      <c r="S6" s="162">
        <v>0.999</v>
      </c>
      <c r="T6" s="112">
        <f>References!G4</f>
        <v>63</v>
      </c>
      <c r="U6" s="248">
        <v>0.999</v>
      </c>
      <c r="V6" s="116">
        <f>References!G4</f>
        <v>63</v>
      </c>
      <c r="W6" s="248">
        <v>0.997</v>
      </c>
      <c r="X6" s="112">
        <f>References!G35</f>
        <v>94</v>
      </c>
      <c r="Y6" s="248">
        <v>0.996</v>
      </c>
      <c r="Z6" s="564">
        <v>102</v>
      </c>
      <c r="AA6" s="248">
        <v>0.99299999999999999</v>
      </c>
      <c r="AB6" s="564">
        <v>110</v>
      </c>
      <c r="AC6" s="13"/>
    </row>
    <row r="7" spans="2:29" ht="48" x14ac:dyDescent="0.2">
      <c r="B7" s="318" t="s">
        <v>12</v>
      </c>
      <c r="C7" s="318" t="str">
        <f t="shared" si="0"/>
        <v>SCA H1</v>
      </c>
      <c r="D7" s="318" t="s">
        <v>14</v>
      </c>
      <c r="E7" s="319" t="s">
        <v>552</v>
      </c>
      <c r="F7" s="324" t="s">
        <v>789</v>
      </c>
      <c r="G7" s="323" t="s">
        <v>614</v>
      </c>
      <c r="H7" s="320">
        <f>References!G19</f>
        <v>78</v>
      </c>
      <c r="I7" s="323" t="s">
        <v>614</v>
      </c>
      <c r="J7" s="320">
        <f>References!G20</f>
        <v>79</v>
      </c>
      <c r="K7" s="323" t="s">
        <v>618</v>
      </c>
      <c r="L7" s="320">
        <f>References!G21</f>
        <v>80</v>
      </c>
      <c r="M7" s="323" t="s">
        <v>617</v>
      </c>
      <c r="N7" s="320">
        <f>References!G22</f>
        <v>81</v>
      </c>
      <c r="O7" s="323" t="s">
        <v>617</v>
      </c>
      <c r="P7" s="320">
        <f>References!G23</f>
        <v>82</v>
      </c>
      <c r="Q7" s="323" t="s">
        <v>459</v>
      </c>
      <c r="R7" s="320">
        <f>References!$B$13</f>
        <v>10</v>
      </c>
      <c r="S7" s="323" t="s">
        <v>459</v>
      </c>
      <c r="T7" s="320">
        <f>References!G25</f>
        <v>84</v>
      </c>
      <c r="U7" s="323" t="s">
        <v>459</v>
      </c>
      <c r="V7" s="322">
        <v>19</v>
      </c>
      <c r="W7" s="500" t="s">
        <v>459</v>
      </c>
      <c r="X7" s="320">
        <f>References!G40</f>
        <v>99</v>
      </c>
      <c r="Y7" s="500" t="s">
        <v>788</v>
      </c>
      <c r="Z7" s="587">
        <v>108</v>
      </c>
      <c r="AA7" s="500" t="s">
        <v>817</v>
      </c>
      <c r="AB7" s="587">
        <v>117</v>
      </c>
      <c r="AC7" s="318"/>
    </row>
    <row r="8" spans="2:29" ht="72" x14ac:dyDescent="0.2">
      <c r="B8" s="13" t="s">
        <v>12</v>
      </c>
      <c r="C8" s="13" t="str">
        <f t="shared" si="0"/>
        <v>SCA H2</v>
      </c>
      <c r="D8" s="13" t="s">
        <v>16</v>
      </c>
      <c r="E8" s="96" t="s">
        <v>532</v>
      </c>
      <c r="F8" s="139" t="s">
        <v>789</v>
      </c>
      <c r="G8" s="176" t="s">
        <v>610</v>
      </c>
      <c r="H8" s="112">
        <f>References!$B$12</f>
        <v>9</v>
      </c>
      <c r="I8" s="176" t="s">
        <v>610</v>
      </c>
      <c r="J8" s="112">
        <f>References!$B$12</f>
        <v>9</v>
      </c>
      <c r="K8" s="176" t="s">
        <v>610</v>
      </c>
      <c r="L8" s="112">
        <f>References!$B$12</f>
        <v>9</v>
      </c>
      <c r="M8" s="176" t="s">
        <v>610</v>
      </c>
      <c r="N8" s="112">
        <f>References!$B$12</f>
        <v>9</v>
      </c>
      <c r="O8" s="176" t="s">
        <v>610</v>
      </c>
      <c r="P8" s="112">
        <f>References!$B$12</f>
        <v>9</v>
      </c>
      <c r="Q8" s="176" t="s">
        <v>619</v>
      </c>
      <c r="R8" s="112">
        <f>References!$G$24</f>
        <v>83</v>
      </c>
      <c r="S8" s="176" t="s">
        <v>611</v>
      </c>
      <c r="T8" s="112">
        <f>References!B14</f>
        <v>11</v>
      </c>
      <c r="U8" s="176" t="s">
        <v>612</v>
      </c>
      <c r="V8" s="116">
        <f>References!G30</f>
        <v>89</v>
      </c>
      <c r="W8" s="286" t="s">
        <v>733</v>
      </c>
      <c r="X8" s="112">
        <f>References!G40</f>
        <v>99</v>
      </c>
      <c r="Y8" s="286" t="s">
        <v>785</v>
      </c>
      <c r="Z8" s="564">
        <v>109</v>
      </c>
      <c r="AA8" s="286" t="s">
        <v>818</v>
      </c>
      <c r="AB8" s="564">
        <v>118</v>
      </c>
      <c r="AC8" s="139" t="s">
        <v>670</v>
      </c>
    </row>
    <row r="9" spans="2:29" ht="37.5" x14ac:dyDescent="0.2">
      <c r="B9" s="318" t="s">
        <v>12</v>
      </c>
      <c r="C9" s="318" t="str">
        <f t="shared" si="0"/>
        <v>WQ-RH-E</v>
      </c>
      <c r="D9" s="318" t="s">
        <v>17</v>
      </c>
      <c r="E9" s="319" t="s">
        <v>682</v>
      </c>
      <c r="F9" s="324" t="s">
        <v>789</v>
      </c>
      <c r="G9" s="323" t="s">
        <v>453</v>
      </c>
      <c r="H9" s="320">
        <f>References!G$14</f>
        <v>73</v>
      </c>
      <c r="I9" s="342"/>
      <c r="J9" s="343"/>
      <c r="K9" s="323" t="s">
        <v>454</v>
      </c>
      <c r="L9" s="320">
        <f>References!$G$13</f>
        <v>72</v>
      </c>
      <c r="M9" s="342"/>
      <c r="N9" s="343"/>
      <c r="O9" s="342"/>
      <c r="P9" s="344"/>
      <c r="Q9" s="323" t="s">
        <v>455</v>
      </c>
      <c r="R9" s="320">
        <f>References!$G$12</f>
        <v>71</v>
      </c>
      <c r="S9" s="342"/>
      <c r="T9" s="344"/>
      <c r="U9" s="323" t="s">
        <v>461</v>
      </c>
      <c r="V9" s="322">
        <f>References!$G$11</f>
        <v>70</v>
      </c>
      <c r="W9" s="345"/>
      <c r="X9" s="344"/>
      <c r="Y9" s="345"/>
      <c r="Z9" s="588"/>
      <c r="AA9" s="345"/>
      <c r="AB9" s="588"/>
      <c r="AC9" s="324" t="s">
        <v>491</v>
      </c>
    </row>
    <row r="10" spans="2:29" ht="24" x14ac:dyDescent="0.2">
      <c r="B10" s="13" t="s">
        <v>12</v>
      </c>
      <c r="C10" s="13" t="str">
        <f t="shared" si="0"/>
        <v>WQ-RH-C</v>
      </c>
      <c r="D10" s="13" t="s">
        <v>18</v>
      </c>
      <c r="E10" s="96" t="s">
        <v>447</v>
      </c>
      <c r="F10" s="139" t="s">
        <v>789</v>
      </c>
      <c r="G10" s="176" t="s">
        <v>463</v>
      </c>
      <c r="H10" s="112">
        <f>References!$G$14</f>
        <v>73</v>
      </c>
      <c r="I10" s="120"/>
      <c r="J10" s="542"/>
      <c r="K10" s="176" t="s">
        <v>464</v>
      </c>
      <c r="L10" s="112">
        <f>References!$G$13</f>
        <v>72</v>
      </c>
      <c r="M10" s="120"/>
      <c r="N10" s="542"/>
      <c r="O10" s="120"/>
      <c r="P10" s="542"/>
      <c r="Q10" s="176" t="s">
        <v>462</v>
      </c>
      <c r="R10" s="112">
        <f>References!$G$12</f>
        <v>71</v>
      </c>
      <c r="S10" s="120"/>
      <c r="T10" s="542"/>
      <c r="U10" s="176" t="s">
        <v>460</v>
      </c>
      <c r="V10" s="116">
        <f>References!$G$11</f>
        <v>70</v>
      </c>
      <c r="W10" s="535"/>
      <c r="X10" s="285"/>
      <c r="Y10" s="535"/>
      <c r="Z10" s="562"/>
      <c r="AA10" s="535"/>
      <c r="AB10" s="562"/>
      <c r="AC10" s="139" t="s">
        <v>491</v>
      </c>
    </row>
    <row r="11" spans="2:29" ht="36" x14ac:dyDescent="0.2">
      <c r="B11" s="318" t="s">
        <v>12</v>
      </c>
      <c r="C11" s="318" t="s">
        <v>42</v>
      </c>
      <c r="D11" s="318" t="s">
        <v>19</v>
      </c>
      <c r="E11" s="319" t="s">
        <v>533</v>
      </c>
      <c r="F11" s="324" t="s">
        <v>790</v>
      </c>
      <c r="G11" s="624"/>
      <c r="H11" s="346"/>
      <c r="I11" s="624"/>
      <c r="J11" s="346"/>
      <c r="K11" s="625" t="s">
        <v>275</v>
      </c>
      <c r="L11" s="346"/>
      <c r="M11" s="625"/>
      <c r="N11" s="346"/>
      <c r="O11" s="625"/>
      <c r="P11" s="346"/>
      <c r="Q11" s="624"/>
      <c r="R11" s="346"/>
      <c r="S11" s="626"/>
      <c r="T11" s="346"/>
      <c r="U11" s="627"/>
      <c r="V11" s="628"/>
      <c r="W11" s="347"/>
      <c r="X11" s="346"/>
      <c r="Y11" s="347"/>
      <c r="Z11" s="589"/>
      <c r="AA11" s="347"/>
      <c r="AB11" s="589"/>
      <c r="AC11" s="324" t="s">
        <v>490</v>
      </c>
    </row>
    <row r="12" spans="2:29" x14ac:dyDescent="0.2">
      <c r="B12" s="13"/>
      <c r="C12" s="13"/>
      <c r="D12" s="13"/>
      <c r="E12" s="161" t="s">
        <v>47</v>
      </c>
      <c r="F12" s="139" t="s">
        <v>790</v>
      </c>
      <c r="G12" s="313">
        <v>0.98</v>
      </c>
      <c r="H12" s="112">
        <f>References!$B$15</f>
        <v>12</v>
      </c>
      <c r="I12" s="312">
        <v>0.97199999999999998</v>
      </c>
      <c r="J12" s="112">
        <f>References!$G$9</f>
        <v>68</v>
      </c>
      <c r="K12" s="312">
        <v>0.97799999999999998</v>
      </c>
      <c r="L12" s="112">
        <f>References!$B$16</f>
        <v>13</v>
      </c>
      <c r="M12" s="312">
        <v>0.99299999999999999</v>
      </c>
      <c r="N12" s="112">
        <f>References!$B$17</f>
        <v>14</v>
      </c>
      <c r="O12" s="312">
        <v>0.97599999999999998</v>
      </c>
      <c r="P12" s="112">
        <f>References!$B$18</f>
        <v>15</v>
      </c>
      <c r="Q12" s="312">
        <v>0.98599999999999999</v>
      </c>
      <c r="R12" s="112">
        <f>References!$B$19</f>
        <v>16</v>
      </c>
      <c r="S12" s="313">
        <v>1</v>
      </c>
      <c r="T12" s="112">
        <f>References!$B$20</f>
        <v>17</v>
      </c>
      <c r="U12" s="313">
        <v>0.99</v>
      </c>
      <c r="V12" s="116">
        <f>References!B21</f>
        <v>18</v>
      </c>
      <c r="W12" s="535"/>
      <c r="X12" s="285"/>
      <c r="Y12" s="535"/>
      <c r="Z12" s="562"/>
      <c r="AA12" s="535"/>
      <c r="AB12" s="562"/>
      <c r="AC12" s="13"/>
    </row>
    <row r="13" spans="2:29" x14ac:dyDescent="0.2">
      <c r="B13" s="318"/>
      <c r="C13" s="318"/>
      <c r="D13" s="318"/>
      <c r="E13" s="329" t="s">
        <v>430</v>
      </c>
      <c r="F13" s="324" t="s">
        <v>790</v>
      </c>
      <c r="G13" s="331" t="s">
        <v>42</v>
      </c>
      <c r="H13" s="320"/>
      <c r="I13" s="325" t="s">
        <v>42</v>
      </c>
      <c r="J13" s="326"/>
      <c r="K13" s="325" t="s">
        <v>42</v>
      </c>
      <c r="L13" s="326"/>
      <c r="M13" s="325" t="s">
        <v>42</v>
      </c>
      <c r="N13" s="326"/>
      <c r="O13" s="325" t="s">
        <v>42</v>
      </c>
      <c r="P13" s="326"/>
      <c r="Q13" s="325" t="s">
        <v>42</v>
      </c>
      <c r="R13" s="326"/>
      <c r="S13" s="325" t="s">
        <v>42</v>
      </c>
      <c r="T13" s="326"/>
      <c r="U13" s="330">
        <v>0.85</v>
      </c>
      <c r="V13" s="322">
        <f>References!B21</f>
        <v>18</v>
      </c>
      <c r="W13" s="345"/>
      <c r="X13" s="344"/>
      <c r="Y13" s="345"/>
      <c r="Z13" s="588"/>
      <c r="AA13" s="345"/>
      <c r="AB13" s="588"/>
      <c r="AC13" s="318"/>
    </row>
    <row r="14" spans="2:29" x14ac:dyDescent="0.2">
      <c r="B14" s="13"/>
      <c r="C14" s="13"/>
      <c r="D14" s="13"/>
      <c r="E14" s="161" t="s">
        <v>48</v>
      </c>
      <c r="F14" s="139" t="s">
        <v>790</v>
      </c>
      <c r="G14" s="314">
        <v>0.92</v>
      </c>
      <c r="H14" s="112">
        <f>References!$B$15</f>
        <v>12</v>
      </c>
      <c r="I14" s="312">
        <v>0.625</v>
      </c>
      <c r="J14" s="112">
        <f>References!$G$9</f>
        <v>68</v>
      </c>
      <c r="K14" s="313">
        <v>0.9</v>
      </c>
      <c r="L14" s="112">
        <f>References!$B$16</f>
        <v>13</v>
      </c>
      <c r="M14" s="313">
        <v>0.75</v>
      </c>
      <c r="N14" s="112">
        <f>References!$B$17</f>
        <v>14</v>
      </c>
      <c r="O14" s="312">
        <v>0.91700000000000004</v>
      </c>
      <c r="P14" s="112">
        <f>References!$B$18</f>
        <v>15</v>
      </c>
      <c r="Q14" s="313">
        <v>0.75</v>
      </c>
      <c r="R14" s="112">
        <f>References!$B$19</f>
        <v>16</v>
      </c>
      <c r="S14" s="313">
        <v>1</v>
      </c>
      <c r="T14" s="112">
        <f>References!$B$20</f>
        <v>17</v>
      </c>
      <c r="U14" s="313">
        <v>0.73</v>
      </c>
      <c r="V14" s="116">
        <f>References!B21</f>
        <v>18</v>
      </c>
      <c r="W14" s="535"/>
      <c r="X14" s="285"/>
      <c r="Y14" s="535"/>
      <c r="Z14" s="562"/>
      <c r="AA14" s="535"/>
      <c r="AB14" s="562"/>
      <c r="AC14" s="13"/>
    </row>
    <row r="15" spans="2:29" x14ac:dyDescent="0.2">
      <c r="B15" s="318"/>
      <c r="C15" s="318"/>
      <c r="D15" s="318"/>
      <c r="E15" s="329" t="s">
        <v>49</v>
      </c>
      <c r="F15" s="324" t="s">
        <v>790</v>
      </c>
      <c r="G15" s="330">
        <v>1</v>
      </c>
      <c r="H15" s="320">
        <f>References!$B$15</f>
        <v>12</v>
      </c>
      <c r="I15" s="330">
        <v>1</v>
      </c>
      <c r="J15" s="320">
        <f>References!$G$9</f>
        <v>68</v>
      </c>
      <c r="K15" s="330">
        <v>1</v>
      </c>
      <c r="L15" s="320">
        <f>References!$B$16</f>
        <v>13</v>
      </c>
      <c r="M15" s="330">
        <v>1</v>
      </c>
      <c r="N15" s="320">
        <f>References!$B$17</f>
        <v>14</v>
      </c>
      <c r="O15" s="330">
        <v>1</v>
      </c>
      <c r="P15" s="320">
        <f>References!$B$18</f>
        <v>15</v>
      </c>
      <c r="Q15" s="330">
        <v>0.5</v>
      </c>
      <c r="R15" s="320">
        <f>References!$B$19</f>
        <v>16</v>
      </c>
      <c r="S15" s="330">
        <v>1</v>
      </c>
      <c r="T15" s="320">
        <f>References!$B$20</f>
        <v>17</v>
      </c>
      <c r="U15" s="330">
        <v>1</v>
      </c>
      <c r="V15" s="322">
        <f>References!B21</f>
        <v>18</v>
      </c>
      <c r="W15" s="345"/>
      <c r="X15" s="344"/>
      <c r="Y15" s="345"/>
      <c r="Z15" s="588"/>
      <c r="AA15" s="345"/>
      <c r="AB15" s="588"/>
      <c r="AC15" s="318"/>
    </row>
    <row r="16" spans="2:29" x14ac:dyDescent="0.2">
      <c r="B16" s="13"/>
      <c r="C16" s="13"/>
      <c r="D16" s="13"/>
      <c r="E16" s="161" t="s">
        <v>50</v>
      </c>
      <c r="F16" s="139" t="s">
        <v>790</v>
      </c>
      <c r="G16" s="313">
        <v>1</v>
      </c>
      <c r="H16" s="112">
        <f>References!$B$15</f>
        <v>12</v>
      </c>
      <c r="I16" s="313">
        <v>1</v>
      </c>
      <c r="J16" s="112">
        <f>References!$G$9</f>
        <v>68</v>
      </c>
      <c r="K16" s="313">
        <v>1</v>
      </c>
      <c r="L16" s="112">
        <f>References!$B$16</f>
        <v>13</v>
      </c>
      <c r="M16" s="313">
        <v>1</v>
      </c>
      <c r="N16" s="112">
        <f>References!$B$17</f>
        <v>14</v>
      </c>
      <c r="O16" s="313">
        <v>1</v>
      </c>
      <c r="P16" s="112">
        <f>References!$B$18</f>
        <v>15</v>
      </c>
      <c r="Q16" s="313">
        <v>0.75</v>
      </c>
      <c r="R16" s="112">
        <f>References!$B$19</f>
        <v>16</v>
      </c>
      <c r="S16" s="313">
        <v>1</v>
      </c>
      <c r="T16" s="112">
        <f>References!$B$20</f>
        <v>17</v>
      </c>
      <c r="U16" s="313">
        <v>1</v>
      </c>
      <c r="V16" s="116">
        <f>References!B21</f>
        <v>18</v>
      </c>
      <c r="W16" s="535"/>
      <c r="X16" s="285"/>
      <c r="Y16" s="535"/>
      <c r="Z16" s="562"/>
      <c r="AA16" s="535"/>
      <c r="AB16" s="562"/>
      <c r="AC16" s="13"/>
    </row>
    <row r="17" spans="2:29" x14ac:dyDescent="0.2">
      <c r="B17" s="318"/>
      <c r="C17" s="318"/>
      <c r="D17" s="318"/>
      <c r="E17" s="329" t="s">
        <v>51</v>
      </c>
      <c r="F17" s="324" t="s">
        <v>790</v>
      </c>
      <c r="G17" s="330">
        <v>1</v>
      </c>
      <c r="H17" s="320">
        <f>References!$B$15</f>
        <v>12</v>
      </c>
      <c r="I17" s="330">
        <v>0.75</v>
      </c>
      <c r="J17" s="320">
        <f>References!$G$9</f>
        <v>68</v>
      </c>
      <c r="K17" s="330">
        <v>0.6</v>
      </c>
      <c r="L17" s="320">
        <f>References!$B$16</f>
        <v>13</v>
      </c>
      <c r="M17" s="330">
        <v>0.88</v>
      </c>
      <c r="N17" s="320">
        <f>References!$B$17</f>
        <v>14</v>
      </c>
      <c r="O17" s="327">
        <v>0.66700000000000004</v>
      </c>
      <c r="P17" s="320">
        <f>References!$B$18</f>
        <v>15</v>
      </c>
      <c r="Q17" s="330">
        <v>1</v>
      </c>
      <c r="R17" s="320">
        <f>References!$B$19</f>
        <v>16</v>
      </c>
      <c r="S17" s="330">
        <v>1</v>
      </c>
      <c r="T17" s="320">
        <f>References!$B$20</f>
        <v>17</v>
      </c>
      <c r="U17" s="330">
        <v>1</v>
      </c>
      <c r="V17" s="322">
        <f>References!B21</f>
        <v>18</v>
      </c>
      <c r="W17" s="345"/>
      <c r="X17" s="344"/>
      <c r="Y17" s="345"/>
      <c r="Z17" s="588"/>
      <c r="AA17" s="345"/>
      <c r="AB17" s="588"/>
      <c r="AC17" s="318"/>
    </row>
    <row r="18" spans="2:29" x14ac:dyDescent="0.2">
      <c r="B18" s="13"/>
      <c r="C18" s="13"/>
      <c r="D18" s="13"/>
      <c r="E18" s="161" t="s">
        <v>267</v>
      </c>
      <c r="F18" s="139" t="s">
        <v>790</v>
      </c>
      <c r="G18" s="313">
        <v>1</v>
      </c>
      <c r="H18" s="112">
        <f>References!$B$15</f>
        <v>12</v>
      </c>
      <c r="I18" s="313">
        <v>1</v>
      </c>
      <c r="J18" s="112">
        <f>References!$G$9</f>
        <v>68</v>
      </c>
      <c r="K18" s="313">
        <v>1</v>
      </c>
      <c r="L18" s="112">
        <f>References!$B$16</f>
        <v>13</v>
      </c>
      <c r="M18" s="313">
        <v>1</v>
      </c>
      <c r="N18" s="112">
        <f>References!$B$17</f>
        <v>14</v>
      </c>
      <c r="O18" s="313">
        <v>1</v>
      </c>
      <c r="P18" s="112">
        <f>References!$B$18</f>
        <v>15</v>
      </c>
      <c r="Q18" s="313">
        <v>0.75</v>
      </c>
      <c r="R18" s="112">
        <f>References!$B$19</f>
        <v>16</v>
      </c>
      <c r="S18" s="313">
        <v>1</v>
      </c>
      <c r="T18" s="112">
        <f>References!$B$20</f>
        <v>17</v>
      </c>
      <c r="U18" s="313">
        <v>1</v>
      </c>
      <c r="V18" s="116">
        <f>References!B21</f>
        <v>18</v>
      </c>
      <c r="W18" s="535"/>
      <c r="X18" s="285"/>
      <c r="Y18" s="535"/>
      <c r="Z18" s="562"/>
      <c r="AA18" s="535"/>
      <c r="AB18" s="562"/>
      <c r="AC18" s="13"/>
    </row>
    <row r="19" spans="2:29" x14ac:dyDescent="0.2">
      <c r="B19" s="318"/>
      <c r="C19" s="318"/>
      <c r="D19" s="318"/>
      <c r="E19" s="329" t="s">
        <v>52</v>
      </c>
      <c r="F19" s="324" t="s">
        <v>790</v>
      </c>
      <c r="G19" s="330">
        <v>1</v>
      </c>
      <c r="H19" s="320">
        <f>References!$B$15</f>
        <v>12</v>
      </c>
      <c r="I19" s="330">
        <v>1</v>
      </c>
      <c r="J19" s="320">
        <f>References!$G$9</f>
        <v>68</v>
      </c>
      <c r="K19" s="330">
        <v>1</v>
      </c>
      <c r="L19" s="320">
        <f>References!$B$16</f>
        <v>13</v>
      </c>
      <c r="M19" s="330">
        <v>0.88</v>
      </c>
      <c r="N19" s="320">
        <f>References!$B$17</f>
        <v>14</v>
      </c>
      <c r="O19" s="330">
        <v>1</v>
      </c>
      <c r="P19" s="320">
        <f>References!$B$18</f>
        <v>15</v>
      </c>
      <c r="Q19" s="330">
        <v>0.5</v>
      </c>
      <c r="R19" s="320">
        <f>References!$B$19</f>
        <v>16</v>
      </c>
      <c r="S19" s="330">
        <v>1</v>
      </c>
      <c r="T19" s="320">
        <f>References!$B$20</f>
        <v>17</v>
      </c>
      <c r="U19" s="330">
        <v>0.96</v>
      </c>
      <c r="V19" s="322">
        <f>References!B21</f>
        <v>18</v>
      </c>
      <c r="W19" s="345"/>
      <c r="X19" s="344"/>
      <c r="Y19" s="345"/>
      <c r="Z19" s="588"/>
      <c r="AA19" s="345"/>
      <c r="AB19" s="588"/>
      <c r="AC19" s="318"/>
    </row>
    <row r="20" spans="2:29" ht="24" x14ac:dyDescent="0.2">
      <c r="B20" s="13" t="s">
        <v>20</v>
      </c>
      <c r="C20" s="13" t="str">
        <f t="shared" ref="C20:C25" si="1">D20</f>
        <v>H3</v>
      </c>
      <c r="D20" s="13" t="s">
        <v>21</v>
      </c>
      <c r="E20" s="96" t="s">
        <v>566</v>
      </c>
      <c r="F20" s="139" t="s">
        <v>22</v>
      </c>
      <c r="G20" s="143">
        <v>1</v>
      </c>
      <c r="H20" s="112">
        <f>References!B25</f>
        <v>22</v>
      </c>
      <c r="I20" s="143">
        <v>1</v>
      </c>
      <c r="J20" s="110">
        <f>References!B52</f>
        <v>49</v>
      </c>
      <c r="K20" s="143">
        <v>1</v>
      </c>
      <c r="L20" s="110">
        <f>References!B52</f>
        <v>49</v>
      </c>
      <c r="M20" s="143">
        <v>1</v>
      </c>
      <c r="N20" s="110">
        <f>References!B52</f>
        <v>49</v>
      </c>
      <c r="O20" s="143">
        <v>1</v>
      </c>
      <c r="P20" s="110">
        <f>References!B52</f>
        <v>49</v>
      </c>
      <c r="Q20" s="143">
        <v>1</v>
      </c>
      <c r="R20" s="110">
        <f>References!B52</f>
        <v>49</v>
      </c>
      <c r="S20" s="143">
        <v>1</v>
      </c>
      <c r="T20" s="110">
        <f>References!B51</f>
        <v>48</v>
      </c>
      <c r="U20" s="151">
        <v>1</v>
      </c>
      <c r="V20" s="116">
        <f>References!G7</f>
        <v>66</v>
      </c>
      <c r="W20" s="151">
        <v>1</v>
      </c>
      <c r="X20" s="112">
        <f>References!G34</f>
        <v>93</v>
      </c>
      <c r="Y20" s="151">
        <v>1</v>
      </c>
      <c r="Z20" s="564">
        <v>103</v>
      </c>
      <c r="AA20" s="151">
        <v>1</v>
      </c>
      <c r="AB20" s="564">
        <v>112</v>
      </c>
      <c r="AC20" s="13"/>
    </row>
    <row r="21" spans="2:29" ht="24" x14ac:dyDescent="0.2">
      <c r="B21" s="318" t="s">
        <v>20</v>
      </c>
      <c r="C21" s="318" t="str">
        <f t="shared" si="1"/>
        <v>H3</v>
      </c>
      <c r="D21" s="318" t="s">
        <v>21</v>
      </c>
      <c r="E21" s="319" t="s">
        <v>566</v>
      </c>
      <c r="F21" s="324" t="s">
        <v>13</v>
      </c>
      <c r="G21" s="321">
        <v>0.996</v>
      </c>
      <c r="H21" s="320">
        <f>References!B25</f>
        <v>22</v>
      </c>
      <c r="I21" s="321">
        <v>0.998</v>
      </c>
      <c r="J21" s="320">
        <f>References!B24</f>
        <v>21</v>
      </c>
      <c r="K21" s="328">
        <v>1</v>
      </c>
      <c r="L21" s="320">
        <f>References!B24</f>
        <v>21</v>
      </c>
      <c r="M21" s="328">
        <v>1</v>
      </c>
      <c r="N21" s="320">
        <f>References!B24</f>
        <v>21</v>
      </c>
      <c r="O21" s="328">
        <v>1</v>
      </c>
      <c r="P21" s="320">
        <f>References!B24</f>
        <v>21</v>
      </c>
      <c r="Q21" s="328">
        <v>1</v>
      </c>
      <c r="R21" s="320">
        <f>References!B24</f>
        <v>21</v>
      </c>
      <c r="S21" s="328">
        <v>1</v>
      </c>
      <c r="T21" s="320">
        <f>References!B24</f>
        <v>21</v>
      </c>
      <c r="U21" s="328">
        <v>1</v>
      </c>
      <c r="V21" s="322">
        <f>References!G4</f>
        <v>63</v>
      </c>
      <c r="W21" s="328">
        <v>1</v>
      </c>
      <c r="X21" s="320">
        <f>References!G35</f>
        <v>94</v>
      </c>
      <c r="Y21" s="328">
        <v>1</v>
      </c>
      <c r="Z21" s="590">
        <v>102</v>
      </c>
      <c r="AA21" s="328">
        <v>1</v>
      </c>
      <c r="AB21" s="590">
        <v>110</v>
      </c>
      <c r="AC21" s="318"/>
    </row>
    <row r="22" spans="2:29" x14ac:dyDescent="0.2">
      <c r="B22" s="13" t="s">
        <v>20</v>
      </c>
      <c r="C22" s="13" t="str">
        <f t="shared" si="1"/>
        <v>H4</v>
      </c>
      <c r="D22" s="13" t="s">
        <v>23</v>
      </c>
      <c r="E22" s="96" t="s">
        <v>186</v>
      </c>
      <c r="F22" s="139" t="s">
        <v>22</v>
      </c>
      <c r="G22" s="137" t="s">
        <v>181</v>
      </c>
      <c r="H22" s="110">
        <f>References!B25</f>
        <v>22</v>
      </c>
      <c r="I22" s="137" t="s">
        <v>181</v>
      </c>
      <c r="J22" s="110">
        <f>References!B52</f>
        <v>49</v>
      </c>
      <c r="K22" s="137" t="s">
        <v>181</v>
      </c>
      <c r="L22" s="110">
        <f>References!B52</f>
        <v>49</v>
      </c>
      <c r="M22" s="137" t="s">
        <v>181</v>
      </c>
      <c r="N22" s="110">
        <f>References!B52</f>
        <v>49</v>
      </c>
      <c r="O22" s="137" t="s">
        <v>181</v>
      </c>
      <c r="P22" s="110">
        <f>References!B52</f>
        <v>49</v>
      </c>
      <c r="Q22" s="138" t="s">
        <v>181</v>
      </c>
      <c r="R22" s="110">
        <f>References!B52</f>
        <v>49</v>
      </c>
      <c r="S22" s="138" t="s">
        <v>182</v>
      </c>
      <c r="T22" s="112">
        <f>References!B51</f>
        <v>48</v>
      </c>
      <c r="U22" s="105" t="s">
        <v>182</v>
      </c>
      <c r="V22" s="116">
        <f>References!G7</f>
        <v>66</v>
      </c>
      <c r="W22" s="137" t="s">
        <v>181</v>
      </c>
      <c r="X22" s="112">
        <f>References!G34</f>
        <v>93</v>
      </c>
      <c r="Y22" s="137" t="s">
        <v>181</v>
      </c>
      <c r="Z22" s="564">
        <v>103</v>
      </c>
      <c r="AA22" s="137" t="s">
        <v>181</v>
      </c>
      <c r="AB22" s="564">
        <v>112</v>
      </c>
      <c r="AC22" s="139"/>
    </row>
    <row r="23" spans="2:29" x14ac:dyDescent="0.2">
      <c r="B23" s="318" t="s">
        <v>20</v>
      </c>
      <c r="C23" s="318" t="str">
        <f t="shared" si="1"/>
        <v>H4</v>
      </c>
      <c r="D23" s="318" t="s">
        <v>23</v>
      </c>
      <c r="E23" s="324" t="s">
        <v>186</v>
      </c>
      <c r="F23" s="324" t="s">
        <v>13</v>
      </c>
      <c r="G23" s="332" t="s">
        <v>183</v>
      </c>
      <c r="H23" s="320">
        <f>References!B25</f>
        <v>22</v>
      </c>
      <c r="I23" s="332" t="s">
        <v>183</v>
      </c>
      <c r="J23" s="320">
        <f>References!B24</f>
        <v>21</v>
      </c>
      <c r="K23" s="332" t="s">
        <v>184</v>
      </c>
      <c r="L23" s="320">
        <f>References!B24</f>
        <v>21</v>
      </c>
      <c r="M23" s="332" t="s">
        <v>185</v>
      </c>
      <c r="N23" s="320">
        <f>References!B24</f>
        <v>21</v>
      </c>
      <c r="O23" s="332" t="s">
        <v>185</v>
      </c>
      <c r="P23" s="320">
        <f>References!B24</f>
        <v>21</v>
      </c>
      <c r="Q23" s="332" t="s">
        <v>185</v>
      </c>
      <c r="R23" s="320">
        <f>References!B24</f>
        <v>21</v>
      </c>
      <c r="S23" s="332" t="s">
        <v>185</v>
      </c>
      <c r="T23" s="320">
        <f>References!B24</f>
        <v>21</v>
      </c>
      <c r="U23" s="332" t="s">
        <v>185</v>
      </c>
      <c r="V23" s="322">
        <f>References!G4</f>
        <v>63</v>
      </c>
      <c r="W23" s="332" t="s">
        <v>185</v>
      </c>
      <c r="X23" s="320">
        <f>References!G35</f>
        <v>94</v>
      </c>
      <c r="Y23" s="332" t="s">
        <v>185</v>
      </c>
      <c r="Z23" s="590">
        <v>102</v>
      </c>
      <c r="AA23" s="332" t="s">
        <v>185</v>
      </c>
      <c r="AB23" s="590">
        <v>110</v>
      </c>
      <c r="AC23" s="318"/>
    </row>
    <row r="24" spans="2:29" x14ac:dyDescent="0.2">
      <c r="B24" s="13" t="s">
        <v>20</v>
      </c>
      <c r="C24" s="13" t="str">
        <f t="shared" si="1"/>
        <v>C9</v>
      </c>
      <c r="D24" s="13" t="s">
        <v>131</v>
      </c>
      <c r="E24" s="47" t="s">
        <v>591</v>
      </c>
      <c r="F24" s="139" t="s">
        <v>22</v>
      </c>
      <c r="G24" s="315">
        <v>0.8</v>
      </c>
      <c r="H24" s="112">
        <f>References!B25</f>
        <v>22</v>
      </c>
      <c r="I24" s="315">
        <v>0.8</v>
      </c>
      <c r="J24" s="112">
        <f>References!B52</f>
        <v>49</v>
      </c>
      <c r="K24" s="315">
        <v>0.9</v>
      </c>
      <c r="L24" s="110">
        <f>References!B52</f>
        <v>49</v>
      </c>
      <c r="M24" s="315">
        <v>0.6</v>
      </c>
      <c r="N24" s="110">
        <f>References!B52</f>
        <v>49</v>
      </c>
      <c r="O24" s="315">
        <v>0.7</v>
      </c>
      <c r="P24" s="110">
        <f>References!B52</f>
        <v>49</v>
      </c>
      <c r="Q24" s="315">
        <v>0.6</v>
      </c>
      <c r="R24" s="110">
        <f>References!B52</f>
        <v>49</v>
      </c>
      <c r="S24" s="146">
        <v>0.5</v>
      </c>
      <c r="T24" s="110">
        <f>References!B51</f>
        <v>48</v>
      </c>
      <c r="U24" s="95">
        <v>0.5</v>
      </c>
      <c r="V24" s="116">
        <f>References!G7</f>
        <v>66</v>
      </c>
      <c r="W24" s="95">
        <v>0.3</v>
      </c>
      <c r="X24" s="112">
        <f>References!G34</f>
        <v>93</v>
      </c>
      <c r="Y24" s="95">
        <v>0.2</v>
      </c>
      <c r="Z24" s="564">
        <v>103</v>
      </c>
      <c r="AA24" s="95">
        <v>0.1</v>
      </c>
      <c r="AB24" s="564">
        <v>112</v>
      </c>
      <c r="AC24" s="164"/>
    </row>
    <row r="25" spans="2:29" x14ac:dyDescent="0.2">
      <c r="B25" s="333" t="s">
        <v>20</v>
      </c>
      <c r="C25" s="333" t="str">
        <f t="shared" si="1"/>
        <v>C9</v>
      </c>
      <c r="D25" s="333" t="s">
        <v>131</v>
      </c>
      <c r="E25" s="334" t="s">
        <v>591</v>
      </c>
      <c r="F25" s="530" t="s">
        <v>13</v>
      </c>
      <c r="G25" s="335">
        <v>6.8</v>
      </c>
      <c r="H25" s="336">
        <f>References!B25</f>
        <v>22</v>
      </c>
      <c r="I25" s="335">
        <v>3.9</v>
      </c>
      <c r="J25" s="336">
        <f>References!B24</f>
        <v>21</v>
      </c>
      <c r="K25" s="335">
        <v>2.8</v>
      </c>
      <c r="L25" s="336">
        <f>References!B24</f>
        <v>21</v>
      </c>
      <c r="M25" s="337">
        <v>3.24</v>
      </c>
      <c r="N25" s="336">
        <f>References!B24</f>
        <v>21</v>
      </c>
      <c r="O25" s="337">
        <v>3.44</v>
      </c>
      <c r="P25" s="336">
        <f>References!B24</f>
        <v>21</v>
      </c>
      <c r="Q25" s="337">
        <v>2.79</v>
      </c>
      <c r="R25" s="336">
        <f>References!B24</f>
        <v>21</v>
      </c>
      <c r="S25" s="338">
        <v>2.8652424390000002</v>
      </c>
      <c r="T25" s="336">
        <f>References!B24</f>
        <v>21</v>
      </c>
      <c r="U25" s="339">
        <v>2.9</v>
      </c>
      <c r="V25" s="340">
        <f>References!G4</f>
        <v>63</v>
      </c>
      <c r="W25" s="339">
        <v>3.3</v>
      </c>
      <c r="X25" s="336">
        <f>References!G35</f>
        <v>94</v>
      </c>
      <c r="Y25" s="339">
        <v>3</v>
      </c>
      <c r="Z25" s="591">
        <v>102</v>
      </c>
      <c r="AA25" s="339">
        <v>1.7</v>
      </c>
      <c r="AB25" s="591">
        <v>110</v>
      </c>
      <c r="AC25" s="341"/>
    </row>
    <row r="26" spans="2:29" x14ac:dyDescent="0.2">
      <c r="M26" s="140"/>
      <c r="N26" s="113"/>
      <c r="O26" s="18"/>
      <c r="Z26" s="592"/>
      <c r="AA26" s="116"/>
      <c r="AB26" s="592"/>
    </row>
    <row r="27" spans="2:29" x14ac:dyDescent="0.2">
      <c r="B27" s="249" t="s">
        <v>674</v>
      </c>
      <c r="C27" s="249"/>
      <c r="O27" s="18"/>
      <c r="Q27" s="145"/>
      <c r="R27" s="144"/>
      <c r="Z27" s="116"/>
      <c r="AA27" s="116"/>
      <c r="AB27" s="116"/>
    </row>
    <row r="28" spans="2:29" hidden="1" x14ac:dyDescent="0.2">
      <c r="G28" s="144"/>
      <c r="H28" s="145"/>
      <c r="I28" s="144"/>
      <c r="J28" s="145"/>
      <c r="K28" s="144"/>
      <c r="L28" s="145"/>
      <c r="M28" s="144"/>
      <c r="N28" s="145"/>
      <c r="O28" s="144"/>
      <c r="P28" s="145"/>
      <c r="Q28" s="144"/>
      <c r="R28" s="144"/>
      <c r="S28" s="146"/>
      <c r="Z28" s="320"/>
      <c r="AA28" s="322"/>
      <c r="AB28" s="322"/>
    </row>
    <row r="29" spans="2:29" hidden="1" x14ac:dyDescent="0.2">
      <c r="D29" s="142"/>
      <c r="R29" s="14"/>
      <c r="Z29" s="336"/>
      <c r="AA29" s="322"/>
      <c r="AB29" s="322"/>
    </row>
  </sheetData>
  <sheetProtection password="DCCA" sheet="1" objects="1" scenarios="1" autoFilter="0"/>
  <autoFilter ref="A4:AE25">
    <filterColumn colId="6" showButton="0"/>
    <filterColumn colId="8" showButton="0"/>
    <filterColumn colId="10" showButton="0"/>
    <filterColumn colId="12" showButton="0"/>
    <filterColumn colId="14" showButton="0"/>
    <filterColumn colId="16" showButton="0"/>
    <filterColumn colId="18" showButton="0"/>
    <filterColumn colId="20" showButton="0"/>
    <filterColumn colId="22" showButton="0"/>
    <filterColumn colId="24" showButton="0"/>
    <filterColumn colId="26" showButton="0"/>
  </autoFilter>
  <customSheetViews>
    <customSheetView guid="{0C2EE1E2-FAB7-4127-955E-A440A139E075}" fitToPage="1" showAutoFilter="1">
      <pane xSplit="4" ySplit="3" topLeftCell="N4" activePane="bottomRight" state="frozen"/>
      <selection pane="bottomRight" activeCell="U6" sqref="U6"/>
      <pageMargins left="0.74803149606299213" right="0.74803149606299213" top="0.98425196850393704" bottom="0.98425196850393704" header="0.51181102362204722" footer="0.51181102362204722"/>
      <pageSetup paperSize="8" fitToHeight="0" orientation="landscape" horizontalDpi="300" verticalDpi="300" r:id="rId1"/>
      <headerFooter alignWithMargins="0">
        <oddHeader>&amp;L&amp;A&amp;RPART C -  NSW water businesses performance indicators database</oddHeader>
        <oddFooter>&amp;CPage &amp;P of &amp;N</oddFooter>
      </headerFooter>
      <autoFilter ref="A3:U37">
        <filterColumn colId="4" showButton="0"/>
        <filterColumn colId="6" showButton="0"/>
        <filterColumn colId="8" showButton="0"/>
        <filterColumn colId="10" showButton="0"/>
        <filterColumn colId="12" showButton="0"/>
        <filterColumn colId="14" showButton="0"/>
        <filterColumn colId="16" showButton="0"/>
        <filterColumn colId="18" showButton="0"/>
      </autoFilter>
    </customSheetView>
  </customSheetViews>
  <mergeCells count="14">
    <mergeCell ref="B3:E3"/>
    <mergeCell ref="F3:F4"/>
    <mergeCell ref="AC3:AC4"/>
    <mergeCell ref="G3:H4"/>
    <mergeCell ref="I3:J4"/>
    <mergeCell ref="K3:L4"/>
    <mergeCell ref="M3:N4"/>
    <mergeCell ref="O3:P4"/>
    <mergeCell ref="Q3:R4"/>
    <mergeCell ref="S3:T4"/>
    <mergeCell ref="U3:V4"/>
    <mergeCell ref="W3:X4"/>
    <mergeCell ref="Y3:Z4"/>
    <mergeCell ref="AA3:AB4"/>
  </mergeCells>
  <phoneticPr fontId="7" type="noConversion"/>
  <hyperlinks>
    <hyperlink ref="N6" location="References!J4" display="References!J4"/>
    <hyperlink ref="L25" location="References!E24" display="References!E24"/>
    <hyperlink ref="N25" location="References!E24" display="References!E24"/>
    <hyperlink ref="P25" location="References!E24" display="References!E24"/>
    <hyperlink ref="R25" location="References!E24" display="References!E24"/>
    <hyperlink ref="T25" location="References!E24" display="References!E24"/>
    <hyperlink ref="L24" location="References!E52" display="References!E52"/>
    <hyperlink ref="N24" location="References!E52" display="References!E52"/>
    <hyperlink ref="P24" location="References!E52" display="References!E52"/>
    <hyperlink ref="R24" location="References!E52" display="References!E52"/>
    <hyperlink ref="L20" location="References!E52" display="References!E52"/>
    <hyperlink ref="N20" location="References!E52" display="References!E52"/>
    <hyperlink ref="P20" location="References!E52" display="References!E52"/>
    <hyperlink ref="R20" location="References!E52" display="References!E52"/>
    <hyperlink ref="T20" location="References!E51" display="References!E51"/>
    <hyperlink ref="L21" location="References!E24" display="References!E24"/>
    <hyperlink ref="N21" location="References!E24" display="References!E24"/>
    <hyperlink ref="P21" location="References!E24" display="References!E24"/>
    <hyperlink ref="R21" location="References!E24" display="References!E24"/>
    <hyperlink ref="T21" location="References!E24" display="References!E24"/>
    <hyperlink ref="L22" location="References!E52" display="References!E52"/>
    <hyperlink ref="N22" location="References!E52" display="References!E52"/>
    <hyperlink ref="P22" location="References!E52" display="References!E52"/>
    <hyperlink ref="R22" location="References!E52" display="References!E52"/>
    <hyperlink ref="L23" location="References!E24" display="References!E24"/>
    <hyperlink ref="N23" location="References!E24" display="References!E24"/>
    <hyperlink ref="P23" location="References!E24" display="References!E24"/>
    <hyperlink ref="R23" location="References!E24" display="References!E24"/>
    <hyperlink ref="T23" location="References!E24" display="References!E24"/>
    <hyperlink ref="N12" location="References!E17" display="References!E17"/>
    <hyperlink ref="R12" location="References!E19" display="References!E19"/>
    <hyperlink ref="P12" location="References!E18" display="References!E18"/>
    <hyperlink ref="H5" location="References!E4" display="References!E4"/>
    <hyperlink ref="J5" location="References!E5" display="References!E5"/>
    <hyperlink ref="L5:L6" location="References!E6" display="References!E6"/>
    <hyperlink ref="P5" location="References!E8" display="References!E8"/>
    <hyperlink ref="R5" location="References!E9" display="References!E9"/>
    <hyperlink ref="T5" location="References!E10" display="References!E10"/>
    <hyperlink ref="V5:V6" location="References!J4" display="References!J4"/>
    <hyperlink ref="T6" location="References!J4" display="References!J4"/>
    <hyperlink ref="R6" location="References!J4" display="References!J4"/>
    <hyperlink ref="P6" location="References!J4" display="References!J4"/>
    <hyperlink ref="J6" location="References!E5" display="References!E5"/>
    <hyperlink ref="H20:H25" location="References!E25" display="References!E25"/>
    <hyperlink ref="J20" location="References!E52" display="References!E52"/>
    <hyperlink ref="J22" location="References!E52" display="References!E52"/>
    <hyperlink ref="J24" location="References!E52" display="References!E52"/>
    <hyperlink ref="J21" location="References!E24" display="References!E24"/>
    <hyperlink ref="J23" location="References!E24" display="References!E24"/>
    <hyperlink ref="J25" location="References!E24" display="References!E24"/>
    <hyperlink ref="T22" location="References!E51" display="References!E51"/>
    <hyperlink ref="T24" location="References!E51" display="References!E51"/>
    <hyperlink ref="V25" location="References!J4" display="References!J4"/>
    <hyperlink ref="V24" location="References!J7" display="References!J7"/>
    <hyperlink ref="V23" location="References!J4" display="References!J4"/>
    <hyperlink ref="V22" location="References!J7" display="References!J7"/>
    <hyperlink ref="V21" location="References!J4" display="References!J4"/>
    <hyperlink ref="V20" location="References!J7" display="References!J7"/>
    <hyperlink ref="V12:V19" location="References!E21" display="References!E21"/>
    <hyperlink ref="V7" location="References!E22" display="References!E22"/>
    <hyperlink ref="J12" location="References!J9" display="References!J9"/>
    <hyperlink ref="J14:J19" location="References!J9" display="References!J9"/>
    <hyperlink ref="V10" location="References!J11" display="References!J11"/>
    <hyperlink ref="R10" location="References!J12" display="References!J12"/>
    <hyperlink ref="L10" location="References!J13" display="References!J13"/>
    <hyperlink ref="H10" location="References!J14" display="References!J14"/>
    <hyperlink ref="R9" location="References!J12" display="References!J12"/>
    <hyperlink ref="L9" location="References!J13" display="References!J13"/>
    <hyperlink ref="H9" location="References!J14" display="References!J14"/>
    <hyperlink ref="U7" location="References!E22" display="Pages 34-73"/>
    <hyperlink ref="V9" location="References!J11" display="References!J11"/>
    <hyperlink ref="U9" location="References!J11" display="Chapter 5.1 "/>
    <hyperlink ref="U10" location="References!J11" display="Chapter 5.1 "/>
    <hyperlink ref="Q9" location="References!J12" display="Chapter 6.1"/>
    <hyperlink ref="Q10" location="References!J12" display="Chapter 6.3 of the 2010 Audit of the Sydney drinking water catchment"/>
    <hyperlink ref="G9" location="References!J14" display="Chapters 2.1 &amp; 2.2 "/>
    <hyperlink ref="G10" location="References!J14" display="Chapter 2.3 of the 2005 Audit of the Sydney drinking water catchment"/>
    <hyperlink ref="K9" location="References!J13" display="Chapter 3.1  &amp; 3.2 "/>
    <hyperlink ref="K10" location="References!J13" display="Chapter 3.3 of 2007 Audit of the Sydney drinking water catchment"/>
    <hyperlink ref="T8" location="References!E14" display="References!E14"/>
    <hyperlink ref="V8" location="References!J30" display="References!J30"/>
    <hyperlink ref="T7" location="References!J25" display="References!J25"/>
    <hyperlink ref="S7" location="References!J25" display="Chapter 5"/>
    <hyperlink ref="Q7" location="References!J24" display="Chapter 5"/>
    <hyperlink ref="P7" location="References!J23" display="References!J23"/>
    <hyperlink ref="O7" location="References!J23" display="Chapter 5"/>
    <hyperlink ref="M7" location="References!J22" display="Chapter 5"/>
    <hyperlink ref="N7" location="References!J22" display="References!J22"/>
    <hyperlink ref="K7" location="References!J21" display="Chapter 5"/>
    <hyperlink ref="L7" location="References!J21" display="References!J21"/>
    <hyperlink ref="J7" location="References!J20" display="References!J20"/>
    <hyperlink ref="I7" location="References!J20" display="Chapter 7"/>
    <hyperlink ref="H7" location="References!J19" display="References!J19"/>
    <hyperlink ref="G7" location="References!J19" display="Chapter 7"/>
    <hyperlink ref="P8" location="References!E12" display="References!E12"/>
    <hyperlink ref="Q8" location="References!E13" display="Table A.3"/>
    <hyperlink ref="S8" location="References!E14" display="Tables A6, A12, A18, A24, A48, A73, A87, A106"/>
    <hyperlink ref="U8" location="'Water Quality'!J30" display="Tables A6, A12, A19, A27, A51, A105"/>
    <hyperlink ref="O8" location="References!E12" display="Table A6"/>
    <hyperlink ref="H12" location="References!E15" display="References!E15"/>
    <hyperlink ref="H14:H19" location="References!E15" display="References!E15"/>
    <hyperlink ref="L12" location="References!E16" display="References!E16"/>
    <hyperlink ref="L14:L19" location="References!E16" display="References!E16"/>
    <hyperlink ref="T12" location="References!E20" display="References!E20"/>
    <hyperlink ref="T14:T19" location="References!E20" display="References!E20"/>
    <hyperlink ref="H6" location="References!E4" display="References!E4"/>
    <hyperlink ref="N14:N19" location="References!E17" display="References!E17"/>
    <hyperlink ref="P14:P19" location="References!E18" display="References!E18"/>
    <hyperlink ref="R14:R19" location="References!E19" display="References!E19"/>
    <hyperlink ref="R7" location="References!E13" display="References!E13"/>
    <hyperlink ref="R8" location="References!J24" display="References!J24"/>
    <hyperlink ref="H8" location="References!E12" display="References!E12"/>
    <hyperlink ref="G8" location="References!E12" display="Table A6"/>
    <hyperlink ref="J8" location="References!E12" display="References!E12"/>
    <hyperlink ref="I8" location="References!E12" display="Table A6"/>
    <hyperlink ref="L8" location="References!E12" display="References!E12"/>
    <hyperlink ref="K8" location="References!E12" display="Table A6"/>
    <hyperlink ref="N8" location="References!E12" display="References!E12"/>
    <hyperlink ref="M8" location="References!E12" display="Table A6"/>
    <hyperlink ref="N5" location="References!J4" display="References!J4"/>
    <hyperlink ref="W8" r:id="rId2"/>
    <hyperlink ref="X5:X6" location="References!K35" display="References!K35"/>
    <hyperlink ref="X7:X8" location="References!K40" display="References!K40"/>
    <hyperlink ref="X20" location="References!K34" display="References!K34"/>
    <hyperlink ref="X21" location="References!K35" display="References!K35"/>
    <hyperlink ref="X22" location="References!K34" display="References!K34"/>
    <hyperlink ref="X23" location="References!K35" display="References!K35"/>
    <hyperlink ref="X24" location="References!K34" display="References!K34"/>
    <hyperlink ref="X25" location="References!K35" display="References!K35"/>
    <hyperlink ref="W7" r:id="rId3"/>
    <hyperlink ref="Z5" location="References!K43" display="References!K43"/>
    <hyperlink ref="Z6" location="References!K43" display="References!K43"/>
    <hyperlink ref="Z21" location="References!K43" display="References!K43"/>
    <hyperlink ref="Z25" location="References!K43" display="References!K43"/>
    <hyperlink ref="Y7" r:id="rId4"/>
    <hyperlink ref="Y8" r:id="rId5"/>
    <hyperlink ref="Z7" location="References!K49" display="References!K49"/>
    <hyperlink ref="Z8" location="References!K50" display="References!K50"/>
    <hyperlink ref="Z23" location="References!K43" display="References!K43"/>
    <hyperlink ref="AB5" location="References!K51" display="References!K51"/>
    <hyperlink ref="AB6" location="References!K51" display="References!K51"/>
    <hyperlink ref="AB21" location="References!K51" display="References!K51"/>
    <hyperlink ref="AB23" location="References!K51" display="References!K51"/>
    <hyperlink ref="AB25" location="References!K51" display="References!K51"/>
    <hyperlink ref="AB7" location="References!K58" display="References!K58"/>
    <hyperlink ref="AB8" location="References!K59" display="References!K59"/>
    <hyperlink ref="AB20" location="References!K53" display="References!K53"/>
    <hyperlink ref="AB22" location="References!K53" display="References!K53"/>
    <hyperlink ref="AB24" location="References!K53" display="References!K53"/>
    <hyperlink ref="AA8" r:id="rId6"/>
    <hyperlink ref="AA7" r:id="rId7"/>
  </hyperlinks>
  <pageMargins left="0.25" right="0.25" top="0.75" bottom="0.75" header="0.3" footer="0.3"/>
  <pageSetup paperSize="9" scale="51" fitToHeight="0" orientation="landscape" r:id="rId8"/>
  <headerFooter>
    <oddHeader>&amp;L&amp;A&amp;RPART B -  NSW water businesses performance indicators database</oddHeader>
    <oddFooter>Page &amp;P of &amp;N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theme="6" tint="-0.499984740745262"/>
    <pageSetUpPr autoPageBreaks="0" fitToPage="1"/>
  </sheetPr>
  <dimension ref="A1:AE122"/>
  <sheetViews>
    <sheetView showGridLines="0" showRowColHeaders="0" zoomScale="70" zoomScaleNormal="70" zoomScaleSheetLayoutView="85" zoomScalePageLayoutView="55" workbookViewId="0">
      <selection activeCell="C24" sqref="C24"/>
    </sheetView>
  </sheetViews>
  <sheetFormatPr defaultColWidth="0" defaultRowHeight="13.5" zeroHeight="1" x14ac:dyDescent="0.2"/>
  <cols>
    <col min="1" max="1" width="2.28515625" style="122" customWidth="1"/>
    <col min="2" max="2" width="7.42578125" style="14" customWidth="1"/>
    <col min="3" max="3" width="8.42578125" style="14" customWidth="1"/>
    <col min="4" max="4" width="11" style="14" customWidth="1"/>
    <col min="5" max="5" width="51.5703125" style="14" customWidth="1"/>
    <col min="6" max="6" width="21.7109375" style="14" customWidth="1"/>
    <col min="7" max="7" width="13.7109375" style="14" customWidth="1"/>
    <col min="8" max="8" width="2.7109375" style="212" customWidth="1"/>
    <col min="9" max="9" width="13.7109375" style="14" customWidth="1"/>
    <col min="10" max="10" width="2.7109375" style="212" customWidth="1"/>
    <col min="11" max="11" width="13.7109375" style="14" customWidth="1"/>
    <col min="12" max="12" width="2.7109375" style="212" customWidth="1"/>
    <col min="13" max="13" width="13.7109375" style="14" customWidth="1"/>
    <col min="14" max="14" width="2.7109375" style="212" customWidth="1"/>
    <col min="15" max="15" width="13.7109375" style="14" customWidth="1"/>
    <col min="16" max="16" width="2.7109375" style="212" customWidth="1"/>
    <col min="17" max="17" width="13.7109375" style="14" customWidth="1"/>
    <col min="18" max="18" width="2.7109375" style="212" customWidth="1"/>
    <col min="19" max="19" width="13.7109375" style="14" customWidth="1"/>
    <col min="20" max="20" width="2.7109375" style="212" customWidth="1"/>
    <col min="21" max="21" width="13.7109375" style="14" customWidth="1"/>
    <col min="22" max="22" width="2.7109375" style="212" customWidth="1"/>
    <col min="23" max="23" width="13.7109375" style="212" customWidth="1"/>
    <col min="24" max="24" width="2.7109375" style="212" customWidth="1"/>
    <col min="25" max="25" width="13.7109375" style="212" customWidth="1"/>
    <col min="26" max="26" width="2.7109375" style="212" customWidth="1"/>
    <col min="27" max="27" width="13.7109375" style="212" customWidth="1"/>
    <col min="28" max="28" width="2.7109375" style="212" customWidth="1"/>
    <col min="29" max="29" width="43.5703125" style="14" customWidth="1"/>
    <col min="30" max="30" width="2.28515625" style="122" customWidth="1"/>
    <col min="31" max="31" width="0" style="122" hidden="1" customWidth="1"/>
    <col min="32" max="16384" width="12.85546875" style="122" hidden="1"/>
  </cols>
  <sheetData>
    <row r="1" spans="2:29" ht="15" customHeight="1" x14ac:dyDescent="0.2"/>
    <row r="2" spans="2:29" s="256" customFormat="1" ht="15.75" x14ac:dyDescent="0.2">
      <c r="B2" s="733" t="s">
        <v>676</v>
      </c>
      <c r="C2" s="734"/>
      <c r="D2" s="734"/>
      <c r="E2" s="734"/>
      <c r="F2" s="734"/>
      <c r="G2" s="734"/>
      <c r="H2" s="734"/>
      <c r="I2" s="734"/>
      <c r="J2" s="734"/>
      <c r="K2" s="734"/>
      <c r="L2" s="734"/>
      <c r="M2" s="734"/>
      <c r="N2" s="734"/>
      <c r="O2" s="734"/>
      <c r="P2" s="734"/>
      <c r="Q2" s="734"/>
      <c r="R2" s="734"/>
      <c r="S2" s="734"/>
      <c r="T2" s="734"/>
      <c r="U2" s="734"/>
      <c r="V2" s="734"/>
      <c r="W2" s="735"/>
      <c r="X2" s="735"/>
      <c r="Y2" s="735"/>
      <c r="Z2" s="735"/>
      <c r="AA2" s="735"/>
      <c r="AB2" s="735"/>
      <c r="AC2" s="736"/>
    </row>
    <row r="3" spans="2:29" s="254" customFormat="1" ht="12.75" x14ac:dyDescent="0.2">
      <c r="B3" s="744" t="s">
        <v>53</v>
      </c>
      <c r="C3" s="745"/>
      <c r="D3" s="745"/>
      <c r="E3" s="746"/>
      <c r="F3" s="741" t="s">
        <v>1</v>
      </c>
      <c r="G3" s="747" t="s">
        <v>2</v>
      </c>
      <c r="H3" s="748"/>
      <c r="I3" s="737" t="s">
        <v>3</v>
      </c>
      <c r="J3" s="748"/>
      <c r="K3" s="737" t="s">
        <v>4</v>
      </c>
      <c r="L3" s="748"/>
      <c r="M3" s="737" t="s">
        <v>5</v>
      </c>
      <c r="N3" s="748"/>
      <c r="O3" s="737" t="s">
        <v>6</v>
      </c>
      <c r="P3" s="748"/>
      <c r="Q3" s="737" t="s">
        <v>7</v>
      </c>
      <c r="R3" s="748"/>
      <c r="S3" s="737" t="s">
        <v>8</v>
      </c>
      <c r="T3" s="748"/>
      <c r="U3" s="752" t="s">
        <v>9</v>
      </c>
      <c r="V3" s="752"/>
      <c r="W3" s="737" t="s">
        <v>688</v>
      </c>
      <c r="X3" s="738"/>
      <c r="Y3" s="737" t="s">
        <v>781</v>
      </c>
      <c r="Z3" s="747"/>
      <c r="AA3" s="747" t="s">
        <v>797</v>
      </c>
      <c r="AB3" s="748"/>
      <c r="AC3" s="741" t="s">
        <v>118</v>
      </c>
    </row>
    <row r="4" spans="2:29" s="254" customFormat="1" ht="12.75" x14ac:dyDescent="0.2">
      <c r="B4" s="348" t="s">
        <v>10</v>
      </c>
      <c r="C4" s="348" t="s">
        <v>780</v>
      </c>
      <c r="D4" s="349" t="s">
        <v>776</v>
      </c>
      <c r="E4" s="350" t="s">
        <v>11</v>
      </c>
      <c r="F4" s="743"/>
      <c r="G4" s="749"/>
      <c r="H4" s="750"/>
      <c r="I4" s="751"/>
      <c r="J4" s="750"/>
      <c r="K4" s="751"/>
      <c r="L4" s="750"/>
      <c r="M4" s="751"/>
      <c r="N4" s="750"/>
      <c r="O4" s="751"/>
      <c r="P4" s="750"/>
      <c r="Q4" s="751"/>
      <c r="R4" s="750"/>
      <c r="S4" s="751"/>
      <c r="T4" s="750"/>
      <c r="U4" s="752"/>
      <c r="V4" s="752"/>
      <c r="W4" s="739"/>
      <c r="X4" s="740"/>
      <c r="Y4" s="739"/>
      <c r="Z4" s="753"/>
      <c r="AA4" s="754"/>
      <c r="AB4" s="755"/>
      <c r="AC4" s="742"/>
    </row>
    <row r="5" spans="2:29" ht="72" x14ac:dyDescent="0.2">
      <c r="B5" s="148" t="s">
        <v>12</v>
      </c>
      <c r="C5" s="148" t="s">
        <v>54</v>
      </c>
      <c r="D5" s="99" t="s">
        <v>54</v>
      </c>
      <c r="E5" s="147" t="s">
        <v>806</v>
      </c>
      <c r="F5" s="99" t="s">
        <v>22</v>
      </c>
      <c r="G5" s="23">
        <v>2540</v>
      </c>
      <c r="H5" s="205">
        <f>References!$B$27</f>
        <v>24</v>
      </c>
      <c r="I5" s="24">
        <v>1094</v>
      </c>
      <c r="J5" s="205">
        <f>References!B29</f>
        <v>26</v>
      </c>
      <c r="K5" s="148">
        <v>345</v>
      </c>
      <c r="L5" s="205">
        <f>References!B42</f>
        <v>39</v>
      </c>
      <c r="M5" s="188">
        <v>1093</v>
      </c>
      <c r="N5" s="205">
        <f>References!B53</f>
        <v>50</v>
      </c>
      <c r="O5" s="148">
        <v>36</v>
      </c>
      <c r="P5" s="205">
        <f>References!B53</f>
        <v>50</v>
      </c>
      <c r="Q5" s="148">
        <v>832</v>
      </c>
      <c r="R5" s="205">
        <f>References!B56</f>
        <v>53</v>
      </c>
      <c r="S5" s="148">
        <v>572</v>
      </c>
      <c r="T5" s="205">
        <f>References!B54</f>
        <v>51</v>
      </c>
      <c r="U5" s="195">
        <v>1280</v>
      </c>
      <c r="V5" s="205">
        <f>References!G6</f>
        <v>65</v>
      </c>
      <c r="W5" s="195">
        <v>661</v>
      </c>
      <c r="X5" s="185">
        <f>References!G33</f>
        <v>92</v>
      </c>
      <c r="Y5" s="195">
        <v>133</v>
      </c>
      <c r="Z5" s="579">
        <v>104</v>
      </c>
      <c r="AA5" s="195">
        <v>129</v>
      </c>
      <c r="AB5" s="579">
        <v>113</v>
      </c>
      <c r="AC5" s="267"/>
    </row>
    <row r="6" spans="2:29" s="94" customFormat="1" x14ac:dyDescent="0.2">
      <c r="B6" s="31"/>
      <c r="C6" s="31"/>
      <c r="D6" s="27"/>
      <c r="E6" s="26" t="s">
        <v>265</v>
      </c>
      <c r="F6" s="100" t="s">
        <v>22</v>
      </c>
      <c r="G6" s="189">
        <v>15000</v>
      </c>
      <c r="H6" s="206"/>
      <c r="I6" s="190">
        <v>15000</v>
      </c>
      <c r="J6" s="206"/>
      <c r="K6" s="189">
        <v>15000</v>
      </c>
      <c r="L6" s="206"/>
      <c r="M6" s="189">
        <v>15000</v>
      </c>
      <c r="N6" s="220"/>
      <c r="O6" s="189">
        <v>15000</v>
      </c>
      <c r="P6" s="220"/>
      <c r="Q6" s="189">
        <v>6000</v>
      </c>
      <c r="R6" s="206"/>
      <c r="S6" s="189">
        <v>6000</v>
      </c>
      <c r="T6" s="206"/>
      <c r="U6" s="190">
        <v>6000</v>
      </c>
      <c r="V6" s="185"/>
      <c r="W6" s="190">
        <v>6000</v>
      </c>
      <c r="X6" s="185"/>
      <c r="Y6" s="190">
        <v>6000</v>
      </c>
      <c r="Z6" s="579"/>
      <c r="AA6" s="190">
        <v>6000</v>
      </c>
      <c r="AB6" s="579"/>
      <c r="AC6" s="268"/>
    </row>
    <row r="7" spans="2:29" ht="36" x14ac:dyDescent="0.2">
      <c r="B7" s="21" t="s">
        <v>12</v>
      </c>
      <c r="C7" s="21" t="s">
        <v>55</v>
      </c>
      <c r="D7" s="11" t="s">
        <v>55</v>
      </c>
      <c r="E7" s="22" t="s">
        <v>56</v>
      </c>
      <c r="F7" s="11" t="s">
        <v>22</v>
      </c>
      <c r="G7" s="191">
        <v>27805</v>
      </c>
      <c r="H7" s="204">
        <f>References!$B$27</f>
        <v>24</v>
      </c>
      <c r="I7" s="191">
        <v>29592</v>
      </c>
      <c r="J7" s="204">
        <f>References!B29</f>
        <v>26</v>
      </c>
      <c r="K7" s="191">
        <v>31982</v>
      </c>
      <c r="L7" s="204">
        <f>References!B42</f>
        <v>39</v>
      </c>
      <c r="M7" s="191">
        <v>25656</v>
      </c>
      <c r="N7" s="204">
        <f>References!B55</f>
        <v>52</v>
      </c>
      <c r="O7" s="191">
        <v>21050</v>
      </c>
      <c r="P7" s="204">
        <f>References!B55</f>
        <v>52</v>
      </c>
      <c r="Q7" s="191">
        <v>30911</v>
      </c>
      <c r="R7" s="204">
        <f>References!G39</f>
        <v>98</v>
      </c>
      <c r="S7" s="191">
        <v>31519</v>
      </c>
      <c r="T7" s="204">
        <f>References!G39</f>
        <v>98</v>
      </c>
      <c r="U7" s="192">
        <v>31626</v>
      </c>
      <c r="V7" s="204">
        <f>References!G39</f>
        <v>98</v>
      </c>
      <c r="W7" s="192">
        <v>32568</v>
      </c>
      <c r="X7" s="204">
        <f>References!G33</f>
        <v>92</v>
      </c>
      <c r="Y7" s="192">
        <v>37189</v>
      </c>
      <c r="Z7" s="580">
        <v>104</v>
      </c>
      <c r="AA7" s="202">
        <v>27224</v>
      </c>
      <c r="AB7" s="580">
        <v>113</v>
      </c>
      <c r="AC7" s="271" t="s">
        <v>736</v>
      </c>
    </row>
    <row r="8" spans="2:29" s="94" customFormat="1" x14ac:dyDescent="0.2">
      <c r="B8" s="250"/>
      <c r="C8" s="250"/>
      <c r="D8" s="29"/>
      <c r="E8" s="28" t="s">
        <v>265</v>
      </c>
      <c r="F8" s="11" t="s">
        <v>22</v>
      </c>
      <c r="G8" s="193">
        <v>35000</v>
      </c>
      <c r="H8" s="204"/>
      <c r="I8" s="193">
        <v>35000</v>
      </c>
      <c r="J8" s="204"/>
      <c r="K8" s="193">
        <v>35000</v>
      </c>
      <c r="L8" s="204"/>
      <c r="M8" s="193">
        <v>35000</v>
      </c>
      <c r="N8" s="221"/>
      <c r="O8" s="193">
        <v>35000</v>
      </c>
      <c r="P8" s="221"/>
      <c r="Q8" s="193">
        <v>40000</v>
      </c>
      <c r="R8" s="204"/>
      <c r="S8" s="193">
        <v>40000</v>
      </c>
      <c r="T8" s="204"/>
      <c r="U8" s="193">
        <v>40000</v>
      </c>
      <c r="V8" s="204"/>
      <c r="W8" s="193">
        <v>40000</v>
      </c>
      <c r="X8" s="204"/>
      <c r="Y8" s="193">
        <v>40000</v>
      </c>
      <c r="Z8" s="580"/>
      <c r="AA8" s="193">
        <v>40000</v>
      </c>
      <c r="AB8" s="580"/>
      <c r="AC8" s="123"/>
    </row>
    <row r="9" spans="2:29" ht="36" x14ac:dyDescent="0.2">
      <c r="B9" s="38" t="s">
        <v>12</v>
      </c>
      <c r="C9" s="38" t="s">
        <v>57</v>
      </c>
      <c r="D9" s="100" t="s">
        <v>57</v>
      </c>
      <c r="E9" s="40" t="s">
        <v>58</v>
      </c>
      <c r="F9" s="100" t="s">
        <v>22</v>
      </c>
      <c r="G9" s="131"/>
      <c r="H9" s="207"/>
      <c r="I9" s="131"/>
      <c r="J9" s="207"/>
      <c r="K9" s="131"/>
      <c r="L9" s="207"/>
      <c r="M9" s="131"/>
      <c r="N9" s="222"/>
      <c r="O9" s="131"/>
      <c r="P9" s="222"/>
      <c r="Q9" s="194">
        <v>6271</v>
      </c>
      <c r="R9" s="185">
        <f>References!G39</f>
        <v>98</v>
      </c>
      <c r="S9" s="194">
        <v>5790</v>
      </c>
      <c r="T9" s="185">
        <f>References!G39</f>
        <v>98</v>
      </c>
      <c r="U9" s="195">
        <v>6363</v>
      </c>
      <c r="V9" s="185">
        <f>References!G39</f>
        <v>98</v>
      </c>
      <c r="W9" s="195">
        <v>4978</v>
      </c>
      <c r="X9" s="185">
        <f>References!G33</f>
        <v>92</v>
      </c>
      <c r="Y9" s="195">
        <v>8005</v>
      </c>
      <c r="Z9" s="579">
        <v>104</v>
      </c>
      <c r="AA9" s="195">
        <v>6524</v>
      </c>
      <c r="AB9" s="579">
        <v>113</v>
      </c>
      <c r="AC9" s="758" t="s">
        <v>737</v>
      </c>
    </row>
    <row r="10" spans="2:29" s="94" customFormat="1" x14ac:dyDescent="0.2">
      <c r="B10" s="31"/>
      <c r="C10" s="31"/>
      <c r="D10" s="27"/>
      <c r="E10" s="26" t="s">
        <v>265</v>
      </c>
      <c r="F10" s="100" t="s">
        <v>22</v>
      </c>
      <c r="G10" s="132"/>
      <c r="H10" s="207"/>
      <c r="I10" s="132"/>
      <c r="J10" s="207"/>
      <c r="K10" s="132"/>
      <c r="L10" s="207"/>
      <c r="M10" s="132"/>
      <c r="N10" s="223"/>
      <c r="O10" s="132"/>
      <c r="P10" s="223"/>
      <c r="Q10" s="189">
        <v>14000</v>
      </c>
      <c r="R10" s="185"/>
      <c r="S10" s="189">
        <v>14000</v>
      </c>
      <c r="T10" s="185"/>
      <c r="U10" s="190">
        <v>14000</v>
      </c>
      <c r="V10" s="185"/>
      <c r="W10" s="190">
        <v>14000</v>
      </c>
      <c r="X10" s="185"/>
      <c r="Y10" s="190">
        <v>14000</v>
      </c>
      <c r="Z10" s="579"/>
      <c r="AA10" s="190">
        <v>14000</v>
      </c>
      <c r="AB10" s="579"/>
      <c r="AC10" s="758"/>
    </row>
    <row r="11" spans="2:29" ht="72" x14ac:dyDescent="0.2">
      <c r="B11" s="21" t="s">
        <v>12</v>
      </c>
      <c r="C11" s="21" t="s">
        <v>59</v>
      </c>
      <c r="D11" s="11" t="s">
        <v>59</v>
      </c>
      <c r="E11" s="22" t="s">
        <v>563</v>
      </c>
      <c r="F11" s="11" t="s">
        <v>22</v>
      </c>
      <c r="G11" s="191">
        <v>22572</v>
      </c>
      <c r="H11" s="204">
        <f>References!$B$27</f>
        <v>24</v>
      </c>
      <c r="I11" s="191">
        <v>24924</v>
      </c>
      <c r="J11" s="204">
        <f>References!B29</f>
        <v>26</v>
      </c>
      <c r="K11" s="191">
        <v>18148</v>
      </c>
      <c r="L11" s="204">
        <f>References!B42</f>
        <v>39</v>
      </c>
      <c r="M11" s="191">
        <v>16028</v>
      </c>
      <c r="N11" s="204">
        <f>References!B57</f>
        <v>54</v>
      </c>
      <c r="O11" s="191">
        <v>17263</v>
      </c>
      <c r="P11" s="204">
        <f>References!B57</f>
        <v>54</v>
      </c>
      <c r="Q11" s="191">
        <v>9158</v>
      </c>
      <c r="R11" s="204">
        <f>References!B56</f>
        <v>53</v>
      </c>
      <c r="S11" s="191">
        <v>7708</v>
      </c>
      <c r="T11" s="204">
        <f>References!B54</f>
        <v>51</v>
      </c>
      <c r="U11" s="192">
        <v>6908</v>
      </c>
      <c r="V11" s="204">
        <f>References!G6</f>
        <v>65</v>
      </c>
      <c r="W11" s="192">
        <v>8869</v>
      </c>
      <c r="X11" s="204">
        <f>References!G33</f>
        <v>92</v>
      </c>
      <c r="Y11" s="192">
        <v>10118</v>
      </c>
      <c r="Z11" s="580">
        <v>104</v>
      </c>
      <c r="AA11" s="192">
        <v>8874</v>
      </c>
      <c r="AB11" s="580">
        <v>113</v>
      </c>
      <c r="AC11" s="39"/>
    </row>
    <row r="12" spans="2:29" s="94" customFormat="1" x14ac:dyDescent="0.2">
      <c r="B12" s="250"/>
      <c r="C12" s="250"/>
      <c r="D12" s="29"/>
      <c r="E12" s="28" t="s">
        <v>265</v>
      </c>
      <c r="F12" s="11" t="s">
        <v>22</v>
      </c>
      <c r="G12" s="193">
        <v>25000</v>
      </c>
      <c r="H12" s="204"/>
      <c r="I12" s="193">
        <v>25000</v>
      </c>
      <c r="J12" s="181"/>
      <c r="K12" s="193">
        <v>25000</v>
      </c>
      <c r="L12" s="181"/>
      <c r="M12" s="193">
        <v>25000</v>
      </c>
      <c r="N12" s="181"/>
      <c r="O12" s="193">
        <v>25000</v>
      </c>
      <c r="P12" s="181"/>
      <c r="Q12" s="193">
        <v>14000</v>
      </c>
      <c r="R12" s="204"/>
      <c r="S12" s="193">
        <v>14000</v>
      </c>
      <c r="T12" s="204"/>
      <c r="U12" s="196">
        <v>14000</v>
      </c>
      <c r="V12" s="204"/>
      <c r="W12" s="272">
        <v>14000</v>
      </c>
      <c r="X12" s="204"/>
      <c r="Y12" s="272">
        <v>14000</v>
      </c>
      <c r="Z12" s="580"/>
      <c r="AA12" s="272">
        <v>14000</v>
      </c>
      <c r="AB12" s="580"/>
      <c r="AC12" s="123"/>
    </row>
    <row r="13" spans="2:29" ht="48" x14ac:dyDescent="0.2">
      <c r="B13" s="38" t="s">
        <v>12</v>
      </c>
      <c r="C13" s="38" t="s">
        <v>60</v>
      </c>
      <c r="D13" s="100" t="s">
        <v>60</v>
      </c>
      <c r="E13" s="40" t="s">
        <v>61</v>
      </c>
      <c r="F13" s="100" t="s">
        <v>22</v>
      </c>
      <c r="G13" s="44" t="s">
        <v>42</v>
      </c>
      <c r="H13" s="185"/>
      <c r="I13" s="149">
        <v>157</v>
      </c>
      <c r="J13" s="185">
        <f>References!B49</f>
        <v>46</v>
      </c>
      <c r="K13" s="38">
        <v>164</v>
      </c>
      <c r="L13" s="185">
        <f>References!B49</f>
        <v>46</v>
      </c>
      <c r="M13" s="38">
        <v>328</v>
      </c>
      <c r="N13" s="185">
        <f>References!B49</f>
        <v>46</v>
      </c>
      <c r="O13" s="38">
        <v>61</v>
      </c>
      <c r="P13" s="185">
        <f>References!$B$49</f>
        <v>46</v>
      </c>
      <c r="Q13" s="38">
        <v>30</v>
      </c>
      <c r="R13" s="185">
        <f>References!B56</f>
        <v>53</v>
      </c>
      <c r="S13" s="38">
        <v>43</v>
      </c>
      <c r="T13" s="185">
        <f>References!B54</f>
        <v>51</v>
      </c>
      <c r="U13" s="25">
        <v>39</v>
      </c>
      <c r="V13" s="185">
        <f>References!G6</f>
        <v>65</v>
      </c>
      <c r="W13" s="195">
        <v>66</v>
      </c>
      <c r="X13" s="185">
        <f>References!G33</f>
        <v>92</v>
      </c>
      <c r="Y13" s="195">
        <v>80</v>
      </c>
      <c r="Z13" s="579">
        <v>104</v>
      </c>
      <c r="AA13" s="195">
        <v>58</v>
      </c>
      <c r="AB13" s="579">
        <v>113</v>
      </c>
      <c r="AC13" s="267"/>
    </row>
    <row r="14" spans="2:29" s="94" customFormat="1" x14ac:dyDescent="0.2">
      <c r="B14" s="31"/>
      <c r="C14" s="31"/>
      <c r="D14" s="27"/>
      <c r="E14" s="26" t="s">
        <v>265</v>
      </c>
      <c r="F14" s="100" t="s">
        <v>22</v>
      </c>
      <c r="G14" s="132"/>
      <c r="H14" s="207"/>
      <c r="I14" s="132"/>
      <c r="J14" s="207"/>
      <c r="K14" s="132"/>
      <c r="L14" s="207"/>
      <c r="M14" s="132"/>
      <c r="N14" s="223"/>
      <c r="O14" s="132"/>
      <c r="P14" s="223"/>
      <c r="Q14" s="31">
        <v>175</v>
      </c>
      <c r="R14" s="185"/>
      <c r="S14" s="31">
        <v>175</v>
      </c>
      <c r="T14" s="185"/>
      <c r="U14" s="49">
        <v>175</v>
      </c>
      <c r="V14" s="185"/>
      <c r="W14" s="49">
        <v>175</v>
      </c>
      <c r="X14" s="185"/>
      <c r="Y14" s="49">
        <v>175</v>
      </c>
      <c r="Z14" s="579"/>
      <c r="AA14" s="49">
        <v>175</v>
      </c>
      <c r="AB14" s="579"/>
      <c r="AC14" s="268"/>
    </row>
    <row r="15" spans="2:29" ht="36" x14ac:dyDescent="0.2">
      <c r="B15" s="21" t="s">
        <v>12</v>
      </c>
      <c r="C15" s="21" t="s">
        <v>799</v>
      </c>
      <c r="D15" s="13" t="s">
        <v>62</v>
      </c>
      <c r="E15" s="22" t="s">
        <v>63</v>
      </c>
      <c r="F15" s="11" t="s">
        <v>22</v>
      </c>
      <c r="G15" s="150">
        <v>0.84</v>
      </c>
      <c r="H15" s="204">
        <f>References!$B$27</f>
        <v>24</v>
      </c>
      <c r="I15" s="32">
        <v>0.94199999999999995</v>
      </c>
      <c r="J15" s="204">
        <f>References!B29</f>
        <v>26</v>
      </c>
      <c r="K15" s="32">
        <v>0.91600000000000004</v>
      </c>
      <c r="L15" s="204">
        <f>References!B42</f>
        <v>39</v>
      </c>
      <c r="M15" s="106">
        <v>0.90800000000000003</v>
      </c>
      <c r="N15" s="204">
        <f>References!B32</f>
        <v>29</v>
      </c>
      <c r="O15" s="106">
        <v>0.92979999999999996</v>
      </c>
      <c r="P15" s="204">
        <f>References!B58</f>
        <v>55</v>
      </c>
      <c r="Q15" s="151">
        <v>0.91</v>
      </c>
      <c r="R15" s="110">
        <f>References!B56</f>
        <v>53</v>
      </c>
      <c r="S15" s="151">
        <v>0.92</v>
      </c>
      <c r="T15" s="110">
        <f>References!B54</f>
        <v>51</v>
      </c>
      <c r="U15" s="152">
        <v>0.93</v>
      </c>
      <c r="V15" s="110">
        <f>References!G6</f>
        <v>65</v>
      </c>
      <c r="W15" s="152">
        <v>0.92</v>
      </c>
      <c r="X15" s="110">
        <f>References!G33</f>
        <v>92</v>
      </c>
      <c r="Y15" s="152">
        <v>0.92</v>
      </c>
      <c r="Z15" s="581">
        <v>104</v>
      </c>
      <c r="AA15" s="152">
        <v>0.91</v>
      </c>
      <c r="AB15" s="581">
        <v>112</v>
      </c>
      <c r="AC15" s="545" t="s">
        <v>807</v>
      </c>
    </row>
    <row r="16" spans="2:29" s="94" customFormat="1" x14ac:dyDescent="0.2">
      <c r="B16" s="250"/>
      <c r="C16" s="250"/>
      <c r="D16" s="29"/>
      <c r="E16" s="28" t="s">
        <v>266</v>
      </c>
      <c r="F16" s="11" t="s">
        <v>22</v>
      </c>
      <c r="G16" s="33">
        <v>0.9</v>
      </c>
      <c r="H16" s="204"/>
      <c r="I16" s="34">
        <v>0.9</v>
      </c>
      <c r="J16" s="181"/>
      <c r="K16" s="34">
        <v>0.9</v>
      </c>
      <c r="L16" s="217"/>
      <c r="M16" s="33">
        <v>0.9</v>
      </c>
      <c r="N16" s="204"/>
      <c r="O16" s="33">
        <v>0.9</v>
      </c>
      <c r="P16" s="204"/>
      <c r="Q16" s="57">
        <v>0.9</v>
      </c>
      <c r="R16" s="110"/>
      <c r="S16" s="57">
        <v>0.9</v>
      </c>
      <c r="T16" s="110"/>
      <c r="U16" s="60">
        <v>0.9</v>
      </c>
      <c r="V16" s="110"/>
      <c r="W16" s="60">
        <v>0.9</v>
      </c>
      <c r="X16" s="110"/>
      <c r="Y16" s="60">
        <v>0.9</v>
      </c>
      <c r="Z16" s="581"/>
      <c r="AA16" s="60">
        <v>0.9</v>
      </c>
      <c r="AB16" s="581"/>
      <c r="AC16" s="123"/>
    </row>
    <row r="17" spans="1:29" ht="36" x14ac:dyDescent="0.2">
      <c r="B17" s="38" t="s">
        <v>12</v>
      </c>
      <c r="C17" s="38" t="s">
        <v>800</v>
      </c>
      <c r="D17" s="158" t="s">
        <v>64</v>
      </c>
      <c r="E17" s="40" t="s">
        <v>65</v>
      </c>
      <c r="F17" s="100" t="s">
        <v>22</v>
      </c>
      <c r="G17" s="153">
        <v>0.8</v>
      </c>
      <c r="H17" s="185">
        <f>References!$B$27</f>
        <v>24</v>
      </c>
      <c r="I17" s="35">
        <v>0.92600000000000005</v>
      </c>
      <c r="J17" s="185">
        <f>References!B29</f>
        <v>26</v>
      </c>
      <c r="K17" s="35">
        <v>0.92900000000000005</v>
      </c>
      <c r="L17" s="218">
        <f>References!B42</f>
        <v>39</v>
      </c>
      <c r="M17" s="153">
        <v>0.93700000000000006</v>
      </c>
      <c r="N17" s="185">
        <f>References!B32</f>
        <v>29</v>
      </c>
      <c r="O17" s="154">
        <v>0.95040000000000002</v>
      </c>
      <c r="P17" s="185">
        <f>References!B58</f>
        <v>55</v>
      </c>
      <c r="Q17" s="155">
        <v>0.91400000000000003</v>
      </c>
      <c r="R17" s="210">
        <f>References!B56</f>
        <v>53</v>
      </c>
      <c r="S17" s="156">
        <v>0.93</v>
      </c>
      <c r="T17" s="210">
        <f>References!B54</f>
        <v>51</v>
      </c>
      <c r="U17" s="157">
        <v>0.93</v>
      </c>
      <c r="V17" s="210">
        <f>References!G6</f>
        <v>65</v>
      </c>
      <c r="W17" s="273">
        <v>0.91</v>
      </c>
      <c r="X17" s="210">
        <f>References!G33</f>
        <v>92</v>
      </c>
      <c r="Y17" s="273">
        <v>0.92</v>
      </c>
      <c r="Z17" s="582">
        <v>104</v>
      </c>
      <c r="AA17" s="273">
        <v>0.9</v>
      </c>
      <c r="AB17" s="582">
        <v>112</v>
      </c>
      <c r="AC17" s="546" t="s">
        <v>807</v>
      </c>
    </row>
    <row r="18" spans="1:29" s="94" customFormat="1" x14ac:dyDescent="0.2">
      <c r="B18" s="31"/>
      <c r="C18" s="31"/>
      <c r="D18" s="27"/>
      <c r="E18" s="26" t="s">
        <v>267</v>
      </c>
      <c r="F18" s="100" t="s">
        <v>22</v>
      </c>
      <c r="G18" s="36">
        <v>0.85</v>
      </c>
      <c r="H18" s="185"/>
      <c r="I18" s="37">
        <v>0.85</v>
      </c>
      <c r="J18" s="185"/>
      <c r="K18" s="37">
        <v>0.85</v>
      </c>
      <c r="L18" s="185"/>
      <c r="M18" s="36">
        <v>0.85</v>
      </c>
      <c r="N18" s="185"/>
      <c r="O18" s="36">
        <v>0.85</v>
      </c>
      <c r="P18" s="185"/>
      <c r="Q18" s="58">
        <v>0.9</v>
      </c>
      <c r="R18" s="210"/>
      <c r="S18" s="58">
        <v>0.9</v>
      </c>
      <c r="T18" s="210"/>
      <c r="U18" s="59">
        <v>0.9</v>
      </c>
      <c r="V18" s="210"/>
      <c r="W18" s="59">
        <v>0.9</v>
      </c>
      <c r="X18" s="210"/>
      <c r="Y18" s="59">
        <v>0.9</v>
      </c>
      <c r="Z18" s="582"/>
      <c r="AA18" s="59">
        <v>0.9</v>
      </c>
      <c r="AB18" s="582"/>
      <c r="AC18" s="268"/>
    </row>
    <row r="19" spans="1:29" s="94" customFormat="1" ht="24" x14ac:dyDescent="0.2">
      <c r="B19" s="95" t="s">
        <v>12</v>
      </c>
      <c r="C19" s="13" t="s">
        <v>801</v>
      </c>
      <c r="D19" s="13" t="s">
        <v>801</v>
      </c>
      <c r="E19" s="499" t="s">
        <v>838</v>
      </c>
      <c r="F19" s="13" t="s">
        <v>22</v>
      </c>
      <c r="G19" s="611"/>
      <c r="H19" s="208"/>
      <c r="I19" s="611"/>
      <c r="J19" s="214"/>
      <c r="K19" s="612"/>
      <c r="L19" s="613"/>
      <c r="M19" s="120"/>
      <c r="N19" s="208"/>
      <c r="O19" s="120"/>
      <c r="P19" s="214"/>
      <c r="Q19" s="120"/>
      <c r="R19" s="214"/>
      <c r="S19" s="614"/>
      <c r="T19" s="208"/>
      <c r="U19" s="615"/>
      <c r="V19" s="208"/>
      <c r="W19" s="282"/>
      <c r="X19" s="208"/>
      <c r="Y19" s="282"/>
      <c r="Z19" s="583"/>
      <c r="AA19" s="152">
        <v>1</v>
      </c>
      <c r="AB19" s="581">
        <v>112</v>
      </c>
      <c r="AC19" s="164" t="s">
        <v>821</v>
      </c>
    </row>
    <row r="20" spans="1:29" s="94" customFormat="1" x14ac:dyDescent="0.2">
      <c r="B20" s="93"/>
      <c r="C20" s="93"/>
      <c r="D20" s="92"/>
      <c r="E20" s="53" t="s">
        <v>839</v>
      </c>
      <c r="F20" s="13" t="s">
        <v>22</v>
      </c>
      <c r="G20" s="616"/>
      <c r="H20" s="208"/>
      <c r="I20" s="617"/>
      <c r="J20" s="618"/>
      <c r="K20" s="617"/>
      <c r="L20" s="208"/>
      <c r="M20" s="616"/>
      <c r="N20" s="208"/>
      <c r="O20" s="616"/>
      <c r="P20" s="618"/>
      <c r="Q20" s="616"/>
      <c r="R20" s="618"/>
      <c r="S20" s="616"/>
      <c r="T20" s="618"/>
      <c r="U20" s="619"/>
      <c r="V20" s="618"/>
      <c r="W20" s="619"/>
      <c r="X20" s="208"/>
      <c r="Y20" s="619"/>
      <c r="Z20" s="583"/>
      <c r="AA20" s="60">
        <v>0.9</v>
      </c>
      <c r="AB20" s="581"/>
      <c r="AC20" s="270"/>
    </row>
    <row r="21" spans="1:29" s="355" customFormat="1" ht="36" x14ac:dyDescent="0.2">
      <c r="A21" s="122"/>
      <c r="B21" s="38" t="s">
        <v>12</v>
      </c>
      <c r="C21" s="38" t="s">
        <v>802</v>
      </c>
      <c r="D21" s="100" t="s">
        <v>66</v>
      </c>
      <c r="E21" s="40" t="s">
        <v>268</v>
      </c>
      <c r="F21" s="100" t="s">
        <v>22</v>
      </c>
      <c r="G21" s="153">
        <v>0.91</v>
      </c>
      <c r="H21" s="185">
        <f>References!$B$27</f>
        <v>24</v>
      </c>
      <c r="I21" s="35">
        <v>0.96</v>
      </c>
      <c r="J21" s="185">
        <f>References!B29</f>
        <v>26</v>
      </c>
      <c r="K21" s="35">
        <v>0.96599999999999997</v>
      </c>
      <c r="L21" s="185">
        <f>References!B42</f>
        <v>39</v>
      </c>
      <c r="M21" s="153">
        <v>0.98299999999999998</v>
      </c>
      <c r="N21" s="185">
        <f>References!B32</f>
        <v>29</v>
      </c>
      <c r="O21" s="38">
        <v>98.72</v>
      </c>
      <c r="P21" s="185">
        <f>References!B58</f>
        <v>55</v>
      </c>
      <c r="Q21" s="153">
        <v>0.94099999999999995</v>
      </c>
      <c r="R21" s="185">
        <f>References!B56</f>
        <v>53</v>
      </c>
      <c r="S21" s="42">
        <v>0.92</v>
      </c>
      <c r="T21" s="185">
        <f>References!B54</f>
        <v>51</v>
      </c>
      <c r="U21" s="365">
        <v>0.91</v>
      </c>
      <c r="V21" s="185">
        <f>References!G6</f>
        <v>65</v>
      </c>
      <c r="W21" s="365">
        <v>0.94</v>
      </c>
      <c r="X21" s="185">
        <f>References!G33</f>
        <v>92</v>
      </c>
      <c r="Y21" s="365">
        <v>0.91</v>
      </c>
      <c r="Z21" s="579">
        <v>104</v>
      </c>
      <c r="AA21" s="365">
        <v>0.91</v>
      </c>
      <c r="AB21" s="579">
        <v>112</v>
      </c>
      <c r="AC21" s="546" t="s">
        <v>807</v>
      </c>
    </row>
    <row r="22" spans="1:29" s="645" customFormat="1" x14ac:dyDescent="0.2">
      <c r="A22" s="94"/>
      <c r="B22" s="31"/>
      <c r="C22" s="31"/>
      <c r="D22" s="27"/>
      <c r="E22" s="26" t="s">
        <v>269</v>
      </c>
      <c r="F22" s="100" t="s">
        <v>22</v>
      </c>
      <c r="G22" s="36">
        <v>1</v>
      </c>
      <c r="H22" s="185"/>
      <c r="I22" s="37">
        <v>1</v>
      </c>
      <c r="J22" s="213"/>
      <c r="K22" s="37">
        <v>1</v>
      </c>
      <c r="L22" s="185"/>
      <c r="M22" s="36">
        <v>1</v>
      </c>
      <c r="N22" s="185"/>
      <c r="O22" s="36">
        <v>1</v>
      </c>
      <c r="P22" s="213"/>
      <c r="Q22" s="36">
        <v>0.9</v>
      </c>
      <c r="R22" s="213"/>
      <c r="S22" s="36">
        <v>0.9</v>
      </c>
      <c r="T22" s="213"/>
      <c r="U22" s="646">
        <v>0.9</v>
      </c>
      <c r="V22" s="213"/>
      <c r="W22" s="646">
        <v>0.9</v>
      </c>
      <c r="X22" s="185"/>
      <c r="Y22" s="646">
        <v>0.9</v>
      </c>
      <c r="Z22" s="579"/>
      <c r="AA22" s="646">
        <v>0.9</v>
      </c>
      <c r="AB22" s="579"/>
      <c r="AC22" s="268"/>
    </row>
    <row r="23" spans="1:29" ht="36" x14ac:dyDescent="0.2">
      <c r="B23" s="95" t="s">
        <v>12</v>
      </c>
      <c r="C23" s="95" t="s">
        <v>67</v>
      </c>
      <c r="D23" s="13" t="s">
        <v>67</v>
      </c>
      <c r="E23" s="96" t="s">
        <v>562</v>
      </c>
      <c r="F23" s="13" t="s">
        <v>22</v>
      </c>
      <c r="G23" s="199">
        <v>265639</v>
      </c>
      <c r="H23" s="110">
        <f>References!$B$27</f>
        <v>24</v>
      </c>
      <c r="I23" s="199">
        <v>247037</v>
      </c>
      <c r="J23" s="110">
        <f>References!B42</f>
        <v>39</v>
      </c>
      <c r="K23" s="199">
        <v>234091</v>
      </c>
      <c r="L23" s="110">
        <f>References!B42</f>
        <v>39</v>
      </c>
      <c r="M23" s="199">
        <v>223313</v>
      </c>
      <c r="N23" s="110">
        <f>References!B32</f>
        <v>29</v>
      </c>
      <c r="O23" s="199">
        <v>210497</v>
      </c>
      <c r="P23" s="110">
        <f>References!$B$49</f>
        <v>46</v>
      </c>
      <c r="Q23" s="199">
        <v>185204</v>
      </c>
      <c r="R23" s="110">
        <f>References!$B$52</f>
        <v>49</v>
      </c>
      <c r="S23" s="199">
        <v>154660</v>
      </c>
      <c r="T23" s="110">
        <f>References!$B$51</f>
        <v>48</v>
      </c>
      <c r="U23" s="202">
        <v>197586</v>
      </c>
      <c r="V23" s="110">
        <f>References!G34</f>
        <v>93</v>
      </c>
      <c r="W23" s="202">
        <v>200955</v>
      </c>
      <c r="X23" s="110">
        <f>References!G34</f>
        <v>93</v>
      </c>
      <c r="Y23" s="202">
        <v>227846</v>
      </c>
      <c r="Z23" s="581">
        <v>103</v>
      </c>
      <c r="AA23" s="202">
        <v>234968</v>
      </c>
      <c r="AB23" s="581">
        <v>112</v>
      </c>
      <c r="AC23" s="177" t="s">
        <v>735</v>
      </c>
    </row>
    <row r="24" spans="1:29" s="355" customFormat="1" ht="84" x14ac:dyDescent="0.2">
      <c r="A24" s="122"/>
      <c r="B24" s="38" t="s">
        <v>12</v>
      </c>
      <c r="C24" s="38" t="s">
        <v>68</v>
      </c>
      <c r="D24" s="100" t="s">
        <v>68</v>
      </c>
      <c r="E24" s="40" t="s">
        <v>69</v>
      </c>
      <c r="F24" s="100" t="s">
        <v>22</v>
      </c>
      <c r="G24" s="360"/>
      <c r="H24" s="288"/>
      <c r="I24" s="360"/>
      <c r="J24" s="361"/>
      <c r="K24" s="360"/>
      <c r="L24" s="361"/>
      <c r="M24" s="360"/>
      <c r="N24" s="361"/>
      <c r="O24" s="360"/>
      <c r="P24" s="288"/>
      <c r="Q24" s="360"/>
      <c r="R24" s="288"/>
      <c r="S24" s="360"/>
      <c r="T24" s="361"/>
      <c r="U24" s="195">
        <v>6003</v>
      </c>
      <c r="V24" s="185">
        <f>References!G34</f>
        <v>93</v>
      </c>
      <c r="W24" s="195">
        <v>5191</v>
      </c>
      <c r="X24" s="185">
        <f>References!G34</f>
        <v>93</v>
      </c>
      <c r="Y24" s="195">
        <v>7642</v>
      </c>
      <c r="Z24" s="579">
        <v>103</v>
      </c>
      <c r="AA24" s="195">
        <v>8922</v>
      </c>
      <c r="AB24" s="579">
        <v>112</v>
      </c>
      <c r="AC24" s="269" t="s">
        <v>798</v>
      </c>
    </row>
    <row r="25" spans="1:29" ht="36" x14ac:dyDescent="0.2">
      <c r="B25" s="95" t="s">
        <v>12</v>
      </c>
      <c r="C25" s="95" t="s">
        <v>70</v>
      </c>
      <c r="D25" s="13" t="s">
        <v>70</v>
      </c>
      <c r="E25" s="96" t="s">
        <v>561</v>
      </c>
      <c r="F25" s="13" t="s">
        <v>22</v>
      </c>
      <c r="G25" s="97" t="s">
        <v>42</v>
      </c>
      <c r="H25" s="110"/>
      <c r="I25" s="97" t="s">
        <v>42</v>
      </c>
      <c r="J25" s="366"/>
      <c r="K25" s="97" t="s">
        <v>42</v>
      </c>
      <c r="L25" s="366"/>
      <c r="M25" s="97" t="s">
        <v>42</v>
      </c>
      <c r="N25" s="366"/>
      <c r="O25" s="97" t="s">
        <v>42</v>
      </c>
      <c r="P25" s="110"/>
      <c r="Q25" s="97" t="s">
        <v>42</v>
      </c>
      <c r="R25" s="110"/>
      <c r="S25" s="97" t="s">
        <v>42</v>
      </c>
      <c r="T25" s="366"/>
      <c r="U25" s="47">
        <v>35</v>
      </c>
      <c r="V25" s="110">
        <f>References!G34</f>
        <v>93</v>
      </c>
      <c r="W25" s="47">
        <v>25</v>
      </c>
      <c r="X25" s="110">
        <f>References!G34</f>
        <v>93</v>
      </c>
      <c r="Y25" s="47">
        <v>30</v>
      </c>
      <c r="Z25" s="581">
        <v>103</v>
      </c>
      <c r="AA25" s="47">
        <v>19</v>
      </c>
      <c r="AB25" s="581">
        <v>112</v>
      </c>
      <c r="AC25" s="164"/>
    </row>
    <row r="26" spans="1:29" s="355" customFormat="1" ht="36" x14ac:dyDescent="0.2">
      <c r="A26" s="122"/>
      <c r="B26" s="38" t="s">
        <v>12</v>
      </c>
      <c r="C26" s="38" t="s">
        <v>71</v>
      </c>
      <c r="D26" s="100" t="s">
        <v>71</v>
      </c>
      <c r="E26" s="40" t="s">
        <v>72</v>
      </c>
      <c r="F26" s="100" t="s">
        <v>22</v>
      </c>
      <c r="G26" s="360"/>
      <c r="H26" s="288"/>
      <c r="I26" s="360"/>
      <c r="J26" s="361"/>
      <c r="K26" s="360"/>
      <c r="L26" s="361"/>
      <c r="M26" s="360"/>
      <c r="N26" s="361"/>
      <c r="O26" s="360"/>
      <c r="P26" s="288"/>
      <c r="Q26" s="360"/>
      <c r="R26" s="288"/>
      <c r="S26" s="360"/>
      <c r="T26" s="361"/>
      <c r="U26" s="195">
        <v>18540</v>
      </c>
      <c r="V26" s="185">
        <f>References!G7</f>
        <v>66</v>
      </c>
      <c r="W26" s="195">
        <v>18369</v>
      </c>
      <c r="X26" s="185">
        <f>References!G34</f>
        <v>93</v>
      </c>
      <c r="Y26" s="195">
        <v>12990</v>
      </c>
      <c r="Z26" s="579">
        <v>103</v>
      </c>
      <c r="AA26" s="195">
        <v>13061</v>
      </c>
      <c r="AB26" s="579">
        <v>112</v>
      </c>
      <c r="AC26" s="269" t="s">
        <v>738</v>
      </c>
    </row>
    <row r="27" spans="1:29" ht="36" x14ac:dyDescent="0.2">
      <c r="B27" s="95" t="s">
        <v>12</v>
      </c>
      <c r="C27" s="95" t="s">
        <v>73</v>
      </c>
      <c r="D27" s="13" t="s">
        <v>73</v>
      </c>
      <c r="E27" s="96" t="s">
        <v>74</v>
      </c>
      <c r="F27" s="13" t="s">
        <v>22</v>
      </c>
      <c r="G27" s="199">
        <v>2519</v>
      </c>
      <c r="H27" s="110">
        <f>References!$B$27</f>
        <v>24</v>
      </c>
      <c r="I27" s="199">
        <v>1070</v>
      </c>
      <c r="J27" s="110">
        <f>References!B42</f>
        <v>39</v>
      </c>
      <c r="K27" s="95">
        <v>322</v>
      </c>
      <c r="L27" s="110">
        <f>References!G16</f>
        <v>75</v>
      </c>
      <c r="M27" s="95">
        <v>1070</v>
      </c>
      <c r="N27" s="110">
        <f>References!B32</f>
        <v>29</v>
      </c>
      <c r="O27" s="95">
        <v>14</v>
      </c>
      <c r="P27" s="110">
        <f>References!$B$49</f>
        <v>46</v>
      </c>
      <c r="Q27" s="95">
        <v>805</v>
      </c>
      <c r="R27" s="110">
        <f>References!$B$51</f>
        <v>48</v>
      </c>
      <c r="S27" s="95">
        <v>543</v>
      </c>
      <c r="T27" s="110">
        <f>References!$B$51</f>
        <v>48</v>
      </c>
      <c r="U27" s="95">
        <v>1076</v>
      </c>
      <c r="V27" s="110">
        <f>References!G7</f>
        <v>66</v>
      </c>
      <c r="W27" s="95">
        <v>661</v>
      </c>
      <c r="X27" s="110">
        <f>References!G34</f>
        <v>93</v>
      </c>
      <c r="Y27" s="95">
        <v>84</v>
      </c>
      <c r="Z27" s="581">
        <v>103</v>
      </c>
      <c r="AA27" s="95">
        <v>96</v>
      </c>
      <c r="AB27" s="581">
        <v>112</v>
      </c>
      <c r="AC27" s="164"/>
    </row>
    <row r="28" spans="1:29" s="355" customFormat="1" ht="24" x14ac:dyDescent="0.2">
      <c r="A28" s="122"/>
      <c r="B28" s="38" t="s">
        <v>12</v>
      </c>
      <c r="C28" s="44" t="s">
        <v>42</v>
      </c>
      <c r="D28" s="100" t="s">
        <v>75</v>
      </c>
      <c r="E28" s="40" t="s">
        <v>76</v>
      </c>
      <c r="F28" s="100" t="s">
        <v>22</v>
      </c>
      <c r="G28" s="194">
        <f>1100+1362</f>
        <v>2462</v>
      </c>
      <c r="H28" s="185">
        <f>References!B42</f>
        <v>39</v>
      </c>
      <c r="I28" s="194">
        <f>2816+1648</f>
        <v>4464</v>
      </c>
      <c r="J28" s="185">
        <f>References!B42</f>
        <v>39</v>
      </c>
      <c r="K28" s="194">
        <f>3812+1419</f>
        <v>5231</v>
      </c>
      <c r="L28" s="185">
        <f>References!B42</f>
        <v>39</v>
      </c>
      <c r="M28" s="194">
        <f>3331+794</f>
        <v>4125</v>
      </c>
      <c r="N28" s="185">
        <f>References!B32</f>
        <v>29</v>
      </c>
      <c r="O28" s="194">
        <f>3954+760</f>
        <v>4714</v>
      </c>
      <c r="P28" s="185">
        <f>References!$B$49</f>
        <v>46</v>
      </c>
      <c r="Q28" s="194">
        <f>3624+993</f>
        <v>4617</v>
      </c>
      <c r="R28" s="185">
        <f>References!$B$51</f>
        <v>48</v>
      </c>
      <c r="S28" s="194">
        <f>2431+518</f>
        <v>2949</v>
      </c>
      <c r="T28" s="185">
        <f>References!$B$51</f>
        <v>48</v>
      </c>
      <c r="U28" s="195">
        <v>2202</v>
      </c>
      <c r="V28" s="185">
        <f>References!G7</f>
        <v>66</v>
      </c>
      <c r="W28" s="293"/>
      <c r="X28" s="288"/>
      <c r="Y28" s="293"/>
      <c r="Z28" s="585"/>
      <c r="AA28" s="293"/>
      <c r="AB28" s="585"/>
      <c r="AC28" s="269" t="s">
        <v>440</v>
      </c>
    </row>
    <row r="29" spans="1:29" ht="24" x14ac:dyDescent="0.2">
      <c r="B29" s="95" t="s">
        <v>12</v>
      </c>
      <c r="C29" s="95" t="s">
        <v>75</v>
      </c>
      <c r="D29" s="13"/>
      <c r="E29" s="96" t="s">
        <v>711</v>
      </c>
      <c r="F29" s="13" t="s">
        <v>22</v>
      </c>
      <c r="G29" s="623"/>
      <c r="H29" s="208"/>
      <c r="I29" s="623"/>
      <c r="J29" s="208"/>
      <c r="K29" s="623"/>
      <c r="L29" s="208"/>
      <c r="M29" s="623"/>
      <c r="N29" s="208"/>
      <c r="O29" s="623"/>
      <c r="P29" s="208"/>
      <c r="Q29" s="623"/>
      <c r="R29" s="208"/>
      <c r="S29" s="623"/>
      <c r="T29" s="208"/>
      <c r="U29" s="202">
        <v>9</v>
      </c>
      <c r="V29" s="110">
        <v>93</v>
      </c>
      <c r="W29" s="202">
        <v>14</v>
      </c>
      <c r="X29" s="110">
        <f>References!G34</f>
        <v>93</v>
      </c>
      <c r="Y29" s="202">
        <v>22</v>
      </c>
      <c r="Z29" s="581">
        <v>103</v>
      </c>
      <c r="AA29" s="202">
        <v>22</v>
      </c>
      <c r="AB29" s="581">
        <v>112</v>
      </c>
      <c r="AC29" s="177"/>
    </row>
    <row r="30" spans="1:29" s="355" customFormat="1" ht="24" x14ac:dyDescent="0.2">
      <c r="A30" s="122"/>
      <c r="B30" s="38" t="s">
        <v>12</v>
      </c>
      <c r="C30" s="44" t="s">
        <v>42</v>
      </c>
      <c r="D30" s="100" t="s">
        <v>77</v>
      </c>
      <c r="E30" s="40" t="s">
        <v>78</v>
      </c>
      <c r="F30" s="100" t="s">
        <v>22</v>
      </c>
      <c r="G30" s="194">
        <f>16292+11298</f>
        <v>27590</v>
      </c>
      <c r="H30" s="185">
        <f>References!B42</f>
        <v>39</v>
      </c>
      <c r="I30" s="194">
        <f>17480+9312</f>
        <v>26792</v>
      </c>
      <c r="J30" s="185">
        <f>References!B42</f>
        <v>39</v>
      </c>
      <c r="K30" s="194">
        <f>17098+3861</f>
        <v>20959</v>
      </c>
      <c r="L30" s="185">
        <f>References!B42</f>
        <v>39</v>
      </c>
      <c r="M30" s="194">
        <f>14193+1358</f>
        <v>15551</v>
      </c>
      <c r="N30" s="185">
        <f>References!B32</f>
        <v>29</v>
      </c>
      <c r="O30" s="194">
        <f>15746+1341</f>
        <v>17087</v>
      </c>
      <c r="P30" s="185">
        <f>References!$B$49</f>
        <v>46</v>
      </c>
      <c r="Q30" s="194">
        <f>15410+1642</f>
        <v>17052</v>
      </c>
      <c r="R30" s="185">
        <f>References!$B$51</f>
        <v>48</v>
      </c>
      <c r="S30" s="194">
        <f>9467+1418</f>
        <v>10885</v>
      </c>
      <c r="T30" s="185">
        <f>References!$B$51</f>
        <v>48</v>
      </c>
      <c r="U30" s="195">
        <v>10160</v>
      </c>
      <c r="V30" s="185">
        <f>References!G7</f>
        <v>66</v>
      </c>
      <c r="W30" s="293"/>
      <c r="X30" s="288"/>
      <c r="Y30" s="293"/>
      <c r="Z30" s="585"/>
      <c r="AA30" s="293"/>
      <c r="AB30" s="585"/>
      <c r="AC30" s="269" t="s">
        <v>441</v>
      </c>
    </row>
    <row r="31" spans="1:29" ht="24" x14ac:dyDescent="0.2">
      <c r="B31" s="95" t="s">
        <v>12</v>
      </c>
      <c r="C31" s="95" t="s">
        <v>77</v>
      </c>
      <c r="D31" s="13"/>
      <c r="E31" s="96" t="s">
        <v>712</v>
      </c>
      <c r="F31" s="13" t="s">
        <v>22</v>
      </c>
      <c r="G31" s="623"/>
      <c r="H31" s="208"/>
      <c r="I31" s="623"/>
      <c r="J31" s="208"/>
      <c r="K31" s="623"/>
      <c r="L31" s="208"/>
      <c r="M31" s="623"/>
      <c r="N31" s="208"/>
      <c r="O31" s="623"/>
      <c r="P31" s="208"/>
      <c r="Q31" s="623"/>
      <c r="R31" s="208"/>
      <c r="S31" s="623"/>
      <c r="T31" s="208"/>
      <c r="U31" s="202">
        <v>41</v>
      </c>
      <c r="V31" s="110">
        <v>93</v>
      </c>
      <c r="W31" s="202">
        <v>42</v>
      </c>
      <c r="X31" s="110">
        <f>References!G34</f>
        <v>93</v>
      </c>
      <c r="Y31" s="202">
        <v>44</v>
      </c>
      <c r="Z31" s="581">
        <v>103</v>
      </c>
      <c r="AA31" s="202">
        <v>35</v>
      </c>
      <c r="AB31" s="581">
        <v>112</v>
      </c>
      <c r="AC31" s="177"/>
    </row>
    <row r="32" spans="1:29" s="355" customFormat="1" ht="24" x14ac:dyDescent="0.2">
      <c r="A32" s="122"/>
      <c r="B32" s="38" t="s">
        <v>12</v>
      </c>
      <c r="C32" s="38" t="str">
        <f>D32</f>
        <v>I8</v>
      </c>
      <c r="D32" s="100" t="s">
        <v>79</v>
      </c>
      <c r="E32" s="40" t="s">
        <v>80</v>
      </c>
      <c r="F32" s="100" t="s">
        <v>22</v>
      </c>
      <c r="G32" s="647"/>
      <c r="H32" s="185"/>
      <c r="I32" s="647"/>
      <c r="J32" s="185"/>
      <c r="K32" s="647"/>
      <c r="L32" s="185"/>
      <c r="M32" s="648"/>
      <c r="N32" s="185"/>
      <c r="O32" s="649"/>
      <c r="P32" s="186"/>
      <c r="Q32" s="648"/>
      <c r="R32" s="213"/>
      <c r="S32" s="648"/>
      <c r="T32" s="213"/>
      <c r="U32" s="25">
        <v>89</v>
      </c>
      <c r="V32" s="185">
        <f>References!G7</f>
        <v>66</v>
      </c>
      <c r="W32" s="25">
        <v>87</v>
      </c>
      <c r="X32" s="185">
        <f>References!G34</f>
        <v>93</v>
      </c>
      <c r="Y32" s="25">
        <v>174</v>
      </c>
      <c r="Z32" s="579">
        <v>103</v>
      </c>
      <c r="AA32" s="25">
        <v>104</v>
      </c>
      <c r="AB32" s="579">
        <v>112</v>
      </c>
      <c r="AC32" s="267"/>
    </row>
    <row r="33" spans="1:29" x14ac:dyDescent="0.2">
      <c r="B33" s="252" t="s">
        <v>390</v>
      </c>
      <c r="C33" s="252"/>
      <c r="D33" s="13"/>
      <c r="E33" s="96"/>
      <c r="F33" s="13"/>
      <c r="G33" s="97"/>
      <c r="H33" s="366"/>
      <c r="I33" s="95"/>
      <c r="J33" s="366"/>
      <c r="K33" s="95"/>
      <c r="L33" s="366"/>
      <c r="M33" s="95"/>
      <c r="N33" s="366"/>
      <c r="O33" s="95"/>
      <c r="P33" s="366"/>
      <c r="Q33" s="95"/>
      <c r="R33" s="366"/>
      <c r="S33" s="95"/>
      <c r="T33" s="366"/>
      <c r="U33" s="47"/>
      <c r="V33" s="366"/>
      <c r="W33" s="557"/>
      <c r="X33" s="366"/>
      <c r="Y33" s="557"/>
      <c r="Z33" s="692"/>
      <c r="AA33" s="557"/>
      <c r="AB33" s="692"/>
      <c r="AC33" s="164"/>
    </row>
    <row r="34" spans="1:29" ht="24" x14ac:dyDescent="0.2">
      <c r="B34" s="95" t="s">
        <v>12</v>
      </c>
      <c r="C34" s="95" t="str">
        <f>D34</f>
        <v>OL4.1.1</v>
      </c>
      <c r="D34" s="13" t="s">
        <v>315</v>
      </c>
      <c r="E34" s="96" t="s">
        <v>534</v>
      </c>
      <c r="F34" s="13" t="s">
        <v>13</v>
      </c>
      <c r="G34" s="199">
        <v>1663</v>
      </c>
      <c r="H34" s="110">
        <f>References!B4</f>
        <v>1</v>
      </c>
      <c r="I34" s="199">
        <v>1655</v>
      </c>
      <c r="J34" s="110">
        <f>References!B5</f>
        <v>2</v>
      </c>
      <c r="K34" s="201">
        <v>1658</v>
      </c>
      <c r="L34" s="215">
        <f>References!B61</f>
        <v>58</v>
      </c>
      <c r="M34" s="199">
        <v>1657</v>
      </c>
      <c r="N34" s="110">
        <f>References!B40</f>
        <v>37</v>
      </c>
      <c r="O34" s="199">
        <v>1657</v>
      </c>
      <c r="P34" s="110">
        <f>References!B34</f>
        <v>31</v>
      </c>
      <c r="Q34" s="199">
        <v>2334</v>
      </c>
      <c r="R34" s="685">
        <f>References!$B$59</f>
        <v>56</v>
      </c>
      <c r="S34" s="201">
        <v>1171</v>
      </c>
      <c r="T34" s="110">
        <f>References!$B$60</f>
        <v>57</v>
      </c>
      <c r="U34" s="202">
        <f>1947</f>
        <v>1947</v>
      </c>
      <c r="V34" s="110">
        <f>References!$G$4</f>
        <v>63</v>
      </c>
      <c r="W34" s="202">
        <v>1920</v>
      </c>
      <c r="X34" s="110">
        <f>References!G35</f>
        <v>94</v>
      </c>
      <c r="Y34" s="202">
        <v>1345</v>
      </c>
      <c r="Z34" s="581">
        <v>102</v>
      </c>
      <c r="AA34" s="202">
        <v>1312</v>
      </c>
      <c r="AB34" s="581">
        <v>110</v>
      </c>
      <c r="AC34" s="164"/>
    </row>
    <row r="35" spans="1:29" s="94" customFormat="1" x14ac:dyDescent="0.2">
      <c r="B35" s="93"/>
      <c r="C35" s="93"/>
      <c r="D35" s="92"/>
      <c r="E35" s="53" t="s">
        <v>290</v>
      </c>
      <c r="F35" s="13" t="s">
        <v>13</v>
      </c>
      <c r="G35" s="200">
        <v>4800</v>
      </c>
      <c r="H35" s="110"/>
      <c r="I35" s="200">
        <v>4800</v>
      </c>
      <c r="J35" s="110"/>
      <c r="K35" s="187">
        <v>4800</v>
      </c>
      <c r="L35" s="215"/>
      <c r="M35" s="200">
        <v>4800</v>
      </c>
      <c r="N35" s="224"/>
      <c r="O35" s="200">
        <v>4800</v>
      </c>
      <c r="P35" s="226"/>
      <c r="Q35" s="200">
        <v>4800</v>
      </c>
      <c r="R35" s="110"/>
      <c r="S35" s="187">
        <v>4800</v>
      </c>
      <c r="T35" s="215"/>
      <c r="U35" s="203">
        <v>4800</v>
      </c>
      <c r="V35" s="110"/>
      <c r="W35" s="203">
        <v>4800</v>
      </c>
      <c r="X35" s="110"/>
      <c r="Y35" s="203">
        <v>4800</v>
      </c>
      <c r="Z35" s="581"/>
      <c r="AA35" s="203">
        <v>4800</v>
      </c>
      <c r="AB35" s="581"/>
      <c r="AC35" s="270"/>
    </row>
    <row r="36" spans="1:29" s="645" customFormat="1" x14ac:dyDescent="0.2">
      <c r="A36" s="94"/>
      <c r="B36" s="251" t="s">
        <v>391</v>
      </c>
      <c r="C36" s="251"/>
      <c r="D36" s="27"/>
      <c r="E36" s="26"/>
      <c r="F36" s="100"/>
      <c r="G36" s="31"/>
      <c r="H36" s="185"/>
      <c r="I36" s="31"/>
      <c r="J36" s="185"/>
      <c r="K36" s="50"/>
      <c r="L36" s="186"/>
      <c r="M36" s="49"/>
      <c r="N36" s="213"/>
      <c r="O36" s="49"/>
      <c r="P36" s="225"/>
      <c r="Q36" s="31"/>
      <c r="R36" s="185"/>
      <c r="S36" s="50"/>
      <c r="T36" s="186"/>
      <c r="U36" s="49"/>
      <c r="V36" s="185"/>
      <c r="W36" s="218"/>
      <c r="X36" s="185"/>
      <c r="Y36" s="218"/>
      <c r="Z36" s="579"/>
      <c r="AA36" s="218"/>
      <c r="AB36" s="579"/>
      <c r="AC36" s="268"/>
    </row>
    <row r="37" spans="1:29" s="355" customFormat="1" ht="36" x14ac:dyDescent="0.2">
      <c r="A37" s="122"/>
      <c r="B37" s="38" t="s">
        <v>12</v>
      </c>
      <c r="C37" s="38" t="str">
        <f>D37</f>
        <v>OL4.2.1(a)</v>
      </c>
      <c r="D37" s="100" t="s">
        <v>322</v>
      </c>
      <c r="E37" s="40" t="s">
        <v>535</v>
      </c>
      <c r="F37" s="100" t="s">
        <v>13</v>
      </c>
      <c r="G37" s="131"/>
      <c r="H37" s="207"/>
      <c r="I37" s="650"/>
      <c r="J37" s="207"/>
      <c r="K37" s="651"/>
      <c r="L37" s="357"/>
      <c r="M37" s="194">
        <v>2762</v>
      </c>
      <c r="N37" s="185">
        <f>References!G4</f>
        <v>63</v>
      </c>
      <c r="O37" s="194">
        <v>1929</v>
      </c>
      <c r="P37" s="185">
        <f>References!G35</f>
        <v>94</v>
      </c>
      <c r="Q37" s="194">
        <v>5845</v>
      </c>
      <c r="R37" s="185">
        <f>References!$B$59</f>
        <v>56</v>
      </c>
      <c r="S37" s="197">
        <v>1855</v>
      </c>
      <c r="T37" s="186">
        <f>References!$B$60</f>
        <v>57</v>
      </c>
      <c r="U37" s="195">
        <v>5464</v>
      </c>
      <c r="V37" s="186">
        <f>References!$G$4</f>
        <v>63</v>
      </c>
      <c r="W37" s="195">
        <v>2347</v>
      </c>
      <c r="X37" s="186">
        <f>References!G35</f>
        <v>94</v>
      </c>
      <c r="Y37" s="195">
        <v>7020</v>
      </c>
      <c r="Z37" s="652">
        <v>102</v>
      </c>
      <c r="AA37" s="195">
        <v>3901</v>
      </c>
      <c r="AB37" s="652">
        <v>110</v>
      </c>
      <c r="AC37" s="269"/>
    </row>
    <row r="38" spans="1:29" s="645" customFormat="1" x14ac:dyDescent="0.2">
      <c r="A38" s="94"/>
      <c r="B38" s="31"/>
      <c r="C38" s="31"/>
      <c r="D38" s="27"/>
      <c r="E38" s="26" t="s">
        <v>394</v>
      </c>
      <c r="F38" s="100" t="s">
        <v>13</v>
      </c>
      <c r="G38" s="132"/>
      <c r="H38" s="207"/>
      <c r="I38" s="132"/>
      <c r="J38" s="207"/>
      <c r="K38" s="356"/>
      <c r="L38" s="357"/>
      <c r="M38" s="131" t="s">
        <v>42</v>
      </c>
      <c r="N38" s="223"/>
      <c r="O38" s="131" t="s">
        <v>42</v>
      </c>
      <c r="P38" s="207"/>
      <c r="Q38" s="189">
        <v>10000</v>
      </c>
      <c r="R38" s="185"/>
      <c r="S38" s="198">
        <v>10000</v>
      </c>
      <c r="T38" s="186"/>
      <c r="U38" s="190">
        <v>10000</v>
      </c>
      <c r="V38" s="185"/>
      <c r="W38" s="190">
        <v>10000</v>
      </c>
      <c r="X38" s="185"/>
      <c r="Y38" s="190">
        <v>10000</v>
      </c>
      <c r="Z38" s="579"/>
      <c r="AA38" s="190">
        <v>10000</v>
      </c>
      <c r="AB38" s="579"/>
      <c r="AC38" s="268"/>
    </row>
    <row r="39" spans="1:29" s="645" customFormat="1" ht="60" x14ac:dyDescent="0.2">
      <c r="A39" s="94"/>
      <c r="B39" s="38"/>
      <c r="C39" s="38"/>
      <c r="D39" s="100"/>
      <c r="E39" s="40" t="s">
        <v>289</v>
      </c>
      <c r="F39" s="100" t="s">
        <v>13</v>
      </c>
      <c r="G39" s="194">
        <v>13133</v>
      </c>
      <c r="H39" s="185">
        <f>References!B4</f>
        <v>1</v>
      </c>
      <c r="I39" s="194">
        <v>15365</v>
      </c>
      <c r="J39" s="185">
        <f>References!B5</f>
        <v>2</v>
      </c>
      <c r="K39" s="197">
        <v>5488</v>
      </c>
      <c r="L39" s="186">
        <f>References!B61</f>
        <v>58</v>
      </c>
      <c r="M39" s="194">
        <v>9036</v>
      </c>
      <c r="N39" s="185">
        <f>References!B40</f>
        <v>37</v>
      </c>
      <c r="O39" s="194">
        <v>7163</v>
      </c>
      <c r="P39" s="185">
        <f>References!B34</f>
        <v>31</v>
      </c>
      <c r="Q39" s="364"/>
      <c r="R39" s="207"/>
      <c r="S39" s="653"/>
      <c r="T39" s="357"/>
      <c r="U39" s="653"/>
      <c r="V39" s="357"/>
      <c r="W39" s="654"/>
      <c r="X39" s="357"/>
      <c r="Y39" s="654"/>
      <c r="Z39" s="655"/>
      <c r="AA39" s="654"/>
      <c r="AB39" s="655"/>
      <c r="AC39" s="267"/>
    </row>
    <row r="40" spans="1:29" s="645" customFormat="1" x14ac:dyDescent="0.2">
      <c r="A40" s="94"/>
      <c r="B40" s="31"/>
      <c r="C40" s="31"/>
      <c r="D40" s="27"/>
      <c r="E40" s="26" t="s">
        <v>395</v>
      </c>
      <c r="F40" s="100" t="s">
        <v>13</v>
      </c>
      <c r="G40" s="189">
        <v>14000</v>
      </c>
      <c r="H40" s="185"/>
      <c r="I40" s="189">
        <v>14000</v>
      </c>
      <c r="J40" s="185"/>
      <c r="K40" s="198">
        <v>14000</v>
      </c>
      <c r="L40" s="186"/>
      <c r="M40" s="189">
        <v>14000</v>
      </c>
      <c r="N40" s="213"/>
      <c r="O40" s="189">
        <v>14000</v>
      </c>
      <c r="P40" s="225"/>
      <c r="Q40" s="656"/>
      <c r="R40" s="207"/>
      <c r="S40" s="657"/>
      <c r="T40" s="357"/>
      <c r="U40" s="657"/>
      <c r="V40" s="357"/>
      <c r="W40" s="654"/>
      <c r="X40" s="357"/>
      <c r="Y40" s="654"/>
      <c r="Z40" s="655"/>
      <c r="AA40" s="654"/>
      <c r="AB40" s="655"/>
      <c r="AC40" s="267"/>
    </row>
    <row r="41" spans="1:29" s="355" customFormat="1" ht="36" x14ac:dyDescent="0.2">
      <c r="A41" s="122"/>
      <c r="B41" s="38" t="s">
        <v>12</v>
      </c>
      <c r="C41" s="38" t="str">
        <f>D41</f>
        <v>OL4.2.1(b)</v>
      </c>
      <c r="D41" s="100" t="s">
        <v>323</v>
      </c>
      <c r="E41" s="40" t="s">
        <v>81</v>
      </c>
      <c r="F41" s="100" t="s">
        <v>13</v>
      </c>
      <c r="G41" s="132"/>
      <c r="H41" s="207"/>
      <c r="I41" s="132"/>
      <c r="J41" s="207"/>
      <c r="K41" s="356"/>
      <c r="L41" s="357"/>
      <c r="M41" s="194">
        <v>2961</v>
      </c>
      <c r="N41" s="185">
        <f>References!G4</f>
        <v>63</v>
      </c>
      <c r="O41" s="194">
        <v>1250</v>
      </c>
      <c r="P41" s="185">
        <f>References!G35</f>
        <v>94</v>
      </c>
      <c r="Q41" s="194">
        <v>2200</v>
      </c>
      <c r="R41" s="185">
        <f>References!$B$59</f>
        <v>56</v>
      </c>
      <c r="S41" s="197">
        <v>1836</v>
      </c>
      <c r="T41" s="186">
        <f>References!$B$60</f>
        <v>57</v>
      </c>
      <c r="U41" s="195">
        <v>1062</v>
      </c>
      <c r="V41" s="186">
        <f>References!$G$4</f>
        <v>63</v>
      </c>
      <c r="W41" s="195">
        <v>1653</v>
      </c>
      <c r="X41" s="186">
        <f>References!G35</f>
        <v>94</v>
      </c>
      <c r="Y41" s="195">
        <v>1959</v>
      </c>
      <c r="Z41" s="652">
        <v>102</v>
      </c>
      <c r="AA41" s="195">
        <v>1488</v>
      </c>
      <c r="AB41" s="652">
        <v>110</v>
      </c>
      <c r="AC41" s="267"/>
    </row>
    <row r="42" spans="1:29" s="645" customFormat="1" x14ac:dyDescent="0.2">
      <c r="A42" s="94"/>
      <c r="B42" s="31"/>
      <c r="C42" s="31"/>
      <c r="D42" s="27"/>
      <c r="E42" s="26" t="s">
        <v>396</v>
      </c>
      <c r="F42" s="100" t="s">
        <v>13</v>
      </c>
      <c r="G42" s="132"/>
      <c r="H42" s="207"/>
      <c r="I42" s="132"/>
      <c r="J42" s="207"/>
      <c r="K42" s="356"/>
      <c r="L42" s="357"/>
      <c r="M42" s="132" t="s">
        <v>42</v>
      </c>
      <c r="N42" s="223"/>
      <c r="O42" s="132" t="s">
        <v>42</v>
      </c>
      <c r="P42" s="223"/>
      <c r="Q42" s="189">
        <v>5000</v>
      </c>
      <c r="R42" s="185"/>
      <c r="S42" s="198">
        <v>5000</v>
      </c>
      <c r="T42" s="186"/>
      <c r="U42" s="190">
        <v>5000</v>
      </c>
      <c r="V42" s="185"/>
      <c r="W42" s="190">
        <v>5000</v>
      </c>
      <c r="X42" s="185"/>
      <c r="Y42" s="190">
        <v>5000</v>
      </c>
      <c r="Z42" s="579"/>
      <c r="AA42" s="190">
        <v>5000</v>
      </c>
      <c r="AB42" s="579"/>
      <c r="AC42" s="268"/>
    </row>
    <row r="43" spans="1:29" s="94" customFormat="1" x14ac:dyDescent="0.2">
      <c r="B43" s="252" t="s">
        <v>392</v>
      </c>
      <c r="C43" s="252"/>
      <c r="D43" s="92"/>
      <c r="E43" s="53"/>
      <c r="F43" s="13"/>
      <c r="G43" s="351"/>
      <c r="H43" s="110"/>
      <c r="I43" s="352"/>
      <c r="J43" s="110"/>
      <c r="K43" s="353"/>
      <c r="L43" s="215"/>
      <c r="M43" s="352"/>
      <c r="N43" s="224"/>
      <c r="O43" s="352"/>
      <c r="P43" s="224"/>
      <c r="Q43" s="93"/>
      <c r="R43" s="110"/>
      <c r="S43" s="52"/>
      <c r="T43" s="215"/>
      <c r="U43" s="203"/>
      <c r="V43" s="110"/>
      <c r="W43" s="266"/>
      <c r="X43" s="110"/>
      <c r="Y43" s="266"/>
      <c r="Z43" s="581"/>
      <c r="AA43" s="266"/>
      <c r="AB43" s="581"/>
      <c r="AC43" s="270"/>
    </row>
    <row r="44" spans="1:29" ht="36" x14ac:dyDescent="0.2">
      <c r="B44" s="95" t="s">
        <v>12</v>
      </c>
      <c r="C44" s="95" t="str">
        <f>D44</f>
        <v>OL4.3.1(a)</v>
      </c>
      <c r="D44" s="13" t="s">
        <v>324</v>
      </c>
      <c r="E44" s="96" t="s">
        <v>724</v>
      </c>
      <c r="F44" s="13" t="s">
        <v>13</v>
      </c>
      <c r="G44" s="693"/>
      <c r="H44" s="208"/>
      <c r="I44" s="693"/>
      <c r="J44" s="208"/>
      <c r="K44" s="693"/>
      <c r="L44" s="208"/>
      <c r="M44" s="693"/>
      <c r="N44" s="214"/>
      <c r="O44" s="47">
        <v>3555</v>
      </c>
      <c r="P44" s="266">
        <f>References!G35</f>
        <v>94</v>
      </c>
      <c r="Q44" s="199">
        <v>3723</v>
      </c>
      <c r="R44" s="685">
        <f>References!$B$59</f>
        <v>56</v>
      </c>
      <c r="S44" s="201">
        <v>2799</v>
      </c>
      <c r="T44" s="110">
        <f>References!$B$60</f>
        <v>57</v>
      </c>
      <c r="U44" s="202">
        <v>2601</v>
      </c>
      <c r="V44" s="110">
        <f>References!$G$4</f>
        <v>63</v>
      </c>
      <c r="W44" s="202">
        <v>3370</v>
      </c>
      <c r="X44" s="110">
        <f>References!G35</f>
        <v>94</v>
      </c>
      <c r="Y44" s="202">
        <v>3469</v>
      </c>
      <c r="Z44" s="581">
        <v>102</v>
      </c>
      <c r="AA44" s="202">
        <v>2951</v>
      </c>
      <c r="AB44" s="581">
        <v>110</v>
      </c>
      <c r="AC44" s="164"/>
    </row>
    <row r="45" spans="1:29" s="94" customFormat="1" x14ac:dyDescent="0.2">
      <c r="B45" s="93"/>
      <c r="C45" s="93"/>
      <c r="D45" s="92"/>
      <c r="E45" s="53" t="s">
        <v>393</v>
      </c>
      <c r="F45" s="13" t="s">
        <v>13</v>
      </c>
      <c r="G45" s="694"/>
      <c r="H45" s="208"/>
      <c r="I45" s="694"/>
      <c r="J45" s="208"/>
      <c r="K45" s="694"/>
      <c r="L45" s="208"/>
      <c r="M45" s="694"/>
      <c r="N45" s="618"/>
      <c r="O45" s="352" t="s">
        <v>42</v>
      </c>
      <c r="P45" s="691"/>
      <c r="Q45" s="200">
        <v>5000</v>
      </c>
      <c r="R45" s="110"/>
      <c r="S45" s="187">
        <v>5000</v>
      </c>
      <c r="T45" s="215"/>
      <c r="U45" s="203">
        <v>5000</v>
      </c>
      <c r="V45" s="110"/>
      <c r="W45" s="203">
        <v>5000</v>
      </c>
      <c r="X45" s="110"/>
      <c r="Y45" s="203">
        <v>5000</v>
      </c>
      <c r="Z45" s="581"/>
      <c r="AA45" s="203">
        <v>5000</v>
      </c>
      <c r="AB45" s="581"/>
      <c r="AC45" s="270"/>
    </row>
    <row r="46" spans="1:29" s="94" customFormat="1" ht="36" x14ac:dyDescent="0.2">
      <c r="B46" s="93"/>
      <c r="C46" s="93"/>
      <c r="D46" s="92"/>
      <c r="E46" s="161" t="s">
        <v>397</v>
      </c>
      <c r="F46" s="13" t="s">
        <v>13</v>
      </c>
      <c r="G46" s="199">
        <v>3341</v>
      </c>
      <c r="H46" s="110">
        <f>References!B4</f>
        <v>1</v>
      </c>
      <c r="I46" s="199">
        <v>4158</v>
      </c>
      <c r="J46" s="110">
        <f>References!B5</f>
        <v>2</v>
      </c>
      <c r="K46" s="201">
        <v>3435</v>
      </c>
      <c r="L46" s="215">
        <f>References!B61</f>
        <v>58</v>
      </c>
      <c r="M46" s="199">
        <v>2740</v>
      </c>
      <c r="N46" s="110">
        <f>References!B40</f>
        <v>37</v>
      </c>
      <c r="O46" s="199">
        <v>3388</v>
      </c>
      <c r="P46" s="110">
        <f>References!B34</f>
        <v>31</v>
      </c>
      <c r="Q46" s="695"/>
      <c r="R46" s="208"/>
      <c r="S46" s="696"/>
      <c r="T46" s="613"/>
      <c r="U46" s="697"/>
      <c r="V46" s="613"/>
      <c r="W46" s="698"/>
      <c r="X46" s="613"/>
      <c r="Y46" s="698"/>
      <c r="Z46" s="699"/>
      <c r="AA46" s="698"/>
      <c r="AB46" s="699"/>
      <c r="AC46" s="164" t="s">
        <v>442</v>
      </c>
    </row>
    <row r="47" spans="1:29" s="94" customFormat="1" x14ac:dyDescent="0.2">
      <c r="B47" s="93"/>
      <c r="C47" s="93"/>
      <c r="D47" s="92"/>
      <c r="E47" s="53" t="s">
        <v>398</v>
      </c>
      <c r="F47" s="13" t="s">
        <v>13</v>
      </c>
      <c r="G47" s="200">
        <v>6500</v>
      </c>
      <c r="H47" s="689"/>
      <c r="I47" s="200">
        <v>6500</v>
      </c>
      <c r="J47" s="689"/>
      <c r="K47" s="187">
        <v>6500</v>
      </c>
      <c r="L47" s="690"/>
      <c r="M47" s="200">
        <v>6500</v>
      </c>
      <c r="N47" s="689"/>
      <c r="O47" s="200">
        <v>6500</v>
      </c>
      <c r="P47" s="226"/>
      <c r="Q47" s="700"/>
      <c r="R47" s="208"/>
      <c r="S47" s="697"/>
      <c r="T47" s="613"/>
      <c r="U47" s="697"/>
      <c r="V47" s="613"/>
      <c r="W47" s="698"/>
      <c r="X47" s="613"/>
      <c r="Y47" s="698"/>
      <c r="Z47" s="699"/>
      <c r="AA47" s="698"/>
      <c r="AB47" s="699"/>
      <c r="AC47" s="270"/>
    </row>
    <row r="48" spans="1:29" ht="36" x14ac:dyDescent="0.2">
      <c r="B48" s="95" t="s">
        <v>12</v>
      </c>
      <c r="C48" s="95" t="str">
        <f>D48</f>
        <v>OL4.3.1(b)</v>
      </c>
      <c r="D48" s="13" t="s">
        <v>325</v>
      </c>
      <c r="E48" s="96" t="s">
        <v>82</v>
      </c>
      <c r="F48" s="13" t="s">
        <v>13</v>
      </c>
      <c r="G48" s="120"/>
      <c r="H48" s="214"/>
      <c r="I48" s="120"/>
      <c r="J48" s="214"/>
      <c r="K48" s="701"/>
      <c r="L48" s="702"/>
      <c r="M48" s="95">
        <v>9</v>
      </c>
      <c r="N48" s="110">
        <f>References!G4</f>
        <v>63</v>
      </c>
      <c r="O48" s="95">
        <v>9</v>
      </c>
      <c r="P48" s="110">
        <f>References!G35</f>
        <v>94</v>
      </c>
      <c r="Q48" s="95">
        <v>26</v>
      </c>
      <c r="R48" s="685">
        <f>References!$B$59</f>
        <v>56</v>
      </c>
      <c r="S48" s="98">
        <v>14</v>
      </c>
      <c r="T48" s="110">
        <f>References!$B$60</f>
        <v>57</v>
      </c>
      <c r="U48" s="47">
        <v>12</v>
      </c>
      <c r="V48" s="110">
        <f>References!$G$4</f>
        <v>63</v>
      </c>
      <c r="W48" s="47">
        <v>17</v>
      </c>
      <c r="X48" s="110">
        <f>References!G35</f>
        <v>94</v>
      </c>
      <c r="Y48" s="47">
        <v>25</v>
      </c>
      <c r="Z48" s="581">
        <v>102</v>
      </c>
      <c r="AA48" s="47">
        <v>14</v>
      </c>
      <c r="AB48" s="581">
        <v>110</v>
      </c>
      <c r="AC48" s="270"/>
    </row>
    <row r="49" spans="1:29" s="94" customFormat="1" x14ac:dyDescent="0.2">
      <c r="B49" s="93"/>
      <c r="C49" s="93"/>
      <c r="D49" s="92"/>
      <c r="E49" s="53" t="s">
        <v>399</v>
      </c>
      <c r="F49" s="13" t="s">
        <v>13</v>
      </c>
      <c r="G49" s="620"/>
      <c r="H49" s="618"/>
      <c r="I49" s="620"/>
      <c r="J49" s="618"/>
      <c r="K49" s="621"/>
      <c r="L49" s="622"/>
      <c r="M49" s="351" t="s">
        <v>42</v>
      </c>
      <c r="N49" s="224"/>
      <c r="O49" s="351" t="s">
        <v>42</v>
      </c>
      <c r="P49" s="224"/>
      <c r="Q49" s="93">
        <v>45</v>
      </c>
      <c r="R49" s="110"/>
      <c r="S49" s="52">
        <v>45</v>
      </c>
      <c r="T49" s="215"/>
      <c r="U49" s="54">
        <v>45</v>
      </c>
      <c r="V49" s="110">
        <f>References!$G$4</f>
        <v>63</v>
      </c>
      <c r="W49" s="54">
        <v>45</v>
      </c>
      <c r="X49" s="110"/>
      <c r="Y49" s="54">
        <v>45</v>
      </c>
      <c r="Z49" s="581"/>
      <c r="AA49" s="54">
        <v>45</v>
      </c>
      <c r="AB49" s="581"/>
      <c r="AC49" s="270"/>
    </row>
    <row r="50" spans="1:29" s="355" customFormat="1" ht="36" x14ac:dyDescent="0.2">
      <c r="A50" s="122"/>
      <c r="B50" s="38" t="s">
        <v>12</v>
      </c>
      <c r="C50" s="38" t="str">
        <f>D50</f>
        <v>I1</v>
      </c>
      <c r="D50" s="100" t="s">
        <v>67</v>
      </c>
      <c r="E50" s="40" t="s">
        <v>553</v>
      </c>
      <c r="F50" s="100" t="s">
        <v>13</v>
      </c>
      <c r="G50" s="132"/>
      <c r="H50" s="207"/>
      <c r="I50" s="132"/>
      <c r="J50" s="207"/>
      <c r="K50" s="356"/>
      <c r="L50" s="357"/>
      <c r="M50" s="194">
        <v>42671</v>
      </c>
      <c r="N50" s="186">
        <f>References!$G$4</f>
        <v>63</v>
      </c>
      <c r="O50" s="194">
        <v>43705</v>
      </c>
      <c r="P50" s="186">
        <f>References!$G$4</f>
        <v>63</v>
      </c>
      <c r="Q50" s="194">
        <v>42332</v>
      </c>
      <c r="R50" s="186">
        <f>References!$G$4</f>
        <v>63</v>
      </c>
      <c r="S50" s="197">
        <v>34993</v>
      </c>
      <c r="T50" s="186">
        <f>References!$G$4</f>
        <v>63</v>
      </c>
      <c r="U50" s="195">
        <v>35870</v>
      </c>
      <c r="V50" s="186">
        <f>References!$G$4</f>
        <v>63</v>
      </c>
      <c r="W50" s="195">
        <v>48014</v>
      </c>
      <c r="X50" s="186">
        <f>References!G35</f>
        <v>94</v>
      </c>
      <c r="Y50" s="195">
        <v>40900</v>
      </c>
      <c r="Z50" s="652">
        <v>102</v>
      </c>
      <c r="AA50" s="195">
        <v>45842</v>
      </c>
      <c r="AB50" s="652">
        <v>110</v>
      </c>
      <c r="AC50" s="267"/>
    </row>
    <row r="51" spans="1:29" ht="48" x14ac:dyDescent="0.2">
      <c r="B51" s="95" t="s">
        <v>12</v>
      </c>
      <c r="C51" s="95" t="str">
        <f>D51</f>
        <v>I2</v>
      </c>
      <c r="D51" s="13" t="s">
        <v>68</v>
      </c>
      <c r="E51" s="96" t="s">
        <v>554</v>
      </c>
      <c r="F51" s="13" t="s">
        <v>13</v>
      </c>
      <c r="G51" s="97" t="s">
        <v>42</v>
      </c>
      <c r="H51" s="366"/>
      <c r="I51" s="644" t="s">
        <v>42</v>
      </c>
      <c r="J51" s="686"/>
      <c r="K51" s="644" t="s">
        <v>42</v>
      </c>
      <c r="L51" s="686"/>
      <c r="M51" s="687">
        <v>4301</v>
      </c>
      <c r="N51" s="110">
        <f>References!$G$4</f>
        <v>63</v>
      </c>
      <c r="O51" s="687">
        <v>2737</v>
      </c>
      <c r="P51" s="110">
        <f>References!$G$4</f>
        <v>63</v>
      </c>
      <c r="Q51" s="687">
        <v>3624</v>
      </c>
      <c r="R51" s="688">
        <f>References!G35</f>
        <v>94</v>
      </c>
      <c r="S51" s="687">
        <v>3177</v>
      </c>
      <c r="T51" s="110">
        <f>References!G4</f>
        <v>63</v>
      </c>
      <c r="U51" s="202">
        <v>1834</v>
      </c>
      <c r="V51" s="110">
        <f>References!$G$4</f>
        <v>63</v>
      </c>
      <c r="W51" s="202">
        <v>2466</v>
      </c>
      <c r="X51" s="110">
        <f>References!G35</f>
        <v>94</v>
      </c>
      <c r="Y51" s="202">
        <v>3392</v>
      </c>
      <c r="Z51" s="581">
        <v>102</v>
      </c>
      <c r="AA51" s="202">
        <v>3419</v>
      </c>
      <c r="AB51" s="581">
        <v>110</v>
      </c>
      <c r="AC51" s="164"/>
    </row>
    <row r="52" spans="1:29" s="355" customFormat="1" ht="20.25" customHeight="1" x14ac:dyDescent="0.2">
      <c r="A52" s="122"/>
      <c r="B52" s="756" t="s">
        <v>12</v>
      </c>
      <c r="C52" s="756" t="str">
        <f>D52</f>
        <v>I3</v>
      </c>
      <c r="D52" s="756" t="s">
        <v>70</v>
      </c>
      <c r="E52" s="757" t="s">
        <v>555</v>
      </c>
      <c r="F52" s="100" t="s">
        <v>13</v>
      </c>
      <c r="G52" s="658"/>
      <c r="H52" s="659"/>
      <c r="I52" s="703"/>
      <c r="J52" s="704">
        <f>References!B62</f>
        <v>59</v>
      </c>
      <c r="K52" s="705">
        <v>0</v>
      </c>
      <c r="L52" s="706">
        <f>References!B61</f>
        <v>58</v>
      </c>
      <c r="M52" s="707">
        <v>0</v>
      </c>
      <c r="N52" s="704">
        <f>References!$G$4</f>
        <v>63</v>
      </c>
      <c r="O52" s="707">
        <v>0</v>
      </c>
      <c r="P52" s="704">
        <f>References!$G$4</f>
        <v>63</v>
      </c>
      <c r="Q52" s="703">
        <v>5</v>
      </c>
      <c r="R52" s="704">
        <f>References!$B$59</f>
        <v>56</v>
      </c>
      <c r="S52" s="355">
        <v>4</v>
      </c>
      <c r="T52" s="186">
        <f>References!$B$60</f>
        <v>57</v>
      </c>
      <c r="U52" s="355">
        <v>3</v>
      </c>
      <c r="V52" s="186">
        <f>References!$G$4</f>
        <v>63</v>
      </c>
      <c r="W52" s="355">
        <v>2</v>
      </c>
      <c r="X52" s="186">
        <f>References!G35</f>
        <v>94</v>
      </c>
      <c r="Y52" s="355">
        <v>12</v>
      </c>
      <c r="Z52" s="652">
        <v>102</v>
      </c>
      <c r="AA52" s="355">
        <v>3</v>
      </c>
      <c r="AB52" s="652">
        <v>110</v>
      </c>
      <c r="AC52" s="267"/>
    </row>
    <row r="53" spans="1:29" s="355" customFormat="1" ht="21.75" customHeight="1" x14ac:dyDescent="0.2">
      <c r="A53" s="122"/>
      <c r="B53" s="756"/>
      <c r="C53" s="756"/>
      <c r="D53" s="756"/>
      <c r="E53" s="757"/>
      <c r="F53" s="100"/>
      <c r="G53" s="658"/>
      <c r="H53" s="659"/>
      <c r="I53" s="708" t="str">
        <f>'SC&amp;R Appendix'!B2</f>
        <v>TABLE 1</v>
      </c>
      <c r="J53" s="704"/>
      <c r="K53" s="705"/>
      <c r="L53" s="706"/>
      <c r="M53" s="707"/>
      <c r="N53" s="704"/>
      <c r="O53" s="707"/>
      <c r="P53" s="704"/>
      <c r="Q53" s="708" t="str">
        <f>'SC&amp;R Appendix'!B22</f>
        <v>TABLE 2</v>
      </c>
      <c r="R53" s="704"/>
      <c r="S53" s="660" t="str">
        <f>'SC&amp;R Appendix'!B31</f>
        <v>TABLE 3</v>
      </c>
      <c r="T53" s="186"/>
      <c r="U53" s="661" t="s">
        <v>423</v>
      </c>
      <c r="V53" s="186"/>
      <c r="W53" s="662" t="s">
        <v>691</v>
      </c>
      <c r="X53" s="186"/>
      <c r="Y53" s="662"/>
      <c r="Z53" s="652"/>
      <c r="AA53" s="662"/>
      <c r="AB53" s="652"/>
      <c r="AC53" s="267"/>
    </row>
    <row r="54" spans="1:29" ht="108" x14ac:dyDescent="0.2">
      <c r="B54" s="95" t="s">
        <v>12</v>
      </c>
      <c r="C54" s="95" t="str">
        <f>D54</f>
        <v>I4(H)</v>
      </c>
      <c r="D54" s="13" t="s">
        <v>83</v>
      </c>
      <c r="E54" s="96" t="s">
        <v>556</v>
      </c>
      <c r="F54" s="13" t="s">
        <v>13</v>
      </c>
      <c r="G54" s="97" t="s">
        <v>42</v>
      </c>
      <c r="H54" s="366"/>
      <c r="I54" s="97" t="s">
        <v>42</v>
      </c>
      <c r="J54" s="110"/>
      <c r="K54" s="644" t="s">
        <v>42</v>
      </c>
      <c r="L54" s="215"/>
      <c r="M54" s="199">
        <v>11680</v>
      </c>
      <c r="N54" s="110">
        <f>References!$G$4</f>
        <v>63</v>
      </c>
      <c r="O54" s="199">
        <v>12980</v>
      </c>
      <c r="P54" s="110">
        <f>References!$G$4</f>
        <v>63</v>
      </c>
      <c r="Q54" s="199">
        <v>16844</v>
      </c>
      <c r="R54" s="685">
        <f>References!$B$59</f>
        <v>56</v>
      </c>
      <c r="S54" s="201">
        <v>17152</v>
      </c>
      <c r="T54" s="215">
        <f>References!G4</f>
        <v>63</v>
      </c>
      <c r="U54" s="202">
        <v>11760</v>
      </c>
      <c r="V54" s="110">
        <f>References!$G$4</f>
        <v>63</v>
      </c>
      <c r="W54" s="202">
        <v>12275</v>
      </c>
      <c r="X54" s="110">
        <f>References!G35</f>
        <v>94</v>
      </c>
      <c r="Y54" s="202">
        <v>10935</v>
      </c>
      <c r="Z54" s="581">
        <v>102</v>
      </c>
      <c r="AA54" s="202">
        <v>20921</v>
      </c>
      <c r="AB54" s="581">
        <v>110</v>
      </c>
      <c r="AC54" s="177" t="s">
        <v>833</v>
      </c>
    </row>
    <row r="55" spans="1:29" s="355" customFormat="1" ht="36" x14ac:dyDescent="0.2">
      <c r="A55" s="122"/>
      <c r="B55" s="38" t="s">
        <v>12</v>
      </c>
      <c r="C55" s="38" t="str">
        <f>D55</f>
        <v>I5</v>
      </c>
      <c r="D55" s="100" t="s">
        <v>73</v>
      </c>
      <c r="E55" s="40" t="s">
        <v>557</v>
      </c>
      <c r="F55" s="100" t="s">
        <v>13</v>
      </c>
      <c r="G55" s="132"/>
      <c r="H55" s="207"/>
      <c r="I55" s="132"/>
      <c r="J55" s="207"/>
      <c r="K55" s="356"/>
      <c r="L55" s="357"/>
      <c r="M55" s="194">
        <v>1182</v>
      </c>
      <c r="N55" s="185">
        <f>References!$G$4</f>
        <v>63</v>
      </c>
      <c r="O55" s="194">
        <v>1182</v>
      </c>
      <c r="P55" s="185">
        <f>References!$G$4</f>
        <v>63</v>
      </c>
      <c r="Q55" s="194">
        <v>1860</v>
      </c>
      <c r="R55" s="185">
        <f>References!$B$59</f>
        <v>56</v>
      </c>
      <c r="S55" s="197">
        <v>698</v>
      </c>
      <c r="T55" s="186">
        <f>References!$B$60</f>
        <v>57</v>
      </c>
      <c r="U55" s="195">
        <v>1473</v>
      </c>
      <c r="V55" s="186">
        <f>References!$G$4</f>
        <v>63</v>
      </c>
      <c r="W55" s="195">
        <v>1447</v>
      </c>
      <c r="X55" s="186">
        <f>References!G35</f>
        <v>94</v>
      </c>
      <c r="Y55" s="195">
        <v>905</v>
      </c>
      <c r="Z55" s="652">
        <v>102</v>
      </c>
      <c r="AA55" s="195">
        <v>839</v>
      </c>
      <c r="AB55" s="652">
        <v>110</v>
      </c>
      <c r="AC55" s="269" t="s">
        <v>472</v>
      </c>
    </row>
    <row r="56" spans="1:29" x14ac:dyDescent="0.2">
      <c r="B56" s="95" t="s">
        <v>12</v>
      </c>
      <c r="C56" s="95" t="s">
        <v>42</v>
      </c>
      <c r="D56" s="13" t="s">
        <v>84</v>
      </c>
      <c r="E56" s="96" t="s">
        <v>558</v>
      </c>
      <c r="F56" s="13" t="s">
        <v>13</v>
      </c>
      <c r="G56" s="351"/>
      <c r="H56" s="224"/>
      <c r="I56" s="351"/>
      <c r="J56" s="224"/>
      <c r="K56" s="680"/>
      <c r="L56" s="681"/>
      <c r="M56" s="199">
        <v>580</v>
      </c>
      <c r="N56" s="110">
        <f>References!$G$4</f>
        <v>63</v>
      </c>
      <c r="O56" s="199">
        <v>892</v>
      </c>
      <c r="P56" s="110">
        <f>References!$G$4</f>
        <v>63</v>
      </c>
      <c r="Q56" s="199">
        <v>1138</v>
      </c>
      <c r="R56" s="110">
        <f>References!$G$4</f>
        <v>63</v>
      </c>
      <c r="S56" s="201">
        <v>904</v>
      </c>
      <c r="T56" s="110">
        <f>References!$G$4</f>
        <v>63</v>
      </c>
      <c r="U56" s="202">
        <v>764</v>
      </c>
      <c r="V56" s="110">
        <f>References!$G$4</f>
        <v>63</v>
      </c>
      <c r="W56" s="202"/>
      <c r="X56" s="110"/>
      <c r="Y56" s="202"/>
      <c r="Z56" s="581"/>
      <c r="AA56" s="202"/>
      <c r="AB56" s="581"/>
      <c r="AC56" s="164"/>
    </row>
    <row r="57" spans="1:29" s="355" customFormat="1" ht="24" x14ac:dyDescent="0.2">
      <c r="A57" s="122"/>
      <c r="B57" s="38" t="s">
        <v>12</v>
      </c>
      <c r="C57" s="38" t="s">
        <v>75</v>
      </c>
      <c r="D57" s="100"/>
      <c r="E57" s="40" t="s">
        <v>711</v>
      </c>
      <c r="F57" s="100" t="s">
        <v>13</v>
      </c>
      <c r="G57" s="663"/>
      <c r="H57" s="664"/>
      <c r="I57" s="663"/>
      <c r="J57" s="664"/>
      <c r="K57" s="665"/>
      <c r="L57" s="666"/>
      <c r="M57" s="667"/>
      <c r="N57" s="288"/>
      <c r="O57" s="668">
        <v>19.100000000000001</v>
      </c>
      <c r="P57" s="185">
        <f>References!G35</f>
        <v>94</v>
      </c>
      <c r="Q57" s="668">
        <v>24.1</v>
      </c>
      <c r="R57" s="185">
        <f>References!G35</f>
        <v>94</v>
      </c>
      <c r="S57" s="669">
        <v>18.899999999999999</v>
      </c>
      <c r="T57" s="185">
        <f>References!G35</f>
        <v>94</v>
      </c>
      <c r="U57" s="670">
        <v>15.7</v>
      </c>
      <c r="V57" s="185">
        <f>References!G35</f>
        <v>94</v>
      </c>
      <c r="W57" s="670">
        <v>21.1</v>
      </c>
      <c r="X57" s="185">
        <f>References!G35</f>
        <v>94</v>
      </c>
      <c r="Y57" s="670">
        <v>24</v>
      </c>
      <c r="Z57" s="579">
        <v>102</v>
      </c>
      <c r="AA57" s="670">
        <v>17</v>
      </c>
      <c r="AB57" s="579">
        <v>110</v>
      </c>
      <c r="AC57" s="269" t="s">
        <v>718</v>
      </c>
    </row>
    <row r="58" spans="1:29" x14ac:dyDescent="0.2">
      <c r="B58" s="95" t="s">
        <v>12</v>
      </c>
      <c r="C58" s="95" t="s">
        <v>42</v>
      </c>
      <c r="D58" s="13" t="s">
        <v>85</v>
      </c>
      <c r="E58" s="96" t="s">
        <v>559</v>
      </c>
      <c r="F58" s="13" t="s">
        <v>13</v>
      </c>
      <c r="G58" s="351"/>
      <c r="H58" s="110"/>
      <c r="I58" s="351"/>
      <c r="J58" s="110"/>
      <c r="K58" s="680"/>
      <c r="L58" s="215"/>
      <c r="M58" s="199">
        <v>2660</v>
      </c>
      <c r="N58" s="215">
        <f>References!$G$4</f>
        <v>63</v>
      </c>
      <c r="O58" s="199">
        <v>3186</v>
      </c>
      <c r="P58" s="215">
        <f>References!$G$4</f>
        <v>63</v>
      </c>
      <c r="Q58" s="199">
        <v>3195</v>
      </c>
      <c r="R58" s="215">
        <f>References!$G$4</f>
        <v>63</v>
      </c>
      <c r="S58" s="201">
        <v>2473</v>
      </c>
      <c r="T58" s="215">
        <f>References!$G$4</f>
        <v>63</v>
      </c>
      <c r="U58" s="202">
        <v>2475</v>
      </c>
      <c r="V58" s="215">
        <f>References!$G$4</f>
        <v>63</v>
      </c>
      <c r="W58" s="202"/>
      <c r="X58" s="215"/>
      <c r="Y58" s="202"/>
      <c r="Z58" s="584"/>
      <c r="AA58" s="202"/>
      <c r="AB58" s="584"/>
      <c r="AC58" s="164"/>
    </row>
    <row r="59" spans="1:29" s="355" customFormat="1" ht="24" x14ac:dyDescent="0.2">
      <c r="A59" s="122"/>
      <c r="B59" s="38" t="s">
        <v>12</v>
      </c>
      <c r="C59" s="38" t="s">
        <v>77</v>
      </c>
      <c r="D59" s="100"/>
      <c r="E59" s="40" t="s">
        <v>712</v>
      </c>
      <c r="F59" s="100" t="s">
        <v>13</v>
      </c>
      <c r="G59" s="663"/>
      <c r="H59" s="288"/>
      <c r="I59" s="663"/>
      <c r="J59" s="288"/>
      <c r="K59" s="665"/>
      <c r="L59" s="359"/>
      <c r="M59" s="667"/>
      <c r="N59" s="359"/>
      <c r="O59" s="668">
        <v>68.3</v>
      </c>
      <c r="P59" s="186">
        <f>References!G35</f>
        <v>94</v>
      </c>
      <c r="Q59" s="668">
        <v>67.5</v>
      </c>
      <c r="R59" s="186">
        <f>References!G35</f>
        <v>94</v>
      </c>
      <c r="S59" s="669">
        <v>51.6</v>
      </c>
      <c r="T59" s="186">
        <f>References!G35</f>
        <v>94</v>
      </c>
      <c r="U59" s="670">
        <v>51</v>
      </c>
      <c r="V59" s="186">
        <f>References!G35</f>
        <v>94</v>
      </c>
      <c r="W59" s="670">
        <v>59.4</v>
      </c>
      <c r="X59" s="186">
        <f>References!G35</f>
        <v>94</v>
      </c>
      <c r="Y59" s="670">
        <v>62.4</v>
      </c>
      <c r="Z59" s="652">
        <v>102</v>
      </c>
      <c r="AA59" s="670">
        <v>53.1</v>
      </c>
      <c r="AB59" s="652">
        <v>110</v>
      </c>
      <c r="AC59" s="269" t="s">
        <v>718</v>
      </c>
    </row>
    <row r="60" spans="1:29" ht="24" x14ac:dyDescent="0.2">
      <c r="B60" s="95" t="s">
        <v>12</v>
      </c>
      <c r="C60" s="95" t="str">
        <f>D60</f>
        <v>I8</v>
      </c>
      <c r="D60" s="13" t="s">
        <v>79</v>
      </c>
      <c r="E60" s="96" t="s">
        <v>80</v>
      </c>
      <c r="F60" s="13" t="s">
        <v>13</v>
      </c>
      <c r="G60" s="351"/>
      <c r="H60" s="224"/>
      <c r="I60" s="351"/>
      <c r="J60" s="224"/>
      <c r="K60" s="680"/>
      <c r="L60" s="681"/>
      <c r="M60" s="682">
        <v>2364</v>
      </c>
      <c r="N60" s="110">
        <f>References!G4</f>
        <v>63</v>
      </c>
      <c r="O60" s="682">
        <v>2503</v>
      </c>
      <c r="P60" s="110">
        <f>References!$G$4</f>
        <v>63</v>
      </c>
      <c r="Q60" s="682">
        <v>2807</v>
      </c>
      <c r="R60" s="110">
        <f>References!$G$4</f>
        <v>63</v>
      </c>
      <c r="S60" s="683">
        <v>2334</v>
      </c>
      <c r="T60" s="110">
        <f>References!$G$4</f>
        <v>63</v>
      </c>
      <c r="U60" s="684">
        <f>2036</f>
        <v>2036</v>
      </c>
      <c r="V60" s="110">
        <f>References!$G$4</f>
        <v>63</v>
      </c>
      <c r="W60" s="524">
        <v>1417</v>
      </c>
      <c r="X60" s="110">
        <f>References!G35</f>
        <v>94</v>
      </c>
      <c r="Y60" s="524">
        <v>1415</v>
      </c>
      <c r="Z60" s="581">
        <v>102</v>
      </c>
      <c r="AA60" s="524">
        <v>1146</v>
      </c>
      <c r="AB60" s="581">
        <v>110</v>
      </c>
      <c r="AC60" s="177" t="s">
        <v>472</v>
      </c>
    </row>
    <row r="61" spans="1:29" s="355" customFormat="1" ht="60" x14ac:dyDescent="0.2">
      <c r="A61" s="122"/>
      <c r="B61" s="38" t="s">
        <v>12</v>
      </c>
      <c r="C61" s="292" t="s">
        <v>743</v>
      </c>
      <c r="D61" s="100" t="s">
        <v>86</v>
      </c>
      <c r="E61" s="40" t="s">
        <v>536</v>
      </c>
      <c r="F61" s="100" t="s">
        <v>790</v>
      </c>
      <c r="G61" s="38" t="s">
        <v>119</v>
      </c>
      <c r="H61" s="185">
        <f>References!$B$15</f>
        <v>12</v>
      </c>
      <c r="I61" s="44" t="s">
        <v>42</v>
      </c>
      <c r="J61" s="209"/>
      <c r="K61" s="42">
        <v>0.95</v>
      </c>
      <c r="L61" s="185">
        <f>References!$B$16</f>
        <v>13</v>
      </c>
      <c r="M61" s="42">
        <v>0.7</v>
      </c>
      <c r="N61" s="185">
        <f>References!$B$17</f>
        <v>14</v>
      </c>
      <c r="O61" s="42">
        <v>0.94</v>
      </c>
      <c r="P61" s="185">
        <f>References!$B$18</f>
        <v>15</v>
      </c>
      <c r="Q61" s="42">
        <v>0.99</v>
      </c>
      <c r="R61" s="185">
        <f>References!$B$19</f>
        <v>16</v>
      </c>
      <c r="S61" s="42">
        <v>0.99</v>
      </c>
      <c r="T61" s="185">
        <f>References!$B$20</f>
        <v>17</v>
      </c>
      <c r="U61" s="671">
        <v>0.99</v>
      </c>
      <c r="V61" s="185">
        <f>References!$B$21</f>
        <v>18</v>
      </c>
      <c r="W61" s="671">
        <v>0.98599999999999999</v>
      </c>
      <c r="X61" s="185">
        <f>References!G36</f>
        <v>95</v>
      </c>
      <c r="Y61" s="671">
        <v>0.98899999999999999</v>
      </c>
      <c r="Z61" s="579">
        <v>106</v>
      </c>
      <c r="AA61" s="671">
        <v>0.99460000000000004</v>
      </c>
      <c r="AB61" s="579">
        <v>116</v>
      </c>
      <c r="AC61" s="269" t="s">
        <v>473</v>
      </c>
    </row>
    <row r="62" spans="1:29" ht="36" x14ac:dyDescent="0.2">
      <c r="B62" s="95" t="s">
        <v>12</v>
      </c>
      <c r="C62" s="673" t="s">
        <v>742</v>
      </c>
      <c r="D62" s="13" t="s">
        <v>87</v>
      </c>
      <c r="E62" s="96" t="s">
        <v>88</v>
      </c>
      <c r="F62" s="13" t="s">
        <v>790</v>
      </c>
      <c r="G62" s="493">
        <v>4.0000000000000002E-4</v>
      </c>
      <c r="H62" s="110">
        <f>References!$B$15</f>
        <v>12</v>
      </c>
      <c r="I62" s="677"/>
      <c r="J62" s="366"/>
      <c r="K62" s="678">
        <v>5.0000000000000002E-5</v>
      </c>
      <c r="L62" s="110">
        <f>References!$B$16</f>
        <v>13</v>
      </c>
      <c r="M62" s="151">
        <v>0</v>
      </c>
      <c r="N62" s="110">
        <f>References!$B$17</f>
        <v>14</v>
      </c>
      <c r="O62" s="151">
        <v>0.01</v>
      </c>
      <c r="P62" s="110">
        <f>References!$B$18</f>
        <v>15</v>
      </c>
      <c r="Q62" s="677">
        <v>9.0000000000000006E-5</v>
      </c>
      <c r="R62" s="110">
        <f>References!$B$19</f>
        <v>16</v>
      </c>
      <c r="S62" s="678">
        <v>1.0000000000000001E-5</v>
      </c>
      <c r="T62" s="110">
        <f>References!$B$20</f>
        <v>17</v>
      </c>
      <c r="U62" s="511">
        <v>2.9999999999999997E-4</v>
      </c>
      <c r="V62" s="110">
        <f>References!$B$21</f>
        <v>18</v>
      </c>
      <c r="W62" s="679">
        <v>6.9999999999999994E-5</v>
      </c>
      <c r="X62" s="110">
        <f>References!G36</f>
        <v>95</v>
      </c>
      <c r="Y62" s="679">
        <v>0</v>
      </c>
      <c r="Z62" s="581">
        <v>106</v>
      </c>
      <c r="AA62" s="679">
        <v>1.2E-4</v>
      </c>
      <c r="AB62" s="581">
        <v>116</v>
      </c>
      <c r="AC62" s="164"/>
    </row>
    <row r="63" spans="1:29" s="355" customFormat="1" ht="72" x14ac:dyDescent="0.2">
      <c r="A63" s="122"/>
      <c r="B63" s="38" t="s">
        <v>12</v>
      </c>
      <c r="C63" s="292" t="s">
        <v>741</v>
      </c>
      <c r="D63" s="100" t="s">
        <v>89</v>
      </c>
      <c r="E63" s="40" t="s">
        <v>151</v>
      </c>
      <c r="F63" s="100" t="s">
        <v>790</v>
      </c>
      <c r="G63" s="38" t="s">
        <v>119</v>
      </c>
      <c r="H63" s="185">
        <f>References!$B$15</f>
        <v>12</v>
      </c>
      <c r="I63" s="44" t="s">
        <v>42</v>
      </c>
      <c r="J63" s="209"/>
      <c r="K63" s="160">
        <v>1</v>
      </c>
      <c r="L63" s="185">
        <f>References!$B$16</f>
        <v>13</v>
      </c>
      <c r="M63" s="42">
        <v>1</v>
      </c>
      <c r="N63" s="185">
        <f>References!$B$17</f>
        <v>14</v>
      </c>
      <c r="O63" s="42">
        <v>0.51</v>
      </c>
      <c r="P63" s="185">
        <f>References!$B$18</f>
        <v>15</v>
      </c>
      <c r="Q63" s="42">
        <v>1</v>
      </c>
      <c r="R63" s="185">
        <f>References!$B$19</f>
        <v>16</v>
      </c>
      <c r="S63" s="160">
        <v>0.52</v>
      </c>
      <c r="T63" s="185">
        <f>References!$B$20</f>
        <v>17</v>
      </c>
      <c r="U63" s="365">
        <v>0.47</v>
      </c>
      <c r="V63" s="185">
        <f>References!$B$21</f>
        <v>18</v>
      </c>
      <c r="W63" s="365">
        <v>0.68</v>
      </c>
      <c r="X63" s="185">
        <f>References!G36</f>
        <v>95</v>
      </c>
      <c r="Y63" s="365">
        <v>0.53800000000000003</v>
      </c>
      <c r="Z63" s="579">
        <v>106</v>
      </c>
      <c r="AA63" s="365">
        <v>1</v>
      </c>
      <c r="AB63" s="579">
        <v>116</v>
      </c>
      <c r="AC63" s="269" t="s">
        <v>452</v>
      </c>
    </row>
    <row r="64" spans="1:29" ht="24" x14ac:dyDescent="0.2">
      <c r="B64" s="95" t="s">
        <v>12</v>
      </c>
      <c r="C64" s="95" t="s">
        <v>42</v>
      </c>
      <c r="D64" s="13" t="s">
        <v>90</v>
      </c>
      <c r="E64" s="96" t="s">
        <v>560</v>
      </c>
      <c r="F64" s="13" t="s">
        <v>790</v>
      </c>
      <c r="G64" s="496">
        <v>0.93</v>
      </c>
      <c r="H64" s="110">
        <f>References!$B$15</f>
        <v>12</v>
      </c>
      <c r="I64" s="151">
        <v>0.91</v>
      </c>
      <c r="J64" s="110">
        <f>References!B16</f>
        <v>13</v>
      </c>
      <c r="K64" s="159">
        <v>0.96</v>
      </c>
      <c r="L64" s="110">
        <f>References!$B$16</f>
        <v>13</v>
      </c>
      <c r="M64" s="151">
        <v>0.93</v>
      </c>
      <c r="N64" s="110">
        <f>References!$B$17</f>
        <v>14</v>
      </c>
      <c r="O64" s="97"/>
      <c r="P64" s="110"/>
      <c r="Q64" s="97"/>
      <c r="R64" s="110"/>
      <c r="S64" s="97"/>
      <c r="T64" s="215"/>
      <c r="U64" s="97"/>
      <c r="V64" s="110"/>
      <c r="W64" s="266"/>
      <c r="X64" s="110"/>
      <c r="Y64" s="266"/>
      <c r="Z64" s="581"/>
      <c r="AA64" s="266"/>
      <c r="AB64" s="581"/>
      <c r="AC64" s="177" t="s">
        <v>483</v>
      </c>
    </row>
    <row r="65" spans="2:29" x14ac:dyDescent="0.2">
      <c r="B65" s="95"/>
      <c r="C65" s="95"/>
      <c r="D65" s="13"/>
      <c r="E65" s="161" t="s">
        <v>155</v>
      </c>
      <c r="F65" s="13" t="s">
        <v>790</v>
      </c>
      <c r="G65" s="709"/>
      <c r="H65" s="208"/>
      <c r="I65" s="709"/>
      <c r="J65" s="208"/>
      <c r="K65" s="710"/>
      <c r="L65" s="208"/>
      <c r="M65" s="709"/>
      <c r="N65" s="208"/>
      <c r="O65" s="151">
        <v>0.93</v>
      </c>
      <c r="P65" s="110">
        <f>References!$B$18</f>
        <v>15</v>
      </c>
      <c r="Q65" s="151">
        <v>1</v>
      </c>
      <c r="R65" s="110">
        <f>References!$B$19</f>
        <v>16</v>
      </c>
      <c r="S65" s="159">
        <v>1</v>
      </c>
      <c r="T65" s="110">
        <f>References!$B$20</f>
        <v>17</v>
      </c>
      <c r="U65" s="143">
        <v>1</v>
      </c>
      <c r="V65" s="110">
        <f>References!$B$21</f>
        <v>18</v>
      </c>
      <c r="W65" s="282"/>
      <c r="X65" s="208"/>
      <c r="Y65" s="282"/>
      <c r="Z65" s="583"/>
      <c r="AA65" s="282"/>
      <c r="AB65" s="583"/>
      <c r="AC65" s="164"/>
    </row>
    <row r="66" spans="2:29" x14ac:dyDescent="0.2">
      <c r="B66" s="95"/>
      <c r="C66" s="95"/>
      <c r="D66" s="13"/>
      <c r="E66" s="161" t="s">
        <v>156</v>
      </c>
      <c r="F66" s="13" t="s">
        <v>790</v>
      </c>
      <c r="G66" s="709"/>
      <c r="H66" s="208"/>
      <c r="I66" s="709"/>
      <c r="J66" s="208"/>
      <c r="K66" s="710"/>
      <c r="L66" s="208"/>
      <c r="M66" s="709"/>
      <c r="N66" s="208"/>
      <c r="O66" s="151">
        <v>1</v>
      </c>
      <c r="P66" s="110">
        <f>References!$B$18</f>
        <v>15</v>
      </c>
      <c r="Q66" s="151">
        <v>1</v>
      </c>
      <c r="R66" s="110">
        <f>References!$B$19</f>
        <v>16</v>
      </c>
      <c r="S66" s="159">
        <v>1</v>
      </c>
      <c r="T66" s="110">
        <f>References!$B$20</f>
        <v>17</v>
      </c>
      <c r="U66" s="143">
        <v>1</v>
      </c>
      <c r="V66" s="110">
        <f>References!$B$21</f>
        <v>18</v>
      </c>
      <c r="W66" s="282"/>
      <c r="X66" s="208"/>
      <c r="Y66" s="282"/>
      <c r="Z66" s="583"/>
      <c r="AA66" s="282"/>
      <c r="AB66" s="583"/>
      <c r="AC66" s="164"/>
    </row>
    <row r="67" spans="2:29" x14ac:dyDescent="0.2">
      <c r="B67" s="95"/>
      <c r="C67" s="95"/>
      <c r="D67" s="13"/>
      <c r="E67" s="161" t="s">
        <v>157</v>
      </c>
      <c r="F67" s="13" t="s">
        <v>790</v>
      </c>
      <c r="G67" s="709"/>
      <c r="H67" s="208"/>
      <c r="I67" s="709"/>
      <c r="J67" s="208"/>
      <c r="K67" s="710"/>
      <c r="L67" s="208"/>
      <c r="M67" s="709"/>
      <c r="N67" s="208"/>
      <c r="O67" s="151">
        <v>1</v>
      </c>
      <c r="P67" s="110">
        <f>References!$B$18</f>
        <v>15</v>
      </c>
      <c r="Q67" s="151">
        <v>1</v>
      </c>
      <c r="R67" s="110">
        <f>References!$B$19</f>
        <v>16</v>
      </c>
      <c r="S67" s="159">
        <v>1</v>
      </c>
      <c r="T67" s="110">
        <f>References!$B$20</f>
        <v>17</v>
      </c>
      <c r="U67" s="143">
        <v>1</v>
      </c>
      <c r="V67" s="110">
        <f>References!$B$21</f>
        <v>18</v>
      </c>
      <c r="W67" s="282"/>
      <c r="X67" s="208"/>
      <c r="Y67" s="282"/>
      <c r="Z67" s="583"/>
      <c r="AA67" s="282"/>
      <c r="AB67" s="583"/>
      <c r="AC67" s="164"/>
    </row>
    <row r="68" spans="2:29" x14ac:dyDescent="0.2">
      <c r="B68" s="95"/>
      <c r="C68" s="95"/>
      <c r="D68" s="13"/>
      <c r="E68" s="161" t="s">
        <v>158</v>
      </c>
      <c r="F68" s="13" t="s">
        <v>790</v>
      </c>
      <c r="G68" s="709"/>
      <c r="H68" s="208"/>
      <c r="I68" s="709"/>
      <c r="J68" s="208"/>
      <c r="K68" s="710"/>
      <c r="L68" s="208"/>
      <c r="M68" s="709"/>
      <c r="N68" s="208"/>
      <c r="O68" s="151">
        <v>0.98</v>
      </c>
      <c r="P68" s="110">
        <f>References!$B$18</f>
        <v>15</v>
      </c>
      <c r="Q68" s="151">
        <v>1</v>
      </c>
      <c r="R68" s="110">
        <f>References!$B$19</f>
        <v>16</v>
      </c>
      <c r="S68" s="159">
        <v>1</v>
      </c>
      <c r="T68" s="110">
        <f>References!$B$20</f>
        <v>17</v>
      </c>
      <c r="U68" s="143">
        <v>1</v>
      </c>
      <c r="V68" s="110">
        <f>References!$B$21</f>
        <v>18</v>
      </c>
      <c r="W68" s="282"/>
      <c r="X68" s="208"/>
      <c r="Y68" s="282"/>
      <c r="Z68" s="583"/>
      <c r="AA68" s="282"/>
      <c r="AB68" s="583"/>
      <c r="AC68" s="164"/>
    </row>
    <row r="69" spans="2:29" x14ac:dyDescent="0.2">
      <c r="B69" s="95"/>
      <c r="C69" s="95"/>
      <c r="D69" s="13"/>
      <c r="E69" s="161" t="s">
        <v>162</v>
      </c>
      <c r="F69" s="13" t="s">
        <v>790</v>
      </c>
      <c r="G69" s="709"/>
      <c r="H69" s="208"/>
      <c r="I69" s="709"/>
      <c r="J69" s="208"/>
      <c r="K69" s="710"/>
      <c r="L69" s="208"/>
      <c r="M69" s="709"/>
      <c r="N69" s="208"/>
      <c r="O69" s="151">
        <v>0.85</v>
      </c>
      <c r="P69" s="110">
        <f>References!$B$18</f>
        <v>15</v>
      </c>
      <c r="Q69" s="151">
        <v>1</v>
      </c>
      <c r="R69" s="110">
        <f>References!$B$19</f>
        <v>16</v>
      </c>
      <c r="S69" s="644" t="s">
        <v>42</v>
      </c>
      <c r="T69" s="110">
        <f>References!$B$20</f>
        <v>17</v>
      </c>
      <c r="U69" s="143">
        <v>1</v>
      </c>
      <c r="V69" s="110">
        <f>References!$B$21</f>
        <v>18</v>
      </c>
      <c r="W69" s="282"/>
      <c r="X69" s="208"/>
      <c r="Y69" s="282"/>
      <c r="Z69" s="583"/>
      <c r="AA69" s="282"/>
      <c r="AB69" s="583"/>
      <c r="AC69" s="164"/>
    </row>
    <row r="70" spans="2:29" x14ac:dyDescent="0.2">
      <c r="B70" s="95"/>
      <c r="C70" s="95"/>
      <c r="D70" s="13"/>
      <c r="E70" s="161" t="s">
        <v>159</v>
      </c>
      <c r="F70" s="13" t="s">
        <v>790</v>
      </c>
      <c r="G70" s="709"/>
      <c r="H70" s="208"/>
      <c r="I70" s="709"/>
      <c r="J70" s="208"/>
      <c r="K70" s="710"/>
      <c r="L70" s="208"/>
      <c r="M70" s="709"/>
      <c r="N70" s="208"/>
      <c r="O70" s="151">
        <v>0.98</v>
      </c>
      <c r="P70" s="110">
        <f>References!$B$18</f>
        <v>15</v>
      </c>
      <c r="Q70" s="151">
        <v>1</v>
      </c>
      <c r="R70" s="110">
        <f>References!$B$19</f>
        <v>16</v>
      </c>
      <c r="S70" s="644" t="s">
        <v>42</v>
      </c>
      <c r="T70" s="110">
        <f>References!$B$20</f>
        <v>17</v>
      </c>
      <c r="U70" s="143">
        <v>1</v>
      </c>
      <c r="V70" s="110">
        <f>References!$B$21</f>
        <v>18</v>
      </c>
      <c r="W70" s="282"/>
      <c r="X70" s="208"/>
      <c r="Y70" s="282"/>
      <c r="Z70" s="583"/>
      <c r="AA70" s="282"/>
      <c r="AB70" s="583"/>
      <c r="AC70" s="164"/>
    </row>
    <row r="71" spans="2:29" x14ac:dyDescent="0.2">
      <c r="B71" s="95"/>
      <c r="C71" s="95"/>
      <c r="D71" s="13"/>
      <c r="E71" s="161" t="s">
        <v>163</v>
      </c>
      <c r="F71" s="13" t="s">
        <v>790</v>
      </c>
      <c r="G71" s="709"/>
      <c r="H71" s="208"/>
      <c r="I71" s="709"/>
      <c r="J71" s="208"/>
      <c r="K71" s="710"/>
      <c r="L71" s="208"/>
      <c r="M71" s="709"/>
      <c r="N71" s="208"/>
      <c r="O71" s="674" t="s">
        <v>42</v>
      </c>
      <c r="P71" s="110"/>
      <c r="Q71" s="151">
        <v>0.93</v>
      </c>
      <c r="R71" s="110">
        <f>References!$B$19</f>
        <v>16</v>
      </c>
      <c r="S71" s="159">
        <v>1</v>
      </c>
      <c r="T71" s="110">
        <f>References!$B$20</f>
        <v>17</v>
      </c>
      <c r="U71" s="676" t="s">
        <v>42</v>
      </c>
      <c r="V71" s="110"/>
      <c r="W71" s="282"/>
      <c r="X71" s="208"/>
      <c r="Y71" s="282"/>
      <c r="Z71" s="583"/>
      <c r="AA71" s="282"/>
      <c r="AB71" s="583"/>
      <c r="AC71" s="164"/>
    </row>
    <row r="72" spans="2:29" x14ac:dyDescent="0.2">
      <c r="B72" s="95"/>
      <c r="C72" s="95"/>
      <c r="D72" s="13"/>
      <c r="E72" s="161" t="s">
        <v>428</v>
      </c>
      <c r="F72" s="13" t="s">
        <v>790</v>
      </c>
      <c r="G72" s="709"/>
      <c r="H72" s="208"/>
      <c r="I72" s="709"/>
      <c r="J72" s="208"/>
      <c r="K72" s="710"/>
      <c r="L72" s="208"/>
      <c r="M72" s="709"/>
      <c r="N72" s="208"/>
      <c r="O72" s="674" t="s">
        <v>42</v>
      </c>
      <c r="P72" s="110"/>
      <c r="Q72" s="674" t="s">
        <v>42</v>
      </c>
      <c r="R72" s="110"/>
      <c r="S72" s="675" t="s">
        <v>42</v>
      </c>
      <c r="T72" s="110"/>
      <c r="U72" s="143">
        <v>0.99</v>
      </c>
      <c r="V72" s="110">
        <f>References!$B$21</f>
        <v>18</v>
      </c>
      <c r="W72" s="282"/>
      <c r="X72" s="208"/>
      <c r="Y72" s="282"/>
      <c r="Z72" s="583"/>
      <c r="AA72" s="282"/>
      <c r="AB72" s="583"/>
      <c r="AC72" s="164"/>
    </row>
    <row r="73" spans="2:29" x14ac:dyDescent="0.2">
      <c r="B73" s="95"/>
      <c r="C73" s="95"/>
      <c r="D73" s="13"/>
      <c r="E73" s="161" t="s">
        <v>429</v>
      </c>
      <c r="F73" s="13" t="s">
        <v>790</v>
      </c>
      <c r="G73" s="709"/>
      <c r="H73" s="208"/>
      <c r="I73" s="709"/>
      <c r="J73" s="208"/>
      <c r="K73" s="710"/>
      <c r="L73" s="208"/>
      <c r="M73" s="709"/>
      <c r="N73" s="208"/>
      <c r="O73" s="674" t="s">
        <v>42</v>
      </c>
      <c r="P73" s="110"/>
      <c r="Q73" s="674" t="s">
        <v>42</v>
      </c>
      <c r="R73" s="110"/>
      <c r="S73" s="675" t="s">
        <v>42</v>
      </c>
      <c r="T73" s="110"/>
      <c r="U73" s="143">
        <v>1</v>
      </c>
      <c r="V73" s="110">
        <f>References!$B$21</f>
        <v>18</v>
      </c>
      <c r="W73" s="282"/>
      <c r="X73" s="208"/>
      <c r="Y73" s="282"/>
      <c r="Z73" s="583"/>
      <c r="AA73" s="282"/>
      <c r="AB73" s="583"/>
      <c r="AC73" s="164"/>
    </row>
    <row r="74" spans="2:29" x14ac:dyDescent="0.2">
      <c r="B74" s="95"/>
      <c r="C74" s="95"/>
      <c r="D74" s="13"/>
      <c r="E74" s="161" t="s">
        <v>164</v>
      </c>
      <c r="F74" s="13" t="s">
        <v>790</v>
      </c>
      <c r="G74" s="709"/>
      <c r="H74" s="208"/>
      <c r="I74" s="709"/>
      <c r="J74" s="208"/>
      <c r="K74" s="710"/>
      <c r="L74" s="208"/>
      <c r="M74" s="709"/>
      <c r="N74" s="208"/>
      <c r="O74" s="674" t="s">
        <v>42</v>
      </c>
      <c r="P74" s="110"/>
      <c r="Q74" s="151">
        <v>1</v>
      </c>
      <c r="R74" s="110">
        <f>References!$B$19</f>
        <v>16</v>
      </c>
      <c r="S74" s="159">
        <v>1</v>
      </c>
      <c r="T74" s="110">
        <f>References!$B$20</f>
        <v>17</v>
      </c>
      <c r="U74" s="676" t="s">
        <v>42</v>
      </c>
      <c r="V74" s="110"/>
      <c r="W74" s="282"/>
      <c r="X74" s="208"/>
      <c r="Y74" s="282"/>
      <c r="Z74" s="583"/>
      <c r="AA74" s="282"/>
      <c r="AB74" s="583"/>
      <c r="AC74" s="164"/>
    </row>
    <row r="75" spans="2:29" x14ac:dyDescent="0.2">
      <c r="B75" s="95"/>
      <c r="C75" s="95"/>
      <c r="D75" s="13"/>
      <c r="E75" s="161" t="s">
        <v>160</v>
      </c>
      <c r="F75" s="13" t="s">
        <v>790</v>
      </c>
      <c r="G75" s="709"/>
      <c r="H75" s="208"/>
      <c r="I75" s="709"/>
      <c r="J75" s="208"/>
      <c r="K75" s="710"/>
      <c r="L75" s="208"/>
      <c r="M75" s="709"/>
      <c r="N75" s="208"/>
      <c r="O75" s="151">
        <v>1</v>
      </c>
      <c r="P75" s="110">
        <f>References!$B$18</f>
        <v>15</v>
      </c>
      <c r="Q75" s="151">
        <v>1</v>
      </c>
      <c r="R75" s="110">
        <f>References!$B$19</f>
        <v>16</v>
      </c>
      <c r="S75" s="159">
        <v>1</v>
      </c>
      <c r="T75" s="110">
        <f>References!$B$20</f>
        <v>17</v>
      </c>
      <c r="U75" s="143">
        <v>1</v>
      </c>
      <c r="V75" s="110">
        <f>References!$B$21</f>
        <v>18</v>
      </c>
      <c r="W75" s="282"/>
      <c r="X75" s="208"/>
      <c r="Y75" s="282"/>
      <c r="Z75" s="583"/>
      <c r="AA75" s="282"/>
      <c r="AB75" s="583"/>
      <c r="AC75" s="164"/>
    </row>
    <row r="76" spans="2:29" x14ac:dyDescent="0.2">
      <c r="B76" s="95"/>
      <c r="C76" s="95"/>
      <c r="D76" s="13"/>
      <c r="E76" s="161" t="s">
        <v>161</v>
      </c>
      <c r="F76" s="13" t="s">
        <v>790</v>
      </c>
      <c r="G76" s="709"/>
      <c r="H76" s="208"/>
      <c r="I76" s="709"/>
      <c r="J76" s="208"/>
      <c r="K76" s="710"/>
      <c r="L76" s="208"/>
      <c r="M76" s="709"/>
      <c r="N76" s="208"/>
      <c r="O76" s="151">
        <v>1</v>
      </c>
      <c r="P76" s="110">
        <f>References!$B$18</f>
        <v>15</v>
      </c>
      <c r="Q76" s="151">
        <v>1</v>
      </c>
      <c r="R76" s="110">
        <f>References!$B$19</f>
        <v>16</v>
      </c>
      <c r="S76" s="159">
        <v>1</v>
      </c>
      <c r="T76" s="110">
        <f>References!$B$20</f>
        <v>17</v>
      </c>
      <c r="U76" s="143">
        <v>1</v>
      </c>
      <c r="V76" s="110">
        <f>References!$B$21</f>
        <v>18</v>
      </c>
      <c r="W76" s="282"/>
      <c r="X76" s="208"/>
      <c r="Y76" s="282"/>
      <c r="Z76" s="583"/>
      <c r="AA76" s="282"/>
      <c r="AB76" s="583"/>
      <c r="AC76" s="164"/>
    </row>
    <row r="77" spans="2:29" x14ac:dyDescent="0.2">
      <c r="B77" s="95"/>
      <c r="C77" s="95"/>
      <c r="D77" s="13"/>
      <c r="E77" s="161" t="s">
        <v>165</v>
      </c>
      <c r="F77" s="13" t="s">
        <v>790</v>
      </c>
      <c r="G77" s="709"/>
      <c r="H77" s="208"/>
      <c r="I77" s="709"/>
      <c r="J77" s="208"/>
      <c r="K77" s="710"/>
      <c r="L77" s="208"/>
      <c r="M77" s="709"/>
      <c r="N77" s="208"/>
      <c r="O77" s="674" t="s">
        <v>42</v>
      </c>
      <c r="P77" s="110"/>
      <c r="Q77" s="151">
        <v>1</v>
      </c>
      <c r="R77" s="110">
        <f>References!$B$19</f>
        <v>16</v>
      </c>
      <c r="S77" s="159">
        <v>1</v>
      </c>
      <c r="T77" s="110">
        <f>References!$B$20</f>
        <v>17</v>
      </c>
      <c r="U77" s="143">
        <v>1</v>
      </c>
      <c r="V77" s="110">
        <f>References!$B$21</f>
        <v>18</v>
      </c>
      <c r="W77" s="282"/>
      <c r="X77" s="208"/>
      <c r="Y77" s="282"/>
      <c r="Z77" s="583"/>
      <c r="AA77" s="282"/>
      <c r="AB77" s="583"/>
      <c r="AC77" s="164"/>
    </row>
    <row r="78" spans="2:29" x14ac:dyDescent="0.2">
      <c r="B78" s="95"/>
      <c r="C78" s="95"/>
      <c r="D78" s="13"/>
      <c r="E78" s="161" t="s">
        <v>166</v>
      </c>
      <c r="F78" s="13" t="s">
        <v>790</v>
      </c>
      <c r="G78" s="709"/>
      <c r="H78" s="208"/>
      <c r="I78" s="709"/>
      <c r="J78" s="208"/>
      <c r="K78" s="710"/>
      <c r="L78" s="208"/>
      <c r="M78" s="709"/>
      <c r="N78" s="208"/>
      <c r="O78" s="674" t="s">
        <v>42</v>
      </c>
      <c r="P78" s="110"/>
      <c r="Q78" s="151">
        <v>1</v>
      </c>
      <c r="R78" s="110">
        <f>References!$B$19</f>
        <v>16</v>
      </c>
      <c r="S78" s="159">
        <v>1</v>
      </c>
      <c r="T78" s="110">
        <f>References!$B$20</f>
        <v>17</v>
      </c>
      <c r="U78" s="143">
        <v>1</v>
      </c>
      <c r="V78" s="110">
        <f>References!$B$21</f>
        <v>18</v>
      </c>
      <c r="W78" s="282"/>
      <c r="X78" s="208"/>
      <c r="Y78" s="282"/>
      <c r="Z78" s="583"/>
      <c r="AA78" s="282"/>
      <c r="AB78" s="583"/>
      <c r="AC78" s="164"/>
    </row>
    <row r="79" spans="2:29" x14ac:dyDescent="0.2">
      <c r="B79" s="95"/>
      <c r="C79" s="95"/>
      <c r="D79" s="13"/>
      <c r="E79" s="161" t="s">
        <v>167</v>
      </c>
      <c r="F79" s="13" t="s">
        <v>790</v>
      </c>
      <c r="G79" s="709"/>
      <c r="H79" s="208"/>
      <c r="I79" s="709"/>
      <c r="J79" s="208"/>
      <c r="K79" s="710"/>
      <c r="L79" s="208"/>
      <c r="M79" s="709"/>
      <c r="N79" s="208"/>
      <c r="O79" s="674" t="s">
        <v>42</v>
      </c>
      <c r="P79" s="110"/>
      <c r="Q79" s="674" t="s">
        <v>42</v>
      </c>
      <c r="R79" s="110"/>
      <c r="S79" s="159">
        <v>1</v>
      </c>
      <c r="T79" s="110">
        <f>References!$B$20</f>
        <v>17</v>
      </c>
      <c r="U79" s="143">
        <v>1</v>
      </c>
      <c r="V79" s="110">
        <f>References!$B$21</f>
        <v>18</v>
      </c>
      <c r="W79" s="282"/>
      <c r="X79" s="208"/>
      <c r="Y79" s="282"/>
      <c r="Z79" s="583"/>
      <c r="AA79" s="282"/>
      <c r="AB79" s="583"/>
      <c r="AC79" s="164"/>
    </row>
    <row r="80" spans="2:29" x14ac:dyDescent="0.2">
      <c r="B80" s="95"/>
      <c r="C80" s="95"/>
      <c r="D80" s="13"/>
      <c r="E80" s="161" t="s">
        <v>427</v>
      </c>
      <c r="F80" s="13" t="s">
        <v>790</v>
      </c>
      <c r="G80" s="709"/>
      <c r="H80" s="208"/>
      <c r="I80" s="709"/>
      <c r="J80" s="208"/>
      <c r="K80" s="710"/>
      <c r="L80" s="208"/>
      <c r="M80" s="709"/>
      <c r="N80" s="208"/>
      <c r="O80" s="674" t="s">
        <v>42</v>
      </c>
      <c r="P80" s="110"/>
      <c r="Q80" s="674" t="s">
        <v>42</v>
      </c>
      <c r="R80" s="110"/>
      <c r="S80" s="675" t="s">
        <v>42</v>
      </c>
      <c r="T80" s="215"/>
      <c r="U80" s="143">
        <v>1</v>
      </c>
      <c r="V80" s="110">
        <f>References!$B$21</f>
        <v>18</v>
      </c>
      <c r="W80" s="282"/>
      <c r="X80" s="208"/>
      <c r="Y80" s="282"/>
      <c r="Z80" s="583"/>
      <c r="AA80" s="282"/>
      <c r="AB80" s="583"/>
      <c r="AC80" s="164"/>
    </row>
    <row r="81" spans="1:29" s="355" customFormat="1" ht="36" x14ac:dyDescent="0.2">
      <c r="A81" s="122"/>
      <c r="B81" s="38" t="s">
        <v>12</v>
      </c>
      <c r="C81" s="38" t="s">
        <v>42</v>
      </c>
      <c r="D81" s="100" t="s">
        <v>91</v>
      </c>
      <c r="E81" s="40" t="s">
        <v>745</v>
      </c>
      <c r="F81" s="100" t="s">
        <v>790</v>
      </c>
      <c r="G81" s="46">
        <v>0.56000000000000005</v>
      </c>
      <c r="H81" s="185">
        <f>References!$B$15</f>
        <v>12</v>
      </c>
      <c r="I81" s="167" t="s">
        <v>42</v>
      </c>
      <c r="J81" s="216"/>
      <c r="K81" s="160">
        <v>0.65</v>
      </c>
      <c r="L81" s="185">
        <f>References!$B$16</f>
        <v>13</v>
      </c>
      <c r="M81" s="42">
        <v>0.86</v>
      </c>
      <c r="N81" s="185">
        <f>References!$B$17</f>
        <v>14</v>
      </c>
      <c r="O81" s="42">
        <v>0.91</v>
      </c>
      <c r="P81" s="185">
        <f>References!$B$18</f>
        <v>15</v>
      </c>
      <c r="Q81" s="42">
        <v>0.96</v>
      </c>
      <c r="R81" s="185">
        <f>References!$B$19</f>
        <v>16</v>
      </c>
      <c r="S81" s="160">
        <v>0.99</v>
      </c>
      <c r="T81" s="185">
        <f>References!$B$20</f>
        <v>17</v>
      </c>
      <c r="U81" s="363">
        <v>0.98499999999999999</v>
      </c>
      <c r="V81" s="185">
        <f>References!$B$21</f>
        <v>18</v>
      </c>
      <c r="W81" s="362"/>
      <c r="X81" s="288"/>
      <c r="Y81" s="362"/>
      <c r="Z81" s="585"/>
      <c r="AA81" s="362"/>
      <c r="AB81" s="585"/>
      <c r="AC81" s="267"/>
    </row>
    <row r="82" spans="1:29" ht="36" x14ac:dyDescent="0.2">
      <c r="B82" s="95" t="s">
        <v>12</v>
      </c>
      <c r="C82" s="673" t="s">
        <v>740</v>
      </c>
      <c r="D82" s="13" t="s">
        <v>42</v>
      </c>
      <c r="E82" s="96" t="s">
        <v>739</v>
      </c>
      <c r="F82" s="13" t="s">
        <v>790</v>
      </c>
      <c r="G82" s="711"/>
      <c r="H82" s="208"/>
      <c r="I82" s="120"/>
      <c r="J82" s="214"/>
      <c r="K82" s="614"/>
      <c r="L82" s="208"/>
      <c r="M82" s="712"/>
      <c r="N82" s="208"/>
      <c r="O82" s="712"/>
      <c r="P82" s="208"/>
      <c r="Q82" s="712"/>
      <c r="R82" s="208"/>
      <c r="S82" s="614"/>
      <c r="T82" s="208"/>
      <c r="U82" s="291"/>
      <c r="V82" s="208"/>
      <c r="W82" s="290">
        <v>0.98699999999999999</v>
      </c>
      <c r="X82" s="110">
        <f>References!G36</f>
        <v>95</v>
      </c>
      <c r="Y82" s="290">
        <v>0.99399999999999999</v>
      </c>
      <c r="Z82" s="581">
        <v>106</v>
      </c>
      <c r="AA82" s="290">
        <v>0.99099999999999999</v>
      </c>
      <c r="AB82" s="581">
        <v>116</v>
      </c>
      <c r="AC82" s="177" t="s">
        <v>744</v>
      </c>
    </row>
    <row r="83" spans="1:29" s="355" customFormat="1" ht="24" x14ac:dyDescent="0.2">
      <c r="A83" s="122"/>
      <c r="B83" s="38" t="s">
        <v>12</v>
      </c>
      <c r="C83" s="38" t="s">
        <v>42</v>
      </c>
      <c r="D83" s="100" t="s">
        <v>92</v>
      </c>
      <c r="E83" s="40" t="s">
        <v>564</v>
      </c>
      <c r="F83" s="100" t="s">
        <v>790</v>
      </c>
      <c r="G83" s="44" t="s">
        <v>42</v>
      </c>
      <c r="H83" s="185">
        <f>References!$B$15</f>
        <v>12</v>
      </c>
      <c r="I83" s="44" t="s">
        <v>42</v>
      </c>
      <c r="J83" s="209"/>
      <c r="K83" s="41">
        <v>1</v>
      </c>
      <c r="L83" s="185">
        <f>References!$B$16</f>
        <v>13</v>
      </c>
      <c r="M83" s="672">
        <f>16/60</f>
        <v>0.26666666666666666</v>
      </c>
      <c r="N83" s="185">
        <f>References!$B$17</f>
        <v>14</v>
      </c>
      <c r="O83" s="672">
        <f>38/60</f>
        <v>0.6333333333333333</v>
      </c>
      <c r="P83" s="185">
        <f>References!$B$18</f>
        <v>15</v>
      </c>
      <c r="Q83" s="38">
        <f>45/60</f>
        <v>0.75</v>
      </c>
      <c r="R83" s="185">
        <f>References!$B$19</f>
        <v>16</v>
      </c>
      <c r="S83" s="41">
        <f>48/60</f>
        <v>0.8</v>
      </c>
      <c r="T83" s="185">
        <f>References!$B$20</f>
        <v>17</v>
      </c>
      <c r="U83" s="603">
        <f>530.5/60</f>
        <v>8.8416666666666668</v>
      </c>
      <c r="V83" s="185">
        <f>References!$B$21</f>
        <v>18</v>
      </c>
      <c r="W83" s="293"/>
      <c r="X83" s="288"/>
      <c r="Y83" s="293"/>
      <c r="Z83" s="585"/>
      <c r="AA83" s="293"/>
      <c r="AB83" s="585"/>
      <c r="AC83" s="267"/>
    </row>
    <row r="84" spans="1:29" x14ac:dyDescent="0.2">
      <c r="B84" s="95" t="s">
        <v>12</v>
      </c>
      <c r="C84" s="95" t="s">
        <v>42</v>
      </c>
      <c r="D84" s="13" t="s">
        <v>93</v>
      </c>
      <c r="E84" s="96" t="s">
        <v>592</v>
      </c>
      <c r="F84" s="13" t="s">
        <v>790</v>
      </c>
      <c r="G84" s="95">
        <v>2</v>
      </c>
      <c r="H84" s="110">
        <f>References!$B$15</f>
        <v>12</v>
      </c>
      <c r="I84" s="97" t="s">
        <v>42</v>
      </c>
      <c r="J84" s="366"/>
      <c r="K84" s="98">
        <v>1</v>
      </c>
      <c r="L84" s="110">
        <f>References!$B$16</f>
        <v>13</v>
      </c>
      <c r="M84" s="95">
        <v>0</v>
      </c>
      <c r="N84" s="110">
        <f>References!$B$17</f>
        <v>14</v>
      </c>
      <c r="O84" s="95">
        <v>0</v>
      </c>
      <c r="P84" s="110">
        <f>References!$B$18</f>
        <v>15</v>
      </c>
      <c r="Q84" s="95">
        <v>0</v>
      </c>
      <c r="R84" s="110">
        <f>References!$B$19</f>
        <v>16</v>
      </c>
      <c r="S84" s="98">
        <v>5</v>
      </c>
      <c r="T84" s="110">
        <f>References!$B$20</f>
        <v>17</v>
      </c>
      <c r="U84" s="47">
        <v>0</v>
      </c>
      <c r="V84" s="110">
        <f>References!$B$21</f>
        <v>18</v>
      </c>
      <c r="W84" s="282"/>
      <c r="X84" s="208"/>
      <c r="Y84" s="282"/>
      <c r="Z84" s="583"/>
      <c r="AA84" s="282"/>
      <c r="AB84" s="583"/>
      <c r="AC84" s="164"/>
    </row>
    <row r="85" spans="1:29" s="355" customFormat="1" x14ac:dyDescent="0.2">
      <c r="A85" s="122"/>
      <c r="B85" s="38" t="s">
        <v>12</v>
      </c>
      <c r="C85" s="38" t="s">
        <v>42</v>
      </c>
      <c r="D85" s="100" t="s">
        <v>94</v>
      </c>
      <c r="E85" s="40" t="s">
        <v>593</v>
      </c>
      <c r="F85" s="100" t="s">
        <v>790</v>
      </c>
      <c r="G85" s="38">
        <v>2</v>
      </c>
      <c r="H85" s="185">
        <f>References!$B$15</f>
        <v>12</v>
      </c>
      <c r="I85" s="44" t="s">
        <v>42</v>
      </c>
      <c r="J85" s="209"/>
      <c r="K85" s="41">
        <v>1</v>
      </c>
      <c r="L85" s="185">
        <f>References!$B$16</f>
        <v>13</v>
      </c>
      <c r="M85" s="149">
        <v>12</v>
      </c>
      <c r="N85" s="185">
        <f>References!$B$17</f>
        <v>14</v>
      </c>
      <c r="O85" s="149">
        <v>0</v>
      </c>
      <c r="P85" s="185">
        <f>References!$B$18</f>
        <v>15</v>
      </c>
      <c r="Q85" s="38">
        <v>3</v>
      </c>
      <c r="R85" s="185">
        <f>References!$B$19</f>
        <v>16</v>
      </c>
      <c r="S85" s="41">
        <v>9</v>
      </c>
      <c r="T85" s="185">
        <f>References!$B$20</f>
        <v>17</v>
      </c>
      <c r="U85" s="25">
        <v>12</v>
      </c>
      <c r="V85" s="185">
        <f>References!$B$21</f>
        <v>18</v>
      </c>
      <c r="W85" s="293"/>
      <c r="X85" s="288"/>
      <c r="Y85" s="293"/>
      <c r="Z85" s="585"/>
      <c r="AA85" s="293"/>
      <c r="AB85" s="585"/>
      <c r="AC85" s="267"/>
    </row>
    <row r="86" spans="1:29" x14ac:dyDescent="0.2">
      <c r="B86" s="95" t="s">
        <v>12</v>
      </c>
      <c r="C86" s="95" t="s">
        <v>42</v>
      </c>
      <c r="D86" s="13" t="s">
        <v>95</v>
      </c>
      <c r="E86" s="96" t="s">
        <v>594</v>
      </c>
      <c r="F86" s="13" t="s">
        <v>790</v>
      </c>
      <c r="G86" s="95">
        <v>8</v>
      </c>
      <c r="H86" s="110">
        <f>References!$B$15</f>
        <v>12</v>
      </c>
      <c r="I86" s="97" t="s">
        <v>42</v>
      </c>
      <c r="J86" s="366"/>
      <c r="K86" s="98">
        <v>48</v>
      </c>
      <c r="L86" s="110">
        <f>References!$B$16</f>
        <v>13</v>
      </c>
      <c r="M86" s="97" t="s">
        <v>119</v>
      </c>
      <c r="N86" s="110">
        <f>References!$B$17</f>
        <v>14</v>
      </c>
      <c r="O86" s="97" t="s">
        <v>119</v>
      </c>
      <c r="P86" s="110">
        <f>References!$B$18</f>
        <v>15</v>
      </c>
      <c r="Q86" s="97" t="s">
        <v>119</v>
      </c>
      <c r="R86" s="110">
        <f>References!$B$19</f>
        <v>16</v>
      </c>
      <c r="S86" s="98">
        <f>(6*24)+(5)+(36/60)</f>
        <v>149.6</v>
      </c>
      <c r="T86" s="110">
        <f>References!$B$20</f>
        <v>17</v>
      </c>
      <c r="U86" s="121" t="s">
        <v>119</v>
      </c>
      <c r="V86" s="110">
        <f>References!$B$21</f>
        <v>18</v>
      </c>
      <c r="W86" s="282"/>
      <c r="X86" s="208"/>
      <c r="Y86" s="282"/>
      <c r="Z86" s="583"/>
      <c r="AA86" s="282"/>
      <c r="AB86" s="583"/>
      <c r="AC86" s="164"/>
    </row>
    <row r="87" spans="1:29" s="355" customFormat="1" ht="24" x14ac:dyDescent="0.2">
      <c r="A87" s="122"/>
      <c r="B87" s="38" t="s">
        <v>12</v>
      </c>
      <c r="C87" s="38" t="s">
        <v>42</v>
      </c>
      <c r="D87" s="100" t="s">
        <v>96</v>
      </c>
      <c r="E87" s="40" t="s">
        <v>595</v>
      </c>
      <c r="F87" s="100" t="s">
        <v>790</v>
      </c>
      <c r="G87" s="38">
        <v>10</v>
      </c>
      <c r="H87" s="186">
        <f>References!$B$15</f>
        <v>12</v>
      </c>
      <c r="I87" s="44" t="s">
        <v>42</v>
      </c>
      <c r="J87" s="209"/>
      <c r="K87" s="41">
        <v>45</v>
      </c>
      <c r="L87" s="185">
        <f>References!$B$16</f>
        <v>13</v>
      </c>
      <c r="M87" s="38">
        <v>45</v>
      </c>
      <c r="N87" s="185">
        <f>References!$B$17</f>
        <v>14</v>
      </c>
      <c r="O87" s="44" t="s">
        <v>119</v>
      </c>
      <c r="P87" s="185">
        <f>References!$B$18</f>
        <v>15</v>
      </c>
      <c r="Q87" s="38">
        <v>50.75</v>
      </c>
      <c r="R87" s="185">
        <f>References!$B$19</f>
        <v>16</v>
      </c>
      <c r="S87" s="41">
        <v>68</v>
      </c>
      <c r="T87" s="185">
        <f>References!$B$20</f>
        <v>17</v>
      </c>
      <c r="U87" s="603">
        <f>1640/60</f>
        <v>27.333333333333332</v>
      </c>
      <c r="V87" s="185">
        <f>References!$B$21</f>
        <v>18</v>
      </c>
      <c r="W87" s="293"/>
      <c r="X87" s="288"/>
      <c r="Y87" s="293"/>
      <c r="Z87" s="585"/>
      <c r="AA87" s="293"/>
      <c r="AB87" s="585"/>
      <c r="AC87" s="267"/>
    </row>
    <row r="88" spans="1:29" ht="24" x14ac:dyDescent="0.2">
      <c r="B88" s="95" t="s">
        <v>12</v>
      </c>
      <c r="C88" s="95" t="s">
        <v>42</v>
      </c>
      <c r="D88" s="13" t="s">
        <v>97</v>
      </c>
      <c r="E88" s="96" t="s">
        <v>565</v>
      </c>
      <c r="F88" s="13" t="s">
        <v>790</v>
      </c>
      <c r="G88" s="97" t="s">
        <v>42</v>
      </c>
      <c r="H88" s="110">
        <f>References!$B$15</f>
        <v>12</v>
      </c>
      <c r="I88" s="97" t="s">
        <v>42</v>
      </c>
      <c r="J88" s="366"/>
      <c r="K88" s="644" t="s">
        <v>119</v>
      </c>
      <c r="L88" s="110">
        <f>References!$B$16</f>
        <v>13</v>
      </c>
      <c r="M88" s="97" t="s">
        <v>119</v>
      </c>
      <c r="N88" s="110">
        <f>References!$B$17</f>
        <v>14</v>
      </c>
      <c r="O88" s="97" t="s">
        <v>119</v>
      </c>
      <c r="P88" s="110">
        <f>References!$B$18</f>
        <v>15</v>
      </c>
      <c r="Q88" s="97" t="s">
        <v>119</v>
      </c>
      <c r="R88" s="110">
        <f>References!$B$19</f>
        <v>16</v>
      </c>
      <c r="S88" s="644" t="s">
        <v>42</v>
      </c>
      <c r="T88" s="110">
        <f>References!$B$20</f>
        <v>17</v>
      </c>
      <c r="U88" s="121" t="s">
        <v>42</v>
      </c>
      <c r="V88" s="110"/>
      <c r="W88" s="282"/>
      <c r="X88" s="208"/>
      <c r="Y88" s="282"/>
      <c r="Z88" s="583"/>
      <c r="AA88" s="282"/>
      <c r="AB88" s="583"/>
      <c r="AC88" s="164"/>
    </row>
    <row r="89" spans="1:29" x14ac:dyDescent="0.2">
      <c r="B89" s="95"/>
      <c r="C89" s="95" t="s">
        <v>42</v>
      </c>
      <c r="D89" s="13"/>
      <c r="E89" s="161" t="s">
        <v>169</v>
      </c>
      <c r="F89" s="13" t="s">
        <v>790</v>
      </c>
      <c r="G89" s="611"/>
      <c r="H89" s="208"/>
      <c r="I89" s="611"/>
      <c r="J89" s="214"/>
      <c r="K89" s="612"/>
      <c r="L89" s="613"/>
      <c r="M89" s="120"/>
      <c r="N89" s="208"/>
      <c r="O89" s="120"/>
      <c r="P89" s="214"/>
      <c r="Q89" s="120"/>
      <c r="R89" s="214"/>
      <c r="S89" s="162">
        <v>0.997</v>
      </c>
      <c r="T89" s="110">
        <f>References!$B$20</f>
        <v>17</v>
      </c>
      <c r="U89" s="152">
        <v>1</v>
      </c>
      <c r="V89" s="110">
        <f>References!$B$21</f>
        <v>18</v>
      </c>
      <c r="W89" s="282"/>
      <c r="X89" s="208"/>
      <c r="Y89" s="282"/>
      <c r="Z89" s="583"/>
      <c r="AA89" s="282"/>
      <c r="AB89" s="583"/>
      <c r="AC89" s="164"/>
    </row>
    <row r="90" spans="1:29" x14ac:dyDescent="0.2">
      <c r="B90" s="95"/>
      <c r="C90" s="95" t="s">
        <v>42</v>
      </c>
      <c r="D90" s="13"/>
      <c r="E90" s="161" t="s">
        <v>168</v>
      </c>
      <c r="F90" s="13" t="s">
        <v>790</v>
      </c>
      <c r="G90" s="611"/>
      <c r="H90" s="208"/>
      <c r="I90" s="611"/>
      <c r="J90" s="214"/>
      <c r="K90" s="612"/>
      <c r="L90" s="613"/>
      <c r="M90" s="120"/>
      <c r="N90" s="208"/>
      <c r="O90" s="120"/>
      <c r="P90" s="214"/>
      <c r="Q90" s="120"/>
      <c r="R90" s="214"/>
      <c r="S90" s="159">
        <v>1</v>
      </c>
      <c r="T90" s="110">
        <f>References!$B$20</f>
        <v>17</v>
      </c>
      <c r="U90" s="152">
        <v>1</v>
      </c>
      <c r="V90" s="110">
        <f>References!$B$21</f>
        <v>18</v>
      </c>
      <c r="W90" s="282"/>
      <c r="X90" s="208"/>
      <c r="Y90" s="282"/>
      <c r="Z90" s="583"/>
      <c r="AA90" s="282"/>
      <c r="AB90" s="583"/>
      <c r="AC90" s="164"/>
    </row>
    <row r="91" spans="1:29" s="355" customFormat="1" x14ac:dyDescent="0.2">
      <c r="A91" s="122"/>
      <c r="B91" s="38" t="s">
        <v>20</v>
      </c>
      <c r="C91" s="100" t="str">
        <f t="shared" ref="C91:C96" si="0">D91</f>
        <v>A8</v>
      </c>
      <c r="D91" s="100" t="s">
        <v>98</v>
      </c>
      <c r="E91" s="40" t="s">
        <v>99</v>
      </c>
      <c r="F91" s="100" t="s">
        <v>22</v>
      </c>
      <c r="G91" s="38">
        <v>42</v>
      </c>
      <c r="H91" s="185">
        <f>References!B25</f>
        <v>22</v>
      </c>
      <c r="I91" s="38">
        <v>35</v>
      </c>
      <c r="J91" s="185">
        <f>References!B52</f>
        <v>49</v>
      </c>
      <c r="K91" s="41">
        <v>30</v>
      </c>
      <c r="L91" s="186">
        <f>References!B51</f>
        <v>48</v>
      </c>
      <c r="M91" s="38">
        <v>34</v>
      </c>
      <c r="N91" s="185">
        <f>References!B51</f>
        <v>48</v>
      </c>
      <c r="O91" s="38">
        <v>28</v>
      </c>
      <c r="P91" s="185">
        <f>References!B51</f>
        <v>48</v>
      </c>
      <c r="Q91" s="38">
        <v>28</v>
      </c>
      <c r="R91" s="185">
        <f>References!B51</f>
        <v>48</v>
      </c>
      <c r="S91" s="41">
        <v>22</v>
      </c>
      <c r="T91" s="186">
        <f>References!B51</f>
        <v>48</v>
      </c>
      <c r="U91" s="25">
        <v>29</v>
      </c>
      <c r="V91" s="185">
        <f>References!B23</f>
        <v>20</v>
      </c>
      <c r="W91" s="25">
        <v>30</v>
      </c>
      <c r="X91" s="185">
        <f>References!G34</f>
        <v>93</v>
      </c>
      <c r="Y91" s="25">
        <v>26</v>
      </c>
      <c r="Z91" s="579">
        <v>103</v>
      </c>
      <c r="AA91" s="25">
        <v>26</v>
      </c>
      <c r="AB91" s="579">
        <v>112</v>
      </c>
      <c r="AC91" s="267"/>
    </row>
    <row r="92" spans="1:29" x14ac:dyDescent="0.2">
      <c r="B92" s="95" t="s">
        <v>20</v>
      </c>
      <c r="C92" s="95" t="str">
        <f t="shared" si="0"/>
        <v>A10</v>
      </c>
      <c r="D92" s="13" t="s">
        <v>100</v>
      </c>
      <c r="E92" s="96" t="s">
        <v>101</v>
      </c>
      <c r="F92" s="13" t="s">
        <v>22</v>
      </c>
      <c r="G92" s="95">
        <v>91</v>
      </c>
      <c r="H92" s="110">
        <f>References!B25</f>
        <v>22</v>
      </c>
      <c r="I92" s="95">
        <v>94</v>
      </c>
      <c r="J92" s="110">
        <f>References!B52</f>
        <v>49</v>
      </c>
      <c r="K92" s="98">
        <v>91</v>
      </c>
      <c r="L92" s="215">
        <f>References!B51</f>
        <v>48</v>
      </c>
      <c r="M92" s="95">
        <v>81</v>
      </c>
      <c r="N92" s="110">
        <f>References!B51</f>
        <v>48</v>
      </c>
      <c r="O92" s="95">
        <v>73</v>
      </c>
      <c r="P92" s="110">
        <f>References!B51</f>
        <v>48</v>
      </c>
      <c r="Q92" s="95">
        <v>79</v>
      </c>
      <c r="R92" s="110">
        <f>References!B51</f>
        <v>48</v>
      </c>
      <c r="S92" s="98">
        <v>85</v>
      </c>
      <c r="T92" s="215">
        <f>References!B51</f>
        <v>48</v>
      </c>
      <c r="U92" s="47">
        <v>87</v>
      </c>
      <c r="V92" s="110">
        <f>References!B23</f>
        <v>20</v>
      </c>
      <c r="W92" s="47">
        <v>81</v>
      </c>
      <c r="X92" s="110">
        <f>References!G34</f>
        <v>93</v>
      </c>
      <c r="Y92" s="47">
        <v>74</v>
      </c>
      <c r="Z92" s="581">
        <v>103</v>
      </c>
      <c r="AA92" s="47">
        <v>76</v>
      </c>
      <c r="AB92" s="581">
        <v>112</v>
      </c>
      <c r="AC92" s="164"/>
    </row>
    <row r="93" spans="1:29" s="355" customFormat="1" ht="24" x14ac:dyDescent="0.2">
      <c r="A93" s="122"/>
      <c r="B93" s="38" t="s">
        <v>20</v>
      </c>
      <c r="C93" s="38" t="str">
        <f t="shared" si="0"/>
        <v>A14</v>
      </c>
      <c r="D93" s="100" t="s">
        <v>102</v>
      </c>
      <c r="E93" s="40" t="s">
        <v>620</v>
      </c>
      <c r="F93" s="100" t="s">
        <v>22</v>
      </c>
      <c r="G93" s="38">
        <v>87.12</v>
      </c>
      <c r="H93" s="185">
        <f>References!B25</f>
        <v>22</v>
      </c>
      <c r="I93" s="38">
        <v>90</v>
      </c>
      <c r="J93" s="185">
        <f>References!B52</f>
        <v>49</v>
      </c>
      <c r="K93" s="41">
        <v>64</v>
      </c>
      <c r="L93" s="186">
        <f>References!B51</f>
        <v>48</v>
      </c>
      <c r="M93" s="38">
        <v>51</v>
      </c>
      <c r="N93" s="185">
        <f>References!B51</f>
        <v>48</v>
      </c>
      <c r="O93" s="38">
        <v>56</v>
      </c>
      <c r="P93" s="185">
        <f>References!B51</f>
        <v>48</v>
      </c>
      <c r="Q93" s="38">
        <v>57</v>
      </c>
      <c r="R93" s="185">
        <f>References!B51</f>
        <v>48</v>
      </c>
      <c r="S93" s="41">
        <v>49</v>
      </c>
      <c r="T93" s="186">
        <f>References!B51</f>
        <v>48</v>
      </c>
      <c r="U93" s="25">
        <v>46</v>
      </c>
      <c r="V93" s="185">
        <f>References!B23</f>
        <v>20</v>
      </c>
      <c r="W93" s="25">
        <v>61</v>
      </c>
      <c r="X93" s="185">
        <f>References!G34</f>
        <v>93</v>
      </c>
      <c r="Y93" s="25">
        <v>69</v>
      </c>
      <c r="Z93" s="579">
        <v>103</v>
      </c>
      <c r="AA93" s="25">
        <v>58</v>
      </c>
      <c r="AB93" s="579">
        <v>112</v>
      </c>
      <c r="AC93" s="267"/>
    </row>
    <row r="94" spans="1:29" ht="24" x14ac:dyDescent="0.2">
      <c r="B94" s="95" t="s">
        <v>20</v>
      </c>
      <c r="C94" s="95" t="str">
        <f t="shared" si="0"/>
        <v>C15</v>
      </c>
      <c r="D94" s="13" t="s">
        <v>103</v>
      </c>
      <c r="E94" s="96" t="s">
        <v>104</v>
      </c>
      <c r="F94" s="13" t="s">
        <v>22</v>
      </c>
      <c r="G94" s="95">
        <v>129.5</v>
      </c>
      <c r="H94" s="110">
        <f>References!B25</f>
        <v>22</v>
      </c>
      <c r="I94" s="368">
        <v>140.9</v>
      </c>
      <c r="J94" s="110">
        <f>References!B52</f>
        <v>49</v>
      </c>
      <c r="K94" s="368">
        <v>166.8</v>
      </c>
      <c r="L94" s="110">
        <f>References!B51</f>
        <v>48</v>
      </c>
      <c r="M94" s="368">
        <v>140.6</v>
      </c>
      <c r="N94" s="110">
        <f>References!B51</f>
        <v>48</v>
      </c>
      <c r="O94" s="368">
        <v>140.19999999999999</v>
      </c>
      <c r="P94" s="110">
        <f>References!B51</f>
        <v>48</v>
      </c>
      <c r="Q94" s="368">
        <v>147.31</v>
      </c>
      <c r="R94" s="110">
        <f>References!B51</f>
        <v>48</v>
      </c>
      <c r="S94" s="368">
        <v>154.78</v>
      </c>
      <c r="T94" s="110">
        <f>References!B51</f>
        <v>48</v>
      </c>
      <c r="U94" s="233">
        <v>152.63</v>
      </c>
      <c r="V94" s="110">
        <f>References!B23</f>
        <v>20</v>
      </c>
      <c r="W94" s="47">
        <v>151</v>
      </c>
      <c r="X94" s="110">
        <f>References!G34</f>
        <v>93</v>
      </c>
      <c r="Y94" s="47">
        <v>147</v>
      </c>
      <c r="Z94" s="581">
        <v>103</v>
      </c>
      <c r="AA94" s="47">
        <v>136</v>
      </c>
      <c r="AB94" s="581">
        <v>112</v>
      </c>
      <c r="AC94" s="164"/>
    </row>
    <row r="95" spans="1:29" s="355" customFormat="1" x14ac:dyDescent="0.2">
      <c r="A95" s="122"/>
      <c r="B95" s="38" t="s">
        <v>20</v>
      </c>
      <c r="C95" s="38" t="str">
        <f t="shared" si="0"/>
        <v>C16</v>
      </c>
      <c r="D95" s="100" t="s">
        <v>105</v>
      </c>
      <c r="E95" s="40" t="s">
        <v>106</v>
      </c>
      <c r="F95" s="100" t="s">
        <v>22</v>
      </c>
      <c r="G95" s="38">
        <v>112</v>
      </c>
      <c r="H95" s="185">
        <f>References!B25</f>
        <v>22</v>
      </c>
      <c r="I95" s="38">
        <v>326</v>
      </c>
      <c r="J95" s="185">
        <f>References!B52</f>
        <v>49</v>
      </c>
      <c r="K95" s="41">
        <v>246</v>
      </c>
      <c r="L95" s="186">
        <f>References!B51</f>
        <v>48</v>
      </c>
      <c r="M95" s="38">
        <v>240</v>
      </c>
      <c r="N95" s="185">
        <f>References!B51</f>
        <v>48</v>
      </c>
      <c r="O95" s="38">
        <v>238</v>
      </c>
      <c r="P95" s="185">
        <f>References!B51</f>
        <v>48</v>
      </c>
      <c r="Q95" s="38">
        <v>239.74</v>
      </c>
      <c r="R95" s="185">
        <f>References!B51</f>
        <v>48</v>
      </c>
      <c r="S95" s="41">
        <v>261.23</v>
      </c>
      <c r="T95" s="186">
        <f>References!B51</f>
        <v>48</v>
      </c>
      <c r="U95" s="25">
        <v>276.97000000000003</v>
      </c>
      <c r="V95" s="185">
        <f>References!B23</f>
        <v>20</v>
      </c>
      <c r="W95" s="25">
        <v>277</v>
      </c>
      <c r="X95" s="185">
        <f>References!G34</f>
        <v>93</v>
      </c>
      <c r="Y95" s="25">
        <v>281</v>
      </c>
      <c r="Z95" s="579">
        <v>103</v>
      </c>
      <c r="AA95" s="25">
        <v>265</v>
      </c>
      <c r="AB95" s="579">
        <v>112</v>
      </c>
      <c r="AC95" s="267"/>
    </row>
    <row r="96" spans="1:29" ht="36" x14ac:dyDescent="0.2">
      <c r="B96" s="95" t="s">
        <v>20</v>
      </c>
      <c r="C96" s="95" t="str">
        <f t="shared" si="0"/>
        <v>C17</v>
      </c>
      <c r="D96" s="13" t="s">
        <v>107</v>
      </c>
      <c r="E96" s="96" t="s">
        <v>621</v>
      </c>
      <c r="F96" s="13" t="s">
        <v>22</v>
      </c>
      <c r="G96" s="97" t="s">
        <v>42</v>
      </c>
      <c r="H96" s="110"/>
      <c r="I96" s="368">
        <v>251.95</v>
      </c>
      <c r="J96" s="110">
        <f>References!B52</f>
        <v>49</v>
      </c>
      <c r="K96" s="295">
        <v>221.09</v>
      </c>
      <c r="L96" s="215">
        <f>References!B51</f>
        <v>48</v>
      </c>
      <c r="M96" s="368">
        <v>199.61</v>
      </c>
      <c r="N96" s="110">
        <f>References!B51</f>
        <v>48</v>
      </c>
      <c r="O96" s="368">
        <v>189.23</v>
      </c>
      <c r="P96" s="110">
        <f>References!B51</f>
        <v>48</v>
      </c>
      <c r="Q96" s="368">
        <v>175.28</v>
      </c>
      <c r="R96" s="110">
        <f>References!B51</f>
        <v>48</v>
      </c>
      <c r="S96" s="295">
        <v>147.19999999999999</v>
      </c>
      <c r="T96" s="215">
        <f>References!B51</f>
        <v>48</v>
      </c>
      <c r="U96" s="295">
        <v>159.59</v>
      </c>
      <c r="V96" s="110">
        <f>References!B23</f>
        <v>20</v>
      </c>
      <c r="W96" s="47">
        <v>183</v>
      </c>
      <c r="X96" s="110">
        <f>References!G34</f>
        <v>93</v>
      </c>
      <c r="Y96" s="47">
        <v>179</v>
      </c>
      <c r="Z96" s="581">
        <v>103</v>
      </c>
      <c r="AA96" s="47">
        <v>190</v>
      </c>
      <c r="AB96" s="581">
        <v>112</v>
      </c>
      <c r="AC96" s="177" t="s">
        <v>450</v>
      </c>
    </row>
    <row r="97" spans="1:29" s="355" customFormat="1" x14ac:dyDescent="0.2">
      <c r="A97" s="122"/>
      <c r="B97" s="38" t="s">
        <v>20</v>
      </c>
      <c r="C97" s="38" t="str">
        <f t="shared" ref="C97:C102" si="1">D97</f>
        <v>A8</v>
      </c>
      <c r="D97" s="100" t="s">
        <v>98</v>
      </c>
      <c r="E97" s="40" t="s">
        <v>99</v>
      </c>
      <c r="F97" s="100" t="s">
        <v>13</v>
      </c>
      <c r="G97" s="38">
        <v>45</v>
      </c>
      <c r="H97" s="185">
        <f>References!B25</f>
        <v>22</v>
      </c>
      <c r="I97" s="601">
        <v>37.4</v>
      </c>
      <c r="J97" s="185">
        <f>References!B24</f>
        <v>21</v>
      </c>
      <c r="K97" s="602">
        <v>30.3</v>
      </c>
      <c r="L97" s="186">
        <f>References!B24</f>
        <v>21</v>
      </c>
      <c r="M97" s="601">
        <v>32.579842389050199</v>
      </c>
      <c r="N97" s="185">
        <f>References!B24</f>
        <v>21</v>
      </c>
      <c r="O97" s="601">
        <v>31.974469837348199</v>
      </c>
      <c r="P97" s="185">
        <f>References!B24</f>
        <v>21</v>
      </c>
      <c r="Q97" s="601">
        <v>31.168300653594802</v>
      </c>
      <c r="R97" s="185">
        <f>References!B24</f>
        <v>21</v>
      </c>
      <c r="S97" s="602">
        <v>25.2331121717312</v>
      </c>
      <c r="T97" s="186">
        <f>References!B24</f>
        <v>21</v>
      </c>
      <c r="U97" s="603">
        <v>31.9</v>
      </c>
      <c r="V97" s="185">
        <f>References!G35</f>
        <v>94</v>
      </c>
      <c r="W97" s="604">
        <v>30.2</v>
      </c>
      <c r="X97" s="185">
        <f>References!G35</f>
        <v>94</v>
      </c>
      <c r="Y97" s="604">
        <v>28.9</v>
      </c>
      <c r="Z97" s="579">
        <v>102</v>
      </c>
      <c r="AA97" s="604">
        <v>26.8</v>
      </c>
      <c r="AB97" s="579">
        <v>110</v>
      </c>
      <c r="AC97" s="267"/>
    </row>
    <row r="98" spans="1:29" x14ac:dyDescent="0.2">
      <c r="B98" s="95" t="s">
        <v>20</v>
      </c>
      <c r="C98" s="95" t="str">
        <f t="shared" si="1"/>
        <v>A10</v>
      </c>
      <c r="D98" s="13" t="s">
        <v>100</v>
      </c>
      <c r="E98" s="96" t="s">
        <v>101</v>
      </c>
      <c r="F98" s="13" t="s">
        <v>13</v>
      </c>
      <c r="G98" s="95">
        <v>81</v>
      </c>
      <c r="H98" s="110">
        <f>References!B25</f>
        <v>22</v>
      </c>
      <c r="I98" s="95">
        <v>85</v>
      </c>
      <c r="J98" s="110">
        <f>References!B24</f>
        <v>21</v>
      </c>
      <c r="K98" s="98">
        <v>80</v>
      </c>
      <c r="L98" s="215">
        <f>References!B24</f>
        <v>21</v>
      </c>
      <c r="M98" s="95">
        <v>94</v>
      </c>
      <c r="N98" s="110">
        <f>References!B24</f>
        <v>21</v>
      </c>
      <c r="O98" s="95">
        <v>88</v>
      </c>
      <c r="P98" s="110">
        <f>References!B24</f>
        <v>21</v>
      </c>
      <c r="Q98" s="95">
        <v>84</v>
      </c>
      <c r="R98" s="110">
        <f>References!B24</f>
        <v>21</v>
      </c>
      <c r="S98" s="98">
        <v>75</v>
      </c>
      <c r="T98" s="215">
        <f>References!B24</f>
        <v>21</v>
      </c>
      <c r="U98" s="47">
        <v>75</v>
      </c>
      <c r="V98" s="110">
        <f>References!B23</f>
        <v>20</v>
      </c>
      <c r="W98" s="524">
        <v>82</v>
      </c>
      <c r="X98" s="110">
        <f>References!G35</f>
        <v>94</v>
      </c>
      <c r="Y98" s="524">
        <v>91</v>
      </c>
      <c r="Z98" s="581">
        <v>102</v>
      </c>
      <c r="AA98" s="524">
        <v>104</v>
      </c>
      <c r="AB98" s="581">
        <v>110</v>
      </c>
      <c r="AC98" s="164"/>
    </row>
    <row r="99" spans="1:29" s="355" customFormat="1" ht="24" x14ac:dyDescent="0.2">
      <c r="A99" s="122"/>
      <c r="B99" s="38" t="s">
        <v>20</v>
      </c>
      <c r="C99" s="38" t="str">
        <f t="shared" si="1"/>
        <v>A14</v>
      </c>
      <c r="D99" s="100" t="s">
        <v>102</v>
      </c>
      <c r="E99" s="40" t="s">
        <v>622</v>
      </c>
      <c r="F99" s="100" t="s">
        <v>13</v>
      </c>
      <c r="G99" s="44" t="s">
        <v>42</v>
      </c>
      <c r="H99" s="185">
        <f>References!B25</f>
        <v>22</v>
      </c>
      <c r="I99" s="44" t="s">
        <v>42</v>
      </c>
      <c r="J99" s="185">
        <f>References!B24</f>
        <v>21</v>
      </c>
      <c r="K99" s="107" t="s">
        <v>42</v>
      </c>
      <c r="L99" s="186">
        <f>References!B24</f>
        <v>21</v>
      </c>
      <c r="M99" s="44" t="s">
        <v>42</v>
      </c>
      <c r="N99" s="185">
        <f>References!B24</f>
        <v>21</v>
      </c>
      <c r="O99" s="38">
        <v>58.2</v>
      </c>
      <c r="P99" s="185">
        <f>References!B24</f>
        <v>21</v>
      </c>
      <c r="Q99" s="38">
        <v>59.8</v>
      </c>
      <c r="R99" s="185">
        <f>References!B24</f>
        <v>21</v>
      </c>
      <c r="S99" s="602">
        <v>46.581712086618602</v>
      </c>
      <c r="T99" s="186">
        <f>References!B24</f>
        <v>21</v>
      </c>
      <c r="U99" s="603">
        <v>42.275410000000001</v>
      </c>
      <c r="V99" s="185">
        <f>References!B23</f>
        <v>20</v>
      </c>
      <c r="W99" s="604">
        <v>53.5</v>
      </c>
      <c r="X99" s="185">
        <f>References!G35</f>
        <v>94</v>
      </c>
      <c r="Y99" s="604">
        <v>53.6</v>
      </c>
      <c r="Z99" s="579">
        <v>102</v>
      </c>
      <c r="AA99" s="604">
        <v>42.7</v>
      </c>
      <c r="AB99" s="579">
        <v>110</v>
      </c>
      <c r="AC99" s="267"/>
    </row>
    <row r="100" spans="1:29" ht="24" x14ac:dyDescent="0.2">
      <c r="B100" s="95" t="s">
        <v>20</v>
      </c>
      <c r="C100" s="95" t="str">
        <f t="shared" si="1"/>
        <v>C15</v>
      </c>
      <c r="D100" s="13" t="s">
        <v>103</v>
      </c>
      <c r="E100" s="96" t="s">
        <v>104</v>
      </c>
      <c r="F100" s="13" t="s">
        <v>13</v>
      </c>
      <c r="G100" s="95">
        <v>157</v>
      </c>
      <c r="H100" s="110">
        <f>References!B25</f>
        <v>22</v>
      </c>
      <c r="I100" s="368">
        <v>176.6</v>
      </c>
      <c r="J100" s="110">
        <f>References!B24</f>
        <v>21</v>
      </c>
      <c r="K100" s="295">
        <v>117.7</v>
      </c>
      <c r="L100" s="215">
        <f>References!B24</f>
        <v>21</v>
      </c>
      <c r="M100" s="368">
        <v>120.77</v>
      </c>
      <c r="N100" s="110">
        <f>References!B24</f>
        <v>21</v>
      </c>
      <c r="O100" s="368">
        <v>118.6</v>
      </c>
      <c r="P100" s="110">
        <f>References!B24</f>
        <v>21</v>
      </c>
      <c r="Q100" s="368">
        <v>140.69999999999999</v>
      </c>
      <c r="R100" s="110">
        <f>References!B24</f>
        <v>21</v>
      </c>
      <c r="S100" s="295">
        <v>121.7</v>
      </c>
      <c r="T100" s="593">
        <f>References!B24</f>
        <v>21</v>
      </c>
      <c r="U100" s="233">
        <v>142.4</v>
      </c>
      <c r="V100" s="110">
        <f>References!B23</f>
        <v>20</v>
      </c>
      <c r="W100" s="524">
        <v>128</v>
      </c>
      <c r="X100" s="110">
        <f>References!G35</f>
        <v>94</v>
      </c>
      <c r="Y100" s="524">
        <v>136</v>
      </c>
      <c r="Z100" s="581">
        <v>102</v>
      </c>
      <c r="AA100" s="524">
        <v>137</v>
      </c>
      <c r="AB100" s="581">
        <v>110</v>
      </c>
      <c r="AC100" s="164"/>
    </row>
    <row r="101" spans="1:29" s="355" customFormat="1" x14ac:dyDescent="0.2">
      <c r="A101" s="122"/>
      <c r="B101" s="38" t="s">
        <v>20</v>
      </c>
      <c r="C101" s="38" t="str">
        <f t="shared" si="1"/>
        <v>C16</v>
      </c>
      <c r="D101" s="100" t="s">
        <v>105</v>
      </c>
      <c r="E101" s="539" t="s">
        <v>106</v>
      </c>
      <c r="F101" s="100" t="s">
        <v>13</v>
      </c>
      <c r="G101" s="38">
        <v>153</v>
      </c>
      <c r="H101" s="185">
        <f>References!B25</f>
        <v>22</v>
      </c>
      <c r="I101" s="296">
        <v>151</v>
      </c>
      <c r="J101" s="185">
        <f>References!B24</f>
        <v>21</v>
      </c>
      <c r="K101" s="297">
        <v>144</v>
      </c>
      <c r="L101" s="186">
        <f>References!B24</f>
        <v>21</v>
      </c>
      <c r="M101" s="601">
        <v>0</v>
      </c>
      <c r="N101" s="185">
        <f>References!B24</f>
        <v>21</v>
      </c>
      <c r="O101" s="601">
        <v>0</v>
      </c>
      <c r="P101" s="185">
        <f>References!B24</f>
        <v>21</v>
      </c>
      <c r="Q101" s="296">
        <v>141.97</v>
      </c>
      <c r="R101" s="185">
        <f>References!B24</f>
        <v>21</v>
      </c>
      <c r="S101" s="297">
        <v>155.9</v>
      </c>
      <c r="T101" s="186">
        <f>References!B24</f>
        <v>21</v>
      </c>
      <c r="U101" s="289">
        <v>153.9</v>
      </c>
      <c r="V101" s="185">
        <f>References!B23</f>
        <v>20</v>
      </c>
      <c r="W101" s="536">
        <v>148</v>
      </c>
      <c r="X101" s="185">
        <f>References!G35</f>
        <v>94</v>
      </c>
      <c r="Y101" s="536">
        <v>148</v>
      </c>
      <c r="Z101" s="579">
        <v>102</v>
      </c>
      <c r="AA101" s="536">
        <v>148</v>
      </c>
      <c r="AB101" s="579">
        <v>110</v>
      </c>
      <c r="AC101" s="267"/>
    </row>
    <row r="102" spans="1:29" ht="60" x14ac:dyDescent="0.2">
      <c r="B102" s="48" t="s">
        <v>20</v>
      </c>
      <c r="C102" s="48" t="str">
        <f t="shared" si="1"/>
        <v>C17</v>
      </c>
      <c r="D102" s="101" t="s">
        <v>107</v>
      </c>
      <c r="E102" s="594" t="s">
        <v>623</v>
      </c>
      <c r="F102" s="101" t="s">
        <v>13</v>
      </c>
      <c r="G102" s="48">
        <v>387</v>
      </c>
      <c r="H102" s="595">
        <f>References!B25</f>
        <v>22</v>
      </c>
      <c r="I102" s="596">
        <v>372</v>
      </c>
      <c r="J102" s="595">
        <f>References!B24</f>
        <v>21</v>
      </c>
      <c r="K102" s="597">
        <v>225</v>
      </c>
      <c r="L102" s="593">
        <f>References!B24</f>
        <v>21</v>
      </c>
      <c r="M102" s="596">
        <v>271.23873873873902</v>
      </c>
      <c r="N102" s="595">
        <f>References!B24</f>
        <v>21</v>
      </c>
      <c r="O102" s="596">
        <v>255.48444444444399</v>
      </c>
      <c r="P102" s="595">
        <f>References!B24</f>
        <v>21</v>
      </c>
      <c r="Q102" s="596">
        <v>258.41228070175401</v>
      </c>
      <c r="R102" s="595">
        <f>References!B24</f>
        <v>21</v>
      </c>
      <c r="S102" s="597">
        <v>205.74611347228301</v>
      </c>
      <c r="T102" s="593">
        <f>References!B24</f>
        <v>21</v>
      </c>
      <c r="U102" s="598">
        <v>236.1</v>
      </c>
      <c r="V102" s="595">
        <f>References!B23</f>
        <v>20</v>
      </c>
      <c r="W102" s="599">
        <v>303.5</v>
      </c>
      <c r="X102" s="595">
        <f>References!G35</f>
        <v>94</v>
      </c>
      <c r="Y102" s="599">
        <v>266.60000000000002</v>
      </c>
      <c r="Z102" s="600">
        <v>102</v>
      </c>
      <c r="AA102" s="599">
        <v>310.3</v>
      </c>
      <c r="AB102" s="600">
        <v>110</v>
      </c>
      <c r="AC102" s="629" t="s">
        <v>834</v>
      </c>
    </row>
    <row r="103" spans="1:29" x14ac:dyDescent="0.2">
      <c r="B103" s="18"/>
      <c r="C103" s="18"/>
      <c r="D103" s="18"/>
      <c r="E103" s="96"/>
      <c r="F103" s="18"/>
      <c r="G103" s="18"/>
      <c r="H103" s="211"/>
      <c r="I103" s="18"/>
      <c r="J103" s="211"/>
      <c r="K103" s="96"/>
      <c r="L103" s="219"/>
      <c r="M103" s="18"/>
      <c r="N103" s="211"/>
      <c r="O103" s="18"/>
      <c r="P103" s="211"/>
      <c r="Q103" s="18"/>
      <c r="R103" s="211"/>
      <c r="S103" s="96"/>
      <c r="T103" s="219"/>
      <c r="U103" s="18"/>
      <c r="V103" s="211"/>
      <c r="W103" s="211"/>
      <c r="X103" s="211"/>
      <c r="Y103" s="211"/>
      <c r="Z103" s="211"/>
      <c r="AA103" s="211"/>
      <c r="AB103" s="586"/>
      <c r="AC103" s="18"/>
    </row>
    <row r="104" spans="1:29" hidden="1" x14ac:dyDescent="0.2">
      <c r="B104" s="249" t="s">
        <v>675</v>
      </c>
      <c r="C104" s="249"/>
      <c r="Y104" s="301"/>
      <c r="Z104" s="301"/>
      <c r="AA104" s="301"/>
      <c r="AB104" s="301"/>
      <c r="AC104" s="18"/>
    </row>
    <row r="105" spans="1:29" hidden="1" x14ac:dyDescent="0.2">
      <c r="E105" s="28"/>
      <c r="Y105" s="195"/>
      <c r="Z105" s="195"/>
      <c r="AA105" s="195"/>
      <c r="AB105" s="195"/>
    </row>
    <row r="106" spans="1:29" hidden="1" x14ac:dyDescent="0.2">
      <c r="Y106" s="192"/>
      <c r="Z106" s="192"/>
      <c r="AA106" s="192"/>
      <c r="AB106" s="192"/>
    </row>
    <row r="107" spans="1:29" hidden="1" x14ac:dyDescent="0.2">
      <c r="Y107" s="287"/>
      <c r="Z107" s="287"/>
      <c r="AA107" s="287"/>
      <c r="AB107" s="287"/>
    </row>
    <row r="108" spans="1:29" hidden="1" x14ac:dyDescent="0.2">
      <c r="Y108" s="354"/>
      <c r="Z108" s="354"/>
      <c r="AA108" s="354"/>
      <c r="AB108" s="354"/>
    </row>
    <row r="109" spans="1:29" hidden="1" x14ac:dyDescent="0.2">
      <c r="Y109" s="358"/>
      <c r="Z109" s="358"/>
      <c r="AA109" s="358"/>
      <c r="AB109" s="358"/>
    </row>
    <row r="110" spans="1:29" hidden="1" x14ac:dyDescent="0.2">
      <c r="Y110" s="354"/>
      <c r="Z110" s="354"/>
      <c r="AA110" s="354"/>
      <c r="AB110" s="354"/>
    </row>
    <row r="111" spans="1:29" hidden="1" x14ac:dyDescent="0.2">
      <c r="Y111" s="289"/>
      <c r="Z111" s="289"/>
      <c r="AA111" s="289"/>
      <c r="AB111" s="289"/>
    </row>
    <row r="112" spans="1:29" hidden="1" x14ac:dyDescent="0.2">
      <c r="Y112" s="367"/>
      <c r="Z112" s="367"/>
      <c r="AA112" s="367"/>
      <c r="AB112" s="367"/>
    </row>
    <row r="113" spans="25:29" hidden="1" x14ac:dyDescent="0.2">
      <c r="Y113" s="25"/>
      <c r="Z113" s="25"/>
      <c r="AA113" s="25"/>
      <c r="AB113" s="25"/>
    </row>
    <row r="114" spans="25:29" hidden="1" x14ac:dyDescent="0.2">
      <c r="Y114" s="367"/>
      <c r="Z114" s="367"/>
      <c r="AA114" s="367"/>
      <c r="AB114" s="367"/>
    </row>
    <row r="115" spans="25:29" hidden="1" x14ac:dyDescent="0.2">
      <c r="Y115" s="289"/>
      <c r="Z115" s="289"/>
      <c r="AA115" s="289"/>
      <c r="AB115" s="289"/>
    </row>
    <row r="116" spans="25:29" hidden="1" x14ac:dyDescent="0.2">
      <c r="Y116" s="233"/>
      <c r="Z116" s="233"/>
      <c r="AA116" s="233"/>
      <c r="AB116" s="233"/>
    </row>
    <row r="117" spans="25:29" x14ac:dyDescent="0.2">
      <c r="Y117" s="233"/>
      <c r="Z117" s="233"/>
      <c r="AA117" s="233"/>
      <c r="AB117" s="233"/>
      <c r="AC117" s="47"/>
    </row>
    <row r="118" spans="25:29" x14ac:dyDescent="0.2">
      <c r="Y118" s="557"/>
      <c r="Z118" s="557"/>
      <c r="AA118" s="557"/>
      <c r="AB118" s="557"/>
      <c r="AC118" s="47"/>
    </row>
    <row r="119" spans="25:29" x14ac:dyDescent="0.2"/>
    <row r="120" spans="25:29" hidden="1" x14ac:dyDescent="0.2"/>
    <row r="121" spans="25:29" x14ac:dyDescent="0.2"/>
    <row r="122" spans="25:29" x14ac:dyDescent="0.2"/>
  </sheetData>
  <sheetProtection password="DCCA" sheet="1" objects="1" scenarios="1" autoFilter="0"/>
  <autoFilter ref="A4:AE102">
    <filterColumn colId="6" showButton="0"/>
    <filterColumn colId="8" showButton="0"/>
    <filterColumn colId="10" showButton="0"/>
    <filterColumn colId="12" showButton="0"/>
    <filterColumn colId="14" showButton="0"/>
    <filterColumn colId="16" showButton="0"/>
    <filterColumn colId="18" showButton="0"/>
    <filterColumn colId="20" showButton="0"/>
    <filterColumn colId="22" showButton="0"/>
    <filterColumn colId="24" showButton="0"/>
    <filterColumn colId="26" showButton="0"/>
  </autoFilter>
  <customSheetViews>
    <customSheetView guid="{0C2EE1E2-FAB7-4127-955E-A440A139E075}" fitToPage="1" showAutoFilter="1" hiddenRows="1">
      <pane xSplit="4" ySplit="3" topLeftCell="I4" activePane="bottomRight" state="frozen"/>
      <selection pane="bottomRight" activeCell="J14" sqref="J14"/>
      <pageMargins left="0.74803149606299213" right="0.74803149606299213" top="0.98425196850393704" bottom="0.98425196850393704" header="0.51181102362204722" footer="0.51181102362204722"/>
      <pageSetup paperSize="8" scale="96" fitToHeight="0" orientation="landscape" horizontalDpi="300" verticalDpi="300" r:id="rId1"/>
      <headerFooter alignWithMargins="0">
        <oddHeader>&amp;L&amp;A&amp;RPART C -  NSW water businesses performance indicators database</oddHeader>
        <oddFooter>&amp;CPage &amp;P of &amp;N</oddFooter>
      </headerFooter>
      <autoFilter ref="A3:U107">
        <filterColumn colId="4" showButton="0"/>
        <filterColumn colId="6" showButton="0"/>
        <filterColumn colId="8" showButton="0"/>
        <filterColumn colId="10" showButton="0"/>
        <filterColumn colId="12" showButton="0"/>
        <filterColumn colId="14" showButton="0"/>
        <filterColumn colId="16" showButton="0"/>
        <filterColumn colId="18" showButton="0"/>
      </autoFilter>
    </customSheetView>
  </customSheetViews>
  <mergeCells count="20">
    <mergeCell ref="B52:B53"/>
    <mergeCell ref="C52:C53"/>
    <mergeCell ref="D52:D53"/>
    <mergeCell ref="E52:E53"/>
    <mergeCell ref="AC9:AC10"/>
    <mergeCell ref="B2:AC2"/>
    <mergeCell ref="W3:X4"/>
    <mergeCell ref="AC3:AC4"/>
    <mergeCell ref="F3:F4"/>
    <mergeCell ref="B3:E3"/>
    <mergeCell ref="G3:H4"/>
    <mergeCell ref="I3:J4"/>
    <mergeCell ref="K3:L4"/>
    <mergeCell ref="M3:N4"/>
    <mergeCell ref="O3:P4"/>
    <mergeCell ref="Q3:R4"/>
    <mergeCell ref="S3:T4"/>
    <mergeCell ref="U3:V4"/>
    <mergeCell ref="Y3:Z4"/>
    <mergeCell ref="AA3:AB4"/>
  </mergeCells>
  <phoneticPr fontId="7" type="noConversion"/>
  <hyperlinks>
    <hyperlink ref="L61" location="References!E16" display="References!E16"/>
    <hyperlink ref="J64" location="References!E16" display="References!E16"/>
    <hyperlink ref="P34" location="References!E34" display="References!E34"/>
    <hyperlink ref="P46" location="References!E34" display="References!E34"/>
    <hyperlink ref="P39" location="References!E34" display="References!E34"/>
    <hyperlink ref="L5" location="References!E37" display="References!E37"/>
    <hyperlink ref="L15" location="References!E37" display="References!E37"/>
    <hyperlink ref="L21" location="References!E37" display="References!E37"/>
    <hyperlink ref="L17" location="References!E37" display="References!E37"/>
    <hyperlink ref="Q53" location="'SC&amp;R Appendix'!B22:I28" display="'SC&amp;R Appendix'!B22:I28"/>
    <hyperlink ref="S53" location="'SC&amp;R Appendix'!B31:I36" display="'SC&amp;R Appendix'!B31:I36"/>
    <hyperlink ref="I53" location="'SC&amp;R Appendix'!B2:G19" display="'SC&amp;R Appendix'!B2:G19"/>
    <hyperlink ref="L5:L11" location="References!E42" display="References!E42"/>
    <hyperlink ref="N5" location="References!E53" display="References!E53"/>
    <hyperlink ref="N7" location="References!E55" display="References!E55"/>
    <hyperlink ref="P5" location="References!E53" display="References!E53"/>
    <hyperlink ref="P7" location="References!E55" display="References!E55"/>
    <hyperlink ref="N15:N23" location="References!E32" display="References!E32"/>
    <hyperlink ref="N13" location="References!E49" display="References!E49"/>
    <hyperlink ref="N11" location="References!E57" display="References!E57"/>
    <hyperlink ref="J5:J11" location="References!E29" display="References!E29"/>
    <hyperlink ref="J13" location="References!E49" display="References!E49"/>
    <hyperlink ref="J15" location="References!E29" display="References!E29"/>
    <hyperlink ref="J17:J21" location="References!E29" display="References!E29"/>
    <hyperlink ref="L13" location="References!E49" display="References!E49"/>
    <hyperlink ref="L15:L23" location="References!E42" display="References!E42"/>
    <hyperlink ref="J23" location="References!E42" display="References!E42"/>
    <hyperlink ref="P11" location="References!E57" display="References!E57"/>
    <hyperlink ref="P13" location="References!E49" display="References!E49"/>
    <hyperlink ref="P15:P21" location="References!E58" display="References!E58"/>
    <hyperlink ref="T23" location="References!E51" display="References!E51"/>
    <hyperlink ref="J27:J30" location="References!E42" display="References!E42"/>
    <hyperlink ref="H28:H30" location="References!E42" display="References!E42"/>
    <hyperlink ref="L27:L30" location="References!E42" display="References!E42"/>
    <hyperlink ref="N27:N30" location="References!E32" display="References!E32"/>
    <hyperlink ref="N34" location="References!E40" display="References!E40"/>
    <hyperlink ref="N37" location="References!J4" display="References!J4"/>
    <hyperlink ref="N39" location="References!E40" display="References!E40"/>
    <hyperlink ref="N41" location="References!J4" display="References!J4"/>
    <hyperlink ref="N46" location="References!E40" display="References!E40"/>
    <hyperlink ref="N48" location="References!J4" display="References!J4"/>
    <hyperlink ref="H91:H102" location="References!E25" display="References!E25"/>
    <hyperlink ref="J91:J96" location="References!E52" display="References!E52"/>
    <hyperlink ref="J97:J102" location="References!E24" display="References!E24"/>
    <hyperlink ref="L91:L96" location="References!E51" display="References!E51"/>
    <hyperlink ref="L97:L102" location="References!E24" display="References!E24"/>
    <hyperlink ref="N91:N96" location="References!E51" display="References!E51"/>
    <hyperlink ref="N97:N102" location="References!E24" display="References!E24"/>
    <hyperlink ref="P91:P96" location="References!E51" display="References!E51"/>
    <hyperlink ref="P97:P102" location="References!E24" display="References!E24"/>
    <hyperlink ref="T51" location="References!J4" display="References!J4"/>
    <hyperlink ref="N60" location="References!J4" display="References!J4"/>
    <hyperlink ref="R60" location="References!J4" display="References!J4"/>
    <hyperlink ref="R91:R96" location="References!E51" display="References!E51"/>
    <hyperlink ref="R97:R102" location="References!E24" display="References!E24"/>
    <hyperlink ref="T97:T102" location="References!E24" display="References!E24"/>
    <hyperlink ref="T91:T96" location="References!E51" display="References!E51"/>
    <hyperlink ref="U53" location="'SC&amp;R Appendix'!B40:I44" display="TABLE 4"/>
    <hyperlink ref="T27" location="References!E51" display="References!E51"/>
    <hyperlink ref="T30" location="References!E51" display="References!E51"/>
    <hyperlink ref="R30" location="References!E51" display="References!E51"/>
    <hyperlink ref="R27" location="References!E51" display="References!E51"/>
    <hyperlink ref="T28" location="References!E51" display="References!E51"/>
    <hyperlink ref="R28" location="References!E51" display="References!E51"/>
    <hyperlink ref="P51:P55" location="References!J4" display="References!J4"/>
    <hyperlink ref="N51" location="References!J4" display="References!J4"/>
    <hyperlink ref="N54" location="References!J4" display="References!J4"/>
    <hyperlink ref="N52" location="References!J4" display="References!J4"/>
    <hyperlink ref="N55" location="References!J4" display="References!J4"/>
    <hyperlink ref="H5" location="References!E27" display="References!E27"/>
    <hyperlink ref="H7" location="References!E27" display="References!E27"/>
    <hyperlink ref="H11" location="References!E27" display="References!E27"/>
    <hyperlink ref="H15" location="References!E27" display="References!E27"/>
    <hyperlink ref="H17" location="References!E27" display="References!E27"/>
    <hyperlink ref="H21" location="References!E27" display="References!E27"/>
    <hyperlink ref="H23" location="References!E27" display="References!E27"/>
    <hyperlink ref="H61" location="References!E15" display="References!E15"/>
    <hyperlink ref="H62:H64" location="References!E15" display="References!E15"/>
    <hyperlink ref="H81:H88" location="References!E15" display="References!E15"/>
    <hyperlink ref="N61" location="References!E17" display="References!E17"/>
    <hyperlink ref="N62:N64" location="References!E17" display="References!E17"/>
    <hyperlink ref="N81:N88" location="References!E17" display="References!E17"/>
    <hyperlink ref="P23" location="References!E49" display="References!E49"/>
    <hyperlink ref="P30" location="References!E49" display="References!E49"/>
    <hyperlink ref="P28" location="References!E49" display="References!E49"/>
    <hyperlink ref="P27" location="References!E49" display="References!E49"/>
    <hyperlink ref="P61" location="References!E18" display="References!E18"/>
    <hyperlink ref="P62:P63" location="References!E18" display="References!E18"/>
    <hyperlink ref="P65:P70" location="References!E18" display="References!E18"/>
    <hyperlink ref="P75:P76" location="References!E18" display="References!E18"/>
    <hyperlink ref="P81:P88" location="References!E18" display="References!E18"/>
    <hyperlink ref="R23" location="References!E52" display="References!E52"/>
    <hyperlink ref="R34" location="References!E59" display="References!E59"/>
    <hyperlink ref="R44" location="References!E59" display="References!E59"/>
    <hyperlink ref="R48" location="References!E59" display="References!E59"/>
    <hyperlink ref="R51" location="References!K35" display="References!K35"/>
    <hyperlink ref="R52" location="References!E59" display="References!E59"/>
    <hyperlink ref="R55" location="References!E59" display="References!E59"/>
    <hyperlink ref="R41" location="References!E59" display="References!E59"/>
    <hyperlink ref="R37" location="References!E59" display="References!E59"/>
    <hyperlink ref="R61" location="References!E19" display="References!E19"/>
    <hyperlink ref="R62:R63" location="References!E19" display="References!E19"/>
    <hyperlink ref="R74:R78" location="References!E19" display="References!E19"/>
    <hyperlink ref="R81:R88" location="References!E19" display="References!E19"/>
    <hyperlink ref="T34" location="References!E60" display="References!E60"/>
    <hyperlink ref="T37" location="References!E60" display="References!E60"/>
    <hyperlink ref="T41" location="References!E60" display="References!E60"/>
    <hyperlink ref="T44" location="References!E60" display="References!E60"/>
    <hyperlink ref="T48" location="References!E60" display="References!E60"/>
    <hyperlink ref="T55" location="References!E60" display="References!E60"/>
    <hyperlink ref="T52" location="References!E60" display="References!E60"/>
    <hyperlink ref="T61" location="References!E20" display="References!E20"/>
    <hyperlink ref="T62:T63" location="References!E20" display="References!E20"/>
    <hyperlink ref="T65:T71" location="References!E20" display="References!E20"/>
    <hyperlink ref="T74:T79" location="References!E20" display="References!E20"/>
    <hyperlink ref="T81:T90" location="References!E20" display="References!E20"/>
    <hyperlink ref="V34" location="References!J4" display="References!J4"/>
    <hyperlink ref="V48:V50" location="References!J4" display="References!J4"/>
    <hyperlink ref="V44" location="References!J4" display="References!J4"/>
    <hyperlink ref="V41" location="References!J4" display="References!J4"/>
    <hyperlink ref="V37" location="References!J4" display="References!J4"/>
    <hyperlink ref="V61" location="References!E21" display="References!E21"/>
    <hyperlink ref="V62:V63" location="References!E21" display="References!E21"/>
    <hyperlink ref="V65:V70" location="References!E21" display="References!E21"/>
    <hyperlink ref="V72:V73" location="References!E21" display="References!E21"/>
    <hyperlink ref="V89:V90" location="References!E21" display="References!E21"/>
    <hyperlink ref="H27" location="References!E27" display="References!E27"/>
    <hyperlink ref="L62:L64" location="References!E16" display="References!E16"/>
    <hyperlink ref="L81:L88" location="References!E16" display="References!E16"/>
    <hyperlink ref="P60" location="References!J4" display="References!J4"/>
    <hyperlink ref="T60" location="References!J4" display="References!J4"/>
    <hyperlink ref="L27" location="References!J16" display="References!J16"/>
    <hyperlink ref="T50" location="References!J4" display="References!J4"/>
    <hyperlink ref="R50" location="References!J4" display="References!J4"/>
    <hyperlink ref="P50" location="References!J4" display="References!J4"/>
    <hyperlink ref="N50" location="References!J4" display="References!J4"/>
    <hyperlink ref="L14" location="References!E42" display="References!E42"/>
    <hyperlink ref="J14" location="References!E29" display="References!E29"/>
    <hyperlink ref="T56" location="References!J4" display="References!J4"/>
    <hyperlink ref="R56" location="References!J4" display="References!J4"/>
    <hyperlink ref="P56" location="References!J4" display="References!J4"/>
    <hyperlink ref="N56" location="References!J4" display="References!J4"/>
    <hyperlink ref="T58" location="References!J4" display="References!J4"/>
    <hyperlink ref="R58" location="References!J4" display="References!J4"/>
    <hyperlink ref="P58" location="References!J4" display="References!J4"/>
    <hyperlink ref="N58" location="References!J4" display="References!J4"/>
    <hyperlink ref="J31" location="References!E42" display="References!E42"/>
    <hyperlink ref="H31" location="References!E42" display="References!E42"/>
    <hyperlink ref="L31" location="References!E42" display="References!E42"/>
    <hyperlink ref="N31" location="References!E32" display="References!E32"/>
    <hyperlink ref="W53" location="'SC&amp;R Appendix'!B48:I51" display="TABLE 5"/>
    <hyperlink ref="X5:X22" location="References!K33" display="References!K33"/>
    <hyperlink ref="X23:X32" location="References!K34" display="References!K34"/>
    <hyperlink ref="X34:X37" location="References!K35" display="References!K35"/>
    <hyperlink ref="X41:X44" location="References!K35" display="References!K35"/>
    <hyperlink ref="X48:X60" location="References!K35" display="References!K35"/>
    <hyperlink ref="X61:X63" location="References!K36" display="References!K36"/>
    <hyperlink ref="X82" location="'System Continuity &amp; Reliability'!K36" display="'System Continuity &amp; Reliability'!K36"/>
    <hyperlink ref="X91:X96" location="References!K34" display="References!K34"/>
    <hyperlink ref="X97:X102" location="'System Continuity &amp; Reliability'!K35" display="'System Continuity &amp; Reliability'!K35"/>
    <hyperlink ref="P37" location="References!K35" display="References!K35"/>
    <hyperlink ref="P48" location="References!K35" display="References!K35"/>
    <hyperlink ref="P44" location="References!K35" display="References!K35"/>
    <hyperlink ref="P41" location="References!K35" display="References!K35"/>
    <hyperlink ref="V97" location="References!K35" display="References!K35"/>
    <hyperlink ref="R7" location="References!K39" display="References!K39"/>
    <hyperlink ref="R9" location="References!K39" display="References!K39"/>
    <hyperlink ref="T7" location="References!K39" display="References!K39"/>
    <hyperlink ref="T9" location="References!K39" display="References!K39"/>
    <hyperlink ref="V7" location="References!K39" display="References!K39"/>
    <hyperlink ref="V9" location="References!K39" display="References!K39"/>
    <hyperlink ref="V23" location="References!K34" display="References!K34"/>
    <hyperlink ref="V24" location="References!K35" display="References!K35"/>
    <hyperlink ref="Z34" location="References!K43" display="References!K43"/>
    <hyperlink ref="Z37" location="References!K43" display="References!K43"/>
    <hyperlink ref="Z41" location="References!K43" display="References!K43"/>
    <hyperlink ref="Z44" location="References!K43" display="References!K43"/>
    <hyperlink ref="Z48" location="References!K43" display="References!K43"/>
    <hyperlink ref="Z50" location="References!K43" display="References!K43"/>
    <hyperlink ref="Z51" location="References!K43" display="References!K43"/>
    <hyperlink ref="Z52" location="References!K43" display="References!K43"/>
    <hyperlink ref="Z54" location="References!K43" display="References!K43"/>
    <hyperlink ref="Z55" location="References!K43" display="References!K43"/>
    <hyperlink ref="Z57" location="References!K43" display="References!K43"/>
    <hyperlink ref="Z59" location="References!K43" display="References!K43"/>
    <hyperlink ref="Z60" location="References!K43" display="References!K43"/>
    <hyperlink ref="Z97" location="References!K43" display="References!K43"/>
    <hyperlink ref="Z99" location="References!K43" display="References!K43"/>
    <hyperlink ref="Z101" location="References!K43" display="References!K43"/>
    <hyperlink ref="Z5:Z21" location="References!K45" display="References!K45"/>
    <hyperlink ref="Z23:Z32" location="References!K44" display="References!K44"/>
    <hyperlink ref="Z61:Z63" location="References!K47" display="References!K47"/>
    <hyperlink ref="Z82" location="References!K47" display="References!K47"/>
    <hyperlink ref="Z91" location="References!K44" display="References!K44"/>
    <hyperlink ref="Z93" location="References!K44" display="References!K44"/>
    <hyperlink ref="Z95" location="References!K44" display="References!K44"/>
    <hyperlink ref="Z92" location="References!K44" display="References!K44"/>
    <hyperlink ref="Z94" location="References!K44" display="References!K44"/>
    <hyperlink ref="Z102" location="References!K43" display="References!K43"/>
    <hyperlink ref="Z100" location="References!K43" display="References!K43"/>
    <hyperlink ref="Z98" location="References!K43" display="References!K43"/>
    <hyperlink ref="Z96" location="References!K44" display="References!K44"/>
    <hyperlink ref="AB34" location="References!K51" display="References!K51"/>
    <hyperlink ref="AB37" location="References!K51" display="References!K51"/>
    <hyperlink ref="AB41" location="References!K51" display="References!K51"/>
    <hyperlink ref="AB44" location="References!K51" display="References!K51"/>
    <hyperlink ref="AB48" location="References!K51" display="References!K51"/>
    <hyperlink ref="AB50" location="References!K51" display="References!K51"/>
    <hyperlink ref="AB51" location="References!K51" display="References!K51"/>
    <hyperlink ref="AB52" location="References!K51" display="References!K51"/>
    <hyperlink ref="AB54" location="References!K51" display="References!K51"/>
    <hyperlink ref="AB55" location="References!K51" display="References!K51"/>
    <hyperlink ref="AB57" location="References!K51" display="References!K51"/>
    <hyperlink ref="AB59" location="References!K51" display="References!K51"/>
    <hyperlink ref="AB60" location="References!K51" display="References!K51"/>
    <hyperlink ref="AB97" location="References!K51" display="References!K51"/>
    <hyperlink ref="AB98" location="References!K51" display="References!K51"/>
    <hyperlink ref="AB99" location="References!K51" display="References!K51"/>
    <hyperlink ref="AB100" location="References!K51" display="References!K51"/>
    <hyperlink ref="AB101" location="References!K51" display="References!K51"/>
    <hyperlink ref="AB102" location="References!K51" display="References!K51"/>
    <hyperlink ref="AB15" location="References!K53" display="References!K53"/>
    <hyperlink ref="AB17" location="References!K53" display="References!K53"/>
    <hyperlink ref="AB21" location="References!K53" display="References!K53"/>
    <hyperlink ref="AB23" location="References!K53" display="References!K53"/>
    <hyperlink ref="AB24" location="References!K53" display="References!K53"/>
    <hyperlink ref="AB25" location="References!K53" display="References!K53"/>
    <hyperlink ref="AB26" location="References!K53" display="References!K53"/>
    <hyperlink ref="AB27" location="References!K53" display="References!K53"/>
    <hyperlink ref="AB29" location="References!K53" display="References!K53"/>
    <hyperlink ref="AB31" location="References!K53" display="References!K53"/>
    <hyperlink ref="AB32" location="References!K53" display="References!K53"/>
    <hyperlink ref="AB91" location="References!K53" display="References!K53"/>
    <hyperlink ref="AB92" location="References!K53" display="References!K53"/>
    <hyperlink ref="AB93" location="References!K53" display="References!K53"/>
    <hyperlink ref="AB94" location="References!K53" display="References!K53"/>
    <hyperlink ref="AB95" location="References!K53" display="References!K53"/>
    <hyperlink ref="AB96" location="References!K53" display="References!K53"/>
    <hyperlink ref="AB5" location="References!K54" display="References!K54"/>
    <hyperlink ref="AB7" location="References!K54" display="References!K54"/>
    <hyperlink ref="AB9" location="References!K54" display="References!K54"/>
    <hyperlink ref="AB11" location="References!K54" display="References!K54"/>
    <hyperlink ref="AB13" location="References!K54" display="References!K54"/>
    <hyperlink ref="AB61" location="References!K57" display="References!K57"/>
    <hyperlink ref="AB62" location="References!K57" display="References!K57"/>
    <hyperlink ref="AB63" location="References!K57" display="References!K57"/>
    <hyperlink ref="AB82" location="References!K57" display="References!K57"/>
    <hyperlink ref="AB19" location="References!K53" display="References!K53"/>
  </hyperlinks>
  <pageMargins left="0.25" right="0.25" top="0.75" bottom="0.75" header="0.3" footer="0.3"/>
  <pageSetup paperSize="8" scale="70" fitToHeight="0" orientation="landscape" horizontalDpi="300" verticalDpi="300" r:id="rId2"/>
  <headerFooter>
    <oddHeader>&amp;L&amp;A&amp;RPART B -  NSW water businesses performance indicators database</oddHeader>
    <oddFooter>Page &amp;P of &amp;N</oddFooter>
  </headerFooter>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C00000"/>
    <pageSetUpPr autoPageBreaks="0" fitToPage="1"/>
  </sheetPr>
  <dimension ref="A1:U59"/>
  <sheetViews>
    <sheetView showGridLines="0" showRowColHeaders="0" zoomScaleNormal="100" zoomScaleSheetLayoutView="80" zoomScalePageLayoutView="70" workbookViewId="0">
      <selection activeCell="H57" sqref="H57"/>
    </sheetView>
  </sheetViews>
  <sheetFormatPr defaultColWidth="0" defaultRowHeight="12" zeroHeight="1" x14ac:dyDescent="0.2"/>
  <cols>
    <col min="1" max="1" width="2.28515625" style="15" customWidth="1"/>
    <col min="2" max="2" width="9.28515625" style="15" customWidth="1"/>
    <col min="3" max="3" width="13.42578125" style="15" customWidth="1"/>
    <col min="4" max="4" width="12.85546875" style="15" bestFit="1" customWidth="1"/>
    <col min="5" max="5" width="16.42578125" style="15" customWidth="1"/>
    <col min="6" max="6" width="12.5703125" style="15" customWidth="1"/>
    <col min="7" max="7" width="10.5703125" style="15" customWidth="1"/>
    <col min="8" max="8" width="30.7109375" style="15" customWidth="1"/>
    <col min="9" max="9" width="26.28515625" style="15" customWidth="1"/>
    <col min="10" max="10" width="2.28515625" style="15" customWidth="1"/>
    <col min="11" max="11" width="20.7109375" style="15" hidden="1" customWidth="1"/>
    <col min="12" max="21" width="0" style="15" hidden="1" customWidth="1"/>
    <col min="22" max="16384" width="9.140625" style="15" hidden="1"/>
  </cols>
  <sheetData>
    <row r="1" spans="2:7" ht="15" customHeight="1" thickBot="1" x14ac:dyDescent="0.25"/>
    <row r="2" spans="2:7" ht="36" customHeight="1" thickBot="1" x14ac:dyDescent="0.25">
      <c r="B2" s="85" t="s">
        <v>326</v>
      </c>
      <c r="C2" s="765" t="s">
        <v>683</v>
      </c>
      <c r="D2" s="765"/>
      <c r="E2" s="765"/>
      <c r="F2" s="765"/>
      <c r="G2" s="766"/>
    </row>
    <row r="3" spans="2:7" ht="24" x14ac:dyDescent="0.2">
      <c r="B3" s="76" t="s">
        <v>327</v>
      </c>
      <c r="C3" s="77" t="s">
        <v>370</v>
      </c>
      <c r="D3" s="767" t="s">
        <v>371</v>
      </c>
      <c r="E3" s="767"/>
      <c r="F3" s="78" t="s">
        <v>372</v>
      </c>
      <c r="G3" s="79" t="s">
        <v>373</v>
      </c>
    </row>
    <row r="4" spans="2:7" x14ac:dyDescent="0.2">
      <c r="B4" s="228">
        <v>223896</v>
      </c>
      <c r="C4" s="227">
        <v>38988</v>
      </c>
      <c r="D4" s="762" t="s">
        <v>374</v>
      </c>
      <c r="E4" s="762"/>
      <c r="F4" s="229">
        <v>258</v>
      </c>
      <c r="G4" s="230">
        <v>6.9</v>
      </c>
    </row>
    <row r="5" spans="2:7" ht="27.75" customHeight="1" x14ac:dyDescent="0.2">
      <c r="B5" s="759" t="s">
        <v>537</v>
      </c>
      <c r="C5" s="760"/>
      <c r="D5" s="760"/>
      <c r="E5" s="760"/>
      <c r="F5" s="760"/>
      <c r="G5" s="761"/>
    </row>
    <row r="6" spans="2:7" x14ac:dyDescent="0.2">
      <c r="B6" s="228">
        <v>228123</v>
      </c>
      <c r="C6" s="227">
        <v>39045</v>
      </c>
      <c r="D6" s="762" t="s">
        <v>375</v>
      </c>
      <c r="E6" s="762"/>
      <c r="F6" s="229">
        <v>1995</v>
      </c>
      <c r="G6" s="230">
        <v>13.5</v>
      </c>
    </row>
    <row r="7" spans="2:7" ht="57.75" customHeight="1" x14ac:dyDescent="0.2">
      <c r="B7" s="759" t="s">
        <v>538</v>
      </c>
      <c r="C7" s="760"/>
      <c r="D7" s="760"/>
      <c r="E7" s="760"/>
      <c r="F7" s="760"/>
      <c r="G7" s="761"/>
    </row>
    <row r="8" spans="2:7" x14ac:dyDescent="0.2">
      <c r="B8" s="228">
        <v>234991</v>
      </c>
      <c r="C8" s="227">
        <v>39105</v>
      </c>
      <c r="D8" s="763" t="s">
        <v>376</v>
      </c>
      <c r="E8" s="764"/>
      <c r="F8" s="229">
        <v>531</v>
      </c>
      <c r="G8" s="230" t="s">
        <v>380</v>
      </c>
    </row>
    <row r="9" spans="2:7" ht="33" customHeight="1" x14ac:dyDescent="0.2">
      <c r="B9" s="759" t="s">
        <v>539</v>
      </c>
      <c r="C9" s="760"/>
      <c r="D9" s="760"/>
      <c r="E9" s="760"/>
      <c r="F9" s="760"/>
      <c r="G9" s="761"/>
    </row>
    <row r="10" spans="2:7" x14ac:dyDescent="0.2">
      <c r="B10" s="228">
        <v>247284</v>
      </c>
      <c r="C10" s="227">
        <v>39239</v>
      </c>
      <c r="D10" s="763" t="s">
        <v>377</v>
      </c>
      <c r="E10" s="764"/>
      <c r="F10" s="229">
        <v>840</v>
      </c>
      <c r="G10" s="230" t="s">
        <v>381</v>
      </c>
    </row>
    <row r="11" spans="2:7" ht="53.25" customHeight="1" x14ac:dyDescent="0.2">
      <c r="B11" s="759" t="s">
        <v>684</v>
      </c>
      <c r="C11" s="760"/>
      <c r="D11" s="760"/>
      <c r="E11" s="760"/>
      <c r="F11" s="760"/>
      <c r="G11" s="761"/>
    </row>
    <row r="12" spans="2:7" x14ac:dyDescent="0.2">
      <c r="B12" s="228">
        <v>247620</v>
      </c>
      <c r="C12" s="227">
        <v>39241</v>
      </c>
      <c r="D12" s="762" t="s">
        <v>629</v>
      </c>
      <c r="E12" s="762"/>
      <c r="F12" s="229">
        <v>494</v>
      </c>
      <c r="G12" s="230">
        <v>5.2</v>
      </c>
    </row>
    <row r="13" spans="2:7" ht="24" customHeight="1" x14ac:dyDescent="0.2">
      <c r="B13" s="759" t="s">
        <v>382</v>
      </c>
      <c r="C13" s="760"/>
      <c r="D13" s="760"/>
      <c r="E13" s="760"/>
      <c r="F13" s="760"/>
      <c r="G13" s="761"/>
    </row>
    <row r="14" spans="2:7" x14ac:dyDescent="0.2">
      <c r="B14" s="228">
        <v>247598</v>
      </c>
      <c r="C14" s="227">
        <v>39241</v>
      </c>
      <c r="D14" s="762" t="s">
        <v>628</v>
      </c>
      <c r="E14" s="762"/>
      <c r="F14" s="229">
        <v>823</v>
      </c>
      <c r="G14" s="230">
        <v>11.4</v>
      </c>
    </row>
    <row r="15" spans="2:7" ht="36" customHeight="1" x14ac:dyDescent="0.2">
      <c r="B15" s="759" t="s">
        <v>383</v>
      </c>
      <c r="C15" s="760"/>
      <c r="D15" s="760"/>
      <c r="E15" s="760"/>
      <c r="F15" s="760"/>
      <c r="G15" s="761"/>
    </row>
    <row r="16" spans="2:7" x14ac:dyDescent="0.2">
      <c r="B16" s="228">
        <v>247564</v>
      </c>
      <c r="C16" s="227">
        <v>39242</v>
      </c>
      <c r="D16" s="762" t="s">
        <v>378</v>
      </c>
      <c r="E16" s="762"/>
      <c r="F16" s="229">
        <v>741</v>
      </c>
      <c r="G16" s="231">
        <v>12</v>
      </c>
    </row>
    <row r="17" spans="1:12" ht="24" customHeight="1" x14ac:dyDescent="0.2">
      <c r="B17" s="759" t="s">
        <v>540</v>
      </c>
      <c r="C17" s="760"/>
      <c r="D17" s="760"/>
      <c r="E17" s="760"/>
      <c r="F17" s="760"/>
      <c r="G17" s="761"/>
    </row>
    <row r="18" spans="1:12" x14ac:dyDescent="0.2">
      <c r="B18" s="228">
        <v>247623</v>
      </c>
      <c r="C18" s="227">
        <v>39242</v>
      </c>
      <c r="D18" s="762" t="s">
        <v>379</v>
      </c>
      <c r="E18" s="762"/>
      <c r="F18" s="229">
        <v>3683</v>
      </c>
      <c r="G18" s="230">
        <v>7.7</v>
      </c>
    </row>
    <row r="19" spans="1:12" ht="24.75" customHeight="1" thickBot="1" x14ac:dyDescent="0.25">
      <c r="B19" s="768" t="s">
        <v>384</v>
      </c>
      <c r="C19" s="769"/>
      <c r="D19" s="769"/>
      <c r="E19" s="769"/>
      <c r="F19" s="769"/>
      <c r="G19" s="770"/>
    </row>
    <row r="20" spans="1:12" ht="12" customHeight="1" x14ac:dyDescent="0.2">
      <c r="B20" s="86" t="s">
        <v>340</v>
      </c>
      <c r="C20" s="80" t="s">
        <v>385</v>
      </c>
      <c r="D20" s="80">
        <f>References!B62</f>
        <v>59</v>
      </c>
      <c r="E20" s="15" t="s">
        <v>630</v>
      </c>
      <c r="F20" s="779" t="str">
        <f>References!F62</f>
        <v>Hunter Water System Performance Schedule 4 2006-07 Report to IPART August 2007</v>
      </c>
      <c r="G20" s="779"/>
      <c r="H20" s="779"/>
      <c r="I20" s="779"/>
      <c r="J20" s="232"/>
    </row>
    <row r="21" spans="1:12" ht="12.75" thickBot="1" x14ac:dyDescent="0.25"/>
    <row r="22" spans="1:12" ht="24" customHeight="1" thickBot="1" x14ac:dyDescent="0.25">
      <c r="B22" s="83" t="s">
        <v>342</v>
      </c>
      <c r="C22" s="765" t="s">
        <v>626</v>
      </c>
      <c r="D22" s="765"/>
      <c r="E22" s="765"/>
      <c r="F22" s="765"/>
      <c r="G22" s="765"/>
      <c r="H22" s="765"/>
      <c r="I22" s="766"/>
    </row>
    <row r="23" spans="1:12" ht="24" x14ac:dyDescent="0.2">
      <c r="B23" s="81" t="s">
        <v>327</v>
      </c>
      <c r="C23" s="82" t="s">
        <v>329</v>
      </c>
      <c r="D23" s="772" t="s">
        <v>330</v>
      </c>
      <c r="E23" s="772"/>
      <c r="F23" s="82" t="s">
        <v>331</v>
      </c>
      <c r="G23" s="82" t="s">
        <v>332</v>
      </c>
      <c r="H23" s="773" t="s">
        <v>328</v>
      </c>
      <c r="I23" s="774"/>
    </row>
    <row r="24" spans="1:12" x14ac:dyDescent="0.2">
      <c r="B24" s="65">
        <v>32266</v>
      </c>
      <c r="C24" s="61">
        <v>40367</v>
      </c>
      <c r="D24" s="19" t="s">
        <v>334</v>
      </c>
      <c r="E24" s="19" t="s">
        <v>351</v>
      </c>
      <c r="F24" s="19">
        <v>254</v>
      </c>
      <c r="G24" s="19">
        <v>6.3</v>
      </c>
      <c r="H24" s="778" t="s">
        <v>338</v>
      </c>
      <c r="I24" s="777"/>
    </row>
    <row r="25" spans="1:12" x14ac:dyDescent="0.2">
      <c r="B25" s="65">
        <v>338411</v>
      </c>
      <c r="C25" s="61">
        <v>40443</v>
      </c>
      <c r="D25" s="19" t="s">
        <v>335</v>
      </c>
      <c r="E25" s="19" t="s">
        <v>352</v>
      </c>
      <c r="F25" s="19">
        <v>2120</v>
      </c>
      <c r="G25" s="19">
        <v>6.1</v>
      </c>
      <c r="H25" s="777" t="s">
        <v>627</v>
      </c>
      <c r="I25" s="777"/>
    </row>
    <row r="26" spans="1:12" x14ac:dyDescent="0.2">
      <c r="B26" s="65">
        <v>359057</v>
      </c>
      <c r="C26" s="61">
        <v>40709</v>
      </c>
      <c r="D26" s="19" t="s">
        <v>333</v>
      </c>
      <c r="E26" s="19" t="s">
        <v>353</v>
      </c>
      <c r="F26" s="19">
        <v>468</v>
      </c>
      <c r="G26" s="19">
        <v>6.2</v>
      </c>
      <c r="H26" s="777" t="s">
        <v>541</v>
      </c>
      <c r="I26" s="777"/>
      <c r="J26" s="19"/>
      <c r="K26" s="19"/>
      <c r="L26" s="19"/>
    </row>
    <row r="27" spans="1:12" x14ac:dyDescent="0.2">
      <c r="B27" s="65">
        <v>356278</v>
      </c>
      <c r="C27" s="61">
        <v>40679</v>
      </c>
      <c r="D27" s="19" t="s">
        <v>336</v>
      </c>
      <c r="E27" s="19" t="s">
        <v>354</v>
      </c>
      <c r="F27" s="19">
        <v>399</v>
      </c>
      <c r="G27" s="19">
        <v>5.7</v>
      </c>
      <c r="H27" s="777" t="s">
        <v>542</v>
      </c>
      <c r="I27" s="777"/>
      <c r="J27" s="19"/>
      <c r="K27" s="19"/>
      <c r="L27" s="19"/>
    </row>
    <row r="28" spans="1:12" ht="12.75" thickBot="1" x14ac:dyDescent="0.25">
      <c r="B28" s="67">
        <v>358092</v>
      </c>
      <c r="C28" s="68">
        <v>40717</v>
      </c>
      <c r="D28" s="69" t="s">
        <v>337</v>
      </c>
      <c r="E28" s="69" t="s">
        <v>355</v>
      </c>
      <c r="F28" s="69">
        <v>630</v>
      </c>
      <c r="G28" s="69">
        <v>5.9</v>
      </c>
      <c r="H28" s="775" t="s">
        <v>339</v>
      </c>
      <c r="I28" s="776"/>
      <c r="J28" s="19"/>
      <c r="K28" s="19"/>
      <c r="L28" s="19"/>
    </row>
    <row r="29" spans="1:12" x14ac:dyDescent="0.2">
      <c r="A29" s="19"/>
      <c r="B29" s="87" t="s">
        <v>340</v>
      </c>
      <c r="C29" s="73" t="s">
        <v>341</v>
      </c>
      <c r="D29" s="74">
        <f>References!B59</f>
        <v>56</v>
      </c>
      <c r="E29" s="74" t="s">
        <v>348</v>
      </c>
      <c r="F29" s="771" t="str">
        <f>References!F59</f>
        <v>Hunter Water Service Quality and System Performance Report 2010-11</v>
      </c>
      <c r="G29" s="771"/>
      <c r="H29" s="771"/>
      <c r="I29" s="771"/>
      <c r="J29" s="19"/>
      <c r="K29" s="19"/>
      <c r="L29" s="19"/>
    </row>
    <row r="30" spans="1:12" ht="12.75" thickBot="1" x14ac:dyDescent="0.25">
      <c r="A30" s="19"/>
      <c r="B30" s="19"/>
      <c r="C30" s="19"/>
      <c r="D30" s="19"/>
      <c r="E30" s="19"/>
      <c r="F30" s="19"/>
      <c r="G30" s="19"/>
      <c r="H30" s="19"/>
      <c r="I30" s="19"/>
      <c r="J30" s="19"/>
      <c r="K30" s="19"/>
      <c r="L30" s="19"/>
    </row>
    <row r="31" spans="1:12" ht="24" customHeight="1" thickBot="1" x14ac:dyDescent="0.25">
      <c r="B31" s="83" t="s">
        <v>369</v>
      </c>
      <c r="C31" s="765" t="s">
        <v>624</v>
      </c>
      <c r="D31" s="765"/>
      <c r="E31" s="765"/>
      <c r="F31" s="765"/>
      <c r="G31" s="765"/>
      <c r="H31" s="765"/>
      <c r="I31" s="766"/>
      <c r="J31" s="19"/>
      <c r="K31" s="19"/>
      <c r="L31" s="19"/>
    </row>
    <row r="32" spans="1:12" ht="24" x14ac:dyDescent="0.2">
      <c r="B32" s="81" t="s">
        <v>327</v>
      </c>
      <c r="C32" s="82" t="s">
        <v>329</v>
      </c>
      <c r="D32" s="780" t="s">
        <v>330</v>
      </c>
      <c r="E32" s="780"/>
      <c r="F32" s="82" t="s">
        <v>331</v>
      </c>
      <c r="G32" s="82" t="s">
        <v>332</v>
      </c>
      <c r="H32" s="75" t="s">
        <v>328</v>
      </c>
      <c r="I32" s="84" t="s">
        <v>359</v>
      </c>
      <c r="J32" s="65"/>
      <c r="K32" s="19"/>
      <c r="L32" s="19"/>
    </row>
    <row r="33" spans="2:21" x14ac:dyDescent="0.2">
      <c r="B33" s="64">
        <v>359993</v>
      </c>
      <c r="C33" s="63">
        <v>40728</v>
      </c>
      <c r="D33" s="62" t="s">
        <v>343</v>
      </c>
      <c r="E33" s="62" t="s">
        <v>346</v>
      </c>
      <c r="F33" s="62">
        <v>399</v>
      </c>
      <c r="G33" s="62">
        <v>5.9</v>
      </c>
      <c r="H33" s="62" t="s">
        <v>356</v>
      </c>
      <c r="I33" s="66" t="s">
        <v>360</v>
      </c>
      <c r="J33" s="19"/>
      <c r="K33" s="19"/>
      <c r="L33" s="19"/>
    </row>
    <row r="34" spans="2:21" x14ac:dyDescent="0.2">
      <c r="B34" s="65">
        <v>360624</v>
      </c>
      <c r="C34" s="61">
        <v>40725</v>
      </c>
      <c r="D34" s="19" t="s">
        <v>349</v>
      </c>
      <c r="E34" s="19" t="s">
        <v>347</v>
      </c>
      <c r="F34" s="19">
        <v>311</v>
      </c>
      <c r="G34" s="19">
        <v>5.3</v>
      </c>
      <c r="H34" s="19" t="s">
        <v>356</v>
      </c>
      <c r="I34" s="66" t="s">
        <v>360</v>
      </c>
      <c r="U34" s="119"/>
    </row>
    <row r="35" spans="2:21" x14ac:dyDescent="0.2">
      <c r="B35" s="65">
        <v>375382</v>
      </c>
      <c r="C35" s="61">
        <v>40878</v>
      </c>
      <c r="D35" s="19" t="s">
        <v>344</v>
      </c>
      <c r="E35" s="19" t="s">
        <v>543</v>
      </c>
      <c r="F35" s="19">
        <v>398</v>
      </c>
      <c r="G35" s="19">
        <v>5.5</v>
      </c>
      <c r="H35" s="19" t="s">
        <v>357</v>
      </c>
      <c r="I35" s="66" t="s">
        <v>361</v>
      </c>
    </row>
    <row r="36" spans="2:21" ht="12.75" thickBot="1" x14ac:dyDescent="0.25">
      <c r="B36" s="67">
        <v>379964</v>
      </c>
      <c r="C36" s="68">
        <v>40955</v>
      </c>
      <c r="D36" s="69" t="s">
        <v>345</v>
      </c>
      <c r="E36" s="69" t="s">
        <v>350</v>
      </c>
      <c r="F36" s="69">
        <v>306</v>
      </c>
      <c r="G36" s="69">
        <v>5.5</v>
      </c>
      <c r="H36" s="69" t="s">
        <v>358</v>
      </c>
      <c r="I36" s="70" t="s">
        <v>361</v>
      </c>
    </row>
    <row r="37" spans="2:21" x14ac:dyDescent="0.2">
      <c r="B37" s="88" t="s">
        <v>340</v>
      </c>
      <c r="C37" s="19" t="s">
        <v>341</v>
      </c>
      <c r="D37" s="71">
        <f>References!B60</f>
        <v>57</v>
      </c>
      <c r="E37" s="71" t="s">
        <v>348</v>
      </c>
      <c r="F37" s="72" t="str">
        <f>References!F60</f>
        <v>Hunter Water Service Quality and System Performance Report 2011-12</v>
      </c>
      <c r="G37" s="19"/>
      <c r="H37" s="19"/>
      <c r="I37" s="19"/>
    </row>
    <row r="38" spans="2:21" x14ac:dyDescent="0.2"/>
    <row r="39" spans="2:21" ht="12.75" thickBot="1" x14ac:dyDescent="0.25"/>
    <row r="40" spans="2:21" ht="24" customHeight="1" thickBot="1" x14ac:dyDescent="0.25">
      <c r="B40" s="83" t="s">
        <v>423</v>
      </c>
      <c r="C40" s="765" t="s">
        <v>625</v>
      </c>
      <c r="D40" s="765"/>
      <c r="E40" s="765"/>
      <c r="F40" s="765"/>
      <c r="G40" s="765"/>
      <c r="H40" s="765"/>
      <c r="I40" s="766"/>
      <c r="J40" s="19"/>
      <c r="K40" s="19"/>
      <c r="L40" s="19"/>
    </row>
    <row r="41" spans="2:21" ht="24" x14ac:dyDescent="0.2">
      <c r="B41" s="81" t="s">
        <v>327</v>
      </c>
      <c r="C41" s="125" t="s">
        <v>329</v>
      </c>
      <c r="D41" s="780" t="s">
        <v>330</v>
      </c>
      <c r="E41" s="780"/>
      <c r="F41" s="125" t="s">
        <v>331</v>
      </c>
      <c r="G41" s="125" t="s">
        <v>332</v>
      </c>
      <c r="H41" s="126" t="s">
        <v>328</v>
      </c>
      <c r="I41" s="127" t="s">
        <v>359</v>
      </c>
    </row>
    <row r="42" spans="2:21" x14ac:dyDescent="0.2">
      <c r="B42" s="64">
        <v>392208</v>
      </c>
      <c r="C42" s="63">
        <v>41110</v>
      </c>
      <c r="D42" s="62" t="s">
        <v>475</v>
      </c>
      <c r="E42" s="62" t="s">
        <v>476</v>
      </c>
      <c r="F42" s="62">
        <v>309</v>
      </c>
      <c r="G42" s="62">
        <v>5.9</v>
      </c>
      <c r="H42" s="62" t="s">
        <v>480</v>
      </c>
      <c r="I42" s="66" t="s">
        <v>361</v>
      </c>
    </row>
    <row r="43" spans="2:21" x14ac:dyDescent="0.2">
      <c r="B43" s="65">
        <v>394250</v>
      </c>
      <c r="C43" s="61">
        <v>41215</v>
      </c>
      <c r="D43" s="19" t="s">
        <v>349</v>
      </c>
      <c r="E43" s="19" t="s">
        <v>477</v>
      </c>
      <c r="F43" s="130">
        <v>2008</v>
      </c>
      <c r="G43" s="19" t="s">
        <v>479</v>
      </c>
      <c r="H43" s="19" t="s">
        <v>481</v>
      </c>
      <c r="I43" s="66" t="s">
        <v>361</v>
      </c>
    </row>
    <row r="44" spans="2:21" ht="12.75" thickBot="1" x14ac:dyDescent="0.25">
      <c r="B44" s="67">
        <v>403617</v>
      </c>
      <c r="C44" s="68">
        <v>40969</v>
      </c>
      <c r="D44" s="69" t="s">
        <v>478</v>
      </c>
      <c r="E44" s="69" t="s">
        <v>351</v>
      </c>
      <c r="F44" s="69">
        <v>660</v>
      </c>
      <c r="G44" s="69">
        <v>6.1</v>
      </c>
      <c r="H44" s="69" t="s">
        <v>482</v>
      </c>
      <c r="I44" s="70" t="s">
        <v>361</v>
      </c>
    </row>
    <row r="45" spans="2:21" x14ac:dyDescent="0.2">
      <c r="B45" s="88" t="s">
        <v>340</v>
      </c>
      <c r="C45" s="19" t="s">
        <v>341</v>
      </c>
      <c r="D45" s="128">
        <f>References!G4</f>
        <v>63</v>
      </c>
      <c r="E45" s="128" t="s">
        <v>474</v>
      </c>
      <c r="F45" s="72" t="str">
        <f>References!K4</f>
        <v>Hunter Water Corporation Compliance and Performance Report 2012-13</v>
      </c>
      <c r="G45" s="19"/>
      <c r="H45" s="19"/>
      <c r="I45" s="19"/>
    </row>
    <row r="46" spans="2:21" s="274" customFormat="1" x14ac:dyDescent="0.2">
      <c r="B46" s="88"/>
      <c r="C46" s="19"/>
      <c r="D46" s="278"/>
      <c r="E46" s="278"/>
      <c r="F46" s="72"/>
      <c r="G46" s="19"/>
      <c r="H46" s="19"/>
      <c r="I46" s="19"/>
    </row>
    <row r="47" spans="2:21" s="274" customFormat="1" ht="12.75" thickBot="1" x14ac:dyDescent="0.25">
      <c r="B47" s="88"/>
      <c r="C47" s="19"/>
      <c r="D47" s="278"/>
      <c r="E47" s="278"/>
      <c r="F47" s="72"/>
      <c r="G47" s="19"/>
      <c r="H47" s="19"/>
      <c r="I47" s="19"/>
    </row>
    <row r="48" spans="2:21" s="274" customFormat="1" ht="22.5" customHeight="1" thickBot="1" x14ac:dyDescent="0.25">
      <c r="B48" s="83" t="s">
        <v>691</v>
      </c>
      <c r="C48" s="765" t="s">
        <v>690</v>
      </c>
      <c r="D48" s="765"/>
      <c r="E48" s="765"/>
      <c r="F48" s="765"/>
      <c r="G48" s="765"/>
      <c r="H48" s="765"/>
      <c r="I48" s="766"/>
    </row>
    <row r="49" spans="2:9" s="274" customFormat="1" ht="24" x14ac:dyDescent="0.2">
      <c r="B49" s="81" t="s">
        <v>327</v>
      </c>
      <c r="C49" s="275" t="s">
        <v>329</v>
      </c>
      <c r="D49" s="780" t="s">
        <v>330</v>
      </c>
      <c r="E49" s="780"/>
      <c r="F49" s="275" t="s">
        <v>331</v>
      </c>
      <c r="G49" s="275" t="s">
        <v>332</v>
      </c>
      <c r="H49" s="276" t="s">
        <v>328</v>
      </c>
      <c r="I49" s="277" t="s">
        <v>359</v>
      </c>
    </row>
    <row r="50" spans="2:9" s="274" customFormat="1" x14ac:dyDescent="0.2">
      <c r="B50" s="64">
        <v>427980</v>
      </c>
      <c r="C50" s="63">
        <v>41566</v>
      </c>
      <c r="D50" s="62" t="s">
        <v>692</v>
      </c>
      <c r="E50" s="62" t="s">
        <v>693</v>
      </c>
      <c r="F50" s="62">
        <v>498</v>
      </c>
      <c r="G50" s="62">
        <v>5.3</v>
      </c>
      <c r="H50" s="62" t="s">
        <v>482</v>
      </c>
      <c r="I50" s="66" t="s">
        <v>361</v>
      </c>
    </row>
    <row r="51" spans="2:9" s="274" customFormat="1" ht="12.75" thickBot="1" x14ac:dyDescent="0.25">
      <c r="B51" s="67">
        <v>435455</v>
      </c>
      <c r="C51" s="68">
        <v>41751</v>
      </c>
      <c r="D51" s="69" t="s">
        <v>349</v>
      </c>
      <c r="E51" s="69" t="s">
        <v>694</v>
      </c>
      <c r="F51" s="280">
        <v>494</v>
      </c>
      <c r="G51" s="69">
        <v>10.4</v>
      </c>
      <c r="H51" s="69" t="s">
        <v>695</v>
      </c>
      <c r="I51" s="70" t="s">
        <v>361</v>
      </c>
    </row>
    <row r="52" spans="2:9" s="274" customFormat="1" x14ac:dyDescent="0.2">
      <c r="B52" s="281" t="s">
        <v>696</v>
      </c>
      <c r="C52" s="61" t="s">
        <v>385</v>
      </c>
      <c r="D52" s="19">
        <v>94</v>
      </c>
      <c r="E52" s="19" t="s">
        <v>697</v>
      </c>
      <c r="F52" s="72" t="s">
        <v>698</v>
      </c>
      <c r="G52" s="19"/>
      <c r="H52" s="19"/>
      <c r="I52" s="19"/>
    </row>
    <row r="53" spans="2:9" s="279" customFormat="1" x14ac:dyDescent="0.2">
      <c r="B53" s="281"/>
      <c r="C53" s="61"/>
      <c r="D53" s="19"/>
      <c r="E53" s="19"/>
      <c r="F53" s="19"/>
      <c r="G53" s="19"/>
      <c r="H53" s="19"/>
      <c r="I53" s="19"/>
    </row>
    <row r="54" spans="2:9" s="279" customFormat="1" x14ac:dyDescent="0.2">
      <c r="B54" s="281"/>
      <c r="C54" s="61"/>
      <c r="D54" s="19"/>
      <c r="E54" s="19"/>
      <c r="F54" s="19"/>
      <c r="G54" s="19"/>
      <c r="H54" s="19"/>
      <c r="I54" s="19"/>
    </row>
    <row r="55" spans="2:9" s="274" customFormat="1" x14ac:dyDescent="0.2">
      <c r="B55" s="19"/>
      <c r="C55" s="61"/>
      <c r="D55" s="19"/>
      <c r="E55" s="19"/>
      <c r="F55" s="19"/>
      <c r="G55" s="19"/>
      <c r="H55" s="19"/>
      <c r="I55" s="19"/>
    </row>
    <row r="56" spans="2:9" s="274" customFormat="1" x14ac:dyDescent="0.2">
      <c r="B56" s="19"/>
      <c r="C56" s="61"/>
      <c r="D56" s="19"/>
      <c r="E56" s="19"/>
      <c r="F56" s="19"/>
      <c r="G56" s="19"/>
      <c r="H56" s="19"/>
      <c r="I56" s="19"/>
    </row>
    <row r="57" spans="2:9" s="274" customFormat="1" x14ac:dyDescent="0.2">
      <c r="B57" s="19"/>
      <c r="C57" s="61"/>
      <c r="D57" s="19"/>
      <c r="E57" s="19"/>
      <c r="F57" s="19"/>
      <c r="G57" s="19"/>
      <c r="H57" s="19"/>
      <c r="I57" s="19"/>
    </row>
    <row r="58" spans="2:9" ht="52.5" customHeight="1" x14ac:dyDescent="0.2">
      <c r="B58" s="249" t="s">
        <v>679</v>
      </c>
    </row>
    <row r="59" spans="2:9" x14ac:dyDescent="0.2"/>
  </sheetData>
  <sheetProtection password="DCCA" sheet="1" objects="1" scenarios="1"/>
  <customSheetViews>
    <customSheetView guid="{0C2EE1E2-FAB7-4127-955E-A440A139E075}" fitToPage="1" topLeftCell="A19">
      <selection activeCell="V35" sqref="V35"/>
      <pageMargins left="0.74803149606299213" right="0.74803149606299213" top="0.98425196850393704" bottom="0.98425196850393704" header="0.51181102362204722" footer="0.51181102362204722"/>
      <pageSetup paperSize="8" fitToHeight="0" orientation="landscape" horizontalDpi="300" verticalDpi="300" r:id="rId1"/>
      <headerFooter alignWithMargins="0">
        <oddHeader>&amp;L&amp;A&amp;RPART C -  NSW water businesses performance indicators database</oddHeader>
        <oddFooter>&amp;CPage &amp;P of &amp;N</oddFooter>
      </headerFooter>
    </customSheetView>
  </customSheetViews>
  <mergeCells count="34">
    <mergeCell ref="C48:I48"/>
    <mergeCell ref="D49:E49"/>
    <mergeCell ref="C40:I40"/>
    <mergeCell ref="D32:E32"/>
    <mergeCell ref="D41:E41"/>
    <mergeCell ref="D18:E18"/>
    <mergeCell ref="B19:G19"/>
    <mergeCell ref="C22:I22"/>
    <mergeCell ref="C31:I31"/>
    <mergeCell ref="F29:I29"/>
    <mergeCell ref="D23:E23"/>
    <mergeCell ref="H23:I23"/>
    <mergeCell ref="H28:I28"/>
    <mergeCell ref="H27:I27"/>
    <mergeCell ref="H26:I26"/>
    <mergeCell ref="H25:I25"/>
    <mergeCell ref="H24:I24"/>
    <mergeCell ref="F20:I20"/>
    <mergeCell ref="C2:G2"/>
    <mergeCell ref="D12:E12"/>
    <mergeCell ref="B13:G13"/>
    <mergeCell ref="D14:E14"/>
    <mergeCell ref="B15:G15"/>
    <mergeCell ref="D3:E3"/>
    <mergeCell ref="D4:E4"/>
    <mergeCell ref="B5:G5"/>
    <mergeCell ref="D6:E6"/>
    <mergeCell ref="B17:G17"/>
    <mergeCell ref="D16:E16"/>
    <mergeCell ref="B7:G7"/>
    <mergeCell ref="D8:E8"/>
    <mergeCell ref="B9:G9"/>
    <mergeCell ref="D10:E10"/>
    <mergeCell ref="B11:G11"/>
  </mergeCells>
  <hyperlinks>
    <hyperlink ref="F29" location="References!E51" display="Hunter Water Service Quality and System Performance Report 2010-11"/>
    <hyperlink ref="F37" location="References!E60" display="References!E60"/>
    <hyperlink ref="F45" location="References!J4" display="References!J4"/>
    <hyperlink ref="F20:I20" location="References!E62" display="References!E62"/>
    <hyperlink ref="F29:I29" location="References!E59" display="References!E59"/>
    <hyperlink ref="F52" location="References!K35" display="Hunter Water Corporation Compliance and Performance Report 2013-2014"/>
  </hyperlinks>
  <pageMargins left="0.70866141732283472" right="0.70866141732283472" top="0.74803149606299213" bottom="0.74803149606299213" header="0.31496062992125984" footer="0.31496062992125984"/>
  <pageSetup paperSize="8" fitToHeight="0" orientation="portrait" horizontalDpi="300" verticalDpi="300" r:id="rId2"/>
  <headerFooter>
    <oddHeader>&amp;L&amp;A&amp;RPART B -  NSW water businesses performance indicators database</oddHeader>
    <oddFooter>Page &amp;P of &amp;N</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tabColor theme="9" tint="-0.499984740745262"/>
    <pageSetUpPr autoPageBreaks="0" fitToPage="1"/>
  </sheetPr>
  <dimension ref="A1:AE103"/>
  <sheetViews>
    <sheetView showGridLines="0" showRowColHeaders="0" zoomScale="90" zoomScaleNormal="90" zoomScaleSheetLayoutView="100" zoomScalePageLayoutView="55" workbookViewId="0">
      <selection activeCell="A2" sqref="A2"/>
    </sheetView>
  </sheetViews>
  <sheetFormatPr defaultColWidth="0" defaultRowHeight="13.5" zeroHeight="1" x14ac:dyDescent="0.2"/>
  <cols>
    <col min="1" max="1" width="2.28515625" style="47" customWidth="1"/>
    <col min="2" max="2" width="7.42578125" style="14" customWidth="1"/>
    <col min="3" max="3" width="10.42578125" style="14" customWidth="1"/>
    <col min="4" max="4" width="11" style="14" customWidth="1"/>
    <col min="5" max="5" width="51.5703125" style="18" customWidth="1"/>
    <col min="6" max="6" width="15.140625" style="18" customWidth="1"/>
    <col min="7" max="7" width="13.7109375" style="18" customWidth="1"/>
    <col min="8" max="8" width="2.7109375" style="113" customWidth="1"/>
    <col min="9" max="9" width="13.7109375" style="18" customWidth="1"/>
    <col min="10" max="10" width="2.7109375" style="113" customWidth="1"/>
    <col min="11" max="11" width="13.85546875" style="18" customWidth="1"/>
    <col min="12" max="12" width="2.7109375" style="113" customWidth="1"/>
    <col min="13" max="13" width="13.7109375" style="18" customWidth="1"/>
    <col min="14" max="14" width="2.7109375" style="113" customWidth="1"/>
    <col min="15" max="15" width="13.7109375" style="18" customWidth="1"/>
    <col min="16" max="16" width="2.7109375" style="113" customWidth="1"/>
    <col min="17" max="17" width="13.7109375" style="18" customWidth="1"/>
    <col min="18" max="18" width="2.7109375" style="113" customWidth="1"/>
    <col min="19" max="19" width="13.7109375" style="18" customWidth="1"/>
    <col min="20" max="20" width="2.7109375" style="113" customWidth="1"/>
    <col min="21" max="21" width="13.7109375" style="18" customWidth="1"/>
    <col min="22" max="22" width="2.7109375" style="113" customWidth="1"/>
    <col min="23" max="23" width="13.7109375" style="113" customWidth="1"/>
    <col min="24" max="24" width="2.7109375" style="113" customWidth="1"/>
    <col min="25" max="25" width="13.7109375" style="113" customWidth="1"/>
    <col min="26" max="26" width="3.85546875" style="113" customWidth="1"/>
    <col min="27" max="27" width="13.7109375" style="113" customWidth="1"/>
    <col min="28" max="28" width="3.85546875" style="113" customWidth="1"/>
    <col min="29" max="29" width="43.5703125" style="113" customWidth="1"/>
    <col min="30" max="30" width="2.28515625" style="47" customWidth="1"/>
    <col min="31" max="31" width="0" style="18" hidden="1" customWidth="1"/>
    <col min="32" max="16384" width="12.85546875" style="18" hidden="1"/>
  </cols>
  <sheetData>
    <row r="1" spans="1:31" ht="15" customHeight="1" x14ac:dyDescent="0.2"/>
    <row r="2" spans="1:31" s="255" customFormat="1" ht="15.75" x14ac:dyDescent="0.2">
      <c r="A2" s="256"/>
      <c r="B2" s="781" t="s">
        <v>522</v>
      </c>
      <c r="C2" s="782"/>
      <c r="D2" s="782"/>
      <c r="E2" s="782"/>
      <c r="F2" s="782"/>
      <c r="G2" s="782"/>
      <c r="H2" s="782"/>
      <c r="I2" s="782"/>
      <c r="J2" s="782"/>
      <c r="K2" s="782"/>
      <c r="L2" s="782"/>
      <c r="M2" s="782"/>
      <c r="N2" s="782"/>
      <c r="O2" s="782"/>
      <c r="P2" s="782"/>
      <c r="Q2" s="782"/>
      <c r="R2" s="782"/>
      <c r="S2" s="782"/>
      <c r="T2" s="782"/>
      <c r="U2" s="782"/>
      <c r="V2" s="782"/>
      <c r="W2" s="783"/>
      <c r="X2" s="783"/>
      <c r="Y2" s="783"/>
      <c r="Z2" s="783"/>
      <c r="AA2" s="783"/>
      <c r="AB2" s="783"/>
      <c r="AC2" s="784"/>
      <c r="AD2" s="256"/>
    </row>
    <row r="3" spans="1:31" s="253" customFormat="1" ht="12.75" x14ac:dyDescent="0.2">
      <c r="A3" s="254"/>
      <c r="B3" s="790" t="s">
        <v>53</v>
      </c>
      <c r="C3" s="791"/>
      <c r="D3" s="791"/>
      <c r="E3" s="792"/>
      <c r="F3" s="797" t="s">
        <v>1</v>
      </c>
      <c r="G3" s="793" t="s">
        <v>2</v>
      </c>
      <c r="H3" s="794"/>
      <c r="I3" s="793" t="s">
        <v>3</v>
      </c>
      <c r="J3" s="794"/>
      <c r="K3" s="793" t="s">
        <v>4</v>
      </c>
      <c r="L3" s="794"/>
      <c r="M3" s="793" t="s">
        <v>5</v>
      </c>
      <c r="N3" s="794"/>
      <c r="O3" s="793" t="s">
        <v>6</v>
      </c>
      <c r="P3" s="794"/>
      <c r="Q3" s="793" t="s">
        <v>7</v>
      </c>
      <c r="R3" s="794"/>
      <c r="S3" s="793" t="s">
        <v>8</v>
      </c>
      <c r="T3" s="794"/>
      <c r="U3" s="793" t="s">
        <v>9</v>
      </c>
      <c r="V3" s="794"/>
      <c r="W3" s="785" t="s">
        <v>688</v>
      </c>
      <c r="X3" s="786"/>
      <c r="Y3" s="789" t="s">
        <v>781</v>
      </c>
      <c r="Z3" s="789"/>
      <c r="AA3" s="789" t="s">
        <v>797</v>
      </c>
      <c r="AB3" s="789"/>
      <c r="AC3" s="789" t="s">
        <v>118</v>
      </c>
      <c r="AD3" s="254"/>
    </row>
    <row r="4" spans="1:31" s="253" customFormat="1" ht="12.75" x14ac:dyDescent="0.2">
      <c r="A4" s="254"/>
      <c r="B4" s="369" t="s">
        <v>10</v>
      </c>
      <c r="C4" s="369" t="s">
        <v>780</v>
      </c>
      <c r="D4" s="370" t="s">
        <v>776</v>
      </c>
      <c r="E4" s="371" t="s">
        <v>11</v>
      </c>
      <c r="F4" s="798"/>
      <c r="G4" s="795"/>
      <c r="H4" s="796"/>
      <c r="I4" s="795"/>
      <c r="J4" s="796"/>
      <c r="K4" s="795"/>
      <c r="L4" s="796"/>
      <c r="M4" s="795"/>
      <c r="N4" s="796"/>
      <c r="O4" s="795"/>
      <c r="P4" s="796"/>
      <c r="Q4" s="795"/>
      <c r="R4" s="796"/>
      <c r="S4" s="795"/>
      <c r="T4" s="796"/>
      <c r="U4" s="793"/>
      <c r="V4" s="794"/>
      <c r="W4" s="787"/>
      <c r="X4" s="788"/>
      <c r="Y4" s="799"/>
      <c r="Z4" s="799"/>
      <c r="AA4" s="789"/>
      <c r="AB4" s="789"/>
      <c r="AC4" s="789"/>
      <c r="AD4" s="254"/>
    </row>
    <row r="5" spans="1:31" s="14" customFormat="1" ht="24" customHeight="1" x14ac:dyDescent="0.2">
      <c r="A5" s="122"/>
      <c r="B5" s="372" t="s">
        <v>12</v>
      </c>
      <c r="C5" s="823" t="str">
        <f>D5</f>
        <v>WC1</v>
      </c>
      <c r="D5" s="373" t="s">
        <v>189</v>
      </c>
      <c r="E5" s="374" t="s">
        <v>274</v>
      </c>
      <c r="F5" s="373" t="s">
        <v>22</v>
      </c>
      <c r="G5" s="372">
        <v>341</v>
      </c>
      <c r="H5" s="826">
        <f>References!B28</f>
        <v>25</v>
      </c>
      <c r="I5" s="375">
        <v>328</v>
      </c>
      <c r="J5" s="826">
        <f>References!B30</f>
        <v>27</v>
      </c>
      <c r="K5" s="375">
        <v>306</v>
      </c>
      <c r="L5" s="826">
        <f>References!B42</f>
        <v>39</v>
      </c>
      <c r="M5" s="375">
        <v>309</v>
      </c>
      <c r="N5" s="826">
        <f>References!$B$33</f>
        <v>30</v>
      </c>
      <c r="O5" s="375">
        <v>315</v>
      </c>
      <c r="P5" s="826">
        <f>References!B44</f>
        <v>41</v>
      </c>
      <c r="Q5" s="375">
        <v>303</v>
      </c>
      <c r="R5" s="826">
        <f>References!$B$46</f>
        <v>43</v>
      </c>
      <c r="S5" s="375">
        <v>286</v>
      </c>
      <c r="T5" s="826">
        <f>References!B54</f>
        <v>51</v>
      </c>
      <c r="U5" s="375">
        <v>305</v>
      </c>
      <c r="V5" s="826">
        <f>References!B47</f>
        <v>44</v>
      </c>
      <c r="W5" s="387">
        <v>310</v>
      </c>
      <c r="X5" s="827">
        <f>References!G33</f>
        <v>92</v>
      </c>
      <c r="Y5" s="387">
        <v>294</v>
      </c>
      <c r="Z5" s="575">
        <v>104</v>
      </c>
      <c r="AA5" s="387">
        <v>297</v>
      </c>
      <c r="AB5" s="575">
        <v>114</v>
      </c>
      <c r="AC5" s="377"/>
      <c r="AD5" s="122"/>
    </row>
    <row r="6" spans="1:31" s="14" customFormat="1" x14ac:dyDescent="0.2">
      <c r="A6" s="122"/>
      <c r="B6" s="378"/>
      <c r="C6" s="378"/>
      <c r="D6" s="379"/>
      <c r="E6" s="380" t="s">
        <v>457</v>
      </c>
      <c r="F6" s="379" t="s">
        <v>22</v>
      </c>
      <c r="G6" s="381" t="s">
        <v>42</v>
      </c>
      <c r="H6" s="382"/>
      <c r="I6" s="383" t="s">
        <v>42</v>
      </c>
      <c r="J6" s="382"/>
      <c r="K6" s="383" t="s">
        <v>42</v>
      </c>
      <c r="L6" s="382"/>
      <c r="M6" s="383" t="s">
        <v>42</v>
      </c>
      <c r="N6" s="382"/>
      <c r="O6" s="383" t="s">
        <v>42</v>
      </c>
      <c r="P6" s="382"/>
      <c r="Q6" s="384">
        <v>329</v>
      </c>
      <c r="R6" s="376"/>
      <c r="S6" s="384">
        <v>329</v>
      </c>
      <c r="T6" s="376"/>
      <c r="U6" s="384">
        <v>329</v>
      </c>
      <c r="V6" s="376"/>
      <c r="W6" s="384">
        <v>329</v>
      </c>
      <c r="X6" s="376"/>
      <c r="Y6" s="384">
        <v>329</v>
      </c>
      <c r="Z6" s="575"/>
      <c r="AA6" s="384">
        <v>329</v>
      </c>
      <c r="AB6" s="575"/>
      <c r="AC6" s="385"/>
      <c r="AD6" s="122"/>
    </row>
    <row r="7" spans="1:31" s="14" customFormat="1" ht="36" x14ac:dyDescent="0.2">
      <c r="A7" s="122"/>
      <c r="B7" s="378" t="s">
        <v>12</v>
      </c>
      <c r="C7" s="822" t="str">
        <f>D7</f>
        <v>WC1</v>
      </c>
      <c r="D7" s="379" t="s">
        <v>189</v>
      </c>
      <c r="E7" s="386" t="s">
        <v>766</v>
      </c>
      <c r="F7" s="379" t="s">
        <v>22</v>
      </c>
      <c r="G7" s="378">
        <v>335.2</v>
      </c>
      <c r="H7" s="827">
        <f>References!$G$16</f>
        <v>75</v>
      </c>
      <c r="I7" s="378">
        <v>326.3</v>
      </c>
      <c r="J7" s="827">
        <f>References!$G$16</f>
        <v>75</v>
      </c>
      <c r="K7" s="387">
        <v>308</v>
      </c>
      <c r="L7" s="827">
        <f>References!$G$16</f>
        <v>75</v>
      </c>
      <c r="M7" s="387">
        <v>310</v>
      </c>
      <c r="N7" s="827">
        <f>References!$G$16</f>
        <v>75</v>
      </c>
      <c r="O7" s="387">
        <v>309</v>
      </c>
      <c r="P7" s="827">
        <f>References!$G$16</f>
        <v>75</v>
      </c>
      <c r="Q7" s="387">
        <v>304</v>
      </c>
      <c r="R7" s="827">
        <f>References!$G$16</f>
        <v>75</v>
      </c>
      <c r="S7" s="387">
        <v>297</v>
      </c>
      <c r="T7" s="827">
        <f>References!$G$16</f>
        <v>75</v>
      </c>
      <c r="U7" s="387">
        <v>310</v>
      </c>
      <c r="V7" s="827">
        <f>References!$G$16</f>
        <v>75</v>
      </c>
      <c r="W7" s="387">
        <v>307</v>
      </c>
      <c r="X7" s="827">
        <f>References!G33</f>
        <v>92</v>
      </c>
      <c r="Y7" s="387">
        <v>295</v>
      </c>
      <c r="Z7" s="575">
        <v>104</v>
      </c>
      <c r="AA7" s="387">
        <v>293</v>
      </c>
      <c r="AB7" s="575">
        <v>114</v>
      </c>
      <c r="AC7" s="385"/>
      <c r="AD7" s="122"/>
    </row>
    <row r="8" spans="1:31" s="14" customFormat="1" x14ac:dyDescent="0.2">
      <c r="A8" s="122"/>
      <c r="B8" s="378"/>
      <c r="C8" s="378"/>
      <c r="D8" s="379"/>
      <c r="E8" s="380" t="s">
        <v>457</v>
      </c>
      <c r="F8" s="379" t="s">
        <v>22</v>
      </c>
      <c r="G8" s="381" t="s">
        <v>42</v>
      </c>
      <c r="H8" s="382"/>
      <c r="I8" s="383" t="s">
        <v>42</v>
      </c>
      <c r="J8" s="841"/>
      <c r="K8" s="383" t="s">
        <v>42</v>
      </c>
      <c r="L8" s="382"/>
      <c r="M8" s="383" t="s">
        <v>42</v>
      </c>
      <c r="N8" s="382"/>
      <c r="O8" s="383" t="s">
        <v>42</v>
      </c>
      <c r="P8" s="382"/>
      <c r="Q8" s="384">
        <v>329</v>
      </c>
      <c r="R8" s="376"/>
      <c r="S8" s="384">
        <v>329</v>
      </c>
      <c r="T8" s="376"/>
      <c r="U8" s="384">
        <v>329</v>
      </c>
      <c r="V8" s="376"/>
      <c r="W8" s="384">
        <v>329</v>
      </c>
      <c r="X8" s="376"/>
      <c r="Y8" s="384">
        <v>329</v>
      </c>
      <c r="Z8" s="575"/>
      <c r="AA8" s="384">
        <v>329</v>
      </c>
      <c r="AB8" s="575"/>
      <c r="AC8" s="385"/>
      <c r="AD8" s="122"/>
    </row>
    <row r="9" spans="1:31" s="14" customFormat="1" ht="24" x14ac:dyDescent="0.2">
      <c r="A9" s="122"/>
      <c r="B9" s="21" t="s">
        <v>12</v>
      </c>
      <c r="C9" s="821" t="str">
        <f>D9</f>
        <v>WC2</v>
      </c>
      <c r="D9" s="11" t="s">
        <v>190</v>
      </c>
      <c r="E9" s="22" t="s">
        <v>521</v>
      </c>
      <c r="F9" s="11" t="s">
        <v>22</v>
      </c>
      <c r="G9" s="21">
        <v>123</v>
      </c>
      <c r="H9" s="828">
        <f>References!B28</f>
        <v>25</v>
      </c>
      <c r="I9" s="18">
        <v>121</v>
      </c>
      <c r="J9" s="828">
        <f>References!B30</f>
        <v>27</v>
      </c>
      <c r="K9" s="18">
        <v>117</v>
      </c>
      <c r="L9" s="828">
        <f>References!B42</f>
        <v>39</v>
      </c>
      <c r="M9" s="18">
        <v>105</v>
      </c>
      <c r="N9" s="828">
        <f>References!$B$33</f>
        <v>30</v>
      </c>
      <c r="O9" s="233">
        <v>96.775000000000006</v>
      </c>
      <c r="P9" s="828">
        <f>References!B50</f>
        <v>47</v>
      </c>
      <c r="Q9" s="18">
        <v>106</v>
      </c>
      <c r="R9" s="828">
        <f>References!$B$46</f>
        <v>43</v>
      </c>
      <c r="S9" s="18">
        <v>115</v>
      </c>
      <c r="T9" s="828">
        <f>References!B58</f>
        <v>55</v>
      </c>
      <c r="U9" s="18">
        <v>120</v>
      </c>
      <c r="V9" s="828">
        <f>References!G10</f>
        <v>69</v>
      </c>
      <c r="W9" s="18">
        <v>107</v>
      </c>
      <c r="X9" s="828">
        <f>References!G33</f>
        <v>92</v>
      </c>
      <c r="Y9" s="18">
        <v>99</v>
      </c>
      <c r="Z9" s="561">
        <v>104</v>
      </c>
      <c r="AA9" s="18">
        <v>103</v>
      </c>
      <c r="AB9" s="561">
        <v>114</v>
      </c>
      <c r="AC9" s="39"/>
      <c r="AD9" s="122"/>
    </row>
    <row r="10" spans="1:31" s="14" customFormat="1" x14ac:dyDescent="0.2">
      <c r="A10" s="122"/>
      <c r="B10" s="21"/>
      <c r="C10" s="820"/>
      <c r="D10" s="11"/>
      <c r="E10" s="28" t="s">
        <v>520</v>
      </c>
      <c r="F10" s="11" t="s">
        <v>22</v>
      </c>
      <c r="G10" s="45" t="s">
        <v>42</v>
      </c>
      <c r="H10" s="112"/>
      <c r="I10" s="90" t="s">
        <v>42</v>
      </c>
      <c r="J10" s="829"/>
      <c r="K10" s="90" t="s">
        <v>42</v>
      </c>
      <c r="L10" s="829"/>
      <c r="M10" s="175" t="s">
        <v>519</v>
      </c>
      <c r="N10" s="835"/>
      <c r="O10" s="175" t="s">
        <v>519</v>
      </c>
      <c r="P10" s="836"/>
      <c r="Q10" s="175" t="s">
        <v>519</v>
      </c>
      <c r="R10" s="835"/>
      <c r="S10" s="175" t="s">
        <v>519</v>
      </c>
      <c r="T10" s="835"/>
      <c r="U10" s="175" t="s">
        <v>519</v>
      </c>
      <c r="V10" s="832"/>
      <c r="W10" s="175" t="s">
        <v>519</v>
      </c>
      <c r="X10" s="832"/>
      <c r="Y10" s="175" t="s">
        <v>519</v>
      </c>
      <c r="Z10" s="576"/>
      <c r="AA10" s="175" t="s">
        <v>519</v>
      </c>
      <c r="AB10" s="576"/>
      <c r="AC10" s="123"/>
      <c r="AD10" s="122"/>
    </row>
    <row r="11" spans="1:31" s="388" customFormat="1" ht="36" x14ac:dyDescent="0.2">
      <c r="A11" s="122"/>
      <c r="B11" s="378" t="s">
        <v>12</v>
      </c>
      <c r="C11" s="822" t="str">
        <f>D11</f>
        <v>E1</v>
      </c>
      <c r="D11" s="379" t="s">
        <v>191</v>
      </c>
      <c r="E11" s="386" t="s">
        <v>722</v>
      </c>
      <c r="F11" s="379" t="s">
        <v>22</v>
      </c>
      <c r="G11" s="378">
        <v>3</v>
      </c>
      <c r="H11" s="827">
        <f>References!B27</f>
        <v>24</v>
      </c>
      <c r="I11" s="387">
        <v>2</v>
      </c>
      <c r="J11" s="827">
        <f>References!B30</f>
        <v>27</v>
      </c>
      <c r="K11" s="387">
        <v>0</v>
      </c>
      <c r="L11" s="827">
        <f>References!B33</f>
        <v>30</v>
      </c>
      <c r="M11" s="387">
        <v>1</v>
      </c>
      <c r="N11" s="827">
        <f>References!B33</f>
        <v>30</v>
      </c>
      <c r="O11" s="387">
        <v>0</v>
      </c>
      <c r="P11" s="827">
        <f>References!$B$44</f>
        <v>41</v>
      </c>
      <c r="Q11" s="387">
        <v>2</v>
      </c>
      <c r="R11" s="827">
        <f>References!B45</f>
        <v>42</v>
      </c>
      <c r="S11" s="387">
        <v>0</v>
      </c>
      <c r="T11" s="827">
        <f>References!B48</f>
        <v>45</v>
      </c>
      <c r="U11" s="387">
        <v>1</v>
      </c>
      <c r="V11" s="827">
        <f>References!G5</f>
        <v>64</v>
      </c>
      <c r="W11" s="378">
        <v>4</v>
      </c>
      <c r="X11" s="827">
        <f>References!G37</f>
        <v>96</v>
      </c>
      <c r="Y11" s="378">
        <v>2</v>
      </c>
      <c r="Z11" s="575">
        <v>105</v>
      </c>
      <c r="AA11" s="378">
        <v>2</v>
      </c>
      <c r="AB11" s="575">
        <v>111</v>
      </c>
      <c r="AC11" s="377"/>
      <c r="AD11" s="122"/>
    </row>
    <row r="12" spans="1:31" s="14" customFormat="1" ht="36" x14ac:dyDescent="0.2">
      <c r="A12" s="122"/>
      <c r="B12" s="21" t="s">
        <v>12</v>
      </c>
      <c r="C12" s="821" t="str">
        <f>D12</f>
        <v>E2</v>
      </c>
      <c r="D12" s="11" t="s">
        <v>192</v>
      </c>
      <c r="E12" s="22" t="s">
        <v>193</v>
      </c>
      <c r="F12" s="11" t="s">
        <v>22</v>
      </c>
      <c r="G12" s="21">
        <v>0</v>
      </c>
      <c r="H12" s="828">
        <f>References!B27</f>
        <v>24</v>
      </c>
      <c r="I12" s="18">
        <v>0</v>
      </c>
      <c r="J12" s="828">
        <f>References!B30</f>
        <v>27</v>
      </c>
      <c r="K12" s="18">
        <v>1</v>
      </c>
      <c r="L12" s="828">
        <f>References!B33</f>
        <v>30</v>
      </c>
      <c r="M12" s="18">
        <v>1</v>
      </c>
      <c r="N12" s="828">
        <f>References!B33</f>
        <v>30</v>
      </c>
      <c r="O12" s="18">
        <v>1</v>
      </c>
      <c r="P12" s="828">
        <f>References!$B$44</f>
        <v>41</v>
      </c>
      <c r="Q12" s="18">
        <v>1</v>
      </c>
      <c r="R12" s="828">
        <f>References!B45</f>
        <v>42</v>
      </c>
      <c r="S12" s="18">
        <v>1</v>
      </c>
      <c r="T12" s="828">
        <f>References!B48</f>
        <v>45</v>
      </c>
      <c r="U12" s="18">
        <v>1</v>
      </c>
      <c r="V12" s="828">
        <f>References!G5</f>
        <v>64</v>
      </c>
      <c r="W12" s="18">
        <v>0</v>
      </c>
      <c r="X12" s="828">
        <f>References!G37</f>
        <v>96</v>
      </c>
      <c r="Y12" s="18">
        <v>0</v>
      </c>
      <c r="Z12" s="561">
        <v>105</v>
      </c>
      <c r="AA12" s="18">
        <v>0</v>
      </c>
      <c r="AB12" s="561">
        <v>111</v>
      </c>
      <c r="AC12" s="39"/>
      <c r="AD12" s="122"/>
    </row>
    <row r="13" spans="1:31" s="388" customFormat="1" ht="24" x14ac:dyDescent="0.2">
      <c r="A13" s="122"/>
      <c r="B13" s="378" t="s">
        <v>12</v>
      </c>
      <c r="C13" s="822" t="str">
        <f>D13</f>
        <v>E3</v>
      </c>
      <c r="D13" s="379" t="s">
        <v>194</v>
      </c>
      <c r="E13" s="386" t="s">
        <v>216</v>
      </c>
      <c r="F13" s="379" t="s">
        <v>22</v>
      </c>
      <c r="G13" s="378">
        <v>267.22000000000003</v>
      </c>
      <c r="H13" s="827">
        <f>References!B27</f>
        <v>24</v>
      </c>
      <c r="I13" s="387">
        <v>283.32</v>
      </c>
      <c r="J13" s="827">
        <f>References!B30</f>
        <v>27</v>
      </c>
      <c r="K13" s="387">
        <v>273.2</v>
      </c>
      <c r="L13" s="827">
        <f>References!B48</f>
        <v>45</v>
      </c>
      <c r="M13" s="387">
        <v>275.89999999999998</v>
      </c>
      <c r="N13" s="827">
        <f>References!B48</f>
        <v>45</v>
      </c>
      <c r="O13" s="387">
        <v>283.7</v>
      </c>
      <c r="P13" s="827">
        <f>References!B48</f>
        <v>45</v>
      </c>
      <c r="Q13" s="387">
        <v>271.7</v>
      </c>
      <c r="R13" s="827">
        <f>References!B48</f>
        <v>45</v>
      </c>
      <c r="S13" s="389">
        <v>274</v>
      </c>
      <c r="T13" s="827">
        <f>References!B48</f>
        <v>45</v>
      </c>
      <c r="U13" s="387">
        <v>275.10000000000002</v>
      </c>
      <c r="V13" s="827">
        <f>References!G5</f>
        <v>64</v>
      </c>
      <c r="W13" s="378">
        <v>279.89999999999998</v>
      </c>
      <c r="X13" s="827">
        <f>References!G37</f>
        <v>96</v>
      </c>
      <c r="Y13" s="378">
        <v>268.89999999999998</v>
      </c>
      <c r="Z13" s="575">
        <v>105</v>
      </c>
      <c r="AA13" s="378">
        <v>277.3</v>
      </c>
      <c r="AB13" s="575">
        <v>111</v>
      </c>
      <c r="AC13" s="377"/>
      <c r="AD13" s="122"/>
    </row>
    <row r="14" spans="1:31" s="14" customFormat="1" ht="24" x14ac:dyDescent="0.2">
      <c r="A14" s="122"/>
      <c r="B14" s="21" t="s">
        <v>12</v>
      </c>
      <c r="C14" s="821" t="str">
        <f>D14</f>
        <v>E4</v>
      </c>
      <c r="D14" s="11" t="s">
        <v>195</v>
      </c>
      <c r="E14" s="22" t="s">
        <v>568</v>
      </c>
      <c r="F14" s="11" t="s">
        <v>22</v>
      </c>
      <c r="G14" s="95">
        <v>496.49</v>
      </c>
      <c r="H14" s="828">
        <f>References!B27</f>
        <v>24</v>
      </c>
      <c r="I14" s="47">
        <v>467.58</v>
      </c>
      <c r="J14" s="828">
        <f>References!B30</f>
        <v>27</v>
      </c>
      <c r="K14" s="18">
        <v>426.7</v>
      </c>
      <c r="L14" s="828">
        <f>References!B48</f>
        <v>45</v>
      </c>
      <c r="M14" s="18">
        <v>485.3</v>
      </c>
      <c r="N14" s="828">
        <f>References!B48</f>
        <v>45</v>
      </c>
      <c r="O14" s="18">
        <v>484.8</v>
      </c>
      <c r="P14" s="828">
        <f>References!B48</f>
        <v>45</v>
      </c>
      <c r="Q14" s="18">
        <v>459.6</v>
      </c>
      <c r="R14" s="828">
        <f>References!B48</f>
        <v>45</v>
      </c>
      <c r="S14" s="18">
        <v>429.4</v>
      </c>
      <c r="T14" s="828">
        <f>References!B48</f>
        <v>45</v>
      </c>
      <c r="U14" s="18">
        <v>470.1</v>
      </c>
      <c r="V14" s="828">
        <f>References!G5</f>
        <v>64</v>
      </c>
      <c r="W14" s="18">
        <v>492.1</v>
      </c>
      <c r="X14" s="828">
        <f>References!G37</f>
        <v>96</v>
      </c>
      <c r="Y14" s="18">
        <v>461.5</v>
      </c>
      <c r="Z14" s="561">
        <v>105</v>
      </c>
      <c r="AA14" s="18">
        <v>429.6</v>
      </c>
      <c r="AB14" s="561">
        <v>111</v>
      </c>
      <c r="AC14" s="39"/>
      <c r="AD14" s="122"/>
    </row>
    <row r="15" spans="1:31" s="388" customFormat="1" ht="36" x14ac:dyDescent="0.2">
      <c r="A15" s="122"/>
      <c r="B15" s="378" t="s">
        <v>12</v>
      </c>
      <c r="C15" s="822" t="str">
        <f>D15</f>
        <v>E5</v>
      </c>
      <c r="D15" s="379" t="s">
        <v>197</v>
      </c>
      <c r="E15" s="386" t="s">
        <v>569</v>
      </c>
      <c r="F15" s="379" t="s">
        <v>22</v>
      </c>
      <c r="G15" s="390">
        <v>6.8000000000000005E-2</v>
      </c>
      <c r="H15" s="827">
        <f>References!B27</f>
        <v>24</v>
      </c>
      <c r="I15" s="391">
        <v>6.0999999999999999E-2</v>
      </c>
      <c r="J15" s="827">
        <f>References!B30</f>
        <v>27</v>
      </c>
      <c r="K15" s="392">
        <v>4.9000000000000002E-2</v>
      </c>
      <c r="L15" s="827">
        <f>References!B48</f>
        <v>45</v>
      </c>
      <c r="M15" s="392">
        <v>6.3E-2</v>
      </c>
      <c r="N15" s="827">
        <f>References!B48</f>
        <v>45</v>
      </c>
      <c r="O15" s="392">
        <v>0.10299999999999999</v>
      </c>
      <c r="P15" s="827">
        <f>References!B48</f>
        <v>45</v>
      </c>
      <c r="Q15" s="392">
        <v>0.14599999999999999</v>
      </c>
      <c r="R15" s="827">
        <f>References!B48</f>
        <v>45</v>
      </c>
      <c r="S15" s="392">
        <v>0.16600000000000001</v>
      </c>
      <c r="T15" s="827">
        <f>References!B48</f>
        <v>45</v>
      </c>
      <c r="U15" s="391">
        <v>0.16200000000000001</v>
      </c>
      <c r="V15" s="827">
        <f>References!G5</f>
        <v>64</v>
      </c>
      <c r="W15" s="390">
        <v>0.16</v>
      </c>
      <c r="X15" s="827">
        <f>References!G37</f>
        <v>96</v>
      </c>
      <c r="Y15" s="390">
        <v>0.17499999999999999</v>
      </c>
      <c r="Z15" s="575">
        <v>105</v>
      </c>
      <c r="AA15" s="390">
        <v>0.21</v>
      </c>
      <c r="AB15" s="575">
        <v>111</v>
      </c>
      <c r="AC15" s="393"/>
      <c r="AD15" s="122"/>
    </row>
    <row r="16" spans="1:31" s="14" customFormat="1" ht="24" x14ac:dyDescent="0.2">
      <c r="A16" s="122"/>
      <c r="B16" s="21" t="s">
        <v>12</v>
      </c>
      <c r="C16" s="824" t="s">
        <v>42</v>
      </c>
      <c r="D16" s="11" t="s">
        <v>199</v>
      </c>
      <c r="E16" s="22" t="s">
        <v>200</v>
      </c>
      <c r="F16" s="11" t="s">
        <v>22</v>
      </c>
      <c r="G16" s="21">
        <v>45</v>
      </c>
      <c r="H16" s="828">
        <f>References!B27</f>
        <v>24</v>
      </c>
      <c r="I16" s="18">
        <v>34</v>
      </c>
      <c r="J16" s="828">
        <f>References!B30</f>
        <v>27</v>
      </c>
      <c r="K16" s="18">
        <v>19</v>
      </c>
      <c r="L16" s="828">
        <f>References!B33</f>
        <v>30</v>
      </c>
      <c r="M16" s="18">
        <v>13</v>
      </c>
      <c r="N16" s="828">
        <f>References!B33</f>
        <v>30</v>
      </c>
      <c r="O16" s="18">
        <v>12</v>
      </c>
      <c r="P16" s="828">
        <f>References!B44</f>
        <v>41</v>
      </c>
      <c r="Q16" s="18">
        <v>25</v>
      </c>
      <c r="R16" s="828">
        <f>References!B45</f>
        <v>42</v>
      </c>
      <c r="S16" s="18">
        <v>11</v>
      </c>
      <c r="T16" s="828">
        <f>References!B48</f>
        <v>45</v>
      </c>
      <c r="U16" s="18">
        <v>15</v>
      </c>
      <c r="V16" s="828">
        <f>References!G5</f>
        <v>64</v>
      </c>
      <c r="W16" s="116"/>
      <c r="X16" s="834"/>
      <c r="Y16" s="116"/>
      <c r="Z16" s="564"/>
      <c r="AA16" s="116"/>
      <c r="AB16" s="564"/>
      <c r="AC16" s="164"/>
      <c r="AD16" s="122"/>
      <c r="AE16" s="122"/>
    </row>
    <row r="17" spans="1:31" s="388" customFormat="1" ht="24" x14ac:dyDescent="0.2">
      <c r="A17" s="122"/>
      <c r="B17" s="378" t="s">
        <v>12</v>
      </c>
      <c r="C17" s="381" t="s">
        <v>42</v>
      </c>
      <c r="D17" s="379" t="s">
        <v>201</v>
      </c>
      <c r="E17" s="386" t="s">
        <v>570</v>
      </c>
      <c r="F17" s="379" t="s">
        <v>22</v>
      </c>
      <c r="G17" s="394">
        <v>3700</v>
      </c>
      <c r="H17" s="827">
        <f>References!B27</f>
        <v>24</v>
      </c>
      <c r="I17" s="395">
        <v>32400</v>
      </c>
      <c r="J17" s="827">
        <f>References!B30</f>
        <v>27</v>
      </c>
      <c r="K17" s="395">
        <v>21000</v>
      </c>
      <c r="L17" s="827">
        <f>References!B33</f>
        <v>30</v>
      </c>
      <c r="M17" s="395">
        <v>4900</v>
      </c>
      <c r="N17" s="827">
        <f>References!B33</f>
        <v>30</v>
      </c>
      <c r="O17" s="395">
        <v>6500</v>
      </c>
      <c r="P17" s="827">
        <f>References!B44</f>
        <v>41</v>
      </c>
      <c r="Q17" s="395">
        <v>5350</v>
      </c>
      <c r="R17" s="827">
        <f>References!B45</f>
        <v>42</v>
      </c>
      <c r="S17" s="395">
        <v>22471</v>
      </c>
      <c r="T17" s="827">
        <f>References!B48</f>
        <v>45</v>
      </c>
      <c r="U17" s="395">
        <v>13858</v>
      </c>
      <c r="V17" s="827">
        <f>References!G5</f>
        <v>64</v>
      </c>
      <c r="W17" s="631"/>
      <c r="X17" s="376"/>
      <c r="Y17" s="631"/>
      <c r="Z17" s="575"/>
      <c r="AA17" s="631"/>
      <c r="AB17" s="575"/>
      <c r="AC17" s="377"/>
      <c r="AD17" s="122"/>
    </row>
    <row r="18" spans="1:31" s="14" customFormat="1" x14ac:dyDescent="0.2">
      <c r="A18" s="122"/>
      <c r="B18" s="21" t="s">
        <v>12</v>
      </c>
      <c r="C18" s="824" t="s">
        <v>42</v>
      </c>
      <c r="D18" s="11" t="s">
        <v>202</v>
      </c>
      <c r="E18" s="22" t="s">
        <v>267</v>
      </c>
      <c r="F18" s="11" t="s">
        <v>22</v>
      </c>
      <c r="G18" s="21">
        <v>18</v>
      </c>
      <c r="H18" s="828">
        <f>References!B27</f>
        <v>24</v>
      </c>
      <c r="I18" s="18">
        <v>25</v>
      </c>
      <c r="J18" s="828">
        <f>References!B30</f>
        <v>27</v>
      </c>
      <c r="K18" s="18">
        <v>28</v>
      </c>
      <c r="L18" s="828">
        <f>References!B33</f>
        <v>30</v>
      </c>
      <c r="M18" s="18">
        <v>27</v>
      </c>
      <c r="N18" s="828">
        <f>References!B33</f>
        <v>30</v>
      </c>
      <c r="O18" s="18">
        <v>22</v>
      </c>
      <c r="P18" s="828">
        <f>References!B44</f>
        <v>41</v>
      </c>
      <c r="Q18" s="18">
        <v>29</v>
      </c>
      <c r="R18" s="828">
        <f>References!B45</f>
        <v>42</v>
      </c>
      <c r="S18" s="18">
        <v>30</v>
      </c>
      <c r="T18" s="828">
        <f>References!B48</f>
        <v>45</v>
      </c>
      <c r="U18" s="18">
        <v>21</v>
      </c>
      <c r="V18" s="828">
        <f>References!G5</f>
        <v>64</v>
      </c>
      <c r="W18" s="116"/>
      <c r="X18" s="834"/>
      <c r="Y18" s="116"/>
      <c r="Z18" s="564"/>
      <c r="AA18" s="116"/>
      <c r="AB18" s="564"/>
      <c r="AC18" s="164"/>
      <c r="AD18" s="122"/>
      <c r="AE18" s="122"/>
    </row>
    <row r="19" spans="1:31" s="388" customFormat="1" ht="36" x14ac:dyDescent="0.2">
      <c r="A19" s="122"/>
      <c r="B19" s="378" t="s">
        <v>12</v>
      </c>
      <c r="C19" s="378" t="s">
        <v>199</v>
      </c>
      <c r="D19" s="379" t="s">
        <v>203</v>
      </c>
      <c r="E19" s="386" t="s">
        <v>571</v>
      </c>
      <c r="F19" s="379" t="s">
        <v>22</v>
      </c>
      <c r="G19" s="396">
        <v>1.0000000000000001E-5</v>
      </c>
      <c r="H19" s="827">
        <f>References!B27</f>
        <v>24</v>
      </c>
      <c r="I19" s="397">
        <v>1.0000000000000001E-5</v>
      </c>
      <c r="J19" s="827">
        <f>References!B30</f>
        <v>27</v>
      </c>
      <c r="K19" s="397">
        <v>1.0000000000000001E-5</v>
      </c>
      <c r="L19" s="827">
        <f>References!B33</f>
        <v>30</v>
      </c>
      <c r="M19" s="397">
        <v>1.0000000000000001E-5</v>
      </c>
      <c r="N19" s="827">
        <f>References!B33</f>
        <v>30</v>
      </c>
      <c r="O19" s="398" t="s">
        <v>747</v>
      </c>
      <c r="P19" s="827">
        <f>References!B44</f>
        <v>41</v>
      </c>
      <c r="Q19" s="398" t="s">
        <v>747</v>
      </c>
      <c r="R19" s="827">
        <f>References!B45</f>
        <v>42</v>
      </c>
      <c r="S19" s="398" t="s">
        <v>747</v>
      </c>
      <c r="T19" s="827">
        <f>References!B48</f>
        <v>45</v>
      </c>
      <c r="U19" s="397">
        <v>1.0000000000000001E-5</v>
      </c>
      <c r="V19" s="827">
        <f>References!G5</f>
        <v>64</v>
      </c>
      <c r="W19" s="397">
        <v>1.0000000000000001E-5</v>
      </c>
      <c r="X19" s="827">
        <f>References!G37</f>
        <v>96</v>
      </c>
      <c r="Y19" s="397">
        <v>2.0000000000000002E-5</v>
      </c>
      <c r="Z19" s="575">
        <v>105</v>
      </c>
      <c r="AA19" s="397">
        <v>2.0000000000000002E-5</v>
      </c>
      <c r="AB19" s="575">
        <v>111</v>
      </c>
      <c r="AC19" s="399"/>
      <c r="AD19" s="122"/>
    </row>
    <row r="20" spans="1:31" s="14" customFormat="1" ht="36" x14ac:dyDescent="0.2">
      <c r="A20" s="122"/>
      <c r="B20" s="21" t="s">
        <v>12</v>
      </c>
      <c r="C20" s="820" t="s">
        <v>714</v>
      </c>
      <c r="D20" s="11" t="s">
        <v>204</v>
      </c>
      <c r="E20" s="22" t="s">
        <v>572</v>
      </c>
      <c r="F20" s="11" t="s">
        <v>22</v>
      </c>
      <c r="G20" s="97" t="s">
        <v>42</v>
      </c>
      <c r="H20" s="829" t="s">
        <v>42</v>
      </c>
      <c r="I20" s="121" t="s">
        <v>42</v>
      </c>
      <c r="J20" s="829" t="s">
        <v>42</v>
      </c>
      <c r="K20" s="121" t="s">
        <v>42</v>
      </c>
      <c r="L20" s="829" t="s">
        <v>42</v>
      </c>
      <c r="M20" s="121" t="s">
        <v>42</v>
      </c>
      <c r="N20" s="829" t="s">
        <v>42</v>
      </c>
      <c r="O20" s="121" t="s">
        <v>42</v>
      </c>
      <c r="P20" s="829" t="s">
        <v>42</v>
      </c>
      <c r="Q20" s="121" t="s">
        <v>42</v>
      </c>
      <c r="R20" s="829" t="s">
        <v>42</v>
      </c>
      <c r="S20" s="121" t="s">
        <v>42</v>
      </c>
      <c r="T20" s="829" t="s">
        <v>42</v>
      </c>
      <c r="U20" s="103">
        <v>0.92</v>
      </c>
      <c r="V20" s="828">
        <f>References!G5</f>
        <v>64</v>
      </c>
      <c r="W20" s="140">
        <v>0.95199999999999996</v>
      </c>
      <c r="X20" s="828">
        <f>References!G37</f>
        <v>96</v>
      </c>
      <c r="Y20" s="140">
        <v>0.97499999999999998</v>
      </c>
      <c r="Z20" s="561">
        <v>105</v>
      </c>
      <c r="AA20" s="140">
        <v>0.97</v>
      </c>
      <c r="AB20" s="561">
        <v>111</v>
      </c>
      <c r="AC20" s="163"/>
      <c r="AD20" s="122"/>
    </row>
    <row r="21" spans="1:31" s="388" customFormat="1" ht="24" x14ac:dyDescent="0.2">
      <c r="A21" s="122"/>
      <c r="B21" s="378" t="s">
        <v>12</v>
      </c>
      <c r="C21" s="378" t="s">
        <v>258</v>
      </c>
      <c r="D21" s="379" t="s">
        <v>205</v>
      </c>
      <c r="E21" s="386" t="s">
        <v>544</v>
      </c>
      <c r="F21" s="379" t="s">
        <v>22</v>
      </c>
      <c r="G21" s="400">
        <v>50489</v>
      </c>
      <c r="H21" s="827">
        <f>References!B27</f>
        <v>24</v>
      </c>
      <c r="I21" s="401">
        <v>52149</v>
      </c>
      <c r="J21" s="827">
        <f>References!B30</f>
        <v>27</v>
      </c>
      <c r="K21" s="401">
        <v>42564</v>
      </c>
      <c r="L21" s="827">
        <f>References!B48</f>
        <v>45</v>
      </c>
      <c r="M21" s="401">
        <v>39443</v>
      </c>
      <c r="N21" s="827">
        <f>References!B48</f>
        <v>45</v>
      </c>
      <c r="O21" s="401">
        <v>38114</v>
      </c>
      <c r="P21" s="827">
        <f>References!B48</f>
        <v>45</v>
      </c>
      <c r="Q21" s="401">
        <v>38074</v>
      </c>
      <c r="R21" s="827">
        <f>References!B48</f>
        <v>45</v>
      </c>
      <c r="S21" s="401">
        <v>40592</v>
      </c>
      <c r="T21" s="827">
        <f>References!$G$5</f>
        <v>64</v>
      </c>
      <c r="U21" s="401">
        <v>39939</v>
      </c>
      <c r="V21" s="827">
        <f>References!$G$5</f>
        <v>64</v>
      </c>
      <c r="W21" s="401">
        <v>37118</v>
      </c>
      <c r="X21" s="827">
        <f>References!G37</f>
        <v>96</v>
      </c>
      <c r="Y21" s="401">
        <v>40627</v>
      </c>
      <c r="Z21" s="575">
        <v>105</v>
      </c>
      <c r="AA21" s="401">
        <v>39370</v>
      </c>
      <c r="AB21" s="575">
        <v>111</v>
      </c>
      <c r="AC21" s="402"/>
      <c r="AD21" s="122"/>
    </row>
    <row r="22" spans="1:31" s="14" customFormat="1" ht="24" x14ac:dyDescent="0.2">
      <c r="A22" s="122"/>
      <c r="B22" s="21" t="s">
        <v>12</v>
      </c>
      <c r="C22" s="820" t="s">
        <v>715</v>
      </c>
      <c r="D22" s="11" t="s">
        <v>206</v>
      </c>
      <c r="E22" s="22" t="s">
        <v>207</v>
      </c>
      <c r="F22" s="11" t="s">
        <v>22</v>
      </c>
      <c r="G22" s="43">
        <v>0.95</v>
      </c>
      <c r="H22" s="828">
        <f>References!B27</f>
        <v>24</v>
      </c>
      <c r="I22" s="103">
        <v>0.97</v>
      </c>
      <c r="J22" s="828">
        <f>References!B30</f>
        <v>27</v>
      </c>
      <c r="K22" s="56">
        <v>0.86</v>
      </c>
      <c r="L22" s="828">
        <f>References!B48</f>
        <v>45</v>
      </c>
      <c r="M22" s="56">
        <v>0.53</v>
      </c>
      <c r="N22" s="828">
        <f>References!B48</f>
        <v>45</v>
      </c>
      <c r="O22" s="56">
        <v>0.74</v>
      </c>
      <c r="P22" s="828">
        <f>References!B48</f>
        <v>45</v>
      </c>
      <c r="Q22" s="56">
        <v>0.72</v>
      </c>
      <c r="R22" s="828">
        <f>References!B48</f>
        <v>45</v>
      </c>
      <c r="S22" s="56">
        <v>0.72</v>
      </c>
      <c r="T22" s="828">
        <f>References!B48</f>
        <v>45</v>
      </c>
      <c r="U22" s="103">
        <v>0.56999999999999995</v>
      </c>
      <c r="V22" s="828">
        <f>References!G5</f>
        <v>64</v>
      </c>
      <c r="W22" s="103">
        <v>0.88</v>
      </c>
      <c r="X22" s="828">
        <f>References!G37</f>
        <v>96</v>
      </c>
      <c r="Y22" s="103">
        <v>0.88</v>
      </c>
      <c r="Z22" s="561">
        <v>105</v>
      </c>
      <c r="AA22" s="152">
        <v>0.71</v>
      </c>
      <c r="AB22" s="561">
        <v>111</v>
      </c>
      <c r="AC22" s="163"/>
      <c r="AD22" s="122"/>
    </row>
    <row r="23" spans="1:31" s="388" customFormat="1" ht="24" x14ac:dyDescent="0.2">
      <c r="A23" s="122"/>
      <c r="B23" s="378" t="s">
        <v>12</v>
      </c>
      <c r="C23" s="378" t="s">
        <v>716</v>
      </c>
      <c r="D23" s="379" t="s">
        <v>208</v>
      </c>
      <c r="E23" s="386" t="s">
        <v>271</v>
      </c>
      <c r="F23" s="379" t="s">
        <v>22</v>
      </c>
      <c r="G23" s="400">
        <v>460779</v>
      </c>
      <c r="H23" s="827">
        <f>References!B27</f>
        <v>24</v>
      </c>
      <c r="I23" s="401">
        <v>428846</v>
      </c>
      <c r="J23" s="827">
        <f>References!B30</f>
        <v>27</v>
      </c>
      <c r="K23" s="401">
        <v>499572</v>
      </c>
      <c r="L23" s="827">
        <f>References!B48</f>
        <v>45</v>
      </c>
      <c r="M23" s="401">
        <v>481524</v>
      </c>
      <c r="N23" s="827">
        <f>References!B48</f>
        <v>45</v>
      </c>
      <c r="O23" s="401">
        <v>361733</v>
      </c>
      <c r="P23" s="827">
        <f>References!B48</f>
        <v>45</v>
      </c>
      <c r="Q23" s="401">
        <v>224642</v>
      </c>
      <c r="R23" s="827">
        <f>References!B48</f>
        <v>45</v>
      </c>
      <c r="S23" s="401">
        <v>214875</v>
      </c>
      <c r="T23" s="827">
        <f>References!B48</f>
        <v>45</v>
      </c>
      <c r="U23" s="401">
        <v>144401</v>
      </c>
      <c r="V23" s="827">
        <f>References!G5</f>
        <v>64</v>
      </c>
      <c r="W23" s="401">
        <v>196137</v>
      </c>
      <c r="X23" s="827">
        <f>References!G37</f>
        <v>96</v>
      </c>
      <c r="Y23" s="401">
        <v>329055</v>
      </c>
      <c r="Z23" s="575">
        <v>105</v>
      </c>
      <c r="AA23" s="401">
        <v>190230</v>
      </c>
      <c r="AB23" s="575">
        <v>111</v>
      </c>
      <c r="AC23" s="402"/>
      <c r="AD23" s="122"/>
    </row>
    <row r="24" spans="1:31" s="122" customFormat="1" x14ac:dyDescent="0.2">
      <c r="B24" s="95" t="s">
        <v>12</v>
      </c>
      <c r="C24" s="820" t="s">
        <v>205</v>
      </c>
      <c r="D24" s="13" t="s">
        <v>209</v>
      </c>
      <c r="E24" s="96" t="s">
        <v>273</v>
      </c>
      <c r="F24" s="13" t="s">
        <v>22</v>
      </c>
      <c r="G24" s="95">
        <v>1.37</v>
      </c>
      <c r="H24" s="828">
        <f>References!$G$16</f>
        <v>75</v>
      </c>
      <c r="I24" s="47">
        <v>0.9</v>
      </c>
      <c r="J24" s="828">
        <f>References!$G$16</f>
        <v>75</v>
      </c>
      <c r="K24" s="47">
        <v>3.89</v>
      </c>
      <c r="L24" s="828">
        <f>References!$G$16</f>
        <v>75</v>
      </c>
      <c r="M24" s="47">
        <v>3.14</v>
      </c>
      <c r="N24" s="828">
        <f>References!$G$16</f>
        <v>75</v>
      </c>
      <c r="O24" s="47">
        <v>5.44</v>
      </c>
      <c r="P24" s="828">
        <f>References!$G$16</f>
        <v>75</v>
      </c>
      <c r="Q24" s="47">
        <v>1.8</v>
      </c>
      <c r="R24" s="828">
        <f>References!$G$16</f>
        <v>75</v>
      </c>
      <c r="S24" s="47">
        <v>4</v>
      </c>
      <c r="T24" s="828">
        <f>References!$G$16</f>
        <v>75</v>
      </c>
      <c r="U24" s="47">
        <v>0.02</v>
      </c>
      <c r="V24" s="828">
        <f>References!$G$5</f>
        <v>64</v>
      </c>
      <c r="W24" s="47">
        <v>7.94</v>
      </c>
      <c r="X24" s="828">
        <f>References!G37</f>
        <v>96</v>
      </c>
      <c r="Y24" s="47">
        <v>7.99</v>
      </c>
      <c r="Z24" s="564">
        <v>105</v>
      </c>
      <c r="AA24" s="47">
        <v>2.92</v>
      </c>
      <c r="AB24" s="564">
        <v>111</v>
      </c>
      <c r="AC24" s="178"/>
    </row>
    <row r="25" spans="1:31" s="388" customFormat="1" x14ac:dyDescent="0.2">
      <c r="A25" s="122"/>
      <c r="B25" s="378" t="s">
        <v>12</v>
      </c>
      <c r="C25" s="378" t="s">
        <v>206</v>
      </c>
      <c r="D25" s="379" t="s">
        <v>210</v>
      </c>
      <c r="E25" s="386" t="s">
        <v>272</v>
      </c>
      <c r="F25" s="379" t="s">
        <v>22</v>
      </c>
      <c r="G25" s="378">
        <v>0.83</v>
      </c>
      <c r="H25" s="827">
        <f>References!$G$16</f>
        <v>75</v>
      </c>
      <c r="I25" s="387">
        <v>1.3</v>
      </c>
      <c r="J25" s="827">
        <f>References!$G$16</f>
        <v>75</v>
      </c>
      <c r="K25" s="387">
        <v>2.08</v>
      </c>
      <c r="L25" s="827">
        <f>References!$G$16</f>
        <v>75</v>
      </c>
      <c r="M25" s="387">
        <v>4.55</v>
      </c>
      <c r="N25" s="827">
        <f>References!$G$16</f>
        <v>75</v>
      </c>
      <c r="O25" s="387">
        <v>30.12</v>
      </c>
      <c r="P25" s="827">
        <f>References!$G$16</f>
        <v>75</v>
      </c>
      <c r="Q25" s="387">
        <v>2.2000000000000002</v>
      </c>
      <c r="R25" s="827">
        <f>References!$G$16</f>
        <v>75</v>
      </c>
      <c r="S25" s="387">
        <v>2.2999999999999998</v>
      </c>
      <c r="T25" s="827">
        <f>References!$G$16</f>
        <v>75</v>
      </c>
      <c r="U25" s="387">
        <v>3.9</v>
      </c>
      <c r="V25" s="827">
        <f>References!$G$5</f>
        <v>64</v>
      </c>
      <c r="W25" s="387">
        <v>7.38</v>
      </c>
      <c r="X25" s="827">
        <f>References!G37</f>
        <v>96</v>
      </c>
      <c r="Y25" s="387">
        <v>19.03</v>
      </c>
      <c r="Z25" s="575">
        <v>105</v>
      </c>
      <c r="AA25" s="387">
        <v>6.23</v>
      </c>
      <c r="AB25" s="575">
        <v>111</v>
      </c>
      <c r="AC25" s="402"/>
      <c r="AD25" s="122"/>
    </row>
    <row r="26" spans="1:31" s="122" customFormat="1" ht="24" x14ac:dyDescent="0.2">
      <c r="B26" s="95" t="s">
        <v>12</v>
      </c>
      <c r="C26" s="820" t="s">
        <v>723</v>
      </c>
      <c r="D26" s="13" t="s">
        <v>211</v>
      </c>
      <c r="E26" s="96" t="s">
        <v>212</v>
      </c>
      <c r="F26" s="13" t="s">
        <v>22</v>
      </c>
      <c r="G26" s="95">
        <v>-0.54000000000000015</v>
      </c>
      <c r="H26" s="828">
        <f>References!$G$16</f>
        <v>75</v>
      </c>
      <c r="I26" s="47">
        <v>0.4</v>
      </c>
      <c r="J26" s="828">
        <f>References!$G$16</f>
        <v>75</v>
      </c>
      <c r="K26" s="47">
        <v>-1.81</v>
      </c>
      <c r="L26" s="828">
        <f>References!$G$16</f>
        <v>75</v>
      </c>
      <c r="M26" s="47">
        <v>1.4099999999999997</v>
      </c>
      <c r="N26" s="828">
        <f>References!$G$16</f>
        <v>75</v>
      </c>
      <c r="O26" s="47">
        <v>24.68</v>
      </c>
      <c r="P26" s="828">
        <f>References!$G$16</f>
        <v>75</v>
      </c>
      <c r="Q26" s="47">
        <v>0.40000000000000013</v>
      </c>
      <c r="R26" s="828">
        <f>References!$G$16</f>
        <v>75</v>
      </c>
      <c r="S26" s="47">
        <v>-1.7000000000000002</v>
      </c>
      <c r="T26" s="828">
        <f>References!$G$16</f>
        <v>75</v>
      </c>
      <c r="U26" s="47">
        <v>3.88</v>
      </c>
      <c r="V26" s="828">
        <f>References!G5</f>
        <v>64</v>
      </c>
      <c r="W26" s="47">
        <v>-0.56000000000000005</v>
      </c>
      <c r="X26" s="828">
        <f>References!G37</f>
        <v>96</v>
      </c>
      <c r="Y26" s="47">
        <v>11.04</v>
      </c>
      <c r="Z26" s="564">
        <v>105</v>
      </c>
      <c r="AA26" s="47">
        <v>3.31</v>
      </c>
      <c r="AB26" s="564">
        <v>111</v>
      </c>
      <c r="AC26" s="178"/>
    </row>
    <row r="27" spans="1:31" s="388" customFormat="1" ht="36" x14ac:dyDescent="0.2">
      <c r="A27" s="122"/>
      <c r="B27" s="378" t="s">
        <v>12</v>
      </c>
      <c r="C27" s="378" t="s">
        <v>209</v>
      </c>
      <c r="D27" s="379" t="s">
        <v>213</v>
      </c>
      <c r="E27" s="386" t="s">
        <v>214</v>
      </c>
      <c r="F27" s="379" t="s">
        <v>22</v>
      </c>
      <c r="G27" s="381" t="s">
        <v>42</v>
      </c>
      <c r="H27" s="403"/>
      <c r="I27" s="383" t="s">
        <v>42</v>
      </c>
      <c r="J27" s="404"/>
      <c r="K27" s="383" t="s">
        <v>42</v>
      </c>
      <c r="L27" s="404"/>
      <c r="M27" s="383" t="s">
        <v>42</v>
      </c>
      <c r="N27" s="404"/>
      <c r="O27" s="383" t="s">
        <v>42</v>
      </c>
      <c r="P27" s="404"/>
      <c r="Q27" s="383" t="s">
        <v>42</v>
      </c>
      <c r="R27" s="404"/>
      <c r="S27" s="383" t="s">
        <v>42</v>
      </c>
      <c r="T27" s="403"/>
      <c r="U27" s="387">
        <v>0</v>
      </c>
      <c r="V27" s="827">
        <f>References!G5</f>
        <v>64</v>
      </c>
      <c r="W27" s="387">
        <v>0</v>
      </c>
      <c r="X27" s="827">
        <f>References!G37</f>
        <v>96</v>
      </c>
      <c r="Y27" s="387">
        <v>0</v>
      </c>
      <c r="Z27" s="575">
        <v>105</v>
      </c>
      <c r="AA27" s="387">
        <v>0</v>
      </c>
      <c r="AB27" s="575">
        <v>111</v>
      </c>
      <c r="AC27" s="377"/>
      <c r="AD27" s="122"/>
    </row>
    <row r="28" spans="1:31" s="14" customFormat="1" ht="24" x14ac:dyDescent="0.2">
      <c r="A28" s="122"/>
      <c r="B28" s="21" t="s">
        <v>12</v>
      </c>
      <c r="C28" s="820" t="s">
        <v>215</v>
      </c>
      <c r="D28" s="11" t="s">
        <v>215</v>
      </c>
      <c r="E28" s="22" t="s">
        <v>748</v>
      </c>
      <c r="F28" s="11" t="s">
        <v>13</v>
      </c>
      <c r="G28" s="45" t="s">
        <v>42</v>
      </c>
      <c r="H28" s="830"/>
      <c r="I28" s="90" t="s">
        <v>42</v>
      </c>
      <c r="J28" s="832"/>
      <c r="K28" s="18">
        <v>196</v>
      </c>
      <c r="L28" s="828">
        <f>References!B38</f>
        <v>35</v>
      </c>
      <c r="M28" s="18">
        <v>191</v>
      </c>
      <c r="N28" s="828">
        <f>References!B38</f>
        <v>35</v>
      </c>
      <c r="O28" s="18">
        <v>188</v>
      </c>
      <c r="P28" s="828">
        <f>References!B38</f>
        <v>35</v>
      </c>
      <c r="Q28" s="18">
        <v>182</v>
      </c>
      <c r="R28" s="828">
        <f>References!B64</f>
        <v>61</v>
      </c>
      <c r="S28" s="18">
        <v>176</v>
      </c>
      <c r="T28" s="828">
        <f>References!$B$65</f>
        <v>62</v>
      </c>
      <c r="U28" s="18">
        <v>175.5</v>
      </c>
      <c r="V28" s="828">
        <f>References!G4</f>
        <v>63</v>
      </c>
      <c r="W28" s="298">
        <v>176</v>
      </c>
      <c r="X28" s="828">
        <f>References!G35</f>
        <v>94</v>
      </c>
      <c r="Y28" s="298">
        <v>173</v>
      </c>
      <c r="Z28" s="561">
        <v>102</v>
      </c>
      <c r="AA28" s="298">
        <v>171</v>
      </c>
      <c r="AB28" s="561">
        <v>110</v>
      </c>
      <c r="AC28" s="39"/>
      <c r="AD28" s="122"/>
    </row>
    <row r="29" spans="1:31" s="51" customFormat="1" x14ac:dyDescent="0.2">
      <c r="A29" s="94"/>
      <c r="B29" s="250"/>
      <c r="C29" s="825"/>
      <c r="D29" s="29"/>
      <c r="E29" s="28" t="s">
        <v>636</v>
      </c>
      <c r="F29" s="11" t="s">
        <v>13</v>
      </c>
      <c r="G29" s="179" t="s">
        <v>42</v>
      </c>
      <c r="H29" s="831"/>
      <c r="I29" s="108" t="s">
        <v>42</v>
      </c>
      <c r="J29" s="833"/>
      <c r="K29" s="30">
        <v>215</v>
      </c>
      <c r="L29" s="834"/>
      <c r="M29" s="30">
        <v>215</v>
      </c>
      <c r="N29" s="834"/>
      <c r="O29" s="30">
        <v>215</v>
      </c>
      <c r="P29" s="834"/>
      <c r="Q29" s="30">
        <v>215</v>
      </c>
      <c r="R29" s="834"/>
      <c r="S29" s="30">
        <v>215</v>
      </c>
      <c r="T29" s="834"/>
      <c r="U29" s="30">
        <v>215</v>
      </c>
      <c r="V29" s="834"/>
      <c r="W29" s="30">
        <v>215</v>
      </c>
      <c r="X29" s="834"/>
      <c r="Y29" s="30">
        <v>215</v>
      </c>
      <c r="Z29" s="561"/>
      <c r="AA29" s="30">
        <v>215</v>
      </c>
      <c r="AB29" s="561"/>
      <c r="AC29" s="123"/>
      <c r="AD29" s="94"/>
    </row>
    <row r="30" spans="1:31" s="388" customFormat="1" ht="36" x14ac:dyDescent="0.2">
      <c r="A30" s="122"/>
      <c r="B30" s="378" t="s">
        <v>12</v>
      </c>
      <c r="C30" s="822" t="str">
        <f>D30</f>
        <v>E1</v>
      </c>
      <c r="D30" s="379" t="s">
        <v>191</v>
      </c>
      <c r="E30" s="386" t="s">
        <v>451</v>
      </c>
      <c r="F30" s="379" t="s">
        <v>13</v>
      </c>
      <c r="G30" s="381" t="s">
        <v>42</v>
      </c>
      <c r="H30" s="404"/>
      <c r="I30" s="383" t="s">
        <v>42</v>
      </c>
      <c r="J30" s="403"/>
      <c r="K30" s="387">
        <v>1</v>
      </c>
      <c r="L30" s="827">
        <f>References!B38</f>
        <v>35</v>
      </c>
      <c r="M30" s="387">
        <v>0</v>
      </c>
      <c r="N30" s="827">
        <f>References!B38</f>
        <v>35</v>
      </c>
      <c r="O30" s="387">
        <v>1</v>
      </c>
      <c r="P30" s="827">
        <f>References!B38</f>
        <v>35</v>
      </c>
      <c r="Q30" s="387">
        <v>0</v>
      </c>
      <c r="R30" s="827">
        <f>References!B64</f>
        <v>61</v>
      </c>
      <c r="S30" s="387">
        <v>0</v>
      </c>
      <c r="T30" s="827">
        <f>References!$G$4</f>
        <v>63</v>
      </c>
      <c r="U30" s="387">
        <v>2</v>
      </c>
      <c r="V30" s="827">
        <f>References!$G$4</f>
        <v>63</v>
      </c>
      <c r="W30" s="387">
        <v>0</v>
      </c>
      <c r="X30" s="827">
        <f>References!G35</f>
        <v>94</v>
      </c>
      <c r="Y30" s="387">
        <v>1</v>
      </c>
      <c r="Z30" s="575">
        <v>102</v>
      </c>
      <c r="AA30" s="387">
        <v>1</v>
      </c>
      <c r="AB30" s="575">
        <v>110</v>
      </c>
      <c r="AC30" s="377"/>
      <c r="AD30" s="122"/>
    </row>
    <row r="31" spans="1:31" s="14" customFormat="1" ht="36" x14ac:dyDescent="0.2">
      <c r="A31" s="122"/>
      <c r="B31" s="21" t="s">
        <v>12</v>
      </c>
      <c r="C31" s="821" t="str">
        <f>D31</f>
        <v>E2</v>
      </c>
      <c r="D31" s="11" t="s">
        <v>192</v>
      </c>
      <c r="E31" s="22" t="s">
        <v>596</v>
      </c>
      <c r="F31" s="11" t="s">
        <v>13</v>
      </c>
      <c r="G31" s="45" t="s">
        <v>42</v>
      </c>
      <c r="H31" s="830"/>
      <c r="I31" s="90" t="s">
        <v>42</v>
      </c>
      <c r="J31" s="832"/>
      <c r="K31" s="18">
        <v>0</v>
      </c>
      <c r="L31" s="828">
        <f>References!B38</f>
        <v>35</v>
      </c>
      <c r="M31" s="18">
        <v>0</v>
      </c>
      <c r="N31" s="828">
        <f>References!B38</f>
        <v>35</v>
      </c>
      <c r="O31" s="18">
        <v>0</v>
      </c>
      <c r="P31" s="828">
        <f>References!B38</f>
        <v>35</v>
      </c>
      <c r="Q31" s="18">
        <v>0</v>
      </c>
      <c r="R31" s="828">
        <f>References!B64</f>
        <v>61</v>
      </c>
      <c r="S31" s="18">
        <v>0</v>
      </c>
      <c r="T31" s="828">
        <f>References!$B$65</f>
        <v>62</v>
      </c>
      <c r="U31" s="18">
        <v>0</v>
      </c>
      <c r="V31" s="828">
        <f>References!G4</f>
        <v>63</v>
      </c>
      <c r="W31" s="18">
        <v>1</v>
      </c>
      <c r="X31" s="828">
        <f>References!G35</f>
        <v>94</v>
      </c>
      <c r="Y31" s="18">
        <v>0</v>
      </c>
      <c r="Z31" s="564">
        <v>102</v>
      </c>
      <c r="AA31" s="18">
        <v>0</v>
      </c>
      <c r="AB31" s="564">
        <v>110</v>
      </c>
      <c r="AC31" s="39"/>
      <c r="AD31" s="122"/>
    </row>
    <row r="32" spans="1:31" s="388" customFormat="1" ht="36" x14ac:dyDescent="0.2">
      <c r="A32" s="122"/>
      <c r="B32" s="378" t="s">
        <v>12</v>
      </c>
      <c r="C32" s="822" t="str">
        <f>D32</f>
        <v>E3</v>
      </c>
      <c r="D32" s="379" t="s">
        <v>194</v>
      </c>
      <c r="E32" s="386" t="s">
        <v>216</v>
      </c>
      <c r="F32" s="379" t="s">
        <v>13</v>
      </c>
      <c r="G32" s="381" t="s">
        <v>42</v>
      </c>
      <c r="H32" s="404"/>
      <c r="I32" s="383" t="s">
        <v>42</v>
      </c>
      <c r="J32" s="403"/>
      <c r="K32" s="387">
        <v>473</v>
      </c>
      <c r="L32" s="827">
        <f>References!B38</f>
        <v>35</v>
      </c>
      <c r="M32" s="387">
        <v>561</v>
      </c>
      <c r="N32" s="827">
        <f>References!$G$4</f>
        <v>63</v>
      </c>
      <c r="O32" s="387">
        <v>503</v>
      </c>
      <c r="P32" s="827">
        <f>References!B38</f>
        <v>35</v>
      </c>
      <c r="Q32" s="387">
        <v>498</v>
      </c>
      <c r="R32" s="827">
        <f>References!B64</f>
        <v>61</v>
      </c>
      <c r="S32" s="387">
        <v>456</v>
      </c>
      <c r="T32" s="827">
        <f>References!$B$65</f>
        <v>62</v>
      </c>
      <c r="U32" s="387">
        <v>435</v>
      </c>
      <c r="V32" s="827">
        <f>References!$G$4</f>
        <v>63</v>
      </c>
      <c r="W32" s="387">
        <v>430</v>
      </c>
      <c r="X32" s="827">
        <f>References!G35</f>
        <v>94</v>
      </c>
      <c r="Y32" s="387">
        <v>461</v>
      </c>
      <c r="Z32" s="575">
        <v>102</v>
      </c>
      <c r="AA32" s="387">
        <v>452</v>
      </c>
      <c r="AB32" s="575">
        <v>110</v>
      </c>
      <c r="AC32" s="405" t="s">
        <v>669</v>
      </c>
      <c r="AD32" s="122"/>
    </row>
    <row r="33" spans="1:30" s="14" customFormat="1" ht="24" x14ac:dyDescent="0.2">
      <c r="A33" s="122"/>
      <c r="B33" s="21" t="s">
        <v>12</v>
      </c>
      <c r="C33" s="821" t="str">
        <f>D33</f>
        <v>E4</v>
      </c>
      <c r="D33" s="11" t="s">
        <v>195</v>
      </c>
      <c r="E33" s="22" t="s">
        <v>196</v>
      </c>
      <c r="F33" s="11" t="s">
        <v>13</v>
      </c>
      <c r="G33" s="45" t="s">
        <v>42</v>
      </c>
      <c r="H33" s="830"/>
      <c r="I33" s="90" t="s">
        <v>42</v>
      </c>
      <c r="J33" s="830"/>
      <c r="K33" s="121" t="s">
        <v>42</v>
      </c>
      <c r="L33" s="832"/>
      <c r="M33" s="47">
        <v>667</v>
      </c>
      <c r="N33" s="828">
        <f>References!G4</f>
        <v>63</v>
      </c>
      <c r="O33" s="47">
        <v>673</v>
      </c>
      <c r="P33" s="828">
        <f>References!G4</f>
        <v>63</v>
      </c>
      <c r="Q33" s="47">
        <v>612</v>
      </c>
      <c r="R33" s="828">
        <f>References!G4</f>
        <v>63</v>
      </c>
      <c r="S33" s="47">
        <v>559</v>
      </c>
      <c r="T33" s="828">
        <f>References!G4</f>
        <v>63</v>
      </c>
      <c r="U33" s="47">
        <v>624</v>
      </c>
      <c r="V33" s="828">
        <f>References!G4</f>
        <v>63</v>
      </c>
      <c r="W33" s="47">
        <v>672</v>
      </c>
      <c r="X33" s="828">
        <f>References!G35</f>
        <v>94</v>
      </c>
      <c r="Y33" s="47">
        <v>584</v>
      </c>
      <c r="Z33" s="564">
        <v>102</v>
      </c>
      <c r="AA33" s="47">
        <v>626</v>
      </c>
      <c r="AB33" s="564">
        <v>110</v>
      </c>
      <c r="AC33" s="164"/>
      <c r="AD33" s="122"/>
    </row>
    <row r="34" spans="1:30" s="388" customFormat="1" ht="36" x14ac:dyDescent="0.2">
      <c r="A34" s="122"/>
      <c r="B34" s="378" t="s">
        <v>12</v>
      </c>
      <c r="C34" s="822" t="str">
        <f>D34</f>
        <v>E5</v>
      </c>
      <c r="D34" s="379" t="s">
        <v>197</v>
      </c>
      <c r="E34" s="386" t="s">
        <v>198</v>
      </c>
      <c r="F34" s="379" t="s">
        <v>13</v>
      </c>
      <c r="G34" s="381" t="s">
        <v>42</v>
      </c>
      <c r="H34" s="404"/>
      <c r="I34" s="383" t="s">
        <v>42</v>
      </c>
      <c r="J34" s="404"/>
      <c r="K34" s="383" t="s">
        <v>42</v>
      </c>
      <c r="L34" s="403"/>
      <c r="M34" s="383" t="s">
        <v>42</v>
      </c>
      <c r="N34" s="376"/>
      <c r="O34" s="387">
        <v>0</v>
      </c>
      <c r="P34" s="827">
        <f>References!$B$38</f>
        <v>35</v>
      </c>
      <c r="Q34" s="387">
        <v>0</v>
      </c>
      <c r="R34" s="827">
        <f>References!B64</f>
        <v>61</v>
      </c>
      <c r="S34" s="387">
        <v>0</v>
      </c>
      <c r="T34" s="827">
        <f>References!$B$65</f>
        <v>62</v>
      </c>
      <c r="U34" s="406">
        <v>2.9999999999999997E-4</v>
      </c>
      <c r="V34" s="827">
        <f>References!G4</f>
        <v>63</v>
      </c>
      <c r="W34" s="406">
        <v>2.8999999999999998E-3</v>
      </c>
      <c r="X34" s="827">
        <f>References!G35</f>
        <v>94</v>
      </c>
      <c r="Y34" s="406">
        <v>6.0000000000000001E-3</v>
      </c>
      <c r="Z34" s="575">
        <v>102</v>
      </c>
      <c r="AA34" s="406">
        <v>3.3E-3</v>
      </c>
      <c r="AB34" s="575">
        <v>110</v>
      </c>
      <c r="AC34" s="407" t="s">
        <v>700</v>
      </c>
      <c r="AD34" s="122"/>
    </row>
    <row r="35" spans="1:30" s="122" customFormat="1" x14ac:dyDescent="0.2">
      <c r="B35" s="95" t="s">
        <v>12</v>
      </c>
      <c r="C35" s="820" t="s">
        <v>713</v>
      </c>
      <c r="D35" s="13" t="s">
        <v>205</v>
      </c>
      <c r="E35" s="96" t="s">
        <v>545</v>
      </c>
      <c r="F35" s="13" t="s">
        <v>13</v>
      </c>
      <c r="G35" s="97" t="s">
        <v>42</v>
      </c>
      <c r="H35" s="830"/>
      <c r="I35" s="121" t="s">
        <v>42</v>
      </c>
      <c r="J35" s="832"/>
      <c r="K35" s="121" t="s">
        <v>42</v>
      </c>
      <c r="L35" s="832"/>
      <c r="M35" s="202">
        <v>5762</v>
      </c>
      <c r="N35" s="828">
        <f>References!G4</f>
        <v>63</v>
      </c>
      <c r="O35" s="202">
        <v>4920</v>
      </c>
      <c r="P35" s="828">
        <f>References!G4</f>
        <v>63</v>
      </c>
      <c r="Q35" s="202">
        <v>4911</v>
      </c>
      <c r="R35" s="828">
        <f>References!G4</f>
        <v>63</v>
      </c>
      <c r="S35" s="202">
        <v>5532</v>
      </c>
      <c r="T35" s="828">
        <f>References!G4</f>
        <v>63</v>
      </c>
      <c r="U35" s="202">
        <v>5778</v>
      </c>
      <c r="V35" s="828">
        <f>References!$G$4</f>
        <v>63</v>
      </c>
      <c r="W35" s="524">
        <v>5988</v>
      </c>
      <c r="X35" s="828">
        <f>References!G35</f>
        <v>94</v>
      </c>
      <c r="Y35" s="523">
        <v>6032</v>
      </c>
      <c r="Z35" s="564">
        <v>102</v>
      </c>
      <c r="AA35" s="524">
        <v>7397</v>
      </c>
      <c r="AB35" s="564">
        <v>110</v>
      </c>
      <c r="AC35" s="164"/>
    </row>
    <row r="36" spans="1:30" s="388" customFormat="1" ht="24" x14ac:dyDescent="0.2">
      <c r="A36" s="122"/>
      <c r="B36" s="378" t="s">
        <v>12</v>
      </c>
      <c r="C36" s="378" t="s">
        <v>714</v>
      </c>
      <c r="D36" s="379" t="s">
        <v>206</v>
      </c>
      <c r="E36" s="386" t="s">
        <v>217</v>
      </c>
      <c r="F36" s="379" t="s">
        <v>13</v>
      </c>
      <c r="G36" s="381" t="s">
        <v>42</v>
      </c>
      <c r="H36" s="404"/>
      <c r="I36" s="408" t="s">
        <v>42</v>
      </c>
      <c r="J36" s="403"/>
      <c r="K36" s="409">
        <v>0.88</v>
      </c>
      <c r="L36" s="827">
        <f>References!B63</f>
        <v>60</v>
      </c>
      <c r="M36" s="409">
        <v>0.84</v>
      </c>
      <c r="N36" s="827">
        <f>References!G4</f>
        <v>63</v>
      </c>
      <c r="O36" s="391">
        <v>0.92500000000000004</v>
      </c>
      <c r="P36" s="827">
        <f>References!$G$17</f>
        <v>76</v>
      </c>
      <c r="Q36" s="391">
        <v>0.94699999999999995</v>
      </c>
      <c r="R36" s="827">
        <f>References!B64</f>
        <v>61</v>
      </c>
      <c r="S36" s="391">
        <v>0.90500000000000003</v>
      </c>
      <c r="T36" s="827">
        <f>References!$B$65</f>
        <v>62</v>
      </c>
      <c r="U36" s="409">
        <v>0.87</v>
      </c>
      <c r="V36" s="827">
        <f>References!$G$4</f>
        <v>63</v>
      </c>
      <c r="W36" s="409">
        <v>0.69</v>
      </c>
      <c r="X36" s="827">
        <f>References!G35</f>
        <v>94</v>
      </c>
      <c r="Y36" s="409">
        <v>0.86</v>
      </c>
      <c r="Z36" s="575">
        <v>102</v>
      </c>
      <c r="AA36" s="409">
        <v>0.78</v>
      </c>
      <c r="AB36" s="575">
        <v>110</v>
      </c>
      <c r="AC36" s="410"/>
      <c r="AD36" s="122"/>
    </row>
    <row r="37" spans="1:30" s="122" customFormat="1" ht="60" x14ac:dyDescent="0.2">
      <c r="B37" s="95" t="s">
        <v>12</v>
      </c>
      <c r="C37" s="820" t="s">
        <v>258</v>
      </c>
      <c r="D37" s="13" t="s">
        <v>42</v>
      </c>
      <c r="E37" s="96" t="s">
        <v>273</v>
      </c>
      <c r="F37" s="13" t="s">
        <v>13</v>
      </c>
      <c r="G37" s="381"/>
      <c r="H37" s="404"/>
      <c r="I37" s="408"/>
      <c r="J37" s="403"/>
      <c r="K37" s="409"/>
      <c r="L37" s="376"/>
      <c r="M37" s="409"/>
      <c r="N37" s="376"/>
      <c r="O37" s="391"/>
      <c r="P37" s="376"/>
      <c r="Q37" s="391"/>
      <c r="R37" s="376"/>
      <c r="S37" s="391"/>
      <c r="T37" s="376"/>
      <c r="U37" s="409"/>
      <c r="V37" s="376"/>
      <c r="W37" s="501">
        <v>0.56000000000000005</v>
      </c>
      <c r="X37" s="828">
        <f>References!G35</f>
        <v>94</v>
      </c>
      <c r="Y37" s="501">
        <v>3.3</v>
      </c>
      <c r="Z37" s="564">
        <v>102</v>
      </c>
      <c r="AA37" s="501">
        <v>19.8</v>
      </c>
      <c r="AB37" s="564">
        <v>110</v>
      </c>
      <c r="AC37" s="630" t="s">
        <v>835</v>
      </c>
    </row>
    <row r="38" spans="1:30" s="388" customFormat="1" x14ac:dyDescent="0.2">
      <c r="A38" s="122"/>
      <c r="B38" s="378" t="s">
        <v>12</v>
      </c>
      <c r="C38" s="378" t="s">
        <v>715</v>
      </c>
      <c r="D38" s="379" t="s">
        <v>42</v>
      </c>
      <c r="E38" s="386" t="s">
        <v>272</v>
      </c>
      <c r="F38" s="379" t="s">
        <v>13</v>
      </c>
      <c r="G38" s="381"/>
      <c r="H38" s="404"/>
      <c r="I38" s="408"/>
      <c r="J38" s="403"/>
      <c r="K38" s="409"/>
      <c r="L38" s="376"/>
      <c r="M38" s="409"/>
      <c r="N38" s="376"/>
      <c r="O38" s="391"/>
      <c r="P38" s="376"/>
      <c r="Q38" s="391"/>
      <c r="R38" s="376"/>
      <c r="S38" s="391"/>
      <c r="T38" s="376"/>
      <c r="U38" s="409"/>
      <c r="V38" s="376"/>
      <c r="W38" s="389">
        <v>160.1</v>
      </c>
      <c r="X38" s="827">
        <f>References!G35</f>
        <v>94</v>
      </c>
      <c r="Y38" s="389">
        <v>0</v>
      </c>
      <c r="Z38" s="575">
        <v>102</v>
      </c>
      <c r="AA38" s="389">
        <v>8.6999999999999993</v>
      </c>
      <c r="AB38" s="575">
        <v>110</v>
      </c>
      <c r="AC38" s="410" t="s">
        <v>749</v>
      </c>
      <c r="AD38" s="122"/>
    </row>
    <row r="39" spans="1:30" s="122" customFormat="1" ht="24" x14ac:dyDescent="0.2">
      <c r="B39" s="95" t="s">
        <v>12</v>
      </c>
      <c r="C39" s="820" t="s">
        <v>716</v>
      </c>
      <c r="D39" s="13" t="s">
        <v>42</v>
      </c>
      <c r="E39" s="96" t="s">
        <v>717</v>
      </c>
      <c r="F39" s="13" t="s">
        <v>13</v>
      </c>
      <c r="G39" s="381"/>
      <c r="H39" s="404"/>
      <c r="I39" s="408"/>
      <c r="J39" s="403"/>
      <c r="K39" s="409"/>
      <c r="L39" s="376"/>
      <c r="M39" s="409"/>
      <c r="N39" s="376"/>
      <c r="O39" s="391"/>
      <c r="P39" s="376"/>
      <c r="Q39" s="391"/>
      <c r="R39" s="376"/>
      <c r="S39" s="391"/>
      <c r="T39" s="376"/>
      <c r="U39" s="409"/>
      <c r="V39" s="376"/>
      <c r="W39" s="367">
        <v>159.5</v>
      </c>
      <c r="X39" s="828">
        <f>References!G35</f>
        <v>94</v>
      </c>
      <c r="Y39" s="367">
        <v>-3.3</v>
      </c>
      <c r="Z39" s="564">
        <v>102</v>
      </c>
      <c r="AA39" s="367">
        <v>-11.2</v>
      </c>
      <c r="AB39" s="564">
        <v>110</v>
      </c>
      <c r="AC39" s="178" t="s">
        <v>749</v>
      </c>
    </row>
    <row r="40" spans="1:30" s="388" customFormat="1" ht="36" x14ac:dyDescent="0.2">
      <c r="A40" s="122"/>
      <c r="B40" s="378" t="s">
        <v>12</v>
      </c>
      <c r="C40" s="378" t="s">
        <v>205</v>
      </c>
      <c r="D40" s="379" t="s">
        <v>213</v>
      </c>
      <c r="E40" s="386" t="s">
        <v>218</v>
      </c>
      <c r="F40" s="379" t="s">
        <v>13</v>
      </c>
      <c r="G40" s="378"/>
      <c r="H40" s="403"/>
      <c r="I40" s="387"/>
      <c r="J40" s="403"/>
      <c r="K40" s="387"/>
      <c r="L40" s="403"/>
      <c r="M40" s="387">
        <v>0</v>
      </c>
      <c r="N40" s="827">
        <f>References!$G$4</f>
        <v>63</v>
      </c>
      <c r="O40" s="387">
        <v>0</v>
      </c>
      <c r="P40" s="827">
        <f>References!$G$4</f>
        <v>63</v>
      </c>
      <c r="Q40" s="387">
        <v>0</v>
      </c>
      <c r="R40" s="827">
        <f>References!$G$4</f>
        <v>63</v>
      </c>
      <c r="S40" s="387">
        <v>0</v>
      </c>
      <c r="T40" s="827">
        <f>References!$G$4</f>
        <v>63</v>
      </c>
      <c r="U40" s="387">
        <v>0</v>
      </c>
      <c r="V40" s="827">
        <f>References!$G$4</f>
        <v>63</v>
      </c>
      <c r="W40" s="387">
        <v>0</v>
      </c>
      <c r="X40" s="827">
        <f>References!G35</f>
        <v>94</v>
      </c>
      <c r="Y40" s="387">
        <v>0</v>
      </c>
      <c r="Z40" s="575">
        <v>102</v>
      </c>
      <c r="AA40" s="387">
        <v>0</v>
      </c>
      <c r="AB40" s="575">
        <v>110</v>
      </c>
      <c r="AC40" s="405" t="s">
        <v>458</v>
      </c>
      <c r="AD40" s="122"/>
    </row>
    <row r="41" spans="1:30" s="388" customFormat="1" x14ac:dyDescent="0.2">
      <c r="A41" s="122"/>
      <c r="B41" s="378"/>
      <c r="C41" s="378"/>
      <c r="D41" s="379"/>
      <c r="E41" s="411" t="s">
        <v>280</v>
      </c>
      <c r="F41" s="379" t="s">
        <v>13</v>
      </c>
      <c r="G41" s="378"/>
      <c r="H41" s="403"/>
      <c r="I41" s="387"/>
      <c r="J41" s="403"/>
      <c r="K41" s="387"/>
      <c r="L41" s="403"/>
      <c r="M41" s="387">
        <v>0</v>
      </c>
      <c r="N41" s="827">
        <f>References!$G$4</f>
        <v>63</v>
      </c>
      <c r="O41" s="387">
        <v>0</v>
      </c>
      <c r="P41" s="827">
        <f>References!$G$4</f>
        <v>63</v>
      </c>
      <c r="Q41" s="387">
        <v>0</v>
      </c>
      <c r="R41" s="827">
        <f>References!$G$4</f>
        <v>63</v>
      </c>
      <c r="S41" s="387">
        <v>0</v>
      </c>
      <c r="T41" s="827">
        <f>References!$G$4</f>
        <v>63</v>
      </c>
      <c r="U41" s="387">
        <v>0</v>
      </c>
      <c r="V41" s="827">
        <f>References!$G$4</f>
        <v>63</v>
      </c>
      <c r="W41" s="412">
        <v>0</v>
      </c>
      <c r="X41" s="376"/>
      <c r="Y41" s="412">
        <v>0</v>
      </c>
      <c r="Z41" s="575"/>
      <c r="AA41" s="412">
        <v>0</v>
      </c>
      <c r="AB41" s="575">
        <v>110</v>
      </c>
      <c r="AC41" s="377"/>
      <c r="AD41" s="122"/>
    </row>
    <row r="42" spans="1:30" s="388" customFormat="1" x14ac:dyDescent="0.2">
      <c r="A42" s="122"/>
      <c r="B42" s="378"/>
      <c r="C42" s="378"/>
      <c r="D42" s="379"/>
      <c r="E42" s="411" t="s">
        <v>281</v>
      </c>
      <c r="F42" s="379" t="s">
        <v>13</v>
      </c>
      <c r="G42" s="378"/>
      <c r="H42" s="403"/>
      <c r="I42" s="387"/>
      <c r="J42" s="403"/>
      <c r="K42" s="387"/>
      <c r="L42" s="403"/>
      <c r="M42" s="383" t="s">
        <v>119</v>
      </c>
      <c r="N42" s="827">
        <f>References!$G$4</f>
        <v>63</v>
      </c>
      <c r="O42" s="383" t="s">
        <v>119</v>
      </c>
      <c r="P42" s="827">
        <f>References!$G$4</f>
        <v>63</v>
      </c>
      <c r="Q42" s="383" t="s">
        <v>119</v>
      </c>
      <c r="R42" s="827">
        <f>References!$G$4</f>
        <v>63</v>
      </c>
      <c r="S42" s="383" t="s">
        <v>119</v>
      </c>
      <c r="T42" s="827">
        <f>References!$G$4</f>
        <v>63</v>
      </c>
      <c r="U42" s="413" t="s">
        <v>119</v>
      </c>
      <c r="V42" s="827">
        <f>References!G4</f>
        <v>63</v>
      </c>
      <c r="W42" s="412" t="s">
        <v>119</v>
      </c>
      <c r="X42" s="376"/>
      <c r="Y42" s="412" t="s">
        <v>119</v>
      </c>
      <c r="Z42" s="575"/>
      <c r="AA42" s="412" t="s">
        <v>119</v>
      </c>
      <c r="AB42" s="575">
        <v>110</v>
      </c>
      <c r="AC42" s="377"/>
      <c r="AD42" s="122"/>
    </row>
    <row r="43" spans="1:30" s="122" customFormat="1" ht="24" x14ac:dyDescent="0.2">
      <c r="B43" s="95" t="s">
        <v>12</v>
      </c>
      <c r="C43" s="821" t="str">
        <f t="shared" ref="C43:C62" si="0">D43</f>
        <v>BH-B-M</v>
      </c>
      <c r="D43" s="13" t="s">
        <v>219</v>
      </c>
      <c r="E43" s="96" t="s">
        <v>220</v>
      </c>
      <c r="F43" s="13" t="s">
        <v>786</v>
      </c>
      <c r="G43" s="235" t="s">
        <v>468</v>
      </c>
      <c r="H43" s="828">
        <f>References!$G$14</f>
        <v>73</v>
      </c>
      <c r="I43" s="47"/>
      <c r="J43" s="832"/>
      <c r="K43" s="234" t="s">
        <v>469</v>
      </c>
      <c r="L43" s="828">
        <f>References!$G$13</f>
        <v>72</v>
      </c>
      <c r="M43" s="47"/>
      <c r="N43" s="832"/>
      <c r="O43" s="47"/>
      <c r="P43" s="832"/>
      <c r="Q43" s="234" t="s">
        <v>466</v>
      </c>
      <c r="R43" s="828">
        <f>References!$G$12</f>
        <v>71</v>
      </c>
      <c r="S43" s="47"/>
      <c r="T43" s="832"/>
      <c r="U43" s="234" t="s">
        <v>467</v>
      </c>
      <c r="V43" s="828">
        <f>References!$G$11</f>
        <v>70</v>
      </c>
      <c r="W43" s="116"/>
      <c r="X43" s="834"/>
      <c r="Y43" s="116"/>
      <c r="Z43" s="564"/>
      <c r="AA43" s="116"/>
      <c r="AB43" s="564"/>
      <c r="AC43" s="434" t="s">
        <v>491</v>
      </c>
    </row>
    <row r="44" spans="1:30" s="388" customFormat="1" ht="24" x14ac:dyDescent="0.2">
      <c r="A44" s="122"/>
      <c r="B44" s="378" t="s">
        <v>12</v>
      </c>
      <c r="C44" s="822" t="str">
        <f t="shared" si="0"/>
        <v>WA-SW-SWF</v>
      </c>
      <c r="D44" s="379" t="s">
        <v>221</v>
      </c>
      <c r="E44" s="386" t="s">
        <v>222</v>
      </c>
      <c r="F44" s="379" t="s">
        <v>786</v>
      </c>
      <c r="G44" s="414" t="s">
        <v>471</v>
      </c>
      <c r="H44" s="827">
        <f>References!$G$14</f>
        <v>73</v>
      </c>
      <c r="I44" s="387"/>
      <c r="J44" s="403"/>
      <c r="K44" s="415" t="s">
        <v>466</v>
      </c>
      <c r="L44" s="827">
        <f>References!$G$13</f>
        <v>72</v>
      </c>
      <c r="M44" s="387"/>
      <c r="N44" s="403"/>
      <c r="O44" s="387"/>
      <c r="P44" s="403"/>
      <c r="Q44" s="415" t="s">
        <v>461</v>
      </c>
      <c r="R44" s="827">
        <f>References!$G$12</f>
        <v>71</v>
      </c>
      <c r="S44" s="387"/>
      <c r="T44" s="403"/>
      <c r="U44" s="415" t="s">
        <v>466</v>
      </c>
      <c r="V44" s="827">
        <f>References!$G$11</f>
        <v>70</v>
      </c>
      <c r="W44" s="631"/>
      <c r="X44" s="376"/>
      <c r="Y44" s="631"/>
      <c r="Z44" s="575"/>
      <c r="AA44" s="631"/>
      <c r="AB44" s="575"/>
      <c r="AC44" s="405" t="s">
        <v>491</v>
      </c>
      <c r="AD44" s="122"/>
    </row>
    <row r="45" spans="1:30" s="122" customFormat="1" ht="24" x14ac:dyDescent="0.2">
      <c r="B45" s="95" t="s">
        <v>12</v>
      </c>
      <c r="C45" s="821" t="str">
        <f t="shared" si="0"/>
        <v>WA-SW-EF</v>
      </c>
      <c r="D45" s="13" t="s">
        <v>223</v>
      </c>
      <c r="E45" s="96" t="s">
        <v>433</v>
      </c>
      <c r="F45" s="13" t="s">
        <v>786</v>
      </c>
      <c r="G45" s="235" t="s">
        <v>464</v>
      </c>
      <c r="H45" s="828">
        <f>References!$G$14</f>
        <v>73</v>
      </c>
      <c r="I45" s="47"/>
      <c r="J45" s="832"/>
      <c r="K45" s="234" t="s">
        <v>470</v>
      </c>
      <c r="L45" s="828">
        <f>References!$G$13</f>
        <v>72</v>
      </c>
      <c r="M45" s="47"/>
      <c r="N45" s="832"/>
      <c r="O45" s="47"/>
      <c r="P45" s="832"/>
      <c r="Q45" s="234" t="s">
        <v>468</v>
      </c>
      <c r="R45" s="828">
        <f>References!$G$12</f>
        <v>71</v>
      </c>
      <c r="S45" s="47"/>
      <c r="T45" s="832"/>
      <c r="U45" s="234" t="s">
        <v>465</v>
      </c>
      <c r="V45" s="828">
        <f>References!$G$11</f>
        <v>70</v>
      </c>
      <c r="W45" s="116"/>
      <c r="X45" s="834"/>
      <c r="Y45" s="116"/>
      <c r="Z45" s="564"/>
      <c r="AA45" s="116"/>
      <c r="AB45" s="564"/>
      <c r="AC45" s="177" t="s">
        <v>491</v>
      </c>
    </row>
    <row r="46" spans="1:30" s="388" customFormat="1" x14ac:dyDescent="0.2">
      <c r="A46" s="122"/>
      <c r="B46" s="378" t="s">
        <v>20</v>
      </c>
      <c r="C46" s="822" t="str">
        <f t="shared" si="0"/>
        <v>W1</v>
      </c>
      <c r="D46" s="379" t="s">
        <v>224</v>
      </c>
      <c r="E46" s="386" t="s">
        <v>225</v>
      </c>
      <c r="F46" s="379" t="s">
        <v>22</v>
      </c>
      <c r="G46" s="381" t="s">
        <v>42</v>
      </c>
      <c r="H46" s="382" t="s">
        <v>42</v>
      </c>
      <c r="I46" s="395">
        <v>6395</v>
      </c>
      <c r="J46" s="827">
        <f>References!B52</f>
        <v>49</v>
      </c>
      <c r="K46" s="395">
        <v>5486</v>
      </c>
      <c r="L46" s="827">
        <f>References!$B$51</f>
        <v>48</v>
      </c>
      <c r="M46" s="395">
        <v>5885</v>
      </c>
      <c r="N46" s="827">
        <f>References!$G$7</f>
        <v>66</v>
      </c>
      <c r="O46" s="395">
        <v>6065</v>
      </c>
      <c r="P46" s="827">
        <f>References!$G$7</f>
        <v>66</v>
      </c>
      <c r="Q46" s="395">
        <v>5589</v>
      </c>
      <c r="R46" s="827">
        <f>References!G7</f>
        <v>66</v>
      </c>
      <c r="S46" s="395">
        <v>5141</v>
      </c>
      <c r="T46" s="827">
        <f>References!G7</f>
        <v>66</v>
      </c>
      <c r="U46" s="395">
        <v>6395</v>
      </c>
      <c r="V46" s="827">
        <f>References!G7</f>
        <v>66</v>
      </c>
      <c r="W46" s="395">
        <v>6862</v>
      </c>
      <c r="X46" s="827">
        <f>References!G34</f>
        <v>93</v>
      </c>
      <c r="Y46" s="395">
        <v>6468</v>
      </c>
      <c r="Z46" s="575">
        <v>103</v>
      </c>
      <c r="AA46" s="395">
        <v>5955</v>
      </c>
      <c r="AB46" s="575">
        <v>112</v>
      </c>
      <c r="AC46" s="402"/>
      <c r="AD46" s="122"/>
    </row>
    <row r="47" spans="1:30" s="122" customFormat="1" x14ac:dyDescent="0.2">
      <c r="B47" s="95" t="s">
        <v>20</v>
      </c>
      <c r="C47" s="821" t="str">
        <f t="shared" si="0"/>
        <v>W2</v>
      </c>
      <c r="D47" s="13" t="s">
        <v>226</v>
      </c>
      <c r="E47" s="96" t="s">
        <v>227</v>
      </c>
      <c r="F47" s="13" t="s">
        <v>22</v>
      </c>
      <c r="G47" s="97" t="s">
        <v>42</v>
      </c>
      <c r="H47" s="829" t="s">
        <v>42</v>
      </c>
      <c r="I47" s="104">
        <v>0</v>
      </c>
      <c r="J47" s="828">
        <f>References!B52</f>
        <v>49</v>
      </c>
      <c r="K47" s="433" t="s">
        <v>42</v>
      </c>
      <c r="L47" s="828">
        <f>References!$B$51</f>
        <v>48</v>
      </c>
      <c r="M47" s="433" t="s">
        <v>119</v>
      </c>
      <c r="N47" s="828">
        <f>References!$G$7</f>
        <v>66</v>
      </c>
      <c r="O47" s="433" t="s">
        <v>119</v>
      </c>
      <c r="P47" s="828">
        <f>References!G7</f>
        <v>66</v>
      </c>
      <c r="Q47" s="433" t="s">
        <v>119</v>
      </c>
      <c r="R47" s="828">
        <f>References!G7</f>
        <v>66</v>
      </c>
      <c r="S47" s="433" t="s">
        <v>119</v>
      </c>
      <c r="T47" s="828">
        <f>References!G7</f>
        <v>66</v>
      </c>
      <c r="U47" s="433" t="s">
        <v>119</v>
      </c>
      <c r="V47" s="828">
        <f>References!G7</f>
        <v>66</v>
      </c>
      <c r="W47" s="433" t="s">
        <v>119</v>
      </c>
      <c r="X47" s="828">
        <f>References!G34</f>
        <v>93</v>
      </c>
      <c r="Y47" s="433" t="s">
        <v>119</v>
      </c>
      <c r="Z47" s="564">
        <v>103</v>
      </c>
      <c r="AA47" s="433" t="s">
        <v>119</v>
      </c>
      <c r="AB47" s="564">
        <v>112</v>
      </c>
      <c r="AC47" s="124"/>
    </row>
    <row r="48" spans="1:30" s="388" customFormat="1" x14ac:dyDescent="0.2">
      <c r="A48" s="122"/>
      <c r="B48" s="378" t="s">
        <v>20</v>
      </c>
      <c r="C48" s="822" t="str">
        <f t="shared" si="0"/>
        <v>W3</v>
      </c>
      <c r="D48" s="379" t="s">
        <v>228</v>
      </c>
      <c r="E48" s="386" t="s">
        <v>229</v>
      </c>
      <c r="F48" s="379" t="s">
        <v>22</v>
      </c>
      <c r="G48" s="381" t="s">
        <v>42</v>
      </c>
      <c r="H48" s="382" t="s">
        <v>42</v>
      </c>
      <c r="I48" s="401">
        <v>0</v>
      </c>
      <c r="J48" s="827">
        <f>References!B52</f>
        <v>49</v>
      </c>
      <c r="K48" s="387">
        <v>0</v>
      </c>
      <c r="L48" s="827">
        <f>References!$B$51</f>
        <v>48</v>
      </c>
      <c r="M48" s="401">
        <v>0</v>
      </c>
      <c r="N48" s="827">
        <f>References!$G$7</f>
        <v>66</v>
      </c>
      <c r="O48" s="395">
        <v>19952</v>
      </c>
      <c r="P48" s="827">
        <f>References!G7</f>
        <v>66</v>
      </c>
      <c r="Q48" s="395">
        <v>77102</v>
      </c>
      <c r="R48" s="827">
        <f>References!G7</f>
        <v>66</v>
      </c>
      <c r="S48" s="395">
        <v>61290</v>
      </c>
      <c r="T48" s="827">
        <f>References!G7</f>
        <v>66</v>
      </c>
      <c r="U48" s="416">
        <v>0</v>
      </c>
      <c r="V48" s="827">
        <f>References!G7</f>
        <v>66</v>
      </c>
      <c r="W48" s="416">
        <v>0</v>
      </c>
      <c r="X48" s="827">
        <f>References!G34</f>
        <v>93</v>
      </c>
      <c r="Y48" s="416">
        <v>0</v>
      </c>
      <c r="Z48" s="575">
        <v>103</v>
      </c>
      <c r="AA48" s="416">
        <v>0</v>
      </c>
      <c r="AB48" s="575">
        <v>112</v>
      </c>
      <c r="AC48" s="402"/>
      <c r="AD48" s="122"/>
    </row>
    <row r="49" spans="1:30" s="122" customFormat="1" x14ac:dyDescent="0.2">
      <c r="B49" s="95" t="s">
        <v>20</v>
      </c>
      <c r="C49" s="821" t="str">
        <f t="shared" si="0"/>
        <v>W4</v>
      </c>
      <c r="D49" s="13" t="s">
        <v>230</v>
      </c>
      <c r="E49" s="96" t="s">
        <v>231</v>
      </c>
      <c r="F49" s="13" t="s">
        <v>22</v>
      </c>
      <c r="G49" s="97" t="s">
        <v>42</v>
      </c>
      <c r="H49" s="829" t="s">
        <v>42</v>
      </c>
      <c r="I49" s="202">
        <v>20999</v>
      </c>
      <c r="J49" s="828">
        <f>References!$G$16</f>
        <v>75</v>
      </c>
      <c r="K49" s="202">
        <v>23531</v>
      </c>
      <c r="L49" s="828">
        <f>References!$G$16</f>
        <v>75</v>
      </c>
      <c r="M49" s="202">
        <v>22408</v>
      </c>
      <c r="N49" s="828">
        <f>References!$G$7</f>
        <v>66</v>
      </c>
      <c r="O49" s="202">
        <v>28040</v>
      </c>
      <c r="P49" s="828">
        <f>References!G7</f>
        <v>66</v>
      </c>
      <c r="Q49" s="202">
        <v>42322</v>
      </c>
      <c r="R49" s="828">
        <f>References!G7</f>
        <v>66</v>
      </c>
      <c r="S49" s="202">
        <v>40742</v>
      </c>
      <c r="T49" s="828">
        <f>References!G7</f>
        <v>66</v>
      </c>
      <c r="U49" s="202">
        <v>41776</v>
      </c>
      <c r="V49" s="828">
        <f>References!G7</f>
        <v>66</v>
      </c>
      <c r="W49" s="202">
        <v>41543</v>
      </c>
      <c r="X49" s="828">
        <f>References!G34</f>
        <v>93</v>
      </c>
      <c r="Y49" s="202">
        <v>38280</v>
      </c>
      <c r="Z49" s="564">
        <v>103</v>
      </c>
      <c r="AA49" s="202">
        <v>38465</v>
      </c>
      <c r="AB49" s="564">
        <v>112</v>
      </c>
      <c r="AC49" s="124"/>
    </row>
    <row r="50" spans="1:30" s="388" customFormat="1" ht="24" x14ac:dyDescent="0.2">
      <c r="A50" s="122"/>
      <c r="B50" s="378" t="s">
        <v>20</v>
      </c>
      <c r="C50" s="822" t="str">
        <f t="shared" si="0"/>
        <v>W5</v>
      </c>
      <c r="D50" s="379" t="s">
        <v>232</v>
      </c>
      <c r="E50" s="386" t="s">
        <v>233</v>
      </c>
      <c r="F50" s="379" t="s">
        <v>22</v>
      </c>
      <c r="G50" s="381" t="s">
        <v>42</v>
      </c>
      <c r="H50" s="382" t="s">
        <v>42</v>
      </c>
      <c r="I50" s="395">
        <v>502692</v>
      </c>
      <c r="J50" s="827">
        <f>References!B52</f>
        <v>49</v>
      </c>
      <c r="K50" s="395">
        <v>475156</v>
      </c>
      <c r="L50" s="827">
        <f>References!$B$51</f>
        <v>48</v>
      </c>
      <c r="M50" s="395">
        <v>491727</v>
      </c>
      <c r="N50" s="827">
        <f>References!$G$7</f>
        <v>66</v>
      </c>
      <c r="O50" s="395">
        <v>479633</v>
      </c>
      <c r="P50" s="827">
        <f>References!G7</f>
        <v>66</v>
      </c>
      <c r="Q50" s="395">
        <v>414004</v>
      </c>
      <c r="R50" s="827">
        <f>References!G7</f>
        <v>66</v>
      </c>
      <c r="S50" s="395">
        <v>415498</v>
      </c>
      <c r="T50" s="827">
        <f>References!G7</f>
        <v>66</v>
      </c>
      <c r="U50" s="395">
        <v>510299</v>
      </c>
      <c r="V50" s="827">
        <f>References!G7</f>
        <v>66</v>
      </c>
      <c r="W50" s="395">
        <v>523725</v>
      </c>
      <c r="X50" s="827">
        <f>References!G34</f>
        <v>93</v>
      </c>
      <c r="Y50" s="395">
        <v>509573</v>
      </c>
      <c r="Z50" s="575">
        <v>103</v>
      </c>
      <c r="AA50" s="395">
        <v>528687</v>
      </c>
      <c r="AB50" s="575">
        <v>112</v>
      </c>
      <c r="AC50" s="417" t="s">
        <v>445</v>
      </c>
      <c r="AD50" s="122"/>
    </row>
    <row r="51" spans="1:30" s="122" customFormat="1" x14ac:dyDescent="0.2">
      <c r="B51" s="95" t="s">
        <v>20</v>
      </c>
      <c r="C51" s="821" t="str">
        <f t="shared" si="0"/>
        <v>W6</v>
      </c>
      <c r="D51" s="13" t="s">
        <v>234</v>
      </c>
      <c r="E51" s="96" t="s">
        <v>235</v>
      </c>
      <c r="F51" s="13" t="s">
        <v>22</v>
      </c>
      <c r="G51" s="97" t="s">
        <v>42</v>
      </c>
      <c r="H51" s="829" t="s">
        <v>42</v>
      </c>
      <c r="I51" s="104">
        <v>0</v>
      </c>
      <c r="J51" s="828">
        <f>References!B52</f>
        <v>49</v>
      </c>
      <c r="K51" s="433" t="s">
        <v>42</v>
      </c>
      <c r="L51" s="828">
        <f>References!$B$51</f>
        <v>48</v>
      </c>
      <c r="M51" s="433" t="s">
        <v>119</v>
      </c>
      <c r="N51" s="828">
        <f>References!$G$7</f>
        <v>66</v>
      </c>
      <c r="O51" s="433" t="s">
        <v>119</v>
      </c>
      <c r="P51" s="828">
        <f>References!G7</f>
        <v>66</v>
      </c>
      <c r="Q51" s="433" t="s">
        <v>119</v>
      </c>
      <c r="R51" s="828">
        <f>References!G7</f>
        <v>66</v>
      </c>
      <c r="S51" s="433" t="s">
        <v>119</v>
      </c>
      <c r="T51" s="828">
        <f>References!G7</f>
        <v>66</v>
      </c>
      <c r="U51" s="433" t="s">
        <v>119</v>
      </c>
      <c r="V51" s="828">
        <f>References!G7</f>
        <v>66</v>
      </c>
      <c r="W51" s="433" t="s">
        <v>119</v>
      </c>
      <c r="X51" s="828">
        <f>References!G34</f>
        <v>93</v>
      </c>
      <c r="Y51" s="433" t="s">
        <v>119</v>
      </c>
      <c r="Z51" s="564">
        <v>103</v>
      </c>
      <c r="AA51" s="433" t="s">
        <v>119</v>
      </c>
      <c r="AB51" s="564">
        <v>112</v>
      </c>
      <c r="AC51" s="124"/>
    </row>
    <row r="52" spans="1:30" s="388" customFormat="1" x14ac:dyDescent="0.2">
      <c r="A52" s="122"/>
      <c r="B52" s="378" t="s">
        <v>20</v>
      </c>
      <c r="C52" s="822" t="str">
        <f t="shared" si="0"/>
        <v>W7</v>
      </c>
      <c r="D52" s="379" t="s">
        <v>236</v>
      </c>
      <c r="E52" s="386" t="s">
        <v>237</v>
      </c>
      <c r="F52" s="379" t="s">
        <v>22</v>
      </c>
      <c r="G52" s="381" t="s">
        <v>42</v>
      </c>
      <c r="H52" s="382" t="s">
        <v>42</v>
      </c>
      <c r="I52" s="395">
        <v>530086</v>
      </c>
      <c r="J52" s="827">
        <f>References!$G$16</f>
        <v>75</v>
      </c>
      <c r="K52" s="395">
        <v>504173</v>
      </c>
      <c r="L52" s="827">
        <f>References!$G$16</f>
        <v>75</v>
      </c>
      <c r="M52" s="395">
        <v>520020</v>
      </c>
      <c r="N52" s="827">
        <f>References!$G$16</f>
        <v>75</v>
      </c>
      <c r="O52" s="395">
        <v>533690</v>
      </c>
      <c r="P52" s="827">
        <f>References!G7</f>
        <v>66</v>
      </c>
      <c r="Q52" s="395">
        <v>539017</v>
      </c>
      <c r="R52" s="827">
        <f>References!G7</f>
        <v>66</v>
      </c>
      <c r="S52" s="395">
        <v>522671</v>
      </c>
      <c r="T52" s="827">
        <f>References!G7</f>
        <v>66</v>
      </c>
      <c r="U52" s="395">
        <v>558470</v>
      </c>
      <c r="V52" s="827">
        <f>References!G7</f>
        <v>66</v>
      </c>
      <c r="W52" s="395">
        <v>572129</v>
      </c>
      <c r="X52" s="827">
        <f>References!G34</f>
        <v>93</v>
      </c>
      <c r="Y52" s="395">
        <v>554321</v>
      </c>
      <c r="Z52" s="575">
        <v>103</v>
      </c>
      <c r="AA52" s="395">
        <v>573107</v>
      </c>
      <c r="AB52" s="575">
        <v>112</v>
      </c>
      <c r="AC52" s="402"/>
      <c r="AD52" s="122"/>
    </row>
    <row r="53" spans="1:30" s="122" customFormat="1" ht="36" x14ac:dyDescent="0.2">
      <c r="B53" s="95" t="s">
        <v>20</v>
      </c>
      <c r="C53" s="821" t="str">
        <f t="shared" si="0"/>
        <v>W8</v>
      </c>
      <c r="D53" s="13" t="s">
        <v>238</v>
      </c>
      <c r="E53" s="96" t="s">
        <v>239</v>
      </c>
      <c r="F53" s="13" t="s">
        <v>22</v>
      </c>
      <c r="G53" s="97" t="s">
        <v>42</v>
      </c>
      <c r="H53" s="829" t="s">
        <v>42</v>
      </c>
      <c r="I53" s="202">
        <v>316813</v>
      </c>
      <c r="J53" s="828">
        <f>References!B52</f>
        <v>49</v>
      </c>
      <c r="K53" s="202">
        <v>292782</v>
      </c>
      <c r="L53" s="828">
        <f>References!$B$51</f>
        <v>48</v>
      </c>
      <c r="M53" s="202">
        <v>320861</v>
      </c>
      <c r="N53" s="828">
        <f>References!$G$7</f>
        <v>66</v>
      </c>
      <c r="O53" s="202">
        <v>334488</v>
      </c>
      <c r="P53" s="828">
        <f>References!G7</f>
        <v>66</v>
      </c>
      <c r="Q53" s="202">
        <v>324053</v>
      </c>
      <c r="R53" s="828">
        <f>References!G7</f>
        <v>66</v>
      </c>
      <c r="S53" s="202">
        <v>323953</v>
      </c>
      <c r="T53" s="828">
        <f>References!G7</f>
        <v>66</v>
      </c>
      <c r="U53" s="202">
        <v>335976</v>
      </c>
      <c r="V53" s="828">
        <f>References!G7</f>
        <v>66</v>
      </c>
      <c r="W53" s="202">
        <v>354877</v>
      </c>
      <c r="X53" s="828">
        <f>References!G34</f>
        <v>93</v>
      </c>
      <c r="Y53" s="202">
        <v>352843</v>
      </c>
      <c r="Z53" s="564">
        <v>103</v>
      </c>
      <c r="AA53" s="202">
        <v>356577</v>
      </c>
      <c r="AB53" s="564">
        <v>112</v>
      </c>
      <c r="AC53" s="531" t="s">
        <v>791</v>
      </c>
    </row>
    <row r="54" spans="1:30" s="388" customFormat="1" ht="36" x14ac:dyDescent="0.2">
      <c r="A54" s="122"/>
      <c r="B54" s="378" t="s">
        <v>20</v>
      </c>
      <c r="C54" s="822" t="str">
        <f t="shared" si="0"/>
        <v>W9</v>
      </c>
      <c r="D54" s="379" t="s">
        <v>240</v>
      </c>
      <c r="E54" s="386" t="s">
        <v>241</v>
      </c>
      <c r="F54" s="379" t="s">
        <v>22</v>
      </c>
      <c r="G54" s="381" t="s">
        <v>42</v>
      </c>
      <c r="H54" s="382" t="s">
        <v>42</v>
      </c>
      <c r="I54" s="395">
        <v>147644</v>
      </c>
      <c r="J54" s="827">
        <f>References!B52</f>
        <v>49</v>
      </c>
      <c r="K54" s="395">
        <v>136064</v>
      </c>
      <c r="L54" s="827">
        <f>References!$B$51</f>
        <v>48</v>
      </c>
      <c r="M54" s="395">
        <v>126712</v>
      </c>
      <c r="N54" s="827">
        <f>References!$G$7</f>
        <v>66</v>
      </c>
      <c r="O54" s="395">
        <v>130640</v>
      </c>
      <c r="P54" s="827">
        <f>References!G7</f>
        <v>66</v>
      </c>
      <c r="Q54" s="395">
        <v>127443</v>
      </c>
      <c r="R54" s="827">
        <f>References!G7</f>
        <v>66</v>
      </c>
      <c r="S54" s="395">
        <v>119496</v>
      </c>
      <c r="T54" s="827">
        <f>References!G34</f>
        <v>93</v>
      </c>
      <c r="U54" s="395">
        <v>123842</v>
      </c>
      <c r="V54" s="827">
        <f>References!G34</f>
        <v>93</v>
      </c>
      <c r="W54" s="395">
        <v>126539</v>
      </c>
      <c r="X54" s="827">
        <f>References!G34</f>
        <v>93</v>
      </c>
      <c r="Y54" s="395">
        <v>123680</v>
      </c>
      <c r="Z54" s="575">
        <v>103</v>
      </c>
      <c r="AA54" s="395">
        <v>130673</v>
      </c>
      <c r="AB54" s="575">
        <v>112</v>
      </c>
      <c r="AC54" s="417" t="s">
        <v>792</v>
      </c>
      <c r="AD54" s="122"/>
    </row>
    <row r="55" spans="1:30" s="122" customFormat="1" x14ac:dyDescent="0.2">
      <c r="B55" s="95" t="s">
        <v>20</v>
      </c>
      <c r="C55" s="821" t="str">
        <f t="shared" si="0"/>
        <v>W10</v>
      </c>
      <c r="D55" s="13" t="s">
        <v>242</v>
      </c>
      <c r="E55" s="96" t="s">
        <v>243</v>
      </c>
      <c r="F55" s="13" t="s">
        <v>22</v>
      </c>
      <c r="G55" s="97" t="s">
        <v>42</v>
      </c>
      <c r="H55" s="829" t="s">
        <v>42</v>
      </c>
      <c r="I55" s="202">
        <v>45473</v>
      </c>
      <c r="J55" s="828">
        <f>References!B52</f>
        <v>49</v>
      </c>
      <c r="K55" s="202">
        <v>52855</v>
      </c>
      <c r="L55" s="828">
        <f>References!$B$51</f>
        <v>48</v>
      </c>
      <c r="M55" s="202">
        <v>44395</v>
      </c>
      <c r="N55" s="828">
        <f>References!$G$7</f>
        <v>66</v>
      </c>
      <c r="O55" s="202">
        <v>50268</v>
      </c>
      <c r="P55" s="828">
        <f>References!G7</f>
        <v>66</v>
      </c>
      <c r="Q55" s="202">
        <v>54827</v>
      </c>
      <c r="R55" s="828">
        <f>References!G7</f>
        <v>66</v>
      </c>
      <c r="S55" s="202">
        <v>49158</v>
      </c>
      <c r="T55" s="828">
        <f>References!G7</f>
        <v>66</v>
      </c>
      <c r="U55" s="202">
        <v>63729</v>
      </c>
      <c r="V55" s="828">
        <f>References!G34</f>
        <v>93</v>
      </c>
      <c r="W55" s="202">
        <v>60076</v>
      </c>
      <c r="X55" s="828">
        <f>References!G34</f>
        <v>93</v>
      </c>
      <c r="Y55" s="202">
        <v>52302</v>
      </c>
      <c r="Z55" s="564">
        <v>103</v>
      </c>
      <c r="AA55" s="202">
        <v>51654</v>
      </c>
      <c r="AB55" s="564">
        <v>112</v>
      </c>
      <c r="AC55" s="124"/>
    </row>
    <row r="56" spans="1:30" s="388" customFormat="1" x14ac:dyDescent="0.2">
      <c r="A56" s="122"/>
      <c r="B56" s="378" t="s">
        <v>20</v>
      </c>
      <c r="C56" s="822" t="str">
        <f t="shared" si="0"/>
        <v>W18</v>
      </c>
      <c r="D56" s="379" t="s">
        <v>244</v>
      </c>
      <c r="E56" s="386" t="s">
        <v>245</v>
      </c>
      <c r="F56" s="379" t="s">
        <v>22</v>
      </c>
      <c r="G56" s="381" t="s">
        <v>42</v>
      </c>
      <c r="H56" s="382" t="s">
        <v>42</v>
      </c>
      <c r="I56" s="395">
        <v>485512</v>
      </c>
      <c r="J56" s="827">
        <f>References!B52</f>
        <v>49</v>
      </c>
      <c r="K56" s="395">
        <v>546381</v>
      </c>
      <c r="L56" s="827">
        <f>References!$B$51</f>
        <v>48</v>
      </c>
      <c r="M56" s="395">
        <v>475692</v>
      </c>
      <c r="N56" s="827">
        <f>References!$G$7</f>
        <v>66</v>
      </c>
      <c r="O56" s="395">
        <v>464237</v>
      </c>
      <c r="P56" s="827">
        <f>References!G7</f>
        <v>66</v>
      </c>
      <c r="Q56" s="395">
        <v>509435</v>
      </c>
      <c r="R56" s="827">
        <f>References!G7</f>
        <v>66</v>
      </c>
      <c r="S56" s="395">
        <v>588097</v>
      </c>
      <c r="T56" s="827">
        <f>References!G7</f>
        <v>66</v>
      </c>
      <c r="U56" s="395">
        <v>496575</v>
      </c>
      <c r="V56" s="827">
        <f>References!G7</f>
        <v>66</v>
      </c>
      <c r="W56" s="395">
        <v>469579</v>
      </c>
      <c r="X56" s="827">
        <f>References!G34</f>
        <v>93</v>
      </c>
      <c r="Y56" s="395">
        <v>564424</v>
      </c>
      <c r="Z56" s="575">
        <v>103</v>
      </c>
      <c r="AA56" s="395">
        <v>547783</v>
      </c>
      <c r="AB56" s="575">
        <v>112</v>
      </c>
      <c r="AC56" s="402"/>
      <c r="AD56" s="122"/>
    </row>
    <row r="57" spans="1:30" s="122" customFormat="1" x14ac:dyDescent="0.2">
      <c r="B57" s="95" t="s">
        <v>20</v>
      </c>
      <c r="C57" s="821" t="str">
        <f t="shared" si="0"/>
        <v>W19</v>
      </c>
      <c r="D57" s="13" t="s">
        <v>246</v>
      </c>
      <c r="E57" s="96" t="s">
        <v>247</v>
      </c>
      <c r="F57" s="13" t="s">
        <v>22</v>
      </c>
      <c r="G57" s="97" t="s">
        <v>42</v>
      </c>
      <c r="H57" s="829" t="s">
        <v>42</v>
      </c>
      <c r="I57" s="202">
        <v>290</v>
      </c>
      <c r="J57" s="828">
        <f>References!B52</f>
        <v>49</v>
      </c>
      <c r="K57" s="202">
        <v>324</v>
      </c>
      <c r="L57" s="828">
        <f>References!$B$51</f>
        <v>48</v>
      </c>
      <c r="M57" s="202">
        <v>279</v>
      </c>
      <c r="N57" s="828">
        <f>References!$G$7</f>
        <v>66</v>
      </c>
      <c r="O57" s="202">
        <v>269</v>
      </c>
      <c r="P57" s="828">
        <f>References!G7</f>
        <v>66</v>
      </c>
      <c r="Q57" s="202">
        <v>292</v>
      </c>
      <c r="R57" s="828">
        <f>References!G7</f>
        <v>66</v>
      </c>
      <c r="S57" s="202">
        <v>334</v>
      </c>
      <c r="T57" s="828">
        <f>References!G7</f>
        <v>66</v>
      </c>
      <c r="U57" s="202">
        <v>277</v>
      </c>
      <c r="V57" s="828">
        <f>References!G7</f>
        <v>66</v>
      </c>
      <c r="W57" s="202">
        <v>261</v>
      </c>
      <c r="X57" s="828">
        <f>References!G34</f>
        <v>93</v>
      </c>
      <c r="Y57" s="202">
        <v>309</v>
      </c>
      <c r="Z57" s="564">
        <v>103</v>
      </c>
      <c r="AA57" s="202">
        <v>296</v>
      </c>
      <c r="AB57" s="564">
        <v>112</v>
      </c>
      <c r="AC57" s="124"/>
    </row>
    <row r="58" spans="1:30" s="388" customFormat="1" x14ac:dyDescent="0.2">
      <c r="A58" s="122"/>
      <c r="B58" s="378" t="s">
        <v>20</v>
      </c>
      <c r="C58" s="822" t="str">
        <f t="shared" si="0"/>
        <v>W20</v>
      </c>
      <c r="D58" s="379" t="s">
        <v>248</v>
      </c>
      <c r="E58" s="386" t="s">
        <v>249</v>
      </c>
      <c r="F58" s="379" t="s">
        <v>22</v>
      </c>
      <c r="G58" s="381" t="s">
        <v>42</v>
      </c>
      <c r="H58" s="382" t="s">
        <v>42</v>
      </c>
      <c r="I58" s="395">
        <v>1652</v>
      </c>
      <c r="J58" s="827">
        <f>References!B52</f>
        <v>49</v>
      </c>
      <c r="K58" s="395">
        <v>1402</v>
      </c>
      <c r="L58" s="827">
        <f>References!$B$51</f>
        <v>48</v>
      </c>
      <c r="M58" s="395">
        <v>1704</v>
      </c>
      <c r="N58" s="827">
        <f>References!$G$7</f>
        <v>66</v>
      </c>
      <c r="O58" s="395">
        <v>2209</v>
      </c>
      <c r="P58" s="827">
        <f>References!G7</f>
        <v>66</v>
      </c>
      <c r="Q58" s="395">
        <v>2250</v>
      </c>
      <c r="R58" s="827">
        <f>References!G7</f>
        <v>66</v>
      </c>
      <c r="S58" s="395">
        <v>1873</v>
      </c>
      <c r="T58" s="827">
        <f>References!G7</f>
        <v>66</v>
      </c>
      <c r="U58" s="395">
        <v>2064</v>
      </c>
      <c r="V58" s="827">
        <f>References!G7</f>
        <v>66</v>
      </c>
      <c r="W58" s="395">
        <v>2137</v>
      </c>
      <c r="X58" s="827">
        <f>References!G34</f>
        <v>93</v>
      </c>
      <c r="Y58" s="395">
        <v>2138</v>
      </c>
      <c r="Z58" s="575">
        <v>103</v>
      </c>
      <c r="AA58" s="395">
        <v>2489</v>
      </c>
      <c r="AB58" s="575">
        <v>112</v>
      </c>
      <c r="AC58" s="402"/>
      <c r="AD58" s="122"/>
    </row>
    <row r="59" spans="1:30" s="122" customFormat="1" ht="24" x14ac:dyDescent="0.2">
      <c r="B59" s="95" t="s">
        <v>20</v>
      </c>
      <c r="C59" s="821" t="str">
        <f t="shared" si="0"/>
        <v>W21</v>
      </c>
      <c r="D59" s="13" t="s">
        <v>250</v>
      </c>
      <c r="E59" s="96" t="s">
        <v>251</v>
      </c>
      <c r="F59" s="13" t="s">
        <v>22</v>
      </c>
      <c r="G59" s="97" t="s">
        <v>42</v>
      </c>
      <c r="H59" s="829" t="s">
        <v>42</v>
      </c>
      <c r="I59" s="202">
        <v>5995</v>
      </c>
      <c r="J59" s="828">
        <f>References!B52</f>
        <v>49</v>
      </c>
      <c r="K59" s="202">
        <v>7212</v>
      </c>
      <c r="L59" s="828">
        <f>References!$B$51</f>
        <v>48</v>
      </c>
      <c r="M59" s="202">
        <v>5155</v>
      </c>
      <c r="N59" s="828">
        <f>References!$G$7</f>
        <v>66</v>
      </c>
      <c r="O59" s="202">
        <v>7537</v>
      </c>
      <c r="P59" s="828">
        <f>References!G7</f>
        <v>66</v>
      </c>
      <c r="Q59" s="202">
        <v>7687</v>
      </c>
      <c r="R59" s="828">
        <f>References!G7</f>
        <v>66</v>
      </c>
      <c r="S59" s="202">
        <v>9683</v>
      </c>
      <c r="T59" s="828">
        <f>References!G7</f>
        <v>66</v>
      </c>
      <c r="U59" s="202">
        <v>10544</v>
      </c>
      <c r="V59" s="828">
        <f>References!G7</f>
        <v>66</v>
      </c>
      <c r="W59" s="202">
        <v>10205</v>
      </c>
      <c r="X59" s="828">
        <f>References!G34</f>
        <v>93</v>
      </c>
      <c r="Y59" s="202">
        <v>9682</v>
      </c>
      <c r="Z59" s="564">
        <v>103</v>
      </c>
      <c r="AA59" s="202">
        <v>9899</v>
      </c>
      <c r="AB59" s="564">
        <v>112</v>
      </c>
      <c r="AC59" s="124"/>
    </row>
    <row r="60" spans="1:30" s="388" customFormat="1" x14ac:dyDescent="0.2">
      <c r="A60" s="122"/>
      <c r="B60" s="378" t="s">
        <v>20</v>
      </c>
      <c r="C60" s="822" t="str">
        <f t="shared" si="0"/>
        <v>W22</v>
      </c>
      <c r="D60" s="379" t="s">
        <v>252</v>
      </c>
      <c r="E60" s="386" t="s">
        <v>253</v>
      </c>
      <c r="F60" s="379" t="s">
        <v>22</v>
      </c>
      <c r="G60" s="381" t="s">
        <v>42</v>
      </c>
      <c r="H60" s="382" t="s">
        <v>42</v>
      </c>
      <c r="I60" s="395">
        <v>130</v>
      </c>
      <c r="J60" s="827">
        <f>References!B52</f>
        <v>49</v>
      </c>
      <c r="K60" s="395">
        <v>632</v>
      </c>
      <c r="L60" s="827">
        <f>References!$B$51</f>
        <v>48</v>
      </c>
      <c r="M60" s="395">
        <v>3034</v>
      </c>
      <c r="N60" s="827">
        <f>References!$G$7</f>
        <v>66</v>
      </c>
      <c r="O60" s="395">
        <v>5643</v>
      </c>
      <c r="P60" s="827">
        <f>References!G7</f>
        <v>66</v>
      </c>
      <c r="Q60" s="395">
        <v>5199</v>
      </c>
      <c r="R60" s="827">
        <f>References!G7</f>
        <v>66</v>
      </c>
      <c r="S60" s="395">
        <v>5187</v>
      </c>
      <c r="T60" s="827">
        <f>References!G7</f>
        <v>66</v>
      </c>
      <c r="U60" s="395">
        <v>5175</v>
      </c>
      <c r="V60" s="827">
        <f>References!G7</f>
        <v>66</v>
      </c>
      <c r="W60" s="395">
        <v>5400</v>
      </c>
      <c r="X60" s="827">
        <f>References!G34</f>
        <v>93</v>
      </c>
      <c r="Y60" s="395">
        <v>4795</v>
      </c>
      <c r="Z60" s="575">
        <v>103</v>
      </c>
      <c r="AA60" s="395">
        <v>4876</v>
      </c>
      <c r="AB60" s="575">
        <v>112</v>
      </c>
      <c r="AC60" s="402"/>
      <c r="AD60" s="122"/>
    </row>
    <row r="61" spans="1:30" s="122" customFormat="1" x14ac:dyDescent="0.2">
      <c r="B61" s="95" t="s">
        <v>20</v>
      </c>
      <c r="C61" s="821" t="str">
        <f t="shared" si="0"/>
        <v>W23</v>
      </c>
      <c r="D61" s="13" t="s">
        <v>254</v>
      </c>
      <c r="E61" s="96" t="s">
        <v>255</v>
      </c>
      <c r="F61" s="13" t="s">
        <v>22</v>
      </c>
      <c r="G61" s="97" t="s">
        <v>42</v>
      </c>
      <c r="H61" s="829" t="s">
        <v>42</v>
      </c>
      <c r="I61" s="432">
        <v>0</v>
      </c>
      <c r="J61" s="828">
        <f>References!B52</f>
        <v>49</v>
      </c>
      <c r="K61" s="432">
        <v>0</v>
      </c>
      <c r="L61" s="828">
        <f>References!$B$51</f>
        <v>48</v>
      </c>
      <c r="M61" s="47">
        <v>0</v>
      </c>
      <c r="N61" s="828">
        <f>References!$G$7</f>
        <v>66</v>
      </c>
      <c r="O61" s="202">
        <v>1980</v>
      </c>
      <c r="P61" s="828">
        <f>References!G7</f>
        <v>66</v>
      </c>
      <c r="Q61" s="202">
        <v>15989</v>
      </c>
      <c r="R61" s="828">
        <f>References!G7</f>
        <v>66</v>
      </c>
      <c r="S61" s="202">
        <v>13362</v>
      </c>
      <c r="T61" s="828">
        <f>References!G7</f>
        <v>66</v>
      </c>
      <c r="U61" s="202">
        <v>15142</v>
      </c>
      <c r="V61" s="828">
        <f>References!G7</f>
        <v>66</v>
      </c>
      <c r="W61" s="202">
        <v>14990</v>
      </c>
      <c r="X61" s="828">
        <f>References!G34</f>
        <v>93</v>
      </c>
      <c r="Y61" s="202">
        <v>11779</v>
      </c>
      <c r="Z61" s="564">
        <v>103</v>
      </c>
      <c r="AA61" s="202">
        <v>10837</v>
      </c>
      <c r="AB61" s="564">
        <v>112</v>
      </c>
      <c r="AC61" s="124"/>
    </row>
    <row r="62" spans="1:30" s="388" customFormat="1" x14ac:dyDescent="0.2">
      <c r="A62" s="122"/>
      <c r="B62" s="378" t="s">
        <v>20</v>
      </c>
      <c r="C62" s="822" t="str">
        <f t="shared" si="0"/>
        <v>W24</v>
      </c>
      <c r="D62" s="379" t="s">
        <v>256</v>
      </c>
      <c r="E62" s="386" t="s">
        <v>257</v>
      </c>
      <c r="F62" s="379" t="s">
        <v>22</v>
      </c>
      <c r="G62" s="381" t="s">
        <v>42</v>
      </c>
      <c r="H62" s="382" t="s">
        <v>42</v>
      </c>
      <c r="I62" s="395">
        <v>13352</v>
      </c>
      <c r="J62" s="827">
        <f>References!B52</f>
        <v>49</v>
      </c>
      <c r="K62" s="395">
        <v>14917</v>
      </c>
      <c r="L62" s="827">
        <f>References!$B$51</f>
        <v>48</v>
      </c>
      <c r="M62" s="395">
        <v>15549</v>
      </c>
      <c r="N62" s="827">
        <f>References!$G$7</f>
        <v>66</v>
      </c>
      <c r="O62" s="395">
        <v>16314</v>
      </c>
      <c r="P62" s="827">
        <f>References!G7</f>
        <v>66</v>
      </c>
      <c r="Q62" s="395">
        <v>16396</v>
      </c>
      <c r="R62" s="827">
        <f>References!G7</f>
        <v>66</v>
      </c>
      <c r="S62" s="395">
        <v>15823</v>
      </c>
      <c r="T62" s="827">
        <f>References!G7</f>
        <v>66</v>
      </c>
      <c r="U62" s="395">
        <v>14026</v>
      </c>
      <c r="V62" s="827">
        <f>References!G7</f>
        <v>66</v>
      </c>
      <c r="W62" s="395">
        <v>14211</v>
      </c>
      <c r="X62" s="376">
        <v>93</v>
      </c>
      <c r="Y62" s="395">
        <v>14680</v>
      </c>
      <c r="Z62" s="575">
        <v>103</v>
      </c>
      <c r="AA62" s="395">
        <v>15241</v>
      </c>
      <c r="AB62" s="575">
        <v>112</v>
      </c>
      <c r="AC62" s="402"/>
      <c r="AD62" s="122"/>
    </row>
    <row r="63" spans="1:30" s="122" customFormat="1" x14ac:dyDescent="0.2">
      <c r="B63" s="95" t="s">
        <v>20</v>
      </c>
      <c r="C63" s="821" t="str">
        <f>D63</f>
        <v>E1</v>
      </c>
      <c r="D63" s="13" t="s">
        <v>191</v>
      </c>
      <c r="E63" s="96" t="s">
        <v>573</v>
      </c>
      <c r="F63" s="13" t="s">
        <v>22</v>
      </c>
      <c r="G63" s="97" t="s">
        <v>42</v>
      </c>
      <c r="H63" s="829" t="s">
        <v>42</v>
      </c>
      <c r="I63" s="430" t="s">
        <v>42</v>
      </c>
      <c r="J63" s="829" t="s">
        <v>42</v>
      </c>
      <c r="K63" s="837">
        <f>366412/K56</f>
        <v>0.67061629156211511</v>
      </c>
      <c r="L63" s="828">
        <f>References!B26</f>
        <v>23</v>
      </c>
      <c r="M63" s="837">
        <f>353298/M56</f>
        <v>0.74270326177442547</v>
      </c>
      <c r="N63" s="828">
        <f>References!$G$16</f>
        <v>75</v>
      </c>
      <c r="O63" s="837">
        <f>351409/O56</f>
        <v>0.75696034568550119</v>
      </c>
      <c r="P63" s="828">
        <f>References!$G$16</f>
        <v>75</v>
      </c>
      <c r="Q63" s="838">
        <v>0.75</v>
      </c>
      <c r="R63" s="828">
        <f>References!G42</f>
        <v>101</v>
      </c>
      <c r="S63" s="143">
        <v>0.73</v>
      </c>
      <c r="T63" s="828">
        <f>References!G42</f>
        <v>101</v>
      </c>
      <c r="U63" s="290">
        <v>0.74</v>
      </c>
      <c r="V63" s="828">
        <f>References!G42</f>
        <v>101</v>
      </c>
      <c r="W63" s="290">
        <v>0.74199999999999999</v>
      </c>
      <c r="X63" s="828">
        <f>References!G37</f>
        <v>96</v>
      </c>
      <c r="Y63" s="290">
        <v>0.73099999999999998</v>
      </c>
      <c r="Z63" s="564">
        <v>105</v>
      </c>
      <c r="AA63" s="290">
        <v>0.73299999999999998</v>
      </c>
      <c r="AB63" s="564">
        <v>111</v>
      </c>
      <c r="AC63" s="431"/>
    </row>
    <row r="64" spans="1:30" s="388" customFormat="1" x14ac:dyDescent="0.2">
      <c r="A64" s="122"/>
      <c r="B64" s="378" t="s">
        <v>20</v>
      </c>
      <c r="C64" s="822" t="str">
        <f>D64</f>
        <v>E2</v>
      </c>
      <c r="D64" s="379" t="s">
        <v>192</v>
      </c>
      <c r="E64" s="386" t="s">
        <v>574</v>
      </c>
      <c r="F64" s="379" t="s">
        <v>22</v>
      </c>
      <c r="G64" s="381" t="s">
        <v>42</v>
      </c>
      <c r="H64" s="382" t="s">
        <v>42</v>
      </c>
      <c r="I64" s="418" t="s">
        <v>42</v>
      </c>
      <c r="J64" s="382" t="s">
        <v>42</v>
      </c>
      <c r="K64" s="839">
        <f>57518/K56</f>
        <v>0.10527086410398605</v>
      </c>
      <c r="L64" s="827">
        <f>References!B26</f>
        <v>23</v>
      </c>
      <c r="M64" s="839">
        <f>15546/M56</f>
        <v>3.2680810272192932E-2</v>
      </c>
      <c r="N64" s="827">
        <f>References!$G$16</f>
        <v>75</v>
      </c>
      <c r="O64" s="839">
        <f>14881/O56</f>
        <v>3.2054747898164086E-2</v>
      </c>
      <c r="P64" s="827">
        <f>References!$G$16</f>
        <v>75</v>
      </c>
      <c r="Q64" s="839">
        <f>17462/Q56</f>
        <v>3.4277189435354856E-2</v>
      </c>
      <c r="R64" s="827">
        <f>References!G42</f>
        <v>101</v>
      </c>
      <c r="S64" s="419">
        <v>0.04</v>
      </c>
      <c r="T64" s="827">
        <f>References!G42</f>
        <v>101</v>
      </c>
      <c r="U64" s="392">
        <v>0.04</v>
      </c>
      <c r="V64" s="827">
        <f>References!G42</f>
        <v>101</v>
      </c>
      <c r="W64" s="392">
        <v>3.3000000000000002E-2</v>
      </c>
      <c r="X64" s="827">
        <f>References!G37</f>
        <v>96</v>
      </c>
      <c r="Y64" s="392">
        <v>4.2000000000000003E-2</v>
      </c>
      <c r="Z64" s="575">
        <v>105</v>
      </c>
      <c r="AA64" s="392">
        <v>4.1000000000000002E-2</v>
      </c>
      <c r="AB64" s="575">
        <v>111</v>
      </c>
      <c r="AC64" s="421"/>
      <c r="AD64" s="122"/>
    </row>
    <row r="65" spans="1:30" s="122" customFormat="1" x14ac:dyDescent="0.2">
      <c r="B65" s="95" t="s">
        <v>20</v>
      </c>
      <c r="C65" s="821" t="str">
        <f>D65</f>
        <v>E3</v>
      </c>
      <c r="D65" s="13" t="s">
        <v>194</v>
      </c>
      <c r="E65" s="96" t="s">
        <v>575</v>
      </c>
      <c r="F65" s="13" t="s">
        <v>22</v>
      </c>
      <c r="G65" s="97" t="s">
        <v>42</v>
      </c>
      <c r="H65" s="829" t="s">
        <v>42</v>
      </c>
      <c r="I65" s="430" t="s">
        <v>42</v>
      </c>
      <c r="J65" s="829" t="s">
        <v>42</v>
      </c>
      <c r="K65" s="837">
        <f>122106/K56</f>
        <v>0.22348141681354219</v>
      </c>
      <c r="L65" s="828">
        <f>References!B26</f>
        <v>23</v>
      </c>
      <c r="M65" s="837">
        <f>106426/M56</f>
        <v>0.2237287993071147</v>
      </c>
      <c r="N65" s="828">
        <f>References!$G$16</f>
        <v>75</v>
      </c>
      <c r="O65" s="837">
        <f>97583/O56</f>
        <v>0.21020082414801061</v>
      </c>
      <c r="P65" s="828">
        <f>References!$G$16</f>
        <v>75</v>
      </c>
      <c r="Q65" s="840">
        <f>106919/Q56</f>
        <v>0.20987760950857323</v>
      </c>
      <c r="R65" s="828">
        <f>References!G42</f>
        <v>101</v>
      </c>
      <c r="S65" s="143">
        <v>0.23</v>
      </c>
      <c r="T65" s="828">
        <f>References!G42</f>
        <v>101</v>
      </c>
      <c r="U65" s="290">
        <v>0.22</v>
      </c>
      <c r="V65" s="828">
        <f>References!G42</f>
        <v>101</v>
      </c>
      <c r="W65" s="522">
        <v>0.22500000000000001</v>
      </c>
      <c r="X65" s="828">
        <f>References!G37</f>
        <v>96</v>
      </c>
      <c r="Y65" s="522">
        <v>0.22700000000000001</v>
      </c>
      <c r="Z65" s="564">
        <v>105</v>
      </c>
      <c r="AA65" s="522">
        <v>0.22600000000000001</v>
      </c>
      <c r="AB65" s="564">
        <v>111</v>
      </c>
      <c r="AC65" s="431"/>
    </row>
    <row r="66" spans="1:30" s="388" customFormat="1" x14ac:dyDescent="0.2">
      <c r="A66" s="122"/>
      <c r="B66" s="378" t="s">
        <v>20</v>
      </c>
      <c r="C66" s="822" t="str">
        <f t="shared" ref="C66:C87" si="1">D66</f>
        <v>E8</v>
      </c>
      <c r="D66" s="379" t="s">
        <v>258</v>
      </c>
      <c r="E66" s="386" t="s">
        <v>576</v>
      </c>
      <c r="F66" s="379" t="s">
        <v>22</v>
      </c>
      <c r="G66" s="381" t="s">
        <v>42</v>
      </c>
      <c r="H66" s="382" t="s">
        <v>42</v>
      </c>
      <c r="I66" s="409">
        <v>1</v>
      </c>
      <c r="J66" s="827">
        <f>References!B45</f>
        <v>42</v>
      </c>
      <c r="K66" s="420">
        <v>1</v>
      </c>
      <c r="L66" s="827">
        <f>References!B48</f>
        <v>45</v>
      </c>
      <c r="M66" s="420">
        <v>1</v>
      </c>
      <c r="N66" s="827">
        <f>References!B48</f>
        <v>45</v>
      </c>
      <c r="O66" s="420">
        <v>1</v>
      </c>
      <c r="P66" s="827">
        <f>References!B48</f>
        <v>45</v>
      </c>
      <c r="Q66" s="420">
        <v>1</v>
      </c>
      <c r="R66" s="827">
        <f>References!B48</f>
        <v>45</v>
      </c>
      <c r="S66" s="420">
        <v>1</v>
      </c>
      <c r="T66" s="827">
        <f>References!B48</f>
        <v>45</v>
      </c>
      <c r="U66" s="419">
        <v>1</v>
      </c>
      <c r="V66" s="827">
        <f>References!G5</f>
        <v>64</v>
      </c>
      <c r="W66" s="419">
        <v>1</v>
      </c>
      <c r="X66" s="827">
        <f>References!G37</f>
        <v>96</v>
      </c>
      <c r="Y66" s="419">
        <v>1</v>
      </c>
      <c r="Z66" s="575">
        <v>105</v>
      </c>
      <c r="AA66" s="419">
        <v>1</v>
      </c>
      <c r="AB66" s="575">
        <v>111</v>
      </c>
      <c r="AC66" s="421"/>
      <c r="AD66" s="122"/>
    </row>
    <row r="67" spans="1:30" s="122" customFormat="1" x14ac:dyDescent="0.2">
      <c r="B67" s="95" t="s">
        <v>20</v>
      </c>
      <c r="C67" s="821" t="str">
        <f t="shared" si="1"/>
        <v>W1</v>
      </c>
      <c r="D67" s="13" t="s">
        <v>224</v>
      </c>
      <c r="E67" s="96" t="s">
        <v>225</v>
      </c>
      <c r="F67" s="13" t="s">
        <v>13</v>
      </c>
      <c r="G67" s="199">
        <v>60934</v>
      </c>
      <c r="H67" s="842">
        <f>References!B25</f>
        <v>22</v>
      </c>
      <c r="I67" s="202">
        <v>63711</v>
      </c>
      <c r="J67" s="828">
        <f>References!B25</f>
        <v>22</v>
      </c>
      <c r="K67" s="202">
        <v>64311</v>
      </c>
      <c r="L67" s="828">
        <f>References!B25</f>
        <v>22</v>
      </c>
      <c r="M67" s="202">
        <v>61814</v>
      </c>
      <c r="N67" s="828">
        <f>References!G4</f>
        <v>63</v>
      </c>
      <c r="O67" s="202">
        <v>63433</v>
      </c>
      <c r="P67" s="828">
        <f>References!G4</f>
        <v>63</v>
      </c>
      <c r="Q67" s="202">
        <v>65676</v>
      </c>
      <c r="R67" s="828">
        <f>References!G4</f>
        <v>63</v>
      </c>
      <c r="S67" s="202">
        <v>61035</v>
      </c>
      <c r="T67" s="828">
        <f>References!G4</f>
        <v>63</v>
      </c>
      <c r="U67" s="202">
        <v>66060</v>
      </c>
      <c r="V67" s="828">
        <f>References!G4</f>
        <v>63</v>
      </c>
      <c r="W67" s="202">
        <v>67253</v>
      </c>
      <c r="X67" s="828">
        <f>References!G35</f>
        <v>94</v>
      </c>
      <c r="Y67" s="202">
        <v>64281</v>
      </c>
      <c r="Z67" s="564">
        <v>102</v>
      </c>
      <c r="AA67" s="202">
        <v>59444</v>
      </c>
      <c r="AB67" s="564">
        <v>110</v>
      </c>
      <c r="AC67" s="124"/>
    </row>
    <row r="68" spans="1:30" s="388" customFormat="1" ht="84" x14ac:dyDescent="0.2">
      <c r="A68" s="122"/>
      <c r="B68" s="378" t="s">
        <v>20</v>
      </c>
      <c r="C68" s="822" t="str">
        <f t="shared" si="1"/>
        <v>W2</v>
      </c>
      <c r="D68" s="379" t="s">
        <v>226</v>
      </c>
      <c r="E68" s="386" t="s">
        <v>227</v>
      </c>
      <c r="F68" s="379" t="s">
        <v>13</v>
      </c>
      <c r="G68" s="394">
        <v>1971</v>
      </c>
      <c r="H68" s="843">
        <f>References!B25</f>
        <v>22</v>
      </c>
      <c r="I68" s="395">
        <v>11158</v>
      </c>
      <c r="J68" s="827">
        <f>References!B25</f>
        <v>22</v>
      </c>
      <c r="K68" s="395">
        <v>3025</v>
      </c>
      <c r="L68" s="827">
        <f>References!B25</f>
        <v>22</v>
      </c>
      <c r="M68" s="395">
        <v>5504</v>
      </c>
      <c r="N68" s="827">
        <f>References!G4</f>
        <v>63</v>
      </c>
      <c r="O68" s="395">
        <v>7117</v>
      </c>
      <c r="P68" s="827">
        <f>References!G4</f>
        <v>63</v>
      </c>
      <c r="Q68" s="395">
        <v>2333</v>
      </c>
      <c r="R68" s="827">
        <f>References!G4</f>
        <v>63</v>
      </c>
      <c r="S68" s="395">
        <v>2159</v>
      </c>
      <c r="T68" s="827">
        <f>References!G4</f>
        <v>63</v>
      </c>
      <c r="U68" s="395">
        <v>2561</v>
      </c>
      <c r="V68" s="827">
        <f>References!G4</f>
        <v>63</v>
      </c>
      <c r="W68" s="395">
        <v>4230</v>
      </c>
      <c r="X68" s="827">
        <f>References!G35</f>
        <v>94</v>
      </c>
      <c r="Y68" s="395">
        <v>2734</v>
      </c>
      <c r="Z68" s="575">
        <v>102</v>
      </c>
      <c r="AA68" s="395">
        <v>9016</v>
      </c>
      <c r="AB68" s="575">
        <v>110</v>
      </c>
      <c r="AC68" s="405" t="s">
        <v>836</v>
      </c>
      <c r="AD68" s="122"/>
    </row>
    <row r="69" spans="1:30" s="122" customFormat="1" x14ac:dyDescent="0.2">
      <c r="B69" s="95" t="s">
        <v>20</v>
      </c>
      <c r="C69" s="821" t="str">
        <f t="shared" si="1"/>
        <v>W3</v>
      </c>
      <c r="D69" s="13" t="s">
        <v>228</v>
      </c>
      <c r="E69" s="96" t="s">
        <v>229</v>
      </c>
      <c r="F69" s="13" t="s">
        <v>13</v>
      </c>
      <c r="G69" s="97" t="s">
        <v>42</v>
      </c>
      <c r="H69" s="842">
        <f>References!B25</f>
        <v>22</v>
      </c>
      <c r="I69" s="121" t="s">
        <v>42</v>
      </c>
      <c r="J69" s="828">
        <f>References!B25</f>
        <v>22</v>
      </c>
      <c r="K69" s="121" t="s">
        <v>42</v>
      </c>
      <c r="L69" s="828">
        <f>References!B25</f>
        <v>22</v>
      </c>
      <c r="M69" s="121" t="s">
        <v>42</v>
      </c>
      <c r="N69" s="828">
        <f>References!G4</f>
        <v>63</v>
      </c>
      <c r="O69" s="121" t="s">
        <v>42</v>
      </c>
      <c r="P69" s="828">
        <f>References!G4</f>
        <v>63</v>
      </c>
      <c r="Q69" s="121">
        <v>0</v>
      </c>
      <c r="R69" s="828">
        <f>References!G4</f>
        <v>63</v>
      </c>
      <c r="S69" s="121">
        <v>0</v>
      </c>
      <c r="T69" s="828">
        <f>References!G4</f>
        <v>63</v>
      </c>
      <c r="U69" s="121">
        <v>0</v>
      </c>
      <c r="V69" s="828">
        <f>References!G4</f>
        <v>63</v>
      </c>
      <c r="W69" s="121">
        <v>0</v>
      </c>
      <c r="X69" s="572">
        <v>120</v>
      </c>
      <c r="Y69" s="121">
        <v>0</v>
      </c>
      <c r="Z69" s="564">
        <v>102</v>
      </c>
      <c r="AA69" s="121">
        <v>0</v>
      </c>
      <c r="AB69" s="564">
        <v>110</v>
      </c>
      <c r="AC69" s="180"/>
    </row>
    <row r="70" spans="1:30" s="388" customFormat="1" x14ac:dyDescent="0.2">
      <c r="A70" s="122"/>
      <c r="B70" s="378" t="s">
        <v>20</v>
      </c>
      <c r="C70" s="822" t="str">
        <f t="shared" si="1"/>
        <v>W4</v>
      </c>
      <c r="D70" s="379" t="s">
        <v>230</v>
      </c>
      <c r="E70" s="386" t="s">
        <v>231</v>
      </c>
      <c r="F70" s="379" t="s">
        <v>13</v>
      </c>
      <c r="G70" s="394">
        <v>1860</v>
      </c>
      <c r="H70" s="843">
        <f>References!B25</f>
        <v>22</v>
      </c>
      <c r="I70" s="395">
        <v>2055</v>
      </c>
      <c r="J70" s="827">
        <f>References!B25</f>
        <v>22</v>
      </c>
      <c r="K70" s="395">
        <v>2174</v>
      </c>
      <c r="L70" s="827">
        <f>References!B25</f>
        <v>22</v>
      </c>
      <c r="M70" s="395">
        <v>2872</v>
      </c>
      <c r="N70" s="827">
        <f>References!G4</f>
        <v>63</v>
      </c>
      <c r="O70" s="395">
        <v>2899</v>
      </c>
      <c r="P70" s="827">
        <f>References!G4</f>
        <v>63</v>
      </c>
      <c r="Q70" s="395">
        <v>2186</v>
      </c>
      <c r="R70" s="827">
        <f>References!G4</f>
        <v>63</v>
      </c>
      <c r="S70" s="395">
        <v>1873</v>
      </c>
      <c r="T70" s="827">
        <f>References!G4</f>
        <v>63</v>
      </c>
      <c r="U70" s="395">
        <v>1874</v>
      </c>
      <c r="V70" s="827">
        <f>References!G4</f>
        <v>63</v>
      </c>
      <c r="W70" s="395">
        <v>2505</v>
      </c>
      <c r="X70" s="827">
        <f>References!G35</f>
        <v>94</v>
      </c>
      <c r="Y70" s="395">
        <v>3045</v>
      </c>
      <c r="Z70" s="575">
        <v>102</v>
      </c>
      <c r="AA70" s="395">
        <v>4292</v>
      </c>
      <c r="AB70" s="575">
        <v>110</v>
      </c>
      <c r="AC70" s="377"/>
      <c r="AD70" s="122"/>
    </row>
    <row r="71" spans="1:30" s="122" customFormat="1" x14ac:dyDescent="0.2">
      <c r="B71" s="95" t="s">
        <v>20</v>
      </c>
      <c r="C71" s="821" t="str">
        <f t="shared" si="1"/>
        <v>W5</v>
      </c>
      <c r="D71" s="13" t="s">
        <v>232</v>
      </c>
      <c r="E71" s="96" t="s">
        <v>233</v>
      </c>
      <c r="F71" s="13" t="s">
        <v>13</v>
      </c>
      <c r="G71" s="97" t="s">
        <v>42</v>
      </c>
      <c r="H71" s="842">
        <f>References!B25</f>
        <v>22</v>
      </c>
      <c r="I71" s="121" t="s">
        <v>42</v>
      </c>
      <c r="J71" s="828">
        <f>References!B25</f>
        <v>22</v>
      </c>
      <c r="K71" s="121" t="s">
        <v>42</v>
      </c>
      <c r="L71" s="828">
        <f>References!B25</f>
        <v>22</v>
      </c>
      <c r="M71" s="121" t="s">
        <v>42</v>
      </c>
      <c r="N71" s="828">
        <f>References!G4</f>
        <v>63</v>
      </c>
      <c r="O71" s="121" t="s">
        <v>42</v>
      </c>
      <c r="P71" s="828">
        <f>References!G4</f>
        <v>63</v>
      </c>
      <c r="Q71" s="121">
        <v>0</v>
      </c>
      <c r="R71" s="828">
        <f>References!G4</f>
        <v>63</v>
      </c>
      <c r="S71" s="121">
        <v>0</v>
      </c>
      <c r="T71" s="828">
        <f>References!G4</f>
        <v>63</v>
      </c>
      <c r="U71" s="121">
        <v>0</v>
      </c>
      <c r="V71" s="828">
        <f>References!G4</f>
        <v>63</v>
      </c>
      <c r="W71" s="202">
        <v>267</v>
      </c>
      <c r="X71" s="828">
        <f>References!G35</f>
        <v>94</v>
      </c>
      <c r="Y71" s="202">
        <v>257</v>
      </c>
      <c r="Z71" s="564">
        <v>102</v>
      </c>
      <c r="AA71" s="202">
        <v>321</v>
      </c>
      <c r="AB71" s="564">
        <v>110</v>
      </c>
      <c r="AC71" s="180"/>
    </row>
    <row r="72" spans="1:30" s="388" customFormat="1" x14ac:dyDescent="0.2">
      <c r="A72" s="122"/>
      <c r="B72" s="378" t="s">
        <v>20</v>
      </c>
      <c r="C72" s="822" t="str">
        <f t="shared" si="1"/>
        <v>W6</v>
      </c>
      <c r="D72" s="379" t="s">
        <v>234</v>
      </c>
      <c r="E72" s="386" t="s">
        <v>235</v>
      </c>
      <c r="F72" s="379" t="s">
        <v>13</v>
      </c>
      <c r="G72" s="381">
        <v>0</v>
      </c>
      <c r="H72" s="843">
        <f>References!B25</f>
        <v>22</v>
      </c>
      <c r="I72" s="383">
        <v>0</v>
      </c>
      <c r="J72" s="827">
        <f>References!B25</f>
        <v>22</v>
      </c>
      <c r="K72" s="383">
        <v>0</v>
      </c>
      <c r="L72" s="827">
        <f>References!B25</f>
        <v>22</v>
      </c>
      <c r="M72" s="383">
        <v>0</v>
      </c>
      <c r="N72" s="827">
        <f>References!G4</f>
        <v>63</v>
      </c>
      <c r="O72" s="383">
        <v>0</v>
      </c>
      <c r="P72" s="827">
        <f>References!G4</f>
        <v>63</v>
      </c>
      <c r="Q72" s="383">
        <v>0</v>
      </c>
      <c r="R72" s="827">
        <f>References!G4</f>
        <v>63</v>
      </c>
      <c r="S72" s="383">
        <v>0</v>
      </c>
      <c r="T72" s="827">
        <f>References!G4</f>
        <v>63</v>
      </c>
      <c r="U72" s="383">
        <v>0</v>
      </c>
      <c r="V72" s="827">
        <f>References!G4</f>
        <v>63</v>
      </c>
      <c r="W72" s="383">
        <v>0</v>
      </c>
      <c r="X72" s="827">
        <f>References!G35</f>
        <v>94</v>
      </c>
      <c r="Y72" s="383">
        <v>0</v>
      </c>
      <c r="Z72" s="575">
        <v>102</v>
      </c>
      <c r="AA72" s="383">
        <v>0</v>
      </c>
      <c r="AB72" s="575">
        <v>110</v>
      </c>
      <c r="AC72" s="382"/>
      <c r="AD72" s="122"/>
    </row>
    <row r="73" spans="1:30" s="122" customFormat="1" x14ac:dyDescent="0.2">
      <c r="B73" s="95" t="s">
        <v>20</v>
      </c>
      <c r="C73" s="821" t="str">
        <f t="shared" si="1"/>
        <v>W7</v>
      </c>
      <c r="D73" s="13" t="s">
        <v>236</v>
      </c>
      <c r="E73" s="96" t="s">
        <v>237</v>
      </c>
      <c r="F73" s="13" t="s">
        <v>13</v>
      </c>
      <c r="G73" s="199">
        <v>74765</v>
      </c>
      <c r="H73" s="842">
        <f>References!B25</f>
        <v>22</v>
      </c>
      <c r="I73" s="202">
        <v>76924</v>
      </c>
      <c r="J73" s="828">
        <f>References!B25</f>
        <v>22</v>
      </c>
      <c r="K73" s="202">
        <v>69510</v>
      </c>
      <c r="L73" s="828">
        <f>References!B25</f>
        <v>22</v>
      </c>
      <c r="M73" s="202">
        <v>70190</v>
      </c>
      <c r="N73" s="828">
        <f>References!G4</f>
        <v>63</v>
      </c>
      <c r="O73" s="202">
        <v>73449</v>
      </c>
      <c r="P73" s="828">
        <f>References!G4</f>
        <v>63</v>
      </c>
      <c r="Q73" s="202">
        <v>70195</v>
      </c>
      <c r="R73" s="828">
        <f>References!G4</f>
        <v>63</v>
      </c>
      <c r="S73" s="202">
        <v>65067</v>
      </c>
      <c r="T73" s="828">
        <f>References!G4</f>
        <v>63</v>
      </c>
      <c r="U73" s="202">
        <v>70495</v>
      </c>
      <c r="V73" s="828">
        <f>References!G4</f>
        <v>63</v>
      </c>
      <c r="W73" s="202">
        <v>74255</v>
      </c>
      <c r="X73" s="828">
        <f>References!G35</f>
        <v>94</v>
      </c>
      <c r="Y73" s="202">
        <v>70317</v>
      </c>
      <c r="Z73" s="564">
        <v>102</v>
      </c>
      <c r="AA73" s="202">
        <v>73073</v>
      </c>
      <c r="AB73" s="564">
        <v>110</v>
      </c>
      <c r="AC73" s="164"/>
    </row>
    <row r="74" spans="1:30" s="388" customFormat="1" x14ac:dyDescent="0.2">
      <c r="A74" s="122"/>
      <c r="B74" s="378" t="s">
        <v>20</v>
      </c>
      <c r="C74" s="822" t="str">
        <f t="shared" si="1"/>
        <v>W8</v>
      </c>
      <c r="D74" s="379" t="s">
        <v>238</v>
      </c>
      <c r="E74" s="386" t="s">
        <v>239</v>
      </c>
      <c r="F74" s="379" t="s">
        <v>13</v>
      </c>
      <c r="G74" s="394">
        <v>40553</v>
      </c>
      <c r="H74" s="843">
        <f>References!B25</f>
        <v>22</v>
      </c>
      <c r="I74" s="395">
        <v>39238</v>
      </c>
      <c r="J74" s="827">
        <f>References!B25</f>
        <v>22</v>
      </c>
      <c r="K74" s="395">
        <v>36428</v>
      </c>
      <c r="L74" s="827">
        <f>References!B25</f>
        <v>22</v>
      </c>
      <c r="M74" s="395">
        <v>37199</v>
      </c>
      <c r="N74" s="827">
        <f>References!G4</f>
        <v>63</v>
      </c>
      <c r="O74" s="395">
        <v>38463</v>
      </c>
      <c r="P74" s="827">
        <f>References!G4</f>
        <v>63</v>
      </c>
      <c r="Q74" s="395">
        <v>37087</v>
      </c>
      <c r="R74" s="827">
        <f>References!G4</f>
        <v>63</v>
      </c>
      <c r="S74" s="395">
        <v>34911</v>
      </c>
      <c r="T74" s="827">
        <f>References!G4</f>
        <v>63</v>
      </c>
      <c r="U74" s="395">
        <v>38370</v>
      </c>
      <c r="V74" s="827">
        <f>References!G4</f>
        <v>63</v>
      </c>
      <c r="W74" s="395">
        <v>40150</v>
      </c>
      <c r="X74" s="827">
        <f>References!G35</f>
        <v>94</v>
      </c>
      <c r="Y74" s="395">
        <v>37723</v>
      </c>
      <c r="Z74" s="575">
        <v>102</v>
      </c>
      <c r="AA74" s="395">
        <v>37936</v>
      </c>
      <c r="AB74" s="575">
        <v>110</v>
      </c>
      <c r="AC74" s="377"/>
      <c r="AD74" s="122"/>
    </row>
    <row r="75" spans="1:30" s="122" customFormat="1" ht="24" x14ac:dyDescent="0.2">
      <c r="B75" s="95" t="s">
        <v>20</v>
      </c>
      <c r="C75" s="821" t="str">
        <f t="shared" si="1"/>
        <v>W9</v>
      </c>
      <c r="D75" s="13" t="s">
        <v>240</v>
      </c>
      <c r="E75" s="96" t="s">
        <v>241</v>
      </c>
      <c r="F75" s="13" t="s">
        <v>13</v>
      </c>
      <c r="G75" s="199">
        <v>20784</v>
      </c>
      <c r="H75" s="842">
        <f>References!B25</f>
        <v>22</v>
      </c>
      <c r="I75" s="202">
        <v>22027</v>
      </c>
      <c r="J75" s="828">
        <f>References!B25</f>
        <v>22</v>
      </c>
      <c r="K75" s="202">
        <v>20866</v>
      </c>
      <c r="L75" s="828">
        <f>References!B25</f>
        <v>22</v>
      </c>
      <c r="M75" s="202">
        <v>21487</v>
      </c>
      <c r="N75" s="828">
        <f>References!G4</f>
        <v>63</v>
      </c>
      <c r="O75" s="202">
        <v>21081</v>
      </c>
      <c r="P75" s="828">
        <f>References!G4</f>
        <v>63</v>
      </c>
      <c r="Q75" s="202">
        <v>21068</v>
      </c>
      <c r="R75" s="828">
        <f>References!G4</f>
        <v>63</v>
      </c>
      <c r="S75" s="202">
        <v>20923</v>
      </c>
      <c r="T75" s="828">
        <f>References!G4</f>
        <v>63</v>
      </c>
      <c r="U75" s="202">
        <v>22670</v>
      </c>
      <c r="V75" s="828">
        <f>References!G4</f>
        <v>63</v>
      </c>
      <c r="W75" s="202">
        <v>23580</v>
      </c>
      <c r="X75" s="828">
        <f>References!G35</f>
        <v>94</v>
      </c>
      <c r="Y75" s="202">
        <v>21430</v>
      </c>
      <c r="Z75" s="564">
        <v>102</v>
      </c>
      <c r="AA75" s="202">
        <v>22277</v>
      </c>
      <c r="AB75" s="564">
        <v>110</v>
      </c>
      <c r="AC75" s="164"/>
    </row>
    <row r="76" spans="1:30" s="388" customFormat="1" x14ac:dyDescent="0.2">
      <c r="A76" s="122"/>
      <c r="B76" s="378" t="s">
        <v>20</v>
      </c>
      <c r="C76" s="822" t="str">
        <f t="shared" si="1"/>
        <v>W10</v>
      </c>
      <c r="D76" s="379" t="s">
        <v>242</v>
      </c>
      <c r="E76" s="386" t="s">
        <v>243</v>
      </c>
      <c r="F76" s="379" t="s">
        <v>13</v>
      </c>
      <c r="G76" s="394">
        <v>8538</v>
      </c>
      <c r="H76" s="843">
        <f>References!B25</f>
        <v>22</v>
      </c>
      <c r="I76" s="395">
        <v>9334</v>
      </c>
      <c r="J76" s="827">
        <f>References!B25</f>
        <v>22</v>
      </c>
      <c r="K76" s="395">
        <v>8715</v>
      </c>
      <c r="L76" s="827">
        <f>References!B25</f>
        <v>22</v>
      </c>
      <c r="M76" s="395">
        <v>8334</v>
      </c>
      <c r="N76" s="827">
        <f>References!G4</f>
        <v>63</v>
      </c>
      <c r="O76" s="395">
        <v>8689</v>
      </c>
      <c r="P76" s="827">
        <f>References!G4</f>
        <v>63</v>
      </c>
      <c r="Q76" s="395">
        <v>9539</v>
      </c>
      <c r="R76" s="827">
        <f>References!G4</f>
        <v>63</v>
      </c>
      <c r="S76" s="395">
        <v>9226</v>
      </c>
      <c r="T76" s="827">
        <f>References!G4</f>
        <v>63</v>
      </c>
      <c r="U76" s="395">
        <v>9198</v>
      </c>
      <c r="V76" s="827">
        <f>References!G4</f>
        <v>63</v>
      </c>
      <c r="W76" s="395">
        <v>9995</v>
      </c>
      <c r="X76" s="827">
        <f>References!G35</f>
        <v>94</v>
      </c>
      <c r="Y76" s="395">
        <v>10596</v>
      </c>
      <c r="Z76" s="575">
        <v>102</v>
      </c>
      <c r="AA76" s="395">
        <v>12189</v>
      </c>
      <c r="AB76" s="575">
        <v>110</v>
      </c>
      <c r="AC76" s="377"/>
      <c r="AD76" s="122"/>
    </row>
    <row r="77" spans="1:30" s="122" customFormat="1" x14ac:dyDescent="0.2">
      <c r="B77" s="95" t="s">
        <v>20</v>
      </c>
      <c r="C77" s="821" t="str">
        <f t="shared" si="1"/>
        <v>W18</v>
      </c>
      <c r="D77" s="13" t="s">
        <v>244</v>
      </c>
      <c r="E77" s="96" t="s">
        <v>245</v>
      </c>
      <c r="F77" s="13" t="s">
        <v>13</v>
      </c>
      <c r="G77" s="199">
        <v>59918</v>
      </c>
      <c r="H77" s="842">
        <f>References!B25</f>
        <v>22</v>
      </c>
      <c r="I77" s="202">
        <v>76338</v>
      </c>
      <c r="J77" s="828">
        <f>References!B25</f>
        <v>22</v>
      </c>
      <c r="K77" s="202">
        <v>74383</v>
      </c>
      <c r="L77" s="828">
        <f>References!B25</f>
        <v>22</v>
      </c>
      <c r="M77" s="202">
        <v>64815</v>
      </c>
      <c r="N77" s="828">
        <f>References!G4</f>
        <v>63</v>
      </c>
      <c r="O77" s="202">
        <v>55481</v>
      </c>
      <c r="P77" s="828">
        <f>References!G4</f>
        <v>63</v>
      </c>
      <c r="Q77" s="202">
        <v>67869</v>
      </c>
      <c r="R77" s="828">
        <f>References!G4</f>
        <v>63</v>
      </c>
      <c r="S77" s="202">
        <v>80777</v>
      </c>
      <c r="T77" s="828">
        <f>References!G4</f>
        <v>63</v>
      </c>
      <c r="U77" s="202">
        <v>68097</v>
      </c>
      <c r="V77" s="828">
        <f>References!G4</f>
        <v>63</v>
      </c>
      <c r="W77" s="202">
        <v>64878</v>
      </c>
      <c r="X77" s="828">
        <f>References!G35</f>
        <v>94</v>
      </c>
      <c r="Y77" s="202">
        <v>71838</v>
      </c>
      <c r="Z77" s="564">
        <v>102</v>
      </c>
      <c r="AA77" s="202">
        <v>70208</v>
      </c>
      <c r="AB77" s="564">
        <v>110</v>
      </c>
      <c r="AC77" s="164"/>
    </row>
    <row r="78" spans="1:30" s="388" customFormat="1" x14ac:dyDescent="0.2">
      <c r="A78" s="122"/>
      <c r="B78" s="378" t="s">
        <v>20</v>
      </c>
      <c r="C78" s="822" t="str">
        <f t="shared" si="1"/>
        <v>W19</v>
      </c>
      <c r="D78" s="379" t="s">
        <v>246</v>
      </c>
      <c r="E78" s="386" t="s">
        <v>247</v>
      </c>
      <c r="F78" s="379" t="s">
        <v>13</v>
      </c>
      <c r="G78" s="394">
        <v>296</v>
      </c>
      <c r="H78" s="843">
        <f>References!B25</f>
        <v>22</v>
      </c>
      <c r="I78" s="387">
        <v>372</v>
      </c>
      <c r="J78" s="827">
        <f>References!B25</f>
        <v>22</v>
      </c>
      <c r="K78" s="387">
        <v>356</v>
      </c>
      <c r="L78" s="827">
        <f>References!B25</f>
        <v>22</v>
      </c>
      <c r="M78" s="387">
        <v>307.2</v>
      </c>
      <c r="N78" s="827">
        <f>References!G4</f>
        <v>63</v>
      </c>
      <c r="O78" s="387">
        <v>260.5</v>
      </c>
      <c r="P78" s="827">
        <f>References!G4</f>
        <v>63</v>
      </c>
      <c r="Q78" s="387">
        <v>314.2</v>
      </c>
      <c r="R78" s="827">
        <f>References!G4</f>
        <v>63</v>
      </c>
      <c r="S78" s="387">
        <v>368.9</v>
      </c>
      <c r="T78" s="827">
        <f>References!G4</f>
        <v>63</v>
      </c>
      <c r="U78" s="387">
        <v>307.5</v>
      </c>
      <c r="V78" s="827">
        <f>References!G4</f>
        <v>63</v>
      </c>
      <c r="W78" s="387">
        <v>289.2</v>
      </c>
      <c r="X78" s="827">
        <f>References!G35</f>
        <v>94</v>
      </c>
      <c r="Y78" s="387">
        <v>315.8</v>
      </c>
      <c r="Z78" s="575">
        <v>102</v>
      </c>
      <c r="AA78" s="387">
        <v>304.39999999999998</v>
      </c>
      <c r="AB78" s="575">
        <v>110</v>
      </c>
      <c r="AC78" s="377"/>
      <c r="AD78" s="122"/>
    </row>
    <row r="79" spans="1:30" s="122" customFormat="1" x14ac:dyDescent="0.2">
      <c r="B79" s="95" t="s">
        <v>20</v>
      </c>
      <c r="C79" s="821" t="str">
        <f t="shared" si="1"/>
        <v>W20</v>
      </c>
      <c r="D79" s="13" t="s">
        <v>248</v>
      </c>
      <c r="E79" s="96" t="s">
        <v>589</v>
      </c>
      <c r="F79" s="13" t="s">
        <v>13</v>
      </c>
      <c r="G79" s="429">
        <v>0</v>
      </c>
      <c r="H79" s="842">
        <f>References!B25</f>
        <v>22</v>
      </c>
      <c r="I79" s="121">
        <v>0</v>
      </c>
      <c r="J79" s="828">
        <f>References!B25</f>
        <v>22</v>
      </c>
      <c r="K79" s="121">
        <v>0</v>
      </c>
      <c r="L79" s="828">
        <f>References!B25</f>
        <v>22</v>
      </c>
      <c r="M79" s="121">
        <v>0</v>
      </c>
      <c r="N79" s="828">
        <f>References!G4</f>
        <v>63</v>
      </c>
      <c r="O79" s="121">
        <v>0</v>
      </c>
      <c r="P79" s="828">
        <f>References!G4</f>
        <v>63</v>
      </c>
      <c r="Q79" s="121">
        <v>0</v>
      </c>
      <c r="R79" s="828">
        <f>References!G4</f>
        <v>63</v>
      </c>
      <c r="S79" s="121">
        <v>0</v>
      </c>
      <c r="T79" s="828">
        <f>References!G4</f>
        <v>63</v>
      </c>
      <c r="U79" s="121">
        <v>0</v>
      </c>
      <c r="V79" s="828">
        <f>References!G4</f>
        <v>63</v>
      </c>
      <c r="W79" s="121">
        <v>0</v>
      </c>
      <c r="X79" s="828">
        <f>References!G35</f>
        <v>94</v>
      </c>
      <c r="Y79" s="121">
        <v>0</v>
      </c>
      <c r="Z79" s="564">
        <v>102</v>
      </c>
      <c r="AA79" s="121">
        <v>0</v>
      </c>
      <c r="AB79" s="564">
        <v>110</v>
      </c>
      <c r="AC79" s="180"/>
    </row>
    <row r="80" spans="1:30" s="388" customFormat="1" ht="24" x14ac:dyDescent="0.2">
      <c r="A80" s="122"/>
      <c r="B80" s="378" t="s">
        <v>20</v>
      </c>
      <c r="C80" s="822" t="str">
        <f t="shared" si="1"/>
        <v>W21</v>
      </c>
      <c r="D80" s="379" t="s">
        <v>250</v>
      </c>
      <c r="E80" s="386" t="s">
        <v>588</v>
      </c>
      <c r="F80" s="379" t="s">
        <v>13</v>
      </c>
      <c r="G80" s="394">
        <v>1686</v>
      </c>
      <c r="H80" s="843">
        <f>References!B25</f>
        <v>22</v>
      </c>
      <c r="I80" s="395">
        <v>1875</v>
      </c>
      <c r="J80" s="827">
        <f>References!B25</f>
        <v>22</v>
      </c>
      <c r="K80" s="395">
        <v>1984</v>
      </c>
      <c r="L80" s="827">
        <f>References!B25</f>
        <v>22</v>
      </c>
      <c r="M80" s="395">
        <v>2289</v>
      </c>
      <c r="N80" s="827">
        <f>References!G4</f>
        <v>63</v>
      </c>
      <c r="O80" s="395">
        <v>2648</v>
      </c>
      <c r="P80" s="827">
        <f>References!G4</f>
        <v>63</v>
      </c>
      <c r="Q80" s="395">
        <v>2006</v>
      </c>
      <c r="R80" s="827">
        <f>References!G4</f>
        <v>63</v>
      </c>
      <c r="S80" s="395">
        <v>1643</v>
      </c>
      <c r="T80" s="827">
        <f>References!G4</f>
        <v>63</v>
      </c>
      <c r="U80" s="395">
        <v>1644</v>
      </c>
      <c r="V80" s="827">
        <f>References!G4</f>
        <v>63</v>
      </c>
      <c r="W80" s="395">
        <v>2274</v>
      </c>
      <c r="X80" s="827">
        <f>References!G35</f>
        <v>94</v>
      </c>
      <c r="Y80" s="395">
        <v>2858</v>
      </c>
      <c r="Z80" s="575">
        <v>102</v>
      </c>
      <c r="AA80" s="395">
        <v>4106</v>
      </c>
      <c r="AB80" s="575">
        <v>110</v>
      </c>
      <c r="AC80" s="377"/>
      <c r="AD80" s="122"/>
    </row>
    <row r="81" spans="1:30" s="122" customFormat="1" x14ac:dyDescent="0.2">
      <c r="B81" s="95" t="s">
        <v>20</v>
      </c>
      <c r="C81" s="821" t="str">
        <f t="shared" si="1"/>
        <v>W22</v>
      </c>
      <c r="D81" s="13" t="s">
        <v>252</v>
      </c>
      <c r="E81" s="96" t="s">
        <v>587</v>
      </c>
      <c r="F81" s="13" t="s">
        <v>13</v>
      </c>
      <c r="G81" s="199">
        <v>2040</v>
      </c>
      <c r="H81" s="842">
        <f>References!B25</f>
        <v>22</v>
      </c>
      <c r="I81" s="202">
        <v>1967</v>
      </c>
      <c r="J81" s="828">
        <f>References!B25</f>
        <v>22</v>
      </c>
      <c r="K81" s="202">
        <v>2269</v>
      </c>
      <c r="L81" s="828">
        <f>References!B25</f>
        <v>22</v>
      </c>
      <c r="M81" s="202">
        <v>2623</v>
      </c>
      <c r="N81" s="828">
        <f>References!G4</f>
        <v>63</v>
      </c>
      <c r="O81" s="202">
        <v>2520</v>
      </c>
      <c r="P81" s="828">
        <f>References!G4</f>
        <v>63</v>
      </c>
      <c r="Q81" s="202">
        <v>2488</v>
      </c>
      <c r="R81" s="828">
        <f>References!G4</f>
        <v>63</v>
      </c>
      <c r="S81" s="202">
        <v>2824</v>
      </c>
      <c r="T81" s="828">
        <f>References!G4</f>
        <v>63</v>
      </c>
      <c r="U81" s="202">
        <v>2445</v>
      </c>
      <c r="V81" s="828">
        <f>References!G4</f>
        <v>63</v>
      </c>
      <c r="W81" s="202">
        <v>2441</v>
      </c>
      <c r="X81" s="828">
        <f>References!G35</f>
        <v>94</v>
      </c>
      <c r="Y81" s="202">
        <v>1562</v>
      </c>
      <c r="Z81" s="564">
        <v>102</v>
      </c>
      <c r="AA81" s="202">
        <v>1087</v>
      </c>
      <c r="AB81" s="564">
        <v>110</v>
      </c>
      <c r="AC81" s="164"/>
    </row>
    <row r="82" spans="1:30" s="388" customFormat="1" x14ac:dyDescent="0.2">
      <c r="A82" s="122"/>
      <c r="B82" s="378" t="s">
        <v>20</v>
      </c>
      <c r="C82" s="822" t="str">
        <f t="shared" si="1"/>
        <v>W23</v>
      </c>
      <c r="D82" s="379" t="s">
        <v>254</v>
      </c>
      <c r="E82" s="386" t="s">
        <v>590</v>
      </c>
      <c r="F82" s="379" t="s">
        <v>13</v>
      </c>
      <c r="G82" s="422">
        <v>0</v>
      </c>
      <c r="H82" s="843">
        <f>References!B25</f>
        <v>22</v>
      </c>
      <c r="I82" s="383">
        <v>0</v>
      </c>
      <c r="J82" s="827">
        <f>References!B25</f>
        <v>22</v>
      </c>
      <c r="K82" s="383">
        <v>0</v>
      </c>
      <c r="L82" s="827">
        <f>References!B25</f>
        <v>22</v>
      </c>
      <c r="M82" s="383">
        <v>0</v>
      </c>
      <c r="N82" s="827">
        <f>References!G4</f>
        <v>63</v>
      </c>
      <c r="O82" s="383">
        <v>0</v>
      </c>
      <c r="P82" s="827">
        <f>References!G4</f>
        <v>63</v>
      </c>
      <c r="Q82" s="383">
        <v>0</v>
      </c>
      <c r="R82" s="827">
        <f>References!G4</f>
        <v>63</v>
      </c>
      <c r="S82" s="383">
        <v>0</v>
      </c>
      <c r="T82" s="827">
        <f>References!G4</f>
        <v>63</v>
      </c>
      <c r="U82" s="383">
        <v>0</v>
      </c>
      <c r="V82" s="827">
        <f>References!G4</f>
        <v>63</v>
      </c>
      <c r="W82" s="383">
        <v>0</v>
      </c>
      <c r="X82" s="827">
        <f>References!G35</f>
        <v>94</v>
      </c>
      <c r="Y82" s="383">
        <v>0</v>
      </c>
      <c r="Z82" s="575">
        <v>102</v>
      </c>
      <c r="AA82" s="383">
        <v>0</v>
      </c>
      <c r="AB82" s="575">
        <v>110</v>
      </c>
      <c r="AC82" s="382"/>
      <c r="AD82" s="122"/>
    </row>
    <row r="83" spans="1:30" s="122" customFormat="1" x14ac:dyDescent="0.2">
      <c r="B83" s="95" t="s">
        <v>20</v>
      </c>
      <c r="C83" s="821" t="str">
        <f t="shared" si="1"/>
        <v>W24</v>
      </c>
      <c r="D83" s="13" t="s">
        <v>256</v>
      </c>
      <c r="E83" s="96" t="s">
        <v>257</v>
      </c>
      <c r="F83" s="13" t="s">
        <v>13</v>
      </c>
      <c r="G83" s="199">
        <v>216</v>
      </c>
      <c r="H83" s="842">
        <f>References!B25</f>
        <v>22</v>
      </c>
      <c r="I83" s="202">
        <v>218</v>
      </c>
      <c r="J83" s="828">
        <f>References!B25</f>
        <v>22</v>
      </c>
      <c r="K83" s="47">
        <v>218</v>
      </c>
      <c r="L83" s="828">
        <f>References!B25</f>
        <v>22</v>
      </c>
      <c r="M83" s="47">
        <v>180</v>
      </c>
      <c r="N83" s="828">
        <f>References!G4</f>
        <v>63</v>
      </c>
      <c r="O83" s="47">
        <v>180</v>
      </c>
      <c r="P83" s="828">
        <f>References!G4</f>
        <v>63</v>
      </c>
      <c r="Q83" s="47">
        <v>180</v>
      </c>
      <c r="R83" s="828">
        <f>References!G4</f>
        <v>63</v>
      </c>
      <c r="S83" s="47">
        <v>198</v>
      </c>
      <c r="T83" s="828">
        <f>References!G4</f>
        <v>63</v>
      </c>
      <c r="U83" s="47">
        <v>180</v>
      </c>
      <c r="V83" s="828">
        <f>References!G4</f>
        <v>63</v>
      </c>
      <c r="W83" s="47">
        <v>180</v>
      </c>
      <c r="X83" s="828">
        <f>References!G35</f>
        <v>94</v>
      </c>
      <c r="Y83" s="47">
        <v>180</v>
      </c>
      <c r="Z83" s="564">
        <v>102</v>
      </c>
      <c r="AA83" s="47">
        <v>180</v>
      </c>
      <c r="AB83" s="564">
        <v>110</v>
      </c>
      <c r="AC83" s="164"/>
    </row>
    <row r="84" spans="1:30" s="388" customFormat="1" x14ac:dyDescent="0.2">
      <c r="A84" s="122"/>
      <c r="B84" s="378" t="s">
        <v>20</v>
      </c>
      <c r="C84" s="822" t="str">
        <f t="shared" si="1"/>
        <v>E1</v>
      </c>
      <c r="D84" s="379" t="s">
        <v>191</v>
      </c>
      <c r="E84" s="386" t="s">
        <v>573</v>
      </c>
      <c r="F84" s="379" t="s">
        <v>13</v>
      </c>
      <c r="G84" s="423">
        <v>0</v>
      </c>
      <c r="H84" s="843">
        <f>References!B25</f>
        <v>22</v>
      </c>
      <c r="I84" s="409">
        <v>0</v>
      </c>
      <c r="J84" s="827">
        <f>References!B25</f>
        <v>22</v>
      </c>
      <c r="K84" s="409">
        <v>0</v>
      </c>
      <c r="L84" s="827">
        <f>References!B25</f>
        <v>22</v>
      </c>
      <c r="M84" s="383" t="s">
        <v>42</v>
      </c>
      <c r="N84" s="827">
        <f>References!G4</f>
        <v>63</v>
      </c>
      <c r="O84" s="383" t="s">
        <v>42</v>
      </c>
      <c r="P84" s="827">
        <f>References!G4</f>
        <v>63</v>
      </c>
      <c r="Q84" s="383" t="s">
        <v>42</v>
      </c>
      <c r="R84" s="827">
        <f>References!G4</f>
        <v>63</v>
      </c>
      <c r="S84" s="383" t="s">
        <v>42</v>
      </c>
      <c r="T84" s="827">
        <f>References!G4</f>
        <v>63</v>
      </c>
      <c r="U84" s="383" t="s">
        <v>42</v>
      </c>
      <c r="V84" s="827">
        <f>References!G4</f>
        <v>63</v>
      </c>
      <c r="W84" s="424">
        <v>0</v>
      </c>
      <c r="X84" s="827">
        <f>References!G35</f>
        <v>94</v>
      </c>
      <c r="Y84" s="424">
        <v>0</v>
      </c>
      <c r="Z84" s="575">
        <v>102</v>
      </c>
      <c r="AA84" s="424">
        <v>0</v>
      </c>
      <c r="AB84" s="575">
        <v>110</v>
      </c>
      <c r="AC84" s="382"/>
      <c r="AD84" s="122"/>
    </row>
    <row r="85" spans="1:30" s="122" customFormat="1" x14ac:dyDescent="0.2">
      <c r="B85" s="95" t="s">
        <v>20</v>
      </c>
      <c r="C85" s="821" t="str">
        <f t="shared" si="1"/>
        <v>E2</v>
      </c>
      <c r="D85" s="13" t="s">
        <v>192</v>
      </c>
      <c r="E85" s="96" t="s">
        <v>574</v>
      </c>
      <c r="F85" s="13" t="s">
        <v>13</v>
      </c>
      <c r="G85" s="151">
        <v>0.54</v>
      </c>
      <c r="H85" s="842">
        <f>References!B25</f>
        <v>22</v>
      </c>
      <c r="I85" s="152">
        <v>0.56000000000000005</v>
      </c>
      <c r="J85" s="828">
        <f>References!B25</f>
        <v>22</v>
      </c>
      <c r="K85" s="152">
        <v>0.56000000000000005</v>
      </c>
      <c r="L85" s="828">
        <f>References!B25</f>
        <v>22</v>
      </c>
      <c r="M85" s="427">
        <v>0.57799999999999996</v>
      </c>
      <c r="N85" s="828">
        <f>References!G4</f>
        <v>63</v>
      </c>
      <c r="O85" s="427">
        <v>0.59099999999999997</v>
      </c>
      <c r="P85" s="828">
        <f>References!G4</f>
        <v>63</v>
      </c>
      <c r="Q85" s="427">
        <v>0.54400000000000004</v>
      </c>
      <c r="R85" s="828">
        <f>References!G4</f>
        <v>63</v>
      </c>
      <c r="S85" s="427">
        <v>0.56100000000000005</v>
      </c>
      <c r="T85" s="828">
        <f>References!G4</f>
        <v>63</v>
      </c>
      <c r="U85" s="427">
        <v>0.55700000000000005</v>
      </c>
      <c r="V85" s="828">
        <f>References!G4</f>
        <v>63</v>
      </c>
      <c r="W85" s="290">
        <v>0.56499999999999995</v>
      </c>
      <c r="X85" s="828">
        <f>References!G35</f>
        <v>94</v>
      </c>
      <c r="Y85" s="290">
        <v>0.72199999999999998</v>
      </c>
      <c r="Z85" s="564">
        <v>102</v>
      </c>
      <c r="AA85" s="290">
        <v>0.73899999999999999</v>
      </c>
      <c r="AB85" s="564">
        <v>110</v>
      </c>
      <c r="AC85" s="428"/>
    </row>
    <row r="86" spans="1:30" s="388" customFormat="1" ht="36" x14ac:dyDescent="0.2">
      <c r="A86" s="122"/>
      <c r="B86" s="378" t="s">
        <v>20</v>
      </c>
      <c r="C86" s="822" t="str">
        <f t="shared" si="1"/>
        <v>E3</v>
      </c>
      <c r="D86" s="379" t="s">
        <v>194</v>
      </c>
      <c r="E86" s="386" t="s">
        <v>575</v>
      </c>
      <c r="F86" s="379" t="s">
        <v>13</v>
      </c>
      <c r="G86" s="423">
        <v>0.46</v>
      </c>
      <c r="H86" s="843">
        <f>References!B25</f>
        <v>22</v>
      </c>
      <c r="I86" s="409">
        <v>0.44</v>
      </c>
      <c r="J86" s="827">
        <f>References!B25</f>
        <v>22</v>
      </c>
      <c r="K86" s="409">
        <v>0.44</v>
      </c>
      <c r="L86" s="827">
        <f>References!B25</f>
        <v>22</v>
      </c>
      <c r="M86" s="391">
        <v>0.42199999999999999</v>
      </c>
      <c r="N86" s="827">
        <f>References!G4</f>
        <v>63</v>
      </c>
      <c r="O86" s="409">
        <v>0.41</v>
      </c>
      <c r="P86" s="827">
        <f>References!G4</f>
        <v>63</v>
      </c>
      <c r="Q86" s="406">
        <v>0.45600000000000002</v>
      </c>
      <c r="R86" s="827">
        <f>References!G4</f>
        <v>63</v>
      </c>
      <c r="S86" s="409">
        <v>0.44</v>
      </c>
      <c r="T86" s="827">
        <f>References!G4</f>
        <v>63</v>
      </c>
      <c r="U86" s="391">
        <v>0.443</v>
      </c>
      <c r="V86" s="827">
        <f>References!G4</f>
        <v>63</v>
      </c>
      <c r="W86" s="391">
        <v>0.434</v>
      </c>
      <c r="X86" s="827">
        <f>References!G35</f>
        <v>94</v>
      </c>
      <c r="Y86" s="391">
        <v>0.27800000000000002</v>
      </c>
      <c r="Z86" s="376">
        <v>120</v>
      </c>
      <c r="AA86" s="391">
        <v>0.26100000000000001</v>
      </c>
      <c r="AB86" s="575">
        <v>110</v>
      </c>
      <c r="AC86" s="407" t="s">
        <v>832</v>
      </c>
      <c r="AD86" s="122"/>
    </row>
    <row r="87" spans="1:30" s="122" customFormat="1" x14ac:dyDescent="0.2">
      <c r="B87" s="95" t="s">
        <v>20</v>
      </c>
      <c r="C87" s="821" t="str">
        <f t="shared" si="1"/>
        <v>E8</v>
      </c>
      <c r="D87" s="13" t="s">
        <v>258</v>
      </c>
      <c r="E87" s="96" t="s">
        <v>576</v>
      </c>
      <c r="F87" s="13" t="s">
        <v>13</v>
      </c>
      <c r="G87" s="151">
        <v>0.88</v>
      </c>
      <c r="H87" s="842">
        <f>References!B25</f>
        <v>22</v>
      </c>
      <c r="I87" s="152">
        <v>1.04</v>
      </c>
      <c r="J87" s="828">
        <f>References!B25</f>
        <v>22</v>
      </c>
      <c r="K87" s="152">
        <v>1</v>
      </c>
      <c r="L87" s="828">
        <f>References!B25</f>
        <v>22</v>
      </c>
      <c r="M87" s="152">
        <v>0.88</v>
      </c>
      <c r="N87" s="828">
        <f>References!G4</f>
        <v>63</v>
      </c>
      <c r="O87" s="152">
        <v>1.04</v>
      </c>
      <c r="P87" s="828">
        <f>References!G4</f>
        <v>63</v>
      </c>
      <c r="Q87" s="152">
        <v>0.95</v>
      </c>
      <c r="R87" s="828">
        <f>References!G4</f>
        <v>63</v>
      </c>
      <c r="S87" s="152">
        <v>0.86</v>
      </c>
      <c r="T87" s="828">
        <f>References!G4</f>
        <v>63</v>
      </c>
      <c r="U87" s="152">
        <v>0.92</v>
      </c>
      <c r="V87" s="828">
        <f>References!G4</f>
        <v>63</v>
      </c>
      <c r="W87" s="152">
        <v>0.85</v>
      </c>
      <c r="X87" s="828">
        <f>References!G35</f>
        <v>94</v>
      </c>
      <c r="Y87" s="152">
        <v>0.89</v>
      </c>
      <c r="Z87" s="564">
        <v>102</v>
      </c>
      <c r="AA87" s="152">
        <v>0.88</v>
      </c>
      <c r="AB87" s="564">
        <v>110</v>
      </c>
      <c r="AC87" s="178"/>
    </row>
    <row r="88" spans="1:30" s="388" customFormat="1" x14ac:dyDescent="0.2">
      <c r="A88" s="122"/>
      <c r="B88" s="378" t="s">
        <v>20</v>
      </c>
      <c r="C88" s="822" t="str">
        <f t="shared" ref="C88:C95" si="2">D88</f>
        <v>W1</v>
      </c>
      <c r="D88" s="379" t="s">
        <v>224</v>
      </c>
      <c r="E88" s="386" t="s">
        <v>225</v>
      </c>
      <c r="F88" s="379" t="s">
        <v>786</v>
      </c>
      <c r="G88" s="394">
        <v>524316</v>
      </c>
      <c r="H88" s="843">
        <f>References!B25</f>
        <v>22</v>
      </c>
      <c r="I88" s="395">
        <v>503693</v>
      </c>
      <c r="J88" s="827">
        <f>References!B25</f>
        <v>22</v>
      </c>
      <c r="K88" s="395">
        <v>478184</v>
      </c>
      <c r="L88" s="827">
        <f>References!B23</f>
        <v>20</v>
      </c>
      <c r="M88" s="395">
        <v>490283</v>
      </c>
      <c r="N88" s="827">
        <f>References!B23</f>
        <v>20</v>
      </c>
      <c r="O88" s="395">
        <v>582623</v>
      </c>
      <c r="P88" s="827">
        <f>References!B23</f>
        <v>20</v>
      </c>
      <c r="Q88" s="395">
        <v>736650</v>
      </c>
      <c r="R88" s="827">
        <f>References!B23</f>
        <v>20</v>
      </c>
      <c r="S88" s="395">
        <v>880572</v>
      </c>
      <c r="T88" s="827">
        <f>References!B23</f>
        <v>20</v>
      </c>
      <c r="U88" s="401">
        <v>847623</v>
      </c>
      <c r="V88" s="827">
        <f>References!B23</f>
        <v>20</v>
      </c>
      <c r="W88" s="401">
        <v>824365</v>
      </c>
      <c r="X88" s="827">
        <f>References!G41</f>
        <v>100</v>
      </c>
      <c r="Y88" s="551">
        <v>888144</v>
      </c>
      <c r="Z88" s="575">
        <v>107</v>
      </c>
      <c r="AA88" s="551">
        <v>924337</v>
      </c>
      <c r="AB88" s="575">
        <v>115</v>
      </c>
      <c r="AC88" s="402"/>
      <c r="AD88" s="122"/>
    </row>
    <row r="89" spans="1:30" s="122" customFormat="1" x14ac:dyDescent="0.2">
      <c r="B89" s="95" t="s">
        <v>20</v>
      </c>
      <c r="C89" s="821" t="str">
        <f t="shared" si="2"/>
        <v>W2</v>
      </c>
      <c r="D89" s="13" t="s">
        <v>226</v>
      </c>
      <c r="E89" s="96" t="s">
        <v>227</v>
      </c>
      <c r="F89" s="13" t="s">
        <v>786</v>
      </c>
      <c r="G89" s="97" t="s">
        <v>42</v>
      </c>
      <c r="H89" s="842">
        <f>References!B25</f>
        <v>22</v>
      </c>
      <c r="I89" s="202">
        <v>450</v>
      </c>
      <c r="J89" s="828">
        <f>References!B25</f>
        <v>22</v>
      </c>
      <c r="K89" s="104">
        <v>169</v>
      </c>
      <c r="L89" s="828">
        <f>References!B23</f>
        <v>20</v>
      </c>
      <c r="M89" s="47">
        <v>0</v>
      </c>
      <c r="N89" s="828">
        <f>References!B23</f>
        <v>20</v>
      </c>
      <c r="O89" s="47">
        <v>0</v>
      </c>
      <c r="P89" s="828">
        <f>References!B23</f>
        <v>20</v>
      </c>
      <c r="Q89" s="47">
        <v>0</v>
      </c>
      <c r="R89" s="828">
        <f>References!B23</f>
        <v>20</v>
      </c>
      <c r="S89" s="47">
        <v>0</v>
      </c>
      <c r="T89" s="828">
        <f>References!B23</f>
        <v>20</v>
      </c>
      <c r="U89" s="47">
        <v>0</v>
      </c>
      <c r="V89" s="828">
        <f>References!B23</f>
        <v>20</v>
      </c>
      <c r="W89" s="300">
        <v>0</v>
      </c>
      <c r="X89" s="828">
        <f>References!G41</f>
        <v>100</v>
      </c>
      <c r="Y89" s="552">
        <v>0</v>
      </c>
      <c r="Z89" s="564">
        <v>107</v>
      </c>
      <c r="AA89" s="552">
        <v>0</v>
      </c>
      <c r="AB89" s="564">
        <v>115</v>
      </c>
      <c r="AC89" s="164"/>
    </row>
    <row r="90" spans="1:30" s="388" customFormat="1" x14ac:dyDescent="0.2">
      <c r="A90" s="122"/>
      <c r="B90" s="378" t="s">
        <v>20</v>
      </c>
      <c r="C90" s="822" t="str">
        <f t="shared" si="2"/>
        <v>W5</v>
      </c>
      <c r="D90" s="379" t="s">
        <v>232</v>
      </c>
      <c r="E90" s="386" t="s">
        <v>233</v>
      </c>
      <c r="F90" s="379" t="s">
        <v>786</v>
      </c>
      <c r="G90" s="394">
        <v>2098</v>
      </c>
      <c r="H90" s="843">
        <f>References!B25</f>
        <v>22</v>
      </c>
      <c r="I90" s="395">
        <v>3115</v>
      </c>
      <c r="J90" s="827">
        <f>References!B25</f>
        <v>22</v>
      </c>
      <c r="K90" s="401">
        <v>1077</v>
      </c>
      <c r="L90" s="827">
        <f>References!B23</f>
        <v>20</v>
      </c>
      <c r="M90" s="401">
        <v>208</v>
      </c>
      <c r="N90" s="827">
        <f>References!B23</f>
        <v>20</v>
      </c>
      <c r="O90" s="387">
        <v>0</v>
      </c>
      <c r="P90" s="827">
        <f>References!B23</f>
        <v>20</v>
      </c>
      <c r="Q90" s="401">
        <v>224</v>
      </c>
      <c r="R90" s="827">
        <f>References!B23</f>
        <v>20</v>
      </c>
      <c r="S90" s="387">
        <v>25</v>
      </c>
      <c r="T90" s="827">
        <f>References!B23</f>
        <v>20</v>
      </c>
      <c r="U90" s="395">
        <v>1014</v>
      </c>
      <c r="V90" s="827">
        <f>References!B23</f>
        <v>20</v>
      </c>
      <c r="W90" s="425">
        <v>2524</v>
      </c>
      <c r="X90" s="827">
        <f>References!G41</f>
        <v>100</v>
      </c>
      <c r="Y90" s="553">
        <v>2043</v>
      </c>
      <c r="Z90" s="575">
        <v>107</v>
      </c>
      <c r="AA90" s="553">
        <v>2181</v>
      </c>
      <c r="AB90" s="575">
        <v>115</v>
      </c>
      <c r="AC90" s="402"/>
      <c r="AD90" s="122"/>
    </row>
    <row r="91" spans="1:30" s="388" customFormat="1" x14ac:dyDescent="0.2">
      <c r="A91" s="122"/>
      <c r="B91" s="378" t="s">
        <v>20</v>
      </c>
      <c r="C91" s="378" t="s">
        <v>808</v>
      </c>
      <c r="D91" s="379" t="s">
        <v>808</v>
      </c>
      <c r="E91" s="386" t="s">
        <v>809</v>
      </c>
      <c r="F91" s="379" t="s">
        <v>786</v>
      </c>
      <c r="G91" s="632"/>
      <c r="H91" s="844"/>
      <c r="I91" s="634"/>
      <c r="J91" s="633"/>
      <c r="K91" s="635"/>
      <c r="L91" s="633"/>
      <c r="M91" s="635"/>
      <c r="N91" s="633"/>
      <c r="O91" s="636"/>
      <c r="P91" s="633"/>
      <c r="Q91" s="635"/>
      <c r="R91" s="633"/>
      <c r="S91" s="636"/>
      <c r="T91" s="633"/>
      <c r="U91" s="634"/>
      <c r="V91" s="633"/>
      <c r="W91" s="637"/>
      <c r="X91" s="633"/>
      <c r="Y91" s="553">
        <v>2043</v>
      </c>
      <c r="Z91" s="575">
        <v>115</v>
      </c>
      <c r="AA91" s="553">
        <v>2181</v>
      </c>
      <c r="AB91" s="575">
        <v>115</v>
      </c>
      <c r="AC91" s="402"/>
      <c r="AD91" s="122"/>
    </row>
    <row r="92" spans="1:30" s="122" customFormat="1" x14ac:dyDescent="0.2">
      <c r="B92" s="95" t="s">
        <v>20</v>
      </c>
      <c r="C92" s="821" t="str">
        <f t="shared" si="2"/>
        <v>W7</v>
      </c>
      <c r="D92" s="13" t="s">
        <v>236</v>
      </c>
      <c r="E92" s="96" t="s">
        <v>237</v>
      </c>
      <c r="F92" s="13" t="s">
        <v>786</v>
      </c>
      <c r="G92" s="199">
        <v>526414</v>
      </c>
      <c r="H92" s="842">
        <f>References!B25</f>
        <v>22</v>
      </c>
      <c r="I92" s="202">
        <v>507258</v>
      </c>
      <c r="J92" s="828">
        <f>References!B25</f>
        <v>22</v>
      </c>
      <c r="K92" s="202">
        <v>479430</v>
      </c>
      <c r="L92" s="828">
        <f>References!B23</f>
        <v>20</v>
      </c>
      <c r="M92" s="202">
        <v>490491</v>
      </c>
      <c r="N92" s="828">
        <f>References!B23</f>
        <v>20</v>
      </c>
      <c r="O92" s="202">
        <v>582623</v>
      </c>
      <c r="P92" s="828">
        <f>References!B23</f>
        <v>20</v>
      </c>
      <c r="Q92" s="202">
        <v>736874</v>
      </c>
      <c r="R92" s="828">
        <f>References!B23</f>
        <v>20</v>
      </c>
      <c r="S92" s="202">
        <v>880597</v>
      </c>
      <c r="T92" s="828">
        <f>References!B23</f>
        <v>20</v>
      </c>
      <c r="U92" s="202">
        <v>848637</v>
      </c>
      <c r="V92" s="828">
        <f>References!B23</f>
        <v>20</v>
      </c>
      <c r="W92" s="104">
        <v>826889</v>
      </c>
      <c r="X92" s="828">
        <f>References!G41</f>
        <v>100</v>
      </c>
      <c r="Y92" s="554">
        <v>890187</v>
      </c>
      <c r="Z92" s="564">
        <v>107</v>
      </c>
      <c r="AA92" s="554">
        <v>926518</v>
      </c>
      <c r="AB92" s="564">
        <v>115</v>
      </c>
      <c r="AC92" s="124"/>
    </row>
    <row r="93" spans="1:30" s="388" customFormat="1" x14ac:dyDescent="0.2">
      <c r="A93" s="122"/>
      <c r="B93" s="378" t="s">
        <v>20</v>
      </c>
      <c r="C93" s="822" t="str">
        <f t="shared" si="2"/>
        <v>W11</v>
      </c>
      <c r="D93" s="379" t="s">
        <v>259</v>
      </c>
      <c r="E93" s="386" t="s">
        <v>260</v>
      </c>
      <c r="F93" s="379" t="s">
        <v>786</v>
      </c>
      <c r="G93" s="381" t="s">
        <v>42</v>
      </c>
      <c r="H93" s="843">
        <f>References!B25</f>
        <v>22</v>
      </c>
      <c r="I93" s="383" t="s">
        <v>42</v>
      </c>
      <c r="J93" s="827">
        <f>References!B25</f>
        <v>22</v>
      </c>
      <c r="K93" s="383" t="s">
        <v>42</v>
      </c>
      <c r="L93" s="827">
        <f>References!B23</f>
        <v>20</v>
      </c>
      <c r="M93" s="383" t="s">
        <v>42</v>
      </c>
      <c r="N93" s="827">
        <f>References!B23</f>
        <v>20</v>
      </c>
      <c r="O93" s="383" t="s">
        <v>42</v>
      </c>
      <c r="P93" s="827">
        <f>References!B23</f>
        <v>20</v>
      </c>
      <c r="Q93" s="395">
        <v>433363</v>
      </c>
      <c r="R93" s="827">
        <f>References!B23</f>
        <v>20</v>
      </c>
      <c r="S93" s="395">
        <v>432443</v>
      </c>
      <c r="T93" s="827">
        <f>References!B23</f>
        <v>20</v>
      </c>
      <c r="U93" s="395">
        <v>536949</v>
      </c>
      <c r="V93" s="827">
        <f>References!B23</f>
        <v>20</v>
      </c>
      <c r="W93" s="425">
        <v>551686</v>
      </c>
      <c r="X93" s="827">
        <f>References!G41</f>
        <v>100</v>
      </c>
      <c r="Y93" s="553">
        <v>538472</v>
      </c>
      <c r="Z93" s="575">
        <v>107</v>
      </c>
      <c r="AA93" s="553">
        <v>555110</v>
      </c>
      <c r="AB93" s="575">
        <v>115</v>
      </c>
      <c r="AC93" s="402"/>
      <c r="AD93" s="122"/>
    </row>
    <row r="94" spans="1:30" s="388" customFormat="1" x14ac:dyDescent="0.2">
      <c r="A94" s="122"/>
      <c r="B94" s="378" t="s">
        <v>20</v>
      </c>
      <c r="C94" s="378" t="s">
        <v>810</v>
      </c>
      <c r="D94" s="379" t="s">
        <v>810</v>
      </c>
      <c r="E94" s="386" t="s">
        <v>811</v>
      </c>
      <c r="F94" s="379" t="s">
        <v>786</v>
      </c>
      <c r="G94" s="638"/>
      <c r="H94" s="844"/>
      <c r="I94" s="639"/>
      <c r="J94" s="633"/>
      <c r="K94" s="639"/>
      <c r="L94" s="633"/>
      <c r="M94" s="639"/>
      <c r="N94" s="633"/>
      <c r="O94" s="639"/>
      <c r="P94" s="633"/>
      <c r="Q94" s="634"/>
      <c r="R94" s="633"/>
      <c r="S94" s="634"/>
      <c r="T94" s="633"/>
      <c r="U94" s="634"/>
      <c r="V94" s="633"/>
      <c r="W94" s="637"/>
      <c r="X94" s="633"/>
      <c r="Y94" s="553">
        <v>538472</v>
      </c>
      <c r="Z94" s="575">
        <v>115</v>
      </c>
      <c r="AA94" s="553">
        <v>555110</v>
      </c>
      <c r="AB94" s="575">
        <v>115</v>
      </c>
      <c r="AC94" s="402"/>
      <c r="AD94" s="122"/>
    </row>
    <row r="95" spans="1:30" s="122" customFormat="1" x14ac:dyDescent="0.2">
      <c r="B95" s="95" t="s">
        <v>20</v>
      </c>
      <c r="C95" s="821" t="str">
        <f t="shared" si="2"/>
        <v>W13</v>
      </c>
      <c r="D95" s="13" t="s">
        <v>261</v>
      </c>
      <c r="E95" s="96" t="s">
        <v>262</v>
      </c>
      <c r="F95" s="13" t="s">
        <v>786</v>
      </c>
      <c r="G95" s="199">
        <v>64495</v>
      </c>
      <c r="H95" s="842">
        <f>References!B25</f>
        <v>22</v>
      </c>
      <c r="I95" s="202">
        <v>70156</v>
      </c>
      <c r="J95" s="828">
        <f>References!B25</f>
        <v>22</v>
      </c>
      <c r="K95" s="202">
        <v>70842</v>
      </c>
      <c r="L95" s="828">
        <f>References!B23</f>
        <v>20</v>
      </c>
      <c r="M95" s="202">
        <v>80680</v>
      </c>
      <c r="N95" s="828">
        <f>References!B23</f>
        <v>20</v>
      </c>
      <c r="O95" s="202">
        <v>82382</v>
      </c>
      <c r="P95" s="828">
        <f>References!B23</f>
        <v>20</v>
      </c>
      <c r="Q95" s="202">
        <v>293085</v>
      </c>
      <c r="R95" s="828">
        <f>References!B23</f>
        <v>20</v>
      </c>
      <c r="S95" s="202">
        <v>440325</v>
      </c>
      <c r="T95" s="828">
        <f>References!B23</f>
        <v>20</v>
      </c>
      <c r="U95" s="202">
        <v>310309</v>
      </c>
      <c r="V95" s="828">
        <f>References!B23</f>
        <v>20</v>
      </c>
      <c r="W95" s="104">
        <v>272314</v>
      </c>
      <c r="X95" s="828">
        <f>References!G41</f>
        <v>100</v>
      </c>
      <c r="Y95" s="556">
        <v>349307</v>
      </c>
      <c r="Z95" s="564">
        <v>107</v>
      </c>
      <c r="AA95" s="554">
        <v>368861</v>
      </c>
      <c r="AB95" s="564">
        <v>115</v>
      </c>
      <c r="AC95" s="124"/>
    </row>
    <row r="96" spans="1:30" s="122" customFormat="1" x14ac:dyDescent="0.2">
      <c r="A96" s="164"/>
      <c r="B96" s="379" t="s">
        <v>20</v>
      </c>
      <c r="C96" s="379" t="s">
        <v>812</v>
      </c>
      <c r="D96" s="379" t="s">
        <v>812</v>
      </c>
      <c r="E96" s="386" t="s">
        <v>813</v>
      </c>
      <c r="F96" s="379" t="s">
        <v>786</v>
      </c>
      <c r="G96" s="395"/>
      <c r="H96" s="575"/>
      <c r="I96" s="395"/>
      <c r="J96" s="376"/>
      <c r="K96" s="395"/>
      <c r="L96" s="376"/>
      <c r="M96" s="395"/>
      <c r="N96" s="376"/>
      <c r="O96" s="395"/>
      <c r="P96" s="376"/>
      <c r="Q96" s="395"/>
      <c r="R96" s="376"/>
      <c r="S96" s="395"/>
      <c r="T96" s="376"/>
      <c r="U96" s="395"/>
      <c r="V96" s="376"/>
      <c r="W96" s="401"/>
      <c r="X96" s="376"/>
      <c r="Y96" s="551">
        <v>520830</v>
      </c>
      <c r="Z96" s="575">
        <v>115</v>
      </c>
      <c r="AA96" s="551">
        <v>535091</v>
      </c>
      <c r="AB96" s="575">
        <v>115</v>
      </c>
      <c r="AC96" s="550"/>
    </row>
    <row r="97" spans="1:30" s="122" customFormat="1" x14ac:dyDescent="0.2">
      <c r="A97" s="164"/>
      <c r="B97" s="547" t="s">
        <v>20</v>
      </c>
      <c r="C97" s="547" t="s">
        <v>814</v>
      </c>
      <c r="D97" s="547" t="s">
        <v>814</v>
      </c>
      <c r="E97" s="548" t="s">
        <v>815</v>
      </c>
      <c r="F97" s="547" t="s">
        <v>786</v>
      </c>
      <c r="G97" s="640"/>
      <c r="H97" s="641"/>
      <c r="I97" s="642"/>
      <c r="J97" s="641"/>
      <c r="K97" s="642"/>
      <c r="L97" s="641"/>
      <c r="M97" s="642"/>
      <c r="N97" s="641"/>
      <c r="O97" s="642"/>
      <c r="P97" s="641"/>
      <c r="Q97" s="642"/>
      <c r="R97" s="641"/>
      <c r="S97" s="642"/>
      <c r="T97" s="641"/>
      <c r="U97" s="642"/>
      <c r="V97" s="641"/>
      <c r="W97" s="643"/>
      <c r="X97" s="641"/>
      <c r="Y97" s="555">
        <v>520830</v>
      </c>
      <c r="Z97" s="577">
        <v>115</v>
      </c>
      <c r="AA97" s="555">
        <v>535091</v>
      </c>
      <c r="AB97" s="577">
        <v>115</v>
      </c>
      <c r="AC97" s="549"/>
      <c r="AD97" s="516"/>
    </row>
    <row r="98" spans="1:30" x14ac:dyDescent="0.2">
      <c r="X98" s="117"/>
      <c r="Y98" s="121"/>
      <c r="Z98" s="578"/>
      <c r="AA98" s="121"/>
      <c r="AB98" s="578"/>
      <c r="AC98" s="117"/>
    </row>
    <row r="99" spans="1:30" x14ac:dyDescent="0.2">
      <c r="B99" s="249" t="s">
        <v>677</v>
      </c>
      <c r="C99" s="249"/>
      <c r="X99" s="117"/>
      <c r="Y99" s="47"/>
      <c r="Z99" s="47"/>
      <c r="AA99" s="47"/>
      <c r="AB99" s="47"/>
      <c r="AC99" s="117"/>
    </row>
    <row r="100" spans="1:30" x14ac:dyDescent="0.2">
      <c r="X100" s="117"/>
      <c r="Y100" s="574"/>
      <c r="Z100" s="574"/>
      <c r="AA100" s="574"/>
      <c r="AB100" s="574"/>
      <c r="AC100" s="117"/>
    </row>
    <row r="101" spans="1:30" hidden="1" x14ac:dyDescent="0.2">
      <c r="Y101" s="290"/>
      <c r="Z101" s="290"/>
      <c r="AA101" s="290"/>
      <c r="AB101" s="290"/>
    </row>
    <row r="102" spans="1:30" hidden="1" x14ac:dyDescent="0.2">
      <c r="Y102" s="391"/>
      <c r="Z102" s="391"/>
      <c r="AA102" s="391"/>
      <c r="AB102" s="391"/>
    </row>
    <row r="103" spans="1:30" hidden="1" x14ac:dyDescent="0.2">
      <c r="Y103" s="152"/>
      <c r="Z103" s="152"/>
      <c r="AA103" s="152"/>
      <c r="AB103" s="152"/>
    </row>
  </sheetData>
  <sheetProtection password="DCCA" sheet="1" objects="1" scenarios="1" autoFilter="0"/>
  <autoFilter ref="A4:AE97">
    <filterColumn colId="6" showButton="0"/>
    <filterColumn colId="8" showButton="0"/>
    <filterColumn colId="10" showButton="0"/>
    <filterColumn colId="12" showButton="0"/>
    <filterColumn colId="14" showButton="0"/>
    <filterColumn colId="16" showButton="0"/>
    <filterColumn colId="18" showButton="0"/>
    <filterColumn colId="20" showButton="0"/>
    <filterColumn colId="22" showButton="0"/>
    <filterColumn colId="24" showButton="0"/>
    <filterColumn colId="26" showButton="0"/>
  </autoFilter>
  <customSheetViews>
    <customSheetView guid="{0C2EE1E2-FAB7-4127-955E-A440A139E075}" fitToPage="1" showAutoFilter="1">
      <pane xSplit="4" ySplit="3" topLeftCell="E55" activePane="bottomRight" state="frozen"/>
      <selection pane="bottomRight" activeCell="V35" sqref="V35"/>
      <pageMargins left="0.74803149606299213" right="0.74803149606299213" top="0.98425196850393704" bottom="0.98425196850393704" header="0.51181102362204722" footer="0.51181102362204722"/>
      <pageSetup paperSize="8" fitToHeight="0" orientation="landscape" horizontalDpi="300" verticalDpi="300" r:id="rId1"/>
      <headerFooter alignWithMargins="0">
        <oddHeader>&amp;L&amp;A&amp;RPART C -  NSW water businesses performance indicators database</oddHeader>
        <oddFooter>&amp;CPage &amp;P of &amp;N</oddFooter>
      </headerFooter>
      <autoFilter ref="A3:T108">
        <filterColumn colId="4" showButton="0"/>
        <filterColumn colId="6" showButton="0"/>
        <filterColumn colId="8" showButton="0"/>
        <filterColumn colId="10" showButton="0"/>
        <filterColumn colId="12" showButton="0"/>
        <filterColumn colId="14" showButton="0"/>
        <filterColumn colId="16" showButton="0"/>
        <filterColumn colId="18" showButton="0"/>
      </autoFilter>
    </customSheetView>
  </customSheetViews>
  <mergeCells count="15">
    <mergeCell ref="B2:AC2"/>
    <mergeCell ref="W3:X4"/>
    <mergeCell ref="AC3:AC4"/>
    <mergeCell ref="B3:E3"/>
    <mergeCell ref="U3:V4"/>
    <mergeCell ref="S3:T4"/>
    <mergeCell ref="Q3:R4"/>
    <mergeCell ref="G3:H4"/>
    <mergeCell ref="I3:J4"/>
    <mergeCell ref="K3:L4"/>
    <mergeCell ref="M3:N4"/>
    <mergeCell ref="O3:P4"/>
    <mergeCell ref="F3:F4"/>
    <mergeCell ref="Y3:Z4"/>
    <mergeCell ref="AA3:AB4"/>
  </mergeCells>
  <phoneticPr fontId="7" type="noConversion"/>
  <hyperlinks>
    <hyperlink ref="N66" location="References!E48" display="References!E48"/>
    <hyperlink ref="P66" location="References!E48" display="References!E48"/>
    <hyperlink ref="R66" location="References!E48" display="References!E48"/>
    <hyperlink ref="T66" location="References!E48" display="References!E48"/>
    <hyperlink ref="L21" location="References!E40" display="References!E40"/>
    <hyperlink ref="N21" location="References!E40" display="References!E40"/>
    <hyperlink ref="P21" location="References!E40" display="References!E40"/>
    <hyperlink ref="R21" location="References!E40" display="References!E40"/>
    <hyperlink ref="L22" location="References!E40" display="References!E40"/>
    <hyperlink ref="N22" location="References!E40" display="References!E40"/>
    <hyperlink ref="P22" location="References!E40" display="References!E40"/>
    <hyperlink ref="R22" location="References!E40" display="References!E40"/>
    <hyperlink ref="T22" location="References!E40" display="References!E40"/>
    <hyperlink ref="L23" location="References!E40" display="References!E40"/>
    <hyperlink ref="N23" location="References!E40" display="References!E40"/>
    <hyperlink ref="P23" location="References!E40" display="References!E40"/>
    <hyperlink ref="R23" location="References!E40" display="References!E40"/>
    <hyperlink ref="T23" location="References!E40" display="References!E40"/>
    <hyperlink ref="T13" location="References!E40" display="References!E40"/>
    <hyperlink ref="L13" location="References!E40" display="References!E40"/>
    <hyperlink ref="L14" location="References!E40" display="References!E40"/>
    <hyperlink ref="L15" location="References!E40" display="References!E40"/>
    <hyperlink ref="P9" location="References!E50" display="References!E50"/>
    <hyperlink ref="L66" location="References!E48" display="References!E48"/>
    <hyperlink ref="H67:H95" location="References!E27" display="References!E27"/>
    <hyperlink ref="J66" location="References!E45" display="References!E45"/>
    <hyperlink ref="J67" location="References!E25" display="References!E25"/>
    <hyperlink ref="J68:J95" location="References!E25" display="References!E25"/>
    <hyperlink ref="L67:L87" location="References!E25" display="References!E25"/>
    <hyperlink ref="L88:L95" location="References!E23" display="References!E23"/>
    <hyperlink ref="N88:N95" location="References!E23" display="References!E23"/>
    <hyperlink ref="P88:P95" location="References!E23" display="References!E23"/>
    <hyperlink ref="R88:R95" location="References!E23" display="References!E23"/>
    <hyperlink ref="T88:T95" location="References!E23" display="References!E23"/>
    <hyperlink ref="V88:V95" location="References!E23" display="References!E23"/>
    <hyperlink ref="N67:N87" location="References!J4" display="References!J4"/>
    <hyperlink ref="P67:P87" location="References!J4" display="References!J4"/>
    <hyperlink ref="R67:R87" location="References!J4" display="References!J4"/>
    <hyperlink ref="T67:T87" location="References!J4" display="References!J4"/>
    <hyperlink ref="V67:V87" location="References!J4" display="References!J4"/>
    <hyperlink ref="L11:L12" location="References!E33" display="References!E33"/>
    <hyperlink ref="L13:L15" location="References!E48" display="References!E48"/>
    <hyperlink ref="L16:L19" location="References!E33" display="References!E33"/>
    <hyperlink ref="N16:N19" location="References!E33" display="References!E33"/>
    <hyperlink ref="N13:N15" location="References!E48" display="References!E48"/>
    <hyperlink ref="N11:N12" location="References!E33" display="References!E33"/>
    <hyperlink ref="P13:P15" location="References!E48" display="References!E48"/>
    <hyperlink ref="P16:P19" location="References!E44" display="References!E44"/>
    <hyperlink ref="R11:R12" location="References!E45" display="References!E45"/>
    <hyperlink ref="R16:R19" location="References!E45" display="References!E45"/>
    <hyperlink ref="R13:R15" location="References!E48" display="References!E48"/>
    <hyperlink ref="L21:L23" location="References!E48" display="References!E48"/>
    <hyperlink ref="L28:L32" location="References!E38" display="References!E38"/>
    <hyperlink ref="L36" location="References!E63" display="References!E63"/>
    <hyperlink ref="L63:L65" location="References!E26" display="References!E26"/>
    <hyperlink ref="P46:P62" location="References!J7" display="References!J7"/>
    <hyperlink ref="N33:N36" location="References!J4" display="References!J4"/>
    <hyperlink ref="N21:N23" location="References!E48" display="References!E48"/>
    <hyperlink ref="P28:P32" location="References!E38" display="References!E38"/>
    <hyperlink ref="P33" location="References!J4" display="References!J4"/>
    <hyperlink ref="P35" location="References!J4" display="References!J4"/>
    <hyperlink ref="P34" location="References!E38" display="References!E38"/>
    <hyperlink ref="R21:R23" location="References!E48" display="References!E48"/>
    <hyperlink ref="T11:T19" location="References!E48" display="References!E48"/>
    <hyperlink ref="T22:T23" location="References!E48" display="References!E48"/>
    <hyperlink ref="R28:R32" location="References!E64" display="References!E64"/>
    <hyperlink ref="R33" location="References!J4" display="References!J4"/>
    <hyperlink ref="R34" location="References!E64" display="References!E64"/>
    <hyperlink ref="R35" location="References!J4" display="References!J4"/>
    <hyperlink ref="R36" location="References!E64" display="References!E64"/>
    <hyperlink ref="P21:P23" location="References!E48" display="References!E48"/>
    <hyperlink ref="R46:R62" location="References!J7" display="References!J7"/>
    <hyperlink ref="T33" location="References!J4" display="References!J4"/>
    <hyperlink ref="T35" location="References!J4" display="References!J4"/>
    <hyperlink ref="V66" location="References!J5" display="References!J5"/>
    <hyperlink ref="V28:V36" location="References!J4" display="References!J4"/>
    <hyperlink ref="V41:V42" location="References!J4" display="References!J4"/>
    <hyperlink ref="P5" location="References!E44" display="References!E44"/>
    <hyperlink ref="T30" location="References!J4" display="References!J4"/>
    <hyperlink ref="V11:V27" location="References!J5" display="References!J5"/>
    <hyperlink ref="V40" location="References!J4" display="References!J4"/>
    <hyperlink ref="T40" location="References!J4" display="References!J4"/>
    <hyperlink ref="R40" location="References!J4" display="References!J4"/>
    <hyperlink ref="P40" location="References!J4" display="References!J4"/>
    <hyperlink ref="N40" location="References!J4" display="References!J4"/>
    <hyperlink ref="T41" location="References!J4" display="References!J4"/>
    <hyperlink ref="R41" location="References!J4" display="References!J4"/>
    <hyperlink ref="P41" location="References!J4" display="References!J4"/>
    <hyperlink ref="N41" location="References!J4" display="References!J4"/>
    <hyperlink ref="T42" location="References!J4" display="References!J4"/>
    <hyperlink ref="R42" location="References!J4" display="References!J4"/>
    <hyperlink ref="P42" location="References!J4" display="References!J4"/>
    <hyperlink ref="N42" location="References!J4" display="References!J4"/>
    <hyperlink ref="V45" location="References!J11" display="References!J11"/>
    <hyperlink ref="R45" location="References!J12" display="References!J12"/>
    <hyperlink ref="L45" location="References!J13" display="References!J13"/>
    <hyperlink ref="H45" location="References!J14" display="References!J14"/>
    <hyperlink ref="Q45" location="References!J12" display="Chapter 6.1"/>
    <hyperlink ref="K45" location="References!J13" display="Chapter 3.1  &amp; 3.2 "/>
    <hyperlink ref="G45" location="References!J14" display="Chapters 2.1 &amp; 2.2 "/>
    <hyperlink ref="U45" location="References!J11" display="Chapter 5.1 "/>
    <hyperlink ref="V44" location="References!J11" display="References!J11"/>
    <hyperlink ref="R44" location="References!J12" display="References!J12"/>
    <hyperlink ref="L44" location="References!J13" display="References!J13"/>
    <hyperlink ref="H44" location="References!J14" display="References!J14"/>
    <hyperlink ref="Q44" location="References!J12" display="Chapter 6.1"/>
    <hyperlink ref="K44" location="References!J13" display="Chapter 3.1  &amp; 3.2 "/>
    <hyperlink ref="G44" location="References!J14" display="Chapters 2.1 &amp; 2.2 "/>
    <hyperlink ref="U44" location="References!J11" display="Chapter 5.1 "/>
    <hyperlink ref="V43" location="References!J11" display="References!J11"/>
    <hyperlink ref="R43" location="References!J12" display="References!J12"/>
    <hyperlink ref="L43" location="References!J13" display="References!J13"/>
    <hyperlink ref="H43" location="References!J14" display="References!J14"/>
    <hyperlink ref="Q43" location="References!J12" display="Chapter 6.1"/>
    <hyperlink ref="K43" location="References!J13" display="Chapter 3.1  &amp; 3.2 "/>
    <hyperlink ref="G43" location="References!J14" display="Chapters 2.1 &amp; 2.2 "/>
    <hyperlink ref="U43" location="References!J11" display="Chapter 5.1 "/>
    <hyperlink ref="H7" location="References!J16" display="References!J16"/>
    <hyperlink ref="J7" location="References!J16" display="References!J16"/>
    <hyperlink ref="L7" location="References!J16" display="References!J16"/>
    <hyperlink ref="N7" location="References!J16" display="References!J16"/>
    <hyperlink ref="P7" location="References!J16" display="References!J16"/>
    <hyperlink ref="R7" location="References!J16" display="References!J16"/>
    <hyperlink ref="T7" location="References!J16" display="References!J16"/>
    <hyperlink ref="V7" location="References!J16" display="References!J16"/>
    <hyperlink ref="H24:H26" location="References!J16" display="References!J16"/>
    <hyperlink ref="J25:J26" location="References!J16" display="References!J16"/>
    <hyperlink ref="J24" location="References!J16" display="References!J16"/>
    <hyperlink ref="L24:L26" location="References!J16" display="References!J16"/>
    <hyperlink ref="N24:N26" location="References!J16" display="References!J16"/>
    <hyperlink ref="P24:P26" location="References!J16" display="References!J16"/>
    <hyperlink ref="R24:R26" location="References!J16" display="References!J16"/>
    <hyperlink ref="T24:T26" location="References!J16" display="References!J16"/>
    <hyperlink ref="P36" location="References!J17" display="References!J17"/>
    <hyperlink ref="J49" location="References!J16" display="References!J16"/>
    <hyperlink ref="J52" location="References!J16" display="References!J16"/>
    <hyperlink ref="L49" location="References!J16" display="References!J16"/>
    <hyperlink ref="L52" location="References!J16" display="References!J16"/>
    <hyperlink ref="N52" location="References!J16" display="References!J16"/>
    <hyperlink ref="L46" location="References!E51" display="References!E51"/>
    <hyperlink ref="L47:L48" location="References!E51" display="References!E51"/>
    <hyperlink ref="L50:L51" location="References!E51" display="References!E51"/>
    <hyperlink ref="L53:L62" location="References!E51" display="References!E51"/>
    <hyperlink ref="T21" location="References!J5" display="References!J5"/>
    <hyperlink ref="N5" location="References!E33" display="References!E33"/>
    <hyperlink ref="R5" location="References!E46" display="References!E46"/>
    <hyperlink ref="T5" location="References!E54" display="References!E54"/>
    <hyperlink ref="V5" location="References!F47" display="References!F47"/>
    <hyperlink ref="N9" location="References!E33" display="References!E33"/>
    <hyperlink ref="R9" location="References!E46" display="References!E46"/>
    <hyperlink ref="T9" location="References!E54" display="References!E54"/>
    <hyperlink ref="V9" location="References!J6" display="References!J6"/>
    <hyperlink ref="N46:N51" location="References!J7" display="References!J7"/>
    <hyperlink ref="N53:N62" location="References!J7" display="References!J7"/>
    <hyperlink ref="P11" location="References!E44" display="References!E44"/>
    <hyperlink ref="P12" location="References!E44" display="References!E44"/>
    <hyperlink ref="N63" location="References!J16" display="References!J16"/>
    <hyperlink ref="N64:N65" location="References!J16" display="References!J16"/>
    <hyperlink ref="P63:P65" location="References!J16" display="References!J16"/>
    <hyperlink ref="T31" location="References!E65" display="References!E65"/>
    <hyperlink ref="T32" location="References!E65" display="References!E65"/>
    <hyperlink ref="T34" location="References!E65" display="References!E65"/>
    <hyperlink ref="T36" location="References!E65" display="References!E65"/>
    <hyperlink ref="T28" location="References!E65" display="References!E65"/>
    <hyperlink ref="N32" location="References!J4" display="References!J4"/>
    <hyperlink ref="X40" location="References!J4" display="References!J4"/>
    <hyperlink ref="X5:X9" location="References!K33" display="References!K33"/>
    <hyperlink ref="X11:X15" location="References!K37" display="References!K37"/>
    <hyperlink ref="X19:X27" location="References!K37" display="References!K37"/>
    <hyperlink ref="X30:X40" location="References!K35" display="References!K35"/>
    <hyperlink ref="X46:X62" location="References!K34" display="References!K34"/>
    <hyperlink ref="X63:X66" location="References!K37" display="References!K37"/>
    <hyperlink ref="X67:X87" location="References!K94" display="References!K94"/>
    <hyperlink ref="X88:X95" location="References!K41" display="References!K41"/>
    <hyperlink ref="X19" location="References!K37" display="References!K37"/>
    <hyperlink ref="X33" location="References!K35" display="References!K35"/>
    <hyperlink ref="T54" location="References!K34" display="References!K34"/>
    <hyperlink ref="X28" location="References!K35" display="References!K35"/>
    <hyperlink ref="R63:R65" location="References!K42" display="References!K42"/>
    <hyperlink ref="T63:T65" location="References!K42" display="References!K42"/>
    <hyperlink ref="V63:V65" location="References!K42" display="References!K42"/>
    <hyperlink ref="Z28" location="References!K43" display="References!K43"/>
    <hyperlink ref="Z30" location="References!K43" display="References!K43"/>
    <hyperlink ref="Z31" location="References!K43" display="References!K43"/>
    <hyperlink ref="Z32" location="References!K43" display="References!K43"/>
    <hyperlink ref="Z33" location="References!K43" display="References!K43"/>
    <hyperlink ref="Z34" location="References!K43" display="References!K43"/>
    <hyperlink ref="Z35" location="References!K43" display="References!K43"/>
    <hyperlink ref="Z36" location="References!K43" display="References!K43"/>
    <hyperlink ref="Z37" location="References!K43" display="References!K43"/>
    <hyperlink ref="Z38" location="References!K43" display="References!K43"/>
    <hyperlink ref="Z39" location="References!K43" display="References!K43"/>
    <hyperlink ref="Z40" location="References!K43" display="References!K43"/>
    <hyperlink ref="Z67" location="References!K43" display="References!K43"/>
    <hyperlink ref="Z68" location="References!K43" display="References!K43"/>
    <hyperlink ref="Z69" location="References!K43" display="References!K43"/>
    <hyperlink ref="Z70" location="References!K43" display="References!K43"/>
    <hyperlink ref="Z71" location="References!K43" display="References!K43"/>
    <hyperlink ref="Z72" location="References!K43" display="References!K43"/>
    <hyperlink ref="Z73" location="References!K43" display="References!K43"/>
    <hyperlink ref="Z74" location="References!K43" display="References!K43"/>
    <hyperlink ref="Z75" location="References!K43" display="References!K43"/>
    <hyperlink ref="Z76" location="References!K43" display="References!K43"/>
    <hyperlink ref="Z77" location="References!K43" display="References!K43"/>
    <hyperlink ref="Z78" location="References!K43" display="References!K43"/>
    <hyperlink ref="Z79" location="References!K43" display="References!K43"/>
    <hyperlink ref="Z80:Z87" location="References!K43" display="References!K43"/>
    <hyperlink ref="Z5:Z9" location="References!K45" display="References!K45"/>
    <hyperlink ref="Z19:Z27" location="References!K46" display="References!K46"/>
    <hyperlink ref="Z46:Z62" location="References!K44" display="References!K44"/>
    <hyperlink ref="Z63:Z66" location="References!K46" display="References!K46"/>
    <hyperlink ref="Z11:Z15" location="References!K46" display="References!K46"/>
    <hyperlink ref="AB28" location="References!K51" display="References!K51"/>
    <hyperlink ref="AB30" location="References!K51" display="References!K51"/>
    <hyperlink ref="AB31" location="References!K51" display="References!K51"/>
    <hyperlink ref="AB32" location="References!K51" display="References!K51"/>
    <hyperlink ref="AB33" location="References!K51" display="References!K51"/>
    <hyperlink ref="AB34" location="References!K51" display="References!K51"/>
    <hyperlink ref="AB35" location="References!K51" display="References!K51"/>
    <hyperlink ref="AB36" location="References!K51" display="References!K51"/>
    <hyperlink ref="AB37" location="References!K51" display="References!K51"/>
    <hyperlink ref="AB38" location="References!K51" display="References!K51"/>
    <hyperlink ref="AB39" location="References!K51" display="References!K51"/>
    <hyperlink ref="AB40" location="References!K51" display="References!K51"/>
    <hyperlink ref="AB41" location="References!K51" display="References!K51"/>
    <hyperlink ref="AB42" location="References!K51" display="References!K51"/>
    <hyperlink ref="AB68" location="References!K51" display="References!K51"/>
    <hyperlink ref="AB67" location="References!K51" display="References!K51"/>
    <hyperlink ref="AB69" location="References!K51" display="References!K51"/>
    <hyperlink ref="AB70" location="References!K51" display="References!K51"/>
    <hyperlink ref="AB71" location="References!K51" display="References!K51"/>
    <hyperlink ref="AB72" location="References!K51" display="References!K51"/>
    <hyperlink ref="AB73" location="References!K51" display="References!K51"/>
    <hyperlink ref="AB74" location="References!K51" display="References!K51"/>
    <hyperlink ref="AB75" location="References!K51" display="References!K51"/>
    <hyperlink ref="AB76" location="References!K51" display="References!K51"/>
    <hyperlink ref="AB77" location="References!K51" display="References!K51"/>
    <hyperlink ref="AB78" location="References!K51" display="References!K51"/>
    <hyperlink ref="AB79" location="References!K51" display="References!K51"/>
    <hyperlink ref="AB80" location="References!K51" display="References!K51"/>
    <hyperlink ref="AB81" location="References!K51" display="References!K51"/>
    <hyperlink ref="AB82" location="References!K51" display="References!K51"/>
    <hyperlink ref="AB83" location="References!K51" display="References!K51"/>
    <hyperlink ref="AB84" location="References!K51" display="References!K51"/>
    <hyperlink ref="AB85" location="References!K51" display="References!K51"/>
    <hyperlink ref="AB86" location="References!K51" display="References!K51"/>
    <hyperlink ref="AB87" location="References!K51" display="References!K51"/>
    <hyperlink ref="AB46" location="References!K53" display="References!K53"/>
    <hyperlink ref="AB47" location="References!K53" display="References!K53"/>
    <hyperlink ref="AB48" location="References!K53" display="References!K53"/>
    <hyperlink ref="AB49" location="References!K53" display="References!K53"/>
    <hyperlink ref="AB50" location="References!K53" display="References!K53"/>
    <hyperlink ref="AB51" location="References!K53" display="References!K53"/>
    <hyperlink ref="AB52" location="References!K53" display="References!K53"/>
    <hyperlink ref="AB53" location="References!K53" display="References!K53"/>
    <hyperlink ref="AB54" location="References!K53" display="References!K53"/>
    <hyperlink ref="AB55" location="References!K53" display="References!K53"/>
    <hyperlink ref="AB56" location="References!K53" display="References!K53"/>
    <hyperlink ref="AB57" location="References!K53" display="References!K53"/>
    <hyperlink ref="AB58" location="References!K53" display="References!K53"/>
    <hyperlink ref="AB59" location="References!K53" display="References!K53"/>
    <hyperlink ref="AB60" location="References!K53" display="References!K53"/>
    <hyperlink ref="AB61" location="References!K53" display="References!K53"/>
    <hyperlink ref="AB62" location="References!K53" display="References!K53"/>
    <hyperlink ref="AB5" location="References!K55" display="References!K55"/>
    <hyperlink ref="AB7" location="References!K55" display="References!K55"/>
    <hyperlink ref="AB9" location="References!K55" display="References!K55"/>
    <hyperlink ref="AB11" location="References!K52" display="References!K52"/>
    <hyperlink ref="AB12" location="References!K52" display="References!K52"/>
    <hyperlink ref="AB13" location="References!K52" display="References!K52"/>
    <hyperlink ref="AB14" location="References!K52" display="References!K52"/>
    <hyperlink ref="AB15" location="References!K52" display="References!K52"/>
    <hyperlink ref="AB19" location="References!K52" display="References!K52"/>
    <hyperlink ref="AB20" location="References!K52" display="References!K52"/>
    <hyperlink ref="AB21" location="References!K52" display="References!K52"/>
    <hyperlink ref="AB22" location="References!K52" display="References!K52"/>
    <hyperlink ref="AB23" location="References!K52" display="References!K52"/>
    <hyperlink ref="AB24" location="References!K52" display="References!K52"/>
    <hyperlink ref="AB25" location="References!K52" display="References!K52"/>
    <hyperlink ref="AB26" location="References!K52" display="References!K52"/>
    <hyperlink ref="AB27" location="References!K52" display="References!K52"/>
    <hyperlink ref="AB63" location="References!K52" display="References!K52"/>
    <hyperlink ref="AB64" location="References!K52" display="References!K52"/>
    <hyperlink ref="AB65" location="References!K52" display="References!K52"/>
    <hyperlink ref="AB66" location="References!K52" display="References!K52"/>
    <hyperlink ref="AB88" location="References!K56" display="References!K56"/>
    <hyperlink ref="AB89" location="References!K56" display="References!K56"/>
    <hyperlink ref="AB90" location="References!K56" display="References!K56"/>
    <hyperlink ref="AB91" location="References!K56" display="References!K56"/>
    <hyperlink ref="AB92" location="References!K56" display="References!K56"/>
    <hyperlink ref="AB93" location="References!K56" display="References!K56"/>
    <hyperlink ref="AB94" location="References!K56" display="References!K56"/>
    <hyperlink ref="AB95" location="References!K56" display="References!K56"/>
    <hyperlink ref="AB96" location="References!K56" display="References!K56"/>
    <hyperlink ref="AB97" location="References!K56" display="References!K56"/>
    <hyperlink ref="Z86" location="References!K61" display="References!K61"/>
    <hyperlink ref="H67:H96" location="References!E27" display="References!E27"/>
    <hyperlink ref="H95" location="References!E27" display="References!E27"/>
  </hyperlinks>
  <pageMargins left="0.25" right="0.25" top="0.75" bottom="0.75" header="0.3" footer="0.3"/>
  <pageSetup paperSize="8" scale="70" fitToHeight="0" orientation="landscape" horizontalDpi="300" verticalDpi="300" r:id="rId2"/>
  <headerFooter>
    <oddHeader>&amp;L&amp;A&amp;RPART B -  NSW water businesses performance indicators database</oddHeader>
    <oddFooter>Page &amp;P of &amp;N</oddFooter>
  </headerFooter>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theme="8" tint="-0.499984740745262"/>
    <pageSetUpPr autoPageBreaks="0" fitToPage="1"/>
  </sheetPr>
  <dimension ref="A1:AE78"/>
  <sheetViews>
    <sheetView showGridLines="0" showRowColHeaders="0" zoomScale="80" zoomScaleNormal="80" zoomScaleSheetLayoutView="100" zoomScalePageLayoutView="50" workbookViewId="0">
      <selection activeCell="AC73" sqref="AC73"/>
    </sheetView>
  </sheetViews>
  <sheetFormatPr defaultColWidth="0" defaultRowHeight="13.5" zeroHeight="1" x14ac:dyDescent="0.2"/>
  <cols>
    <col min="1" max="1" width="2.28515625" style="122" customWidth="1"/>
    <col min="2" max="2" width="7.42578125" style="14" customWidth="1"/>
    <col min="3" max="3" width="10.140625" style="14" customWidth="1"/>
    <col min="4" max="4" width="11" style="14" customWidth="1"/>
    <col min="5" max="5" width="51.5703125" style="14" customWidth="1"/>
    <col min="6" max="6" width="19.85546875" style="14" customWidth="1"/>
    <col min="7" max="7" width="13.7109375" style="14" customWidth="1"/>
    <col min="8" max="8" width="2.7109375" style="111" customWidth="1"/>
    <col min="9" max="9" width="13.7109375" style="14" customWidth="1"/>
    <col min="10" max="10" width="2.7109375" style="111" customWidth="1"/>
    <col min="11" max="11" width="13.7109375" style="14" customWidth="1"/>
    <col min="12" max="12" width="2.7109375" style="111" customWidth="1"/>
    <col min="13" max="13" width="13.7109375" style="14" customWidth="1"/>
    <col min="14" max="14" width="2.7109375" style="111" customWidth="1"/>
    <col min="15" max="15" width="13.7109375" style="14" customWidth="1"/>
    <col min="16" max="16" width="2.7109375" style="111" customWidth="1"/>
    <col min="17" max="17" width="13.7109375" style="14" customWidth="1"/>
    <col min="18" max="18" width="2.7109375" style="111" customWidth="1"/>
    <col min="19" max="19" width="13.7109375" style="14" customWidth="1"/>
    <col min="20" max="20" width="2.7109375" style="111" customWidth="1"/>
    <col min="21" max="21" width="13.7109375" style="14" customWidth="1"/>
    <col min="22" max="22" width="2.7109375" style="111" customWidth="1"/>
    <col min="23" max="23" width="13.7109375" style="111" customWidth="1"/>
    <col min="24" max="24" width="2.7109375" style="111" customWidth="1"/>
    <col min="25" max="25" width="13.7109375" style="111" customWidth="1"/>
    <col min="26" max="26" width="3.5703125" style="111" customWidth="1"/>
    <col min="27" max="27" width="13.7109375" style="111" customWidth="1"/>
    <col min="28" max="28" width="3.5703125" style="111" customWidth="1"/>
    <col min="29" max="29" width="43.5703125" style="14" customWidth="1"/>
    <col min="30" max="30" width="2.28515625" style="122" customWidth="1"/>
    <col min="31" max="31" width="0" style="122" hidden="1" customWidth="1"/>
    <col min="32" max="16384" width="9.140625" style="122" hidden="1"/>
  </cols>
  <sheetData>
    <row r="1" spans="1:30" ht="15" customHeight="1" x14ac:dyDescent="0.2"/>
    <row r="2" spans="1:30" s="256" customFormat="1" ht="15.75" x14ac:dyDescent="0.2">
      <c r="B2" s="804" t="s">
        <v>120</v>
      </c>
      <c r="C2" s="805"/>
      <c r="D2" s="805"/>
      <c r="E2" s="805"/>
      <c r="F2" s="805"/>
      <c r="G2" s="805"/>
      <c r="H2" s="805"/>
      <c r="I2" s="805"/>
      <c r="J2" s="805"/>
      <c r="K2" s="805"/>
      <c r="L2" s="805"/>
      <c r="M2" s="805"/>
      <c r="N2" s="805"/>
      <c r="O2" s="805"/>
      <c r="P2" s="805"/>
      <c r="Q2" s="805"/>
      <c r="R2" s="805"/>
      <c r="S2" s="805"/>
      <c r="T2" s="805"/>
      <c r="U2" s="805"/>
      <c r="V2" s="805"/>
      <c r="W2" s="805"/>
      <c r="X2" s="805"/>
      <c r="Y2" s="805"/>
      <c r="Z2" s="805"/>
      <c r="AA2" s="805"/>
      <c r="AB2" s="805"/>
      <c r="AC2" s="806"/>
    </row>
    <row r="3" spans="1:30" s="254" customFormat="1" ht="14.25" customHeight="1" x14ac:dyDescent="0.2">
      <c r="B3" s="801" t="s">
        <v>53</v>
      </c>
      <c r="C3" s="802"/>
      <c r="D3" s="802"/>
      <c r="E3" s="803"/>
      <c r="F3" s="808" t="s">
        <v>1</v>
      </c>
      <c r="G3" s="810" t="s">
        <v>2</v>
      </c>
      <c r="H3" s="811"/>
      <c r="I3" s="810" t="s">
        <v>3</v>
      </c>
      <c r="J3" s="811"/>
      <c r="K3" s="810" t="s">
        <v>4</v>
      </c>
      <c r="L3" s="811"/>
      <c r="M3" s="810" t="s">
        <v>5</v>
      </c>
      <c r="N3" s="811"/>
      <c r="O3" s="810" t="s">
        <v>6</v>
      </c>
      <c r="P3" s="811"/>
      <c r="Q3" s="810" t="s">
        <v>7</v>
      </c>
      <c r="R3" s="811"/>
      <c r="S3" s="810" t="s">
        <v>8</v>
      </c>
      <c r="T3" s="811"/>
      <c r="U3" s="810" t="s">
        <v>9</v>
      </c>
      <c r="V3" s="811"/>
      <c r="W3" s="810" t="s">
        <v>688</v>
      </c>
      <c r="X3" s="811"/>
      <c r="Y3" s="810" t="s">
        <v>781</v>
      </c>
      <c r="Z3" s="811"/>
      <c r="AA3" s="807" t="s">
        <v>797</v>
      </c>
      <c r="AB3" s="807"/>
      <c r="AC3" s="807" t="s">
        <v>118</v>
      </c>
    </row>
    <row r="4" spans="1:30" s="254" customFormat="1" ht="14.25" customHeight="1" x14ac:dyDescent="0.2">
      <c r="B4" s="436" t="s">
        <v>10</v>
      </c>
      <c r="C4" s="436" t="s">
        <v>780</v>
      </c>
      <c r="D4" s="437" t="s">
        <v>776</v>
      </c>
      <c r="E4" s="438" t="s">
        <v>11</v>
      </c>
      <c r="F4" s="809"/>
      <c r="G4" s="812"/>
      <c r="H4" s="813"/>
      <c r="I4" s="812"/>
      <c r="J4" s="813"/>
      <c r="K4" s="812"/>
      <c r="L4" s="813"/>
      <c r="M4" s="812"/>
      <c r="N4" s="813"/>
      <c r="O4" s="812"/>
      <c r="P4" s="813"/>
      <c r="Q4" s="812"/>
      <c r="R4" s="813"/>
      <c r="S4" s="812"/>
      <c r="T4" s="813"/>
      <c r="U4" s="812"/>
      <c r="V4" s="813"/>
      <c r="W4" s="812"/>
      <c r="X4" s="813"/>
      <c r="Y4" s="812"/>
      <c r="Z4" s="813"/>
      <c r="AA4" s="807"/>
      <c r="AB4" s="807"/>
      <c r="AC4" s="807"/>
    </row>
    <row r="5" spans="1:30" s="450" customFormat="1" ht="24" x14ac:dyDescent="0.2">
      <c r="A5" s="122"/>
      <c r="B5" s="439" t="s">
        <v>12</v>
      </c>
      <c r="C5" s="439" t="str">
        <f>D5</f>
        <v>C1</v>
      </c>
      <c r="D5" s="440" t="s">
        <v>121</v>
      </c>
      <c r="E5" s="441" t="s">
        <v>122</v>
      </c>
      <c r="F5" s="440" t="s">
        <v>22</v>
      </c>
      <c r="G5" s="442">
        <v>0.8972</v>
      </c>
      <c r="H5" s="443">
        <f>References!B27</f>
        <v>24</v>
      </c>
      <c r="I5" s="444">
        <v>0.89480000000000004</v>
      </c>
      <c r="J5" s="445">
        <f>References!B42</f>
        <v>39</v>
      </c>
      <c r="K5" s="444">
        <v>0.89859999999999995</v>
      </c>
      <c r="L5" s="445">
        <f>References!B42</f>
        <v>39</v>
      </c>
      <c r="M5" s="442">
        <v>0.91020000000000001</v>
      </c>
      <c r="N5" s="443">
        <f>References!B32</f>
        <v>29</v>
      </c>
      <c r="O5" s="442">
        <v>0.8629</v>
      </c>
      <c r="P5" s="443">
        <f>References!B49</f>
        <v>46</v>
      </c>
      <c r="Q5" s="446">
        <v>0.85599999999999998</v>
      </c>
      <c r="R5" s="443">
        <f>References!B52</f>
        <v>49</v>
      </c>
      <c r="S5" s="446">
        <v>0.86299999999999999</v>
      </c>
      <c r="T5" s="443">
        <f>References!$B$51</f>
        <v>48</v>
      </c>
      <c r="U5" s="446">
        <v>0.90200000000000002</v>
      </c>
      <c r="V5" s="447">
        <f>References!G7</f>
        <v>66</v>
      </c>
      <c r="W5" s="446">
        <v>0.91300000000000003</v>
      </c>
      <c r="X5" s="447">
        <f>References!G34</f>
        <v>93</v>
      </c>
      <c r="Y5" s="514">
        <v>0.91300000000000003</v>
      </c>
      <c r="Z5" s="447">
        <v>119</v>
      </c>
      <c r="AA5" s="514">
        <v>0.9</v>
      </c>
      <c r="AB5" s="447">
        <v>119</v>
      </c>
      <c r="AC5" s="449"/>
      <c r="AD5" s="122"/>
    </row>
    <row r="6" spans="1:30" x14ac:dyDescent="0.2">
      <c r="B6" s="21" t="s">
        <v>12</v>
      </c>
      <c r="C6" s="21" t="str">
        <f>D6</f>
        <v>C2</v>
      </c>
      <c r="D6" s="11" t="s">
        <v>123</v>
      </c>
      <c r="E6" s="22" t="s">
        <v>124</v>
      </c>
      <c r="F6" s="11" t="s">
        <v>22</v>
      </c>
      <c r="G6" s="45" t="s">
        <v>42</v>
      </c>
      <c r="H6" s="115"/>
      <c r="I6" s="45" t="s">
        <v>42</v>
      </c>
      <c r="J6" s="115"/>
      <c r="K6" s="45" t="s">
        <v>42</v>
      </c>
      <c r="L6" s="115"/>
      <c r="M6" s="45" t="s">
        <v>42</v>
      </c>
      <c r="N6" s="115"/>
      <c r="O6" s="45" t="s">
        <v>42</v>
      </c>
      <c r="P6" s="113"/>
      <c r="Q6" s="45" t="s">
        <v>42</v>
      </c>
      <c r="R6" s="113"/>
      <c r="S6" s="45" t="s">
        <v>42</v>
      </c>
      <c r="T6" s="113"/>
      <c r="U6" s="150">
        <v>2.1999999999999999E-2</v>
      </c>
      <c r="V6" s="109">
        <f>References!G7</f>
        <v>66</v>
      </c>
      <c r="W6" s="150">
        <v>2.8000000000000001E-2</v>
      </c>
      <c r="X6" s="109">
        <f>References!G34</f>
        <v>93</v>
      </c>
      <c r="Y6" s="140">
        <v>2.9000000000000001E-2</v>
      </c>
      <c r="Z6" s="561">
        <v>103</v>
      </c>
      <c r="AA6" s="140">
        <v>3.2000000000000001E-2</v>
      </c>
      <c r="AB6" s="561">
        <v>112</v>
      </c>
      <c r="AC6" s="11"/>
    </row>
    <row r="7" spans="1:30" s="450" customFormat="1" ht="24" x14ac:dyDescent="0.2">
      <c r="A7" s="122"/>
      <c r="B7" s="451" t="s">
        <v>12</v>
      </c>
      <c r="C7" s="451" t="str">
        <f>D7</f>
        <v>C3</v>
      </c>
      <c r="D7" s="449" t="s">
        <v>125</v>
      </c>
      <c r="E7" s="452" t="s">
        <v>597</v>
      </c>
      <c r="F7" s="449" t="s">
        <v>22</v>
      </c>
      <c r="G7" s="453" t="s">
        <v>42</v>
      </c>
      <c r="H7" s="454"/>
      <c r="I7" s="453" t="s">
        <v>42</v>
      </c>
      <c r="J7" s="454"/>
      <c r="K7" s="453" t="s">
        <v>42</v>
      </c>
      <c r="L7" s="454"/>
      <c r="M7" s="453" t="s">
        <v>42</v>
      </c>
      <c r="N7" s="455"/>
      <c r="O7" s="456" t="s">
        <v>42</v>
      </c>
      <c r="P7" s="457"/>
      <c r="Q7" s="456" t="s">
        <v>42</v>
      </c>
      <c r="R7" s="457"/>
      <c r="S7" s="456" t="s">
        <v>42</v>
      </c>
      <c r="T7" s="457"/>
      <c r="U7" s="458">
        <v>5.0000000000000001E-3</v>
      </c>
      <c r="V7" s="445">
        <f>References!G7</f>
        <v>66</v>
      </c>
      <c r="W7" s="458">
        <v>5.0000000000000001E-3</v>
      </c>
      <c r="X7" s="445">
        <f>References!G34</f>
        <v>93</v>
      </c>
      <c r="Y7" s="473">
        <v>5.0000000000000001E-3</v>
      </c>
      <c r="Z7" s="560">
        <v>103</v>
      </c>
      <c r="AA7" s="473">
        <v>5.0000000000000001E-3</v>
      </c>
      <c r="AB7" s="560">
        <v>112</v>
      </c>
      <c r="AC7" s="449"/>
      <c r="AD7" s="122"/>
    </row>
    <row r="8" spans="1:30" ht="36" x14ac:dyDescent="0.2">
      <c r="B8" s="21" t="s">
        <v>12</v>
      </c>
      <c r="C8" s="45" t="s">
        <v>42</v>
      </c>
      <c r="D8" s="11" t="s">
        <v>126</v>
      </c>
      <c r="E8" s="22" t="s">
        <v>546</v>
      </c>
      <c r="F8" s="11" t="s">
        <v>22</v>
      </c>
      <c r="G8" s="95">
        <v>50.08</v>
      </c>
      <c r="H8" s="112">
        <f>References!B42</f>
        <v>39</v>
      </c>
      <c r="I8" s="95">
        <v>61.32</v>
      </c>
      <c r="J8" s="112">
        <f>References!B42</f>
        <v>39</v>
      </c>
      <c r="K8" s="95">
        <v>64</v>
      </c>
      <c r="L8" s="112">
        <f>References!B42</f>
        <v>39</v>
      </c>
      <c r="M8" s="95">
        <v>79.39</v>
      </c>
      <c r="N8" s="129">
        <f>References!B32</f>
        <v>29</v>
      </c>
      <c r="O8" s="21">
        <v>89.6</v>
      </c>
      <c r="P8" s="129">
        <f>References!B49</f>
        <v>46</v>
      </c>
      <c r="Q8" s="21">
        <v>88.6</v>
      </c>
      <c r="R8" s="129">
        <f>References!B52</f>
        <v>49</v>
      </c>
      <c r="S8" s="21">
        <v>86.4</v>
      </c>
      <c r="T8" s="129">
        <f>References!$B$51</f>
        <v>48</v>
      </c>
      <c r="U8" s="21">
        <v>94.7</v>
      </c>
      <c r="V8" s="109">
        <f>References!G7</f>
        <v>66</v>
      </c>
      <c r="W8" s="535"/>
      <c r="X8" s="285"/>
      <c r="Y8" s="283"/>
      <c r="Z8" s="562"/>
      <c r="AA8" s="283"/>
      <c r="AB8" s="562"/>
      <c r="AC8" s="11"/>
    </row>
    <row r="9" spans="1:30" s="450" customFormat="1" ht="24" x14ac:dyDescent="0.2">
      <c r="A9" s="122"/>
      <c r="B9" s="451" t="s">
        <v>12</v>
      </c>
      <c r="C9" s="456" t="s">
        <v>42</v>
      </c>
      <c r="D9" s="449" t="s">
        <v>127</v>
      </c>
      <c r="E9" s="452" t="s">
        <v>547</v>
      </c>
      <c r="F9" s="449" t="s">
        <v>22</v>
      </c>
      <c r="G9" s="459"/>
      <c r="H9" s="460"/>
      <c r="I9" s="459"/>
      <c r="J9" s="460"/>
      <c r="K9" s="459"/>
      <c r="L9" s="460"/>
      <c r="M9" s="459"/>
      <c r="N9" s="461"/>
      <c r="O9" s="459"/>
      <c r="P9" s="461"/>
      <c r="Q9" s="462"/>
      <c r="R9" s="461"/>
      <c r="S9" s="462"/>
      <c r="T9" s="461"/>
      <c r="U9" s="451">
        <v>12192</v>
      </c>
      <c r="V9" s="445">
        <f>References!G7</f>
        <v>66</v>
      </c>
      <c r="W9" s="517"/>
      <c r="X9" s="460"/>
      <c r="Y9" s="463"/>
      <c r="Z9" s="563"/>
      <c r="AA9" s="463"/>
      <c r="AB9" s="563"/>
      <c r="AC9" s="449"/>
      <c r="AD9" s="122"/>
    </row>
    <row r="10" spans="1:30" ht="24" x14ac:dyDescent="0.2">
      <c r="B10" s="21" t="s">
        <v>12</v>
      </c>
      <c r="C10" s="45" t="s">
        <v>42</v>
      </c>
      <c r="D10" s="11" t="s">
        <v>128</v>
      </c>
      <c r="E10" s="22" t="s">
        <v>586</v>
      </c>
      <c r="F10" s="11" t="s">
        <v>22</v>
      </c>
      <c r="G10" s="133"/>
      <c r="H10" s="135"/>
      <c r="I10" s="133"/>
      <c r="J10" s="135"/>
      <c r="K10" s="133"/>
      <c r="L10" s="135"/>
      <c r="M10" s="133"/>
      <c r="N10" s="136"/>
      <c r="O10" s="133"/>
      <c r="P10" s="136"/>
      <c r="Q10" s="134"/>
      <c r="R10" s="136"/>
      <c r="S10" s="134"/>
      <c r="T10" s="136"/>
      <c r="U10" s="21">
        <v>560</v>
      </c>
      <c r="V10" s="109">
        <f>References!G7</f>
        <v>66</v>
      </c>
      <c r="W10" s="535"/>
      <c r="X10" s="285"/>
      <c r="Y10" s="283"/>
      <c r="Z10" s="562"/>
      <c r="AA10" s="283"/>
      <c r="AB10" s="562"/>
      <c r="AC10" s="11"/>
    </row>
    <row r="11" spans="1:30" s="450" customFormat="1" x14ac:dyDescent="0.2">
      <c r="A11" s="122"/>
      <c r="B11" s="451" t="s">
        <v>12</v>
      </c>
      <c r="C11" s="456" t="s">
        <v>42</v>
      </c>
      <c r="D11" s="449" t="s">
        <v>129</v>
      </c>
      <c r="E11" s="452" t="s">
        <v>548</v>
      </c>
      <c r="F11" s="449" t="s">
        <v>22</v>
      </c>
      <c r="G11" s="459"/>
      <c r="H11" s="460"/>
      <c r="I11" s="459"/>
      <c r="J11" s="460"/>
      <c r="K11" s="459"/>
      <c r="L11" s="460"/>
      <c r="M11" s="459"/>
      <c r="N11" s="460"/>
      <c r="O11" s="459"/>
      <c r="P11" s="460"/>
      <c r="Q11" s="456" t="s">
        <v>42</v>
      </c>
      <c r="R11" s="457"/>
      <c r="S11" s="456" t="s">
        <v>42</v>
      </c>
      <c r="T11" s="457"/>
      <c r="U11" s="458">
        <v>1.7999999999999999E-2</v>
      </c>
      <c r="V11" s="445">
        <f>References!G7</f>
        <v>66</v>
      </c>
      <c r="W11" s="517"/>
      <c r="X11" s="460"/>
      <c r="Y11" s="463"/>
      <c r="Z11" s="563"/>
      <c r="AA11" s="463"/>
      <c r="AB11" s="563"/>
      <c r="AC11" s="449"/>
      <c r="AD11" s="122"/>
    </row>
    <row r="12" spans="1:30" x14ac:dyDescent="0.2">
      <c r="B12" s="21" t="s">
        <v>12</v>
      </c>
      <c r="C12" s="45" t="s">
        <v>42</v>
      </c>
      <c r="D12" s="11" t="s">
        <v>130</v>
      </c>
      <c r="E12" s="22" t="s">
        <v>549</v>
      </c>
      <c r="F12" s="11" t="s">
        <v>22</v>
      </c>
      <c r="G12" s="133"/>
      <c r="H12" s="135"/>
      <c r="I12" s="133"/>
      <c r="J12" s="135"/>
      <c r="K12" s="133"/>
      <c r="L12" s="135"/>
      <c r="M12" s="133"/>
      <c r="N12" s="135"/>
      <c r="O12" s="133"/>
      <c r="P12" s="135"/>
      <c r="Q12" s="45" t="s">
        <v>42</v>
      </c>
      <c r="R12" s="113"/>
      <c r="S12" s="45" t="s">
        <v>42</v>
      </c>
      <c r="T12" s="113"/>
      <c r="U12" s="150">
        <v>8.0000000000000002E-3</v>
      </c>
      <c r="V12" s="109">
        <f>References!G7</f>
        <v>66</v>
      </c>
      <c r="W12" s="535"/>
      <c r="X12" s="285"/>
      <c r="Y12" s="283"/>
      <c r="Z12" s="562"/>
      <c r="AA12" s="283"/>
      <c r="AB12" s="562"/>
      <c r="AC12" s="11"/>
    </row>
    <row r="13" spans="1:30" s="450" customFormat="1" ht="24" x14ac:dyDescent="0.2">
      <c r="A13" s="122"/>
      <c r="B13" s="451" t="s">
        <v>12</v>
      </c>
      <c r="C13" s="456" t="s">
        <v>42</v>
      </c>
      <c r="D13" s="449" t="s">
        <v>131</v>
      </c>
      <c r="E13" s="452" t="s">
        <v>579</v>
      </c>
      <c r="F13" s="449" t="s">
        <v>22</v>
      </c>
      <c r="G13" s="464" t="s">
        <v>42</v>
      </c>
      <c r="H13" s="455"/>
      <c r="I13" s="464" t="s">
        <v>42</v>
      </c>
      <c r="J13" s="465"/>
      <c r="K13" s="464" t="s">
        <v>42</v>
      </c>
      <c r="L13" s="466"/>
      <c r="M13" s="467">
        <v>2430</v>
      </c>
      <c r="N13" s="448">
        <f>References!G7</f>
        <v>66</v>
      </c>
      <c r="O13" s="467">
        <v>3016</v>
      </c>
      <c r="P13" s="448">
        <f>References!G7</f>
        <v>66</v>
      </c>
      <c r="Q13" s="467">
        <v>3203</v>
      </c>
      <c r="R13" s="448">
        <f>References!G7</f>
        <v>66</v>
      </c>
      <c r="S13" s="468">
        <v>3184</v>
      </c>
      <c r="T13" s="448">
        <f>References!G7</f>
        <v>66</v>
      </c>
      <c r="U13" s="467">
        <v>2422</v>
      </c>
      <c r="V13" s="445">
        <f>References!G7</f>
        <v>66</v>
      </c>
      <c r="W13" s="517"/>
      <c r="X13" s="460"/>
      <c r="Y13" s="463"/>
      <c r="Z13" s="563"/>
      <c r="AA13" s="463"/>
      <c r="AB13" s="563"/>
      <c r="AC13" s="449"/>
      <c r="AD13" s="122"/>
    </row>
    <row r="14" spans="1:30" ht="24" x14ac:dyDescent="0.2">
      <c r="B14" s="21" t="s">
        <v>12</v>
      </c>
      <c r="C14" s="45" t="s">
        <v>42</v>
      </c>
      <c r="D14" s="11" t="s">
        <v>132</v>
      </c>
      <c r="E14" s="22" t="s">
        <v>133</v>
      </c>
      <c r="F14" s="11" t="s">
        <v>22</v>
      </c>
      <c r="G14" s="20">
        <v>324926</v>
      </c>
      <c r="H14" s="129">
        <f>References!B28</f>
        <v>25</v>
      </c>
      <c r="I14" s="20">
        <v>375319</v>
      </c>
      <c r="J14" s="112">
        <f>References!$B$42</f>
        <v>39</v>
      </c>
      <c r="K14" s="20">
        <v>379343</v>
      </c>
      <c r="L14" s="112">
        <f>References!$B$42</f>
        <v>39</v>
      </c>
      <c r="M14" s="20">
        <v>438777</v>
      </c>
      <c r="N14" s="129">
        <f>References!B32</f>
        <v>29</v>
      </c>
      <c r="O14" s="20">
        <v>596710</v>
      </c>
      <c r="P14" s="129">
        <f>References!B49</f>
        <v>46</v>
      </c>
      <c r="Q14" s="20">
        <v>692487</v>
      </c>
      <c r="R14" s="129">
        <f>References!B52</f>
        <v>49</v>
      </c>
      <c r="S14" s="20">
        <v>720748</v>
      </c>
      <c r="T14" s="129">
        <f>References!G7</f>
        <v>66</v>
      </c>
      <c r="U14" s="20">
        <v>789919</v>
      </c>
      <c r="V14" s="109">
        <f>References!G7</f>
        <v>66</v>
      </c>
      <c r="W14" s="535"/>
      <c r="X14" s="285"/>
      <c r="Y14" s="283"/>
      <c r="Z14" s="562"/>
      <c r="AA14" s="283"/>
      <c r="AB14" s="562"/>
      <c r="AC14" s="11"/>
    </row>
    <row r="15" spans="1:30" s="450" customFormat="1" ht="24" x14ac:dyDescent="0.2">
      <c r="A15" s="122"/>
      <c r="B15" s="451" t="s">
        <v>12</v>
      </c>
      <c r="C15" s="451" t="s">
        <v>126</v>
      </c>
      <c r="D15" s="449" t="s">
        <v>134</v>
      </c>
      <c r="E15" s="452" t="s">
        <v>135</v>
      </c>
      <c r="F15" s="449" t="s">
        <v>22</v>
      </c>
      <c r="G15" s="451">
        <v>0</v>
      </c>
      <c r="H15" s="457"/>
      <c r="I15" s="451">
        <v>0</v>
      </c>
      <c r="J15" s="445">
        <f>References!B42</f>
        <v>39</v>
      </c>
      <c r="K15" s="451">
        <v>0</v>
      </c>
      <c r="L15" s="445">
        <f>References!B42</f>
        <v>39</v>
      </c>
      <c r="M15" s="451">
        <v>0</v>
      </c>
      <c r="N15" s="448">
        <f>References!B32</f>
        <v>29</v>
      </c>
      <c r="O15" s="451">
        <v>0</v>
      </c>
      <c r="P15" s="448">
        <f>References!B49</f>
        <v>46</v>
      </c>
      <c r="Q15" s="451">
        <v>0</v>
      </c>
      <c r="R15" s="448">
        <f>References!B52</f>
        <v>49</v>
      </c>
      <c r="S15" s="451">
        <v>0</v>
      </c>
      <c r="T15" s="448">
        <f>References!B51</f>
        <v>48</v>
      </c>
      <c r="U15" s="451">
        <v>0</v>
      </c>
      <c r="V15" s="445">
        <f>References!G7</f>
        <v>66</v>
      </c>
      <c r="W15" s="451">
        <v>0</v>
      </c>
      <c r="X15" s="445">
        <f>References!G34</f>
        <v>93</v>
      </c>
      <c r="Y15" s="472">
        <v>0</v>
      </c>
      <c r="Z15" s="560">
        <v>103</v>
      </c>
      <c r="AA15" s="472">
        <v>0</v>
      </c>
      <c r="AB15" s="560">
        <v>121</v>
      </c>
      <c r="AC15" s="478"/>
      <c r="AD15" s="122"/>
    </row>
    <row r="16" spans="1:30" ht="36" x14ac:dyDescent="0.2">
      <c r="B16" s="95" t="s">
        <v>12</v>
      </c>
      <c r="C16" s="97" t="s">
        <v>42</v>
      </c>
      <c r="D16" s="13" t="s">
        <v>134</v>
      </c>
      <c r="E16" s="96" t="s">
        <v>296</v>
      </c>
      <c r="F16" s="13" t="s">
        <v>22</v>
      </c>
      <c r="G16" s="95">
        <v>0</v>
      </c>
      <c r="H16" s="112">
        <f>References!$B$42</f>
        <v>39</v>
      </c>
      <c r="I16" s="95">
        <v>0</v>
      </c>
      <c r="J16" s="112">
        <f>References!$B$42</f>
        <v>39</v>
      </c>
      <c r="K16" s="95">
        <v>0</v>
      </c>
      <c r="L16" s="112">
        <f>References!$B$42</f>
        <v>39</v>
      </c>
      <c r="M16" s="95">
        <v>0</v>
      </c>
      <c r="N16" s="116">
        <f>References!B32</f>
        <v>29</v>
      </c>
      <c r="O16" s="95">
        <v>0</v>
      </c>
      <c r="P16" s="116">
        <f>References!B49</f>
        <v>46</v>
      </c>
      <c r="Q16" s="97" t="s">
        <v>42</v>
      </c>
      <c r="R16" s="498"/>
      <c r="S16" s="97" t="s">
        <v>42</v>
      </c>
      <c r="T16" s="116"/>
      <c r="U16" s="97" t="s">
        <v>42</v>
      </c>
      <c r="V16" s="112"/>
      <c r="W16" s="535"/>
      <c r="X16" s="285"/>
      <c r="Y16" s="283"/>
      <c r="Z16" s="562"/>
      <c r="AA16" s="283"/>
      <c r="AB16" s="562"/>
      <c r="AC16" s="13"/>
    </row>
    <row r="17" spans="1:30" s="450" customFormat="1" ht="24" x14ac:dyDescent="0.2">
      <c r="A17" s="122"/>
      <c r="B17" s="451" t="s">
        <v>12</v>
      </c>
      <c r="C17" s="451" t="s">
        <v>701</v>
      </c>
      <c r="D17" s="449" t="s">
        <v>136</v>
      </c>
      <c r="E17" s="452" t="s">
        <v>137</v>
      </c>
      <c r="F17" s="449" t="s">
        <v>22</v>
      </c>
      <c r="G17" s="451">
        <v>0</v>
      </c>
      <c r="H17" s="445">
        <f>References!B42</f>
        <v>39</v>
      </c>
      <c r="I17" s="451">
        <v>0</v>
      </c>
      <c r="J17" s="445">
        <f>References!B42</f>
        <v>39</v>
      </c>
      <c r="K17" s="451">
        <v>0</v>
      </c>
      <c r="L17" s="445">
        <f>References!B42</f>
        <v>39</v>
      </c>
      <c r="M17" s="451">
        <v>0</v>
      </c>
      <c r="N17" s="448">
        <f>References!B32</f>
        <v>29</v>
      </c>
      <c r="O17" s="451">
        <v>2</v>
      </c>
      <c r="P17" s="448">
        <f>References!B49</f>
        <v>46</v>
      </c>
      <c r="Q17" s="451">
        <v>0</v>
      </c>
      <c r="R17" s="448">
        <f>References!B52</f>
        <v>49</v>
      </c>
      <c r="S17" s="451">
        <v>0</v>
      </c>
      <c r="T17" s="448">
        <f>References!B51</f>
        <v>48</v>
      </c>
      <c r="U17" s="451">
        <v>0</v>
      </c>
      <c r="V17" s="445">
        <f>References!G7</f>
        <v>66</v>
      </c>
      <c r="W17" s="451">
        <v>0</v>
      </c>
      <c r="X17" s="445">
        <f>References!G34</f>
        <v>93</v>
      </c>
      <c r="Y17" s="472">
        <v>0</v>
      </c>
      <c r="Z17" s="560">
        <v>103</v>
      </c>
      <c r="AA17" s="472">
        <v>0</v>
      </c>
      <c r="AB17" s="560">
        <v>112</v>
      </c>
      <c r="AC17" s="449"/>
      <c r="AD17" s="122"/>
    </row>
    <row r="18" spans="1:30" ht="24" x14ac:dyDescent="0.2">
      <c r="B18" s="95" t="s">
        <v>12</v>
      </c>
      <c r="C18" s="95" t="s">
        <v>702</v>
      </c>
      <c r="D18" s="13" t="s">
        <v>138</v>
      </c>
      <c r="E18" s="96" t="s">
        <v>139</v>
      </c>
      <c r="F18" s="13" t="s">
        <v>22</v>
      </c>
      <c r="G18" s="199">
        <v>1777</v>
      </c>
      <c r="H18" s="112">
        <f>References!B42</f>
        <v>39</v>
      </c>
      <c r="I18" s="199">
        <v>2385</v>
      </c>
      <c r="J18" s="112">
        <f>References!B42</f>
        <v>39</v>
      </c>
      <c r="K18" s="199">
        <v>3493</v>
      </c>
      <c r="L18" s="112">
        <f>References!B42</f>
        <v>39</v>
      </c>
      <c r="M18" s="199">
        <v>3881</v>
      </c>
      <c r="N18" s="116">
        <f>References!B32</f>
        <v>29</v>
      </c>
      <c r="O18" s="199">
        <v>4720</v>
      </c>
      <c r="P18" s="116">
        <f>References!B49</f>
        <v>46</v>
      </c>
      <c r="Q18" s="199">
        <v>5792</v>
      </c>
      <c r="R18" s="116">
        <f>References!B52</f>
        <v>49</v>
      </c>
      <c r="S18" s="199">
        <v>5241</v>
      </c>
      <c r="T18" s="116">
        <f>References!B51</f>
        <v>48</v>
      </c>
      <c r="U18" s="199">
        <v>6514</v>
      </c>
      <c r="V18" s="112">
        <f>References!G7</f>
        <v>66</v>
      </c>
      <c r="W18" s="199">
        <v>8226</v>
      </c>
      <c r="X18" s="112">
        <f>References!G34</f>
        <v>93</v>
      </c>
      <c r="Y18" s="202">
        <v>6049</v>
      </c>
      <c r="Z18" s="564">
        <v>103</v>
      </c>
      <c r="AA18" s="202">
        <v>6298</v>
      </c>
      <c r="AB18" s="564">
        <v>112</v>
      </c>
      <c r="AC18" s="139" t="s">
        <v>439</v>
      </c>
    </row>
    <row r="19" spans="1:30" s="450" customFormat="1" ht="24" x14ac:dyDescent="0.2">
      <c r="A19" s="122"/>
      <c r="B19" s="451" t="s">
        <v>12</v>
      </c>
      <c r="C19" s="456" t="s">
        <v>42</v>
      </c>
      <c r="D19" s="449" t="s">
        <v>138</v>
      </c>
      <c r="E19" s="452" t="s">
        <v>295</v>
      </c>
      <c r="F19" s="449" t="s">
        <v>22</v>
      </c>
      <c r="G19" s="451">
        <v>1.2</v>
      </c>
      <c r="H19" s="445">
        <f>References!$B$42</f>
        <v>39</v>
      </c>
      <c r="I19" s="451">
        <v>1.5</v>
      </c>
      <c r="J19" s="445">
        <f>References!$B$42</f>
        <v>39</v>
      </c>
      <c r="K19" s="451">
        <v>2.17</v>
      </c>
      <c r="L19" s="445">
        <f>References!$B$42</f>
        <v>39</v>
      </c>
      <c r="M19" s="451">
        <v>2.39</v>
      </c>
      <c r="N19" s="448">
        <f>References!B32</f>
        <v>29</v>
      </c>
      <c r="O19" s="451">
        <v>2.89</v>
      </c>
      <c r="P19" s="448">
        <f>References!$B$49</f>
        <v>46</v>
      </c>
      <c r="Q19" s="459"/>
      <c r="R19" s="463"/>
      <c r="S19" s="459"/>
      <c r="T19" s="469"/>
      <c r="U19" s="459"/>
      <c r="V19" s="460"/>
      <c r="W19" s="517"/>
      <c r="X19" s="460"/>
      <c r="Y19" s="463"/>
      <c r="Z19" s="563"/>
      <c r="AA19" s="463"/>
      <c r="AB19" s="563"/>
      <c r="AC19" s="449"/>
      <c r="AD19" s="122"/>
    </row>
    <row r="20" spans="1:30" ht="24" x14ac:dyDescent="0.2">
      <c r="B20" s="21" t="s">
        <v>12</v>
      </c>
      <c r="C20" s="21" t="s">
        <v>129</v>
      </c>
      <c r="D20" s="11" t="s">
        <v>140</v>
      </c>
      <c r="E20" s="22" t="s">
        <v>141</v>
      </c>
      <c r="F20" s="11" t="s">
        <v>22</v>
      </c>
      <c r="G20" s="21">
        <v>102</v>
      </c>
      <c r="H20" s="113"/>
      <c r="I20" s="21">
        <v>109</v>
      </c>
      <c r="J20" s="113"/>
      <c r="K20" s="21">
        <v>216</v>
      </c>
      <c r="L20" s="113"/>
      <c r="M20" s="21">
        <v>286</v>
      </c>
      <c r="N20" s="129">
        <f>References!$B$32</f>
        <v>29</v>
      </c>
      <c r="O20" s="21">
        <v>363</v>
      </c>
      <c r="P20" s="129">
        <f>References!B49</f>
        <v>46</v>
      </c>
      <c r="Q20" s="21">
        <v>284</v>
      </c>
      <c r="R20" s="129">
        <f>References!B52</f>
        <v>49</v>
      </c>
      <c r="S20" s="21">
        <v>262</v>
      </c>
      <c r="T20" s="129">
        <f>References!B51</f>
        <v>48</v>
      </c>
      <c r="U20" s="21">
        <v>420</v>
      </c>
      <c r="V20" s="109">
        <f>References!G7</f>
        <v>66</v>
      </c>
      <c r="W20" s="95">
        <v>517</v>
      </c>
      <c r="X20" s="112">
        <f>References!G34</f>
        <v>93</v>
      </c>
      <c r="Y20" s="47">
        <v>319</v>
      </c>
      <c r="Z20" s="564">
        <v>103</v>
      </c>
      <c r="AA20" s="47">
        <v>222</v>
      </c>
      <c r="AB20" s="564">
        <v>112</v>
      </c>
      <c r="AC20" s="11"/>
    </row>
    <row r="21" spans="1:30" s="450" customFormat="1" ht="48" x14ac:dyDescent="0.2">
      <c r="A21" s="122"/>
      <c r="B21" s="451" t="s">
        <v>12</v>
      </c>
      <c r="C21" s="451" t="s">
        <v>130</v>
      </c>
      <c r="D21" s="479" t="s">
        <v>42</v>
      </c>
      <c r="E21" s="452" t="s">
        <v>760</v>
      </c>
      <c r="F21" s="449" t="s">
        <v>22</v>
      </c>
      <c r="G21" s="459"/>
      <c r="H21" s="461"/>
      <c r="I21" s="459"/>
      <c r="J21" s="461"/>
      <c r="K21" s="459"/>
      <c r="L21" s="461"/>
      <c r="M21" s="459"/>
      <c r="N21" s="461"/>
      <c r="O21" s="459"/>
      <c r="P21" s="461"/>
      <c r="Q21" s="459"/>
      <c r="R21" s="461"/>
      <c r="S21" s="459"/>
      <c r="T21" s="470"/>
      <c r="U21" s="459"/>
      <c r="V21" s="471"/>
      <c r="W21" s="451">
        <v>12.2</v>
      </c>
      <c r="X21" s="445">
        <f>References!G34</f>
        <v>93</v>
      </c>
      <c r="Y21" s="472">
        <v>10.6</v>
      </c>
      <c r="Z21" s="560">
        <v>103</v>
      </c>
      <c r="AA21" s="472">
        <v>9.1</v>
      </c>
      <c r="AB21" s="560">
        <v>112</v>
      </c>
      <c r="AC21" s="449"/>
      <c r="AD21" s="122"/>
    </row>
    <row r="22" spans="1:30" ht="24" x14ac:dyDescent="0.2">
      <c r="B22" s="95" t="s">
        <v>12</v>
      </c>
      <c r="C22" s="95" t="s">
        <v>705</v>
      </c>
      <c r="D22" s="246" t="s">
        <v>42</v>
      </c>
      <c r="E22" s="96" t="s">
        <v>754</v>
      </c>
      <c r="F22" s="13" t="s">
        <v>22</v>
      </c>
      <c r="G22" s="120"/>
      <c r="H22" s="540"/>
      <c r="I22" s="120"/>
      <c r="J22" s="540"/>
      <c r="K22" s="120"/>
      <c r="L22" s="540"/>
      <c r="M22" s="120"/>
      <c r="N22" s="540"/>
      <c r="O22" s="120"/>
      <c r="P22" s="540"/>
      <c r="Q22" s="120"/>
      <c r="R22" s="540"/>
      <c r="S22" s="120"/>
      <c r="T22" s="541"/>
      <c r="U22" s="120"/>
      <c r="V22" s="542"/>
      <c r="W22" s="248">
        <v>0.18</v>
      </c>
      <c r="X22" s="112">
        <f>References!G34</f>
        <v>93</v>
      </c>
      <c r="Y22" s="427">
        <v>0.17399999999999999</v>
      </c>
      <c r="Z22" s="564">
        <v>103</v>
      </c>
      <c r="AA22" s="427">
        <v>0.193</v>
      </c>
      <c r="AB22" s="564">
        <v>112</v>
      </c>
      <c r="AC22" s="13"/>
    </row>
    <row r="23" spans="1:30" ht="24" x14ac:dyDescent="0.2">
      <c r="B23" s="95" t="s">
        <v>12</v>
      </c>
      <c r="C23" s="95" t="s">
        <v>706</v>
      </c>
      <c r="D23" s="246" t="s">
        <v>42</v>
      </c>
      <c r="E23" s="96" t="s">
        <v>755</v>
      </c>
      <c r="F23" s="13" t="s">
        <v>22</v>
      </c>
      <c r="G23" s="120"/>
      <c r="H23" s="540"/>
      <c r="I23" s="120"/>
      <c r="J23" s="540"/>
      <c r="K23" s="120"/>
      <c r="L23" s="540"/>
      <c r="M23" s="120"/>
      <c r="N23" s="540"/>
      <c r="O23" s="120"/>
      <c r="P23" s="540"/>
      <c r="Q23" s="120"/>
      <c r="R23" s="540"/>
      <c r="S23" s="120"/>
      <c r="T23" s="541"/>
      <c r="U23" s="120"/>
      <c r="V23" s="542"/>
      <c r="W23" s="248">
        <v>0.18</v>
      </c>
      <c r="X23" s="112">
        <f>References!G34</f>
        <v>93</v>
      </c>
      <c r="Y23" s="427">
        <v>0.186</v>
      </c>
      <c r="Z23" s="564">
        <v>103</v>
      </c>
      <c r="AA23" s="427">
        <v>0.19900000000000001</v>
      </c>
      <c r="AB23" s="564">
        <v>112</v>
      </c>
      <c r="AC23" s="13"/>
    </row>
    <row r="24" spans="1:30" ht="24" x14ac:dyDescent="0.2">
      <c r="B24" s="95" t="s">
        <v>12</v>
      </c>
      <c r="C24" s="95" t="s">
        <v>707</v>
      </c>
      <c r="D24" s="246" t="s">
        <v>42</v>
      </c>
      <c r="E24" s="96" t="s">
        <v>756</v>
      </c>
      <c r="F24" s="13" t="s">
        <v>22</v>
      </c>
      <c r="G24" s="120"/>
      <c r="H24" s="540"/>
      <c r="I24" s="120"/>
      <c r="J24" s="540"/>
      <c r="K24" s="120"/>
      <c r="L24" s="540"/>
      <c r="M24" s="120"/>
      <c r="N24" s="540"/>
      <c r="O24" s="120"/>
      <c r="P24" s="540"/>
      <c r="Q24" s="120"/>
      <c r="R24" s="540"/>
      <c r="S24" s="120"/>
      <c r="T24" s="541"/>
      <c r="U24" s="120"/>
      <c r="V24" s="542"/>
      <c r="W24" s="248">
        <v>0.64</v>
      </c>
      <c r="X24" s="112">
        <f>References!G34</f>
        <v>93</v>
      </c>
      <c r="Y24" s="427">
        <v>0.64</v>
      </c>
      <c r="Z24" s="564">
        <v>103</v>
      </c>
      <c r="AA24" s="427">
        <v>0.60799999999999998</v>
      </c>
      <c r="AB24" s="564">
        <v>112</v>
      </c>
      <c r="AC24" s="13"/>
    </row>
    <row r="25" spans="1:30" s="450" customFormat="1" ht="24" x14ac:dyDescent="0.2">
      <c r="A25" s="122"/>
      <c r="B25" s="451" t="s">
        <v>12</v>
      </c>
      <c r="C25" s="451" t="s">
        <v>703</v>
      </c>
      <c r="D25" s="479" t="s">
        <v>42</v>
      </c>
      <c r="E25" s="452" t="s">
        <v>753</v>
      </c>
      <c r="F25" s="449" t="s">
        <v>22</v>
      </c>
      <c r="G25" s="459"/>
      <c r="H25" s="461"/>
      <c r="I25" s="459"/>
      <c r="J25" s="461"/>
      <c r="K25" s="459"/>
      <c r="L25" s="461"/>
      <c r="M25" s="459"/>
      <c r="N25" s="461"/>
      <c r="O25" s="459"/>
      <c r="P25" s="461"/>
      <c r="Q25" s="459"/>
      <c r="R25" s="461"/>
      <c r="S25" s="459"/>
      <c r="T25" s="470"/>
      <c r="U25" s="459"/>
      <c r="V25" s="471"/>
      <c r="W25" s="458">
        <v>0.93200000000000005</v>
      </c>
      <c r="X25" s="445">
        <f>References!G34</f>
        <v>93</v>
      </c>
      <c r="Y25" s="473">
        <v>0.90100000000000002</v>
      </c>
      <c r="Z25" s="560">
        <v>103</v>
      </c>
      <c r="AA25" s="473">
        <v>0.90100000000000002</v>
      </c>
      <c r="AB25" s="560">
        <v>112</v>
      </c>
      <c r="AC25" s="449"/>
      <c r="AD25" s="122"/>
    </row>
    <row r="26" spans="1:30" s="450" customFormat="1" ht="24" x14ac:dyDescent="0.2">
      <c r="A26" s="122"/>
      <c r="B26" s="451" t="s">
        <v>12</v>
      </c>
      <c r="C26" s="451" t="s">
        <v>704</v>
      </c>
      <c r="D26" s="479" t="s">
        <v>42</v>
      </c>
      <c r="E26" s="452" t="s">
        <v>752</v>
      </c>
      <c r="F26" s="449" t="s">
        <v>22</v>
      </c>
      <c r="G26" s="459"/>
      <c r="H26" s="461"/>
      <c r="I26" s="459"/>
      <c r="J26" s="461"/>
      <c r="K26" s="459"/>
      <c r="L26" s="461"/>
      <c r="M26" s="459"/>
      <c r="N26" s="461"/>
      <c r="O26" s="459"/>
      <c r="P26" s="461"/>
      <c r="Q26" s="459"/>
      <c r="R26" s="461"/>
      <c r="S26" s="459"/>
      <c r="T26" s="470"/>
      <c r="U26" s="459"/>
      <c r="V26" s="471"/>
      <c r="W26" s="458">
        <v>4.7E-2</v>
      </c>
      <c r="X26" s="445">
        <f>References!G34</f>
        <v>93</v>
      </c>
      <c r="Y26" s="473">
        <v>4.3999999999999997E-2</v>
      </c>
      <c r="Z26" s="560">
        <v>103</v>
      </c>
      <c r="AA26" s="473">
        <v>3.7999999999999999E-2</v>
      </c>
      <c r="AB26" s="560">
        <v>112</v>
      </c>
      <c r="AC26" s="449"/>
      <c r="AD26" s="122"/>
    </row>
    <row r="27" spans="1:30" ht="48" x14ac:dyDescent="0.2">
      <c r="B27" s="95" t="s">
        <v>12</v>
      </c>
      <c r="C27" s="95" t="s">
        <v>708</v>
      </c>
      <c r="D27" s="246" t="s">
        <v>42</v>
      </c>
      <c r="E27" s="96" t="s">
        <v>757</v>
      </c>
      <c r="F27" s="13" t="s">
        <v>22</v>
      </c>
      <c r="G27" s="120"/>
      <c r="H27" s="540"/>
      <c r="I27" s="120"/>
      <c r="J27" s="540"/>
      <c r="K27" s="120"/>
      <c r="L27" s="540"/>
      <c r="M27" s="120"/>
      <c r="N27" s="540"/>
      <c r="O27" s="120"/>
      <c r="P27" s="540"/>
      <c r="Q27" s="120"/>
      <c r="R27" s="540"/>
      <c r="S27" s="120"/>
      <c r="T27" s="541"/>
      <c r="U27" s="120"/>
      <c r="V27" s="542"/>
      <c r="W27" s="248">
        <v>0.83</v>
      </c>
      <c r="X27" s="112">
        <f>References!G34</f>
        <v>93</v>
      </c>
      <c r="Y27" s="427">
        <v>0.85499999999999998</v>
      </c>
      <c r="Z27" s="564">
        <v>103</v>
      </c>
      <c r="AA27" s="427">
        <v>0.91400000000000003</v>
      </c>
      <c r="AB27" s="564">
        <v>112</v>
      </c>
      <c r="AC27" s="13"/>
    </row>
    <row r="28" spans="1:30" ht="36" x14ac:dyDescent="0.2">
      <c r="B28" s="95" t="s">
        <v>12</v>
      </c>
      <c r="C28" s="95" t="s">
        <v>709</v>
      </c>
      <c r="D28" s="246" t="s">
        <v>42</v>
      </c>
      <c r="E28" s="96" t="s">
        <v>758</v>
      </c>
      <c r="F28" s="13" t="s">
        <v>22</v>
      </c>
      <c r="G28" s="120"/>
      <c r="H28" s="540"/>
      <c r="I28" s="120"/>
      <c r="J28" s="540"/>
      <c r="K28" s="120"/>
      <c r="L28" s="540"/>
      <c r="M28" s="120"/>
      <c r="N28" s="540"/>
      <c r="O28" s="120"/>
      <c r="P28" s="540"/>
      <c r="Q28" s="120"/>
      <c r="R28" s="540"/>
      <c r="S28" s="120"/>
      <c r="T28" s="541"/>
      <c r="U28" s="120"/>
      <c r="V28" s="542"/>
      <c r="W28" s="248">
        <v>0.11700000000000001</v>
      </c>
      <c r="X28" s="112">
        <f>References!G34</f>
        <v>93</v>
      </c>
      <c r="Y28" s="427">
        <v>8.7999999999999995E-2</v>
      </c>
      <c r="Z28" s="564">
        <v>103</v>
      </c>
      <c r="AA28" s="427">
        <v>8.9999999999999993E-3</v>
      </c>
      <c r="AB28" s="564">
        <v>112</v>
      </c>
      <c r="AC28" s="13"/>
    </row>
    <row r="29" spans="1:30" ht="36" x14ac:dyDescent="0.2">
      <c r="B29" s="95" t="s">
        <v>12</v>
      </c>
      <c r="C29" s="95" t="s">
        <v>710</v>
      </c>
      <c r="D29" s="246" t="s">
        <v>42</v>
      </c>
      <c r="E29" s="96" t="s">
        <v>759</v>
      </c>
      <c r="F29" s="13" t="s">
        <v>22</v>
      </c>
      <c r="G29" s="120"/>
      <c r="H29" s="540"/>
      <c r="I29" s="120"/>
      <c r="J29" s="540"/>
      <c r="K29" s="120"/>
      <c r="L29" s="540"/>
      <c r="M29" s="120"/>
      <c r="N29" s="540"/>
      <c r="O29" s="120"/>
      <c r="P29" s="540"/>
      <c r="Q29" s="120"/>
      <c r="R29" s="540"/>
      <c r="S29" s="120"/>
      <c r="T29" s="541"/>
      <c r="U29" s="120"/>
      <c r="V29" s="542"/>
      <c r="W29" s="248">
        <v>5.2999999999999999E-2</v>
      </c>
      <c r="X29" s="112">
        <f>References!G34</f>
        <v>93</v>
      </c>
      <c r="Y29" s="427">
        <v>5.7000000000000002E-2</v>
      </c>
      <c r="Z29" s="564">
        <v>103</v>
      </c>
      <c r="AA29" s="427">
        <v>7.5999999999999998E-2</v>
      </c>
      <c r="AB29" s="564">
        <v>112</v>
      </c>
      <c r="AC29" s="13"/>
    </row>
    <row r="30" spans="1:30" ht="24" x14ac:dyDescent="0.2">
      <c r="B30" s="451" t="s">
        <v>12</v>
      </c>
      <c r="C30" s="451" t="s">
        <v>136</v>
      </c>
      <c r="D30" s="479" t="s">
        <v>136</v>
      </c>
      <c r="E30" s="452" t="s">
        <v>803</v>
      </c>
      <c r="F30" s="449" t="s">
        <v>22</v>
      </c>
      <c r="G30" s="558"/>
      <c r="H30" s="482"/>
      <c r="I30" s="558"/>
      <c r="J30" s="482"/>
      <c r="K30" s="558"/>
      <c r="L30" s="482"/>
      <c r="M30" s="558"/>
      <c r="N30" s="482"/>
      <c r="O30" s="558"/>
      <c r="P30" s="482"/>
      <c r="Q30" s="558"/>
      <c r="R30" s="482"/>
      <c r="S30" s="558"/>
      <c r="T30" s="559"/>
      <c r="U30" s="558"/>
      <c r="V30" s="513"/>
      <c r="W30" s="605"/>
      <c r="X30" s="512"/>
      <c r="Y30" s="606"/>
      <c r="Z30" s="566"/>
      <c r="AA30" s="607">
        <v>22523</v>
      </c>
      <c r="AB30" s="560">
        <v>112</v>
      </c>
      <c r="AC30" s="449" t="s">
        <v>820</v>
      </c>
    </row>
    <row r="31" spans="1:30" ht="24" x14ac:dyDescent="0.2">
      <c r="B31" s="95" t="s">
        <v>12</v>
      </c>
      <c r="C31" s="95" t="s">
        <v>138</v>
      </c>
      <c r="D31" s="246" t="s">
        <v>138</v>
      </c>
      <c r="E31" s="96" t="s">
        <v>804</v>
      </c>
      <c r="F31" s="13" t="s">
        <v>22</v>
      </c>
      <c r="G31" s="120"/>
      <c r="H31" s="540"/>
      <c r="I31" s="120"/>
      <c r="J31" s="540"/>
      <c r="K31" s="120"/>
      <c r="L31" s="540"/>
      <c r="M31" s="120"/>
      <c r="N31" s="540"/>
      <c r="O31" s="120"/>
      <c r="P31" s="540"/>
      <c r="Q31" s="120"/>
      <c r="R31" s="540"/>
      <c r="S31" s="120"/>
      <c r="T31" s="541"/>
      <c r="U31" s="120"/>
      <c r="V31" s="542"/>
      <c r="W31" s="543"/>
      <c r="X31" s="285"/>
      <c r="Y31" s="544"/>
      <c r="Z31" s="562"/>
      <c r="AA31" s="524" t="s">
        <v>805</v>
      </c>
      <c r="AB31" s="572">
        <v>112</v>
      </c>
      <c r="AC31" s="573" t="s">
        <v>820</v>
      </c>
    </row>
    <row r="32" spans="1:30" s="450" customFormat="1" ht="24" x14ac:dyDescent="0.2">
      <c r="A32" s="122"/>
      <c r="B32" s="451" t="s">
        <v>12</v>
      </c>
      <c r="C32" s="456" t="s">
        <v>42</v>
      </c>
      <c r="D32" s="449" t="s">
        <v>140</v>
      </c>
      <c r="E32" s="452" t="s">
        <v>294</v>
      </c>
      <c r="F32" s="449" t="s">
        <v>22</v>
      </c>
      <c r="G32" s="451">
        <v>0.82</v>
      </c>
      <c r="H32" s="445">
        <f>References!$B$42</f>
        <v>39</v>
      </c>
      <c r="I32" s="451">
        <v>0.86</v>
      </c>
      <c r="J32" s="445">
        <f>References!$B$42</f>
        <v>39</v>
      </c>
      <c r="K32" s="451">
        <v>1.68</v>
      </c>
      <c r="L32" s="445">
        <f>References!$B$42</f>
        <v>39</v>
      </c>
      <c r="M32" s="451">
        <v>2.17</v>
      </c>
      <c r="N32" s="448">
        <f>References!$B$32</f>
        <v>29</v>
      </c>
      <c r="O32" s="451">
        <v>2.65</v>
      </c>
      <c r="P32" s="448">
        <f>References!$B$49</f>
        <v>46</v>
      </c>
      <c r="Q32" s="459"/>
      <c r="R32" s="461"/>
      <c r="S32" s="459"/>
      <c r="T32" s="470"/>
      <c r="U32" s="459"/>
      <c r="V32" s="471"/>
      <c r="W32" s="518"/>
      <c r="X32" s="471"/>
      <c r="Y32" s="461"/>
      <c r="Z32" s="565"/>
      <c r="AA32" s="461"/>
      <c r="AB32" s="565"/>
      <c r="AC32" s="449"/>
      <c r="AD32" s="122"/>
    </row>
    <row r="33" spans="1:30" ht="24" x14ac:dyDescent="0.2">
      <c r="B33" s="95" t="s">
        <v>12</v>
      </c>
      <c r="C33" s="95" t="str">
        <f>D33</f>
        <v>C1</v>
      </c>
      <c r="D33" s="13" t="s">
        <v>121</v>
      </c>
      <c r="E33" s="96" t="s">
        <v>577</v>
      </c>
      <c r="F33" s="13" t="s">
        <v>13</v>
      </c>
      <c r="G33" s="611"/>
      <c r="H33" s="540"/>
      <c r="I33" s="611"/>
      <c r="J33" s="540"/>
      <c r="K33" s="611"/>
      <c r="L33" s="540"/>
      <c r="M33" s="611"/>
      <c r="N33" s="540"/>
      <c r="O33" s="611"/>
      <c r="P33" s="540"/>
      <c r="Q33" s="611"/>
      <c r="R33" s="540"/>
      <c r="S33" s="611"/>
      <c r="T33" s="540"/>
      <c r="U33" s="151">
        <v>0.81</v>
      </c>
      <c r="V33" s="112">
        <f>References!G4</f>
        <v>63</v>
      </c>
      <c r="W33" s="151">
        <v>0.88</v>
      </c>
      <c r="X33" s="112">
        <f>References!G35</f>
        <v>94</v>
      </c>
      <c r="Y33" s="152">
        <v>0.93</v>
      </c>
      <c r="Z33" s="564">
        <v>102</v>
      </c>
      <c r="AA33" s="152">
        <v>0.95</v>
      </c>
      <c r="AB33" s="564">
        <v>110</v>
      </c>
      <c r="AC33" s="13"/>
    </row>
    <row r="34" spans="1:30" s="450" customFormat="1" x14ac:dyDescent="0.2">
      <c r="A34" s="122"/>
      <c r="B34" s="451" t="s">
        <v>12</v>
      </c>
      <c r="C34" s="451" t="str">
        <f>D34</f>
        <v>C2</v>
      </c>
      <c r="D34" s="449" t="s">
        <v>123</v>
      </c>
      <c r="E34" s="452" t="s">
        <v>124</v>
      </c>
      <c r="F34" s="449" t="s">
        <v>13</v>
      </c>
      <c r="G34" s="459"/>
      <c r="H34" s="460"/>
      <c r="I34" s="459"/>
      <c r="J34" s="460"/>
      <c r="K34" s="459"/>
      <c r="L34" s="460"/>
      <c r="M34" s="458">
        <v>3.3000000000000002E-2</v>
      </c>
      <c r="N34" s="448">
        <f>References!G4</f>
        <v>63</v>
      </c>
      <c r="O34" s="458">
        <v>4.1000000000000002E-2</v>
      </c>
      <c r="P34" s="448">
        <f>References!G4</f>
        <v>63</v>
      </c>
      <c r="Q34" s="458">
        <v>5.3999999999999999E-2</v>
      </c>
      <c r="R34" s="448">
        <f>References!$G$4</f>
        <v>63</v>
      </c>
      <c r="S34" s="458">
        <v>6.0999999999999999E-2</v>
      </c>
      <c r="T34" s="448">
        <f>References!$G$4</f>
        <v>63</v>
      </c>
      <c r="U34" s="458">
        <v>4.7E-2</v>
      </c>
      <c r="V34" s="445">
        <f>References!$G$4</f>
        <v>63</v>
      </c>
      <c r="W34" s="458">
        <v>3.5000000000000003E-2</v>
      </c>
      <c r="X34" s="445">
        <f>References!G35</f>
        <v>94</v>
      </c>
      <c r="Y34" s="473">
        <v>3.5999999999999997E-2</v>
      </c>
      <c r="Z34" s="560">
        <v>102</v>
      </c>
      <c r="AA34" s="473">
        <v>4.1000000000000002E-2</v>
      </c>
      <c r="AB34" s="560">
        <v>110</v>
      </c>
      <c r="AC34" s="449"/>
      <c r="AD34" s="122"/>
    </row>
    <row r="35" spans="1:30" ht="24" x14ac:dyDescent="0.2">
      <c r="B35" s="95" t="s">
        <v>12</v>
      </c>
      <c r="C35" s="95" t="str">
        <f>D35</f>
        <v>C3</v>
      </c>
      <c r="D35" s="13" t="s">
        <v>125</v>
      </c>
      <c r="E35" s="96" t="s">
        <v>578</v>
      </c>
      <c r="F35" s="13" t="s">
        <v>13</v>
      </c>
      <c r="G35" s="97" t="s">
        <v>42</v>
      </c>
      <c r="H35" s="182"/>
      <c r="I35" s="97" t="s">
        <v>42</v>
      </c>
      <c r="J35" s="182"/>
      <c r="K35" s="97" t="s">
        <v>42</v>
      </c>
      <c r="L35" s="182"/>
      <c r="M35" s="97" t="s">
        <v>42</v>
      </c>
      <c r="N35" s="182"/>
      <c r="O35" s="97" t="s">
        <v>42</v>
      </c>
      <c r="P35" s="182"/>
      <c r="Q35" s="97" t="s">
        <v>42</v>
      </c>
      <c r="R35" s="182"/>
      <c r="S35" s="97" t="s">
        <v>42</v>
      </c>
      <c r="T35" s="182"/>
      <c r="U35" s="497">
        <v>1.8E-3</v>
      </c>
      <c r="V35" s="112">
        <f>References!G4</f>
        <v>63</v>
      </c>
      <c r="W35" s="497">
        <v>3.0499999999999999E-2</v>
      </c>
      <c r="X35" s="112">
        <f>References!G35</f>
        <v>94</v>
      </c>
      <c r="Y35" s="511">
        <v>4.0399999999999998E-2</v>
      </c>
      <c r="Z35" s="564">
        <v>102</v>
      </c>
      <c r="AA35" s="511">
        <v>4.9700000000000001E-2</v>
      </c>
      <c r="AB35" s="564">
        <v>120</v>
      </c>
      <c r="AC35" s="502" t="s">
        <v>767</v>
      </c>
    </row>
    <row r="36" spans="1:30" s="450" customFormat="1" ht="36" x14ac:dyDescent="0.2">
      <c r="A36" s="122"/>
      <c r="B36" s="451" t="s">
        <v>12</v>
      </c>
      <c r="C36" s="456" t="s">
        <v>42</v>
      </c>
      <c r="D36" s="449" t="s">
        <v>126</v>
      </c>
      <c r="E36" s="452" t="s">
        <v>142</v>
      </c>
      <c r="F36" s="449" t="s">
        <v>13</v>
      </c>
      <c r="G36" s="456" t="s">
        <v>42</v>
      </c>
      <c r="H36" s="455"/>
      <c r="I36" s="456" t="s">
        <v>42</v>
      </c>
      <c r="J36" s="455"/>
      <c r="K36" s="456" t="s">
        <v>42</v>
      </c>
      <c r="L36" s="455"/>
      <c r="M36" s="456" t="s">
        <v>42</v>
      </c>
      <c r="N36" s="455"/>
      <c r="O36" s="456" t="s">
        <v>42</v>
      </c>
      <c r="P36" s="455"/>
      <c r="Q36" s="456" t="s">
        <v>42</v>
      </c>
      <c r="R36" s="455"/>
      <c r="S36" s="456" t="s">
        <v>42</v>
      </c>
      <c r="T36" s="455"/>
      <c r="U36" s="451">
        <v>106.5</v>
      </c>
      <c r="V36" s="445">
        <f>References!G4</f>
        <v>63</v>
      </c>
      <c r="W36" s="474"/>
      <c r="X36" s="512"/>
      <c r="Y36" s="515"/>
      <c r="Z36" s="566"/>
      <c r="AA36" s="515"/>
      <c r="AB36" s="566"/>
      <c r="AC36" s="449"/>
      <c r="AD36" s="122"/>
    </row>
    <row r="37" spans="1:30" x14ac:dyDescent="0.2">
      <c r="B37" s="95" t="s">
        <v>12</v>
      </c>
      <c r="C37" s="97" t="s">
        <v>42</v>
      </c>
      <c r="D37" s="13" t="s">
        <v>129</v>
      </c>
      <c r="E37" s="96" t="s">
        <v>548</v>
      </c>
      <c r="F37" s="13" t="s">
        <v>13</v>
      </c>
      <c r="G37" s="97" t="s">
        <v>42</v>
      </c>
      <c r="H37" s="182"/>
      <c r="I37" s="97" t="s">
        <v>42</v>
      </c>
      <c r="J37" s="182"/>
      <c r="K37" s="97" t="s">
        <v>42</v>
      </c>
      <c r="L37" s="182"/>
      <c r="M37" s="97" t="s">
        <v>42</v>
      </c>
      <c r="N37" s="182"/>
      <c r="O37" s="97" t="s">
        <v>42</v>
      </c>
      <c r="P37" s="182"/>
      <c r="Q37" s="97" t="s">
        <v>42</v>
      </c>
      <c r="R37" s="182"/>
      <c r="S37" s="97" t="s">
        <v>42</v>
      </c>
      <c r="T37" s="182"/>
      <c r="U37" s="497">
        <v>2.4799999999999999E-2</v>
      </c>
      <c r="V37" s="112">
        <f>References!G4</f>
        <v>63</v>
      </c>
      <c r="W37" s="535"/>
      <c r="X37" s="285"/>
      <c r="Y37" s="283"/>
      <c r="Z37" s="562"/>
      <c r="AA37" s="283"/>
      <c r="AB37" s="562"/>
      <c r="AC37" s="13"/>
    </row>
    <row r="38" spans="1:30" s="450" customFormat="1" x14ac:dyDescent="0.2">
      <c r="A38" s="122"/>
      <c r="B38" s="451" t="s">
        <v>12</v>
      </c>
      <c r="C38" s="456" t="s">
        <v>42</v>
      </c>
      <c r="D38" s="449" t="s">
        <v>130</v>
      </c>
      <c r="E38" s="452" t="s">
        <v>549</v>
      </c>
      <c r="F38" s="449" t="s">
        <v>13</v>
      </c>
      <c r="G38" s="456" t="s">
        <v>42</v>
      </c>
      <c r="H38" s="455"/>
      <c r="I38" s="456" t="s">
        <v>42</v>
      </c>
      <c r="J38" s="455"/>
      <c r="K38" s="456" t="s">
        <v>42</v>
      </c>
      <c r="L38" s="455"/>
      <c r="M38" s="456" t="s">
        <v>42</v>
      </c>
      <c r="N38" s="455"/>
      <c r="O38" s="456" t="s">
        <v>42</v>
      </c>
      <c r="P38" s="455"/>
      <c r="Q38" s="456" t="s">
        <v>42</v>
      </c>
      <c r="R38" s="455"/>
      <c r="S38" s="456" t="s">
        <v>42</v>
      </c>
      <c r="T38" s="455"/>
      <c r="U38" s="476">
        <v>2.3999999999999998E-3</v>
      </c>
      <c r="V38" s="445">
        <f>References!G4</f>
        <v>63</v>
      </c>
      <c r="W38" s="519"/>
      <c r="X38" s="512"/>
      <c r="Y38" s="475"/>
      <c r="Z38" s="566"/>
      <c r="AA38" s="475"/>
      <c r="AB38" s="566"/>
      <c r="AC38" s="449"/>
      <c r="AD38" s="122"/>
    </row>
    <row r="39" spans="1:30" ht="36" x14ac:dyDescent="0.2">
      <c r="B39" s="95" t="s">
        <v>12</v>
      </c>
      <c r="C39" s="97" t="s">
        <v>42</v>
      </c>
      <c r="D39" s="13" t="s">
        <v>131</v>
      </c>
      <c r="E39" s="96" t="s">
        <v>579</v>
      </c>
      <c r="F39" s="13" t="s">
        <v>13</v>
      </c>
      <c r="G39" s="95">
        <v>426</v>
      </c>
      <c r="H39" s="116">
        <f>References!$B$37</f>
        <v>34</v>
      </c>
      <c r="I39" s="95">
        <v>434</v>
      </c>
      <c r="J39" s="116">
        <f>References!$B$37</f>
        <v>34</v>
      </c>
      <c r="K39" s="95">
        <v>425</v>
      </c>
      <c r="L39" s="116">
        <f>References!$B$37</f>
        <v>34</v>
      </c>
      <c r="M39" s="95">
        <v>429</v>
      </c>
      <c r="N39" s="116">
        <f>References!$G$17</f>
        <v>76</v>
      </c>
      <c r="O39" s="95">
        <v>569</v>
      </c>
      <c r="P39" s="116">
        <f>References!$G$17</f>
        <v>76</v>
      </c>
      <c r="Q39" s="95">
        <v>620</v>
      </c>
      <c r="R39" s="116">
        <f>References!$G$17</f>
        <v>76</v>
      </c>
      <c r="S39" s="95">
        <v>559</v>
      </c>
      <c r="T39" s="116">
        <f>References!$G$17</f>
        <v>76</v>
      </c>
      <c r="U39" s="95">
        <v>962</v>
      </c>
      <c r="V39" s="112">
        <f>References!G4</f>
        <v>63</v>
      </c>
      <c r="W39" s="535"/>
      <c r="X39" s="285"/>
      <c r="Y39" s="283"/>
      <c r="Z39" s="562"/>
      <c r="AA39" s="283"/>
      <c r="AB39" s="562"/>
      <c r="AC39" s="139" t="s">
        <v>437</v>
      </c>
    </row>
    <row r="40" spans="1:30" s="450" customFormat="1" ht="36" x14ac:dyDescent="0.2">
      <c r="A40" s="122"/>
      <c r="B40" s="451" t="s">
        <v>12</v>
      </c>
      <c r="C40" s="456" t="s">
        <v>42</v>
      </c>
      <c r="D40" s="449" t="s">
        <v>132</v>
      </c>
      <c r="E40" s="452" t="s">
        <v>580</v>
      </c>
      <c r="F40" s="449" t="s">
        <v>13</v>
      </c>
      <c r="G40" s="477">
        <v>46600</v>
      </c>
      <c r="H40" s="448">
        <f>References!$B$37</f>
        <v>34</v>
      </c>
      <c r="I40" s="477">
        <v>53300</v>
      </c>
      <c r="J40" s="448">
        <f>References!$B$37</f>
        <v>34</v>
      </c>
      <c r="K40" s="477">
        <v>52975</v>
      </c>
      <c r="L40" s="448">
        <f>References!B37</f>
        <v>34</v>
      </c>
      <c r="M40" s="477">
        <v>53550</v>
      </c>
      <c r="N40" s="448">
        <f>References!B37</f>
        <v>34</v>
      </c>
      <c r="O40" s="477">
        <v>74475</v>
      </c>
      <c r="P40" s="448">
        <f>References!B37</f>
        <v>34</v>
      </c>
      <c r="Q40" s="477">
        <v>96050</v>
      </c>
      <c r="R40" s="448">
        <f>References!B37</f>
        <v>34</v>
      </c>
      <c r="S40" s="477">
        <v>86550</v>
      </c>
      <c r="T40" s="448">
        <f>References!B37</f>
        <v>34</v>
      </c>
      <c r="U40" s="477">
        <v>121803</v>
      </c>
      <c r="V40" s="445">
        <f>References!G4</f>
        <v>63</v>
      </c>
      <c r="W40" s="519"/>
      <c r="X40" s="512"/>
      <c r="Y40" s="475"/>
      <c r="Z40" s="566"/>
      <c r="AA40" s="475"/>
      <c r="AB40" s="566"/>
      <c r="AC40" s="478" t="s">
        <v>438</v>
      </c>
      <c r="AD40" s="122"/>
    </row>
    <row r="41" spans="1:30" ht="24" x14ac:dyDescent="0.2">
      <c r="B41" s="95" t="s">
        <v>12</v>
      </c>
      <c r="C41" s="95" t="s">
        <v>126</v>
      </c>
      <c r="D41" s="13" t="s">
        <v>134</v>
      </c>
      <c r="E41" s="96" t="s">
        <v>581</v>
      </c>
      <c r="F41" s="13" t="s">
        <v>13</v>
      </c>
      <c r="G41" s="97" t="s">
        <v>42</v>
      </c>
      <c r="H41" s="182"/>
      <c r="I41" s="97" t="s">
        <v>42</v>
      </c>
      <c r="J41" s="182"/>
      <c r="K41" s="97" t="s">
        <v>42</v>
      </c>
      <c r="L41" s="182"/>
      <c r="M41" s="97" t="s">
        <v>42</v>
      </c>
      <c r="N41" s="182"/>
      <c r="O41" s="97" t="s">
        <v>42</v>
      </c>
      <c r="P41" s="182"/>
      <c r="Q41" s="97" t="s">
        <v>42</v>
      </c>
      <c r="R41" s="182"/>
      <c r="S41" s="97" t="s">
        <v>42</v>
      </c>
      <c r="T41" s="117"/>
      <c r="U41" s="95">
        <v>0</v>
      </c>
      <c r="V41" s="112">
        <f>References!G4</f>
        <v>63</v>
      </c>
      <c r="W41" s="95">
        <v>0</v>
      </c>
      <c r="X41" s="112">
        <f>References!G35</f>
        <v>94</v>
      </c>
      <c r="Y41" s="47">
        <v>0</v>
      </c>
      <c r="Z41" s="564">
        <v>102</v>
      </c>
      <c r="AA41" s="47">
        <v>0</v>
      </c>
      <c r="AB41" s="564">
        <v>110</v>
      </c>
      <c r="AC41" s="13"/>
    </row>
    <row r="42" spans="1:30" s="450" customFormat="1" ht="24" x14ac:dyDescent="0.2">
      <c r="A42" s="122"/>
      <c r="B42" s="451" t="s">
        <v>12</v>
      </c>
      <c r="C42" s="451" t="s">
        <v>701</v>
      </c>
      <c r="D42" s="449" t="s">
        <v>136</v>
      </c>
      <c r="E42" s="452" t="s">
        <v>582</v>
      </c>
      <c r="F42" s="449" t="s">
        <v>13</v>
      </c>
      <c r="G42" s="456" t="s">
        <v>42</v>
      </c>
      <c r="H42" s="455"/>
      <c r="I42" s="456" t="s">
        <v>42</v>
      </c>
      <c r="J42" s="455"/>
      <c r="K42" s="456" t="s">
        <v>42</v>
      </c>
      <c r="L42" s="455"/>
      <c r="M42" s="456" t="s">
        <v>42</v>
      </c>
      <c r="N42" s="455"/>
      <c r="O42" s="456" t="s">
        <v>42</v>
      </c>
      <c r="P42" s="455"/>
      <c r="Q42" s="456" t="s">
        <v>42</v>
      </c>
      <c r="R42" s="455"/>
      <c r="S42" s="456" t="s">
        <v>42</v>
      </c>
      <c r="T42" s="457"/>
      <c r="U42" s="451">
        <v>0</v>
      </c>
      <c r="V42" s="445">
        <f>References!G4</f>
        <v>63</v>
      </c>
      <c r="W42" s="451">
        <v>0</v>
      </c>
      <c r="X42" s="445">
        <f>References!G35</f>
        <v>94</v>
      </c>
      <c r="Y42" s="472">
        <v>0</v>
      </c>
      <c r="Z42" s="560">
        <v>102</v>
      </c>
      <c r="AA42" s="472">
        <v>0</v>
      </c>
      <c r="AB42" s="560">
        <v>110</v>
      </c>
      <c r="AC42" s="449"/>
      <c r="AD42" s="122"/>
    </row>
    <row r="43" spans="1:30" ht="24" x14ac:dyDescent="0.2">
      <c r="B43" s="95" t="s">
        <v>12</v>
      </c>
      <c r="C43" s="95" t="s">
        <v>702</v>
      </c>
      <c r="D43" s="13" t="s">
        <v>138</v>
      </c>
      <c r="E43" s="96" t="s">
        <v>583</v>
      </c>
      <c r="F43" s="13" t="s">
        <v>13</v>
      </c>
      <c r="G43" s="97" t="s">
        <v>42</v>
      </c>
      <c r="H43" s="182"/>
      <c r="I43" s="97" t="s">
        <v>42</v>
      </c>
      <c r="J43" s="182"/>
      <c r="K43" s="97" t="s">
        <v>42</v>
      </c>
      <c r="L43" s="182"/>
      <c r="M43" s="97" t="s">
        <v>42</v>
      </c>
      <c r="N43" s="182"/>
      <c r="O43" s="97" t="s">
        <v>42</v>
      </c>
      <c r="P43" s="182"/>
      <c r="Q43" s="97" t="s">
        <v>42</v>
      </c>
      <c r="R43" s="182"/>
      <c r="S43" s="97" t="s">
        <v>42</v>
      </c>
      <c r="T43" s="117"/>
      <c r="U43" s="537">
        <v>1118</v>
      </c>
      <c r="V43" s="538">
        <f>References!G4</f>
        <v>63</v>
      </c>
      <c r="W43" s="537">
        <v>1381</v>
      </c>
      <c r="X43" s="538">
        <f>References!G35</f>
        <v>94</v>
      </c>
      <c r="Y43" s="524">
        <v>1704</v>
      </c>
      <c r="Z43" s="567">
        <v>102</v>
      </c>
      <c r="AA43" s="524">
        <v>1512</v>
      </c>
      <c r="AB43" s="567">
        <v>110</v>
      </c>
      <c r="AC43" s="139" t="s">
        <v>719</v>
      </c>
    </row>
    <row r="44" spans="1:30" s="450" customFormat="1" ht="24" x14ac:dyDescent="0.2">
      <c r="A44" s="122"/>
      <c r="B44" s="451" t="s">
        <v>12</v>
      </c>
      <c r="C44" s="451" t="s">
        <v>129</v>
      </c>
      <c r="D44" s="449" t="s">
        <v>140</v>
      </c>
      <c r="E44" s="452" t="s">
        <v>584</v>
      </c>
      <c r="F44" s="449" t="s">
        <v>13</v>
      </c>
      <c r="G44" s="456" t="s">
        <v>42</v>
      </c>
      <c r="H44" s="455"/>
      <c r="I44" s="456" t="s">
        <v>42</v>
      </c>
      <c r="J44" s="455"/>
      <c r="K44" s="456" t="s">
        <v>42</v>
      </c>
      <c r="L44" s="455"/>
      <c r="M44" s="456" t="s">
        <v>42</v>
      </c>
      <c r="N44" s="455"/>
      <c r="O44" s="456" t="s">
        <v>42</v>
      </c>
      <c r="P44" s="455"/>
      <c r="Q44" s="456" t="s">
        <v>42</v>
      </c>
      <c r="R44" s="455"/>
      <c r="S44" s="456" t="s">
        <v>42</v>
      </c>
      <c r="T44" s="457"/>
      <c r="U44" s="451">
        <v>74</v>
      </c>
      <c r="V44" s="445">
        <f>References!G3</f>
        <v>0</v>
      </c>
      <c r="W44" s="451">
        <v>49</v>
      </c>
      <c r="X44" s="445">
        <f>References!G35</f>
        <v>94</v>
      </c>
      <c r="Y44" s="472">
        <v>32</v>
      </c>
      <c r="Z44" s="560">
        <v>102</v>
      </c>
      <c r="AA44" s="472">
        <v>40</v>
      </c>
      <c r="AB44" s="560">
        <v>110</v>
      </c>
      <c r="AC44" s="449"/>
      <c r="AD44" s="122"/>
    </row>
    <row r="45" spans="1:30" ht="48" x14ac:dyDescent="0.2">
      <c r="B45" s="95" t="s">
        <v>12</v>
      </c>
      <c r="C45" s="95" t="s">
        <v>130</v>
      </c>
      <c r="D45" s="246" t="s">
        <v>42</v>
      </c>
      <c r="E45" s="96" t="s">
        <v>760</v>
      </c>
      <c r="F45" s="13" t="s">
        <v>13</v>
      </c>
      <c r="G45" s="120"/>
      <c r="H45" s="540"/>
      <c r="I45" s="120"/>
      <c r="J45" s="540"/>
      <c r="K45" s="120"/>
      <c r="L45" s="540"/>
      <c r="M45" s="120"/>
      <c r="N45" s="540"/>
      <c r="O45" s="120"/>
      <c r="P45" s="540"/>
      <c r="Q45" s="120"/>
      <c r="R45" s="540"/>
      <c r="S45" s="120"/>
      <c r="T45" s="541"/>
      <c r="U45" s="120"/>
      <c r="V45" s="542"/>
      <c r="W45" s="95">
        <v>18.8</v>
      </c>
      <c r="X45" s="112">
        <f>References!G35</f>
        <v>94</v>
      </c>
      <c r="Y45" s="47">
        <v>15.1</v>
      </c>
      <c r="Z45" s="564">
        <v>102</v>
      </c>
      <c r="AA45" s="47">
        <v>16.5</v>
      </c>
      <c r="AB45" s="564">
        <v>110</v>
      </c>
      <c r="AC45" s="13"/>
    </row>
    <row r="46" spans="1:30" s="450" customFormat="1" ht="24" x14ac:dyDescent="0.2">
      <c r="A46" s="122"/>
      <c r="B46" s="451" t="s">
        <v>12</v>
      </c>
      <c r="C46" s="451" t="s">
        <v>705</v>
      </c>
      <c r="D46" s="479" t="s">
        <v>42</v>
      </c>
      <c r="E46" s="452" t="s">
        <v>754</v>
      </c>
      <c r="F46" s="449" t="s">
        <v>13</v>
      </c>
      <c r="G46" s="459"/>
      <c r="H46" s="461"/>
      <c r="I46" s="459"/>
      <c r="J46" s="461"/>
      <c r="K46" s="459"/>
      <c r="L46" s="461"/>
      <c r="M46" s="459"/>
      <c r="N46" s="461"/>
      <c r="O46" s="459"/>
      <c r="P46" s="461"/>
      <c r="Q46" s="459"/>
      <c r="R46" s="461"/>
      <c r="S46" s="459"/>
      <c r="T46" s="470"/>
      <c r="U46" s="459"/>
      <c r="V46" s="471"/>
      <c r="W46" s="458">
        <v>0.24399999999999999</v>
      </c>
      <c r="X46" s="445">
        <f>References!G35</f>
        <v>94</v>
      </c>
      <c r="Y46" s="473">
        <v>0.19400000000000001</v>
      </c>
      <c r="Z46" s="560">
        <v>102</v>
      </c>
      <c r="AA46" s="473">
        <v>0.25800000000000001</v>
      </c>
      <c r="AB46" s="560">
        <v>110</v>
      </c>
      <c r="AC46" s="449"/>
      <c r="AD46" s="122"/>
    </row>
    <row r="47" spans="1:30" s="450" customFormat="1" ht="24" x14ac:dyDescent="0.2">
      <c r="A47" s="122"/>
      <c r="B47" s="451" t="s">
        <v>12</v>
      </c>
      <c r="C47" s="451" t="s">
        <v>706</v>
      </c>
      <c r="D47" s="479" t="s">
        <v>42</v>
      </c>
      <c r="E47" s="452" t="s">
        <v>755</v>
      </c>
      <c r="F47" s="449" t="s">
        <v>13</v>
      </c>
      <c r="G47" s="459"/>
      <c r="H47" s="461"/>
      <c r="I47" s="459"/>
      <c r="J47" s="461"/>
      <c r="K47" s="459"/>
      <c r="L47" s="461"/>
      <c r="M47" s="459"/>
      <c r="N47" s="461"/>
      <c r="O47" s="459"/>
      <c r="P47" s="461"/>
      <c r="Q47" s="459"/>
      <c r="R47" s="461"/>
      <c r="S47" s="459"/>
      <c r="T47" s="470"/>
      <c r="U47" s="459"/>
      <c r="V47" s="471"/>
      <c r="W47" s="458">
        <v>0.36799999999999999</v>
      </c>
      <c r="X47" s="445">
        <f>References!G35</f>
        <v>94</v>
      </c>
      <c r="Y47" s="473">
        <v>0.375</v>
      </c>
      <c r="Z47" s="560">
        <v>102</v>
      </c>
      <c r="AA47" s="473">
        <v>0.38800000000000001</v>
      </c>
      <c r="AB47" s="560">
        <v>110</v>
      </c>
      <c r="AC47" s="449"/>
      <c r="AD47" s="122"/>
    </row>
    <row r="48" spans="1:30" s="450" customFormat="1" ht="24" x14ac:dyDescent="0.2">
      <c r="A48" s="122"/>
      <c r="B48" s="451" t="s">
        <v>12</v>
      </c>
      <c r="C48" s="451" t="s">
        <v>707</v>
      </c>
      <c r="D48" s="479" t="s">
        <v>42</v>
      </c>
      <c r="E48" s="452" t="s">
        <v>756</v>
      </c>
      <c r="F48" s="449" t="s">
        <v>13</v>
      </c>
      <c r="G48" s="459"/>
      <c r="H48" s="461"/>
      <c r="I48" s="459"/>
      <c r="J48" s="461"/>
      <c r="K48" s="459"/>
      <c r="L48" s="461"/>
      <c r="M48" s="459"/>
      <c r="N48" s="461"/>
      <c r="O48" s="459"/>
      <c r="P48" s="461"/>
      <c r="Q48" s="459"/>
      <c r="R48" s="461"/>
      <c r="S48" s="459"/>
      <c r="T48" s="470"/>
      <c r="U48" s="459"/>
      <c r="V48" s="471"/>
      <c r="W48" s="458">
        <v>0.38800000000000001</v>
      </c>
      <c r="X48" s="445">
        <f>References!G35</f>
        <v>94</v>
      </c>
      <c r="Y48" s="473">
        <v>0.43099999999999999</v>
      </c>
      <c r="Z48" s="560">
        <v>102</v>
      </c>
      <c r="AA48" s="473">
        <v>0.35399999999999998</v>
      </c>
      <c r="AB48" s="560">
        <v>110</v>
      </c>
      <c r="AC48" s="449"/>
      <c r="AD48" s="122"/>
    </row>
    <row r="49" spans="1:30" ht="24" x14ac:dyDescent="0.2">
      <c r="B49" s="95" t="s">
        <v>12</v>
      </c>
      <c r="C49" s="95" t="s">
        <v>703</v>
      </c>
      <c r="D49" s="246" t="s">
        <v>42</v>
      </c>
      <c r="E49" s="96" t="s">
        <v>753</v>
      </c>
      <c r="F49" s="13" t="s">
        <v>13</v>
      </c>
      <c r="G49" s="120"/>
      <c r="H49" s="540"/>
      <c r="I49" s="120"/>
      <c r="J49" s="540"/>
      <c r="K49" s="120"/>
      <c r="L49" s="540"/>
      <c r="M49" s="120"/>
      <c r="N49" s="540"/>
      <c r="O49" s="120"/>
      <c r="P49" s="540"/>
      <c r="Q49" s="120"/>
      <c r="R49" s="540"/>
      <c r="S49" s="120"/>
      <c r="T49" s="541"/>
      <c r="U49" s="120"/>
      <c r="V49" s="542"/>
      <c r="W49" s="248">
        <v>0.88100000000000001</v>
      </c>
      <c r="X49" s="112">
        <f>References!G35</f>
        <v>94</v>
      </c>
      <c r="Y49" s="427">
        <v>0.86599999999999999</v>
      </c>
      <c r="Z49" s="564">
        <v>102</v>
      </c>
      <c r="AA49" s="427">
        <v>0.875</v>
      </c>
      <c r="AB49" s="564">
        <v>110</v>
      </c>
      <c r="AC49" s="13"/>
    </row>
    <row r="50" spans="1:30" ht="24" x14ac:dyDescent="0.2">
      <c r="B50" s="95" t="s">
        <v>12</v>
      </c>
      <c r="C50" s="95" t="s">
        <v>704</v>
      </c>
      <c r="D50" s="246" t="s">
        <v>42</v>
      </c>
      <c r="E50" s="96" t="s">
        <v>752</v>
      </c>
      <c r="F50" s="13" t="s">
        <v>13</v>
      </c>
      <c r="G50" s="120"/>
      <c r="H50" s="540"/>
      <c r="I50" s="120"/>
      <c r="J50" s="540"/>
      <c r="K50" s="120"/>
      <c r="L50" s="540"/>
      <c r="M50" s="120"/>
      <c r="N50" s="540"/>
      <c r="O50" s="120"/>
      <c r="P50" s="540"/>
      <c r="Q50" s="120"/>
      <c r="R50" s="540"/>
      <c r="S50" s="120"/>
      <c r="T50" s="541"/>
      <c r="U50" s="120"/>
      <c r="V50" s="542"/>
      <c r="W50" s="248">
        <v>6.8000000000000005E-2</v>
      </c>
      <c r="X50" s="112">
        <f>References!G35</f>
        <v>94</v>
      </c>
      <c r="Y50" s="427">
        <v>9.8000000000000004E-2</v>
      </c>
      <c r="Z50" s="564">
        <v>102</v>
      </c>
      <c r="AA50" s="427">
        <v>8.6999999999999994E-2</v>
      </c>
      <c r="AB50" s="564">
        <v>110</v>
      </c>
      <c r="AC50" s="13"/>
    </row>
    <row r="51" spans="1:30" s="450" customFormat="1" ht="48" x14ac:dyDescent="0.2">
      <c r="A51" s="122"/>
      <c r="B51" s="451" t="s">
        <v>12</v>
      </c>
      <c r="C51" s="451" t="s">
        <v>708</v>
      </c>
      <c r="D51" s="479" t="s">
        <v>42</v>
      </c>
      <c r="E51" s="452" t="s">
        <v>757</v>
      </c>
      <c r="F51" s="449" t="s">
        <v>13</v>
      </c>
      <c r="G51" s="459"/>
      <c r="H51" s="461"/>
      <c r="I51" s="459"/>
      <c r="J51" s="461"/>
      <c r="K51" s="459"/>
      <c r="L51" s="461"/>
      <c r="M51" s="459"/>
      <c r="N51" s="461"/>
      <c r="O51" s="459"/>
      <c r="P51" s="461"/>
      <c r="Q51" s="459"/>
      <c r="R51" s="461"/>
      <c r="S51" s="459"/>
      <c r="T51" s="470"/>
      <c r="U51" s="459"/>
      <c r="V51" s="471"/>
      <c r="W51" s="458">
        <v>0.66700000000000004</v>
      </c>
      <c r="X51" s="445">
        <f>References!G35</f>
        <v>94</v>
      </c>
      <c r="Y51" s="473">
        <v>0.55000000000000004</v>
      </c>
      <c r="Z51" s="560">
        <v>102</v>
      </c>
      <c r="AA51" s="473">
        <v>0.41799999999999998</v>
      </c>
      <c r="AB51" s="560">
        <v>110</v>
      </c>
      <c r="AC51" s="449"/>
      <c r="AD51" s="122"/>
    </row>
    <row r="52" spans="1:30" s="450" customFormat="1" ht="36" x14ac:dyDescent="0.2">
      <c r="A52" s="122"/>
      <c r="B52" s="451" t="s">
        <v>12</v>
      </c>
      <c r="C52" s="451" t="s">
        <v>709</v>
      </c>
      <c r="D52" s="479" t="s">
        <v>42</v>
      </c>
      <c r="E52" s="452" t="s">
        <v>758</v>
      </c>
      <c r="F52" s="449" t="s">
        <v>13</v>
      </c>
      <c r="G52" s="459"/>
      <c r="H52" s="461"/>
      <c r="I52" s="459"/>
      <c r="J52" s="461"/>
      <c r="K52" s="459"/>
      <c r="L52" s="461"/>
      <c r="M52" s="459"/>
      <c r="N52" s="461"/>
      <c r="O52" s="459"/>
      <c r="P52" s="461"/>
      <c r="Q52" s="459"/>
      <c r="R52" s="461"/>
      <c r="S52" s="459"/>
      <c r="T52" s="470"/>
      <c r="U52" s="459"/>
      <c r="V52" s="471"/>
      <c r="W52" s="458">
        <v>8.5000000000000006E-2</v>
      </c>
      <c r="X52" s="445">
        <f>References!G35</f>
        <v>94</v>
      </c>
      <c r="Y52" s="473">
        <v>8.7999999999999995E-2</v>
      </c>
      <c r="Z52" s="560">
        <v>102</v>
      </c>
      <c r="AA52" s="473">
        <v>0.11600000000000001</v>
      </c>
      <c r="AB52" s="560">
        <v>110</v>
      </c>
      <c r="AC52" s="449"/>
      <c r="AD52" s="122"/>
    </row>
    <row r="53" spans="1:30" s="450" customFormat="1" ht="36" x14ac:dyDescent="0.2">
      <c r="A53" s="122"/>
      <c r="B53" s="451" t="s">
        <v>12</v>
      </c>
      <c r="C53" s="451" t="s">
        <v>710</v>
      </c>
      <c r="D53" s="479" t="s">
        <v>42</v>
      </c>
      <c r="E53" s="452" t="s">
        <v>759</v>
      </c>
      <c r="F53" s="449" t="s">
        <v>13</v>
      </c>
      <c r="G53" s="459"/>
      <c r="H53" s="461"/>
      <c r="I53" s="459"/>
      <c r="J53" s="461"/>
      <c r="K53" s="459"/>
      <c r="L53" s="461"/>
      <c r="M53" s="459"/>
      <c r="N53" s="461"/>
      <c r="O53" s="459"/>
      <c r="P53" s="461"/>
      <c r="Q53" s="459"/>
      <c r="R53" s="461"/>
      <c r="S53" s="459"/>
      <c r="T53" s="470"/>
      <c r="U53" s="459"/>
      <c r="V53" s="471"/>
      <c r="W53" s="458">
        <v>0.248</v>
      </c>
      <c r="X53" s="445">
        <f>References!G35</f>
        <v>94</v>
      </c>
      <c r="Y53" s="473">
        <v>0.36199999999999999</v>
      </c>
      <c r="Z53" s="560">
        <v>102</v>
      </c>
      <c r="AA53" s="473">
        <v>0.46600000000000003</v>
      </c>
      <c r="AB53" s="560">
        <v>110</v>
      </c>
      <c r="AC53" s="449"/>
      <c r="AD53" s="122"/>
    </row>
    <row r="54" spans="1:30" ht="48" x14ac:dyDescent="0.2">
      <c r="B54" s="95" t="s">
        <v>12</v>
      </c>
      <c r="C54" s="97" t="s">
        <v>42</v>
      </c>
      <c r="D54" s="13" t="s">
        <v>143</v>
      </c>
      <c r="E54" s="96" t="s">
        <v>631</v>
      </c>
      <c r="F54" s="13" t="s">
        <v>790</v>
      </c>
      <c r="G54" s="47"/>
      <c r="H54" s="116"/>
      <c r="I54" s="95"/>
      <c r="J54" s="117"/>
      <c r="K54" s="95"/>
      <c r="L54" s="116"/>
      <c r="M54" s="95"/>
      <c r="N54" s="116"/>
      <c r="O54" s="95"/>
      <c r="P54" s="116"/>
      <c r="Q54" s="95"/>
      <c r="R54" s="116"/>
      <c r="S54" s="95"/>
      <c r="T54" s="116"/>
      <c r="U54" s="95"/>
      <c r="V54" s="114"/>
      <c r="W54" s="609"/>
      <c r="X54" s="542"/>
      <c r="Y54" s="540"/>
      <c r="Z54" s="610"/>
      <c r="AA54" s="540"/>
      <c r="AB54" s="610"/>
      <c r="AC54" s="164"/>
    </row>
    <row r="55" spans="1:30" ht="24" x14ac:dyDescent="0.2">
      <c r="B55" s="95"/>
      <c r="C55" s="97"/>
      <c r="D55" s="13"/>
      <c r="E55" s="161" t="s">
        <v>284</v>
      </c>
      <c r="F55" s="13" t="s">
        <v>790</v>
      </c>
      <c r="G55" s="202">
        <v>3811.3</v>
      </c>
      <c r="H55" s="116">
        <f>References!B15</f>
        <v>12</v>
      </c>
      <c r="I55" s="199">
        <v>7355</v>
      </c>
      <c r="J55" s="116">
        <f>References!$G$9</f>
        <v>68</v>
      </c>
      <c r="K55" s="199">
        <v>7489</v>
      </c>
      <c r="L55" s="116">
        <f>References!$B$16</f>
        <v>13</v>
      </c>
      <c r="M55" s="199">
        <v>3258</v>
      </c>
      <c r="N55" s="116">
        <f>References!$B$17</f>
        <v>14</v>
      </c>
      <c r="O55" s="199">
        <v>2748</v>
      </c>
      <c r="P55" s="116">
        <f>References!$B$18</f>
        <v>15</v>
      </c>
      <c r="Q55" s="199">
        <v>1792</v>
      </c>
      <c r="R55" s="116">
        <f>References!$B$19</f>
        <v>16</v>
      </c>
      <c r="S55" s="199">
        <v>6393</v>
      </c>
      <c r="T55" s="116">
        <f>References!$B$20</f>
        <v>17</v>
      </c>
      <c r="U55" s="199">
        <v>1066.5999999999999</v>
      </c>
      <c r="V55" s="112">
        <f>References!B21</f>
        <v>18</v>
      </c>
      <c r="W55" s="535"/>
      <c r="X55" s="285"/>
      <c r="Y55" s="283"/>
      <c r="Z55" s="562"/>
      <c r="AA55" s="283"/>
      <c r="AB55" s="562"/>
      <c r="AC55" s="13"/>
    </row>
    <row r="56" spans="1:30" x14ac:dyDescent="0.2">
      <c r="B56" s="95"/>
      <c r="C56" s="97"/>
      <c r="D56" s="13"/>
      <c r="E56" s="161" t="s">
        <v>285</v>
      </c>
      <c r="F56" s="13" t="s">
        <v>790</v>
      </c>
      <c r="G56" s="47">
        <v>44</v>
      </c>
      <c r="H56" s="116">
        <f>References!B15</f>
        <v>12</v>
      </c>
      <c r="I56" s="95">
        <v>162</v>
      </c>
      <c r="J56" s="116">
        <f>References!$G$9</f>
        <v>68</v>
      </c>
      <c r="K56" s="95">
        <v>91</v>
      </c>
      <c r="L56" s="116">
        <f>References!$B$16</f>
        <v>13</v>
      </c>
      <c r="M56" s="95">
        <v>114</v>
      </c>
      <c r="N56" s="116">
        <f>References!$B$17</f>
        <v>14</v>
      </c>
      <c r="O56" s="95">
        <v>114</v>
      </c>
      <c r="P56" s="116">
        <f>References!$B$18</f>
        <v>15</v>
      </c>
      <c r="Q56" s="95">
        <v>48</v>
      </c>
      <c r="R56" s="116">
        <f>References!$B$19</f>
        <v>16</v>
      </c>
      <c r="S56" s="95">
        <v>49</v>
      </c>
      <c r="T56" s="116">
        <f>References!$B$20</f>
        <v>17</v>
      </c>
      <c r="U56" s="95">
        <v>67</v>
      </c>
      <c r="V56" s="112">
        <f>References!B21</f>
        <v>18</v>
      </c>
      <c r="W56" s="535"/>
      <c r="X56" s="285"/>
      <c r="Y56" s="283"/>
      <c r="Z56" s="562"/>
      <c r="AA56" s="283"/>
      <c r="AB56" s="562"/>
      <c r="AC56" s="13"/>
    </row>
    <row r="57" spans="1:30" s="450" customFormat="1" ht="36" x14ac:dyDescent="0.2">
      <c r="A57" s="122"/>
      <c r="B57" s="451" t="s">
        <v>12</v>
      </c>
      <c r="C57" s="456" t="s">
        <v>42</v>
      </c>
      <c r="D57" s="449" t="s">
        <v>144</v>
      </c>
      <c r="E57" s="452" t="s">
        <v>585</v>
      </c>
      <c r="F57" s="449" t="s">
        <v>790</v>
      </c>
      <c r="G57" s="480">
        <v>1230.1500000000001</v>
      </c>
      <c r="H57" s="445">
        <f>References!B15</f>
        <v>12</v>
      </c>
      <c r="I57" s="481">
        <v>0</v>
      </c>
      <c r="J57" s="445">
        <f>References!$G$9</f>
        <v>68</v>
      </c>
      <c r="K57" s="481">
        <v>0</v>
      </c>
      <c r="L57" s="448">
        <f>References!B16</f>
        <v>13</v>
      </c>
      <c r="M57" s="481">
        <v>0</v>
      </c>
      <c r="N57" s="448">
        <f>References!B17</f>
        <v>14</v>
      </c>
      <c r="O57" s="481">
        <v>0</v>
      </c>
      <c r="P57" s="448">
        <f>References!B18</f>
        <v>15</v>
      </c>
      <c r="Q57" s="481">
        <v>0</v>
      </c>
      <c r="R57" s="448">
        <f>References!B19</f>
        <v>16</v>
      </c>
      <c r="S57" s="481">
        <v>0</v>
      </c>
      <c r="T57" s="448">
        <f>References!$B$20</f>
        <v>17</v>
      </c>
      <c r="U57" s="481">
        <v>0</v>
      </c>
      <c r="V57" s="445">
        <f>References!B21</f>
        <v>18</v>
      </c>
      <c r="W57" s="519"/>
      <c r="X57" s="512"/>
      <c r="Y57" s="475"/>
      <c r="Z57" s="566"/>
      <c r="AA57" s="475"/>
      <c r="AB57" s="566"/>
      <c r="AC57" s="449"/>
      <c r="AD57" s="122"/>
    </row>
    <row r="58" spans="1:30" ht="36" x14ac:dyDescent="0.2">
      <c r="B58" s="95" t="s">
        <v>12</v>
      </c>
      <c r="C58" s="97" t="s">
        <v>42</v>
      </c>
      <c r="D58" s="13" t="s">
        <v>145</v>
      </c>
      <c r="E58" s="96" t="s">
        <v>632</v>
      </c>
      <c r="F58" s="13" t="s">
        <v>790</v>
      </c>
      <c r="G58" s="199">
        <v>1360</v>
      </c>
      <c r="H58" s="116">
        <f>References!B15</f>
        <v>12</v>
      </c>
      <c r="I58" s="95">
        <v>319.5</v>
      </c>
      <c r="J58" s="116">
        <f>References!$G$9</f>
        <v>68</v>
      </c>
      <c r="K58" s="95">
        <v>314</v>
      </c>
      <c r="L58" s="116">
        <f>References!B16</f>
        <v>13</v>
      </c>
      <c r="M58" s="95">
        <v>0</v>
      </c>
      <c r="N58" s="116">
        <f>References!B17</f>
        <v>14</v>
      </c>
      <c r="O58" s="95">
        <v>0</v>
      </c>
      <c r="P58" s="116">
        <f>References!B18</f>
        <v>15</v>
      </c>
      <c r="Q58" s="95">
        <v>0</v>
      </c>
      <c r="R58" s="116">
        <f>References!B19</f>
        <v>16</v>
      </c>
      <c r="S58" s="95">
        <v>0</v>
      </c>
      <c r="T58" s="116">
        <f>References!$B$20</f>
        <v>17</v>
      </c>
      <c r="U58" s="95">
        <v>0</v>
      </c>
      <c r="V58" s="112">
        <f>References!B21</f>
        <v>18</v>
      </c>
      <c r="W58" s="535"/>
      <c r="X58" s="285"/>
      <c r="Y58" s="283"/>
      <c r="Z58" s="562"/>
      <c r="AA58" s="283"/>
      <c r="AB58" s="562"/>
      <c r="AC58" s="13"/>
    </row>
    <row r="59" spans="1:30" s="450" customFormat="1" ht="36" x14ac:dyDescent="0.2">
      <c r="A59" s="122"/>
      <c r="B59" s="451" t="s">
        <v>12</v>
      </c>
      <c r="C59" s="456" t="s">
        <v>42</v>
      </c>
      <c r="D59" s="449" t="s">
        <v>146</v>
      </c>
      <c r="E59" s="452" t="s">
        <v>633</v>
      </c>
      <c r="F59" s="449" t="s">
        <v>790</v>
      </c>
      <c r="G59" s="474"/>
      <c r="H59" s="482"/>
      <c r="I59" s="558"/>
      <c r="J59" s="559"/>
      <c r="K59" s="558"/>
      <c r="L59" s="559"/>
      <c r="M59" s="456"/>
      <c r="N59" s="455"/>
      <c r="O59" s="456"/>
      <c r="P59" s="455"/>
      <c r="Q59" s="456"/>
      <c r="R59" s="455"/>
      <c r="S59" s="474"/>
      <c r="T59" s="482"/>
      <c r="U59" s="474"/>
      <c r="V59" s="513"/>
      <c r="W59" s="520"/>
      <c r="X59" s="513"/>
      <c r="Y59" s="482"/>
      <c r="Z59" s="568"/>
      <c r="AA59" s="482"/>
      <c r="AB59" s="568"/>
      <c r="AC59" s="800" t="s">
        <v>495</v>
      </c>
      <c r="AD59" s="122"/>
    </row>
    <row r="60" spans="1:30" s="450" customFormat="1" x14ac:dyDescent="0.2">
      <c r="A60" s="122"/>
      <c r="B60" s="451"/>
      <c r="C60" s="456"/>
      <c r="D60" s="449"/>
      <c r="E60" s="483" t="s">
        <v>282</v>
      </c>
      <c r="F60" s="449" t="s">
        <v>790</v>
      </c>
      <c r="G60" s="474"/>
      <c r="H60" s="482"/>
      <c r="I60" s="474"/>
      <c r="J60" s="482"/>
      <c r="K60" s="484"/>
      <c r="L60" s="485"/>
      <c r="M60" s="451">
        <v>0</v>
      </c>
      <c r="N60" s="448">
        <f>References!B17</f>
        <v>14</v>
      </c>
      <c r="O60" s="451">
        <v>0</v>
      </c>
      <c r="P60" s="448">
        <f>References!B18</f>
        <v>15</v>
      </c>
      <c r="Q60" s="467">
        <v>4601</v>
      </c>
      <c r="R60" s="448">
        <f>References!$B$19</f>
        <v>16</v>
      </c>
      <c r="S60" s="484"/>
      <c r="T60" s="485"/>
      <c r="U60" s="484"/>
      <c r="V60" s="486"/>
      <c r="W60" s="521"/>
      <c r="X60" s="486"/>
      <c r="Y60" s="485"/>
      <c r="Z60" s="569"/>
      <c r="AA60" s="485"/>
      <c r="AB60" s="569"/>
      <c r="AC60" s="800"/>
      <c r="AD60" s="122"/>
    </row>
    <row r="61" spans="1:30" s="450" customFormat="1" x14ac:dyDescent="0.2">
      <c r="A61" s="122"/>
      <c r="B61" s="451"/>
      <c r="C61" s="456"/>
      <c r="D61" s="449"/>
      <c r="E61" s="483" t="s">
        <v>283</v>
      </c>
      <c r="F61" s="449" t="s">
        <v>790</v>
      </c>
      <c r="G61" s="474"/>
      <c r="H61" s="482"/>
      <c r="I61" s="474"/>
      <c r="J61" s="482"/>
      <c r="K61" s="484"/>
      <c r="L61" s="485"/>
      <c r="M61" s="456" t="s">
        <v>42</v>
      </c>
      <c r="N61" s="455"/>
      <c r="O61" s="487" t="s">
        <v>42</v>
      </c>
      <c r="P61" s="448"/>
      <c r="Q61" s="488">
        <v>2.0000000000000002E-5</v>
      </c>
      <c r="R61" s="448">
        <f>References!$B$19</f>
        <v>16</v>
      </c>
      <c r="S61" s="484"/>
      <c r="T61" s="485"/>
      <c r="U61" s="484"/>
      <c r="V61" s="486"/>
      <c r="W61" s="521"/>
      <c r="X61" s="486"/>
      <c r="Y61" s="485"/>
      <c r="Z61" s="569"/>
      <c r="AA61" s="485"/>
      <c r="AB61" s="569"/>
      <c r="AC61" s="800"/>
      <c r="AD61" s="122"/>
    </row>
    <row r="62" spans="1:30" ht="24" x14ac:dyDescent="0.2">
      <c r="B62" s="95" t="s">
        <v>12</v>
      </c>
      <c r="C62" s="97" t="s">
        <v>42</v>
      </c>
      <c r="D62" s="13" t="s">
        <v>147</v>
      </c>
      <c r="E62" s="96" t="s">
        <v>637</v>
      </c>
      <c r="F62" s="13" t="s">
        <v>790</v>
      </c>
      <c r="G62" s="95">
        <v>2</v>
      </c>
      <c r="H62" s="116">
        <f>References!B15</f>
        <v>12</v>
      </c>
      <c r="I62" s="95" t="s">
        <v>42</v>
      </c>
      <c r="J62" s="117"/>
      <c r="K62" s="97" t="s">
        <v>42</v>
      </c>
      <c r="L62" s="116">
        <f>References!B16</f>
        <v>13</v>
      </c>
      <c r="M62" s="95">
        <v>8</v>
      </c>
      <c r="N62" s="116">
        <f>References!B17</f>
        <v>14</v>
      </c>
      <c r="O62" s="95">
        <v>73</v>
      </c>
      <c r="P62" s="116">
        <f>References!B18</f>
        <v>15</v>
      </c>
      <c r="Q62" s="95">
        <v>58</v>
      </c>
      <c r="R62" s="116">
        <f>References!B19</f>
        <v>16</v>
      </c>
      <c r="S62" s="95">
        <v>57</v>
      </c>
      <c r="T62" s="116">
        <f>References!$B$20</f>
        <v>17</v>
      </c>
      <c r="U62" s="95">
        <v>33</v>
      </c>
      <c r="V62" s="112">
        <f>References!B21</f>
        <v>18</v>
      </c>
      <c r="W62" s="535"/>
      <c r="X62" s="285"/>
      <c r="Y62" s="283"/>
      <c r="Z62" s="562"/>
      <c r="AA62" s="283"/>
      <c r="AB62" s="562"/>
      <c r="AC62" s="139" t="s">
        <v>638</v>
      </c>
    </row>
    <row r="63" spans="1:30" s="450" customFormat="1" ht="24" x14ac:dyDescent="0.2">
      <c r="A63" s="122"/>
      <c r="B63" s="451" t="s">
        <v>12</v>
      </c>
      <c r="C63" s="456" t="s">
        <v>42</v>
      </c>
      <c r="D63" s="449" t="s">
        <v>148</v>
      </c>
      <c r="E63" s="452" t="s">
        <v>634</v>
      </c>
      <c r="F63" s="449" t="s">
        <v>790</v>
      </c>
      <c r="G63" s="451">
        <v>0</v>
      </c>
      <c r="H63" s="448">
        <f>References!B15</f>
        <v>12</v>
      </c>
      <c r="I63" s="451"/>
      <c r="J63" s="457"/>
      <c r="K63" s="451">
        <v>0</v>
      </c>
      <c r="L63" s="448">
        <f>References!B16</f>
        <v>13</v>
      </c>
      <c r="M63" s="451">
        <v>0</v>
      </c>
      <c r="N63" s="448">
        <f>References!B17</f>
        <v>14</v>
      </c>
      <c r="O63" s="451">
        <v>0</v>
      </c>
      <c r="P63" s="448">
        <f>References!B18</f>
        <v>15</v>
      </c>
      <c r="Q63" s="451">
        <v>0</v>
      </c>
      <c r="R63" s="448">
        <f>References!B19</f>
        <v>16</v>
      </c>
      <c r="S63" s="451">
        <v>11</v>
      </c>
      <c r="T63" s="448">
        <f>References!$B$20</f>
        <v>17</v>
      </c>
      <c r="U63" s="451">
        <v>21</v>
      </c>
      <c r="V63" s="445">
        <f>References!B21</f>
        <v>18</v>
      </c>
      <c r="W63" s="451">
        <v>43</v>
      </c>
      <c r="X63" s="445">
        <f>References!G36</f>
        <v>95</v>
      </c>
      <c r="Y63" s="472">
        <v>20</v>
      </c>
      <c r="Z63" s="560">
        <v>106</v>
      </c>
      <c r="AA63" s="472">
        <v>16</v>
      </c>
      <c r="AB63" s="560">
        <v>116</v>
      </c>
      <c r="AC63" s="449"/>
      <c r="AD63" s="122"/>
    </row>
    <row r="64" spans="1:30" ht="24" x14ac:dyDescent="0.2">
      <c r="B64" s="95" t="s">
        <v>12</v>
      </c>
      <c r="C64" s="97" t="s">
        <v>42</v>
      </c>
      <c r="D64" s="13" t="s">
        <v>149</v>
      </c>
      <c r="E64" s="96" t="s">
        <v>635</v>
      </c>
      <c r="F64" s="13" t="s">
        <v>790</v>
      </c>
      <c r="G64" s="95">
        <v>0</v>
      </c>
      <c r="H64" s="116">
        <f>References!B15</f>
        <v>12</v>
      </c>
      <c r="I64" s="95"/>
      <c r="J64" s="117"/>
      <c r="K64" s="95">
        <v>0</v>
      </c>
      <c r="L64" s="116">
        <f>References!B16</f>
        <v>13</v>
      </c>
      <c r="M64" s="95">
        <v>0</v>
      </c>
      <c r="N64" s="116">
        <f>References!B17</f>
        <v>14</v>
      </c>
      <c r="O64" s="95">
        <v>0</v>
      </c>
      <c r="P64" s="116">
        <f>References!B18</f>
        <v>15</v>
      </c>
      <c r="Q64" s="95">
        <v>0</v>
      </c>
      <c r="R64" s="116">
        <f>References!B19</f>
        <v>16</v>
      </c>
      <c r="S64" s="95">
        <v>0</v>
      </c>
      <c r="T64" s="116">
        <f>References!$B$20</f>
        <v>17</v>
      </c>
      <c r="U64" s="95">
        <v>0</v>
      </c>
      <c r="V64" s="112">
        <f>References!B21</f>
        <v>18</v>
      </c>
      <c r="W64" s="95">
        <v>0</v>
      </c>
      <c r="X64" s="112">
        <f>References!G36</f>
        <v>95</v>
      </c>
      <c r="Y64" s="47">
        <v>0</v>
      </c>
      <c r="Z64" s="564">
        <v>106</v>
      </c>
      <c r="AA64" s="47">
        <v>0</v>
      </c>
      <c r="AB64" s="564">
        <v>116</v>
      </c>
      <c r="AC64" s="13"/>
    </row>
    <row r="65" spans="1:30" s="450" customFormat="1" ht="24" x14ac:dyDescent="0.2">
      <c r="A65" s="122"/>
      <c r="B65" s="451" t="s">
        <v>20</v>
      </c>
      <c r="C65" s="451" t="str">
        <f>D65</f>
        <v>C13</v>
      </c>
      <c r="D65" s="449" t="s">
        <v>138</v>
      </c>
      <c r="E65" s="452" t="s">
        <v>293</v>
      </c>
      <c r="F65" s="449" t="s">
        <v>22</v>
      </c>
      <c r="G65" s="456" t="s">
        <v>42</v>
      </c>
      <c r="H65" s="445"/>
      <c r="I65" s="451">
        <v>4.3</v>
      </c>
      <c r="J65" s="445">
        <f>References!B52</f>
        <v>49</v>
      </c>
      <c r="K65" s="451">
        <v>7.7</v>
      </c>
      <c r="L65" s="445">
        <f>References!B52</f>
        <v>49</v>
      </c>
      <c r="M65" s="451">
        <v>6</v>
      </c>
      <c r="N65" s="448">
        <f>References!B52</f>
        <v>49</v>
      </c>
      <c r="O65" s="451">
        <v>4.0999999999999996</v>
      </c>
      <c r="P65" s="448">
        <f>References!B52</f>
        <v>49</v>
      </c>
      <c r="Q65" s="451">
        <v>3.4</v>
      </c>
      <c r="R65" s="448">
        <f>References!B52</f>
        <v>49</v>
      </c>
      <c r="S65" s="489">
        <v>3.5</v>
      </c>
      <c r="T65" s="490">
        <f>References!B51</f>
        <v>48</v>
      </c>
      <c r="U65" s="451">
        <v>3.9</v>
      </c>
      <c r="V65" s="445">
        <f>References!G7</f>
        <v>66</v>
      </c>
      <c r="W65" s="451">
        <v>3.2</v>
      </c>
      <c r="X65" s="445">
        <f>References!G34</f>
        <v>93</v>
      </c>
      <c r="Y65" s="472">
        <v>2.7</v>
      </c>
      <c r="Z65" s="445">
        <v>119</v>
      </c>
      <c r="AA65" s="472">
        <v>2.6</v>
      </c>
      <c r="AB65" s="445">
        <v>119</v>
      </c>
      <c r="AC65" s="449"/>
      <c r="AD65" s="122"/>
    </row>
    <row r="66" spans="1:30" ht="72" x14ac:dyDescent="0.2">
      <c r="B66" s="95" t="s">
        <v>20</v>
      </c>
      <c r="C66" s="95" t="str">
        <f>D66</f>
        <v>C14</v>
      </c>
      <c r="D66" s="13" t="s">
        <v>140</v>
      </c>
      <c r="E66" s="96" t="s">
        <v>150</v>
      </c>
      <c r="F66" s="13" t="s">
        <v>22</v>
      </c>
      <c r="G66" s="493">
        <v>0.84260000000000002</v>
      </c>
      <c r="H66" s="112">
        <f>References!B42</f>
        <v>39</v>
      </c>
      <c r="I66" s="493">
        <v>0.83220000000000005</v>
      </c>
      <c r="J66" s="112">
        <f>References!B42</f>
        <v>39</v>
      </c>
      <c r="K66" s="494">
        <v>0.88480000000000003</v>
      </c>
      <c r="L66" s="112">
        <f>References!B42</f>
        <v>39</v>
      </c>
      <c r="M66" s="312">
        <v>0.84699999999999998</v>
      </c>
      <c r="N66" s="116">
        <f>References!G7</f>
        <v>66</v>
      </c>
      <c r="O66" s="312">
        <v>0.88900000000000001</v>
      </c>
      <c r="P66" s="116">
        <f>References!G7</f>
        <v>66</v>
      </c>
      <c r="Q66" s="312">
        <v>0.79300000000000004</v>
      </c>
      <c r="R66" s="116">
        <f>References!G7</f>
        <v>66</v>
      </c>
      <c r="S66" s="495">
        <v>0.86199999999999999</v>
      </c>
      <c r="T66" s="118">
        <f>References!G7</f>
        <v>66</v>
      </c>
      <c r="U66" s="496">
        <v>0.86</v>
      </c>
      <c r="V66" s="112">
        <f>References!G7</f>
        <v>66</v>
      </c>
      <c r="W66" s="312">
        <v>0.82499999999999996</v>
      </c>
      <c r="X66" s="112">
        <f>References!G34</f>
        <v>93</v>
      </c>
      <c r="Y66" s="290">
        <v>0.79200000000000004</v>
      </c>
      <c r="Z66" s="561">
        <v>103</v>
      </c>
      <c r="AA66" s="290">
        <v>0.73</v>
      </c>
      <c r="AB66" s="561">
        <v>112</v>
      </c>
      <c r="AC66" s="139" t="s">
        <v>837</v>
      </c>
    </row>
    <row r="67" spans="1:30" s="450" customFormat="1" ht="24" x14ac:dyDescent="0.2">
      <c r="A67" s="122"/>
      <c r="B67" s="451" t="s">
        <v>20</v>
      </c>
      <c r="C67" s="451" t="str">
        <f>D67</f>
        <v>C13</v>
      </c>
      <c r="D67" s="449" t="s">
        <v>138</v>
      </c>
      <c r="E67" s="452" t="s">
        <v>432</v>
      </c>
      <c r="F67" s="449" t="s">
        <v>13</v>
      </c>
      <c r="G67" s="474"/>
      <c r="H67" s="482"/>
      <c r="I67" s="474"/>
      <c r="J67" s="482"/>
      <c r="K67" s="484"/>
      <c r="L67" s="485"/>
      <c r="M67" s="451">
        <v>7.35</v>
      </c>
      <c r="N67" s="448">
        <f>References!G4</f>
        <v>63</v>
      </c>
      <c r="O67" s="451">
        <v>8.2100000000000009</v>
      </c>
      <c r="P67" s="448">
        <f>References!G4</f>
        <v>63</v>
      </c>
      <c r="Q67" s="451">
        <v>7.62</v>
      </c>
      <c r="R67" s="448">
        <f>References!G4</f>
        <v>63</v>
      </c>
      <c r="S67" s="489">
        <v>7.56</v>
      </c>
      <c r="T67" s="490">
        <f>References!G4</f>
        <v>63</v>
      </c>
      <c r="U67" s="451">
        <v>7.05</v>
      </c>
      <c r="V67" s="445">
        <f>References!G8</f>
        <v>67</v>
      </c>
      <c r="W67" s="451">
        <v>6.7</v>
      </c>
      <c r="X67" s="445">
        <f>References!G35</f>
        <v>94</v>
      </c>
      <c r="Y67" s="472">
        <v>6.31</v>
      </c>
      <c r="Z67" s="560">
        <v>102</v>
      </c>
      <c r="AA67" s="448">
        <v>4.7699999999999996</v>
      </c>
      <c r="AB67" s="560">
        <v>110</v>
      </c>
      <c r="AC67" s="478" t="s">
        <v>446</v>
      </c>
      <c r="AD67" s="122"/>
    </row>
    <row r="68" spans="1:30" ht="24" x14ac:dyDescent="0.2">
      <c r="B68" s="48" t="s">
        <v>20</v>
      </c>
      <c r="C68" s="48" t="str">
        <f>D68</f>
        <v>C14</v>
      </c>
      <c r="D68" s="101" t="s">
        <v>140</v>
      </c>
      <c r="E68" s="426" t="s">
        <v>150</v>
      </c>
      <c r="F68" s="101" t="s">
        <v>13</v>
      </c>
      <c r="G68" s="48">
        <v>68</v>
      </c>
      <c r="H68" s="317">
        <f>References!B25</f>
        <v>22</v>
      </c>
      <c r="I68" s="48">
        <v>61</v>
      </c>
      <c r="J68" s="317">
        <f>References!B25</f>
        <v>22</v>
      </c>
      <c r="K68" s="491">
        <v>56</v>
      </c>
      <c r="L68" s="492">
        <f>References!B25</f>
        <v>22</v>
      </c>
      <c r="M68" s="48">
        <v>72</v>
      </c>
      <c r="N68" s="317">
        <f>References!G4</f>
        <v>63</v>
      </c>
      <c r="O68" s="48">
        <v>70</v>
      </c>
      <c r="P68" s="317">
        <f>References!G4</f>
        <v>63</v>
      </c>
      <c r="Q68" s="48">
        <v>60</v>
      </c>
      <c r="R68" s="317">
        <f>References!G4</f>
        <v>63</v>
      </c>
      <c r="S68" s="491">
        <v>71</v>
      </c>
      <c r="T68" s="492">
        <f>References!G4</f>
        <v>63</v>
      </c>
      <c r="U68" s="48">
        <v>79</v>
      </c>
      <c r="V68" s="316">
        <f>References!G4</f>
        <v>63</v>
      </c>
      <c r="W68" s="48">
        <v>71</v>
      </c>
      <c r="X68" s="316">
        <f>References!G35</f>
        <v>94</v>
      </c>
      <c r="Y68" s="516">
        <v>70</v>
      </c>
      <c r="Z68" s="570">
        <v>102</v>
      </c>
      <c r="AA68" s="516">
        <v>71</v>
      </c>
      <c r="AB68" s="570">
        <v>110</v>
      </c>
      <c r="AC68" s="101"/>
    </row>
    <row r="69" spans="1:30" x14ac:dyDescent="0.2">
      <c r="Z69" s="571"/>
      <c r="AB69" s="571"/>
    </row>
    <row r="70" spans="1:30" hidden="1" x14ac:dyDescent="0.2">
      <c r="B70" s="249" t="s">
        <v>678</v>
      </c>
      <c r="C70" s="249"/>
    </row>
    <row r="71" spans="1:30" x14ac:dyDescent="0.2"/>
    <row r="72" spans="1:30" x14ac:dyDescent="0.2">
      <c r="B72" s="249" t="s">
        <v>769</v>
      </c>
    </row>
    <row r="73" spans="1:30" x14ac:dyDescent="0.2"/>
    <row r="74" spans="1:30" x14ac:dyDescent="0.2"/>
    <row r="75" spans="1:30" hidden="1" x14ac:dyDescent="0.2"/>
    <row r="76" spans="1:30" hidden="1" x14ac:dyDescent="0.2"/>
    <row r="77" spans="1:30" hidden="1" x14ac:dyDescent="0.2"/>
    <row r="78" spans="1:30" hidden="1" x14ac:dyDescent="0.2"/>
  </sheetData>
  <sheetProtection password="DCCA" sheet="1" objects="1" scenarios="1" autoFilter="0"/>
  <autoFilter ref="A4:AE68">
    <filterColumn colId="6" showButton="0"/>
    <filterColumn colId="8" showButton="0"/>
    <filterColumn colId="10" showButton="0"/>
    <filterColumn colId="12" showButton="0"/>
    <filterColumn colId="14" showButton="0"/>
    <filterColumn colId="16" showButton="0"/>
    <filterColumn colId="18" showButton="0"/>
    <filterColumn colId="20" showButton="0"/>
    <filterColumn colId="22" showButton="0"/>
    <filterColumn colId="24" showButton="0"/>
    <filterColumn colId="26" showButton="0"/>
  </autoFilter>
  <customSheetViews>
    <customSheetView guid="{0C2EE1E2-FAB7-4127-955E-A440A139E075}" fitToPage="1" showAutoFilter="1" hiddenRows="1">
      <pane xSplit="4" ySplit="3" topLeftCell="G32" activePane="bottomRight" state="frozen"/>
      <selection pane="bottomRight" activeCell="H46" sqref="H46"/>
      <pageMargins left="0.74803149606299213" right="0.74803149606299213" top="0.98425196850393704" bottom="0.98425196850393704" header="0.51181102362204722" footer="0.51181102362204722"/>
      <pageSetup paperSize="8" fitToHeight="0" orientation="landscape" horizontalDpi="300" verticalDpi="300" r:id="rId1"/>
      <headerFooter alignWithMargins="0">
        <oddHeader>&amp;L&amp;A&amp;RPART C -  NSW water businesses performance indicators database</oddHeader>
        <oddFooter>&amp;CPage &amp;P of &amp;N</oddFooter>
      </headerFooter>
      <autoFilter ref="A3:U48"/>
    </customSheetView>
  </customSheetViews>
  <mergeCells count="16">
    <mergeCell ref="AC59:AC61"/>
    <mergeCell ref="B3:E3"/>
    <mergeCell ref="B2:AC2"/>
    <mergeCell ref="AC3:AC4"/>
    <mergeCell ref="F3:F4"/>
    <mergeCell ref="AA3:AB4"/>
    <mergeCell ref="Y3:Z4"/>
    <mergeCell ref="G3:H4"/>
    <mergeCell ref="I3:J4"/>
    <mergeCell ref="K3:L4"/>
    <mergeCell ref="M3:N4"/>
    <mergeCell ref="O3:P4"/>
    <mergeCell ref="Q3:R4"/>
    <mergeCell ref="S3:T4"/>
    <mergeCell ref="U3:V4"/>
    <mergeCell ref="W3:X4"/>
  </mergeCells>
  <hyperlinks>
    <hyperlink ref="H57" location="References!E13" display="References!E13"/>
    <hyperlink ref="L54" location="References!E14" display="References!E14"/>
    <hyperlink ref="N54" location="References!E15" display="References!E15"/>
    <hyperlink ref="P54" location="References!E16" display="References!E16"/>
    <hyperlink ref="R54" location="References!E17" display="References!E17"/>
    <hyperlink ref="T54" location="References!E18" display="References!E18"/>
    <hyperlink ref="P55:P64" location="References!E15" display="References!E15"/>
    <hyperlink ref="H8" location="References!E42" display="References!E42"/>
    <hyperlink ref="J8" location="References!E42" display="References!E42"/>
    <hyperlink ref="L8" location="References!E42" display="References!E42"/>
    <hyperlink ref="H5" location="References!E27" display="References!E27"/>
    <hyperlink ref="L5" location="References!E42" display="References!E42"/>
    <hyperlink ref="J5" location="References!E42" display="References!E42"/>
    <hyperlink ref="L66" location="References!E42" display="References!E42"/>
    <hyperlink ref="J66" location="References!E42" display="References!E42"/>
    <hyperlink ref="H66" location="References!E42" display="References!E42"/>
    <hyperlink ref="L32" location="References!E37" display="References!E37"/>
    <hyperlink ref="J32" location="References!E37" display="References!E37"/>
    <hyperlink ref="H32" location="References!E37" display="References!E37"/>
    <hyperlink ref="H19" location="References!E37" display="References!E37"/>
    <hyperlink ref="J19" location="References!E37" display="References!E37"/>
    <hyperlink ref="L19" location="References!E37" display="References!E37"/>
    <hyperlink ref="L18" location="References!E37" display="References!E37"/>
    <hyperlink ref="J18" location="References!E37" display="References!E37"/>
    <hyperlink ref="H18" location="References!E37" display="References!E37"/>
    <hyperlink ref="H16" location="References!E37" display="References!E37"/>
    <hyperlink ref="L16" location="References!E37" display="References!E37"/>
    <hyperlink ref="J16" location="References!E37" display="References!E37"/>
    <hyperlink ref="L15" location="References!E37" display="References!E37"/>
    <hyperlink ref="J15" location="References!E37" display="References!E37"/>
    <hyperlink ref="L17" location="References!E37" display="References!E37"/>
    <hyperlink ref="J17" location="References!E37" display="References!E37"/>
    <hyperlink ref="H17" location="References!E37" display="References!E37"/>
    <hyperlink ref="L14" location="References!E37" display="References!E37"/>
    <hyperlink ref="J14" location="References!E37" display="References!E37"/>
    <hyperlink ref="H14" location="References!E28" display="References!E28"/>
    <hyperlink ref="H17:H18" location="References!E42" display="References!E42"/>
    <hyperlink ref="V55:V58" location="References!E21" display="References!E21"/>
    <hyperlink ref="R55:R60" location="References!E19" display="References!E19"/>
    <hyperlink ref="P55:P60" location="References!E18" display="References!E18"/>
    <hyperlink ref="N55:N60" location="References!E17" display="References!E17"/>
    <hyperlink ref="H55:H58" location="References!E15" display="References!E15"/>
    <hyperlink ref="H62" location="References!E15" display="References!E15"/>
    <hyperlink ref="H68" location="References!E25" display="References!E25"/>
    <hyperlink ref="H63:H64" location="References!E15" display="References!E15"/>
    <hyperlink ref="H39:H40" location="References!E37" display="References!E37"/>
    <hyperlink ref="L39:L40" location="References!E37" display="References!E37"/>
    <hyperlink ref="V5:V20" location="References!J7" display="References!J7"/>
    <hyperlink ref="T15:T20" location="References!E51" display="References!E51"/>
    <hyperlink ref="T13:T14" location="References!J7" display="References!J7"/>
    <hyperlink ref="T5" location="References!E51" display="References!E51"/>
    <hyperlink ref="R14:R20" location="References!E52" display="References!E52"/>
    <hyperlink ref="R13" location="References!J7" display="References!J7"/>
    <hyperlink ref="R8" location="References!E52" display="References!E52"/>
    <hyperlink ref="R5" location="References!E52" display="References!E52"/>
    <hyperlink ref="P5" location="References!E49" display="References!E49"/>
    <hyperlink ref="P8" location="References!E49" display="References!E49"/>
    <hyperlink ref="P13" location="References!J7" display="References!J7"/>
    <hyperlink ref="P14:P20" location="References!E49" display="References!E49"/>
    <hyperlink ref="P34" location="References!J4" display="References!J4"/>
    <hyperlink ref="N34" location="References!J4" display="References!J4"/>
    <hyperlink ref="N14:N20" location="References!E32" display="References!E32"/>
    <hyperlink ref="N13" location="References!J7" display="References!J7"/>
    <hyperlink ref="N8" location="References!E32" display="References!E32"/>
    <hyperlink ref="N5" location="References!E32" display="References!E32"/>
    <hyperlink ref="L14:L18" location="References!E42" display="References!E42"/>
    <hyperlink ref="J14:J18" location="References!E42" display="References!E42"/>
    <hyperlink ref="L62:L64" location="References!E16" display="References!E16"/>
    <hyperlink ref="N62:N64" location="References!E17" display="References!E17"/>
    <hyperlink ref="P62:P64" location="References!E18" display="References!E18"/>
    <hyperlink ref="R62:R64" location="References!E19" display="References!E19"/>
    <hyperlink ref="J68" location="References!E25" display="References!E25"/>
    <hyperlink ref="J65" location="References!E52" display="References!E52"/>
    <hyperlink ref="L65" location="References!E52" display="References!E52"/>
    <hyperlink ref="V62:V64" location="References!E21" display="References!E21"/>
    <hyperlink ref="V65" location="References!J7" display="References!J7"/>
    <hyperlink ref="V66" location="References!J7" display="References!J7"/>
    <hyperlink ref="V67" location="References!J8" display="References!J8"/>
    <hyperlink ref="V68" location="References!J4" display="References!J4"/>
    <hyperlink ref="T65" location="References!E51" display="References!E51"/>
    <hyperlink ref="T66" location="References!J7" display="References!J7"/>
    <hyperlink ref="T67" location="References!J4" display="References!J4"/>
    <hyperlink ref="T68" location="References!J4" display="References!J4"/>
    <hyperlink ref="R65" location="References!E52" display="References!E52"/>
    <hyperlink ref="R66" location="References!J7" display="References!J7"/>
    <hyperlink ref="R67" location="References!J4" display="References!J4"/>
    <hyperlink ref="R68" location="References!J4" display="References!J4"/>
    <hyperlink ref="P67:P68" location="References!J4" display="References!J4"/>
    <hyperlink ref="N67:N68" location="References!J4" display="References!J4"/>
    <hyperlink ref="L68" location="References!E25" display="References!E25"/>
    <hyperlink ref="N66" location="References!J7" display="References!J7"/>
    <hyperlink ref="P66" location="References!J7" display="References!J7"/>
    <hyperlink ref="P65" location="References!E52" display="References!E52"/>
    <hyperlink ref="N65" location="References!E52" display="References!E52"/>
    <hyperlink ref="J57" location="References!J9" display="References!J9"/>
    <hyperlink ref="J58" location="References!J9" display="References!J9"/>
    <hyperlink ref="J55" location="References!J9" display="References!J9"/>
    <hyperlink ref="J56" location="References!J9" display="References!J9"/>
    <hyperlink ref="R61" location="References!E19" display="References!E19"/>
    <hyperlink ref="N39" location="References!J17" display="References!J17"/>
    <hyperlink ref="P39" location="References!J17" display="References!J17"/>
    <hyperlink ref="R39" location="References!J17" display="References!J17"/>
    <hyperlink ref="T39" location="References!J17" display="References!J17"/>
    <hyperlink ref="T8" location="References!E51" display="References!E51"/>
    <hyperlink ref="N32" location="References!E32" display="References!E32"/>
    <hyperlink ref="P32" location="References!E49" display="References!E49"/>
    <hyperlink ref="T34" location="References!J4" display="References!J4"/>
    <hyperlink ref="R34" location="References!J4" display="References!J4"/>
    <hyperlink ref="T55" location="References!E20" display="References!E20"/>
    <hyperlink ref="T56:T58" location="References!E20" display="References!E20"/>
    <hyperlink ref="T62:T64" location="References!E20" display="References!E20"/>
    <hyperlink ref="J39:J40" location="References!E37" display="References!E37"/>
    <hyperlink ref="V44" location="References!J4" display="References!J4"/>
    <hyperlink ref="X5:X29" location="References!K34" display="References!K34"/>
    <hyperlink ref="X33:X34" location="References!K35" display="References!K35"/>
    <hyperlink ref="X41:X53" location="References!K35" display="References!K35"/>
    <hyperlink ref="X63:X64" location="References!K36" display="References!K36"/>
    <hyperlink ref="X65:X66" location="References!K34" display="References!K34"/>
    <hyperlink ref="X67:X68" location="References!K35" display="References!K35"/>
    <hyperlink ref="X35" location="References!K35" display="References!K35"/>
    <hyperlink ref="X16" location="References!K34" display="References!K34"/>
    <hyperlink ref="X37" location="References!K34" display="References!K34"/>
    <hyperlink ref="Z33" location="References!K43" display="References!K43"/>
    <hyperlink ref="Z34" location="References!K43" display="References!K43"/>
    <hyperlink ref="Z35" location="References!K43" display="References!K43"/>
    <hyperlink ref="Z41" location="References!K43" display="References!K43"/>
    <hyperlink ref="Z42" location="References!K43" display="References!K43"/>
    <hyperlink ref="Z43" location="References!K43" display="References!K43"/>
    <hyperlink ref="Z44" location="References!K43" display="References!K43"/>
    <hyperlink ref="Z45" location="References!K43" display="References!K43"/>
    <hyperlink ref="Z46" location="References!K43" display="References!K43"/>
    <hyperlink ref="Z47" location="References!K43" display="References!K43"/>
    <hyperlink ref="Z48" location="References!K43" display="References!K43"/>
    <hyperlink ref="Z49" location="References!K43" display="References!K43"/>
    <hyperlink ref="Z50" location="References!K43" display="References!K43"/>
    <hyperlink ref="Z51" location="References!K43" display="References!K43"/>
    <hyperlink ref="Z52" location="References!K43" display="References!K43"/>
    <hyperlink ref="Z53" location="References!K43" display="References!K43"/>
    <hyperlink ref="Z67" location="References!K43" display="References!K43"/>
    <hyperlink ref="Z68" location="References!K43" display="References!K43"/>
    <hyperlink ref="Z5:Z7" location="References!K44" display="References!K44"/>
    <hyperlink ref="Z15" location="References!K44" display="References!K44"/>
    <hyperlink ref="Z17" location="References!K44" display="References!K44"/>
    <hyperlink ref="Z21" location="References!K44" display="References!K44"/>
    <hyperlink ref="Z18" location="References!K44" display="References!K44"/>
    <hyperlink ref="Z20" location="References!K44" display="References!K44"/>
    <hyperlink ref="Z22" location="References!K44" display="References!K44"/>
    <hyperlink ref="Z23" location="References!K44" display="References!K44"/>
    <hyperlink ref="Z24" location="References!K44" display="References!K44"/>
    <hyperlink ref="Z27" location="References!K44" display="References!K44"/>
    <hyperlink ref="Z25" location="References!K44" display="References!K44"/>
    <hyperlink ref="Z26" location="References!K44" display="References!K44"/>
    <hyperlink ref="Z63:Z64" location="References!K47" display="References!K47"/>
    <hyperlink ref="Z65:Z66" location="References!K44" display="References!K44"/>
    <hyperlink ref="AB33" location="References!K51" display="References!K51"/>
    <hyperlink ref="AB34" location="References!K51" display="References!K51"/>
    <hyperlink ref="AB35" location="References!K61" display="References!K61"/>
    <hyperlink ref="AB41" location="References!K51" display="References!K51"/>
    <hyperlink ref="AB42" location="References!K51" display="References!K51"/>
    <hyperlink ref="AB43" location="References!K51" display="References!K51"/>
    <hyperlink ref="AB44" location="References!K51" display="References!K51"/>
    <hyperlink ref="AB45" location="References!K51" display="References!K51"/>
    <hyperlink ref="AB46" location="References!K51" display="References!K51"/>
    <hyperlink ref="AB47" location="References!K51" display="References!K51"/>
    <hyperlink ref="AB48" location="References!K51" display="References!K51"/>
    <hyperlink ref="AB49" location="References!K51" display="References!K51"/>
    <hyperlink ref="AB50" location="References!K51" display="References!K51"/>
    <hyperlink ref="AB51" location="References!K51" display="References!K51"/>
    <hyperlink ref="AB52" location="References!K51" display="References!K51"/>
    <hyperlink ref="AB53" location="References!K51" display="References!K51"/>
    <hyperlink ref="AB67" location="References!K51" display="References!K51"/>
    <hyperlink ref="AB68" location="References!K51" display="References!K51"/>
    <hyperlink ref="AB5" location="References!K60" display="References!K60"/>
    <hyperlink ref="AB6" location="References!K53" display="References!K53"/>
    <hyperlink ref="AB7" location="References!K53" display="References!K53"/>
    <hyperlink ref="AB15" location="References!K53" display="References!K53"/>
    <hyperlink ref="AB17" location="References!K53" display="References!K53"/>
    <hyperlink ref="AB18" location="References!K53" display="References!K53"/>
    <hyperlink ref="AB20" location="References!K53" display="References!K53"/>
    <hyperlink ref="AB21" location="References!K53" display="References!K53"/>
    <hyperlink ref="AB22" location="References!K53" display="References!K53"/>
    <hyperlink ref="AB23" location="References!K53" display="References!K53"/>
    <hyperlink ref="AB24" location="References!K53" display="References!K53"/>
    <hyperlink ref="AB25" location="References!K53" display="References!K53"/>
    <hyperlink ref="AB26" location="References!K53" display="References!K53"/>
    <hyperlink ref="AB27" location="References!K53" display="References!K53"/>
    <hyperlink ref="AB28" location="References!K53" display="References!K53"/>
    <hyperlink ref="AB29" location="References!K53" display="References!K53"/>
    <hyperlink ref="AB30" location="References!K53" display="References!K53"/>
    <hyperlink ref="AB31" location="References!K53" display="References!K53"/>
    <hyperlink ref="AB63" location="References!K57" display="References!K57"/>
    <hyperlink ref="AB64" location="References!K57" display="References!K57"/>
    <hyperlink ref="AB66" location="References!K53" display="References!K53"/>
    <hyperlink ref="AB65" location="References!K60" display="References!K60"/>
    <hyperlink ref="Z5" location="References!K60" display="References!K60"/>
    <hyperlink ref="Z65" location="References!K60" display="References!K60"/>
  </hyperlinks>
  <pageMargins left="0.25" right="0.25" top="0.75" bottom="0.75" header="0.3" footer="0.3"/>
  <pageSetup paperSize="8" scale="69" fitToHeight="0" orientation="landscape" r:id="rId2"/>
  <headerFooter>
    <oddHeader>&amp;L&amp;A&amp;RPART B -  NSW water businesses performance indicators database</oddHeader>
    <oddFooter>Page &amp;P of &amp;N</oddFooter>
  </headerFooter>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theme="0" tint="-4.9989318521683403E-2"/>
    <pageSetUpPr fitToPage="1"/>
  </sheetPr>
  <dimension ref="A1:L71"/>
  <sheetViews>
    <sheetView showGridLines="0" showRowColHeaders="0" zoomScale="70" zoomScaleNormal="70" zoomScaleSheetLayoutView="100" zoomScalePageLayoutView="115" workbookViewId="0">
      <selection activeCell="F5" sqref="F5"/>
    </sheetView>
  </sheetViews>
  <sheetFormatPr defaultColWidth="0" defaultRowHeight="12" zeroHeight="1" x14ac:dyDescent="0.2"/>
  <cols>
    <col min="1" max="1" width="2.28515625" style="15" customWidth="1"/>
    <col min="2" max="2" width="3.7109375" style="15" customWidth="1"/>
    <col min="3" max="4" width="10.28515625" style="15" hidden="1" customWidth="1"/>
    <col min="5" max="5" width="10.28515625" style="15" customWidth="1"/>
    <col min="6" max="6" width="109.85546875" style="15" customWidth="1"/>
    <col min="7" max="7" width="4.140625" style="15" bestFit="1" customWidth="1"/>
    <col min="8" max="9" width="10.28515625" style="15" hidden="1" customWidth="1"/>
    <col min="10" max="10" width="10.28515625" style="15" customWidth="1"/>
    <col min="11" max="11" width="109.85546875" style="15" customWidth="1"/>
    <col min="12" max="12" width="2.28515625" style="15" customWidth="1"/>
    <col min="13" max="16384" width="9.140625" style="15" hidden="1"/>
  </cols>
  <sheetData>
    <row r="1" spans="1:11" ht="15" customHeight="1" x14ac:dyDescent="0.2">
      <c r="C1" s="816"/>
      <c r="D1" s="816"/>
      <c r="E1" s="816"/>
      <c r="F1" s="816"/>
      <c r="K1" s="435"/>
    </row>
    <row r="2" spans="1:11" s="19" customFormat="1" x14ac:dyDescent="0.2">
      <c r="A2" s="15"/>
      <c r="B2" s="814" t="s">
        <v>668</v>
      </c>
      <c r="C2" s="817" t="s">
        <v>27</v>
      </c>
      <c r="D2" s="817"/>
      <c r="E2" s="814" t="s">
        <v>32</v>
      </c>
      <c r="F2" s="818" t="s">
        <v>31</v>
      </c>
      <c r="G2" s="814" t="s">
        <v>668</v>
      </c>
      <c r="H2" s="817" t="s">
        <v>27</v>
      </c>
      <c r="I2" s="817"/>
      <c r="J2" s="814" t="s">
        <v>32</v>
      </c>
      <c r="K2" s="814" t="s">
        <v>31</v>
      </c>
    </row>
    <row r="3" spans="1:11" s="19" customFormat="1" x14ac:dyDescent="0.2">
      <c r="A3" s="15"/>
      <c r="B3" s="815"/>
      <c r="C3" s="236" t="s">
        <v>26</v>
      </c>
      <c r="D3" s="236" t="s">
        <v>28</v>
      </c>
      <c r="E3" s="815"/>
      <c r="F3" s="819"/>
      <c r="G3" s="815"/>
      <c r="H3" s="236" t="s">
        <v>26</v>
      </c>
      <c r="I3" s="236" t="s">
        <v>28</v>
      </c>
      <c r="J3" s="815"/>
      <c r="K3" s="815"/>
    </row>
    <row r="4" spans="1:11" s="19" customFormat="1" x14ac:dyDescent="0.2">
      <c r="A4" s="15"/>
      <c r="B4" s="257">
        <v>1</v>
      </c>
      <c r="C4" s="91" t="s">
        <v>389</v>
      </c>
      <c r="D4" s="91" t="s">
        <v>367</v>
      </c>
      <c r="E4" s="258">
        <v>38936</v>
      </c>
      <c r="F4" s="89" t="s">
        <v>665</v>
      </c>
      <c r="G4" s="257">
        <f>B65+1</f>
        <v>63</v>
      </c>
      <c r="H4" s="91" t="s">
        <v>416</v>
      </c>
      <c r="I4" s="91" t="s">
        <v>403</v>
      </c>
      <c r="J4" s="258">
        <v>41518</v>
      </c>
      <c r="K4" s="525" t="s">
        <v>641</v>
      </c>
    </row>
    <row r="5" spans="1:11" s="19" customFormat="1" x14ac:dyDescent="0.2">
      <c r="A5" s="15"/>
      <c r="B5" s="257">
        <f>B4+1</f>
        <v>2</v>
      </c>
      <c r="C5" s="91" t="s">
        <v>388</v>
      </c>
      <c r="D5" s="91" t="s">
        <v>367</v>
      </c>
      <c r="E5" s="258">
        <v>39282</v>
      </c>
      <c r="F5" s="89" t="s">
        <v>387</v>
      </c>
      <c r="G5" s="257">
        <f>G4+1</f>
        <v>64</v>
      </c>
      <c r="H5" s="91" t="s">
        <v>417</v>
      </c>
      <c r="I5" s="91" t="s">
        <v>408</v>
      </c>
      <c r="J5" s="258">
        <v>41548</v>
      </c>
      <c r="K5" s="526" t="s">
        <v>658</v>
      </c>
    </row>
    <row r="6" spans="1:11" s="19" customFormat="1" x14ac:dyDescent="0.2">
      <c r="A6" s="15"/>
      <c r="B6" s="257">
        <f>B5+1</f>
        <v>3</v>
      </c>
      <c r="C6" s="91" t="s">
        <v>400</v>
      </c>
      <c r="D6" s="91" t="s">
        <v>401</v>
      </c>
      <c r="E6" s="258">
        <v>39674</v>
      </c>
      <c r="F6" s="89" t="s">
        <v>386</v>
      </c>
      <c r="G6" s="257">
        <f t="shared" ref="G6:G65" si="0">G5+1</f>
        <v>65</v>
      </c>
      <c r="H6" s="91" t="s">
        <v>418</v>
      </c>
      <c r="I6" s="91" t="s">
        <v>408</v>
      </c>
      <c r="J6" s="258">
        <v>41518</v>
      </c>
      <c r="K6" s="525" t="s">
        <v>659</v>
      </c>
    </row>
    <row r="7" spans="1:11" s="19" customFormat="1" x14ac:dyDescent="0.2">
      <c r="A7" s="15"/>
      <c r="B7" s="257">
        <f>B6+1</f>
        <v>4</v>
      </c>
      <c r="C7" s="237" t="s">
        <v>25</v>
      </c>
      <c r="D7" s="237" t="s">
        <v>29</v>
      </c>
      <c r="E7" s="258">
        <v>40035</v>
      </c>
      <c r="F7" s="16" t="s">
        <v>30</v>
      </c>
      <c r="G7" s="257">
        <f>G6+1</f>
        <v>66</v>
      </c>
      <c r="H7" s="91" t="s">
        <v>418</v>
      </c>
      <c r="I7" s="91" t="s">
        <v>408</v>
      </c>
      <c r="J7" s="258">
        <v>41518</v>
      </c>
      <c r="K7" s="11" t="s">
        <v>660</v>
      </c>
    </row>
    <row r="8" spans="1:11" s="19" customFormat="1" x14ac:dyDescent="0.2">
      <c r="A8" s="15"/>
      <c r="B8" s="257">
        <f>B7+1</f>
        <v>5</v>
      </c>
      <c r="C8" s="237" t="s">
        <v>34</v>
      </c>
      <c r="D8" s="238" t="s">
        <v>36</v>
      </c>
      <c r="E8" s="258">
        <v>40389</v>
      </c>
      <c r="F8" s="16" t="s">
        <v>35</v>
      </c>
      <c r="G8" s="257">
        <f t="shared" si="0"/>
        <v>67</v>
      </c>
      <c r="H8" s="91" t="s">
        <v>639</v>
      </c>
      <c r="I8" s="91" t="s">
        <v>422</v>
      </c>
      <c r="J8" s="258">
        <v>41589</v>
      </c>
      <c r="K8" s="11" t="s">
        <v>772</v>
      </c>
    </row>
    <row r="9" spans="1:11" s="19" customFormat="1" x14ac:dyDescent="0.2">
      <c r="A9" s="15"/>
      <c r="B9" s="257">
        <f t="shared" ref="B9:B65" si="1">B8+1</f>
        <v>6</v>
      </c>
      <c r="C9" s="237" t="s">
        <v>37</v>
      </c>
      <c r="D9" s="237" t="s">
        <v>38</v>
      </c>
      <c r="E9" s="258">
        <v>40752</v>
      </c>
      <c r="F9" s="16" t="s">
        <v>550</v>
      </c>
      <c r="G9" s="257">
        <f t="shared" si="0"/>
        <v>68</v>
      </c>
      <c r="H9" s="90" t="s">
        <v>42</v>
      </c>
      <c r="I9" s="121" t="s">
        <v>42</v>
      </c>
      <c r="J9" s="261">
        <v>39325</v>
      </c>
      <c r="K9" s="527" t="s">
        <v>661</v>
      </c>
    </row>
    <row r="10" spans="1:11" s="19" customFormat="1" x14ac:dyDescent="0.2">
      <c r="A10" s="15"/>
      <c r="B10" s="257">
        <f t="shared" si="1"/>
        <v>7</v>
      </c>
      <c r="C10" s="237" t="s">
        <v>39</v>
      </c>
      <c r="D10" s="237" t="s">
        <v>40</v>
      </c>
      <c r="E10" s="258">
        <v>41117</v>
      </c>
      <c r="F10" s="16" t="s">
        <v>41</v>
      </c>
      <c r="G10" s="257">
        <f t="shared" si="0"/>
        <v>69</v>
      </c>
      <c r="H10" s="91" t="s">
        <v>443</v>
      </c>
      <c r="I10" s="239" t="s">
        <v>313</v>
      </c>
      <c r="J10" s="261">
        <v>39721</v>
      </c>
      <c r="K10" s="13" t="s">
        <v>444</v>
      </c>
    </row>
    <row r="11" spans="1:11" s="19" customFormat="1" x14ac:dyDescent="0.2">
      <c r="A11" s="15"/>
      <c r="B11" s="257">
        <f t="shared" si="1"/>
        <v>8</v>
      </c>
      <c r="C11" s="237" t="s">
        <v>402</v>
      </c>
      <c r="D11" s="237" t="s">
        <v>403</v>
      </c>
      <c r="E11" s="258">
        <v>41480</v>
      </c>
      <c r="F11" s="184" t="s">
        <v>404</v>
      </c>
      <c r="G11" s="257">
        <f t="shared" si="0"/>
        <v>70</v>
      </c>
      <c r="H11" s="90" t="s">
        <v>42</v>
      </c>
      <c r="I11" s="121" t="s">
        <v>42</v>
      </c>
      <c r="J11" s="261">
        <v>41605</v>
      </c>
      <c r="K11" s="527" t="s">
        <v>448</v>
      </c>
    </row>
    <row r="12" spans="1:11" s="19" customFormat="1" x14ac:dyDescent="0.2">
      <c r="A12" s="15"/>
      <c r="B12" s="257">
        <f>B11+1</f>
        <v>9</v>
      </c>
      <c r="C12" s="240" t="s">
        <v>42</v>
      </c>
      <c r="D12" s="240" t="s">
        <v>42</v>
      </c>
      <c r="E12" s="262" t="s">
        <v>42</v>
      </c>
      <c r="F12" s="241" t="s">
        <v>43</v>
      </c>
      <c r="G12" s="257">
        <f t="shared" si="0"/>
        <v>71</v>
      </c>
      <c r="H12" s="90" t="s">
        <v>42</v>
      </c>
      <c r="I12" s="121" t="s">
        <v>42</v>
      </c>
      <c r="J12" s="261">
        <v>40483</v>
      </c>
      <c r="K12" s="527" t="s">
        <v>642</v>
      </c>
    </row>
    <row r="13" spans="1:11" s="19" customFormat="1" x14ac:dyDescent="0.2">
      <c r="A13" s="15"/>
      <c r="B13" s="257">
        <f t="shared" si="1"/>
        <v>10</v>
      </c>
      <c r="C13" s="237" t="s">
        <v>44</v>
      </c>
      <c r="D13" s="237" t="s">
        <v>45</v>
      </c>
      <c r="E13" s="258">
        <v>40877</v>
      </c>
      <c r="F13" s="183" t="s">
        <v>605</v>
      </c>
      <c r="G13" s="257">
        <f t="shared" si="0"/>
        <v>72</v>
      </c>
      <c r="H13" s="90" t="s">
        <v>42</v>
      </c>
      <c r="I13" s="121" t="s">
        <v>42</v>
      </c>
      <c r="J13" s="261">
        <v>39417</v>
      </c>
      <c r="K13" s="527" t="s">
        <v>449</v>
      </c>
    </row>
    <row r="14" spans="1:11" s="19" customFormat="1" x14ac:dyDescent="0.2">
      <c r="A14" s="15"/>
      <c r="B14" s="257">
        <f t="shared" si="1"/>
        <v>11</v>
      </c>
      <c r="C14" s="240" t="s">
        <v>42</v>
      </c>
      <c r="D14" s="240" t="s">
        <v>42</v>
      </c>
      <c r="E14" s="262" t="s">
        <v>42</v>
      </c>
      <c r="F14" s="241" t="s">
        <v>46</v>
      </c>
      <c r="G14" s="257">
        <f t="shared" si="0"/>
        <v>73</v>
      </c>
      <c r="H14" s="90" t="s">
        <v>42</v>
      </c>
      <c r="I14" s="90" t="s">
        <v>42</v>
      </c>
      <c r="J14" s="258">
        <v>38687</v>
      </c>
      <c r="K14" s="528" t="s">
        <v>662</v>
      </c>
    </row>
    <row r="15" spans="1:11" s="19" customFormat="1" x14ac:dyDescent="0.2">
      <c r="A15" s="15"/>
      <c r="B15" s="257">
        <f t="shared" si="1"/>
        <v>12</v>
      </c>
      <c r="C15" s="237" t="s">
        <v>175</v>
      </c>
      <c r="D15" s="237" t="s">
        <v>176</v>
      </c>
      <c r="E15" s="258">
        <v>38961</v>
      </c>
      <c r="F15" s="16" t="s">
        <v>177</v>
      </c>
      <c r="G15" s="257">
        <f t="shared" si="0"/>
        <v>74</v>
      </c>
      <c r="H15" s="91" t="s">
        <v>487</v>
      </c>
      <c r="I15" s="91" t="s">
        <v>422</v>
      </c>
      <c r="J15" s="258">
        <v>41705</v>
      </c>
      <c r="K15" s="11" t="s">
        <v>663</v>
      </c>
    </row>
    <row r="16" spans="1:11" s="19" customFormat="1" x14ac:dyDescent="0.2">
      <c r="A16" s="15"/>
      <c r="B16" s="257">
        <f t="shared" si="1"/>
        <v>13</v>
      </c>
      <c r="C16" s="237" t="s">
        <v>286</v>
      </c>
      <c r="D16" s="237" t="s">
        <v>110</v>
      </c>
      <c r="E16" s="258">
        <v>39692</v>
      </c>
      <c r="F16" s="16" t="s">
        <v>109</v>
      </c>
      <c r="G16" s="257">
        <f t="shared" si="0"/>
        <v>75</v>
      </c>
      <c r="H16" s="91" t="s">
        <v>484</v>
      </c>
      <c r="I16" s="91" t="s">
        <v>422</v>
      </c>
      <c r="J16" s="258">
        <v>41709</v>
      </c>
      <c r="K16" s="11" t="s">
        <v>485</v>
      </c>
    </row>
    <row r="17" spans="1:11" s="19" customFormat="1" x14ac:dyDescent="0.2">
      <c r="A17" s="15"/>
      <c r="B17" s="257">
        <f t="shared" si="1"/>
        <v>14</v>
      </c>
      <c r="C17" s="237" t="s">
        <v>152</v>
      </c>
      <c r="D17" s="237" t="s">
        <v>153</v>
      </c>
      <c r="E17" s="258">
        <v>40057</v>
      </c>
      <c r="F17" s="17" t="s">
        <v>154</v>
      </c>
      <c r="G17" s="257">
        <f t="shared" si="0"/>
        <v>76</v>
      </c>
      <c r="H17" s="91" t="s">
        <v>488</v>
      </c>
      <c r="I17" s="91" t="s">
        <v>422</v>
      </c>
      <c r="J17" s="258">
        <v>41708</v>
      </c>
      <c r="K17" s="11" t="s">
        <v>486</v>
      </c>
    </row>
    <row r="18" spans="1:11" s="19" customFormat="1" x14ac:dyDescent="0.2">
      <c r="A18" s="15"/>
      <c r="B18" s="257">
        <f t="shared" si="1"/>
        <v>15</v>
      </c>
      <c r="C18" s="237" t="s">
        <v>178</v>
      </c>
      <c r="D18" s="237" t="s">
        <v>179</v>
      </c>
      <c r="E18" s="258">
        <v>40422</v>
      </c>
      <c r="F18" s="17" t="s">
        <v>170</v>
      </c>
      <c r="G18" s="257">
        <f t="shared" si="0"/>
        <v>77</v>
      </c>
      <c r="H18" s="91" t="s">
        <v>489</v>
      </c>
      <c r="I18" s="91" t="s">
        <v>422</v>
      </c>
      <c r="J18" s="258">
        <v>41710</v>
      </c>
      <c r="K18" s="11" t="s">
        <v>551</v>
      </c>
    </row>
    <row r="19" spans="1:11" s="19" customFormat="1" x14ac:dyDescent="0.2">
      <c r="A19" s="15"/>
      <c r="B19" s="257">
        <f t="shared" si="1"/>
        <v>16</v>
      </c>
      <c r="C19" s="237" t="s">
        <v>180</v>
      </c>
      <c r="D19" s="237" t="s">
        <v>110</v>
      </c>
      <c r="E19" s="258">
        <v>40787</v>
      </c>
      <c r="F19" s="17" t="s">
        <v>171</v>
      </c>
      <c r="G19" s="257">
        <f t="shared" si="0"/>
        <v>78</v>
      </c>
      <c r="H19" s="90" t="s">
        <v>42</v>
      </c>
      <c r="I19" s="90" t="s">
        <v>42</v>
      </c>
      <c r="J19" s="246" t="s">
        <v>42</v>
      </c>
      <c r="K19" s="527" t="s">
        <v>616</v>
      </c>
    </row>
    <row r="20" spans="1:11" s="19" customFormat="1" x14ac:dyDescent="0.2">
      <c r="A20" s="15"/>
      <c r="B20" s="257">
        <f t="shared" si="1"/>
        <v>17</v>
      </c>
      <c r="C20" s="237" t="s">
        <v>173</v>
      </c>
      <c r="D20" s="237" t="s">
        <v>174</v>
      </c>
      <c r="E20" s="258">
        <v>41153</v>
      </c>
      <c r="F20" s="17" t="s">
        <v>172</v>
      </c>
      <c r="G20" s="257">
        <f t="shared" si="0"/>
        <v>79</v>
      </c>
      <c r="H20" s="90" t="s">
        <v>42</v>
      </c>
      <c r="I20" s="90" t="s">
        <v>42</v>
      </c>
      <c r="J20" s="246" t="s">
        <v>42</v>
      </c>
      <c r="K20" s="527" t="s">
        <v>601</v>
      </c>
    </row>
    <row r="21" spans="1:11" s="19" customFormat="1" x14ac:dyDescent="0.2">
      <c r="A21" s="15"/>
      <c r="B21" s="257">
        <f t="shared" si="1"/>
        <v>18</v>
      </c>
      <c r="C21" s="237" t="s">
        <v>419</v>
      </c>
      <c r="D21" s="237" t="s">
        <v>420</v>
      </c>
      <c r="E21" s="258">
        <v>41518</v>
      </c>
      <c r="F21" s="17" t="s">
        <v>421</v>
      </c>
      <c r="G21" s="257">
        <f t="shared" si="0"/>
        <v>80</v>
      </c>
      <c r="H21" s="90" t="s">
        <v>42</v>
      </c>
      <c r="I21" s="90" t="s">
        <v>42</v>
      </c>
      <c r="J21" s="246" t="s">
        <v>42</v>
      </c>
      <c r="K21" s="527" t="s">
        <v>602</v>
      </c>
    </row>
    <row r="22" spans="1:11" s="19" customFormat="1" x14ac:dyDescent="0.2">
      <c r="A22" s="15"/>
      <c r="B22" s="257">
        <f>B21+1</f>
        <v>19</v>
      </c>
      <c r="C22" s="237" t="s">
        <v>436</v>
      </c>
      <c r="D22" s="237" t="s">
        <v>435</v>
      </c>
      <c r="E22" s="258">
        <v>41605</v>
      </c>
      <c r="F22" s="241" t="s">
        <v>434</v>
      </c>
      <c r="G22" s="257">
        <f t="shared" si="0"/>
        <v>81</v>
      </c>
      <c r="H22" s="90" t="s">
        <v>42</v>
      </c>
      <c r="I22" s="90" t="s">
        <v>42</v>
      </c>
      <c r="J22" s="246" t="s">
        <v>42</v>
      </c>
      <c r="K22" s="527" t="s">
        <v>603</v>
      </c>
    </row>
    <row r="23" spans="1:11" s="19" customFormat="1" x14ac:dyDescent="0.2">
      <c r="A23" s="15"/>
      <c r="B23" s="257">
        <f t="shared" si="1"/>
        <v>20</v>
      </c>
      <c r="C23" s="240" t="s">
        <v>42</v>
      </c>
      <c r="D23" s="240" t="s">
        <v>42</v>
      </c>
      <c r="E23" s="299">
        <v>41731</v>
      </c>
      <c r="F23" s="17" t="s">
        <v>750</v>
      </c>
      <c r="G23" s="257">
        <f t="shared" si="0"/>
        <v>82</v>
      </c>
      <c r="H23" s="90" t="s">
        <v>42</v>
      </c>
      <c r="I23" s="90" t="s">
        <v>42</v>
      </c>
      <c r="J23" s="246" t="s">
        <v>42</v>
      </c>
      <c r="K23" s="527" t="s">
        <v>604</v>
      </c>
    </row>
    <row r="24" spans="1:11" s="19" customFormat="1" x14ac:dyDescent="0.2">
      <c r="A24" s="15"/>
      <c r="B24" s="257">
        <f t="shared" si="1"/>
        <v>21</v>
      </c>
      <c r="C24" s="240" t="s">
        <v>42</v>
      </c>
      <c r="D24" s="240" t="s">
        <v>42</v>
      </c>
      <c r="E24" s="259">
        <v>41334</v>
      </c>
      <c r="F24" s="17" t="s">
        <v>666</v>
      </c>
      <c r="G24" s="257">
        <f t="shared" si="0"/>
        <v>83</v>
      </c>
      <c r="H24" s="90" t="s">
        <v>42</v>
      </c>
      <c r="I24" s="90" t="s">
        <v>42</v>
      </c>
      <c r="J24" s="246" t="s">
        <v>42</v>
      </c>
      <c r="K24" s="527" t="s">
        <v>640</v>
      </c>
    </row>
    <row r="25" spans="1:11" s="19" customFormat="1" x14ac:dyDescent="0.2">
      <c r="A25" s="15"/>
      <c r="B25" s="257">
        <f t="shared" si="1"/>
        <v>22</v>
      </c>
      <c r="C25" s="240" t="s">
        <v>42</v>
      </c>
      <c r="D25" s="240" t="s">
        <v>42</v>
      </c>
      <c r="E25" s="259">
        <v>41000</v>
      </c>
      <c r="F25" s="17" t="s">
        <v>302</v>
      </c>
      <c r="G25" s="257">
        <f t="shared" si="0"/>
        <v>84</v>
      </c>
      <c r="H25" s="90" t="s">
        <v>42</v>
      </c>
      <c r="I25" s="90" t="s">
        <v>42</v>
      </c>
      <c r="J25" s="246" t="s">
        <v>42</v>
      </c>
      <c r="K25" s="527" t="s">
        <v>606</v>
      </c>
    </row>
    <row r="26" spans="1:11" s="19" customFormat="1" x14ac:dyDescent="0.2">
      <c r="A26" s="15"/>
      <c r="B26" s="257">
        <f t="shared" si="1"/>
        <v>23</v>
      </c>
      <c r="C26" s="240" t="s">
        <v>42</v>
      </c>
      <c r="D26" s="240" t="s">
        <v>42</v>
      </c>
      <c r="E26" s="262" t="s">
        <v>42</v>
      </c>
      <c r="F26" s="16" t="s">
        <v>431</v>
      </c>
      <c r="G26" s="257">
        <f t="shared" si="0"/>
        <v>85</v>
      </c>
      <c r="H26" s="90" t="s">
        <v>42</v>
      </c>
      <c r="I26" s="90" t="s">
        <v>42</v>
      </c>
      <c r="J26" s="246" t="s">
        <v>42</v>
      </c>
      <c r="K26" s="527" t="s">
        <v>615</v>
      </c>
    </row>
    <row r="27" spans="1:11" s="19" customFormat="1" x14ac:dyDescent="0.2">
      <c r="A27" s="15"/>
      <c r="B27" s="257">
        <f t="shared" si="1"/>
        <v>24</v>
      </c>
      <c r="C27" s="237" t="s">
        <v>263</v>
      </c>
      <c r="D27" s="237" t="s">
        <v>264</v>
      </c>
      <c r="E27" s="258">
        <v>38961</v>
      </c>
      <c r="F27" s="16" t="s">
        <v>270</v>
      </c>
      <c r="G27" s="257">
        <f t="shared" si="0"/>
        <v>86</v>
      </c>
      <c r="H27" s="90" t="s">
        <v>42</v>
      </c>
      <c r="I27" s="90" t="s">
        <v>42</v>
      </c>
      <c r="J27" s="246" t="s">
        <v>42</v>
      </c>
      <c r="K27" s="527" t="s">
        <v>607</v>
      </c>
    </row>
    <row r="28" spans="1:11" s="19" customFormat="1" x14ac:dyDescent="0.2">
      <c r="A28" s="15"/>
      <c r="B28" s="257">
        <f t="shared" si="1"/>
        <v>25</v>
      </c>
      <c r="C28" s="237" t="s">
        <v>263</v>
      </c>
      <c r="D28" s="237" t="s">
        <v>264</v>
      </c>
      <c r="E28" s="258">
        <v>38961</v>
      </c>
      <c r="F28" s="16" t="s">
        <v>279</v>
      </c>
      <c r="G28" s="257">
        <f t="shared" si="0"/>
        <v>87</v>
      </c>
      <c r="H28" s="90" t="s">
        <v>42</v>
      </c>
      <c r="I28" s="90" t="s">
        <v>42</v>
      </c>
      <c r="J28" s="246" t="s">
        <v>42</v>
      </c>
      <c r="K28" s="527" t="s">
        <v>608</v>
      </c>
    </row>
    <row r="29" spans="1:11" s="19" customFormat="1" x14ac:dyDescent="0.2">
      <c r="A29" s="15"/>
      <c r="B29" s="257">
        <f t="shared" si="1"/>
        <v>26</v>
      </c>
      <c r="C29" s="237" t="s">
        <v>276</v>
      </c>
      <c r="D29" s="237" t="s">
        <v>264</v>
      </c>
      <c r="E29" s="258">
        <v>39326</v>
      </c>
      <c r="F29" s="16" t="s">
        <v>277</v>
      </c>
      <c r="G29" s="257">
        <f t="shared" si="0"/>
        <v>88</v>
      </c>
      <c r="H29" s="90" t="s">
        <v>42</v>
      </c>
      <c r="I29" s="90" t="s">
        <v>42</v>
      </c>
      <c r="J29" s="246" t="s">
        <v>42</v>
      </c>
      <c r="K29" s="527" t="s">
        <v>609</v>
      </c>
    </row>
    <row r="30" spans="1:11" s="19" customFormat="1" x14ac:dyDescent="0.2">
      <c r="A30" s="15"/>
      <c r="B30" s="257">
        <f t="shared" si="1"/>
        <v>27</v>
      </c>
      <c r="C30" s="237" t="s">
        <v>278</v>
      </c>
      <c r="D30" s="237" t="s">
        <v>264</v>
      </c>
      <c r="E30" s="258">
        <v>39352</v>
      </c>
      <c r="F30" s="16" t="s">
        <v>643</v>
      </c>
      <c r="G30" s="257">
        <f t="shared" si="0"/>
        <v>89</v>
      </c>
      <c r="H30" s="90" t="s">
        <v>42</v>
      </c>
      <c r="I30" s="90" t="s">
        <v>42</v>
      </c>
      <c r="J30" s="246" t="s">
        <v>42</v>
      </c>
      <c r="K30" s="527" t="s">
        <v>613</v>
      </c>
    </row>
    <row r="31" spans="1:11" s="19" customFormat="1" x14ac:dyDescent="0.2">
      <c r="A31" s="15"/>
      <c r="B31" s="257">
        <f t="shared" si="1"/>
        <v>28</v>
      </c>
      <c r="C31" s="237" t="s">
        <v>362</v>
      </c>
      <c r="D31" s="237" t="s">
        <v>363</v>
      </c>
      <c r="E31" s="258">
        <v>40057</v>
      </c>
      <c r="F31" s="16" t="s">
        <v>644</v>
      </c>
      <c r="G31" s="257">
        <f t="shared" si="0"/>
        <v>90</v>
      </c>
      <c r="H31" s="18" t="s">
        <v>671</v>
      </c>
      <c r="I31" s="18" t="s">
        <v>422</v>
      </c>
      <c r="J31" s="258">
        <v>41726</v>
      </c>
      <c r="K31" s="13" t="s">
        <v>771</v>
      </c>
    </row>
    <row r="32" spans="1:11" s="19" customFormat="1" x14ac:dyDescent="0.2">
      <c r="A32" s="15"/>
      <c r="B32" s="257">
        <f t="shared" si="1"/>
        <v>29</v>
      </c>
      <c r="C32" s="237" t="s">
        <v>312</v>
      </c>
      <c r="D32" s="237" t="s">
        <v>313</v>
      </c>
      <c r="E32" s="258">
        <v>40057</v>
      </c>
      <c r="F32" s="16" t="s">
        <v>314</v>
      </c>
      <c r="G32" s="257">
        <f t="shared" si="0"/>
        <v>91</v>
      </c>
      <c r="H32" s="18" t="s">
        <v>672</v>
      </c>
      <c r="I32" s="18" t="s">
        <v>422</v>
      </c>
      <c r="J32" s="258">
        <v>41726</v>
      </c>
      <c r="K32" s="13" t="s">
        <v>772</v>
      </c>
    </row>
    <row r="33" spans="1:11" s="19" customFormat="1" x14ac:dyDescent="0.2">
      <c r="A33" s="15"/>
      <c r="B33" s="257">
        <f>B32+1</f>
        <v>30</v>
      </c>
      <c r="C33" s="237" t="s">
        <v>405</v>
      </c>
      <c r="D33" s="237" t="s">
        <v>264</v>
      </c>
      <c r="E33" s="258">
        <v>40086</v>
      </c>
      <c r="F33" s="16" t="s">
        <v>406</v>
      </c>
      <c r="G33" s="257">
        <f t="shared" si="0"/>
        <v>92</v>
      </c>
      <c r="H33" s="18" t="s">
        <v>730</v>
      </c>
      <c r="I33" s="18" t="s">
        <v>731</v>
      </c>
      <c r="J33" s="265">
        <v>42048</v>
      </c>
      <c r="K33" s="11" t="s">
        <v>764</v>
      </c>
    </row>
    <row r="34" spans="1:11" s="19" customFormat="1" x14ac:dyDescent="0.2">
      <c r="A34" s="15"/>
      <c r="B34" s="257">
        <f>B33+1</f>
        <v>31</v>
      </c>
      <c r="C34" s="237" t="s">
        <v>287</v>
      </c>
      <c r="D34" s="237" t="s">
        <v>288</v>
      </c>
      <c r="E34" s="258">
        <v>40422</v>
      </c>
      <c r="F34" s="16" t="s">
        <v>645</v>
      </c>
      <c r="G34" s="257">
        <f t="shared" si="0"/>
        <v>93</v>
      </c>
      <c r="H34" s="18" t="s">
        <v>730</v>
      </c>
      <c r="I34" s="18" t="s">
        <v>731</v>
      </c>
      <c r="J34" s="265">
        <v>42048</v>
      </c>
      <c r="K34" s="11" t="s">
        <v>765</v>
      </c>
    </row>
    <row r="35" spans="1:11" s="19" customFormat="1" x14ac:dyDescent="0.2">
      <c r="A35" s="15"/>
      <c r="B35" s="257">
        <f t="shared" si="1"/>
        <v>32</v>
      </c>
      <c r="C35" s="237" t="s">
        <v>287</v>
      </c>
      <c r="D35" s="237" t="s">
        <v>288</v>
      </c>
      <c r="E35" s="258">
        <v>40422</v>
      </c>
      <c r="F35" s="16" t="s">
        <v>646</v>
      </c>
      <c r="G35" s="257">
        <f t="shared" si="0"/>
        <v>94</v>
      </c>
      <c r="H35" s="18" t="s">
        <v>726</v>
      </c>
      <c r="I35" s="18" t="s">
        <v>732</v>
      </c>
      <c r="J35" s="265">
        <v>41883</v>
      </c>
      <c r="K35" s="11" t="s">
        <v>699</v>
      </c>
    </row>
    <row r="36" spans="1:11" s="19" customFormat="1" x14ac:dyDescent="0.2">
      <c r="A36" s="15"/>
      <c r="B36" s="257">
        <f t="shared" si="1"/>
        <v>33</v>
      </c>
      <c r="C36" s="237" t="s">
        <v>287</v>
      </c>
      <c r="D36" s="237" t="s">
        <v>288</v>
      </c>
      <c r="E36" s="258">
        <v>40422</v>
      </c>
      <c r="F36" s="16" t="s">
        <v>647</v>
      </c>
      <c r="G36" s="257">
        <f t="shared" si="0"/>
        <v>95</v>
      </c>
      <c r="H36" s="18" t="s">
        <v>725</v>
      </c>
      <c r="I36" s="18" t="s">
        <v>732</v>
      </c>
      <c r="J36" s="265">
        <v>41883</v>
      </c>
      <c r="K36" s="11" t="s">
        <v>689</v>
      </c>
    </row>
    <row r="37" spans="1:11" s="19" customFormat="1" x14ac:dyDescent="0.2">
      <c r="A37" s="15"/>
      <c r="B37" s="257">
        <f t="shared" si="1"/>
        <v>34</v>
      </c>
      <c r="C37" s="237" t="s">
        <v>287</v>
      </c>
      <c r="D37" s="237" t="s">
        <v>288</v>
      </c>
      <c r="E37" s="258">
        <v>40422</v>
      </c>
      <c r="F37" s="16" t="s">
        <v>648</v>
      </c>
      <c r="G37" s="257">
        <f t="shared" si="0"/>
        <v>96</v>
      </c>
      <c r="H37" s="18" t="s">
        <v>720</v>
      </c>
      <c r="I37" s="18" t="s">
        <v>732</v>
      </c>
      <c r="J37" s="284">
        <v>41913</v>
      </c>
      <c r="K37" s="11" t="s">
        <v>721</v>
      </c>
    </row>
    <row r="38" spans="1:11" s="19" customFormat="1" x14ac:dyDescent="0.2">
      <c r="A38" s="15"/>
      <c r="B38" s="257">
        <f t="shared" si="1"/>
        <v>35</v>
      </c>
      <c r="C38" s="237" t="s">
        <v>287</v>
      </c>
      <c r="D38" s="237" t="s">
        <v>288</v>
      </c>
      <c r="E38" s="258">
        <v>40422</v>
      </c>
      <c r="F38" s="16" t="s">
        <v>649</v>
      </c>
      <c r="G38" s="257">
        <f t="shared" si="0"/>
        <v>97</v>
      </c>
      <c r="H38" s="18" t="s">
        <v>727</v>
      </c>
      <c r="I38" s="18" t="s">
        <v>732</v>
      </c>
      <c r="J38" s="265">
        <v>41883</v>
      </c>
      <c r="K38" s="11" t="s">
        <v>728</v>
      </c>
    </row>
    <row r="39" spans="1:11" s="19" customFormat="1" ht="13.5" x14ac:dyDescent="0.2">
      <c r="A39" s="15"/>
      <c r="B39" s="257">
        <f t="shared" si="1"/>
        <v>36</v>
      </c>
      <c r="C39" s="237" t="s">
        <v>287</v>
      </c>
      <c r="D39" s="237" t="s">
        <v>288</v>
      </c>
      <c r="E39" s="258">
        <v>40422</v>
      </c>
      <c r="F39" s="16" t="s">
        <v>667</v>
      </c>
      <c r="G39" s="257">
        <f t="shared" si="0"/>
        <v>98</v>
      </c>
      <c r="H39" s="18" t="s">
        <v>730</v>
      </c>
      <c r="I39" s="18" t="s">
        <v>731</v>
      </c>
      <c r="J39" s="265">
        <v>42048</v>
      </c>
      <c r="K39" s="11" t="s">
        <v>729</v>
      </c>
    </row>
    <row r="40" spans="1:11" s="19" customFormat="1" x14ac:dyDescent="0.2">
      <c r="A40" s="15"/>
      <c r="B40" s="257">
        <f t="shared" si="1"/>
        <v>37</v>
      </c>
      <c r="C40" s="237" t="s">
        <v>362</v>
      </c>
      <c r="D40" s="237" t="s">
        <v>363</v>
      </c>
      <c r="E40" s="258">
        <v>40057</v>
      </c>
      <c r="F40" s="16" t="s">
        <v>644</v>
      </c>
      <c r="G40" s="257">
        <f t="shared" si="0"/>
        <v>99</v>
      </c>
      <c r="H40" s="90" t="s">
        <v>42</v>
      </c>
      <c r="I40" s="90" t="s">
        <v>42</v>
      </c>
      <c r="J40" s="265">
        <v>42027</v>
      </c>
      <c r="K40" s="528" t="s">
        <v>734</v>
      </c>
    </row>
    <row r="41" spans="1:11" s="19" customFormat="1" x14ac:dyDescent="0.2">
      <c r="A41" s="15"/>
      <c r="B41" s="257">
        <f>B40+1</f>
        <v>38</v>
      </c>
      <c r="C41" s="237" t="s">
        <v>411</v>
      </c>
      <c r="D41" s="237" t="s">
        <v>363</v>
      </c>
      <c r="E41" s="258">
        <v>40057</v>
      </c>
      <c r="F41" s="16" t="s">
        <v>412</v>
      </c>
      <c r="G41" s="257">
        <f t="shared" si="0"/>
        <v>100</v>
      </c>
      <c r="H41" s="14" t="s">
        <v>768</v>
      </c>
      <c r="I41" s="18" t="s">
        <v>732</v>
      </c>
      <c r="J41" s="284">
        <v>41913</v>
      </c>
      <c r="K41" s="11" t="s">
        <v>751</v>
      </c>
    </row>
    <row r="42" spans="1:11" s="19" customFormat="1" x14ac:dyDescent="0.2">
      <c r="A42" s="15"/>
      <c r="B42" s="257">
        <f>B41+1</f>
        <v>39</v>
      </c>
      <c r="C42" s="237" t="s">
        <v>456</v>
      </c>
      <c r="D42" s="237" t="s">
        <v>291</v>
      </c>
      <c r="E42" s="258">
        <v>39692</v>
      </c>
      <c r="F42" s="16" t="s">
        <v>292</v>
      </c>
      <c r="G42" s="257">
        <f t="shared" si="0"/>
        <v>101</v>
      </c>
      <c r="H42" s="18" t="s">
        <v>770</v>
      </c>
      <c r="I42" s="18" t="s">
        <v>732</v>
      </c>
      <c r="J42" s="265">
        <v>42075</v>
      </c>
      <c r="K42" s="11" t="s">
        <v>773</v>
      </c>
    </row>
    <row r="43" spans="1:11" s="19" customFormat="1" x14ac:dyDescent="0.2">
      <c r="A43" s="15"/>
      <c r="B43" s="257">
        <f t="shared" si="1"/>
        <v>40</v>
      </c>
      <c r="C43" s="240" t="s">
        <v>42</v>
      </c>
      <c r="D43" s="240" t="s">
        <v>42</v>
      </c>
      <c r="E43" s="258">
        <v>40431</v>
      </c>
      <c r="F43" s="17" t="s">
        <v>297</v>
      </c>
      <c r="G43" s="257">
        <f t="shared" si="0"/>
        <v>102</v>
      </c>
      <c r="H43" s="18"/>
      <c r="I43" s="18"/>
      <c r="J43" s="284">
        <v>42248</v>
      </c>
      <c r="K43" s="11" t="s">
        <v>784</v>
      </c>
    </row>
    <row r="44" spans="1:11" s="19" customFormat="1" x14ac:dyDescent="0.2">
      <c r="A44" s="15"/>
      <c r="B44" s="257">
        <f>B43+1</f>
        <v>41</v>
      </c>
      <c r="C44" s="240" t="s">
        <v>42</v>
      </c>
      <c r="D44" s="240" t="s">
        <v>42</v>
      </c>
      <c r="E44" s="259">
        <v>40452</v>
      </c>
      <c r="F44" s="17" t="s">
        <v>650</v>
      </c>
      <c r="G44" s="257">
        <f t="shared" si="0"/>
        <v>103</v>
      </c>
      <c r="H44" s="18"/>
      <c r="I44" s="18"/>
      <c r="J44" s="265">
        <v>42332</v>
      </c>
      <c r="K44" s="11" t="s">
        <v>782</v>
      </c>
    </row>
    <row r="45" spans="1:11" s="19" customFormat="1" x14ac:dyDescent="0.2">
      <c r="A45" s="15"/>
      <c r="B45" s="257">
        <f>B44+1</f>
        <v>42</v>
      </c>
      <c r="C45" s="237" t="s">
        <v>407</v>
      </c>
      <c r="D45" s="237" t="s">
        <v>408</v>
      </c>
      <c r="E45" s="259">
        <v>40455</v>
      </c>
      <c r="F45" s="102" t="s">
        <v>409</v>
      </c>
      <c r="G45" s="257">
        <f>G44+1</f>
        <v>104</v>
      </c>
      <c r="H45" s="18"/>
      <c r="I45" s="18"/>
      <c r="J45" s="284">
        <v>42248</v>
      </c>
      <c r="K45" s="525" t="s">
        <v>783</v>
      </c>
    </row>
    <row r="46" spans="1:11" s="19" customFormat="1" x14ac:dyDescent="0.2">
      <c r="A46" s="15"/>
      <c r="B46" s="257">
        <f>B45+1</f>
        <v>43</v>
      </c>
      <c r="C46" s="237" t="s">
        <v>187</v>
      </c>
      <c r="D46" s="237" t="s">
        <v>188</v>
      </c>
      <c r="E46" s="258">
        <v>40787</v>
      </c>
      <c r="F46" s="102" t="s">
        <v>651</v>
      </c>
      <c r="G46" s="257">
        <f t="shared" si="0"/>
        <v>105</v>
      </c>
      <c r="H46" s="18"/>
      <c r="I46" s="18"/>
      <c r="J46" s="284">
        <v>42278</v>
      </c>
      <c r="K46" s="11" t="s">
        <v>796</v>
      </c>
    </row>
    <row r="47" spans="1:11" s="19" customFormat="1" x14ac:dyDescent="0.2">
      <c r="A47" s="15"/>
      <c r="B47" s="257">
        <f>B46+1</f>
        <v>44</v>
      </c>
      <c r="C47" s="240" t="s">
        <v>42</v>
      </c>
      <c r="D47" s="240" t="s">
        <v>42</v>
      </c>
      <c r="E47" s="262" t="s">
        <v>42</v>
      </c>
      <c r="F47" s="17" t="s">
        <v>664</v>
      </c>
      <c r="G47" s="257">
        <f t="shared" si="0"/>
        <v>106</v>
      </c>
      <c r="H47" s="18"/>
      <c r="I47" s="18"/>
      <c r="J47" s="284">
        <v>42248</v>
      </c>
      <c r="K47" s="11" t="s">
        <v>793</v>
      </c>
    </row>
    <row r="48" spans="1:11" s="19" customFormat="1" x14ac:dyDescent="0.2">
      <c r="A48" s="15"/>
      <c r="B48" s="257">
        <f t="shared" si="1"/>
        <v>45</v>
      </c>
      <c r="C48" s="237" t="s">
        <v>410</v>
      </c>
      <c r="D48" s="237" t="s">
        <v>301</v>
      </c>
      <c r="E48" s="258">
        <v>41183</v>
      </c>
      <c r="F48" s="55" t="s">
        <v>303</v>
      </c>
      <c r="G48" s="257">
        <f t="shared" si="0"/>
        <v>107</v>
      </c>
      <c r="H48" s="18"/>
      <c r="I48" s="18"/>
      <c r="J48" s="265">
        <v>42307</v>
      </c>
      <c r="K48" s="11" t="s">
        <v>751</v>
      </c>
    </row>
    <row r="49" spans="1:11" s="19" customFormat="1" x14ac:dyDescent="0.2">
      <c r="A49" s="15"/>
      <c r="B49" s="257">
        <f t="shared" si="1"/>
        <v>46</v>
      </c>
      <c r="C49" s="237" t="s">
        <v>310</v>
      </c>
      <c r="D49" s="237" t="s">
        <v>305</v>
      </c>
      <c r="E49" s="258">
        <v>40422</v>
      </c>
      <c r="F49" s="16" t="s">
        <v>311</v>
      </c>
      <c r="G49" s="257">
        <f t="shared" si="0"/>
        <v>108</v>
      </c>
      <c r="H49" s="18"/>
      <c r="I49" s="18"/>
      <c r="J49" s="246" t="s">
        <v>42</v>
      </c>
      <c r="K49" s="528" t="s">
        <v>795</v>
      </c>
    </row>
    <row r="50" spans="1:11" s="19" customFormat="1" x14ac:dyDescent="0.2">
      <c r="A50" s="15"/>
      <c r="B50" s="257">
        <f>B49+1</f>
        <v>47</v>
      </c>
      <c r="C50" s="237" t="s">
        <v>298</v>
      </c>
      <c r="D50" s="237" t="s">
        <v>299</v>
      </c>
      <c r="E50" s="258">
        <v>40429</v>
      </c>
      <c r="F50" s="16" t="s">
        <v>297</v>
      </c>
      <c r="G50" s="257">
        <f t="shared" si="0"/>
        <v>109</v>
      </c>
      <c r="H50" s="18"/>
      <c r="I50" s="18"/>
      <c r="J50" s="246" t="s">
        <v>42</v>
      </c>
      <c r="K50" s="528" t="s">
        <v>794</v>
      </c>
    </row>
    <row r="51" spans="1:11" s="19" customFormat="1" x14ac:dyDescent="0.2">
      <c r="A51" s="15"/>
      <c r="B51" s="257">
        <f t="shared" si="1"/>
        <v>48</v>
      </c>
      <c r="C51" s="237" t="s">
        <v>300</v>
      </c>
      <c r="D51" s="237" t="s">
        <v>301</v>
      </c>
      <c r="E51" s="258">
        <v>41151</v>
      </c>
      <c r="F51" s="16" t="s">
        <v>652</v>
      </c>
      <c r="G51" s="257">
        <f t="shared" si="0"/>
        <v>110</v>
      </c>
      <c r="H51" s="18"/>
      <c r="I51" s="18"/>
      <c r="J51" s="284">
        <v>42614</v>
      </c>
      <c r="K51" s="528" t="s">
        <v>822</v>
      </c>
    </row>
    <row r="52" spans="1:11" s="19" customFormat="1" x14ac:dyDescent="0.2">
      <c r="A52" s="15"/>
      <c r="B52" s="257">
        <f t="shared" si="1"/>
        <v>49</v>
      </c>
      <c r="C52" s="237" t="s">
        <v>187</v>
      </c>
      <c r="D52" s="237" t="s">
        <v>188</v>
      </c>
      <c r="E52" s="258">
        <v>40786</v>
      </c>
      <c r="F52" s="16" t="s">
        <v>653</v>
      </c>
      <c r="G52" s="257">
        <f t="shared" si="0"/>
        <v>111</v>
      </c>
      <c r="H52" s="18"/>
      <c r="I52" s="18"/>
      <c r="J52" s="284">
        <v>42614</v>
      </c>
      <c r="K52" s="528" t="s">
        <v>823</v>
      </c>
    </row>
    <row r="53" spans="1:11" s="19" customFormat="1" x14ac:dyDescent="0.2">
      <c r="A53" s="15"/>
      <c r="B53" s="257">
        <f t="shared" si="1"/>
        <v>50</v>
      </c>
      <c r="C53" s="237" t="s">
        <v>304</v>
      </c>
      <c r="D53" s="237" t="s">
        <v>305</v>
      </c>
      <c r="E53" s="258">
        <v>40422</v>
      </c>
      <c r="F53" s="16" t="s">
        <v>306</v>
      </c>
      <c r="G53" s="257">
        <f t="shared" si="0"/>
        <v>112</v>
      </c>
      <c r="H53" s="18"/>
      <c r="I53" s="18"/>
      <c r="J53" s="284">
        <v>42614</v>
      </c>
      <c r="K53" s="11" t="s">
        <v>824</v>
      </c>
    </row>
    <row r="54" spans="1:11" s="19" customFormat="1" x14ac:dyDescent="0.2">
      <c r="A54" s="15"/>
      <c r="B54" s="257">
        <f t="shared" si="1"/>
        <v>51</v>
      </c>
      <c r="C54" s="237" t="s">
        <v>300</v>
      </c>
      <c r="D54" s="237" t="s">
        <v>301</v>
      </c>
      <c r="E54" s="258">
        <v>41152</v>
      </c>
      <c r="F54" s="16" t="s">
        <v>654</v>
      </c>
      <c r="G54" s="257">
        <f t="shared" si="0"/>
        <v>113</v>
      </c>
      <c r="H54" s="18"/>
      <c r="I54" s="18"/>
      <c r="J54" s="284">
        <v>42614</v>
      </c>
      <c r="K54" s="11" t="s">
        <v>825</v>
      </c>
    </row>
    <row r="55" spans="1:11" s="19" customFormat="1" x14ac:dyDescent="0.2">
      <c r="A55" s="15"/>
      <c r="B55" s="257">
        <f t="shared" si="1"/>
        <v>52</v>
      </c>
      <c r="C55" s="237" t="s">
        <v>304</v>
      </c>
      <c r="D55" s="237" t="s">
        <v>305</v>
      </c>
      <c r="E55" s="258">
        <v>40422</v>
      </c>
      <c r="F55" s="16" t="s">
        <v>307</v>
      </c>
      <c r="G55" s="257">
        <f t="shared" si="0"/>
        <v>114</v>
      </c>
      <c r="H55" s="18"/>
      <c r="I55" s="18"/>
      <c r="J55" s="284">
        <v>42614</v>
      </c>
      <c r="K55" s="528" t="s">
        <v>826</v>
      </c>
    </row>
    <row r="56" spans="1:11" s="19" customFormat="1" x14ac:dyDescent="0.2">
      <c r="A56" s="15"/>
      <c r="B56" s="257">
        <f t="shared" si="1"/>
        <v>53</v>
      </c>
      <c r="C56" s="237" t="s">
        <v>187</v>
      </c>
      <c r="D56" s="237" t="s">
        <v>188</v>
      </c>
      <c r="E56" s="258">
        <v>40787</v>
      </c>
      <c r="F56" s="16" t="s">
        <v>655</v>
      </c>
      <c r="G56" s="257">
        <f t="shared" si="0"/>
        <v>115</v>
      </c>
      <c r="H56" s="18"/>
      <c r="I56" s="18"/>
      <c r="J56" s="284">
        <v>42614</v>
      </c>
      <c r="K56" s="11" t="s">
        <v>827</v>
      </c>
    </row>
    <row r="57" spans="1:11" s="19" customFormat="1" x14ac:dyDescent="0.2">
      <c r="A57" s="15"/>
      <c r="B57" s="257">
        <f t="shared" si="1"/>
        <v>54</v>
      </c>
      <c r="C57" s="237" t="s">
        <v>304</v>
      </c>
      <c r="D57" s="237" t="s">
        <v>305</v>
      </c>
      <c r="E57" s="258">
        <v>40422</v>
      </c>
      <c r="F57" s="16" t="s">
        <v>308</v>
      </c>
      <c r="G57" s="257">
        <f t="shared" si="0"/>
        <v>116</v>
      </c>
      <c r="H57" s="18"/>
      <c r="I57" s="18"/>
      <c r="J57" s="284">
        <v>42614</v>
      </c>
      <c r="K57" s="528" t="s">
        <v>828</v>
      </c>
    </row>
    <row r="58" spans="1:11" s="19" customFormat="1" x14ac:dyDescent="0.2">
      <c r="A58" s="15"/>
      <c r="B58" s="257">
        <f t="shared" si="1"/>
        <v>55</v>
      </c>
      <c r="C58" s="237" t="s">
        <v>304</v>
      </c>
      <c r="D58" s="237" t="s">
        <v>305</v>
      </c>
      <c r="E58" s="258">
        <v>40422</v>
      </c>
      <c r="F58" s="16" t="s">
        <v>309</v>
      </c>
      <c r="G58" s="257">
        <f t="shared" si="0"/>
        <v>117</v>
      </c>
      <c r="H58" s="18"/>
      <c r="I58" s="18"/>
      <c r="J58" s="284">
        <v>42675</v>
      </c>
      <c r="K58" s="528" t="s">
        <v>816</v>
      </c>
    </row>
    <row r="59" spans="1:11" s="19" customFormat="1" x14ac:dyDescent="0.2">
      <c r="A59" s="15"/>
      <c r="B59" s="257">
        <f t="shared" si="1"/>
        <v>56</v>
      </c>
      <c r="C59" s="237" t="s">
        <v>316</v>
      </c>
      <c r="D59" s="237" t="s">
        <v>317</v>
      </c>
      <c r="E59" s="258">
        <v>40787</v>
      </c>
      <c r="F59" s="16" t="s">
        <v>318</v>
      </c>
      <c r="G59" s="257">
        <f t="shared" si="0"/>
        <v>118</v>
      </c>
      <c r="H59" s="18"/>
      <c r="I59" s="18"/>
      <c r="J59" s="284">
        <v>42675</v>
      </c>
      <c r="K59" s="528" t="s">
        <v>819</v>
      </c>
    </row>
    <row r="60" spans="1:11" s="19" customFormat="1" x14ac:dyDescent="0.2">
      <c r="A60" s="15"/>
      <c r="B60" s="257">
        <f t="shared" si="1"/>
        <v>57</v>
      </c>
      <c r="C60" s="237" t="s">
        <v>319</v>
      </c>
      <c r="D60" s="237" t="s">
        <v>320</v>
      </c>
      <c r="E60" s="258">
        <v>41153</v>
      </c>
      <c r="F60" s="16" t="s">
        <v>321</v>
      </c>
      <c r="G60" s="257">
        <f t="shared" si="0"/>
        <v>119</v>
      </c>
      <c r="J60" s="608">
        <v>42705</v>
      </c>
      <c r="K60" s="12" t="s">
        <v>829</v>
      </c>
    </row>
    <row r="61" spans="1:11" s="19" customFormat="1" x14ac:dyDescent="0.2">
      <c r="A61" s="15"/>
      <c r="B61" s="257">
        <f t="shared" si="1"/>
        <v>58</v>
      </c>
      <c r="C61" s="237" t="s">
        <v>364</v>
      </c>
      <c r="D61" s="237" t="s">
        <v>365</v>
      </c>
      <c r="E61" s="258">
        <v>39692</v>
      </c>
      <c r="F61" s="16" t="s">
        <v>657</v>
      </c>
      <c r="G61" s="257">
        <f t="shared" si="0"/>
        <v>120</v>
      </c>
      <c r="J61" s="608">
        <v>42705</v>
      </c>
      <c r="K61" s="12" t="s">
        <v>830</v>
      </c>
    </row>
    <row r="62" spans="1:11" s="19" customFormat="1" x14ac:dyDescent="0.2">
      <c r="A62" s="15"/>
      <c r="B62" s="257">
        <f t="shared" si="1"/>
        <v>59</v>
      </c>
      <c r="C62" s="237" t="s">
        <v>366</v>
      </c>
      <c r="D62" s="237" t="s">
        <v>367</v>
      </c>
      <c r="E62" s="259">
        <v>39295</v>
      </c>
      <c r="F62" s="16" t="s">
        <v>368</v>
      </c>
      <c r="G62" s="257">
        <f t="shared" si="0"/>
        <v>121</v>
      </c>
      <c r="J62" s="608">
        <v>42736</v>
      </c>
      <c r="K62" s="12" t="s">
        <v>831</v>
      </c>
    </row>
    <row r="63" spans="1:11" s="19" customFormat="1" x14ac:dyDescent="0.2">
      <c r="A63" s="15"/>
      <c r="B63" s="257">
        <f t="shared" si="1"/>
        <v>60</v>
      </c>
      <c r="C63" s="237" t="s">
        <v>413</v>
      </c>
      <c r="D63" s="237" t="s">
        <v>365</v>
      </c>
      <c r="E63" s="258">
        <v>39692</v>
      </c>
      <c r="F63" s="16" t="s">
        <v>656</v>
      </c>
      <c r="G63" s="257">
        <f t="shared" si="0"/>
        <v>122</v>
      </c>
      <c r="J63" s="12"/>
      <c r="K63" s="12"/>
    </row>
    <row r="64" spans="1:11" s="19" customFormat="1" x14ac:dyDescent="0.2">
      <c r="A64" s="15"/>
      <c r="B64" s="257">
        <f t="shared" si="1"/>
        <v>61</v>
      </c>
      <c r="C64" s="237" t="s">
        <v>316</v>
      </c>
      <c r="D64" s="237" t="s">
        <v>317</v>
      </c>
      <c r="E64" s="258">
        <v>40787</v>
      </c>
      <c r="F64" s="16" t="s">
        <v>414</v>
      </c>
      <c r="G64" s="257">
        <f t="shared" si="0"/>
        <v>123</v>
      </c>
      <c r="J64" s="12"/>
      <c r="K64" s="12"/>
    </row>
    <row r="65" spans="1:11" s="19" customFormat="1" x14ac:dyDescent="0.2">
      <c r="A65" s="15"/>
      <c r="B65" s="247">
        <f t="shared" si="1"/>
        <v>62</v>
      </c>
      <c r="C65" s="243" t="s">
        <v>319</v>
      </c>
      <c r="D65" s="243" t="s">
        <v>320</v>
      </c>
      <c r="E65" s="260">
        <v>41122</v>
      </c>
      <c r="F65" s="244" t="s">
        <v>415</v>
      </c>
      <c r="G65" s="247">
        <f t="shared" si="0"/>
        <v>124</v>
      </c>
      <c r="H65" s="245"/>
      <c r="I65" s="245"/>
      <c r="J65" s="242"/>
      <c r="K65" s="242"/>
    </row>
    <row r="66" spans="1:11" x14ac:dyDescent="0.2"/>
    <row r="67" spans="1:11" x14ac:dyDescent="0.2">
      <c r="B67" s="249" t="s">
        <v>680</v>
      </c>
    </row>
    <row r="68" spans="1:11" hidden="1" x14ac:dyDescent="0.2"/>
    <row r="69" spans="1:11" hidden="1" x14ac:dyDescent="0.2"/>
    <row r="70" spans="1:11" hidden="1" x14ac:dyDescent="0.2"/>
    <row r="71" spans="1:11" hidden="1" x14ac:dyDescent="0.2"/>
  </sheetData>
  <sheetProtection password="DCCA" sheet="1" objects="1" scenarios="1" autoFilter="0"/>
  <customSheetViews>
    <customSheetView guid="{0C2EE1E2-FAB7-4127-955E-A440A139E075}" showPageBreaks="1" view="pageBreakPreview" topLeftCell="A13">
      <selection activeCell="E23" sqref="E23"/>
      <pageMargins left="3.937007874015748E-2" right="3.937007874015748E-2" top="0.19685039370078741" bottom="0.74803149606299213" header="0" footer="0.31496062992125984"/>
      <pageSetup paperSize="8" orientation="landscape" horizontalDpi="300" verticalDpi="300" r:id="rId1"/>
    </customSheetView>
  </customSheetViews>
  <mergeCells count="9">
    <mergeCell ref="B2:B3"/>
    <mergeCell ref="G2:G3"/>
    <mergeCell ref="C1:F1"/>
    <mergeCell ref="K2:K3"/>
    <mergeCell ref="C2:D2"/>
    <mergeCell ref="E2:E3"/>
    <mergeCell ref="F2:F3"/>
    <mergeCell ref="H2:I2"/>
    <mergeCell ref="J2:J3"/>
  </mergeCells>
  <hyperlinks>
    <hyperlink ref="F24" r:id="rId2" display="National performance report 2011-12: urban water utilities PART B"/>
    <hyperlink ref="F43" r:id="rId3"/>
    <hyperlink ref="F47" r:id="rId4" display="Sydney Water Water Efficiency Report 2011-12"/>
    <hyperlink ref="F25" r:id="rId5"/>
    <hyperlink ref="F44" r:id="rId6" display="Operating Licence Compliance Report Schedule 3: Environmental Performance Inidcators 2009-10"/>
    <hyperlink ref="F48" r:id="rId7"/>
    <hyperlink ref="K5" r:id="rId8" display="Sydney Water Operating Licence Environment Report 2012-13"/>
    <hyperlink ref="K9" r:id="rId9" display="State Water Corporation Report to IPART under the Operating Licence 1 September 2007"/>
    <hyperlink ref="F17" r:id="rId10"/>
    <hyperlink ref="F21" r:id="rId11"/>
    <hyperlink ref="F20" r:id="rId12"/>
    <hyperlink ref="F19" r:id="rId13"/>
    <hyperlink ref="F18" r:id="rId14"/>
    <hyperlink ref="K11" r:id="rId15" display="2013 Audit of the Sydney Drinking Water Catchment Volume 1 - Main Report, November 2013"/>
    <hyperlink ref="K12" r:id="rId16" display="2010 Audit of the Sydney drinking water catchment"/>
    <hyperlink ref="K13" r:id="rId17"/>
    <hyperlink ref="K14" r:id="rId18" display="Audit of the Sydney Drinking Water Catchment"/>
    <hyperlink ref="F22" r:id="rId19"/>
    <hyperlink ref="K30" r:id="rId20"/>
    <hyperlink ref="F14" r:id="rId21"/>
    <hyperlink ref="K25" r:id="rId22"/>
    <hyperlink ref="K24" r:id="rId23"/>
    <hyperlink ref="F13" r:id="rId24"/>
    <hyperlink ref="K23" r:id="rId25"/>
    <hyperlink ref="F12" r:id="rId26"/>
    <hyperlink ref="K22" r:id="rId27"/>
    <hyperlink ref="K29" r:id="rId28"/>
    <hyperlink ref="K21" r:id="rId29"/>
    <hyperlink ref="K28" r:id="rId30"/>
    <hyperlink ref="K27" r:id="rId31"/>
    <hyperlink ref="K20" r:id="rId32"/>
    <hyperlink ref="K26" r:id="rId33"/>
    <hyperlink ref="K19" r:id="rId34"/>
    <hyperlink ref="K40" r:id="rId35"/>
    <hyperlink ref="F23" r:id="rId36"/>
    <hyperlink ref="K50" r:id="rId37" display="WaterNSW Authority Annual Water Quality Monitoring Report 2014-15 Appendices"/>
    <hyperlink ref="K49" r:id="rId38"/>
    <hyperlink ref="K58" r:id="rId39"/>
    <hyperlink ref="K59" r:id="rId40"/>
    <hyperlink ref="K51" r:id="rId41"/>
    <hyperlink ref="K52" r:id="rId42"/>
    <hyperlink ref="K55" r:id="rId43"/>
    <hyperlink ref="K57" r:id="rId44"/>
  </hyperlinks>
  <pageMargins left="0.70866141732283472" right="0.70866141732283472" top="0.74803149606299213" bottom="0.74803149606299213" header="0.31496062992125984" footer="0.31496062992125984"/>
  <pageSetup paperSize="8" scale="97" orientation="landscape" horizontalDpi="300" verticalDpi="300" r:id="rId45"/>
  <headerFooter>
    <oddHeader>&amp;L&amp;A&amp;RPART B -  NSW water businesses performance indicators database</oddHeader>
    <oddFooter>Page &amp;P of &amp;N</oddFooter>
  </headerFooter>
  <legacyDrawing r:id="rId4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6</vt:i4>
      </vt:variant>
    </vt:vector>
  </HeadingPairs>
  <TitlesOfParts>
    <vt:vector size="14" baseType="lpstr">
      <vt:lpstr>Contents</vt:lpstr>
      <vt:lpstr>Information</vt:lpstr>
      <vt:lpstr>Water Quality</vt:lpstr>
      <vt:lpstr>System Continuity &amp; Reliability</vt:lpstr>
      <vt:lpstr>SC&amp;R Appendix</vt:lpstr>
      <vt:lpstr>Environmental Performance</vt:lpstr>
      <vt:lpstr>Customers</vt:lpstr>
      <vt:lpstr>References</vt:lpstr>
      <vt:lpstr>Information!Print_Area</vt:lpstr>
      <vt:lpstr>References!Print_Area</vt:lpstr>
      <vt:lpstr>'Water Quality'!Print_Area</vt:lpstr>
      <vt:lpstr>Customers!Print_Titles</vt:lpstr>
      <vt:lpstr>'Environmental Performance'!Print_Titles</vt:lpstr>
      <vt:lpstr>'System Continuity &amp; Reliability'!Print_Titles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Jessica Hanna</dc:creator>
  <cp:lastModifiedBy>Thomas Sewell</cp:lastModifiedBy>
  <cp:lastPrinted>2016-04-04T00:59:15Z</cp:lastPrinted>
  <dcterms:created xsi:type="dcterms:W3CDTF">1998-01-08T05:01:38Z</dcterms:created>
  <dcterms:modified xsi:type="dcterms:W3CDTF">2017-02-07T23:24:53Z</dcterms:modified>
</cp:coreProperties>
</file>