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lockStructure="1"/>
  <bookViews>
    <workbookView xWindow="30" yWindow="30" windowWidth="9915" windowHeight="12750" tabRatio="843" firstSheet="1" activeTab="1"/>
  </bookViews>
  <sheets>
    <sheet name="Contents" sheetId="13" state="hidden" r:id="rId1"/>
    <sheet name="Information" sheetId="1" r:id="rId2"/>
    <sheet name="Water Quality" sheetId="3" r:id="rId3"/>
    <sheet name="System Continuity &amp; Reliability" sheetId="7" r:id="rId4"/>
    <sheet name="SC&amp;R Appendix" sheetId="8" r:id="rId5"/>
    <sheet name="Environmental Performance" sheetId="9" r:id="rId6"/>
    <sheet name="Customers" sheetId="11" r:id="rId7"/>
    <sheet name="References" sheetId="12" r:id="rId8"/>
  </sheets>
  <definedNames>
    <definedName name="_xlnm._FilterDatabase" localSheetId="6" hidden="1">Customers!$B$4:$V$49</definedName>
    <definedName name="_xlnm._FilterDatabase" localSheetId="5" hidden="1">'Environmental Performance'!$B$4:$U$90</definedName>
    <definedName name="_xlnm._FilterDatabase" localSheetId="3" hidden="1">'System Continuity &amp; Reliability'!$B$4:$V$94</definedName>
    <definedName name="_xlnm._FilterDatabase" localSheetId="2" hidden="1">'Water Quality'!$B$4:$V$25</definedName>
    <definedName name="_xlnm.Print_Area" localSheetId="1">Information!$A$1:$L$43</definedName>
    <definedName name="_xlnm.Print_Area" localSheetId="7">References!$A$1:$L$67</definedName>
    <definedName name="Z_0C2EE1E2_FAB7_4127_955E_A440A139E075_.wvu.FilterData" localSheetId="6" hidden="1">Customers!$B$4:$V$49</definedName>
    <definedName name="Z_0C2EE1E2_FAB7_4127_955E_A440A139E075_.wvu.FilterData" localSheetId="5" hidden="1">'Environmental Performance'!$B$4:$U$90</definedName>
    <definedName name="Z_0C2EE1E2_FAB7_4127_955E_A440A139E075_.wvu.FilterData" localSheetId="3" hidden="1">'System Continuity &amp; Reliability'!$B$4:$V$94</definedName>
    <definedName name="Z_0C2EE1E2_FAB7_4127_955E_A440A139E075_.wvu.FilterData" localSheetId="2" hidden="1">'Water Quality'!$B$4:$V$25</definedName>
    <definedName name="Z_0C2EE1E2_FAB7_4127_955E_A440A139E075_.wvu.Rows" localSheetId="6" hidden="1">Customers!$16:$16,Customers!$18:$18,Customers!$20:$20,Customers!$22:$22</definedName>
    <definedName name="Z_0C2EE1E2_FAB7_4127_955E_A440A139E075_.wvu.Rows" localSheetId="3" hidden="1">'System Continuity &amp; Reliability'!#REF!,'System Continuity &amp; Reliability'!#REF!,'System Continuity &amp; Reliability'!#REF!,'System Continuity &amp; Reliability'!#REF!,'System Continuity &amp; Reliability'!#REF!</definedName>
  </definedNames>
  <calcPr calcId="145621"/>
  <customWorkbookViews>
    <customWorkbookView name="Shweta Shrestha - Personal View" guid="{0C2EE1E2-FAB7-4127-955E-A440A139E075}" mergeInterval="0" personalView="1" maximized="1" windowWidth="1280" windowHeight="756" tabRatio="843" activeSheetId="3"/>
  </customWorkbookViews>
</workbook>
</file>

<file path=xl/calcChain.xml><?xml version="1.0" encoding="utf-8"?>
<calcChain xmlns="http://schemas.openxmlformats.org/spreadsheetml/2006/main">
  <c r="F45" i="8" l="1"/>
  <c r="F37" i="8"/>
  <c r="F29" i="8"/>
  <c r="G6" i="3"/>
  <c r="G5" i="3"/>
  <c r="B5" i="12" l="1"/>
  <c r="B6" i="12" s="1"/>
  <c r="K5" i="3" s="1"/>
  <c r="R62" i="9"/>
  <c r="P62" i="9"/>
  <c r="N62" i="9"/>
  <c r="L62" i="9"/>
  <c r="J62" i="9"/>
  <c r="R61" i="9"/>
  <c r="P61" i="9"/>
  <c r="N61" i="9"/>
  <c r="L61" i="9"/>
  <c r="J61" i="9"/>
  <c r="R60" i="9"/>
  <c r="P60" i="9"/>
  <c r="N60" i="9"/>
  <c r="L60" i="9"/>
  <c r="J60" i="9"/>
  <c r="F20" i="8"/>
  <c r="T79" i="7"/>
  <c r="R78" i="7"/>
  <c r="T75" i="7"/>
  <c r="R75" i="7"/>
  <c r="P75" i="7"/>
  <c r="N75" i="7"/>
  <c r="L75" i="7"/>
  <c r="T53" i="7"/>
  <c r="R48" i="7"/>
  <c r="P48" i="7"/>
  <c r="H48" i="7"/>
  <c r="I42" i="7"/>
  <c r="G42" i="7"/>
  <c r="I35" i="7"/>
  <c r="G35" i="7"/>
  <c r="T30" i="7"/>
  <c r="I30" i="7"/>
  <c r="G30" i="7"/>
  <c r="R27" i="7"/>
  <c r="P27" i="7"/>
  <c r="N27" i="7"/>
  <c r="L27" i="7"/>
  <c r="J27" i="7"/>
  <c r="H27" i="7"/>
  <c r="F27" i="7"/>
  <c r="R26" i="7"/>
  <c r="P26" i="7"/>
  <c r="N26" i="7"/>
  <c r="L26" i="7"/>
  <c r="J26" i="7"/>
  <c r="H26" i="7"/>
  <c r="F26" i="7"/>
  <c r="I6" i="3"/>
  <c r="I5" i="3" l="1"/>
  <c r="B7" i="12"/>
  <c r="K6" i="3"/>
  <c r="B8" i="12" l="1"/>
  <c r="B9" i="12" l="1"/>
  <c r="O5" i="3"/>
  <c r="B10" i="12" l="1"/>
  <c r="Q5" i="3"/>
  <c r="B11" i="12" l="1"/>
  <c r="B12" i="12" s="1"/>
  <c r="S5" i="3"/>
  <c r="I8" i="3" l="1"/>
  <c r="G8" i="3"/>
  <c r="M8" i="3"/>
  <c r="O8" i="3"/>
  <c r="K8" i="3"/>
  <c r="B13" i="12"/>
  <c r="Q7" i="3" l="1"/>
  <c r="B14" i="12"/>
  <c r="S8" i="3" l="1"/>
  <c r="B15" i="12"/>
  <c r="G74" i="7" l="1"/>
  <c r="G12" i="3"/>
  <c r="G79" i="7"/>
  <c r="G77" i="7"/>
  <c r="G57" i="7"/>
  <c r="G55" i="7"/>
  <c r="G78" i="7"/>
  <c r="G17" i="3"/>
  <c r="G80" i="7"/>
  <c r="G56" i="7"/>
  <c r="G19" i="3"/>
  <c r="G18" i="3"/>
  <c r="G76" i="7"/>
  <c r="G15" i="3"/>
  <c r="G75" i="7"/>
  <c r="G14" i="3"/>
  <c r="G54" i="7"/>
  <c r="G16" i="3"/>
  <c r="G43" i="11"/>
  <c r="G36" i="11"/>
  <c r="G44" i="11"/>
  <c r="G37" i="11"/>
  <c r="B16" i="12"/>
  <c r="G39" i="11"/>
  <c r="G45" i="11"/>
  <c r="G38" i="11"/>
  <c r="K78" i="7" l="1"/>
  <c r="K54" i="7"/>
  <c r="K14" i="3"/>
  <c r="K75" i="7"/>
  <c r="K19" i="3"/>
  <c r="K17" i="3"/>
  <c r="K77" i="7"/>
  <c r="K12" i="3"/>
  <c r="K76" i="7"/>
  <c r="K74" i="7"/>
  <c r="K80" i="7"/>
  <c r="K56" i="7"/>
  <c r="K16" i="3"/>
  <c r="K79" i="7"/>
  <c r="K55" i="7"/>
  <c r="K15" i="3"/>
  <c r="K18" i="3"/>
  <c r="K57" i="7"/>
  <c r="K37" i="11"/>
  <c r="B17" i="12"/>
  <c r="K44" i="11"/>
  <c r="K38" i="11"/>
  <c r="K39" i="11"/>
  <c r="K45" i="11"/>
  <c r="K36" i="11"/>
  <c r="I57" i="7"/>
  <c r="K43" i="11"/>
  <c r="M79" i="7" l="1"/>
  <c r="M55" i="7"/>
  <c r="M14" i="3"/>
  <c r="M75" i="7"/>
  <c r="M78" i="7"/>
  <c r="M54" i="7"/>
  <c r="M12" i="3"/>
  <c r="M77" i="7"/>
  <c r="M76" i="7"/>
  <c r="M19" i="3"/>
  <c r="M18" i="3"/>
  <c r="M17" i="3"/>
  <c r="M57" i="7"/>
  <c r="M16" i="3"/>
  <c r="M80" i="7"/>
  <c r="M56" i="7"/>
  <c r="M15" i="3"/>
  <c r="M74" i="7"/>
  <c r="M44" i="11"/>
  <c r="M38" i="11"/>
  <c r="M39" i="11"/>
  <c r="M45" i="11"/>
  <c r="M43" i="11"/>
  <c r="M36" i="11"/>
  <c r="M37" i="11"/>
  <c r="M41" i="11"/>
  <c r="B18" i="12"/>
  <c r="O78" i="7" l="1"/>
  <c r="O62" i="7"/>
  <c r="O15" i="3"/>
  <c r="O59" i="7"/>
  <c r="O77" i="7"/>
  <c r="O61" i="7"/>
  <c r="O14" i="3"/>
  <c r="O74" i="7"/>
  <c r="O56" i="7"/>
  <c r="O18" i="3"/>
  <c r="O76" i="7"/>
  <c r="O60" i="7"/>
  <c r="O12" i="3"/>
  <c r="O75" i="7"/>
  <c r="O80" i="7"/>
  <c r="O68" i="7"/>
  <c r="O55" i="7"/>
  <c r="O17" i="3"/>
  <c r="O79" i="7"/>
  <c r="O63" i="7"/>
  <c r="O54" i="7"/>
  <c r="O16" i="3"/>
  <c r="O58" i="7"/>
  <c r="O19" i="3"/>
  <c r="O69" i="7"/>
  <c r="O39" i="11"/>
  <c r="O45" i="11"/>
  <c r="O37" i="11"/>
  <c r="O44" i="11"/>
  <c r="B19" i="12"/>
  <c r="O38" i="11"/>
  <c r="O43" i="11"/>
  <c r="O41" i="11"/>
  <c r="O36" i="11"/>
  <c r="Q75" i="7" l="1"/>
  <c r="Q63" i="7"/>
  <c r="Q54" i="7"/>
  <c r="Q16" i="3"/>
  <c r="Q70" i="7"/>
  <c r="Q12" i="3"/>
  <c r="Q69" i="7"/>
  <c r="Q78" i="7"/>
  <c r="Q19" i="3"/>
  <c r="Q74" i="7"/>
  <c r="Q62" i="7"/>
  <c r="Q15" i="3"/>
  <c r="Q80" i="7"/>
  <c r="Q58" i="7"/>
  <c r="Q71" i="7"/>
  <c r="Q61" i="7"/>
  <c r="Q14" i="3"/>
  <c r="Q60" i="7"/>
  <c r="Q79" i="7"/>
  <c r="Q77" i="7"/>
  <c r="Q67" i="7"/>
  <c r="Q56" i="7"/>
  <c r="Q18" i="3"/>
  <c r="Q76" i="7"/>
  <c r="Q64" i="7"/>
  <c r="Q55" i="7"/>
  <c r="Q17" i="3"/>
  <c r="Q59" i="7"/>
  <c r="Q68" i="7"/>
  <c r="Q45" i="11"/>
  <c r="Q42" i="11"/>
  <c r="Q41" i="11"/>
  <c r="Q44" i="11"/>
  <c r="Q38" i="11"/>
  <c r="Q39" i="11"/>
  <c r="Q43" i="11"/>
  <c r="Q36" i="11"/>
  <c r="B20" i="12"/>
  <c r="Q37" i="11"/>
  <c r="S39" i="11" l="1"/>
  <c r="S38" i="11"/>
  <c r="S37" i="11"/>
  <c r="S36" i="11"/>
  <c r="S45" i="11"/>
  <c r="S44" i="11"/>
  <c r="S43" i="11"/>
  <c r="S75" i="7"/>
  <c r="S64" i="7"/>
  <c r="S55" i="7"/>
  <c r="S15" i="3"/>
  <c r="S61" i="7"/>
  <c r="S70" i="7"/>
  <c r="S19" i="3"/>
  <c r="S78" i="7"/>
  <c r="S82" i="7"/>
  <c r="S74" i="7"/>
  <c r="S63" i="7"/>
  <c r="S54" i="7"/>
  <c r="S14" i="3"/>
  <c r="S71" i="7"/>
  <c r="S69" i="7"/>
  <c r="S81" i="7"/>
  <c r="S72" i="7"/>
  <c r="S62" i="7"/>
  <c r="S12" i="3"/>
  <c r="S80" i="7"/>
  <c r="S79" i="7"/>
  <c r="S77" i="7"/>
  <c r="S68" i="7"/>
  <c r="S58" i="7"/>
  <c r="S17" i="3"/>
  <c r="S76" i="7"/>
  <c r="S67" i="7"/>
  <c r="S56" i="7"/>
  <c r="S16" i="3"/>
  <c r="S60" i="7"/>
  <c r="S59" i="7"/>
  <c r="S18" i="3"/>
  <c r="B21" i="12"/>
  <c r="U75" i="7" l="1"/>
  <c r="U66" i="7"/>
  <c r="U56" i="7"/>
  <c r="U72" i="7"/>
  <c r="U61" i="7"/>
  <c r="U60" i="7"/>
  <c r="U74" i="7"/>
  <c r="U65" i="7"/>
  <c r="U55" i="7"/>
  <c r="U79" i="7"/>
  <c r="U70" i="7"/>
  <c r="U82" i="7"/>
  <c r="U73" i="7"/>
  <c r="U63" i="7"/>
  <c r="U54" i="7"/>
  <c r="U81" i="7"/>
  <c r="U62" i="7"/>
  <c r="U78" i="7"/>
  <c r="U77" i="7"/>
  <c r="U69" i="7"/>
  <c r="U59" i="7"/>
  <c r="U76" i="7"/>
  <c r="U68" i="7"/>
  <c r="U58" i="7"/>
  <c r="U71" i="7"/>
  <c r="U39" i="11"/>
  <c r="U37" i="11"/>
  <c r="U38" i="11"/>
  <c r="U44" i="11"/>
  <c r="B22" i="12"/>
  <c r="B23" i="12" s="1"/>
  <c r="U43" i="11"/>
  <c r="U12" i="3"/>
  <c r="U45" i="11"/>
  <c r="U15" i="3"/>
  <c r="U18" i="3"/>
  <c r="U14" i="3"/>
  <c r="U13" i="3"/>
  <c r="U36" i="11"/>
  <c r="U17" i="3"/>
  <c r="U16" i="3"/>
  <c r="U19" i="3"/>
  <c r="U90" i="9" l="1"/>
  <c r="U89" i="9"/>
  <c r="U88" i="9"/>
  <c r="U87" i="9"/>
  <c r="U86" i="9"/>
  <c r="U85" i="9"/>
  <c r="S90" i="9"/>
  <c r="S89" i="9"/>
  <c r="S88" i="9"/>
  <c r="S87" i="9"/>
  <c r="S86" i="9"/>
  <c r="S85" i="9"/>
  <c r="K90" i="9"/>
  <c r="K89" i="9"/>
  <c r="K88" i="9"/>
  <c r="K87" i="9"/>
  <c r="K86" i="9"/>
  <c r="K85" i="9"/>
  <c r="B24" i="12"/>
  <c r="O89" i="9"/>
  <c r="O87" i="9"/>
  <c r="O85" i="9"/>
  <c r="O90" i="9"/>
  <c r="O88" i="9"/>
  <c r="O86" i="9"/>
  <c r="M89" i="9"/>
  <c r="M86" i="9"/>
  <c r="U93" i="7"/>
  <c r="Q85" i="9"/>
  <c r="Q88" i="9"/>
  <c r="M85" i="9"/>
  <c r="U91" i="7"/>
  <c r="U86" i="7"/>
  <c r="M88" i="9"/>
  <c r="M90" i="9"/>
  <c r="Q89" i="9"/>
  <c r="Q86" i="9"/>
  <c r="Q87" i="9"/>
  <c r="U90" i="7"/>
  <c r="M87" i="9"/>
  <c r="U87" i="7"/>
  <c r="U92" i="7"/>
  <c r="U84" i="7"/>
  <c r="U94" i="7"/>
  <c r="U89" i="7"/>
  <c r="U88" i="7"/>
  <c r="Q90" i="9"/>
  <c r="U85" i="7"/>
  <c r="U83" i="7"/>
  <c r="I91" i="7" l="1"/>
  <c r="K91" i="7"/>
  <c r="B25" i="12"/>
  <c r="G91" i="7" s="1"/>
  <c r="O94" i="7"/>
  <c r="O93" i="7"/>
  <c r="O92" i="7"/>
  <c r="O91" i="7"/>
  <c r="O90" i="7"/>
  <c r="O89" i="7"/>
  <c r="K94" i="7"/>
  <c r="K93" i="7"/>
  <c r="K92" i="7"/>
  <c r="K90" i="7"/>
  <c r="K89" i="7"/>
  <c r="O25" i="3"/>
  <c r="O23" i="3"/>
  <c r="S94" i="7"/>
  <c r="S93" i="7"/>
  <c r="S92" i="7"/>
  <c r="S91" i="7"/>
  <c r="S90" i="7"/>
  <c r="S89" i="7"/>
  <c r="I92" i="7"/>
  <c r="Q90" i="7"/>
  <c r="Q23" i="3"/>
  <c r="O21" i="3"/>
  <c r="M93" i="7"/>
  <c r="I90" i="7"/>
  <c r="Q25" i="3"/>
  <c r="K23" i="3"/>
  <c r="K21" i="3"/>
  <c r="I94" i="7"/>
  <c r="Q92" i="7"/>
  <c r="M89" i="7"/>
  <c r="S21" i="3"/>
  <c r="I93" i="7"/>
  <c r="S25" i="3"/>
  <c r="M90" i="7"/>
  <c r="M25" i="3"/>
  <c r="S23" i="3"/>
  <c r="Q94" i="7"/>
  <c r="M94" i="7"/>
  <c r="I21" i="3"/>
  <c r="K25" i="3"/>
  <c r="M23" i="3"/>
  <c r="M92" i="7"/>
  <c r="I25" i="3"/>
  <c r="I23" i="3"/>
  <c r="Q21" i="3"/>
  <c r="M21" i="3"/>
  <c r="I89" i="7"/>
  <c r="M91" i="7"/>
  <c r="Q93" i="7"/>
  <c r="Q89" i="7"/>
  <c r="Q91" i="7"/>
  <c r="K49" i="11" l="1"/>
  <c r="G90" i="9"/>
  <c r="G89" i="9"/>
  <c r="G88" i="9"/>
  <c r="G87" i="9"/>
  <c r="G86" i="9"/>
  <c r="G85" i="9"/>
  <c r="G84" i="9"/>
  <c r="G83" i="9"/>
  <c r="G82" i="9"/>
  <c r="G81" i="9"/>
  <c r="G80" i="9"/>
  <c r="G79" i="9"/>
  <c r="G78" i="9"/>
  <c r="G77" i="9"/>
  <c r="G76" i="9"/>
  <c r="G75" i="9"/>
  <c r="G74" i="9"/>
  <c r="G73" i="9"/>
  <c r="G72" i="9"/>
  <c r="G71" i="9"/>
  <c r="G70" i="9"/>
  <c r="G69" i="9"/>
  <c r="G68" i="9"/>
  <c r="G67" i="9"/>
  <c r="G66" i="9"/>
  <c r="G65" i="9"/>
  <c r="G64" i="9"/>
  <c r="I49" i="11"/>
  <c r="G49" i="11"/>
  <c r="K84" i="9"/>
  <c r="K83" i="9"/>
  <c r="K82" i="9"/>
  <c r="K81" i="9"/>
  <c r="K80" i="9"/>
  <c r="K79" i="9"/>
  <c r="K78" i="9"/>
  <c r="K77" i="9"/>
  <c r="K76" i="9"/>
  <c r="K75" i="9"/>
  <c r="K74" i="9"/>
  <c r="K73" i="9"/>
  <c r="K72" i="9"/>
  <c r="K71" i="9"/>
  <c r="K70" i="9"/>
  <c r="K69" i="9"/>
  <c r="K68" i="9"/>
  <c r="K67" i="9"/>
  <c r="K66" i="9"/>
  <c r="K65" i="9"/>
  <c r="K64" i="9"/>
  <c r="I90" i="9"/>
  <c r="I88" i="9"/>
  <c r="I86" i="9"/>
  <c r="I84" i="9"/>
  <c r="I82" i="9"/>
  <c r="I80" i="9"/>
  <c r="I78" i="9"/>
  <c r="I76" i="9"/>
  <c r="I74" i="9"/>
  <c r="I72" i="9"/>
  <c r="I70" i="9"/>
  <c r="I68" i="9"/>
  <c r="I66" i="9"/>
  <c r="I64" i="9"/>
  <c r="B26" i="12"/>
  <c r="I83" i="9"/>
  <c r="I67" i="9"/>
  <c r="G89" i="7"/>
  <c r="G84" i="7"/>
  <c r="I89" i="9"/>
  <c r="I73" i="9"/>
  <c r="I79" i="9"/>
  <c r="I85" i="9"/>
  <c r="I69" i="9"/>
  <c r="I87" i="9"/>
  <c r="I71" i="9"/>
  <c r="G86" i="7"/>
  <c r="G25" i="3"/>
  <c r="I77" i="9"/>
  <c r="I75" i="9"/>
  <c r="G83" i="7"/>
  <c r="G24" i="3"/>
  <c r="G93" i="7"/>
  <c r="G85" i="7"/>
  <c r="G22" i="3"/>
  <c r="G23" i="3"/>
  <c r="G90" i="7"/>
  <c r="G87" i="7"/>
  <c r="G20" i="3"/>
  <c r="G92" i="7"/>
  <c r="I81" i="9"/>
  <c r="G94" i="7"/>
  <c r="G21" i="3"/>
  <c r="I65" i="9"/>
  <c r="K60" i="9" l="1"/>
  <c r="K61" i="9"/>
  <c r="B27" i="12"/>
  <c r="K62" i="9"/>
  <c r="G15" i="7" l="1"/>
  <c r="G25" i="7"/>
  <c r="G11" i="7"/>
  <c r="G21" i="7"/>
  <c r="G7" i="7"/>
  <c r="G5" i="7"/>
  <c r="G19" i="7"/>
  <c r="G17" i="7"/>
  <c r="G5" i="11"/>
  <c r="G11" i="9"/>
  <c r="G18" i="9"/>
  <c r="G17" i="9"/>
  <c r="G16" i="9"/>
  <c r="G15" i="9"/>
  <c r="G14" i="9"/>
  <c r="G13" i="9"/>
  <c r="G22" i="9"/>
  <c r="G23" i="9"/>
  <c r="B28" i="12"/>
  <c r="G12" i="9"/>
  <c r="G21" i="9"/>
  <c r="G19" i="9"/>
  <c r="B29" i="12" l="1"/>
  <c r="G14" i="11"/>
  <c r="G5" i="9"/>
  <c r="G9" i="9"/>
  <c r="I19" i="7" l="1"/>
  <c r="I11" i="7"/>
  <c r="B30" i="12"/>
  <c r="I17" i="7"/>
  <c r="I7" i="7"/>
  <c r="I15" i="7"/>
  <c r="I5" i="7"/>
  <c r="I12" i="9" l="1"/>
  <c r="B31" i="12"/>
  <c r="B32" i="12" s="1"/>
  <c r="I21" i="9"/>
  <c r="I19" i="9"/>
  <c r="I23" i="9"/>
  <c r="I18" i="9"/>
  <c r="I16" i="9"/>
  <c r="I11" i="9"/>
  <c r="I13" i="9"/>
  <c r="I22" i="9"/>
  <c r="I5" i="9"/>
  <c r="I17" i="9"/>
  <c r="I15" i="9"/>
  <c r="I9" i="9"/>
  <c r="I14" i="9"/>
  <c r="M22" i="11" l="1"/>
  <c r="M21" i="11"/>
  <c r="M18" i="11"/>
  <c r="M17" i="11"/>
  <c r="B33" i="12"/>
  <c r="M26" i="7"/>
  <c r="M14" i="11"/>
  <c r="M8" i="11"/>
  <c r="M19" i="11"/>
  <c r="M15" i="11"/>
  <c r="M5" i="11"/>
  <c r="M20" i="11"/>
  <c r="M16" i="11"/>
  <c r="M15" i="7"/>
  <c r="M27" i="7"/>
  <c r="M21" i="7"/>
  <c r="M17" i="7"/>
  <c r="M19" i="7"/>
  <c r="M25" i="7"/>
  <c r="M9" i="9" l="1"/>
  <c r="M5" i="9"/>
  <c r="M19" i="9"/>
  <c r="K18" i="9"/>
  <c r="K17" i="9"/>
  <c r="K16" i="9"/>
  <c r="M12" i="9"/>
  <c r="K11" i="9"/>
  <c r="B34" i="12"/>
  <c r="M18" i="9"/>
  <c r="M17" i="9"/>
  <c r="K12" i="9"/>
  <c r="K19" i="9"/>
  <c r="M11" i="9"/>
  <c r="M16" i="9"/>
  <c r="O42" i="7" l="1"/>
  <c r="B35" i="12"/>
  <c r="B36" i="12" s="1"/>
  <c r="B37" i="12" s="1"/>
  <c r="O35" i="7"/>
  <c r="O30" i="7"/>
  <c r="I30" i="11" l="1"/>
  <c r="I29" i="11"/>
  <c r="G29" i="11"/>
  <c r="G30" i="11"/>
  <c r="K29" i="11"/>
  <c r="Q30" i="11"/>
  <c r="O30" i="11"/>
  <c r="M30" i="11"/>
  <c r="S30" i="11"/>
  <c r="B38" i="12"/>
  <c r="K30" i="11"/>
  <c r="O34" i="9" l="1"/>
  <c r="O30" i="9"/>
  <c r="K28" i="9"/>
  <c r="B39" i="12"/>
  <c r="B40" i="12" s="1"/>
  <c r="M31" i="9"/>
  <c r="O28" i="9"/>
  <c r="M30" i="9"/>
  <c r="O32" i="9"/>
  <c r="K31" i="9"/>
  <c r="O31" i="9"/>
  <c r="K30" i="9"/>
  <c r="M28" i="9"/>
  <c r="K32" i="9"/>
  <c r="B41" i="12" l="1"/>
  <c r="B42" i="12" s="1"/>
  <c r="M30" i="7"/>
  <c r="M35" i="7"/>
  <c r="M42" i="7"/>
  <c r="I27" i="7" l="1"/>
  <c r="G16" i="11"/>
  <c r="K18" i="11"/>
  <c r="K17" i="11"/>
  <c r="I18" i="11"/>
  <c r="I17" i="11"/>
  <c r="I47" i="11"/>
  <c r="G22" i="11"/>
  <c r="G20" i="11"/>
  <c r="G19" i="11"/>
  <c r="K16" i="11"/>
  <c r="K15" i="11"/>
  <c r="I14" i="11"/>
  <c r="I8" i="11"/>
  <c r="K5" i="11"/>
  <c r="G47" i="11"/>
  <c r="I16" i="11"/>
  <c r="G8" i="11"/>
  <c r="G26" i="7"/>
  <c r="K20" i="11"/>
  <c r="K9" i="9"/>
  <c r="K21" i="7"/>
  <c r="B43" i="12"/>
  <c r="B44" i="12" s="1"/>
  <c r="K22" i="11"/>
  <c r="K19" i="11"/>
  <c r="K5" i="9"/>
  <c r="I26" i="7"/>
  <c r="K26" i="7"/>
  <c r="K19" i="7"/>
  <c r="K7" i="7"/>
  <c r="K8" i="11"/>
  <c r="I19" i="11"/>
  <c r="I15" i="11"/>
  <c r="G27" i="7"/>
  <c r="I21" i="7"/>
  <c r="G18" i="11"/>
  <c r="G17" i="11"/>
  <c r="K17" i="7"/>
  <c r="K5" i="7"/>
  <c r="I20" i="11"/>
  <c r="I25" i="7"/>
  <c r="I22" i="11"/>
  <c r="K27" i="7"/>
  <c r="K47" i="11"/>
  <c r="I5" i="11"/>
  <c r="K15" i="7"/>
  <c r="K14" i="11"/>
  <c r="K11" i="7"/>
  <c r="O11" i="9" l="1"/>
  <c r="O12" i="9"/>
  <c r="B45" i="12"/>
  <c r="O18" i="9"/>
  <c r="O17" i="9"/>
  <c r="O16" i="9"/>
  <c r="O19" i="9"/>
  <c r="O5" i="9"/>
  <c r="Q19" i="9" l="1"/>
  <c r="Q18" i="9"/>
  <c r="Q16" i="9"/>
  <c r="Q11" i="9"/>
  <c r="I63" i="9"/>
  <c r="B46" i="12"/>
  <c r="Q17" i="9"/>
  <c r="Q12" i="9"/>
  <c r="Q5" i="9" l="1"/>
  <c r="Q9" i="9"/>
  <c r="B47" i="12"/>
  <c r="B48" i="12" s="1"/>
  <c r="S23" i="9" l="1"/>
  <c r="S22" i="9"/>
  <c r="O21" i="9"/>
  <c r="B49" i="12"/>
  <c r="S63" i="9"/>
  <c r="K63" i="9"/>
  <c r="M21" i="9"/>
  <c r="K15" i="9"/>
  <c r="K14" i="9"/>
  <c r="K13" i="9"/>
  <c r="O63" i="9"/>
  <c r="Q23" i="9"/>
  <c r="O22" i="9"/>
  <c r="S19" i="9"/>
  <c r="O15" i="9"/>
  <c r="O14" i="9"/>
  <c r="O13" i="9"/>
  <c r="Q63" i="9"/>
  <c r="M13" i="9"/>
  <c r="M63" i="9"/>
  <c r="M22" i="9"/>
  <c r="S17" i="9"/>
  <c r="Q14" i="9"/>
  <c r="M23" i="9"/>
  <c r="K21" i="9"/>
  <c r="S18" i="9"/>
  <c r="M15" i="9"/>
  <c r="S13" i="9"/>
  <c r="K22" i="9"/>
  <c r="S15" i="9"/>
  <c r="Q15" i="9"/>
  <c r="S12" i="9"/>
  <c r="S16" i="9"/>
  <c r="Q21" i="9"/>
  <c r="S14" i="9"/>
  <c r="M14" i="9"/>
  <c r="K23" i="9"/>
  <c r="Q22" i="9"/>
  <c r="Q13" i="9"/>
  <c r="S11" i="9"/>
  <c r="O23" i="9"/>
  <c r="O20" i="11" l="1"/>
  <c r="O22" i="11"/>
  <c r="O26" i="7"/>
  <c r="O25" i="7"/>
  <c r="O27" i="7"/>
  <c r="O21" i="7"/>
  <c r="O13" i="7"/>
  <c r="O21" i="11"/>
  <c r="O19" i="11"/>
  <c r="O18" i="11"/>
  <c r="O15" i="11"/>
  <c r="O5" i="11"/>
  <c r="O16" i="11"/>
  <c r="O8" i="11"/>
  <c r="M13" i="7"/>
  <c r="B50" i="12"/>
  <c r="I13" i="7"/>
  <c r="O14" i="11"/>
  <c r="K13" i="7"/>
  <c r="O17" i="11"/>
  <c r="B51" i="12" l="1"/>
  <c r="O9" i="9"/>
  <c r="S8" i="11" l="1"/>
  <c r="S5" i="11"/>
  <c r="Q25" i="7"/>
  <c r="Q27" i="7"/>
  <c r="S25" i="7"/>
  <c r="S21" i="7"/>
  <c r="S27" i="7"/>
  <c r="Q26" i="7"/>
  <c r="S26" i="7"/>
  <c r="K59" i="9"/>
  <c r="K51" i="9"/>
  <c r="K58" i="9"/>
  <c r="K50" i="9"/>
  <c r="K57" i="9"/>
  <c r="K48" i="9"/>
  <c r="K56" i="9"/>
  <c r="K55" i="9"/>
  <c r="K44" i="9"/>
  <c r="K54" i="9"/>
  <c r="K53" i="9"/>
  <c r="K52" i="9"/>
  <c r="K47" i="9"/>
  <c r="K45" i="9"/>
  <c r="K43" i="9"/>
  <c r="S21" i="11"/>
  <c r="S19" i="11"/>
  <c r="S46" i="11"/>
  <c r="S15" i="11"/>
  <c r="O88" i="7"/>
  <c r="M87" i="7"/>
  <c r="M86" i="7"/>
  <c r="M85" i="7"/>
  <c r="M84" i="7"/>
  <c r="M83" i="7"/>
  <c r="K88" i="7"/>
  <c r="S88" i="7"/>
  <c r="Q87" i="7"/>
  <c r="Q86" i="7"/>
  <c r="Q85" i="7"/>
  <c r="Q84" i="7"/>
  <c r="Q83" i="7"/>
  <c r="K87" i="7"/>
  <c r="S85" i="7"/>
  <c r="S24" i="3"/>
  <c r="Q88" i="7"/>
  <c r="K85" i="7"/>
  <c r="S83" i="7"/>
  <c r="S87" i="7"/>
  <c r="O84" i="7"/>
  <c r="S22" i="3"/>
  <c r="S20" i="3"/>
  <c r="B52" i="12"/>
  <c r="O85" i="7"/>
  <c r="S86" i="7"/>
  <c r="O86" i="7"/>
  <c r="S17" i="11"/>
  <c r="O87" i="7"/>
  <c r="S84" i="7"/>
  <c r="K84" i="7"/>
  <c r="K86" i="7"/>
  <c r="O83" i="7"/>
  <c r="M88" i="7"/>
  <c r="K83" i="7"/>
  <c r="Q21" i="7" l="1"/>
  <c r="I57" i="9"/>
  <c r="B53" i="12"/>
  <c r="Q21" i="11"/>
  <c r="Q19" i="11"/>
  <c r="Q46" i="11"/>
  <c r="Q14" i="11"/>
  <c r="Q8" i="11"/>
  <c r="I55" i="9"/>
  <c r="I45" i="9"/>
  <c r="I46" i="11"/>
  <c r="Q17" i="11"/>
  <c r="I59" i="9"/>
  <c r="I50" i="9"/>
  <c r="M46" i="11"/>
  <c r="I58" i="9"/>
  <c r="I56" i="9"/>
  <c r="I54" i="9"/>
  <c r="I87" i="7"/>
  <c r="I86" i="7"/>
  <c r="I85" i="7"/>
  <c r="I84" i="7"/>
  <c r="I83" i="7"/>
  <c r="O24" i="3"/>
  <c r="I44" i="9"/>
  <c r="Q15" i="11"/>
  <c r="I43" i="9"/>
  <c r="O22" i="3"/>
  <c r="O20" i="3"/>
  <c r="Q5" i="11"/>
  <c r="I53" i="9"/>
  <c r="M24" i="3"/>
  <c r="K22" i="3"/>
  <c r="K20" i="3"/>
  <c r="K46" i="11"/>
  <c r="I51" i="9"/>
  <c r="I88" i="7"/>
  <c r="I22" i="3"/>
  <c r="Q20" i="3"/>
  <c r="M20" i="3"/>
  <c r="I48" i="9"/>
  <c r="I20" i="3"/>
  <c r="O46" i="11"/>
  <c r="I47" i="9"/>
  <c r="Q24" i="3"/>
  <c r="I52" i="9"/>
  <c r="K24" i="3"/>
  <c r="Q22" i="3"/>
  <c r="I24" i="3"/>
  <c r="M22" i="3"/>
  <c r="B54" i="12" l="1"/>
  <c r="O5" i="7"/>
  <c r="M5" i="7"/>
  <c r="S5" i="9" l="1"/>
  <c r="B55" i="12"/>
  <c r="S13" i="7"/>
  <c r="S7" i="7"/>
  <c r="S15" i="7"/>
  <c r="S17" i="7"/>
  <c r="S9" i="7"/>
  <c r="S5" i="7"/>
  <c r="S11" i="7"/>
  <c r="S19" i="7"/>
  <c r="B56" i="12" l="1"/>
  <c r="O7" i="7"/>
  <c r="M7" i="7"/>
  <c r="B57" i="12" l="1"/>
  <c r="Q5" i="7"/>
  <c r="Q17" i="7"/>
  <c r="Q13" i="7"/>
  <c r="Q7" i="7"/>
  <c r="Q15" i="7"/>
  <c r="Q11" i="7"/>
  <c r="Q19" i="7"/>
  <c r="Q9" i="7"/>
  <c r="O11" i="7" l="1"/>
  <c r="M11" i="7"/>
  <c r="B58" i="12"/>
  <c r="S9" i="9" l="1"/>
  <c r="B59" i="12"/>
  <c r="O15" i="7"/>
  <c r="O19" i="7"/>
  <c r="O17" i="7"/>
  <c r="Q48" i="7" l="1"/>
  <c r="Q37" i="7"/>
  <c r="Q30" i="7"/>
  <c r="Q47" i="7"/>
  <c r="Q40" i="7"/>
  <c r="Q33" i="7"/>
  <c r="Q44" i="7"/>
  <c r="Q50" i="7"/>
  <c r="Q49" i="7"/>
  <c r="D29" i="8"/>
  <c r="B60" i="12"/>
  <c r="S37" i="7" l="1"/>
  <c r="S33" i="7"/>
  <c r="S48" i="7"/>
  <c r="S30" i="7"/>
  <c r="S50" i="7"/>
  <c r="S44" i="7"/>
  <c r="S40" i="7"/>
  <c r="B61" i="12"/>
  <c r="D37" i="8"/>
  <c r="K35" i="7" l="1"/>
  <c r="K42" i="7"/>
  <c r="K48" i="7"/>
  <c r="B62" i="12"/>
  <c r="K30" i="7"/>
  <c r="B63" i="12" l="1"/>
  <c r="D20" i="8"/>
  <c r="I48" i="7"/>
  <c r="B64" i="12" l="1"/>
  <c r="K36" i="9"/>
  <c r="B65" i="12" l="1"/>
  <c r="Q32" i="9"/>
  <c r="Q34" i="9"/>
  <c r="Q30" i="9"/>
  <c r="Q28" i="9"/>
  <c r="Q36" i="9"/>
  <c r="Q31" i="9"/>
  <c r="S28" i="9" l="1"/>
  <c r="S36" i="9"/>
  <c r="S34" i="9"/>
  <c r="S32" i="9"/>
  <c r="S31" i="9"/>
  <c r="G4" i="12"/>
  <c r="M5" i="3" l="1"/>
  <c r="U5" i="3"/>
  <c r="M52" i="7"/>
  <c r="M51" i="7"/>
  <c r="M46" i="7"/>
  <c r="O52" i="7"/>
  <c r="O51" i="7"/>
  <c r="O46" i="7"/>
  <c r="Q52" i="7"/>
  <c r="Q51" i="7"/>
  <c r="Q46" i="7"/>
  <c r="S52" i="7"/>
  <c r="S51" i="7"/>
  <c r="S46" i="7"/>
  <c r="M32" i="9"/>
  <c r="U32" i="9"/>
  <c r="Q24" i="11"/>
  <c r="S24" i="11"/>
  <c r="U24" i="11"/>
  <c r="U44" i="7"/>
  <c r="U30" i="7"/>
  <c r="O33" i="7"/>
  <c r="M47" i="7"/>
  <c r="U51" i="7"/>
  <c r="O48" i="7"/>
  <c r="O53" i="7"/>
  <c r="U50" i="7"/>
  <c r="O47" i="7"/>
  <c r="Q53" i="7"/>
  <c r="U53" i="7"/>
  <c r="O37" i="7"/>
  <c r="O50" i="7"/>
  <c r="S53" i="7"/>
  <c r="U33" i="7"/>
  <c r="U52" i="7"/>
  <c r="O49" i="7"/>
  <c r="U37" i="7"/>
  <c r="U49" i="7"/>
  <c r="M50" i="7"/>
  <c r="U46" i="7"/>
  <c r="U48" i="7"/>
  <c r="M48" i="7"/>
  <c r="U45" i="7"/>
  <c r="U47" i="7"/>
  <c r="M49" i="7"/>
  <c r="U40" i="7"/>
  <c r="O44" i="7"/>
  <c r="D45" i="8"/>
  <c r="M39" i="9"/>
  <c r="M37" i="9"/>
  <c r="O39" i="9"/>
  <c r="O37" i="9"/>
  <c r="Q37" i="9"/>
  <c r="S39" i="9"/>
  <c r="M38" i="9"/>
  <c r="O38" i="9"/>
  <c r="Q38" i="9"/>
  <c r="U28" i="9"/>
  <c r="U39" i="9"/>
  <c r="Q39" i="9"/>
  <c r="S37" i="9"/>
  <c r="U37" i="9"/>
  <c r="U38" i="9"/>
  <c r="S38" i="9"/>
  <c r="U35" i="9"/>
  <c r="G5" i="12"/>
  <c r="U25" i="11"/>
  <c r="S35" i="9"/>
  <c r="Q33" i="9"/>
  <c r="U31" i="9"/>
  <c r="O24" i="11"/>
  <c r="U84" i="9"/>
  <c r="U83" i="9"/>
  <c r="U82" i="9"/>
  <c r="U81" i="9"/>
  <c r="U80" i="9"/>
  <c r="U79" i="9"/>
  <c r="U78" i="9"/>
  <c r="U77" i="9"/>
  <c r="U76" i="9"/>
  <c r="U75" i="9"/>
  <c r="U74" i="9"/>
  <c r="U73" i="9"/>
  <c r="U72" i="9"/>
  <c r="U71" i="9"/>
  <c r="U70" i="9"/>
  <c r="U69" i="9"/>
  <c r="U68" i="9"/>
  <c r="U67" i="9"/>
  <c r="U66" i="9"/>
  <c r="U65" i="9"/>
  <c r="U64" i="9"/>
  <c r="U34" i="11"/>
  <c r="M24" i="11"/>
  <c r="S84" i="9"/>
  <c r="S83" i="9"/>
  <c r="S82" i="9"/>
  <c r="S81" i="9"/>
  <c r="S80" i="9"/>
  <c r="S79" i="9"/>
  <c r="S78" i="9"/>
  <c r="S77" i="9"/>
  <c r="S76" i="9"/>
  <c r="S75" i="9"/>
  <c r="S74" i="9"/>
  <c r="S73" i="9"/>
  <c r="S72" i="9"/>
  <c r="S71" i="9"/>
  <c r="S70" i="9"/>
  <c r="S69" i="9"/>
  <c r="S68" i="9"/>
  <c r="S67" i="9"/>
  <c r="S66" i="9"/>
  <c r="S65" i="9"/>
  <c r="S64" i="9"/>
  <c r="O49" i="11"/>
  <c r="O48" i="11"/>
  <c r="U30" i="11"/>
  <c r="U27" i="11"/>
  <c r="M49" i="11"/>
  <c r="M35" i="9"/>
  <c r="U30" i="9"/>
  <c r="S48" i="11"/>
  <c r="U29" i="11"/>
  <c r="O83" i="9"/>
  <c r="O81" i="9"/>
  <c r="O79" i="9"/>
  <c r="O77" i="9"/>
  <c r="O75" i="9"/>
  <c r="O73" i="9"/>
  <c r="O71" i="9"/>
  <c r="O69" i="9"/>
  <c r="O67" i="9"/>
  <c r="O65" i="9"/>
  <c r="U36" i="9"/>
  <c r="S49" i="11"/>
  <c r="U32" i="11"/>
  <c r="O84" i="9"/>
  <c r="O82" i="9"/>
  <c r="O80" i="9"/>
  <c r="O78" i="9"/>
  <c r="O76" i="9"/>
  <c r="O74" i="9"/>
  <c r="O72" i="9"/>
  <c r="O70" i="9"/>
  <c r="O68" i="9"/>
  <c r="O66" i="9"/>
  <c r="O64" i="9"/>
  <c r="Q35" i="9"/>
  <c r="M33" i="9"/>
  <c r="U31" i="11"/>
  <c r="Q79" i="9"/>
  <c r="Q76" i="9"/>
  <c r="M73" i="9"/>
  <c r="M70" i="9"/>
  <c r="O33" i="9"/>
  <c r="U25" i="3"/>
  <c r="Q48" i="11"/>
  <c r="Q82" i="9"/>
  <c r="M79" i="9"/>
  <c r="M76" i="9"/>
  <c r="Q69" i="9"/>
  <c r="Q66" i="9"/>
  <c r="M48" i="11"/>
  <c r="U28" i="11"/>
  <c r="M82" i="9"/>
  <c r="Q75" i="9"/>
  <c r="Q72" i="9"/>
  <c r="M69" i="9"/>
  <c r="M66" i="9"/>
  <c r="M36" i="9"/>
  <c r="U26" i="11"/>
  <c r="Q81" i="9"/>
  <c r="Q78" i="9"/>
  <c r="M75" i="9"/>
  <c r="M72" i="9"/>
  <c r="Q65" i="9"/>
  <c r="U49" i="11"/>
  <c r="Q83" i="9"/>
  <c r="Q80" i="9"/>
  <c r="M77" i="9"/>
  <c r="M74" i="9"/>
  <c r="Q67" i="9"/>
  <c r="Q64" i="9"/>
  <c r="U33" i="9"/>
  <c r="S47" i="7"/>
  <c r="U23" i="3"/>
  <c r="O6" i="3"/>
  <c r="Q49" i="11"/>
  <c r="U33" i="11"/>
  <c r="M83" i="9"/>
  <c r="M80" i="9"/>
  <c r="Q73" i="9"/>
  <c r="Q70" i="9"/>
  <c r="M67" i="9"/>
  <c r="M64" i="9"/>
  <c r="U23" i="11"/>
  <c r="Q74" i="9"/>
  <c r="S30" i="9"/>
  <c r="M33" i="7"/>
  <c r="U6" i="3"/>
  <c r="Q6" i="3"/>
  <c r="Q68" i="9"/>
  <c r="S33" i="9"/>
  <c r="Q84" i="9"/>
  <c r="Q71" i="9"/>
  <c r="O35" i="9"/>
  <c r="M53" i="7"/>
  <c r="S49" i="7"/>
  <c r="M44" i="7"/>
  <c r="U21" i="3"/>
  <c r="S6" i="3"/>
  <c r="M84" i="9"/>
  <c r="M71" i="9"/>
  <c r="U34" i="9"/>
  <c r="M81" i="9"/>
  <c r="M68" i="9"/>
  <c r="M78" i="9"/>
  <c r="M65" i="9"/>
  <c r="M37" i="7"/>
  <c r="Q77" i="9"/>
  <c r="M6" i="3"/>
  <c r="S21" i="9" l="1"/>
  <c r="U21" i="9"/>
  <c r="U25" i="9"/>
  <c r="U26" i="9"/>
  <c r="U27" i="9"/>
  <c r="U24" i="9"/>
  <c r="U63" i="9"/>
  <c r="G6" i="12"/>
  <c r="U22" i="9"/>
  <c r="U11" i="9"/>
  <c r="U20" i="9"/>
  <c r="U14" i="9"/>
  <c r="U12" i="9"/>
  <c r="U16" i="9"/>
  <c r="U17" i="9"/>
  <c r="U23" i="9"/>
  <c r="U13" i="9"/>
  <c r="U18" i="9"/>
  <c r="U15" i="9"/>
  <c r="U19" i="9"/>
  <c r="U5" i="9" l="1"/>
  <c r="U15" i="7"/>
  <c r="U5" i="7"/>
  <c r="G7" i="12"/>
  <c r="U13" i="7"/>
  <c r="U7" i="7"/>
  <c r="U11" i="7"/>
  <c r="U19" i="7"/>
  <c r="U9" i="7"/>
  <c r="U17" i="7"/>
  <c r="M52" i="9" l="1"/>
  <c r="M43" i="9"/>
  <c r="M59" i="9"/>
  <c r="M51" i="9"/>
  <c r="O43" i="9"/>
  <c r="M57" i="9"/>
  <c r="M47" i="9"/>
  <c r="M46" i="9"/>
  <c r="M45" i="9"/>
  <c r="M58" i="9"/>
  <c r="M50" i="9"/>
  <c r="M48" i="9"/>
  <c r="M56" i="9"/>
  <c r="M55" i="9"/>
  <c r="M54" i="9"/>
  <c r="M44" i="9"/>
  <c r="M53" i="9"/>
  <c r="U47" i="11"/>
  <c r="U46" i="11"/>
  <c r="U14" i="11"/>
  <c r="U13" i="11"/>
  <c r="U9" i="11"/>
  <c r="U7" i="11"/>
  <c r="S58" i="9"/>
  <c r="Q55" i="9"/>
  <c r="U53" i="9"/>
  <c r="O52" i="9"/>
  <c r="S50" i="9"/>
  <c r="U48" i="9"/>
  <c r="O47" i="9"/>
  <c r="Q45" i="9"/>
  <c r="U43" i="9"/>
  <c r="S47" i="11"/>
  <c r="U15" i="11"/>
  <c r="S14" i="11"/>
  <c r="S13" i="11"/>
  <c r="U8" i="11"/>
  <c r="U6" i="11"/>
  <c r="G8" i="12"/>
  <c r="Q47" i="11"/>
  <c r="Q13" i="11"/>
  <c r="U5" i="11"/>
  <c r="U59" i="9"/>
  <c r="O58" i="9"/>
  <c r="S56" i="9"/>
  <c r="Q53" i="9"/>
  <c r="U51" i="9"/>
  <c r="O50" i="9"/>
  <c r="Q48" i="9"/>
  <c r="U46" i="9"/>
  <c r="U11" i="11"/>
  <c r="U21" i="11"/>
  <c r="U58" i="9"/>
  <c r="Q56" i="9"/>
  <c r="Q54" i="9"/>
  <c r="Q52" i="9"/>
  <c r="U47" i="9"/>
  <c r="S45" i="9"/>
  <c r="Q43" i="9"/>
  <c r="U17" i="11"/>
  <c r="M13" i="11"/>
  <c r="S51" i="9"/>
  <c r="S49" i="9"/>
  <c r="Q47" i="9"/>
  <c r="U44" i="9"/>
  <c r="U28" i="7"/>
  <c r="U25" i="7"/>
  <c r="M47" i="11"/>
  <c r="Q59" i="9"/>
  <c r="O57" i="9"/>
  <c r="U54" i="9"/>
  <c r="U52" i="9"/>
  <c r="U50" i="9"/>
  <c r="O48" i="9"/>
  <c r="O46" i="9"/>
  <c r="U26" i="7"/>
  <c r="U23" i="7"/>
  <c r="U19" i="11"/>
  <c r="Q57" i="9"/>
  <c r="S53" i="9"/>
  <c r="Q50" i="9"/>
  <c r="S46" i="9"/>
  <c r="U21" i="7"/>
  <c r="U56" i="9"/>
  <c r="O53" i="9"/>
  <c r="U49" i="9"/>
  <c r="Q46" i="9"/>
  <c r="O56" i="9"/>
  <c r="Q49" i="9"/>
  <c r="U45" i="9"/>
  <c r="O47" i="11"/>
  <c r="U12" i="11"/>
  <c r="U57" i="9"/>
  <c r="S54" i="9"/>
  <c r="O51" i="9"/>
  <c r="S47" i="9"/>
  <c r="O44" i="9"/>
  <c r="U24" i="7"/>
  <c r="U10" i="11"/>
  <c r="S57" i="9"/>
  <c r="O54" i="9"/>
  <c r="O59" i="9"/>
  <c r="O49" i="9"/>
  <c r="Q58" i="9"/>
  <c r="S48" i="9"/>
  <c r="U22" i="7"/>
  <c r="U55" i="9"/>
  <c r="S55" i="9"/>
  <c r="O55" i="9"/>
  <c r="S44" i="9"/>
  <c r="Q44" i="9"/>
  <c r="U27" i="7"/>
  <c r="S59" i="9"/>
  <c r="Q51" i="9"/>
  <c r="S43" i="9"/>
  <c r="U20" i="3"/>
  <c r="O45" i="9"/>
  <c r="U24" i="3"/>
  <c r="O13" i="11"/>
  <c r="S52" i="9"/>
  <c r="U22" i="3"/>
  <c r="G9" i="12" l="1"/>
  <c r="U48" i="11"/>
  <c r="I36" i="11" l="1"/>
  <c r="I37" i="11"/>
  <c r="I38" i="11"/>
  <c r="G10" i="12"/>
  <c r="I18" i="3"/>
  <c r="I14" i="3"/>
  <c r="I17" i="3"/>
  <c r="I19" i="3"/>
  <c r="I15" i="3"/>
  <c r="I39" i="11"/>
  <c r="I16" i="3"/>
  <c r="I12" i="3"/>
  <c r="U9" i="9" l="1"/>
  <c r="G11" i="12"/>
  <c r="U41" i="9" l="1"/>
  <c r="U40" i="9"/>
  <c r="U42" i="9"/>
  <c r="G12" i="12"/>
  <c r="U9" i="3"/>
  <c r="U10" i="3"/>
  <c r="Q41" i="9" l="1"/>
  <c r="Q42" i="9"/>
  <c r="Q40" i="9"/>
  <c r="G13" i="12"/>
  <c r="Q9" i="3"/>
  <c r="Q10" i="3"/>
  <c r="K41" i="9" l="1"/>
  <c r="K40" i="9"/>
  <c r="K42" i="9"/>
  <c r="G14" i="12"/>
  <c r="K9" i="3"/>
  <c r="K10" i="3"/>
  <c r="G9" i="3" l="1"/>
  <c r="G41" i="9"/>
  <c r="G42" i="9"/>
  <c r="G40" i="9"/>
  <c r="G15" i="12"/>
  <c r="G16" i="12" s="1"/>
  <c r="G10" i="3"/>
  <c r="K25" i="7" l="1"/>
  <c r="U62" i="9"/>
  <c r="Q60" i="9"/>
  <c r="U61" i="9"/>
  <c r="O62" i="9"/>
  <c r="S62" i="9"/>
  <c r="O60" i="9"/>
  <c r="M62" i="9"/>
  <c r="M61" i="9"/>
  <c r="M60" i="9"/>
  <c r="U60" i="9"/>
  <c r="O61" i="9"/>
  <c r="S61" i="9"/>
  <c r="S60" i="9"/>
  <c r="Q61" i="9"/>
  <c r="Q62" i="9"/>
  <c r="M49" i="9"/>
  <c r="S24" i="9"/>
  <c r="M25" i="9"/>
  <c r="G26" i="9"/>
  <c r="K7" i="9"/>
  <c r="K49" i="9"/>
  <c r="Q26" i="9"/>
  <c r="M24" i="9"/>
  <c r="G25" i="9"/>
  <c r="I7" i="9"/>
  <c r="G7" i="9"/>
  <c r="I49" i="9"/>
  <c r="K25" i="9"/>
  <c r="O26" i="9"/>
  <c r="S7" i="9"/>
  <c r="Q7" i="9"/>
  <c r="M26" i="9"/>
  <c r="M7" i="9"/>
  <c r="K46" i="9"/>
  <c r="Q25" i="9"/>
  <c r="K26" i="9"/>
  <c r="G24" i="9"/>
  <c r="Q24" i="9"/>
  <c r="U7" i="9"/>
  <c r="I46" i="9"/>
  <c r="K24" i="9"/>
  <c r="O25" i="9"/>
  <c r="I24" i="9"/>
  <c r="S25" i="9"/>
  <c r="I25" i="9"/>
  <c r="S26" i="9"/>
  <c r="O24" i="9"/>
  <c r="I26" i="9"/>
  <c r="O7" i="9"/>
  <c r="G17" i="12"/>
  <c r="M29" i="11" l="1"/>
  <c r="O29" i="11"/>
  <c r="S29" i="11"/>
  <c r="Q29" i="11"/>
  <c r="O36" i="9"/>
  <c r="G18" i="12"/>
  <c r="G19" i="12" s="1"/>
  <c r="G7" i="3" l="1"/>
  <c r="G20" i="12"/>
  <c r="I7" i="3" l="1"/>
  <c r="G21" i="12"/>
  <c r="K7" i="3" l="1"/>
  <c r="G22" i="12"/>
  <c r="M7" i="3" l="1"/>
  <c r="G23" i="12"/>
  <c r="O7" i="3" l="1"/>
  <c r="G24" i="12"/>
  <c r="Q8" i="3" l="1"/>
  <c r="G25" i="12"/>
  <c r="S7" i="3" l="1"/>
  <c r="G26" i="12"/>
  <c r="G27" i="12" l="1"/>
  <c r="G28" i="12" l="1"/>
  <c r="G29" i="12" l="1"/>
  <c r="G30" i="12" l="1"/>
  <c r="U8" i="3" l="1"/>
  <c r="G31" i="12"/>
  <c r="G32" i="12" s="1"/>
  <c r="G33" i="12" s="1"/>
  <c r="G34" i="12" s="1"/>
  <c r="G35" i="12" s="1"/>
  <c r="G36" i="12" s="1"/>
  <c r="G37" i="12" s="1"/>
  <c r="G38" i="12" s="1"/>
  <c r="G39" i="12" s="1"/>
  <c r="G40" i="12" s="1"/>
  <c r="G41" i="12" s="1"/>
  <c r="G42" i="12" s="1"/>
  <c r="G43" i="12" s="1"/>
  <c r="G44" i="12" s="1"/>
  <c r="G45" i="12" s="1"/>
  <c r="G46" i="12" s="1"/>
  <c r="G47" i="12" s="1"/>
  <c r="G48" i="12" s="1"/>
  <c r="G49" i="12" s="1"/>
  <c r="G50" i="12" s="1"/>
  <c r="G51" i="12" s="1"/>
  <c r="G52" i="12" s="1"/>
  <c r="G53" i="12" s="1"/>
  <c r="G54" i="12" s="1"/>
  <c r="G55" i="12" s="1"/>
  <c r="G56" i="12" s="1"/>
  <c r="G57" i="12" s="1"/>
  <c r="G58" i="12" s="1"/>
  <c r="G59" i="12" s="1"/>
  <c r="G60" i="12" s="1"/>
  <c r="G61" i="12" s="1"/>
  <c r="G62" i="12" s="1"/>
  <c r="G63" i="12" s="1"/>
  <c r="G64" i="12" s="1"/>
  <c r="G65" i="12" s="1"/>
</calcChain>
</file>

<file path=xl/comments1.xml><?xml version="1.0" encoding="utf-8"?>
<comments xmlns="http://schemas.openxmlformats.org/spreadsheetml/2006/main">
  <authors>
    <author>Jessica Hanna</author>
    <author>Shweta Shrestha</author>
  </authors>
  <commentList>
    <comment ref="L33" authorId="0">
      <text>
        <r>
          <rPr>
            <sz val="9"/>
            <color indexed="81"/>
            <rFont val="Tahoma"/>
            <family val="2"/>
          </rPr>
          <t>This standard was introduced in 2010/11 however the 2012/13 report provided data for 2008/09 as shown here.</t>
        </r>
      </text>
    </comment>
    <comment ref="N33" authorId="0">
      <text>
        <r>
          <rPr>
            <sz val="9"/>
            <color indexed="81"/>
            <rFont val="Tahoma"/>
            <family val="2"/>
          </rPr>
          <t>This standard was introduced in 2010/11 however the 2012/13 report provided data for 2009/10 as shown here.</t>
        </r>
      </text>
    </comment>
    <comment ref="L37" authorId="0">
      <text>
        <r>
          <rPr>
            <sz val="9"/>
            <color indexed="81"/>
            <rFont val="Tahoma"/>
            <family val="2"/>
          </rPr>
          <t>This standard was introduced in 2010/11 however the 2012/13 report provided data for 2008/09 as shown here.</t>
        </r>
      </text>
    </comment>
    <comment ref="N37" authorId="0">
      <text>
        <r>
          <rPr>
            <sz val="9"/>
            <color indexed="81"/>
            <rFont val="Tahoma"/>
            <family val="2"/>
          </rPr>
          <t>This standard was introduced in 2010/11 however the 2012/13 report provided data for 2009/10 as shown here.</t>
        </r>
      </text>
    </comment>
    <comment ref="L44" authorId="0">
      <text>
        <r>
          <rPr>
            <sz val="9"/>
            <color indexed="81"/>
            <rFont val="Tahoma"/>
            <family val="2"/>
          </rPr>
          <t>This standard was introduced in 2010/11 however the 2012/13 report provided data for 2008/09 as shown here.</t>
        </r>
      </text>
    </comment>
    <comment ref="N44" authorId="0">
      <text>
        <r>
          <rPr>
            <sz val="9"/>
            <color indexed="81"/>
            <rFont val="Tahoma"/>
            <family val="2"/>
          </rPr>
          <t>This standard was introduced in 2010/11 however the 2012/13 report provided data for 2009/10 as shown here.</t>
        </r>
      </text>
    </comment>
    <comment ref="J54" authorId="0">
      <text>
        <r>
          <rPr>
            <sz val="9"/>
            <color indexed="81"/>
            <rFont val="Tahoma"/>
            <family val="2"/>
          </rPr>
          <t>Data for Lachlan and Macquarie valleys only.</t>
        </r>
      </text>
    </comment>
    <comment ref="L54" authorId="0">
      <text>
        <r>
          <rPr>
            <sz val="9"/>
            <color indexed="81"/>
            <rFont val="Tahoma"/>
            <family val="2"/>
          </rPr>
          <t>Data for Lachlan and Macquarie valleys only.</t>
        </r>
      </text>
    </comment>
    <comment ref="J56" authorId="0">
      <text>
        <r>
          <rPr>
            <sz val="9"/>
            <color indexed="81"/>
            <rFont val="Tahoma"/>
            <family val="2"/>
          </rPr>
          <t>Data for Lachlan and Macquarie valleys only.</t>
        </r>
      </text>
    </comment>
    <comment ref="N56" authorId="0">
      <text>
        <r>
          <rPr>
            <sz val="9"/>
            <color indexed="81"/>
            <rFont val="Tahoma"/>
            <family val="2"/>
          </rPr>
          <t>Data for Northern valleys only.</t>
        </r>
      </text>
    </comment>
    <comment ref="T70" authorId="0">
      <text>
        <r>
          <rPr>
            <sz val="9"/>
            <color indexed="81"/>
            <rFont val="Tahoma"/>
            <family val="2"/>
          </rPr>
          <t>Data reported as 'Brogo and Bega', not just 'Bega'.</t>
        </r>
      </text>
    </comment>
    <comment ref="F75" authorId="1">
      <text>
        <r>
          <rPr>
            <sz val="9"/>
            <color indexed="81"/>
            <rFont val="Tahoma"/>
            <family val="2"/>
          </rPr>
          <t>Responses were all reported as 'immediate'.</t>
        </r>
      </text>
    </comment>
    <comment ref="J80" authorId="0">
      <text>
        <r>
          <rPr>
            <sz val="9"/>
            <color indexed="81"/>
            <rFont val="Tahoma"/>
            <family val="2"/>
          </rPr>
          <t xml:space="preserve">The Fish River Water Supply (FRWS) scheme does not yet have daily minimum flow targets. These targets are normally established by DWE as part of a Water Sharing Plan. The Fish River does not yet have a Water Sharing Plan and State Water is not aware of any plans by DWE to develop such a plan. In previous reports, State Water has interpreted this requirement as an average riparian release of 1.9 ML per day. In response to the severity of the drought, in 2007/08 State Water sought and received approval from DWE for releases to the Fish River to mimic natural flow release variations. In addition, during 2007/08 the scheme maintained water restrictions, with the approval of with the FRWS Customer Council.
</t>
        </r>
      </text>
    </comment>
    <comment ref="L80" authorId="0">
      <text>
        <r>
          <rPr>
            <sz val="9"/>
            <color indexed="81"/>
            <rFont val="Tahoma"/>
            <family val="2"/>
          </rPr>
          <t>The Fish River Water Supply (FRWS) scheme does not yet have daily minimum flow targets. These targets are normally established by NOW (formerly DWE) as part of a WSP. The Fish River does not yet have a WSP and State Water is not aware of any plans by NOW to develop such a plan. In previous reports, State Water has interpreted this requirement as an average riparian release of 1.9 ML per day. In response to the severity of the drought, in 2007/08 State Water sought and received approval from the then DWE for releases to the Fish River to mimic natural flow release variations. In addition, during 2007/08 the scheme maintained water restrictions, with the approval of with the FRWS Customer Council.</t>
        </r>
      </text>
    </comment>
    <comment ref="N80" authorId="0">
      <text>
        <r>
          <rPr>
            <sz val="9"/>
            <color indexed="81"/>
            <rFont val="Tahoma"/>
            <family val="2"/>
          </rPr>
          <t>The Fish River Water Supply (FRWS) scheme does not yet have daily minimum flow targets. These targets are normally established by NOW (formerly DWE) as part of a WSP. The Fish River does not yet have a WSP and State Water is not aware of any plans by NOW to develop such a plan. In previous reports, State Water has interpreted this requirement as an average riparian release of 1.9 ML per day. In response to the severity of the drought, in 2007/08 State Water sought and received approval from the then DWE for releases to the Fish River to mimic natural flow release variations. In addition, during 2007/08 the scheme maintained water restrictions, with the approval of with the FRWS Customer Council.</t>
        </r>
      </text>
    </comment>
    <comment ref="P80" authorId="0">
      <text>
        <r>
          <rPr>
            <sz val="9"/>
            <color indexed="81"/>
            <rFont val="Tahoma"/>
            <family val="2"/>
          </rPr>
          <t>The Fish River Water Supply (FRWS) scheme does not yet have daily minimum flow targets.  These targets are normally established by NOW as part of a WSP.  The Fish River does not yet have a WSP.
In relation to Oberon Dam in previous reports, State Water has interpreted this requirement as an average riparian release of 1.ML per day from the dam.  In relation to accessing water from Duckmaloi River State Water has interpreted this requirement as maintaining a minimum flow of 6ML per day downstream of the Duckmaloi Weir. Consequent to the Minister's review of water sharing arrangements in the FRWS, this minimum flow requirements has been reduced to 3ML per day and this was effective from 7 March 2011.
There were only 3 days in 2010-2011 when this minimum flow requirements had not been met, resulting in 99% compliance.</t>
        </r>
      </text>
    </comment>
    <comment ref="F88" authorId="0">
      <text>
        <r>
          <rPr>
            <sz val="9"/>
            <color indexed="81"/>
            <rFont val="Tahoma"/>
            <family val="2"/>
          </rPr>
          <t>Data in spreadsheet unreliable for 2005/06 NWI C17.  Indicator not reported in 1 September report.</t>
        </r>
      </text>
    </comment>
  </commentList>
</comments>
</file>

<file path=xl/comments2.xml><?xml version="1.0" encoding="utf-8"?>
<comments xmlns="http://schemas.openxmlformats.org/spreadsheetml/2006/main">
  <authors>
    <author>Shweta Shrestha</author>
    <author>Jessica Hanna</author>
  </authors>
  <commentList>
    <comment ref="T11" authorId="0">
      <text>
        <r>
          <rPr>
            <sz val="9"/>
            <color indexed="81"/>
            <rFont val="Tahoma"/>
            <family val="2"/>
          </rPr>
          <t>In 2012/13 the wording for this indicator changed slightly to exclude clean-up notices.</t>
        </r>
      </text>
    </comment>
    <comment ref="F43" authorId="1">
      <text>
        <r>
          <rPr>
            <sz val="9"/>
            <color indexed="81"/>
            <rFont val="Tahoma"/>
            <family val="2"/>
          </rPr>
          <t>Data in spreadsheet unreliable for 2005/06 NWI W1.</t>
        </r>
      </text>
    </comment>
  </commentList>
</comments>
</file>

<file path=xl/comments3.xml><?xml version="1.0" encoding="utf-8"?>
<comments xmlns="http://schemas.openxmlformats.org/spreadsheetml/2006/main">
  <authors>
    <author>Shweta Shrestha</author>
    <author>Jessica Hanna</author>
  </authors>
  <commentList>
    <comment ref="L41" authorId="0">
      <text>
        <r>
          <rPr>
            <sz val="9"/>
            <color indexed="81"/>
            <rFont val="Tahoma"/>
            <family val="2"/>
          </rPr>
          <t>Audits commenced in 2009/10.
Audits to be 4 year cyclic.</t>
        </r>
      </text>
    </comment>
    <comment ref="J43" authorId="1">
      <text>
        <r>
          <rPr>
            <sz val="9"/>
            <color indexed="81"/>
            <rFont val="Tahoma"/>
            <family val="2"/>
          </rPr>
          <t>Reporting commenced in 2008/09.</t>
        </r>
      </text>
    </comment>
  </commentList>
</comments>
</file>

<file path=xl/comments4.xml><?xml version="1.0" encoding="utf-8"?>
<comments xmlns="http://schemas.openxmlformats.org/spreadsheetml/2006/main">
  <authors>
    <author>Shweta Shrestha</author>
  </authors>
  <commentList>
    <comment ref="K11" authorId="0">
      <text>
        <r>
          <rPr>
            <sz val="9"/>
            <color indexed="81"/>
            <rFont val="Tahoma"/>
            <family val="2"/>
          </rPr>
          <t>Currently available at: http://www.parliament.nsw.gov.au/prod/la/latabdoc.nsf/062281a7012b5820ca257020000a3058/dd593c6881c3b4a6ca257c4600814ee6?OpenDocument&amp;Highlight=0,catchment*,audit*</t>
        </r>
      </text>
    </comment>
  </commentList>
</comments>
</file>

<file path=xl/sharedStrings.xml><?xml version="1.0" encoding="utf-8"?>
<sst xmlns="http://schemas.openxmlformats.org/spreadsheetml/2006/main" count="1806" uniqueCount="703">
  <si>
    <t>Indicator</t>
  </si>
  <si>
    <t>Utility</t>
  </si>
  <si>
    <t>2005/06</t>
  </si>
  <si>
    <t>2006/07</t>
  </si>
  <si>
    <t>2007/08</t>
  </si>
  <si>
    <t>2008/09</t>
  </si>
  <si>
    <t>2009/10</t>
  </si>
  <si>
    <t>2010/11</t>
  </si>
  <si>
    <t>2011/12</t>
  </si>
  <si>
    <t>2012/13</t>
  </si>
  <si>
    <t>Type</t>
  </si>
  <si>
    <t>No.</t>
  </si>
  <si>
    <t>Description</t>
  </si>
  <si>
    <t>IPART</t>
  </si>
  <si>
    <t>WQ1(H)</t>
  </si>
  <si>
    <t>Hunter Water</t>
  </si>
  <si>
    <t>SCA H1</t>
  </si>
  <si>
    <t>SCA</t>
  </si>
  <si>
    <t>SCA H2</t>
  </si>
  <si>
    <t>WQ-RH-E</t>
  </si>
  <si>
    <t>WQ-RH-C</t>
  </si>
  <si>
    <t>FRWQ</t>
  </si>
  <si>
    <t>State Water</t>
  </si>
  <si>
    <t>NWI</t>
  </si>
  <si>
    <t>H3</t>
  </si>
  <si>
    <t>Sydney Water</t>
  </si>
  <si>
    <t>H4</t>
  </si>
  <si>
    <t>Notes/ Comments</t>
  </si>
  <si>
    <t>D09/8274</t>
  </si>
  <si>
    <t>Doc #</t>
  </si>
  <si>
    <t>TRIM Reference</t>
  </si>
  <si>
    <t>folder #</t>
  </si>
  <si>
    <t>06/224-3</t>
  </si>
  <si>
    <t>Hunter Water Corporation Operating Licence Performance to 30 June 2009</t>
  </si>
  <si>
    <t>Title</t>
  </si>
  <si>
    <t>Date</t>
  </si>
  <si>
    <t>Full compliance</t>
  </si>
  <si>
    <t>D10/9897</t>
  </si>
  <si>
    <t>Hunter Water Corporation Operating Licence Performance to 30 June 2010</t>
  </si>
  <si>
    <t>10/39</t>
  </si>
  <si>
    <t>D11/12640</t>
  </si>
  <si>
    <t>10/590</t>
  </si>
  <si>
    <t>D12/13376</t>
  </si>
  <si>
    <t>06/224-4</t>
  </si>
  <si>
    <t>Hunter Water Corporation Operating Licence Performance to 30 June 2012</t>
  </si>
  <si>
    <t>-</t>
  </si>
  <si>
    <t>Sydney Catchment Authority Annual Water Quality Monitoring Report 2009-10 Appendix A</t>
  </si>
  <si>
    <t>D11/21125</t>
  </si>
  <si>
    <t>11/414</t>
  </si>
  <si>
    <t>Sydney Catchment Authority Annual Water Quality Monitoring Report 2011 -12 Appendices</t>
  </si>
  <si>
    <t>E.Coli</t>
  </si>
  <si>
    <t>Colour</t>
  </si>
  <si>
    <t>Turbidity</t>
  </si>
  <si>
    <t>Iron</t>
  </si>
  <si>
    <t>Manganese</t>
  </si>
  <si>
    <t>pH</t>
  </si>
  <si>
    <t>Indicator/System Performance Standard</t>
  </si>
  <si>
    <t>SPS 1</t>
  </si>
  <si>
    <t>SPS 2</t>
  </si>
  <si>
    <t>Number of properties that experience an unplanned water interruption exceeding 5 hours, as defined in the Operating Licence, in the preceding financial year</t>
  </si>
  <si>
    <t>SPS 3</t>
  </si>
  <si>
    <t>Number of properties that experience 3 or more unplanned water interruptions exceeding 1 hour, as defined in the Operating Licence, in the preceding financial year</t>
  </si>
  <si>
    <t>SPS 4</t>
  </si>
  <si>
    <t>SPS 5</t>
  </si>
  <si>
    <t>Number of properties (other than public properties) that experience 3 or more uncontrolled sewage overflows in dry weather, as defined in the Operating Licence, in the preceding financial year</t>
  </si>
  <si>
    <t>RT 1</t>
  </si>
  <si>
    <t xml:space="preserve">Percentage of Priority 6 breaks/leaks in drinking water mains (as defined in the Operating Licence) that Sydney Water attended within 3 hours </t>
  </si>
  <si>
    <t>RT 2</t>
  </si>
  <si>
    <t xml:space="preserve">Percentage of Priority 5 breaks/leaks in drinking water mains (as defined in the Operating Licence) that Sydney Water attended within 6 hours </t>
  </si>
  <si>
    <t>RT 3</t>
  </si>
  <si>
    <t>I1</t>
  </si>
  <si>
    <t>I2</t>
  </si>
  <si>
    <t>Occurrence of water interruptions to affected properties (i.e. the number of properties experiencing 3 or more Planned and Unplanned water interruptions) of more than one hour duration)</t>
  </si>
  <si>
    <t>I3</t>
  </si>
  <si>
    <t>I4</t>
  </si>
  <si>
    <t>The number of residential properties affected by planned water supply interruptions in peak hours (5am-9am and 5pm-11pm)</t>
  </si>
  <si>
    <t>I5</t>
  </si>
  <si>
    <t>The number of properties  in the utility’s drinking water supply network experiencing a water pressure failure which is occasional or recurrent, but not permanent</t>
  </si>
  <si>
    <t>I6</t>
  </si>
  <si>
    <t xml:space="preserve">Number of Priority 6 sewage overflows responded to in a year </t>
  </si>
  <si>
    <t>I7</t>
  </si>
  <si>
    <t xml:space="preserve">Number of Priority 5 sewage overflows responded to in a year </t>
  </si>
  <si>
    <t>I8</t>
  </si>
  <si>
    <t>Number of residential customers’ dwellings affected by sewer spills not contained within 1 hour of notification</t>
  </si>
  <si>
    <t>Number of properties that experience 3 or more unplanned water interruptions that each lasts more than 1 hour (no more that 5,000)</t>
  </si>
  <si>
    <t>Number of properties (other than public properties) that experience 3 or more uncontrolled wastewater overflows in dry weather (no more than 45)</t>
  </si>
  <si>
    <t>I4(H)</t>
  </si>
  <si>
    <t>I6(H)</t>
  </si>
  <si>
    <t>I7(H)</t>
  </si>
  <si>
    <t>A1.WD(a)</t>
  </si>
  <si>
    <t>A1.WD(b)</t>
  </si>
  <si>
    <t>percentage of complying water orders identified as being delivered outside of ±1 day of the scheduled day of delivery, as measured by customer complaints;</t>
  </si>
  <si>
    <t>A1.WD(c)</t>
  </si>
  <si>
    <t>A1.WD(d)</t>
  </si>
  <si>
    <t>A1.WD(e)</t>
  </si>
  <si>
    <t>B1.AM(a)</t>
  </si>
  <si>
    <t>B1.AM(b)</t>
  </si>
  <si>
    <t>B1.AM(c)</t>
  </si>
  <si>
    <t>B1.AM(d)</t>
  </si>
  <si>
    <t>B1.AM(e)</t>
  </si>
  <si>
    <t>2.WD</t>
  </si>
  <si>
    <t>A8</t>
  </si>
  <si>
    <t>Water main breaks (No. per 100km of water main)</t>
  </si>
  <si>
    <t>A10</t>
  </si>
  <si>
    <t>Real losses (L/service connection/d)</t>
  </si>
  <si>
    <t>A14</t>
  </si>
  <si>
    <t>C15</t>
  </si>
  <si>
    <t>Average duration of an unplanned interruption - water (minutes)</t>
  </si>
  <si>
    <t>C16</t>
  </si>
  <si>
    <t>Average sewerage interruption (minutes)</t>
  </si>
  <si>
    <t>C17</t>
  </si>
  <si>
    <t>Chapter 1 : Water Quality</t>
  </si>
  <si>
    <t>State Water Corporation Report to IPART under the Operating Licence 1 September 2008</t>
  </si>
  <si>
    <t>08/450</t>
  </si>
  <si>
    <t>Hover over the cell with the mouse to show the comment.</t>
  </si>
  <si>
    <t xml:space="preserve">IPART </t>
  </si>
  <si>
    <t>Sydney Catchment Authority</t>
  </si>
  <si>
    <t>SWC</t>
  </si>
  <si>
    <t>Sydney Water Corporation</t>
  </si>
  <si>
    <t>HWC</t>
  </si>
  <si>
    <t>Hunter Water Corporation</t>
  </si>
  <si>
    <t>Notes/Comments</t>
  </si>
  <si>
    <t>N/A</t>
  </si>
  <si>
    <t>Chapter 4: Customers</t>
  </si>
  <si>
    <t>C1</t>
  </si>
  <si>
    <t>The percentage of complaints resolved within 10 business days</t>
  </si>
  <si>
    <t>C2</t>
  </si>
  <si>
    <t>Percent of calls abandoned</t>
  </si>
  <si>
    <t>C3</t>
  </si>
  <si>
    <t>C4</t>
  </si>
  <si>
    <t>C5 (S)</t>
  </si>
  <si>
    <t>C6 (S)</t>
  </si>
  <si>
    <t>C7</t>
  </si>
  <si>
    <t>C8</t>
  </si>
  <si>
    <t>C9</t>
  </si>
  <si>
    <t>C10</t>
  </si>
  <si>
    <t>Value of payment assistance vouchers or payment assistance scheme credits provided  to customers</t>
  </si>
  <si>
    <t>C11</t>
  </si>
  <si>
    <t>The total number of residential customers disconnected for non-payment of amounts owed to the utility.</t>
  </si>
  <si>
    <t>C12</t>
  </si>
  <si>
    <t>The total number of non-residential customers disconnected for non-payment of amounts owed to the utility.</t>
  </si>
  <si>
    <t>C13</t>
  </si>
  <si>
    <t>Total number of residential customers on whom water flow restrictions have been imposed</t>
  </si>
  <si>
    <t>C14</t>
  </si>
  <si>
    <t>Total number of non-residential customers on whom water flow restrictions have been imposed</t>
  </si>
  <si>
    <t>Number per 1000 properties of contacts received by water
utility that are requests for instalment or deferred payment
plans.</t>
  </si>
  <si>
    <t>2. PF (a)</t>
  </si>
  <si>
    <t>2. PF (b)</t>
  </si>
  <si>
    <t>2. PF (c)</t>
  </si>
  <si>
    <t>2. PF (d)</t>
  </si>
  <si>
    <t>2. PF (e)</t>
  </si>
  <si>
    <t>2. PF (f)</t>
  </si>
  <si>
    <t>2. PF (g)</t>
  </si>
  <si>
    <t>Percentage of calls answered by an operator within 30 seconds</t>
  </si>
  <si>
    <r>
      <t xml:space="preserve">percentage of water orders rescheduled in consultation with Customers within one working day of a known shortage or delivery delay;
</t>
    </r>
    <r>
      <rPr>
        <b/>
        <i/>
        <u/>
        <sz val="9"/>
        <rFont val="Arial"/>
        <family val="2"/>
      </rPr>
      <t>Note:</t>
    </r>
    <r>
      <rPr>
        <i/>
        <sz val="9"/>
        <rFont val="Arial"/>
        <family val="2"/>
      </rPr>
      <t xml:space="preserve"> This indicator should be calculated as a percentage of the total number of water orders rescheduled due to a known shortage or delivery delay.</t>
    </r>
  </si>
  <si>
    <t>D11/11206</t>
  </si>
  <si>
    <t>09/184</t>
  </si>
  <si>
    <t>State Water Corporation Report to IPART under the Operating Licence 1 September 2009</t>
  </si>
  <si>
    <t>Peel</t>
  </si>
  <si>
    <t>Namoi</t>
  </si>
  <si>
    <t>Gwydir</t>
  </si>
  <si>
    <t>Border Rivers</t>
  </si>
  <si>
    <t>Murray</t>
  </si>
  <si>
    <t>Hunter</t>
  </si>
  <si>
    <t>Paterson</t>
  </si>
  <si>
    <t>Lower Darling</t>
  </si>
  <si>
    <t>Murrumbidgee</t>
  </si>
  <si>
    <t>Billabong Creek</t>
  </si>
  <si>
    <t>Bega</t>
  </si>
  <si>
    <t>Richmond</t>
  </si>
  <si>
    <t>Lachlan</t>
  </si>
  <si>
    <t>Oberon Dam (min 2.4 MLD)</t>
  </si>
  <si>
    <t>Duckmaloi Weir (min 3 MLD)</t>
  </si>
  <si>
    <t>State Water Corporation Report to IPART under the Operating Licence 1 September 2010</t>
  </si>
  <si>
    <t>State Water Corporation Report to IPART under the Operating Licence 1 September 2011</t>
  </si>
  <si>
    <t>State Water Corporation Report to IPART under the Operating Licence 1 September 2012</t>
  </si>
  <si>
    <t>D12/16573</t>
  </si>
  <si>
    <t>12/135</t>
  </si>
  <si>
    <t>D06/8608</t>
  </si>
  <si>
    <t>06/379</t>
  </si>
  <si>
    <t>State Water Corporation Report to IPART under the Operating Licence 1 September 2006</t>
  </si>
  <si>
    <t>D11/11098</t>
  </si>
  <si>
    <t>10/259</t>
  </si>
  <si>
    <t>D12/271</t>
  </si>
  <si>
    <t>13 of 13</t>
  </si>
  <si>
    <t>12 of 13</t>
  </si>
  <si>
    <t>3 of 3</t>
  </si>
  <si>
    <t>4 of 4</t>
  </si>
  <si>
    <t>5 of 5</t>
  </si>
  <si>
    <t>Number of zones where chemical compliance was achieved</t>
  </si>
  <si>
    <t>D12/16879</t>
  </si>
  <si>
    <t>11/247</t>
  </si>
  <si>
    <t>WC1</t>
  </si>
  <si>
    <t>WC2</t>
  </si>
  <si>
    <t>E1</t>
  </si>
  <si>
    <t>Total number of proceedings and Penalty Notices under the Protection of the Environment Operations (POEO)Act 1997 issued to  the water utility</t>
  </si>
  <si>
    <t>E2</t>
  </si>
  <si>
    <t>Total number of proceedings and Penalty Notices under the Protection of the Environment Operations (POEO) Act 1997 issued to contractors engaged by the water utility.</t>
  </si>
  <si>
    <t>E3</t>
  </si>
  <si>
    <t>E4</t>
  </si>
  <si>
    <t>Total electricity consumption by sewer assets (KWh/ML of sewage collected).</t>
  </si>
  <si>
    <t>E5</t>
  </si>
  <si>
    <t>Electricity consumption from renewable sources or generated by the water utility expressed as a percentage of total electricity consumption.</t>
  </si>
  <si>
    <t>E6 (S)</t>
  </si>
  <si>
    <t>Total number of Controlled Sewage Overflows that occur in dry weather</t>
  </si>
  <si>
    <t>E7 (S)</t>
  </si>
  <si>
    <t>E8 (S)</t>
  </si>
  <si>
    <t>E9 (S)</t>
  </si>
  <si>
    <t>E10 (S)</t>
  </si>
  <si>
    <t>E11</t>
  </si>
  <si>
    <t>E12</t>
  </si>
  <si>
    <t>Percent of solid waste recycled or reused expressed as a percentage of solid waste generated</t>
  </si>
  <si>
    <t>E13 (S)</t>
  </si>
  <si>
    <t>E14</t>
  </si>
  <si>
    <t>E15</t>
  </si>
  <si>
    <t>E16 (S)</t>
  </si>
  <si>
    <t>Total area of native vegetation gain due to rehabilitation, replanting and protection by Sydney Water.</t>
  </si>
  <si>
    <t>E17</t>
  </si>
  <si>
    <t>Total number and nature of proceedings or Penalty Notices of conditions under licences issued to the water utility by NOW for water management</t>
  </si>
  <si>
    <t>3.1.1</t>
  </si>
  <si>
    <t>Total electricity consumption by water assets (kWh/ML of water supplied to be included).</t>
  </si>
  <si>
    <t>Percent of solid waste recycled or reused expressed as a percentage of solid waste generated.</t>
  </si>
  <si>
    <t>Total number and nature of proceedings or Penalty Notices of conditions under licences issued to the water utility by NOW for water management.</t>
  </si>
  <si>
    <t>BH-B-M</t>
  </si>
  <si>
    <t>2001 and 2006 spring ausRivAS scores, plus additional data from sustainable rivers audit (SRA)</t>
  </si>
  <si>
    <t>WA-SW-SWF</t>
  </si>
  <si>
    <t>Level and variability of streamflow</t>
  </si>
  <si>
    <t>WA-SW-EF</t>
  </si>
  <si>
    <t>W1</t>
  </si>
  <si>
    <t>Volume of water sourced from surface water (ML)</t>
  </si>
  <si>
    <t>W2</t>
  </si>
  <si>
    <t>Volume of water sourced from groundwater (ML)</t>
  </si>
  <si>
    <t>W3</t>
  </si>
  <si>
    <t>Volume of water sourced from desalination (ML)</t>
  </si>
  <si>
    <t>W4</t>
  </si>
  <si>
    <t>Volume of water sourced from recycling (ML)</t>
  </si>
  <si>
    <t>W5</t>
  </si>
  <si>
    <t>Volume of water received from bulk supplier (ML)</t>
  </si>
  <si>
    <t>W6</t>
  </si>
  <si>
    <t>Volume of bulk recycled water purchased (ML)</t>
  </si>
  <si>
    <t>W7</t>
  </si>
  <si>
    <t>Total sourced water (ML)</t>
  </si>
  <si>
    <t>W8</t>
  </si>
  <si>
    <t>Volume of water supplied – residential (ML)</t>
  </si>
  <si>
    <t>W9</t>
  </si>
  <si>
    <t>Volume of water supplied – Commercial, municipal and industrial (ML)</t>
  </si>
  <si>
    <t>W10</t>
  </si>
  <si>
    <t>Volume of water supplied – other (ML)</t>
  </si>
  <si>
    <t>W18</t>
  </si>
  <si>
    <t>Total sewage collected (ML)</t>
  </si>
  <si>
    <t>W19</t>
  </si>
  <si>
    <t>Sewage collected per property (kL/property)</t>
  </si>
  <si>
    <t>W20</t>
  </si>
  <si>
    <t xml:space="preserve">Volume of recycled water supplied -Residential (ML) </t>
  </si>
  <si>
    <t>W21</t>
  </si>
  <si>
    <t>Volume of recycled water supplied –Commercial, municipal and industrial (ML)</t>
  </si>
  <si>
    <t>W22</t>
  </si>
  <si>
    <t>Volume of recycled water supplied -Agricultural (ML)</t>
  </si>
  <si>
    <t>W23</t>
  </si>
  <si>
    <t>Volume of recycled water supplied –Environmental (ML)</t>
  </si>
  <si>
    <t>W24</t>
  </si>
  <si>
    <t>Volume of recycled water supplied – On site (ML)</t>
  </si>
  <si>
    <t>E8</t>
  </si>
  <si>
    <t>W11</t>
  </si>
  <si>
    <t>Total urban water supplied</t>
  </si>
  <si>
    <t>W13</t>
  </si>
  <si>
    <t>Total volume of water supplied - Environmental (ML)</t>
  </si>
  <si>
    <t>D06/8593</t>
  </si>
  <si>
    <t>05/321-1</t>
  </si>
  <si>
    <t>Licence Standard (No. of properties)</t>
  </si>
  <si>
    <t>Licence Standard (% responded to within 3 hours)</t>
  </si>
  <si>
    <t>Licence Standard (% responded to within 6 hours)</t>
  </si>
  <si>
    <t>Percentage of Priority 4 breaks/leaks in drinking water mains (as defined in the Operating Licence) that Sydney Water attended within 5 days (subject to clause 4.12.4)</t>
  </si>
  <si>
    <t>Licence Standard (% responded to within 5 days)</t>
  </si>
  <si>
    <t>Sydney Water Operating Licence Compliance Report 1 July 2005 to 30 June 2006</t>
  </si>
  <si>
    <t>Total mass of solid waste generated by the water utility (tonnes)</t>
  </si>
  <si>
    <t>Total area of native vegetation rehabilitated (ha).</t>
  </si>
  <si>
    <t>Total area of clearing of native vegetation (ha).</t>
  </si>
  <si>
    <t>The quantity of potable water that Sydney Water has drawn from all sources in the preceding financial year (L/person/day)</t>
  </si>
  <si>
    <t xml:space="preserve"> </t>
  </si>
  <si>
    <t>D07/11179</t>
  </si>
  <si>
    <t>Sydney Water Compliance Reports for 2005-2010 Operating Licence</t>
  </si>
  <si>
    <t>D07/13325</t>
  </si>
  <si>
    <t>Sydney Water Water Conservation and Recycling Implementation Report 2005-2006</t>
  </si>
  <si>
    <t>Total number</t>
  </si>
  <si>
    <t>Nature</t>
  </si>
  <si>
    <t>Number audited for compliance</t>
  </si>
  <si>
    <t>Number that comply with conditions</t>
  </si>
  <si>
    <t>Volume of water taken in excess of access licence conditions (ML)</t>
  </si>
  <si>
    <t>Number of licences and licence breaches involved</t>
  </si>
  <si>
    <t>D08/9838</t>
  </si>
  <si>
    <t>D10/11533</t>
  </si>
  <si>
    <t>10/258</t>
  </si>
  <si>
    <t>Hunter Water must ensure that no more than 14000 properties in a financial year experience one or more planned water interruptions or an unplanned water interruptions which taken together have a cumulative duration exceeding 5 hours.  This is known as the water continuity standard</t>
  </si>
  <si>
    <t>Licence Standard (no more than 4,800)</t>
  </si>
  <si>
    <t>05/321-2</t>
  </si>
  <si>
    <t>Sydney Water Operating Licence Compliance Report Annual Report 2007-08</t>
  </si>
  <si>
    <t>Total water and sewerage complaints (no. per 1000 properties)</t>
  </si>
  <si>
    <t>Total number of non-residential customers on whom water flow restrictions have been imposed (per 1000 properties)</t>
  </si>
  <si>
    <t>Total number of residential customers on whom water flow restrictions have been imposed (per 1000 properties)</t>
  </si>
  <si>
    <t>The total number of residential customers disconnected for non-payment of amounts owed to the utility (per 1000 properties)</t>
  </si>
  <si>
    <t>Sydney Water Water Conservation and Recycling Implementation Report 2009-10</t>
  </si>
  <si>
    <t>D11/8876</t>
  </si>
  <si>
    <t>10/257-2</t>
  </si>
  <si>
    <t>D12/18159</t>
  </si>
  <si>
    <t>12/131</t>
  </si>
  <si>
    <t>National Performance Report 2010-11 Urban Water Utilities PART B: Spreadsheet of all data reported</t>
  </si>
  <si>
    <t>Sydney Water Operating Licence Environment Report  - Environmental Indicators Report 2011-12</t>
  </si>
  <si>
    <t>D11/8817</t>
  </si>
  <si>
    <t>10/257-1</t>
  </si>
  <si>
    <t>Sydney Water Folio of Progress Water Pressure Standard</t>
  </si>
  <si>
    <t>Sydney Water Folio of Progress Water Continuity Standard</t>
  </si>
  <si>
    <t>Sydney Water Folio of Progress Sewage Overflow Standard</t>
  </si>
  <si>
    <t>Sydney Water Folio of Progress Response Time for Water Main Breaks</t>
  </si>
  <si>
    <t>D11/8809</t>
  </si>
  <si>
    <t>Sydney Water Operating Licence Compliance Report Annual Report 2009-10</t>
  </si>
  <si>
    <t>D09/10590</t>
  </si>
  <si>
    <t>05/321-3</t>
  </si>
  <si>
    <t>Sydney Water Operating Licence Compliance Report Annual Report 2008-09</t>
  </si>
  <si>
    <t>OL4.1.1</t>
  </si>
  <si>
    <t>D11/20672</t>
  </si>
  <si>
    <t>11/249</t>
  </si>
  <si>
    <t>Hunter Water Service Quality and System Performance Report 2010-11</t>
  </si>
  <si>
    <t>D13/3895</t>
  </si>
  <si>
    <t>12/133</t>
  </si>
  <si>
    <t>Hunter Water Service Quality and System Performance Report 2011-12</t>
  </si>
  <si>
    <t>OL4.2.1(a)</t>
  </si>
  <si>
    <t>OL4.2.1(b)</t>
  </si>
  <si>
    <t>OL4.3.1(a)</t>
  </si>
  <si>
    <t>OL4.3.1(b)</t>
  </si>
  <si>
    <t>TABLE 1</t>
  </si>
  <si>
    <t>Job No</t>
  </si>
  <si>
    <t>Comments</t>
  </si>
  <si>
    <t>Date of
interruption</t>
  </si>
  <si>
    <t>Location - 
Street, suburb</t>
  </si>
  <si>
    <t>No.
Properties</t>
  </si>
  <si>
    <t>Duration
(hrs)</t>
  </si>
  <si>
    <t>Secret Corner</t>
  </si>
  <si>
    <t>Mount Hall Rd</t>
  </si>
  <si>
    <t>Comorant Dr</t>
  </si>
  <si>
    <t>Newcastle Rd</t>
  </si>
  <si>
    <t>Main Rd</t>
  </si>
  <si>
    <t>375mm main damaged by external party</t>
  </si>
  <si>
    <t>Complication caused by installation of flowmeter on 500mm main</t>
  </si>
  <si>
    <t>Source:</t>
  </si>
  <si>
    <t xml:space="preserve"> Reference # </t>
  </si>
  <si>
    <t>TABLE 2</t>
  </si>
  <si>
    <t>All streets</t>
  </si>
  <si>
    <t>Faul St</t>
  </si>
  <si>
    <t>High St</t>
  </si>
  <si>
    <t>Boat Harbour</t>
  </si>
  <si>
    <t>Coal Point</t>
  </si>
  <si>
    <t>pg 12</t>
  </si>
  <si>
    <t>Various streets</t>
  </si>
  <si>
    <t>The Hill</t>
  </si>
  <si>
    <t>Raymond Terrace</t>
  </si>
  <si>
    <t>Kooragang Island</t>
  </si>
  <si>
    <t>Rathmines</t>
  </si>
  <si>
    <t>Wallsend</t>
  </si>
  <si>
    <t>Glendale</t>
  </si>
  <si>
    <t>Air scouring</t>
  </si>
  <si>
    <t>200mm main break</t>
  </si>
  <si>
    <t>Replace stop valves</t>
  </si>
  <si>
    <t>Interruption type</t>
  </si>
  <si>
    <t>Planned</t>
  </si>
  <si>
    <t>Unplanned</t>
  </si>
  <si>
    <t>D09/8501</t>
  </si>
  <si>
    <t>09/183</t>
  </si>
  <si>
    <t>D08/10851</t>
  </si>
  <si>
    <t>08/127-1</t>
  </si>
  <si>
    <t>D07/12379</t>
  </si>
  <si>
    <t>06/224-1</t>
  </si>
  <si>
    <t>Hunter Water System Performance Schedule 4 2006-07 Report to IPART August 2007</t>
  </si>
  <si>
    <t>TABLE 3</t>
  </si>
  <si>
    <t>Date of Interruption</t>
  </si>
  <si>
    <t>Location</t>
  </si>
  <si>
    <t>No. Properties</t>
  </si>
  <si>
    <t>Duration (hr)</t>
  </si>
  <si>
    <t>BEACH RD, WANGI WANGI</t>
  </si>
  <si>
    <t>CORMORANT ST, KOORAGANG</t>
  </si>
  <si>
    <t>BOWMAN ST, SWANSEA</t>
  </si>
  <si>
    <t>EXCELSIOR ST, TORONTO</t>
  </si>
  <si>
    <t>Various ST, MAQUARIE HILLS</t>
  </si>
  <si>
    <t>Various ST, TORONTO</t>
  </si>
  <si>
    <t>3.5-8.5</t>
  </si>
  <si>
    <t>6.7-8.1</t>
  </si>
  <si>
    <t>Major Storm June 2007 - All properties in Valentine Water Pumping Station Zone were affected due to power failure at the pumping station during the storm.</t>
  </si>
  <si>
    <t>Major Storm June 2007 - All properties in Christina St High Level Zone were affected due to the power failure at Cardiff (Murray St) Water Pumping Station during the storm.</t>
  </si>
  <si>
    <t>Major Storm 2007 - All properties in Toronto No. 2 reservoir zone were affected due to power failure at Toronto Water pumping station during the storm.</t>
  </si>
  <si>
    <t>Reference #</t>
  </si>
  <si>
    <t>Hunter Water Corporation Operating Licence Performance to 30 June 2008</t>
  </si>
  <si>
    <t>Hunter Water Corporation Operating Licence Performance to 30 June 2007</t>
  </si>
  <si>
    <t>D07/12421</t>
  </si>
  <si>
    <t>D06/7784</t>
  </si>
  <si>
    <t>WATER PRESSURE STANDARD</t>
  </si>
  <si>
    <t>WATER CONTINUITY STANDARD</t>
  </si>
  <si>
    <t>SEWAGE OVERFLOWS ON PRIVATE PROPERTIES STANDARD</t>
  </si>
  <si>
    <t>Current Licence Standard (no more than 5,000)</t>
  </si>
  <si>
    <r>
      <rPr>
        <b/>
        <u/>
        <sz val="9"/>
        <rFont val="Arial"/>
        <family val="2"/>
      </rPr>
      <t>CURRENT</t>
    </r>
    <r>
      <rPr>
        <b/>
        <sz val="9"/>
        <rFont val="Arial"/>
        <family val="2"/>
      </rPr>
      <t xml:space="preserve"> Licence Standard: No more than 10,000</t>
    </r>
  </si>
  <si>
    <r>
      <rPr>
        <b/>
        <u/>
        <sz val="9"/>
        <rFont val="Arial"/>
        <family val="2"/>
      </rPr>
      <t>OLD</t>
    </r>
    <r>
      <rPr>
        <b/>
        <sz val="9"/>
        <rFont val="Arial"/>
        <family val="2"/>
      </rPr>
      <t xml:space="preserve"> Licence Standard: no more than 14,000</t>
    </r>
  </si>
  <si>
    <r>
      <t xml:space="preserve"> </t>
    </r>
    <r>
      <rPr>
        <b/>
        <u/>
        <sz val="9"/>
        <rFont val="Arial"/>
        <family val="2"/>
      </rPr>
      <t>CURRENT</t>
    </r>
    <r>
      <rPr>
        <b/>
        <sz val="9"/>
        <rFont val="Arial"/>
        <family val="2"/>
      </rPr>
      <t xml:space="preserve"> Licence Standard (no more than 5,000)</t>
    </r>
  </si>
  <si>
    <t>Hunter Water must ensure that the number of uncontrolled Sewage overflows in a financial year (Other than on Public Properties) does not exceed 6,500</t>
  </si>
  <si>
    <t>OLD Licence Standard: no more than 6500</t>
  </si>
  <si>
    <t>CURRENT Licence Standard: no more than 45</t>
  </si>
  <si>
    <t>D08/9068</t>
  </si>
  <si>
    <t>06/224-2</t>
  </si>
  <si>
    <t>D13/26622</t>
  </si>
  <si>
    <t>12/372</t>
  </si>
  <si>
    <t>Hunter Water Corporation Operating Licence Performance to 30 June 2013</t>
  </si>
  <si>
    <t>D09/10171</t>
  </si>
  <si>
    <t>Sydney Water 2005-2010 Operating Licence Environmental Compliance Reports</t>
  </si>
  <si>
    <t>D12/7513</t>
  </si>
  <si>
    <t>10/383</t>
  </si>
  <si>
    <t>Sydney Water Operating Licence Environment Report - Environmental Indicators Report 2010-11</t>
  </si>
  <si>
    <t>D12/18166</t>
  </si>
  <si>
    <t>D09/8502</t>
  </si>
  <si>
    <t>Hunter Water Annual Operating Licence Report Environmental Performance Indicators 2008/09</t>
  </si>
  <si>
    <t>D08/10853</t>
  </si>
  <si>
    <t>Hunter Water Environmental Performance Indicators Report 2010-11</t>
  </si>
  <si>
    <t>Hunter Water Corporation Environmental Performance Indicators Report 2011-12</t>
  </si>
  <si>
    <t>D13/30951</t>
  </si>
  <si>
    <t>D13/35433</t>
  </si>
  <si>
    <t>D13/30424</t>
  </si>
  <si>
    <t>D13/30748</t>
  </si>
  <si>
    <t>13/345</t>
  </si>
  <si>
    <t>State Water Corporation Report to IPART under the Operating Licence 1 September 2013</t>
  </si>
  <si>
    <t>13/226</t>
  </si>
  <si>
    <t>TABLE 4</t>
  </si>
  <si>
    <t>WQ</t>
  </si>
  <si>
    <t>Water Quality</t>
  </si>
  <si>
    <t>RH</t>
  </si>
  <si>
    <t>Macquarie and Cudgegong</t>
  </si>
  <si>
    <t>Murrumbidgee - Darlot:</t>
  </si>
  <si>
    <t>Murrumbidgee - Balranald</t>
  </si>
  <si>
    <t>Total Coliforms</t>
  </si>
  <si>
    <t>Recalculated from data in National performance data base 2012-13 (Calculation in cell)</t>
  </si>
  <si>
    <t>Total Water and sewerage complaints (no. per 1000 properties)</t>
  </si>
  <si>
    <t>total volume of water  by type released from SCA storages - ENVIRONMENTAL FLOWS</t>
  </si>
  <si>
    <t>Sydney Catchment Authority Annual Water Quality Monitoring Report 2012‐13</t>
  </si>
  <si>
    <t>12/374</t>
  </si>
  <si>
    <t>D13/40988</t>
  </si>
  <si>
    <t>Hunter Water released a new Hardship Policy in 2012/13.  This saw an increase in the number of customers who were entitled to payment assistance.</t>
  </si>
  <si>
    <t>Hunter water released a new Hardship Policy in 2012/13.  This saw an increase in the number of customers who were entitled to payment assistance.</t>
  </si>
  <si>
    <t>Sydney Water only restricts a customer due to non-payment of an account.</t>
  </si>
  <si>
    <t>The sum of the old Indicator 12 Response times &lt;1 hour and &gt;1 hour for 2005-2012</t>
  </si>
  <si>
    <t>The sum of the old Indicator 12 Response times &lt;3 hour and &gt;3 hour for 2005-2012</t>
  </si>
  <si>
    <t>Inclusive of wet AND dry weather overflows.</t>
  </si>
  <si>
    <t>D08/14502</t>
  </si>
  <si>
    <t>Sydney Water Operating Licence Compliance Report 2007-08 - Schedule 3 Environmental Performance Indicators</t>
  </si>
  <si>
    <t>This volume is supplied by SCA who sources its water from surface water.</t>
  </si>
  <si>
    <t>The definition of this indicator changed in 2008/09.  Data not comparable prior to 2008/09.</t>
  </si>
  <si>
    <t>Compliance with recreational guidelines cyanobacteria for SCA storages only</t>
  </si>
  <si>
    <t>2013 Audit of the Sydney Drinking Water Catchment: Volume 1 - Main Report</t>
  </si>
  <si>
    <t>2007 Audit of the Sydney Drinking Water Catchment</t>
  </si>
  <si>
    <t>Data for NWI C17 has been collected from 1 September reports as the database does not allow changes.</t>
  </si>
  <si>
    <t>Total number of proceedings and Penalty Notices under the Protection of the Environment Operations (POEO) Act 1997 issued to the water utility.</t>
  </si>
  <si>
    <t>There were no systems to collect this information in 2005/06.</t>
  </si>
  <si>
    <t xml:space="preserve">Chapters 2.1 &amp; 2.2 </t>
  </si>
  <si>
    <t xml:space="preserve">Chapter 3.1  &amp; 3.2 </t>
  </si>
  <si>
    <t>Chapter 6.1</t>
  </si>
  <si>
    <t>D14/9392</t>
  </si>
  <si>
    <t>Licence Standard</t>
  </si>
  <si>
    <t>The quantity of weather corrected potable water that Sydney Water has drawn from all sources in the preceding financial year (L/person/day)</t>
  </si>
  <si>
    <t>Whilst there have historically been breaches, these have not resulted in proceedings or penalty notices being issued.</t>
  </si>
  <si>
    <t>Chapter 5</t>
  </si>
  <si>
    <t>Chapter 5.3</t>
  </si>
  <si>
    <t>Chapter 5.1</t>
  </si>
  <si>
    <t>Chapter 6.3</t>
  </si>
  <si>
    <t>Chapter 2.3</t>
  </si>
  <si>
    <t>Chapter 3.3</t>
  </si>
  <si>
    <t>Chapter 4.2</t>
  </si>
  <si>
    <t>Chapter 4.1</t>
  </si>
  <si>
    <t>Chapter 6.7</t>
  </si>
  <si>
    <t>Chapter 5.2</t>
  </si>
  <si>
    <t>Chapter 6.2</t>
  </si>
  <si>
    <t>Chapter 4.3</t>
  </si>
  <si>
    <t>Chapter 3.1</t>
  </si>
  <si>
    <t>This indicator was introduced in 2012/13 however the 2012/13 report provided 5 years of data.</t>
  </si>
  <si>
    <t>State Water had not developed systems to record non-complying orders or time taken to contact customers with non-complying orders until 2007/08.</t>
  </si>
  <si>
    <t>pg 120</t>
  </si>
  <si>
    <t>Thalab Road</t>
  </si>
  <si>
    <t>New Lambton</t>
  </si>
  <si>
    <t>Fletcher/Wallsend</t>
  </si>
  <si>
    <t>Adelaide Street</t>
  </si>
  <si>
    <t>7.2–15.3</t>
  </si>
  <si>
    <t>200mm break</t>
  </si>
  <si>
    <t>500mm break</t>
  </si>
  <si>
    <t>250mm break</t>
  </si>
  <si>
    <t>State Water commenced reporting against this standard by valley in 2009/10.</t>
  </si>
  <si>
    <t>D14/9672</t>
  </si>
  <si>
    <t>Sydney Water Corporation response to review of performance indicator data</t>
  </si>
  <si>
    <t>Hunter Water Corporation response to review of performance indicator data</t>
  </si>
  <si>
    <t>D14/9670</t>
  </si>
  <si>
    <t>D14/9671</t>
  </si>
  <si>
    <t>D14/9677</t>
  </si>
  <si>
    <t>This performance standard was introduced in the 2010-2015 Operating Licence.</t>
  </si>
  <si>
    <t>Filtered water data has been reported for this indicator.</t>
  </si>
  <si>
    <t>Catchment audits are not undertaken on an annual basis.</t>
  </si>
  <si>
    <t>This indicator was introduced in2012/13.
Prior to this the indicator was slightly different with 1 hour durations not included.  Therefore indicator reporting prior to 2012/13 has been omitted.</t>
  </si>
  <si>
    <t>System Continuity &amp; Reliability</t>
  </si>
  <si>
    <t>Environmental Performance</t>
  </si>
  <si>
    <t>Customers</t>
  </si>
  <si>
    <t>Reporting of this indicator commenced in 2007/08.
This Indicator ceased to exist in April 2012.</t>
  </si>
  <si>
    <t>Category</t>
  </si>
  <si>
    <t>References</t>
  </si>
  <si>
    <t>Appendices</t>
  </si>
  <si>
    <t>Chapters</t>
  </si>
  <si>
    <t>AM</t>
  </si>
  <si>
    <t>Asset management</t>
  </si>
  <si>
    <t>BH</t>
  </si>
  <si>
    <t>EF</t>
  </si>
  <si>
    <t>Environmental flows</t>
  </si>
  <si>
    <t>OL</t>
  </si>
  <si>
    <t>Operating licence</t>
  </si>
  <si>
    <t>PF</t>
  </si>
  <si>
    <t>RT</t>
  </si>
  <si>
    <t>SPS</t>
  </si>
  <si>
    <t>SW</t>
  </si>
  <si>
    <t>SWF</t>
  </si>
  <si>
    <t>WA</t>
  </si>
  <si>
    <t>WD</t>
  </si>
  <si>
    <t>Information</t>
  </si>
  <si>
    <t>Biodiversity and habitats</t>
  </si>
  <si>
    <t>National Water Initiative indicator</t>
  </si>
  <si>
    <t>INDICATOR CODES FOUND IN THIS DATABASE</t>
  </si>
  <si>
    <t>Surface Water</t>
  </si>
  <si>
    <t>Fish River water quality</t>
  </si>
  <si>
    <t>105±16</t>
  </si>
  <si>
    <t>Water leakage level (ML/day)</t>
  </si>
  <si>
    <t>The amount of water leakage from the Drinking Water Supply System, averaged for the preceding financial year (ML/day)</t>
  </si>
  <si>
    <t>Chapter 3: Environmental Performance</t>
  </si>
  <si>
    <t>Policing functions</t>
  </si>
  <si>
    <t>River health</t>
  </si>
  <si>
    <t>Response time</t>
  </si>
  <si>
    <t>System performance standard</t>
  </si>
  <si>
    <t>IPART indicator or system performance standard as detailed in IPART issued operating licence or reporting manual</t>
  </si>
  <si>
    <t>Surface water flow</t>
  </si>
  <si>
    <t>Water availability</t>
  </si>
  <si>
    <t>Water delivery</t>
  </si>
  <si>
    <t>Water quality</t>
  </si>
  <si>
    <t>Occurrence of Cryptosporidium and Giardia cysts or oocysts in catchment waterways.
[Note: Occurrence of cysts is to be measured by the number of incidences of Cryptosporidium and Giardia in the high (&gt;1000cysts / L), medium (100 - 1000 cysts / L), and Low (&lt;100cysts / L) categories]</t>
  </si>
  <si>
    <t>Percentage of treated water samples that comply with ADWG (2004) at the Fish River Scheme's water sampling locations for e-coli, colour, turbidity, iron, manganese, aluminium and pH</t>
  </si>
  <si>
    <t>The number of properties that experience a water pressure failure in a financial year (no more than 4,800)</t>
  </si>
  <si>
    <t>Number of properties that experience an unplanned water interruption that lasts more than 5 continuous hours (no more than 10,000)</t>
  </si>
  <si>
    <t>Number of properties  (other than public properties) experience an uncontrolled wastewater overflow in dry weather (no more than 5,000)</t>
  </si>
  <si>
    <r>
      <t xml:space="preserve">percentage of Customers contacted within one working day of a non-complying water order being placed;
</t>
    </r>
    <r>
      <rPr>
        <b/>
        <i/>
        <u/>
        <sz val="9"/>
        <rFont val="Arial"/>
        <family val="2"/>
      </rPr>
      <t>Note:</t>
    </r>
    <r>
      <rPr>
        <i/>
        <sz val="9"/>
        <rFont val="Arial"/>
        <family val="2"/>
      </rPr>
      <t xml:space="preserve"> A "non-complying water order" is an order which does not comply with licence conditions or which contains insufficient information for State Water to supply water</t>
    </r>
  </si>
  <si>
    <t>Various elevated areas in Wangi were affected due to a 200m water main failure off Summerhill Rd, Wangi</t>
  </si>
  <si>
    <t>Various areas in Stockton and Fern Bay were affected due to a 500mm water main failure at the intersection of Comorant and Greenleaf Rd, Kooragang.  This main is the only supply to the Stockton &amp; Fern Bay area.  Hunter Water has approved the expenditure of $1M to mitigate this risk in the future with additional new pipework to be installed by late 2007</t>
  </si>
  <si>
    <t>Various areas in Swansea and Caves Beach were affected for approximately 3 - 8 hrs depending on elevation due to a 200 mm water main failure at Bowman St, Swansea.</t>
  </si>
  <si>
    <t>Major Storm June 2007 - All properties in Macquarie St High Level at Macquarie Hills Water Pumping Station during the storm.</t>
  </si>
  <si>
    <t>Failure of new connection on 200mm main</t>
  </si>
  <si>
    <t>Leak on contract connection on 500mm main in Water Pumping Station</t>
  </si>
  <si>
    <t>Adamstown Heights</t>
  </si>
  <si>
    <t>Total mass of bio solids produced by the water utility (dry tonnes)</t>
  </si>
  <si>
    <t>Total mass of bio solids produced by the water utility. (kg)</t>
  </si>
  <si>
    <t>Number per 1000 properties of contacts received by water utility that are requests for instalment or deferred payment plans</t>
  </si>
  <si>
    <t>The total number of residential customers with continuing instalment plans with durations greater than 3 months.</t>
  </si>
  <si>
    <t>Percent of residential customers on instalment plans</t>
  </si>
  <si>
    <t>Percent of non-residential customers on instalment plans</t>
  </si>
  <si>
    <t>Hunter Water Corporation Operating Licence Performance to 30 June 2011</t>
  </si>
  <si>
    <t>State Water Corporation response to review of performance indicator data</t>
  </si>
  <si>
    <t>National performance database 2012-13: urban water utilities (unpublished)</t>
  </si>
  <si>
    <t>Water quality in catchment waterways in the catchment area measured against the applicable water quality objectives specified in the Australian and New Zealand Guidelines for Fresh and Marine Water Quality 2000</t>
  </si>
  <si>
    <t>The number of properties affected by an unplanned water
interruption duration of more than 1 hour and less than or
equal to 5 hours</t>
  </si>
  <si>
    <t>Occurrence of water interruptions to affected properties (i.e.
the number of properties experiencing 3 or more planned and unplanned water interruptions) of more than one hour
duration)</t>
  </si>
  <si>
    <t>Events leading to planned or unplanned water interruption
where 250 or more properties experience an interruption of
over 5hrs duration</t>
  </si>
  <si>
    <t>The number of residential properties affected by planned
water supply interruptions in peak hours (5am -11pm)</t>
  </si>
  <si>
    <t>The number of properties in the utility’s drinking water supply
network experiencing a water pressure failure which is
occasional or recurrent, but not permanent</t>
  </si>
  <si>
    <t>Number of Priority 1 sewage overflows responded to in a year</t>
  </si>
  <si>
    <t>Number of Priority 2 sewage overflows responded to in a year</t>
  </si>
  <si>
    <t>percentage of complying intra-valley transfers processed within four working days of State Water’s receipt of correctly completed application form and fee</t>
  </si>
  <si>
    <t>percentage of time that daily minimum flow targets are met</t>
  </si>
  <si>
    <t>Events leading to planned or unplanned water interruption where 250 or more properties experience an interruption of over 5hrs duration</t>
  </si>
  <si>
    <t>The number of properties affected by an unplanned water interruption duration of more than 1 hour and less than or equal to 5 hours</t>
  </si>
  <si>
    <t>Number of properties (other than public properties) that experience an uncontrolled sewage overflow in dry weather, as defined in the Operating Licence, in the preceding financial year
Clause 3.3.3 of the 2010-2015 Operating Licence;
Clause 4.3.1 of the 2005-2010 Operating Licence</t>
  </si>
  <si>
    <t>the average response time for unplanned supply interruptions (hours)</t>
  </si>
  <si>
    <t>Percentage of time that daily minimum flow targets are
met (Fish River only)</t>
  </si>
  <si>
    <t>Percentage of population where microbiological compliance was achieved</t>
  </si>
  <si>
    <t>Microbiological compliance - percentage of routine water quality samples that comply with the ADWG for E.Coli</t>
  </si>
  <si>
    <t>Total electricity consumption by sewer assets (KWh/ML of sewage collected)</t>
  </si>
  <si>
    <t>Electricity consumption from renewable sources or generated by the water utility expressed as a percentage of total electricity consumption</t>
  </si>
  <si>
    <t>Total volume of Controlled Sewage Overflows that occur in wet weather (ML)</t>
  </si>
  <si>
    <t>Total volume of Controlled Sewage Overflows that occur in dry weather, expressed as a percentage of total sewage effluent discharged to the environment</t>
  </si>
  <si>
    <t>Percentage of trade waste customers in compliance with their wastewater discharge limits as outlined in their water utility trade waste agreements</t>
  </si>
  <si>
    <t>Percent of sewage treated to a primary level</t>
  </si>
  <si>
    <t>Percent of sewage treated to a secondary level</t>
  </si>
  <si>
    <t>Percent of sewage treated to a tertiary or advanced level</t>
  </si>
  <si>
    <t>Percent of bio solids reused</t>
  </si>
  <si>
    <t>The percentage of complaints resolved within 10 business
days</t>
  </si>
  <si>
    <t>Percent of metered accounts of customers that receive a bill
not based on a business meter read for one year</t>
  </si>
  <si>
    <t>Number of customers receiving payment assistance vouchers or payment assistance scheme credits</t>
  </si>
  <si>
    <t>Value of payment assistance vouchers or payment assistance scheme credits provided to customers</t>
  </si>
  <si>
    <t>The total number of residential customers disconnected for
non-payment of amounts owed to the utility</t>
  </si>
  <si>
    <t>The total number of non-residential customers disconnected for non-payment of amounts owed to the utility</t>
  </si>
  <si>
    <t>Total number of residential customers on whom water flow
restrictions have been imposed</t>
  </si>
  <si>
    <t>Total number of non-residential customers on whom water
flow restrictions have been imposed</t>
  </si>
  <si>
    <t>Value of penalties imposed by State Water for taking of water in excess of licence conditions under the Water Management Act 2000 or the Water Act 1912</t>
  </si>
  <si>
    <t>The total number of non-residential customers with continuing instalment plans with durations greater than 3 months</t>
  </si>
  <si>
    <t>Volume of recycled water supplied - Agricultural (ML)</t>
  </si>
  <si>
    <t>Volume of recycled water supplied – Commercial, municipal and industrial (ML)</t>
  </si>
  <si>
    <t xml:space="preserve">Volume of recycled water supplied - Residential (ML) </t>
  </si>
  <si>
    <t>Volume of recycled water supplied – Environmental (ML)</t>
  </si>
  <si>
    <t>Water quality complaints (no. per 1000 properties)</t>
  </si>
  <si>
    <t>Number of planned water supply interruptions</t>
  </si>
  <si>
    <t>Number of unplanned water supply interruptions</t>
  </si>
  <si>
    <t>Average duration of planned water supply interruptions (hours)</t>
  </si>
  <si>
    <t>Average duration of unplanned water supply interruptions (hours)</t>
  </si>
  <si>
    <t>Total number of proceedings and Penalty Notices under the Protection of the Environment Operations (POEO) Act 1997 issued to contractors engaged by the water utility</t>
  </si>
  <si>
    <t>Percent of metered accounts of customers that receive a bill not based on a business meter read for one year</t>
  </si>
  <si>
    <t>Each datapoint has a hyperlink next to it:</t>
  </si>
  <si>
    <t>Clicking on the number will take the user to a reference list.  This reference list provides bibliographic information about the data source.  This data can also be accessed by clicking the "References" tab.</t>
  </si>
  <si>
    <t>Cells that have a red flag (example below) have a comment including important information about the data in the cell:</t>
  </si>
  <si>
    <t>Sydney Catchment Authority Annual Water Quality Monitoring Report 2006-07</t>
  </si>
  <si>
    <t>Sydney Catchment Authority Annual Water Quality Monitoring Report 2007-08</t>
  </si>
  <si>
    <t>Sydney Catchment Authority Annual Water Quality Monitoring Report 2008-09</t>
  </si>
  <si>
    <t>Sydney Catchment Authority Annual Water Quality Monitoring Report 2009-10</t>
  </si>
  <si>
    <t>Sydney Catchment Authority Annual Water Quality Monitoring Report 2010-11</t>
  </si>
  <si>
    <t>Sydney Catchment Authority Annual Water Quality Monitoring Report 2011-12</t>
  </si>
  <si>
    <t>Sydney Catchment Authority Annual Water Quality Monitoring Report 2006-07 Appendices</t>
  </si>
  <si>
    <t>Sydney Catchment Authority Annual Water Quality Monitoring Report 2007-08 Appendices</t>
  </si>
  <si>
    <t>Sydney Catchment Authority Annual Water Quality Monitoring Report 2008-09 Appendices</t>
  </si>
  <si>
    <t>Table A6</t>
  </si>
  <si>
    <t>Tables A6, A12, A18, A24, A48, A73, A87, A106</t>
  </si>
  <si>
    <t>Tables A6, A12, A19, A27, A51, A105</t>
  </si>
  <si>
    <t>Sydney Catchment Authority Annual Water Quality Monitoring Report 2012-13 Appendices</t>
  </si>
  <si>
    <t>Chapter 7</t>
  </si>
  <si>
    <t>Sydney Catchment Authority Annual Water Quality Monitoring Report 2005-06 Appendices</t>
  </si>
  <si>
    <t>Sydney Catchment Authority Annual Water Quality Monitoring Report 2005-06</t>
  </si>
  <si>
    <t>Chapters 5 &amp; 6</t>
  </si>
  <si>
    <t>Chapter 5 &amp; 6</t>
  </si>
  <si>
    <t>Table A.3</t>
  </si>
  <si>
    <t>Sewerage main breaks and chokes (No. per 100 km of sewer main)</t>
  </si>
  <si>
    <t>Average frequency of unplanned interruption -
water</t>
  </si>
  <si>
    <t>Sewerage mains breaks and chokes (no per 100km sewer main)</t>
  </si>
  <si>
    <t>Average frequency of unplanned interruptions - water (no per 1000 properties)</t>
  </si>
  <si>
    <t>Indicator I3 (2011/12) -  Hunter Water Events leading to a planned or unplanned water interruption where 250 or more properties experience an interruption of over five hours duration.</t>
  </si>
  <si>
    <t>Indicator I3 (2012/13) -  Hunter Water Events leading to a planned or unplanned water interruption where 250 or more properties experience an interruption of over five hours duration.</t>
  </si>
  <si>
    <t>Indicator I3 (2010/11) - Hunter Water Events leading to a planned or unplanned water interruption where 250 or more properties experience an interruption of over five hours duration.</t>
  </si>
  <si>
    <t>Water break on 200mm main</t>
  </si>
  <si>
    <t>Various ST, CARDIFF HEIGHTS</t>
  </si>
  <si>
    <t>Various ST, VALENTINE</t>
  </si>
  <si>
    <t>pg 5</t>
  </si>
  <si>
    <t>The volume of water taken in excess of access licence conditions under the Water Management Act 2000 (in mega litres (ML) and number of licences and licence breaches involved</t>
  </si>
  <si>
    <t>Volume of penalties imposed by State Water for taking water in excess of access licence conditions under the Water Management Act 2000 (ML)</t>
  </si>
  <si>
    <t>Number of water supply works audited for compliance with metering conditions and the proportion of those works that comply with metering conditions</t>
  </si>
  <si>
    <t>Number of licences and entitlements suspended under the Water Management Act 2000 or the Water Act 1912</t>
  </si>
  <si>
    <t>Number of approvals suspended under the Water Management Act 2000</t>
  </si>
  <si>
    <t>Licence Standard (no more than 215kL/property/yr)</t>
  </si>
  <si>
    <t>Number of “alleged breach reports” forwarded to the NSW Office of Water (NOW)</t>
  </si>
  <si>
    <t>NOW was previously known as the Department of Water and Energy.</t>
  </si>
  <si>
    <t>D14/774</t>
  </si>
  <si>
    <t>Sydney Catchment Authority Annual Water Quality Monitoring Report 2010-11 Appendices</t>
  </si>
  <si>
    <t>Hunter Water Corporation Compliance and Performance Report 2012-13</t>
  </si>
  <si>
    <t>2010 Audit of the Sydney Drinking Water Catchment: Volume 1 - Main Report</t>
  </si>
  <si>
    <t>Sydney Water Operating Licence Compliance Report Schedule 3 Environmental Performance Indicators 2006-07</t>
  </si>
  <si>
    <t>Hunter Water Annual Operating Licence Report System Performance Standards and Indicators 2008-09</t>
  </si>
  <si>
    <t>Hunter Water Service Quality and System Performance Report 2009-10</t>
  </si>
  <si>
    <t>Hunter Water Catchment Report 2009-10</t>
  </si>
  <si>
    <t>Hunter Water Consultative Forum Report 2009-10</t>
  </si>
  <si>
    <t>Hunter Water Customer Service Report 2009-10</t>
  </si>
  <si>
    <t>Hunter Water Environmental Performance Indicators Report 2009-10</t>
  </si>
  <si>
    <t>Sydney Water Operating Licence Compliance Report Schedule 3: Environmental Performance Indicators 2009-10</t>
  </si>
  <si>
    <t>Sydney Water Water Efficiency Report 2010-11 (Schedule D)</t>
  </si>
  <si>
    <t>Sydney Water Operating Licence 2010-2015 Performance Indicators Report 2011-12 (Schedule C)</t>
  </si>
  <si>
    <t>Sydney Water Operating Licence 2010-2015 Performance Indicators Report 2010-11 (Schedule C)</t>
  </si>
  <si>
    <t>Sydney Water Operating Licence 2010-2015 Compliance Report - System Performance Standards Report 2011-12 (Schedule B)</t>
  </si>
  <si>
    <t>Sydney Water Operating Licence 2010-2015 System Performance Standard Report 2010-11 (Schedule B)</t>
  </si>
  <si>
    <t>Hunter Water Corporation Environment Performance Indicators - September 2008</t>
  </si>
  <si>
    <t>Hunter Water Corporation System Performance Standards and Service Quality and System Performance Indicators - September 2008</t>
  </si>
  <si>
    <t>Sydney Water Operating Licence Environment Report Environmental Indicators Report 2012-13</t>
  </si>
  <si>
    <t>Sydney Water Operating Licence 2010-2015 System Performance Standards Report 2012-13 (Schedule B)</t>
  </si>
  <si>
    <t>Sydney Water Operating Licence 2010-2015 Performance Indicators Report 2012-13 (Schedule C)</t>
  </si>
  <si>
    <t>State Water Corporation Report to IPART under the Operating Licence 31 August 2007</t>
  </si>
  <si>
    <t>2005 Audit of the Sydney Drinking Water Catchment</t>
  </si>
  <si>
    <t>Sydney Catchment Authority response to review of performance indicator data</t>
  </si>
  <si>
    <t>Sydney Water Water Efficiency Report 2012-13</t>
  </si>
  <si>
    <t>Hunter Water Corporation Operating Licence Performance to 30 June 2006</t>
  </si>
  <si>
    <t>National Performance Report 2011-12: Urban Water Utilities PART B: Full data set</t>
  </si>
  <si>
    <r>
      <t>Hunter Water Integrated Water Resources (H</t>
    </r>
    <r>
      <rPr>
        <vertAlign val="subscript"/>
        <sz val="9"/>
        <rFont val="Arial"/>
        <family val="2"/>
      </rPr>
      <t>2</t>
    </r>
    <r>
      <rPr>
        <sz val="9"/>
        <rFont val="Arial"/>
        <family val="2"/>
      </rPr>
      <t>50) Plan Report 2009-10</t>
    </r>
  </si>
  <si>
    <t>#</t>
  </si>
  <si>
    <t>Hunter Water revised historical data for 2008/09 to accurately reflect the information available. Reference #91 provides details of this revision.</t>
  </si>
  <si>
    <t>Statistical analysis methods were updated  in 2009/10. Reference #90 provides details of this.
Historic data reported here is as presented in 2009/10 report.</t>
  </si>
  <si>
    <t>D14/10757</t>
  </si>
  <si>
    <t>Email - Sydney Catchment Authority - Nicole Wallawood to Jessica Hanna</t>
  </si>
  <si>
    <t>Email - State Water Corporation - Jessica Hanna &amp; Carly Reid Small</t>
  </si>
  <si>
    <t>Email - Hunter Water Corporation - Nicole Holmes to Jessica Hanna</t>
  </si>
  <si>
    <t>D14/10765</t>
  </si>
  <si>
    <t>Chem/Phys - percentage of routine water quality samples that comply with the ADWG for key Chem/Phys. parameters</t>
  </si>
  <si>
    <t>End of Water Quality data</t>
  </si>
  <si>
    <t>End of System Continuity and Reliability data</t>
  </si>
  <si>
    <t>Chapter 2: System Continuity and Reliability</t>
  </si>
  <si>
    <t>End of Environmental Performance data</t>
  </si>
  <si>
    <t>End of Customers data</t>
  </si>
  <si>
    <t>End of System Continuity and Reliability Appendix</t>
  </si>
  <si>
    <t>End of reference list</t>
  </si>
  <si>
    <t>End of information</t>
  </si>
  <si>
    <r>
      <t>Turbidity, pH, EC, Total Al, Total Fe, Total N, Total P, No</t>
    </r>
    <r>
      <rPr>
        <vertAlign val="subscript"/>
        <sz val="9"/>
        <rFont val="Arial"/>
        <family val="2"/>
      </rPr>
      <t>x</t>
    </r>
    <r>
      <rPr>
        <sz val="9"/>
        <rFont val="Arial"/>
        <family val="2"/>
      </rPr>
      <t>, NH</t>
    </r>
    <r>
      <rPr>
        <vertAlign val="subscript"/>
        <sz val="9"/>
        <rFont val="Arial"/>
        <family val="2"/>
      </rPr>
      <t>4</t>
    </r>
    <r>
      <rPr>
        <sz val="9"/>
        <rFont val="Arial"/>
        <family val="2"/>
      </rPr>
      <t>, FRP, Chlorophyll a, DO and water temperature - assessed against AZ+NZECC/ARMCANZ (2000) guidelines</t>
    </r>
  </si>
  <si>
    <r>
      <t xml:space="preserve">Number of properties that experience a water pressure failure, as defined in:
• </t>
    </r>
    <r>
      <rPr>
        <b/>
        <sz val="9"/>
        <rFont val="Arial"/>
        <family val="2"/>
      </rPr>
      <t xml:space="preserve">clause 3.3.1 of the 2010-2015 Operating Licence, 
• clause 4.1.2 of the 2005-2010 Operating Licence
</t>
    </r>
    <r>
      <rPr>
        <sz val="9"/>
        <rFont val="Arial"/>
        <family val="2"/>
      </rPr>
      <t>in the preceding financial year</t>
    </r>
  </si>
  <si>
    <t>Indicator I3 (2006/07) - Hunter Water detail of events where 250 or more properties were affected in a single event by either a planned or an unplanned water interruption either of which is longer than 5 hrs.</t>
  </si>
  <si>
    <t>Various areas in Toronto affected for approximately 6 - 8 hrs depending on elevation due to a 250mm waterman failure at Excelsior Pd, Toronto.  At the time of the break, Coal point Peninsula was relying on Toronto No. 3 Reservoir for supply as Coal Point No. 2 Reservoir was offline for scheduled maintenance.</t>
  </si>
  <si>
    <t>Data which has been reported as zero is denoted "0"</t>
  </si>
  <si>
    <r>
      <t>When there is no data it is denoted as ' - '</t>
    </r>
    <r>
      <rPr>
        <b/>
        <u/>
        <sz val="9"/>
        <rFont val="Arial"/>
        <family val="2"/>
      </rPr>
      <t/>
    </r>
  </si>
  <si>
    <t>An indicator that is not applicable for a given year or utility is denoted as N/A or greyed out box</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</si>
</sst>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 #,##0_-;_-* &quot;-&quot;_-;_-@_-"/>
    <numFmt numFmtId="44" formatCode="_-&quot;$&quot;* #,##0.00_-;\-&quot;$&quot;* #,##0.00_-;_-&quot;$&quot;* &quot;-&quot;??_-;_-@_-"/>
    <numFmt numFmtId="43" formatCode="_-* #,##0.00_-;\-* #,##0.00_-;_-* &quot;-&quot;??_-;_-@_-"/>
    <numFmt numFmtId="164" formatCode="0.0%"/>
    <numFmt numFmtId="165" formatCode="_(* #,##0_);_(* \(#,##0\);_(* &quot;-&quot;_);_(@_)"/>
    <numFmt numFmtId="166" formatCode="_(* #,##0.00_);_(* \(#,##0.00\);_(* &quot;-&quot;_);_(@_)"/>
    <numFmt numFmtId="167" formatCode="0.000%"/>
    <numFmt numFmtId="168" formatCode="_-* #,##0_-;\-* #,##0_-;_-* &quot;-&quot;??_-;_-@_-"/>
    <numFmt numFmtId="169" formatCode="_-&quot;$&quot;* #,##0_-;\-&quot;$&quot;* #,##0_-;_-&quot;$&quot;* &quot;-&quot;??_-;_-@_-"/>
    <numFmt numFmtId="170" formatCode="0.0"/>
    <numFmt numFmtId="171" formatCode="#,##0_ ;\-#,##0\ "/>
  </numFmts>
  <fonts count="57" x14ac:knownFonts="1">
    <font>
      <sz val="9"/>
      <name val="Arial"/>
      <family val="2"/>
    </font>
    <font>
      <sz val="11"/>
      <color theme="1"/>
      <name val="Book Antiqua"/>
      <family val="2"/>
      <scheme val="minor"/>
    </font>
    <font>
      <sz val="11"/>
      <color theme="1"/>
      <name val="Book Antiqua"/>
      <family val="2"/>
      <scheme val="minor"/>
    </font>
    <font>
      <sz val="11"/>
      <color theme="1"/>
      <name val="Book Antiqua"/>
      <family val="2"/>
      <scheme val="minor"/>
    </font>
    <font>
      <sz val="11"/>
      <color theme="1"/>
      <name val="Book Antiqua"/>
      <family val="2"/>
      <scheme val="minor"/>
    </font>
    <font>
      <sz val="9"/>
      <name val="Arial"/>
      <family val="2"/>
    </font>
    <font>
      <sz val="9"/>
      <name val="Arial"/>
      <family val="2"/>
    </font>
    <font>
      <sz val="8"/>
      <name val="Arial Narrow"/>
      <family val="2"/>
    </font>
    <font>
      <sz val="10"/>
      <name val="Arial"/>
      <family val="2"/>
    </font>
    <font>
      <b/>
      <sz val="10"/>
      <name val="Arial"/>
      <family val="2"/>
    </font>
    <font>
      <b/>
      <sz val="14"/>
      <name val="Arial"/>
      <family val="2"/>
    </font>
    <font>
      <b/>
      <sz val="12"/>
      <name val="Arial"/>
      <family val="2"/>
    </font>
    <font>
      <b/>
      <sz val="9"/>
      <name val="Arial"/>
      <family val="2"/>
    </font>
    <font>
      <b/>
      <sz val="10"/>
      <color indexed="57"/>
      <name val="Arial"/>
      <family val="2"/>
    </font>
    <font>
      <sz val="10"/>
      <color indexed="12"/>
      <name val="Arial"/>
      <family val="2"/>
    </font>
    <font>
      <sz val="9"/>
      <color indexed="14"/>
      <name val="Arial"/>
      <family val="2"/>
    </font>
    <font>
      <sz val="9"/>
      <color indexed="10"/>
      <name val="Arial"/>
      <family val="2"/>
    </font>
    <font>
      <b/>
      <sz val="9"/>
      <color indexed="9"/>
      <name val="Arial"/>
      <family val="2"/>
    </font>
    <font>
      <b/>
      <sz val="16"/>
      <name val="Arial"/>
      <family val="2"/>
    </font>
    <font>
      <u/>
      <sz val="9"/>
      <color theme="10"/>
      <name val="Arial"/>
      <family val="2"/>
    </font>
    <font>
      <b/>
      <u/>
      <sz val="9"/>
      <name val="Arial"/>
      <family val="2"/>
    </font>
    <font>
      <b/>
      <u/>
      <sz val="20"/>
      <name val="Arial"/>
      <family val="2"/>
    </font>
    <font>
      <u/>
      <vertAlign val="superscript"/>
      <sz val="9"/>
      <color theme="10"/>
      <name val="Arial"/>
      <family val="2"/>
    </font>
    <font>
      <sz val="9"/>
      <color indexed="81"/>
      <name val="Tahoma"/>
      <family val="2"/>
    </font>
    <font>
      <i/>
      <sz val="9"/>
      <name val="Arial"/>
      <family val="2"/>
    </font>
    <font>
      <b/>
      <i/>
      <u/>
      <sz val="9"/>
      <name val="Arial"/>
      <family val="2"/>
    </font>
    <font>
      <sz val="9"/>
      <color rgb="FFFF0000"/>
      <name val="Arial"/>
      <family val="2"/>
    </font>
    <font>
      <b/>
      <sz val="18"/>
      <color theme="3"/>
      <name val="Book Antiqua"/>
      <family val="2"/>
      <scheme val="major"/>
    </font>
    <font>
      <b/>
      <sz val="15"/>
      <color theme="3"/>
      <name val="Book Antiqua"/>
      <family val="2"/>
      <scheme val="minor"/>
    </font>
    <font>
      <b/>
      <sz val="13"/>
      <color theme="3"/>
      <name val="Book Antiqua"/>
      <family val="2"/>
      <scheme val="minor"/>
    </font>
    <font>
      <b/>
      <sz val="11"/>
      <color theme="3"/>
      <name val="Book Antiqua"/>
      <family val="2"/>
      <scheme val="minor"/>
    </font>
    <font>
      <sz val="11"/>
      <color rgb="FF006100"/>
      <name val="Book Antiqua"/>
      <family val="2"/>
      <scheme val="minor"/>
    </font>
    <font>
      <sz val="11"/>
      <color rgb="FF9C0006"/>
      <name val="Book Antiqua"/>
      <family val="2"/>
      <scheme val="minor"/>
    </font>
    <font>
      <sz val="11"/>
      <color rgb="FF9C6500"/>
      <name val="Book Antiqua"/>
      <family val="2"/>
      <scheme val="minor"/>
    </font>
    <font>
      <sz val="11"/>
      <color rgb="FF3F3F76"/>
      <name val="Book Antiqua"/>
      <family val="2"/>
      <scheme val="minor"/>
    </font>
    <font>
      <b/>
      <sz val="11"/>
      <color rgb="FF3F3F3F"/>
      <name val="Book Antiqua"/>
      <family val="2"/>
      <scheme val="minor"/>
    </font>
    <font>
      <b/>
      <sz val="11"/>
      <color rgb="FFFA7D00"/>
      <name val="Book Antiqua"/>
      <family val="2"/>
      <scheme val="minor"/>
    </font>
    <font>
      <sz val="11"/>
      <color rgb="FFFA7D00"/>
      <name val="Book Antiqua"/>
      <family val="2"/>
      <scheme val="minor"/>
    </font>
    <font>
      <b/>
      <sz val="11"/>
      <color theme="0"/>
      <name val="Book Antiqua"/>
      <family val="2"/>
      <scheme val="minor"/>
    </font>
    <font>
      <sz val="11"/>
      <color rgb="FFFF0000"/>
      <name val="Book Antiqua"/>
      <family val="2"/>
      <scheme val="minor"/>
    </font>
    <font>
      <i/>
      <sz val="11"/>
      <color rgb="FF7F7F7F"/>
      <name val="Book Antiqua"/>
      <family val="2"/>
      <scheme val="minor"/>
    </font>
    <font>
      <b/>
      <sz val="11"/>
      <color theme="1"/>
      <name val="Book Antiqua"/>
      <family val="2"/>
      <scheme val="minor"/>
    </font>
    <font>
      <sz val="11"/>
      <color theme="0"/>
      <name val="Book Antiqua"/>
      <family val="2"/>
      <scheme val="minor"/>
    </font>
    <font>
      <sz val="11"/>
      <color indexed="8"/>
      <name val="Calibri"/>
      <family val="2"/>
    </font>
    <font>
      <vertAlign val="superscript"/>
      <sz val="9"/>
      <name val="Arial"/>
      <family val="2"/>
    </font>
    <font>
      <b/>
      <u/>
      <vertAlign val="superscript"/>
      <sz val="9"/>
      <color theme="10"/>
      <name val="Arial"/>
      <family val="2"/>
    </font>
    <font>
      <u/>
      <vertAlign val="superscript"/>
      <sz val="9"/>
      <color rgb="FFFF0000"/>
      <name val="Arial"/>
      <family val="2"/>
    </font>
    <font>
      <strike/>
      <sz val="9"/>
      <name val="Arial"/>
      <family val="2"/>
    </font>
    <font>
      <b/>
      <vertAlign val="superscript"/>
      <sz val="9"/>
      <name val="Arial"/>
      <family val="2"/>
    </font>
    <font>
      <b/>
      <vertAlign val="superscript"/>
      <sz val="9"/>
      <color rgb="FFFF0000"/>
      <name val="Arial"/>
      <family val="2"/>
    </font>
    <font>
      <vertAlign val="superscript"/>
      <sz val="9"/>
      <color rgb="FFFF0000"/>
      <name val="Arial"/>
      <family val="2"/>
    </font>
    <font>
      <vertAlign val="subscript"/>
      <sz val="9"/>
      <name val="Arial"/>
      <family val="2"/>
    </font>
    <font>
      <sz val="9"/>
      <color theme="1"/>
      <name val="Arial"/>
      <family val="2"/>
    </font>
    <font>
      <u/>
      <vertAlign val="superscript"/>
      <sz val="9"/>
      <name val="Arial"/>
      <family val="2"/>
    </font>
    <font>
      <b/>
      <sz val="8"/>
      <color theme="0" tint="-0.499984740745262"/>
      <name val="Arial"/>
      <family val="2"/>
    </font>
    <font>
      <sz val="12"/>
      <name val="Arial"/>
      <family val="2"/>
    </font>
    <font>
      <b/>
      <vertAlign val="superscript"/>
      <sz val="10"/>
      <name val="Arial"/>
      <family val="2"/>
    </font>
  </fonts>
  <fills count="62">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indexed="20"/>
        <bgColor indexed="64"/>
      </patternFill>
    </fill>
    <fill>
      <patternFill patternType="solid">
        <fgColor theme="3" tint="0.89999084444715716"/>
        <bgColor indexed="64"/>
      </patternFill>
    </fill>
    <fill>
      <patternFill patternType="solid">
        <fgColor theme="3" tint="0.749992370372631"/>
        <bgColor indexed="64"/>
      </patternFill>
    </fill>
    <fill>
      <patternFill patternType="solid">
        <fgColor theme="4" tint="0.749992370372631"/>
        <bgColor indexed="64"/>
      </patternFill>
    </fill>
    <fill>
      <patternFill patternType="solid">
        <fgColor rgb="FFFFFF0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4" tint="0.89999084444715716"/>
        <bgColor indexed="64"/>
      </patternFill>
    </fill>
    <fill>
      <patternFill patternType="lightUp"/>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0DD7F"/>
        <bgColor indexed="64"/>
      </patternFill>
    </fill>
    <fill>
      <patternFill patternType="solid">
        <fgColor rgb="FFD7F098"/>
        <bgColor indexed="64"/>
      </patternFill>
    </fill>
    <fill>
      <patternFill patternType="solid">
        <fgColor rgb="FFFFFF99"/>
        <bgColor indexed="64"/>
      </patternFill>
    </fill>
    <fill>
      <patternFill patternType="solid">
        <fgColor theme="6" tint="0.79995117038483843"/>
        <bgColor indexed="64"/>
      </patternFill>
    </fill>
    <fill>
      <patternFill patternType="solid">
        <fgColor theme="5" tint="0.79992065187536243"/>
        <bgColor indexed="64"/>
      </patternFill>
    </fill>
    <fill>
      <patternFill patternType="lightUp">
        <fgColor auto="1"/>
        <bgColor theme="6" tint="0.79998168889431442"/>
      </patternFill>
    </fill>
    <fill>
      <patternFill patternType="lightUp">
        <fgColor auto="1"/>
      </patternFill>
    </fill>
    <fill>
      <patternFill patternType="lightUp">
        <fgColor auto="1"/>
        <bgColor theme="6" tint="0.79995117038483843"/>
      </patternFill>
    </fill>
    <fill>
      <patternFill patternType="lightUp">
        <fgColor auto="1"/>
        <bgColor rgb="FFFFFF99"/>
      </patternFill>
    </fill>
    <fill>
      <patternFill patternType="lightUp">
        <fgColor auto="1"/>
        <bgColor theme="5" tint="0.79995117038483843"/>
      </patternFill>
    </fill>
    <fill>
      <patternFill patternType="lightUp">
        <fgColor auto="1"/>
        <bgColor theme="5" tint="0.79998168889431442"/>
      </patternFill>
    </fill>
    <fill>
      <patternFill patternType="lightUp">
        <bgColor theme="3" tint="0.89999084444715716"/>
      </patternFill>
    </fill>
    <fill>
      <patternFill patternType="solid">
        <fgColor indexed="65"/>
        <bgColor auto="1"/>
      </patternFill>
    </fill>
    <fill>
      <patternFill patternType="solid">
        <fgColor theme="6" tint="0.79998168889431442"/>
        <bgColor auto="1"/>
      </patternFill>
    </fill>
    <fill>
      <patternFill patternType="lightUp">
        <bgColor rgb="FFD7F098"/>
      </patternFill>
    </fill>
  </fills>
  <borders count="50">
    <border>
      <left/>
      <right/>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double">
        <color theme="6"/>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76">
    <xf numFmtId="0" fontId="0" fillId="0" borderId="0"/>
    <xf numFmtId="43" fontId="5" fillId="0" borderId="0" applyFont="0" applyFill="0" applyBorder="0" applyAlignment="0" applyProtection="0"/>
    <xf numFmtId="166" fontId="15" fillId="0" borderId="0">
      <alignment horizontal="left"/>
    </xf>
    <xf numFmtId="165" fontId="6" fillId="2" borderId="0">
      <alignment horizontal="left"/>
      <protection locked="0"/>
    </xf>
    <xf numFmtId="164" fontId="6" fillId="2" borderId="0">
      <alignment horizontal="right"/>
      <protection locked="0"/>
    </xf>
    <xf numFmtId="0" fontId="18" fillId="0" borderId="0" applyNumberFormat="0" applyFill="0" applyBorder="0" applyAlignment="0"/>
    <xf numFmtId="0" fontId="10" fillId="0" borderId="0" applyNumberFormat="0" applyFill="0" applyBorder="0" applyAlignment="0"/>
    <xf numFmtId="0" fontId="11" fillId="0" borderId="1" applyNumberFormat="0" applyFill="0" applyBorder="0" applyAlignment="0"/>
    <xf numFmtId="164" fontId="8" fillId="3" borderId="0" applyFont="0" applyBorder="0" applyAlignment="0">
      <protection locked="0"/>
    </xf>
    <xf numFmtId="165" fontId="8" fillId="3" borderId="2" applyNumberFormat="0" applyFont="0" applyBorder="0" applyAlignment="0">
      <alignment horizontal="right"/>
      <protection locked="0"/>
    </xf>
    <xf numFmtId="165" fontId="5" fillId="4" borderId="0" applyBorder="0" applyAlignment="0">
      <alignment horizontal="right"/>
      <protection locked="0"/>
    </xf>
    <xf numFmtId="10" fontId="5" fillId="4" borderId="0" applyBorder="0">
      <alignment horizontal="right"/>
      <protection locked="0"/>
    </xf>
    <xf numFmtId="165" fontId="17" fillId="5" borderId="0"/>
    <xf numFmtId="0" fontId="13" fillId="0" borderId="0"/>
    <xf numFmtId="0" fontId="17" fillId="6" borderId="0" applyNumberFormat="0" applyAlignment="0"/>
    <xf numFmtId="0" fontId="16" fillId="0" borderId="0"/>
    <xf numFmtId="0" fontId="6" fillId="0" borderId="9"/>
    <xf numFmtId="3" fontId="14" fillId="0" borderId="0">
      <protection locked="0"/>
    </xf>
    <xf numFmtId="164" fontId="14" fillId="0" borderId="0">
      <protection locked="0"/>
    </xf>
    <xf numFmtId="165" fontId="9" fillId="0" borderId="3" applyBorder="0" applyProtection="0"/>
    <xf numFmtId="9" fontId="5" fillId="0" borderId="0" applyFont="0" applyFill="0" applyBorder="0" applyAlignment="0" applyProtection="0"/>
    <xf numFmtId="165" fontId="5" fillId="2" borderId="0">
      <alignment horizontal="left"/>
      <protection locked="0"/>
    </xf>
    <xf numFmtId="164" fontId="5" fillId="2" borderId="0">
      <alignment horizontal="right"/>
      <protection locked="0"/>
    </xf>
    <xf numFmtId="0" fontId="5" fillId="0" borderId="9"/>
    <xf numFmtId="0" fontId="19" fillId="0" borderId="0" applyNumberFormat="0" applyFill="0" applyBorder="0" applyAlignment="0" applyProtection="0"/>
    <xf numFmtId="44" fontId="5" fillId="0" borderId="0" applyFont="0" applyFill="0" applyBorder="0" applyAlignment="0" applyProtection="0"/>
    <xf numFmtId="165" fontId="5" fillId="2" borderId="0">
      <alignment horizontal="left"/>
      <protection locked="0"/>
    </xf>
    <xf numFmtId="164" fontId="5" fillId="2" borderId="0">
      <alignment horizontal="right"/>
      <protection locked="0"/>
    </xf>
    <xf numFmtId="0" fontId="5" fillId="0" borderId="9"/>
    <xf numFmtId="0" fontId="27" fillId="0" borderId="0" applyNumberFormat="0" applyFill="0" applyBorder="0" applyAlignment="0" applyProtection="0"/>
    <xf numFmtId="0" fontId="28" fillId="0" borderId="24" applyNumberFormat="0" applyFill="0" applyAlignment="0" applyProtection="0"/>
    <xf numFmtId="0" fontId="29" fillId="0" borderId="25" applyNumberFormat="0" applyFill="0" applyAlignment="0" applyProtection="0"/>
    <xf numFmtId="0" fontId="30" fillId="0" borderId="26" applyNumberFormat="0" applyFill="0" applyAlignment="0" applyProtection="0"/>
    <xf numFmtId="0" fontId="30" fillId="0" borderId="0" applyNumberFormat="0" applyFill="0" applyBorder="0" applyAlignment="0" applyProtection="0"/>
    <xf numFmtId="0" fontId="31" fillId="16" borderId="0" applyNumberFormat="0" applyBorder="0" applyAlignment="0" applyProtection="0"/>
    <xf numFmtId="0" fontId="32" fillId="17" borderId="0" applyNumberFormat="0" applyBorder="0" applyAlignment="0" applyProtection="0"/>
    <xf numFmtId="0" fontId="33" fillId="18" borderId="0" applyNumberFormat="0" applyBorder="0" applyAlignment="0" applyProtection="0"/>
    <xf numFmtId="0" fontId="34" fillId="19" borderId="27" applyNumberFormat="0" applyAlignment="0" applyProtection="0"/>
    <xf numFmtId="0" fontId="35" fillId="20" borderId="28" applyNumberFormat="0" applyAlignment="0" applyProtection="0"/>
    <xf numFmtId="0" fontId="36" fillId="20" borderId="27" applyNumberFormat="0" applyAlignment="0" applyProtection="0"/>
    <xf numFmtId="0" fontId="37" fillId="0" borderId="29" applyNumberFormat="0" applyFill="0" applyAlignment="0" applyProtection="0"/>
    <xf numFmtId="0" fontId="38" fillId="21" borderId="30"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32" applyNumberFormat="0" applyFill="0" applyAlignment="0" applyProtection="0"/>
    <xf numFmtId="0" fontId="42"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2" fillId="26" borderId="0" applyNumberFormat="0" applyBorder="0" applyAlignment="0" applyProtection="0"/>
    <xf numFmtId="0" fontId="42"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2" fillId="30" borderId="0" applyNumberFormat="0" applyBorder="0" applyAlignment="0" applyProtection="0"/>
    <xf numFmtId="0" fontId="42"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2" fillId="34" borderId="0" applyNumberFormat="0" applyBorder="0" applyAlignment="0" applyProtection="0"/>
    <xf numFmtId="0" fontId="42"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2" fillId="38" borderId="0" applyNumberFormat="0" applyBorder="0" applyAlignment="0" applyProtection="0"/>
    <xf numFmtId="0" fontId="42" fillId="39"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2" fillId="46" borderId="0" applyNumberFormat="0" applyBorder="0" applyAlignment="0" applyProtection="0"/>
    <xf numFmtId="43" fontId="43" fillId="0" borderId="0" applyFont="0" applyFill="0" applyBorder="0" applyAlignment="0" applyProtection="0"/>
    <xf numFmtId="41" fontId="17" fillId="5" borderId="0"/>
    <xf numFmtId="41" fontId="5" fillId="2" borderId="0">
      <alignment horizontal="left"/>
      <protection locked="0"/>
    </xf>
    <xf numFmtId="41" fontId="17" fillId="5" borderId="0"/>
    <xf numFmtId="165" fontId="8" fillId="3" borderId="2" applyNumberFormat="0" applyFont="0" applyBorder="0" applyAlignment="0">
      <alignment horizontal="right"/>
      <protection locked="0"/>
    </xf>
    <xf numFmtId="165" fontId="8" fillId="4" borderId="0" applyFont="0" applyBorder="0" applyAlignment="0">
      <alignment horizontal="right"/>
      <protection locked="0"/>
    </xf>
    <xf numFmtId="10" fontId="8" fillId="4" borderId="0" applyFont="0" applyBorder="0">
      <alignment horizontal="right"/>
      <protection locked="0"/>
    </xf>
    <xf numFmtId="41" fontId="17" fillId="5" borderId="0"/>
    <xf numFmtId="0" fontId="13" fillId="0" borderId="0"/>
    <xf numFmtId="0" fontId="8" fillId="0" borderId="0"/>
    <xf numFmtId="0" fontId="4" fillId="0" borderId="0"/>
    <xf numFmtId="0" fontId="17" fillId="6" borderId="0" applyNumberFormat="0" applyAlignment="0"/>
    <xf numFmtId="0" fontId="16" fillId="0" borderId="0"/>
    <xf numFmtId="41" fontId="8" fillId="3" borderId="2" applyNumberFormat="0" applyFont="0" applyBorder="0" applyAlignment="0">
      <alignment horizontal="right"/>
      <protection locked="0"/>
    </xf>
    <xf numFmtId="41" fontId="5" fillId="4" borderId="0" applyBorder="0" applyAlignment="0">
      <alignment horizontal="right"/>
      <protection locked="0"/>
    </xf>
    <xf numFmtId="41" fontId="17" fillId="5" borderId="0"/>
    <xf numFmtId="41" fontId="9" fillId="0" borderId="3" applyBorder="0" applyProtection="0"/>
    <xf numFmtId="41" fontId="17" fillId="5" borderId="0"/>
    <xf numFmtId="41" fontId="17" fillId="5" borderId="0"/>
    <xf numFmtId="41" fontId="17" fillId="5" borderId="0"/>
    <xf numFmtId="41" fontId="17" fillId="5" borderId="0"/>
    <xf numFmtId="0" fontId="4" fillId="0" borderId="0"/>
    <xf numFmtId="0" fontId="4" fillId="22" borderId="31" applyNumberFormat="0" applyFont="0" applyAlignment="0" applyProtection="0"/>
    <xf numFmtId="0" fontId="4" fillId="0" borderId="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0" borderId="0"/>
    <xf numFmtId="0" fontId="3" fillId="0" borderId="0"/>
    <xf numFmtId="0" fontId="3" fillId="22" borderId="31" applyNumberFormat="0" applyFont="0" applyAlignment="0" applyProtection="0"/>
    <xf numFmtId="0" fontId="3" fillId="0" borderId="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0" borderId="0"/>
    <xf numFmtId="0" fontId="2" fillId="0" borderId="0"/>
    <xf numFmtId="0" fontId="2" fillId="22" borderId="31" applyNumberFormat="0" applyFont="0" applyAlignment="0" applyProtection="0"/>
    <xf numFmtId="0" fontId="2" fillId="0" borderId="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165" fontId="5" fillId="2" borderId="0">
      <alignment horizontal="left"/>
      <protection locked="0"/>
    </xf>
    <xf numFmtId="164" fontId="5" fillId="2" borderId="0">
      <alignment horizontal="right"/>
      <protection locked="0"/>
    </xf>
    <xf numFmtId="0" fontId="5" fillId="0" borderId="9"/>
    <xf numFmtId="0" fontId="1" fillId="0" borderId="0"/>
    <xf numFmtId="0" fontId="1" fillId="0" borderId="0"/>
    <xf numFmtId="0" fontId="1" fillId="22" borderId="31" applyNumberFormat="0" applyFont="0" applyAlignment="0" applyProtection="0"/>
    <xf numFmtId="0" fontId="1" fillId="0" borderId="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0" borderId="0"/>
    <xf numFmtId="0" fontId="1" fillId="0" borderId="0"/>
    <xf numFmtId="0" fontId="1" fillId="22" borderId="31" applyNumberFormat="0" applyFont="0" applyAlignment="0" applyProtection="0"/>
    <xf numFmtId="0" fontId="1" fillId="0" borderId="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0" borderId="0"/>
    <xf numFmtId="0" fontId="1" fillId="0" borderId="0"/>
    <xf numFmtId="0" fontId="1" fillId="22" borderId="31" applyNumberFormat="0" applyFont="0" applyAlignment="0" applyProtection="0"/>
    <xf numFmtId="0" fontId="1" fillId="0" borderId="0"/>
  </cellStyleXfs>
  <cellXfs count="645">
    <xf numFmtId="0" fontId="0" fillId="0" borderId="0" xfId="0"/>
    <xf numFmtId="0" fontId="0" fillId="0" borderId="16" xfId="0" applyBorder="1"/>
    <xf numFmtId="0" fontId="0" fillId="0" borderId="19" xfId="0" applyBorder="1"/>
    <xf numFmtId="0" fontId="0" fillId="0" borderId="21" xfId="0" applyBorder="1"/>
    <xf numFmtId="0" fontId="0" fillId="0" borderId="20" xfId="0" applyBorder="1"/>
    <xf numFmtId="0" fontId="0" fillId="0" borderId="22" xfId="0" applyBorder="1"/>
    <xf numFmtId="0" fontId="0" fillId="0" borderId="23" xfId="0" applyBorder="1"/>
    <xf numFmtId="0" fontId="0" fillId="0" borderId="17" xfId="0" applyBorder="1"/>
    <xf numFmtId="0" fontId="0" fillId="0" borderId="18" xfId="0" applyBorder="1"/>
    <xf numFmtId="0" fontId="0" fillId="0" borderId="0" xfId="0"/>
    <xf numFmtId="0" fontId="0" fillId="0" borderId="0" xfId="0" applyBorder="1"/>
    <xf numFmtId="0" fontId="0" fillId="0" borderId="0" xfId="0" applyBorder="1"/>
    <xf numFmtId="0" fontId="0" fillId="7" borderId="11" xfId="0" applyFont="1" applyFill="1" applyBorder="1" applyAlignment="1">
      <alignment vertical="center"/>
    </xf>
    <xf numFmtId="164" fontId="0" fillId="7" borderId="1" xfId="20" applyNumberFormat="1" applyFont="1" applyFill="1" applyBorder="1" applyAlignment="1">
      <alignment vertical="center"/>
    </xf>
    <xf numFmtId="0" fontId="0" fillId="0" borderId="12" xfId="0" applyFont="1" applyBorder="1" applyAlignment="1">
      <alignment vertical="center"/>
    </xf>
    <xf numFmtId="0" fontId="0" fillId="0" borderId="12" xfId="0" applyBorder="1" applyAlignment="1">
      <alignment vertical="center"/>
    </xf>
    <xf numFmtId="0" fontId="0" fillId="7" borderId="12" xfId="0" applyFont="1" applyFill="1" applyBorder="1" applyAlignment="1">
      <alignment vertical="center"/>
    </xf>
    <xf numFmtId="0" fontId="0" fillId="14" borderId="12" xfId="0" applyFont="1" applyFill="1" applyBorder="1" applyAlignment="1">
      <alignment vertical="center"/>
    </xf>
    <xf numFmtId="0" fontId="0" fillId="0" borderId="12" xfId="0" applyFont="1" applyFill="1" applyBorder="1" applyAlignment="1">
      <alignment vertical="center"/>
    </xf>
    <xf numFmtId="0" fontId="0" fillId="0" borderId="0" xfId="0" applyFont="1" applyAlignment="1">
      <alignment vertical="center"/>
    </xf>
    <xf numFmtId="0" fontId="0" fillId="7" borderId="10" xfId="0" applyFont="1" applyFill="1" applyBorder="1" applyAlignment="1">
      <alignment vertical="center"/>
    </xf>
    <xf numFmtId="0" fontId="0" fillId="7" borderId="2" xfId="0" applyFont="1" applyFill="1" applyBorder="1" applyAlignment="1">
      <alignment vertical="center"/>
    </xf>
    <xf numFmtId="0" fontId="0" fillId="0" borderId="0" xfId="0" applyAlignment="1">
      <alignment vertical="center"/>
    </xf>
    <xf numFmtId="0" fontId="0" fillId="0" borderId="7" xfId="0" applyBorder="1" applyAlignment="1">
      <alignment vertical="center"/>
    </xf>
    <xf numFmtId="0" fontId="19" fillId="0" borderId="7" xfId="24" applyBorder="1" applyAlignment="1">
      <alignment vertical="center"/>
    </xf>
    <xf numFmtId="0" fontId="0" fillId="0" borderId="0" xfId="0" applyFont="1" applyBorder="1" applyAlignment="1">
      <alignment vertical="center"/>
    </xf>
    <xf numFmtId="0" fontId="0" fillId="0" borderId="0" xfId="0" applyBorder="1" applyAlignment="1">
      <alignment vertical="center"/>
    </xf>
    <xf numFmtId="0" fontId="0" fillId="13" borderId="0" xfId="0" applyFont="1" applyFill="1" applyBorder="1" applyAlignment="1">
      <alignment vertical="center"/>
    </xf>
    <xf numFmtId="169" fontId="0" fillId="0" borderId="6" xfId="25" applyNumberFormat="1" applyFont="1" applyBorder="1" applyAlignment="1">
      <alignment vertical="center"/>
    </xf>
    <xf numFmtId="44" fontId="0" fillId="0" borderId="6" xfId="25" applyFont="1" applyBorder="1" applyAlignment="1">
      <alignment vertical="center"/>
    </xf>
    <xf numFmtId="0" fontId="0" fillId="15" borderId="6" xfId="0" applyFont="1" applyFill="1" applyBorder="1" applyAlignment="1">
      <alignment vertical="center"/>
    </xf>
    <xf numFmtId="0" fontId="0" fillId="0" borderId="6" xfId="0" applyFont="1" applyBorder="1" applyAlignment="1">
      <alignment vertical="center"/>
    </xf>
    <xf numFmtId="0" fontId="0" fillId="13" borderId="6" xfId="0" applyFont="1" applyFill="1" applyBorder="1" applyAlignment="1">
      <alignment vertical="center"/>
    </xf>
    <xf numFmtId="0" fontId="0" fillId="13" borderId="3" xfId="0" applyFont="1" applyFill="1" applyBorder="1" applyAlignment="1">
      <alignment vertical="center"/>
    </xf>
    <xf numFmtId="0" fontId="0" fillId="48" borderId="4" xfId="0" applyFont="1" applyFill="1" applyBorder="1" applyAlignment="1">
      <alignment vertical="center"/>
    </xf>
    <xf numFmtId="0" fontId="0" fillId="0" borderId="0" xfId="0" applyFont="1" applyBorder="1" applyAlignment="1">
      <alignment vertical="center" wrapText="1"/>
    </xf>
    <xf numFmtId="0" fontId="0" fillId="48" borderId="0" xfId="0" applyFont="1" applyFill="1" applyBorder="1" applyAlignment="1">
      <alignment vertical="center" wrapText="1"/>
    </xf>
    <xf numFmtId="168" fontId="0" fillId="11" borderId="1" xfId="1" applyNumberFormat="1" applyFont="1" applyFill="1" applyBorder="1" applyAlignment="1">
      <alignment vertical="center"/>
    </xf>
    <xf numFmtId="168" fontId="0" fillId="11" borderId="4" xfId="1" applyNumberFormat="1" applyFont="1" applyFill="1" applyBorder="1" applyAlignment="1">
      <alignment vertical="center"/>
    </xf>
    <xf numFmtId="0" fontId="0" fillId="11" borderId="0" xfId="0" applyFont="1" applyFill="1" applyBorder="1" applyAlignment="1">
      <alignment vertical="center"/>
    </xf>
    <xf numFmtId="0" fontId="12" fillId="11" borderId="0" xfId="0" applyFont="1" applyFill="1" applyBorder="1" applyAlignment="1">
      <alignment horizontal="right" vertical="center" wrapText="1"/>
    </xf>
    <xf numFmtId="0" fontId="12" fillId="11" borderId="12" xfId="0" applyFont="1" applyFill="1" applyBorder="1" applyAlignment="1">
      <alignment vertical="center"/>
    </xf>
    <xf numFmtId="0" fontId="12" fillId="0" borderId="0" xfId="0" applyFont="1" applyBorder="1" applyAlignment="1">
      <alignment horizontal="right" vertical="center" wrapText="1"/>
    </xf>
    <xf numFmtId="0" fontId="12" fillId="0" borderId="12" xfId="0" applyFont="1" applyBorder="1" applyAlignment="1">
      <alignment vertical="center"/>
    </xf>
    <xf numFmtId="0" fontId="12" fillId="0" borderId="0" xfId="0" applyFont="1" applyBorder="1" applyAlignment="1">
      <alignment vertical="center"/>
    </xf>
    <xf numFmtId="0" fontId="12" fillId="11" borderId="6" xfId="0" applyFont="1" applyFill="1" applyBorder="1" applyAlignment="1">
      <alignment vertical="center"/>
    </xf>
    <xf numFmtId="164" fontId="0" fillId="0" borderId="6" xfId="20" applyNumberFormat="1" applyFont="1" applyBorder="1" applyAlignment="1">
      <alignment vertical="center"/>
    </xf>
    <xf numFmtId="9" fontId="12" fillId="0" borderId="6" xfId="0" applyNumberFormat="1" applyFont="1" applyBorder="1" applyAlignment="1">
      <alignment vertical="center"/>
    </xf>
    <xf numFmtId="9" fontId="12" fillId="0" borderId="6" xfId="20" applyFont="1" applyBorder="1" applyAlignment="1">
      <alignment vertical="center"/>
    </xf>
    <xf numFmtId="164" fontId="0" fillId="11" borderId="6" xfId="20" applyNumberFormat="1" applyFont="1" applyFill="1" applyBorder="1" applyAlignment="1">
      <alignment vertical="center"/>
    </xf>
    <xf numFmtId="9" fontId="12" fillId="11" borderId="6" xfId="0" applyNumberFormat="1" applyFont="1" applyFill="1" applyBorder="1" applyAlignment="1">
      <alignment vertical="center"/>
    </xf>
    <xf numFmtId="9" fontId="12" fillId="11" borderId="6" xfId="20" applyFont="1" applyFill="1" applyBorder="1" applyAlignment="1">
      <alignment vertical="center"/>
    </xf>
    <xf numFmtId="0" fontId="0" fillId="11" borderId="6" xfId="0" applyFont="1" applyFill="1" applyBorder="1" applyAlignment="1">
      <alignment vertical="center"/>
    </xf>
    <xf numFmtId="0" fontId="0" fillId="0" borderId="7" xfId="0" applyFont="1" applyBorder="1" applyAlignment="1">
      <alignment vertical="center"/>
    </xf>
    <xf numFmtId="0" fontId="0" fillId="11" borderId="0" xfId="0" applyFont="1" applyFill="1" applyBorder="1" applyAlignment="1">
      <alignment vertical="center" wrapText="1"/>
    </xf>
    <xf numFmtId="0" fontId="0" fillId="11" borderId="6" xfId="0" applyFont="1" applyFill="1" applyBorder="1" applyAlignment="1">
      <alignment vertical="center" wrapText="1"/>
    </xf>
    <xf numFmtId="9" fontId="0" fillId="11" borderId="6" xfId="0" applyNumberFormat="1" applyFont="1" applyFill="1" applyBorder="1" applyAlignment="1">
      <alignment vertical="center"/>
    </xf>
    <xf numFmtId="167" fontId="0" fillId="11" borderId="6" xfId="0" applyNumberFormat="1" applyFont="1" applyFill="1" applyBorder="1" applyAlignment="1">
      <alignment vertical="center"/>
    </xf>
    <xf numFmtId="9" fontId="0" fillId="0" borderId="6" xfId="0" applyNumberFormat="1" applyFont="1" applyBorder="1" applyAlignment="1">
      <alignment vertical="center"/>
    </xf>
    <xf numFmtId="0" fontId="0" fillId="11" borderId="6" xfId="0" applyFont="1" applyFill="1" applyBorder="1" applyAlignment="1">
      <alignment horizontal="center" vertical="center"/>
    </xf>
    <xf numFmtId="9" fontId="0" fillId="11" borderId="6" xfId="0" applyNumberFormat="1" applyFont="1" applyFill="1" applyBorder="1" applyAlignment="1">
      <alignment horizontal="center" vertical="center"/>
    </xf>
    <xf numFmtId="2" fontId="0" fillId="11" borderId="6" xfId="0" applyNumberFormat="1" applyFont="1" applyFill="1" applyBorder="1" applyAlignment="1">
      <alignment vertical="center"/>
    </xf>
    <xf numFmtId="0" fontId="0" fillId="0" borderId="6" xfId="0" applyFont="1" applyBorder="1" applyAlignment="1">
      <alignment horizontal="center" vertical="center"/>
    </xf>
    <xf numFmtId="9" fontId="0" fillId="11" borderId="6" xfId="20" applyFont="1" applyFill="1" applyBorder="1" applyAlignment="1">
      <alignment vertical="center"/>
    </xf>
    <xf numFmtId="10" fontId="0" fillId="11" borderId="6" xfId="20" applyNumberFormat="1" applyFont="1" applyFill="1" applyBorder="1" applyAlignment="1">
      <alignment vertical="center"/>
    </xf>
    <xf numFmtId="9" fontId="0" fillId="0" borderId="6" xfId="20" applyFont="1" applyBorder="1" applyAlignment="1">
      <alignment vertical="center"/>
    </xf>
    <xf numFmtId="0" fontId="0" fillId="0" borderId="0" xfId="0" applyFont="1" applyFill="1" applyBorder="1" applyAlignment="1">
      <alignment vertical="center"/>
    </xf>
    <xf numFmtId="0" fontId="0" fillId="0" borderId="3" xfId="0" applyFont="1" applyFill="1" applyBorder="1" applyAlignment="1">
      <alignment vertical="center"/>
    </xf>
    <xf numFmtId="0" fontId="12" fillId="11" borderId="0" xfId="0" applyFont="1" applyFill="1" applyBorder="1" applyAlignment="1">
      <alignment vertical="center"/>
    </xf>
    <xf numFmtId="0" fontId="12" fillId="11" borderId="6" xfId="0" applyFont="1" applyFill="1" applyBorder="1" applyAlignment="1">
      <alignment vertical="center" wrapText="1"/>
    </xf>
    <xf numFmtId="0" fontId="12" fillId="0" borderId="0" xfId="0" applyFont="1" applyAlignment="1">
      <alignment vertical="center"/>
    </xf>
    <xf numFmtId="0" fontId="12" fillId="0" borderId="6" xfId="0" applyFont="1" applyFill="1" applyBorder="1" applyAlignment="1">
      <alignment vertical="center" wrapText="1"/>
    </xf>
    <xf numFmtId="0" fontId="12" fillId="0" borderId="0" xfId="0" applyFont="1" applyFill="1" applyBorder="1" applyAlignment="1">
      <alignment horizontal="right" vertical="center" wrapText="1"/>
    </xf>
    <xf numFmtId="0" fontId="12" fillId="0" borderId="0" xfId="0" applyFont="1" applyFill="1" applyBorder="1" applyAlignment="1">
      <alignment vertical="center"/>
    </xf>
    <xf numFmtId="0" fontId="0" fillId="49" borderId="6" xfId="0" applyFont="1" applyFill="1" applyBorder="1" applyAlignment="1">
      <alignment vertical="center"/>
    </xf>
    <xf numFmtId="10" fontId="0" fillId="13" borderId="6" xfId="20" applyNumberFormat="1" applyFont="1" applyFill="1" applyBorder="1" applyAlignment="1">
      <alignment vertical="center" wrapText="1"/>
    </xf>
    <xf numFmtId="10" fontId="0" fillId="13" borderId="6" xfId="20" applyNumberFormat="1" applyFont="1" applyFill="1" applyBorder="1" applyAlignment="1">
      <alignment vertical="center"/>
    </xf>
    <xf numFmtId="0" fontId="19" fillId="0" borderId="7" xfId="24" applyBorder="1" applyAlignment="1">
      <alignment vertical="center" wrapText="1"/>
    </xf>
    <xf numFmtId="9" fontId="0" fillId="48" borderId="0" xfId="20" applyFont="1" applyFill="1" applyBorder="1" applyAlignment="1">
      <alignment vertical="center"/>
    </xf>
    <xf numFmtId="9" fontId="0" fillId="0" borderId="0" xfId="20" applyFont="1" applyBorder="1" applyAlignment="1">
      <alignment vertical="center"/>
    </xf>
    <xf numFmtId="164" fontId="0" fillId="48" borderId="0" xfId="20" applyNumberFormat="1" applyFont="1" applyFill="1" applyBorder="1" applyAlignment="1">
      <alignment vertical="center"/>
    </xf>
    <xf numFmtId="164" fontId="0" fillId="0" borderId="0" xfId="20" applyNumberFormat="1" applyFont="1" applyBorder="1" applyAlignment="1">
      <alignment vertical="center"/>
    </xf>
    <xf numFmtId="9" fontId="12" fillId="0" borderId="6" xfId="0" applyNumberFormat="1" applyFont="1" applyFill="1" applyBorder="1" applyAlignment="1">
      <alignment vertical="center"/>
    </xf>
    <xf numFmtId="9" fontId="12" fillId="50" borderId="6" xfId="0" applyNumberFormat="1" applyFont="1" applyFill="1" applyBorder="1" applyAlignment="1">
      <alignment vertical="center"/>
    </xf>
    <xf numFmtId="9" fontId="12" fillId="50" borderId="0" xfId="0" applyNumberFormat="1" applyFont="1" applyFill="1" applyBorder="1" applyAlignment="1">
      <alignment vertical="center"/>
    </xf>
    <xf numFmtId="9" fontId="12" fillId="0" borderId="0" xfId="0" applyNumberFormat="1" applyFont="1" applyFill="1" applyBorder="1" applyAlignment="1">
      <alignment vertical="center"/>
    </xf>
    <xf numFmtId="14" fontId="0" fillId="0" borderId="0" xfId="0" applyNumberFormat="1" applyBorder="1" applyAlignment="1">
      <alignment vertical="center"/>
    </xf>
    <xf numFmtId="0" fontId="0" fillId="0" borderId="4" xfId="0" applyBorder="1" applyAlignment="1">
      <alignment vertical="center"/>
    </xf>
    <xf numFmtId="14" fontId="0" fillId="0" borderId="4" xfId="0" applyNumberFormat="1" applyBorder="1" applyAlignment="1">
      <alignment vertical="center"/>
    </xf>
    <xf numFmtId="0" fontId="0" fillId="0" borderId="3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14" fontId="0" fillId="0" borderId="23" xfId="0" applyNumberFormat="1" applyBorder="1" applyAlignment="1">
      <alignment vertical="center"/>
    </xf>
    <xf numFmtId="0" fontId="0" fillId="0" borderId="23" xfId="0" applyBorder="1" applyAlignment="1">
      <alignment vertical="center"/>
    </xf>
    <xf numFmtId="0" fontId="0" fillId="0" borderId="22" xfId="0" applyBorder="1" applyAlignment="1">
      <alignment vertical="center"/>
    </xf>
    <xf numFmtId="0" fontId="0" fillId="0" borderId="0" xfId="0" applyBorder="1" applyAlignment="1">
      <alignment horizontal="left" vertical="center"/>
    </xf>
    <xf numFmtId="0" fontId="19" fillId="0" borderId="0" xfId="24" applyBorder="1" applyAlignment="1">
      <alignment vertical="center"/>
    </xf>
    <xf numFmtId="0" fontId="0" fillId="0" borderId="17" xfId="0" applyBorder="1" applyAlignment="1">
      <alignment vertical="center"/>
    </xf>
    <xf numFmtId="0" fontId="0" fillId="0" borderId="17" xfId="0" applyBorder="1" applyAlignment="1">
      <alignment horizontal="left" vertical="center"/>
    </xf>
    <xf numFmtId="0" fontId="12" fillId="0" borderId="2" xfId="0" applyFont="1" applyBorder="1" applyAlignment="1">
      <alignment horizontal="center" vertical="center"/>
    </xf>
    <xf numFmtId="0" fontId="12" fillId="0" borderId="33" xfId="0" applyFont="1" applyBorder="1" applyAlignment="1">
      <alignment vertical="center"/>
    </xf>
    <xf numFmtId="0" fontId="12" fillId="0" borderId="34" xfId="0" applyFont="1" applyBorder="1" applyAlignment="1">
      <alignment vertical="center" wrapText="1"/>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0" fillId="0" borderId="0" xfId="0" applyFont="1" applyBorder="1" applyAlignment="1">
      <alignment horizontal="left" vertical="center" wrapText="1"/>
    </xf>
    <xf numFmtId="0" fontId="12" fillId="0" borderId="45" xfId="0" applyFont="1" applyBorder="1" applyAlignment="1">
      <alignment horizontal="center" vertical="center"/>
    </xf>
    <xf numFmtId="0" fontId="12" fillId="0" borderId="2" xfId="0" applyFont="1" applyBorder="1" applyAlignment="1">
      <alignment horizontal="center" vertical="center" wrapText="1"/>
    </xf>
    <xf numFmtId="0" fontId="20" fillId="0" borderId="47" xfId="0" applyFont="1" applyBorder="1" applyAlignment="1">
      <alignment vertical="center" wrapText="1"/>
    </xf>
    <xf numFmtId="0" fontId="12" fillId="0" borderId="46" xfId="0" applyFont="1" applyBorder="1" applyAlignment="1">
      <alignment horizontal="center" vertical="center"/>
    </xf>
    <xf numFmtId="0" fontId="20" fillId="0" borderId="47" xfId="0" applyFont="1" applyBorder="1" applyAlignment="1">
      <alignment vertical="center"/>
    </xf>
    <xf numFmtId="0" fontId="20" fillId="0" borderId="0" xfId="0" applyFont="1" applyBorder="1" applyAlignment="1">
      <alignment horizontal="left" vertical="center" wrapText="1"/>
    </xf>
    <xf numFmtId="0" fontId="20" fillId="0" borderId="17" xfId="0" applyFont="1" applyBorder="1" applyAlignment="1">
      <alignment vertical="center"/>
    </xf>
    <xf numFmtId="0" fontId="20" fillId="0" borderId="0" xfId="0" applyFont="1" applyAlignment="1">
      <alignment vertical="center"/>
    </xf>
    <xf numFmtId="0" fontId="0" fillId="0" borderId="7"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12" fillId="0" borderId="12" xfId="0" applyFont="1" applyFill="1" applyBorder="1" applyAlignment="1">
      <alignment vertical="center"/>
    </xf>
    <xf numFmtId="0" fontId="12" fillId="0" borderId="6" xfId="0" applyFont="1" applyFill="1" applyBorder="1" applyAlignment="1">
      <alignment vertical="center"/>
    </xf>
    <xf numFmtId="0" fontId="12" fillId="0" borderId="0" xfId="0" applyFont="1" applyFill="1" applyAlignment="1">
      <alignment vertical="center"/>
    </xf>
    <xf numFmtId="0" fontId="0" fillId="0" borderId="6" xfId="0" applyFont="1" applyFill="1" applyBorder="1" applyAlignment="1">
      <alignment vertical="center"/>
    </xf>
    <xf numFmtId="0" fontId="0" fillId="0" borderId="0" xfId="0" applyFont="1" applyFill="1" applyBorder="1" applyAlignment="1">
      <alignment vertical="center" wrapText="1"/>
    </xf>
    <xf numFmtId="0" fontId="0" fillId="0" borderId="6" xfId="0" applyFont="1" applyFill="1" applyBorder="1" applyAlignment="1">
      <alignment horizontal="center" vertical="center"/>
    </xf>
    <xf numFmtId="0" fontId="0" fillId="0" borderId="6" xfId="0" applyFont="1" applyFill="1" applyBorder="1" applyAlignment="1">
      <alignment vertical="center" wrapText="1"/>
    </xf>
    <xf numFmtId="0" fontId="0" fillId="11" borderId="0" xfId="0" applyFont="1" applyFill="1" applyBorder="1" applyAlignment="1">
      <alignment horizontal="right" vertical="center" wrapText="1"/>
    </xf>
    <xf numFmtId="0" fontId="0" fillId="11" borderId="11" xfId="0" applyFont="1" applyFill="1" applyBorder="1" applyAlignment="1">
      <alignment vertical="center"/>
    </xf>
    <xf numFmtId="0" fontId="0" fillId="11" borderId="12" xfId="0" applyFont="1" applyFill="1" applyBorder="1" applyAlignment="1">
      <alignment vertical="center"/>
    </xf>
    <xf numFmtId="0" fontId="0" fillId="0" borderId="10" xfId="0" applyFont="1" applyFill="1" applyBorder="1" applyAlignment="1">
      <alignment vertical="center"/>
    </xf>
    <xf numFmtId="170" fontId="0" fillId="11" borderId="6" xfId="0" applyNumberFormat="1" applyFont="1" applyFill="1" applyBorder="1" applyAlignment="1">
      <alignment vertical="center"/>
    </xf>
    <xf numFmtId="170" fontId="0" fillId="0" borderId="6" xfId="0" applyNumberFormat="1" applyFont="1" applyBorder="1" applyAlignment="1">
      <alignment vertical="center"/>
    </xf>
    <xf numFmtId="170" fontId="0" fillId="0" borderId="3" xfId="0" applyNumberFormat="1" applyFont="1" applyFill="1" applyBorder="1" applyAlignment="1">
      <alignment vertical="center"/>
    </xf>
    <xf numFmtId="0" fontId="0" fillId="0" borderId="7" xfId="24" applyFont="1" applyBorder="1" applyAlignment="1">
      <alignment vertical="center"/>
    </xf>
    <xf numFmtId="0" fontId="0" fillId="48" borderId="0" xfId="0" applyFont="1" applyFill="1" applyBorder="1" applyAlignment="1">
      <alignment horizontal="center" vertical="center"/>
    </xf>
    <xf numFmtId="164" fontId="0" fillId="48" borderId="0" xfId="0" applyNumberFormat="1" applyFont="1" applyFill="1" applyBorder="1" applyAlignment="1">
      <alignment vertical="center"/>
    </xf>
    <xf numFmtId="0" fontId="12" fillId="48" borderId="0" xfId="0" applyFont="1" applyFill="1" applyBorder="1" applyAlignment="1">
      <alignment vertical="center"/>
    </xf>
    <xf numFmtId="168" fontId="0" fillId="0" borderId="0" xfId="1" applyNumberFormat="1" applyFont="1" applyBorder="1" applyAlignment="1">
      <alignment vertical="center"/>
    </xf>
    <xf numFmtId="171" fontId="0" fillId="48" borderId="0" xfId="1" applyNumberFormat="1" applyFont="1" applyFill="1" applyBorder="1" applyAlignment="1">
      <alignment vertical="center"/>
    </xf>
    <xf numFmtId="0" fontId="19" fillId="0" borderId="7" xfId="24" applyBorder="1" applyAlignment="1">
      <alignment horizontal="left" vertical="center"/>
    </xf>
    <xf numFmtId="9" fontId="0" fillId="0" borderId="0" xfId="0" applyNumberFormat="1" applyFont="1" applyBorder="1" applyAlignment="1">
      <alignment vertical="center"/>
    </xf>
    <xf numFmtId="10" fontId="0" fillId="48" borderId="0" xfId="0" applyNumberFormat="1" applyFont="1" applyFill="1" applyBorder="1" applyAlignment="1">
      <alignment vertical="center"/>
    </xf>
    <xf numFmtId="10" fontId="0" fillId="0" borderId="0" xfId="0" applyNumberFormat="1" applyFont="1" applyBorder="1" applyAlignment="1">
      <alignment vertical="center"/>
    </xf>
    <xf numFmtId="9" fontId="0" fillId="48" borderId="0" xfId="0" applyNumberFormat="1" applyFont="1" applyFill="1" applyBorder="1" applyAlignment="1">
      <alignment vertical="center"/>
    </xf>
    <xf numFmtId="0" fontId="0" fillId="48" borderId="2" xfId="0" applyFont="1" applyFill="1" applyBorder="1" applyAlignment="1">
      <alignment vertical="center" wrapText="1"/>
    </xf>
    <xf numFmtId="168" fontId="0" fillId="0" borderId="0" xfId="1" applyNumberFormat="1" applyFont="1" applyFill="1" applyBorder="1" applyAlignment="1">
      <alignment vertical="center"/>
    </xf>
    <xf numFmtId="10" fontId="0" fillId="13" borderId="6" xfId="20" applyNumberFormat="1" applyFont="1" applyFill="1" applyBorder="1" applyAlignment="1">
      <alignment horizontal="center" vertical="center"/>
    </xf>
    <xf numFmtId="0" fontId="0" fillId="13" borderId="6" xfId="0" applyFont="1" applyFill="1" applyBorder="1" applyAlignment="1">
      <alignment horizontal="center" vertical="center"/>
    </xf>
    <xf numFmtId="0" fontId="0" fillId="49" borderId="6" xfId="0" applyFont="1" applyFill="1" applyBorder="1" applyAlignment="1">
      <alignment horizontal="center" vertical="center"/>
    </xf>
    <xf numFmtId="17" fontId="0" fillId="0" borderId="6" xfId="0" applyNumberFormat="1" applyFont="1" applyFill="1" applyBorder="1" applyAlignment="1">
      <alignment horizontal="right" vertical="center"/>
    </xf>
    <xf numFmtId="0" fontId="0" fillId="7" borderId="6" xfId="0" applyFont="1" applyFill="1" applyBorder="1" applyAlignment="1">
      <alignment horizontal="right" vertical="center"/>
    </xf>
    <xf numFmtId="9" fontId="0" fillId="11" borderId="0" xfId="20" applyFont="1" applyFill="1" applyBorder="1" applyAlignment="1">
      <alignment vertical="center"/>
    </xf>
    <xf numFmtId="9" fontId="0" fillId="11" borderId="0" xfId="20" applyFont="1" applyFill="1" applyBorder="1" applyAlignment="1">
      <alignment horizontal="center" vertical="center"/>
    </xf>
    <xf numFmtId="9" fontId="0" fillId="14" borderId="6" xfId="20" applyFont="1" applyFill="1" applyBorder="1" applyAlignment="1">
      <alignment horizontal="center" vertical="center"/>
    </xf>
    <xf numFmtId="10" fontId="0" fillId="0" borderId="6" xfId="0" applyNumberFormat="1" applyFont="1" applyBorder="1" applyAlignment="1">
      <alignment vertical="center"/>
    </xf>
    <xf numFmtId="0" fontId="0" fillId="11" borderId="6" xfId="0" applyFont="1" applyFill="1" applyBorder="1" applyAlignment="1">
      <alignment horizontal="center" vertical="center" wrapText="1"/>
    </xf>
    <xf numFmtId="0" fontId="0" fillId="48" borderId="0" xfId="0" applyNumberFormat="1" applyFont="1" applyFill="1" applyBorder="1" applyAlignment="1">
      <alignment horizontal="center" vertical="center"/>
    </xf>
    <xf numFmtId="0" fontId="0" fillId="0" borderId="0" xfId="0" applyNumberFormat="1" applyFont="1" applyBorder="1" applyAlignment="1">
      <alignment horizontal="center" vertical="center"/>
    </xf>
    <xf numFmtId="0" fontId="12" fillId="0" borderId="0" xfId="0" applyFont="1" applyBorder="1" applyAlignment="1">
      <alignment horizontal="center" vertical="center"/>
    </xf>
    <xf numFmtId="0" fontId="0" fillId="51" borderId="6" xfId="0" applyFont="1" applyFill="1" applyBorder="1" applyAlignment="1">
      <alignment horizontal="center" vertical="center"/>
    </xf>
    <xf numFmtId="0" fontId="22" fillId="7" borderId="5" xfId="24" applyNumberFormat="1" applyFont="1" applyFill="1" applyBorder="1" applyAlignment="1">
      <alignment vertical="center"/>
    </xf>
    <xf numFmtId="0" fontId="22" fillId="0" borderId="7" xfId="24" applyNumberFormat="1" applyFont="1" applyBorder="1" applyAlignment="1">
      <alignment vertical="center"/>
    </xf>
    <xf numFmtId="0" fontId="22" fillId="14" borderId="7" xfId="24" applyNumberFormat="1" applyFont="1" applyFill="1" applyBorder="1" applyAlignment="1">
      <alignment vertical="center"/>
    </xf>
    <xf numFmtId="0" fontId="22" fillId="0" borderId="7" xfId="24" applyNumberFormat="1" applyFont="1" applyFill="1" applyBorder="1" applyAlignment="1">
      <alignment horizontal="right" vertical="center"/>
    </xf>
    <xf numFmtId="0" fontId="22" fillId="7" borderId="7" xfId="24" applyNumberFormat="1" applyFont="1" applyFill="1" applyBorder="1" applyAlignment="1">
      <alignment vertical="center"/>
    </xf>
    <xf numFmtId="0" fontId="22" fillId="7" borderId="8" xfId="24" applyNumberFormat="1" applyFont="1" applyFill="1" applyBorder="1" applyAlignment="1">
      <alignment vertical="center"/>
    </xf>
    <xf numFmtId="0" fontId="44" fillId="0" borderId="0" xfId="0" applyNumberFormat="1" applyFont="1" applyAlignment="1">
      <alignment vertical="center"/>
    </xf>
    <xf numFmtId="0" fontId="22" fillId="0" borderId="7" xfId="24" applyNumberFormat="1" applyFont="1" applyFill="1" applyBorder="1" applyAlignment="1">
      <alignment vertical="center"/>
    </xf>
    <xf numFmtId="0" fontId="44" fillId="0" borderId="0" xfId="0" applyNumberFormat="1" applyFont="1" applyBorder="1" applyAlignment="1">
      <alignment vertical="center"/>
    </xf>
    <xf numFmtId="0" fontId="44" fillId="0" borderId="7" xfId="0" applyNumberFormat="1" applyFont="1" applyBorder="1" applyAlignment="1">
      <alignment vertical="center"/>
    </xf>
    <xf numFmtId="0" fontId="48" fillId="0" borderId="7" xfId="0" applyNumberFormat="1" applyFont="1" applyBorder="1" applyAlignment="1">
      <alignment vertical="center"/>
    </xf>
    <xf numFmtId="0" fontId="44" fillId="0" borderId="7" xfId="0" applyNumberFormat="1" applyFont="1" applyBorder="1" applyAlignment="1">
      <alignment horizontal="center" vertical="center"/>
    </xf>
    <xf numFmtId="0" fontId="44" fillId="0" borderId="7" xfId="0" applyNumberFormat="1" applyFont="1" applyFill="1" applyBorder="1" applyAlignment="1">
      <alignment vertical="center"/>
    </xf>
    <xf numFmtId="0" fontId="44" fillId="0" borderId="0" xfId="0" applyNumberFormat="1" applyFont="1" applyBorder="1" applyAlignment="1">
      <alignment horizontal="center" vertical="center"/>
    </xf>
    <xf numFmtId="0" fontId="22" fillId="0" borderId="0" xfId="24" applyNumberFormat="1" applyFont="1" applyFill="1" applyBorder="1" applyAlignment="1">
      <alignment vertical="center"/>
    </xf>
    <xf numFmtId="0" fontId="44" fillId="0" borderId="0" xfId="0" applyNumberFormat="1" applyFont="1" applyFill="1" applyBorder="1" applyAlignment="1">
      <alignment vertical="center"/>
    </xf>
    <xf numFmtId="0" fontId="22" fillId="13" borderId="7" xfId="24" applyNumberFormat="1" applyFont="1" applyFill="1" applyBorder="1" applyAlignment="1">
      <alignment horizontal="center" vertical="center"/>
    </xf>
    <xf numFmtId="0" fontId="22" fillId="49" borderId="7" xfId="24" applyNumberFormat="1" applyFont="1" applyFill="1" applyBorder="1" applyAlignment="1">
      <alignment vertical="center"/>
    </xf>
    <xf numFmtId="0" fontId="22" fillId="13" borderId="0" xfId="24" applyNumberFormat="1" applyFont="1" applyFill="1" applyBorder="1" applyAlignment="1">
      <alignment vertical="center"/>
    </xf>
    <xf numFmtId="0" fontId="46" fillId="13" borderId="7" xfId="24" applyNumberFormat="1" applyFont="1" applyFill="1" applyBorder="1" applyAlignment="1">
      <alignment vertical="center"/>
    </xf>
    <xf numFmtId="0" fontId="22" fillId="13" borderId="4" xfId="24" applyNumberFormat="1" applyFont="1" applyFill="1" applyBorder="1" applyAlignment="1">
      <alignment vertical="center"/>
    </xf>
    <xf numFmtId="0" fontId="44" fillId="13" borderId="0" xfId="0" applyNumberFormat="1" applyFont="1" applyFill="1" applyBorder="1" applyAlignment="1">
      <alignment vertical="center"/>
    </xf>
    <xf numFmtId="0" fontId="22" fillId="13" borderId="7" xfId="24" applyNumberFormat="1" applyFont="1" applyFill="1" applyBorder="1" applyAlignment="1">
      <alignment vertical="center"/>
    </xf>
    <xf numFmtId="0" fontId="44" fillId="13" borderId="0" xfId="0" applyNumberFormat="1" applyFont="1" applyFill="1" applyBorder="1" applyAlignment="1">
      <alignment horizontal="center" vertical="center"/>
    </xf>
    <xf numFmtId="0" fontId="22" fillId="13" borderId="2" xfId="24" applyNumberFormat="1" applyFont="1" applyFill="1" applyBorder="1" applyAlignment="1">
      <alignment vertical="center"/>
    </xf>
    <xf numFmtId="0" fontId="22" fillId="13" borderId="2" xfId="24" applyNumberFormat="1" applyFont="1" applyFill="1" applyBorder="1" applyAlignment="1">
      <alignment vertical="center" wrapText="1"/>
    </xf>
    <xf numFmtId="0" fontId="22" fillId="49" borderId="0" xfId="24" applyNumberFormat="1" applyFont="1" applyFill="1" applyBorder="1" applyAlignment="1">
      <alignment vertical="center"/>
    </xf>
    <xf numFmtId="0" fontId="44" fillId="51" borderId="0" xfId="0" applyNumberFormat="1" applyFont="1" applyFill="1" applyBorder="1" applyAlignment="1">
      <alignment horizontal="center" vertical="center"/>
    </xf>
    <xf numFmtId="0" fontId="22" fillId="49" borderId="0" xfId="24" applyNumberFormat="1" applyFont="1" applyFill="1" applyBorder="1" applyAlignment="1">
      <alignment horizontal="center" vertical="center"/>
    </xf>
    <xf numFmtId="0" fontId="22" fillId="0" borderId="0" xfId="24" applyNumberFormat="1" applyFont="1" applyFill="1" applyBorder="1" applyAlignment="1">
      <alignment vertical="center" wrapText="1"/>
    </xf>
    <xf numFmtId="0" fontId="22" fillId="13" borderId="0" xfId="24" applyNumberFormat="1" applyFont="1" applyFill="1" applyBorder="1" applyAlignment="1">
      <alignment vertical="center" wrapText="1"/>
    </xf>
    <xf numFmtId="0" fontId="22" fillId="0" borderId="0" xfId="24" applyNumberFormat="1" applyFont="1" applyBorder="1" applyAlignment="1">
      <alignment vertical="center" wrapText="1"/>
    </xf>
    <xf numFmtId="0" fontId="0" fillId="0" borderId="0" xfId="0" applyAlignment="1">
      <alignment vertical="center" wrapText="1"/>
    </xf>
    <xf numFmtId="164" fontId="0" fillId="7" borderId="6" xfId="20" applyNumberFormat="1" applyFont="1" applyFill="1" applyBorder="1" applyAlignment="1">
      <alignment vertical="center"/>
    </xf>
    <xf numFmtId="0" fontId="44" fillId="15" borderId="0" xfId="0" applyNumberFormat="1" applyFont="1" applyFill="1" applyBorder="1" applyAlignment="1">
      <alignment vertical="center" wrapText="1"/>
    </xf>
    <xf numFmtId="0" fontId="44" fillId="15" borderId="7" xfId="0" applyNumberFormat="1" applyFont="1" applyFill="1" applyBorder="1" applyAlignment="1">
      <alignment vertical="center"/>
    </xf>
    <xf numFmtId="0" fontId="0" fillId="15" borderId="6"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vertical="center"/>
    </xf>
    <xf numFmtId="0" fontId="12" fillId="48" borderId="7" xfId="0" applyFont="1" applyFill="1" applyBorder="1" applyAlignment="1">
      <alignment vertical="center"/>
    </xf>
    <xf numFmtId="0" fontId="12" fillId="0" borderId="7" xfId="0" applyFont="1" applyBorder="1" applyAlignment="1">
      <alignment vertical="center"/>
    </xf>
    <xf numFmtId="0" fontId="0" fillId="48" borderId="7" xfId="0" applyFont="1" applyFill="1" applyBorder="1" applyAlignment="1">
      <alignment vertical="center"/>
    </xf>
    <xf numFmtId="168" fontId="0" fillId="0" borderId="7" xfId="1" applyNumberFormat="1" applyFont="1" applyBorder="1" applyAlignment="1">
      <alignment vertical="center"/>
    </xf>
    <xf numFmtId="168" fontId="0" fillId="48" borderId="7" xfId="1" applyNumberFormat="1" applyFont="1" applyFill="1" applyBorder="1" applyAlignment="1">
      <alignment vertical="center"/>
    </xf>
    <xf numFmtId="9" fontId="0" fillId="48" borderId="7" xfId="20" applyFont="1" applyFill="1" applyBorder="1" applyAlignment="1">
      <alignment vertical="center"/>
    </xf>
    <xf numFmtId="9" fontId="0" fillId="0" borderId="7" xfId="20" applyFont="1" applyBorder="1" applyAlignment="1">
      <alignment vertical="center"/>
    </xf>
    <xf numFmtId="0" fontId="0" fillId="48" borderId="7" xfId="0" applyFont="1" applyFill="1" applyBorder="1" applyAlignment="1">
      <alignment horizontal="center" vertical="center"/>
    </xf>
    <xf numFmtId="0" fontId="0" fillId="0" borderId="7" xfId="0" applyFont="1" applyBorder="1" applyAlignment="1">
      <alignment horizontal="center" vertical="center"/>
    </xf>
    <xf numFmtId="10" fontId="0" fillId="48" borderId="7" xfId="0" applyNumberFormat="1" applyFont="1" applyFill="1" applyBorder="1" applyAlignment="1">
      <alignment vertical="center"/>
    </xf>
    <xf numFmtId="10" fontId="0" fillId="0" borderId="7" xfId="0" applyNumberFormat="1" applyFont="1" applyBorder="1" applyAlignment="1">
      <alignment vertical="center"/>
    </xf>
    <xf numFmtId="9" fontId="0" fillId="48" borderId="7" xfId="0" applyNumberFormat="1" applyFont="1" applyFill="1" applyBorder="1" applyAlignment="1">
      <alignment vertical="center"/>
    </xf>
    <xf numFmtId="168" fontId="0" fillId="0" borderId="7" xfId="1" applyNumberFormat="1" applyFont="1" applyFill="1" applyBorder="1" applyAlignment="1">
      <alignment vertical="center"/>
    </xf>
    <xf numFmtId="0" fontId="0" fillId="13" borderId="12" xfId="0" applyFont="1" applyFill="1" applyBorder="1" applyAlignment="1">
      <alignment vertical="center"/>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12" fillId="0" borderId="46" xfId="0" applyFont="1" applyBorder="1" applyAlignment="1">
      <alignment horizontal="center" vertical="center"/>
    </xf>
    <xf numFmtId="0" fontId="0" fillId="0" borderId="0" xfId="0" applyBorder="1" applyAlignment="1">
      <alignment horizontal="left" vertical="center"/>
    </xf>
    <xf numFmtId="0" fontId="12" fillId="48" borderId="0" xfId="0" applyFont="1" applyFill="1" applyBorder="1" applyAlignment="1">
      <alignment horizontal="right" vertical="center" wrapText="1"/>
    </xf>
    <xf numFmtId="0" fontId="0" fillId="48" borderId="0" xfId="0" applyFont="1" applyFill="1" applyBorder="1" applyAlignment="1">
      <alignment vertical="center"/>
    </xf>
    <xf numFmtId="168" fontId="0" fillId="48" borderId="0" xfId="1" applyNumberFormat="1" applyFont="1" applyFill="1" applyBorder="1" applyAlignment="1">
      <alignment vertical="center"/>
    </xf>
    <xf numFmtId="0" fontId="22" fillId="0" borderId="0" xfId="24" applyNumberFormat="1" applyFont="1" applyBorder="1" applyAlignment="1">
      <alignment vertical="center"/>
    </xf>
    <xf numFmtId="0" fontId="44" fillId="15" borderId="0" xfId="0" applyNumberFormat="1" applyFont="1" applyFill="1" applyBorder="1" applyAlignment="1">
      <alignment vertical="center"/>
    </xf>
    <xf numFmtId="0" fontId="0" fillId="7" borderId="0" xfId="0" applyFont="1" applyFill="1" applyBorder="1" applyAlignment="1">
      <alignment vertical="center" wrapText="1"/>
    </xf>
    <xf numFmtId="0" fontId="0" fillId="0" borderId="12" xfId="0" applyFont="1" applyBorder="1" applyAlignment="1">
      <alignment vertical="center" wrapText="1"/>
    </xf>
    <xf numFmtId="3" fontId="0" fillId="0" borderId="0" xfId="0" applyNumberFormat="1" applyBorder="1" applyAlignment="1">
      <alignment vertical="center"/>
    </xf>
    <xf numFmtId="0" fontId="0" fillId="52" borderId="6" xfId="0" applyFont="1" applyFill="1" applyBorder="1" applyAlignment="1">
      <alignment horizontal="center" vertical="center"/>
    </xf>
    <xf numFmtId="0" fontId="12" fillId="52" borderId="6" xfId="0" applyFont="1" applyFill="1" applyBorder="1" applyAlignment="1">
      <alignment horizontal="center" vertical="center"/>
    </xf>
    <xf numFmtId="0" fontId="0" fillId="53" borderId="6" xfId="0" applyFont="1" applyFill="1" applyBorder="1" applyAlignment="1">
      <alignment horizontal="center" vertical="center"/>
    </xf>
    <xf numFmtId="0" fontId="47" fillId="53" borderId="6" xfId="0" applyFont="1" applyFill="1" applyBorder="1" applyAlignment="1">
      <alignment horizontal="center" vertical="center"/>
    </xf>
    <xf numFmtId="0" fontId="47" fillId="53" borderId="6" xfId="0" applyFont="1" applyFill="1" applyBorder="1" applyAlignment="1">
      <alignment horizontal="center" vertical="center" wrapText="1"/>
    </xf>
    <xf numFmtId="0" fontId="12" fillId="53" borderId="6" xfId="0" applyFont="1" applyFill="1" applyBorder="1" applyAlignment="1">
      <alignment horizontal="center" vertical="center"/>
    </xf>
    <xf numFmtId="0" fontId="12" fillId="53" borderId="6" xfId="0" applyFont="1" applyFill="1" applyBorder="1" applyAlignment="1">
      <alignment horizontal="center" vertical="center" wrapText="1"/>
    </xf>
    <xf numFmtId="0" fontId="0" fillId="53" borderId="6" xfId="0" applyFont="1" applyFill="1" applyBorder="1" applyAlignment="1">
      <alignment vertical="center"/>
    </xf>
    <xf numFmtId="0" fontId="22" fillId="53" borderId="7" xfId="24" applyNumberFormat="1" applyFont="1" applyFill="1" applyBorder="1" applyAlignment="1">
      <alignment vertical="center"/>
    </xf>
    <xf numFmtId="0" fontId="12" fillId="53" borderId="6" xfId="0" applyFont="1" applyFill="1" applyBorder="1" applyAlignment="1">
      <alignment vertical="center"/>
    </xf>
    <xf numFmtId="0" fontId="12" fillId="53" borderId="6" xfId="0" applyFont="1" applyFill="1" applyBorder="1" applyAlignment="1">
      <alignment vertical="center" wrapText="1"/>
    </xf>
    <xf numFmtId="0" fontId="0" fillId="53" borderId="6" xfId="0" applyFont="1" applyFill="1" applyBorder="1" applyAlignment="1">
      <alignment horizontal="center" vertical="center" wrapText="1"/>
    </xf>
    <xf numFmtId="0" fontId="12" fillId="54" borderId="6" xfId="0" applyFont="1" applyFill="1" applyBorder="1" applyAlignment="1">
      <alignment horizontal="center" vertical="center"/>
    </xf>
    <xf numFmtId="0" fontId="12" fillId="54" borderId="0" xfId="0" applyFont="1" applyFill="1" applyBorder="1" applyAlignment="1">
      <alignment horizontal="center" vertical="center"/>
    </xf>
    <xf numFmtId="0" fontId="12" fillId="54" borderId="0" xfId="0" applyFont="1" applyFill="1" applyBorder="1" applyAlignment="1">
      <alignment horizontal="center" vertical="center" wrapText="1"/>
    </xf>
    <xf numFmtId="0" fontId="12" fillId="54" borderId="0" xfId="0" applyFont="1" applyFill="1" applyBorder="1" applyAlignment="1">
      <alignment vertical="center"/>
    </xf>
    <xf numFmtId="0" fontId="12" fillId="54" borderId="6" xfId="0" applyFont="1" applyFill="1" applyBorder="1" applyAlignment="1">
      <alignment vertical="center"/>
    </xf>
    <xf numFmtId="0" fontId="12" fillId="54" borderId="6" xfId="0" applyFont="1" applyFill="1" applyBorder="1" applyAlignment="1">
      <alignment vertical="center" wrapText="1"/>
    </xf>
    <xf numFmtId="0" fontId="0" fillId="54" borderId="6" xfId="0" applyFont="1" applyFill="1" applyBorder="1" applyAlignment="1">
      <alignment horizontal="center" vertical="center"/>
    </xf>
    <xf numFmtId="0" fontId="12" fillId="54" borderId="6" xfId="0" applyFont="1" applyFill="1" applyBorder="1" applyAlignment="1">
      <alignment horizontal="center" vertical="center" wrapText="1"/>
    </xf>
    <xf numFmtId="0" fontId="26" fillId="53" borderId="6" xfId="0" applyFont="1" applyFill="1" applyBorder="1" applyAlignment="1">
      <alignment horizontal="center" vertical="center"/>
    </xf>
    <xf numFmtId="9" fontId="0" fillId="54" borderId="6" xfId="0" applyNumberFormat="1" applyFont="1" applyFill="1" applyBorder="1" applyAlignment="1">
      <alignment horizontal="center" vertical="center"/>
    </xf>
    <xf numFmtId="0" fontId="0" fillId="55" borderId="6" xfId="0" applyFont="1" applyFill="1" applyBorder="1" applyAlignment="1">
      <alignment horizontal="center" vertical="center"/>
    </xf>
    <xf numFmtId="0" fontId="44" fillId="55" borderId="0" xfId="0" applyNumberFormat="1" applyFont="1" applyFill="1" applyBorder="1" applyAlignment="1">
      <alignment vertical="center"/>
    </xf>
    <xf numFmtId="0" fontId="44" fillId="55" borderId="0" xfId="0" applyNumberFormat="1" applyFont="1" applyFill="1" applyBorder="1" applyAlignment="1">
      <alignment horizontal="center" vertical="center"/>
    </xf>
    <xf numFmtId="0" fontId="44" fillId="56" borderId="0" xfId="0" applyNumberFormat="1" applyFont="1" applyFill="1" applyBorder="1" applyAlignment="1">
      <alignment vertical="center"/>
    </xf>
    <xf numFmtId="0" fontId="22" fillId="55" borderId="0" xfId="24" applyNumberFormat="1" applyFont="1" applyFill="1" applyBorder="1" applyAlignment="1">
      <alignment vertical="center"/>
    </xf>
    <xf numFmtId="0" fontId="22" fillId="55" borderId="0" xfId="24" applyNumberFormat="1" applyFont="1" applyFill="1" applyBorder="1" applyAlignment="1">
      <alignment horizontal="center" vertical="center"/>
    </xf>
    <xf numFmtId="0" fontId="22" fillId="57" borderId="7" xfId="24" applyNumberFormat="1" applyFont="1" applyFill="1" applyBorder="1" applyAlignment="1">
      <alignment vertical="center"/>
    </xf>
    <xf numFmtId="0" fontId="44" fillId="57" borderId="0" xfId="0" applyNumberFormat="1" applyFont="1" applyFill="1" applyBorder="1" applyAlignment="1">
      <alignment vertical="center"/>
    </xf>
    <xf numFmtId="0" fontId="0" fillId="57" borderId="6" xfId="0" applyFont="1" applyFill="1" applyBorder="1" applyAlignment="1">
      <alignment horizontal="center" vertical="center"/>
    </xf>
    <xf numFmtId="0" fontId="44" fillId="53" borderId="0" xfId="0" applyNumberFormat="1" applyFont="1" applyFill="1" applyBorder="1" applyAlignment="1">
      <alignment vertical="center"/>
    </xf>
    <xf numFmtId="0" fontId="0" fillId="57" borderId="6" xfId="0" applyFont="1" applyFill="1" applyBorder="1" applyAlignment="1">
      <alignment vertical="center"/>
    </xf>
    <xf numFmtId="164" fontId="0" fillId="58" borderId="6" xfId="20" applyNumberFormat="1" applyFont="1" applyFill="1" applyBorder="1" applyAlignment="1">
      <alignment horizontal="center" vertical="center"/>
    </xf>
    <xf numFmtId="164" fontId="0" fillId="7" borderId="6" xfId="20" applyNumberFormat="1" applyFont="1" applyFill="1" applyBorder="1" applyAlignment="1">
      <alignment horizontal="center" vertical="center"/>
    </xf>
    <xf numFmtId="0" fontId="22" fillId="14" borderId="7" xfId="24" applyNumberFormat="1" applyFont="1" applyFill="1" applyBorder="1" applyAlignment="1">
      <alignment horizontal="center" vertical="center"/>
    </xf>
    <xf numFmtId="0" fontId="0" fillId="7" borderId="4" xfId="0" applyFont="1" applyFill="1" applyBorder="1" applyAlignment="1">
      <alignment vertical="center" wrapText="1"/>
    </xf>
    <xf numFmtId="0" fontId="0" fillId="7" borderId="6" xfId="0" applyFont="1" applyFill="1" applyBorder="1" applyAlignment="1">
      <alignment vertical="center"/>
    </xf>
    <xf numFmtId="9" fontId="0" fillId="14" borderId="6" xfId="0" applyNumberFormat="1" applyFont="1" applyFill="1" applyBorder="1" applyAlignment="1">
      <alignment vertical="center"/>
    </xf>
    <xf numFmtId="0" fontId="0" fillId="7" borderId="0" xfId="0" applyFont="1" applyFill="1" applyBorder="1" applyAlignment="1">
      <alignment horizontal="right" vertical="center" wrapText="1"/>
    </xf>
    <xf numFmtId="0" fontId="0" fillId="14" borderId="0" xfId="0" applyFont="1" applyFill="1" applyBorder="1" applyAlignment="1">
      <alignment vertical="center" wrapText="1"/>
    </xf>
    <xf numFmtId="164" fontId="0" fillId="14" borderId="6" xfId="0" applyNumberFormat="1" applyFont="1" applyFill="1" applyBorder="1" applyAlignment="1">
      <alignment vertical="center"/>
    </xf>
    <xf numFmtId="0" fontId="0" fillId="0" borderId="6"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2" xfId="0" applyFont="1" applyFill="1" applyBorder="1" applyAlignment="1">
      <alignment vertical="center" wrapText="1"/>
    </xf>
    <xf numFmtId="0" fontId="0" fillId="7" borderId="12" xfId="0" applyFont="1" applyFill="1" applyBorder="1" applyAlignment="1">
      <alignment vertical="center" wrapText="1"/>
    </xf>
    <xf numFmtId="0" fontId="0" fillId="7" borderId="8" xfId="0" applyFont="1" applyFill="1" applyBorder="1" applyAlignment="1">
      <alignment vertical="center"/>
    </xf>
    <xf numFmtId="164" fontId="0" fillId="0" borderId="0" xfId="0" applyNumberFormat="1" applyFont="1" applyBorder="1" applyAlignment="1">
      <alignment vertical="center"/>
    </xf>
    <xf numFmtId="0" fontId="0" fillId="0" borderId="0" xfId="0" applyNumberFormat="1" applyFont="1" applyAlignment="1">
      <alignment vertical="center"/>
    </xf>
    <xf numFmtId="0" fontId="19" fillId="0" borderId="0" xfId="24" applyFont="1" applyAlignment="1">
      <alignment vertical="center"/>
    </xf>
    <xf numFmtId="0" fontId="44" fillId="7" borderId="7" xfId="0" applyNumberFormat="1" applyFont="1" applyFill="1" applyBorder="1" applyAlignment="1">
      <alignment vertical="center"/>
    </xf>
    <xf numFmtId="0" fontId="44" fillId="14" borderId="7" xfId="0" applyNumberFormat="1" applyFont="1" applyFill="1" applyBorder="1" applyAlignment="1">
      <alignment vertical="center"/>
    </xf>
    <xf numFmtId="9" fontId="0" fillId="0" borderId="0" xfId="20" applyFont="1" applyFill="1" applyBorder="1" applyAlignment="1">
      <alignment vertical="center"/>
    </xf>
    <xf numFmtId="2" fontId="0" fillId="0" borderId="0" xfId="78" applyNumberFormat="1" applyFont="1" applyBorder="1" applyAlignment="1">
      <alignment vertical="center"/>
    </xf>
    <xf numFmtId="2" fontId="0" fillId="7" borderId="2" xfId="78" applyNumberFormat="1" applyFont="1" applyFill="1" applyBorder="1" applyAlignment="1">
      <alignment vertical="center"/>
    </xf>
    <xf numFmtId="2" fontId="52" fillId="7" borderId="2" xfId="90" applyNumberFormat="1" applyFont="1" applyFill="1" applyBorder="1" applyAlignment="1">
      <alignment vertical="center"/>
    </xf>
    <xf numFmtId="0" fontId="44" fillId="0" borderId="0" xfId="78" applyNumberFormat="1" applyFont="1" applyBorder="1" applyAlignment="1">
      <alignment vertical="center"/>
    </xf>
    <xf numFmtId="2" fontId="0" fillId="0" borderId="0" xfId="78" applyNumberFormat="1" applyFont="1" applyFill="1" applyBorder="1" applyAlignment="1">
      <alignment vertical="center"/>
    </xf>
    <xf numFmtId="0" fontId="0" fillId="11" borderId="4" xfId="0" applyFont="1" applyFill="1" applyBorder="1" applyAlignment="1">
      <alignment vertical="center" wrapText="1"/>
    </xf>
    <xf numFmtId="0" fontId="0" fillId="11" borderId="1" xfId="0" applyFont="1" applyFill="1" applyBorder="1" applyAlignment="1">
      <alignment vertical="center"/>
    </xf>
    <xf numFmtId="0" fontId="0" fillId="11" borderId="6" xfId="0" applyFont="1" applyFill="1" applyBorder="1" applyAlignment="1">
      <alignment horizontal="right" vertical="center"/>
    </xf>
    <xf numFmtId="164" fontId="0" fillId="0" borderId="6" xfId="0" applyNumberFormat="1" applyFont="1" applyBorder="1" applyAlignment="1">
      <alignment vertical="center"/>
    </xf>
    <xf numFmtId="9" fontId="0" fillId="0" borderId="6" xfId="0" applyNumberFormat="1" applyFont="1" applyFill="1" applyBorder="1" applyAlignment="1">
      <alignment vertical="center"/>
    </xf>
    <xf numFmtId="9" fontId="0" fillId="0" borderId="0" xfId="0" applyNumberFormat="1" applyFont="1" applyFill="1" applyBorder="1" applyAlignment="1">
      <alignment vertical="center"/>
    </xf>
    <xf numFmtId="164" fontId="0" fillId="11" borderId="6" xfId="0" applyNumberFormat="1" applyFont="1" applyFill="1" applyBorder="1" applyAlignment="1">
      <alignment vertical="center"/>
    </xf>
    <xf numFmtId="10" fontId="0" fillId="11" borderId="6" xfId="0" applyNumberFormat="1" applyFont="1" applyFill="1" applyBorder="1" applyAlignment="1">
      <alignment vertical="center"/>
    </xf>
    <xf numFmtId="164" fontId="0" fillId="50" borderId="6" xfId="0" applyNumberFormat="1" applyFont="1" applyFill="1" applyBorder="1" applyAlignment="1">
      <alignment vertical="center"/>
    </xf>
    <xf numFmtId="9" fontId="0" fillId="50" borderId="6" xfId="0" applyNumberFormat="1" applyFont="1" applyFill="1" applyBorder="1" applyAlignment="1">
      <alignment vertical="center"/>
    </xf>
    <xf numFmtId="9" fontId="0" fillId="50" borderId="0" xfId="0" applyNumberFormat="1" applyFont="1" applyFill="1" applyBorder="1" applyAlignment="1">
      <alignment vertical="center"/>
    </xf>
    <xf numFmtId="0" fontId="0" fillId="11" borderId="12" xfId="0" applyFont="1" applyFill="1" applyBorder="1" applyAlignment="1">
      <alignment vertical="center" wrapText="1"/>
    </xf>
    <xf numFmtId="0" fontId="0" fillId="0" borderId="6" xfId="0" applyFont="1" applyBorder="1" applyAlignment="1">
      <alignment vertical="center" wrapText="1"/>
    </xf>
    <xf numFmtId="0" fontId="0" fillId="53" borderId="6" xfId="0" applyFont="1" applyFill="1" applyBorder="1" applyAlignment="1">
      <alignment vertical="center" wrapText="1"/>
    </xf>
    <xf numFmtId="0" fontId="0" fillId="54" borderId="0" xfId="0" applyFont="1" applyFill="1" applyBorder="1" applyAlignment="1">
      <alignment vertical="center"/>
    </xf>
    <xf numFmtId="0" fontId="19" fillId="53" borderId="6" xfId="24" applyFont="1" applyFill="1" applyBorder="1" applyAlignment="1">
      <alignment horizontal="center" vertical="center"/>
    </xf>
    <xf numFmtId="167" fontId="0" fillId="11" borderId="6" xfId="0" applyNumberFormat="1" applyFont="1" applyFill="1" applyBorder="1" applyAlignment="1">
      <alignment vertical="center" wrapText="1"/>
    </xf>
    <xf numFmtId="10" fontId="0" fillId="11" borderId="0" xfId="0" applyNumberFormat="1" applyFont="1" applyFill="1" applyBorder="1" applyAlignment="1">
      <alignment vertical="center"/>
    </xf>
    <xf numFmtId="9" fontId="0" fillId="0" borderId="6" xfId="0" applyNumberFormat="1" applyFont="1" applyFill="1" applyBorder="1" applyAlignment="1">
      <alignment vertical="center" wrapText="1"/>
    </xf>
    <xf numFmtId="9" fontId="0" fillId="11" borderId="6" xfId="0" applyNumberFormat="1" applyFont="1" applyFill="1" applyBorder="1" applyAlignment="1">
      <alignment vertical="center" wrapText="1"/>
    </xf>
    <xf numFmtId="9" fontId="0" fillId="54" borderId="6" xfId="0" applyNumberFormat="1" applyFont="1" applyFill="1" applyBorder="1" applyAlignment="1">
      <alignment horizontal="center" vertical="center" wrapText="1"/>
    </xf>
    <xf numFmtId="170" fontId="0" fillId="11" borderId="0" xfId="0" applyNumberFormat="1" applyFont="1" applyFill="1" applyBorder="1" applyAlignment="1">
      <alignment vertical="center"/>
    </xf>
    <xf numFmtId="0" fontId="0" fillId="0" borderId="6" xfId="0" applyFont="1" applyFill="1" applyBorder="1" applyAlignment="1">
      <alignment horizontal="center" vertical="center" wrapText="1"/>
    </xf>
    <xf numFmtId="0" fontId="0" fillId="0" borderId="0" xfId="0" applyFont="1" applyFill="1" applyBorder="1" applyAlignment="1">
      <alignment horizontal="right" vertical="center" wrapText="1"/>
    </xf>
    <xf numFmtId="164" fontId="0" fillId="0" borderId="6" xfId="0" applyNumberFormat="1" applyFont="1" applyFill="1" applyBorder="1" applyAlignment="1">
      <alignment vertical="center" wrapText="1"/>
    </xf>
    <xf numFmtId="170" fontId="0" fillId="11" borderId="6" xfId="0" applyNumberFormat="1" applyFont="1" applyFill="1" applyBorder="1" applyAlignment="1">
      <alignment vertical="center" wrapText="1"/>
    </xf>
    <xf numFmtId="170" fontId="0" fillId="0" borderId="6" xfId="0" applyNumberFormat="1" applyFont="1" applyFill="1" applyBorder="1" applyAlignment="1">
      <alignment vertical="center" wrapText="1"/>
    </xf>
    <xf numFmtId="170" fontId="0" fillId="0" borderId="0" xfId="0" applyNumberFormat="1" applyFont="1" applyBorder="1" applyAlignment="1">
      <alignment vertical="center"/>
    </xf>
    <xf numFmtId="0" fontId="0" fillId="11" borderId="0" xfId="0" applyFont="1" applyFill="1" applyBorder="1" applyAlignment="1">
      <alignment horizontal="left" vertical="center" wrapText="1"/>
    </xf>
    <xf numFmtId="0" fontId="0" fillId="0" borderId="2" xfId="0" applyFont="1" applyFill="1" applyBorder="1" applyAlignment="1">
      <alignment horizontal="left" vertical="center" wrapText="1"/>
    </xf>
    <xf numFmtId="170" fontId="0" fillId="0" borderId="3" xfId="0" applyNumberFormat="1" applyFont="1" applyFill="1" applyBorder="1" applyAlignment="1">
      <alignment vertical="center" wrapText="1"/>
    </xf>
    <xf numFmtId="170" fontId="0" fillId="0" borderId="2" xfId="0" applyNumberFormat="1" applyFont="1" applyFill="1" applyBorder="1" applyAlignment="1">
      <alignment vertical="center"/>
    </xf>
    <xf numFmtId="0" fontId="0" fillId="48" borderId="4" xfId="0" applyFont="1" applyFill="1" applyBorder="1" applyAlignment="1">
      <alignment vertical="center" wrapText="1"/>
    </xf>
    <xf numFmtId="167" fontId="0" fillId="48" borderId="0" xfId="0" applyNumberFormat="1" applyFont="1" applyFill="1" applyBorder="1" applyAlignment="1">
      <alignment vertical="center"/>
    </xf>
    <xf numFmtId="167" fontId="0" fillId="48" borderId="7" xfId="0" applyNumberFormat="1" applyFont="1" applyFill="1" applyBorder="1" applyAlignment="1">
      <alignment vertical="center"/>
    </xf>
    <xf numFmtId="9" fontId="0" fillId="0" borderId="7" xfId="0" applyNumberFormat="1" applyFont="1" applyBorder="1" applyAlignment="1">
      <alignment vertical="center"/>
    </xf>
    <xf numFmtId="0" fontId="0" fillId="0" borderId="7" xfId="0" applyFont="1" applyFill="1" applyBorder="1" applyAlignment="1">
      <alignment vertical="center"/>
    </xf>
    <xf numFmtId="9" fontId="0" fillId="48" borderId="0" xfId="0" applyNumberFormat="1" applyFont="1" applyFill="1" applyBorder="1" applyAlignment="1">
      <alignment horizontal="center" vertical="center"/>
    </xf>
    <xf numFmtId="0" fontId="0" fillId="15" borderId="0" xfId="0" applyFont="1" applyFill="1" applyBorder="1" applyAlignment="1">
      <alignment vertical="center"/>
    </xf>
    <xf numFmtId="0" fontId="19" fillId="48" borderId="7" xfId="24" applyFont="1" applyFill="1" applyBorder="1" applyAlignment="1">
      <alignment vertical="center"/>
    </xf>
    <xf numFmtId="168" fontId="0" fillId="48" borderId="8" xfId="1" applyNumberFormat="1" applyFont="1" applyFill="1" applyBorder="1" applyAlignment="1">
      <alignment vertical="center"/>
    </xf>
    <xf numFmtId="0" fontId="0" fillId="13" borderId="4" xfId="0" applyFont="1" applyFill="1" applyBorder="1" applyAlignment="1">
      <alignment vertical="center" wrapText="1"/>
    </xf>
    <xf numFmtId="0" fontId="0" fillId="13" borderId="11" xfId="0" applyFont="1" applyFill="1" applyBorder="1" applyAlignment="1">
      <alignment vertical="center"/>
    </xf>
    <xf numFmtId="10" fontId="0" fillId="13" borderId="1" xfId="0" applyNumberFormat="1" applyFont="1" applyFill="1" applyBorder="1" applyAlignment="1">
      <alignment vertical="center"/>
    </xf>
    <xf numFmtId="164" fontId="0" fillId="13" borderId="1" xfId="0" applyNumberFormat="1" applyFont="1" applyFill="1" applyBorder="1" applyAlignment="1">
      <alignment vertical="center"/>
    </xf>
    <xf numFmtId="0" fontId="0" fillId="13" borderId="0" xfId="0" applyFont="1" applyFill="1" applyBorder="1" applyAlignment="1">
      <alignment vertical="center" wrapText="1"/>
    </xf>
    <xf numFmtId="164" fontId="0" fillId="13" borderId="6" xfId="0" applyNumberFormat="1" applyFont="1" applyFill="1" applyBorder="1" applyAlignment="1">
      <alignment vertical="center"/>
    </xf>
    <xf numFmtId="0" fontId="0" fillId="49" borderId="0" xfId="0" applyFont="1" applyFill="1" applyBorder="1" applyAlignment="1">
      <alignment vertical="center" wrapText="1"/>
    </xf>
    <xf numFmtId="0" fontId="0" fillId="49" borderId="12" xfId="0" applyFont="1" applyFill="1" applyBorder="1" applyAlignment="1">
      <alignment vertical="center"/>
    </xf>
    <xf numFmtId="0" fontId="0" fillId="56" borderId="6" xfId="0" applyFont="1" applyFill="1" applyBorder="1" applyAlignment="1">
      <alignment vertical="center"/>
    </xf>
    <xf numFmtId="9" fontId="0" fillId="13" borderId="6" xfId="0" applyNumberFormat="1" applyFont="1" applyFill="1" applyBorder="1" applyAlignment="1">
      <alignment vertical="center"/>
    </xf>
    <xf numFmtId="10" fontId="0" fillId="13" borderId="6" xfId="0" applyNumberFormat="1" applyFont="1" applyFill="1" applyBorder="1" applyAlignment="1">
      <alignment vertical="center"/>
    </xf>
    <xf numFmtId="0" fontId="0" fillId="13" borderId="0" xfId="0" applyFont="1" applyFill="1" applyBorder="1" applyAlignment="1">
      <alignment horizontal="right" vertical="center" wrapText="1"/>
    </xf>
    <xf numFmtId="0" fontId="0" fillId="0" borderId="0" xfId="0" applyFont="1" applyBorder="1" applyAlignment="1">
      <alignment horizontal="right" vertical="center" wrapText="1"/>
    </xf>
    <xf numFmtId="0" fontId="0" fillId="15" borderId="6" xfId="0" applyFont="1" applyFill="1" applyBorder="1" applyAlignment="1">
      <alignment vertical="center" wrapText="1"/>
    </xf>
    <xf numFmtId="0" fontId="0" fillId="13" borderId="2" xfId="0" applyFont="1" applyFill="1" applyBorder="1" applyAlignment="1">
      <alignment vertical="center" wrapText="1"/>
    </xf>
    <xf numFmtId="0" fontId="0" fillId="13" borderId="10" xfId="0" applyFont="1" applyFill="1" applyBorder="1" applyAlignment="1">
      <alignment vertical="center"/>
    </xf>
    <xf numFmtId="0" fontId="0" fillId="13" borderId="3" xfId="0" applyFont="1" applyFill="1" applyBorder="1" applyAlignment="1">
      <alignment vertical="center" wrapText="1"/>
    </xf>
    <xf numFmtId="9" fontId="0" fillId="11" borderId="6" xfId="0" applyNumberFormat="1" applyFont="1" applyFill="1" applyBorder="1" applyAlignment="1">
      <alignment horizontal="center" vertical="center" wrapText="1"/>
    </xf>
    <xf numFmtId="0" fontId="53" fillId="13" borderId="7" xfId="24" applyNumberFormat="1" applyFont="1" applyFill="1" applyBorder="1" applyAlignment="1">
      <alignment horizontal="center" vertical="center"/>
    </xf>
    <xf numFmtId="0" fontId="19" fillId="0" borderId="0" xfId="24"/>
    <xf numFmtId="0" fontId="12" fillId="0" borderId="0" xfId="0" applyFont="1"/>
    <xf numFmtId="0" fontId="0" fillId="59" borderId="6" xfId="0" applyFont="1" applyFill="1" applyBorder="1" applyAlignment="1">
      <alignment horizontal="center" vertical="center"/>
    </xf>
    <xf numFmtId="0" fontId="0" fillId="0" borderId="0" xfId="0" applyFont="1" applyFill="1"/>
    <xf numFmtId="0" fontId="0" fillId="60" borderId="6" xfId="0" applyFont="1" applyFill="1" applyBorder="1" applyAlignment="1">
      <alignment horizontal="center" vertical="center"/>
    </xf>
    <xf numFmtId="0" fontId="0" fillId="0" borderId="17" xfId="0" applyFont="1" applyFill="1" applyBorder="1"/>
    <xf numFmtId="0" fontId="0" fillId="0" borderId="19" xfId="0" applyFill="1" applyBorder="1"/>
    <xf numFmtId="0" fontId="0" fillId="0" borderId="0" xfId="0"/>
    <xf numFmtId="0" fontId="0" fillId="0" borderId="16" xfId="0" applyFont="1" applyFill="1" applyBorder="1"/>
    <xf numFmtId="0" fontId="0" fillId="0" borderId="0" xfId="0" applyFont="1" applyFill="1" applyBorder="1"/>
    <xf numFmtId="0" fontId="0" fillId="0" borderId="0" xfId="0" applyFont="1"/>
    <xf numFmtId="0" fontId="0" fillId="0" borderId="19" xfId="0" applyFont="1" applyFill="1" applyBorder="1"/>
    <xf numFmtId="0" fontId="0" fillId="0" borderId="0" xfId="0" applyFill="1" applyBorder="1"/>
    <xf numFmtId="0" fontId="0" fillId="0" borderId="19" xfId="0" applyBorder="1"/>
    <xf numFmtId="0" fontId="0" fillId="0" borderId="0" xfId="0" applyBorder="1"/>
    <xf numFmtId="0" fontId="12" fillId="0" borderId="0" xfId="0" applyFont="1" applyBorder="1" applyAlignment="1">
      <alignment horizontal="right" vertical="center"/>
    </xf>
    <xf numFmtId="0" fontId="0" fillId="13" borderId="12" xfId="0" applyFont="1" applyFill="1" applyBorder="1" applyAlignment="1">
      <alignment vertical="center" wrapText="1"/>
    </xf>
    <xf numFmtId="0" fontId="19" fillId="7" borderId="6" xfId="24" applyFont="1" applyFill="1" applyBorder="1" applyAlignment="1">
      <alignment vertical="center" wrapText="1"/>
    </xf>
    <xf numFmtId="0" fontId="22" fillId="58" borderId="7" xfId="24" applyNumberFormat="1" applyFont="1" applyFill="1" applyBorder="1" applyAlignment="1">
      <alignment horizontal="center" vertical="center"/>
    </xf>
    <xf numFmtId="0" fontId="22" fillId="58" borderId="7" xfId="24" applyNumberFormat="1" applyFont="1" applyFill="1" applyBorder="1" applyAlignment="1">
      <alignment vertical="center"/>
    </xf>
    <xf numFmtId="0" fontId="19" fillId="0" borderId="6" xfId="24" applyFont="1" applyFill="1" applyBorder="1" applyAlignment="1">
      <alignment vertical="center" wrapText="1"/>
    </xf>
    <xf numFmtId="0" fontId="0" fillId="61" borderId="0" xfId="0" applyFont="1" applyFill="1" applyBorder="1" applyAlignment="1">
      <alignment vertical="center"/>
    </xf>
    <xf numFmtId="0" fontId="22" fillId="48" borderId="7" xfId="24" applyNumberFormat="1" applyFont="1" applyFill="1" applyBorder="1" applyAlignment="1">
      <alignment vertical="center"/>
    </xf>
    <xf numFmtId="0" fontId="0" fillId="0" borderId="7" xfId="0" applyFont="1" applyFill="1" applyBorder="1" applyAlignment="1">
      <alignment vertical="center" wrapText="1"/>
    </xf>
    <xf numFmtId="168" fontId="0" fillId="0" borderId="7" xfId="1" applyNumberFormat="1" applyFont="1" applyFill="1" applyBorder="1" applyAlignment="1">
      <alignment vertical="center" wrapText="1"/>
    </xf>
    <xf numFmtId="9" fontId="0" fillId="0" borderId="7" xfId="0" applyNumberFormat="1" applyFont="1" applyFill="1" applyBorder="1" applyAlignment="1">
      <alignment vertical="center"/>
    </xf>
    <xf numFmtId="0" fontId="0" fillId="48" borderId="1" xfId="0" applyFont="1" applyFill="1" applyBorder="1" applyAlignment="1">
      <alignment vertical="center"/>
    </xf>
    <xf numFmtId="0" fontId="0" fillId="48" borderId="6" xfId="0" applyFont="1" applyFill="1" applyBorder="1" applyAlignment="1">
      <alignment horizontal="center" vertical="center"/>
    </xf>
    <xf numFmtId="0" fontId="0" fillId="48" borderId="6" xfId="0" applyFont="1" applyFill="1" applyBorder="1" applyAlignment="1">
      <alignment vertical="center"/>
    </xf>
    <xf numFmtId="164" fontId="0" fillId="48" borderId="6" xfId="0" applyNumberFormat="1" applyFont="1" applyFill="1" applyBorder="1" applyAlignment="1">
      <alignment vertical="center"/>
    </xf>
    <xf numFmtId="167" fontId="0" fillId="48" borderId="6" xfId="0" applyNumberFormat="1" applyFont="1" applyFill="1" applyBorder="1" applyAlignment="1">
      <alignment vertical="center"/>
    </xf>
    <xf numFmtId="168" fontId="0" fillId="48" borderId="6" xfId="1" applyNumberFormat="1" applyFont="1" applyFill="1" applyBorder="1" applyAlignment="1">
      <alignment vertical="center"/>
    </xf>
    <xf numFmtId="0" fontId="12" fillId="0" borderId="6" xfId="0" applyFont="1" applyBorder="1" applyAlignment="1">
      <alignment horizontal="center" vertical="center"/>
    </xf>
    <xf numFmtId="9" fontId="0" fillId="48" borderId="6" xfId="0" applyNumberFormat="1" applyFont="1" applyFill="1" applyBorder="1" applyAlignment="1">
      <alignment vertical="center"/>
    </xf>
    <xf numFmtId="0" fontId="22" fillId="48" borderId="5" xfId="24" applyNumberFormat="1" applyFont="1" applyFill="1" applyBorder="1" applyAlignment="1">
      <alignment vertical="center"/>
    </xf>
    <xf numFmtId="0" fontId="0" fillId="0" borderId="7" xfId="0" applyFont="1" applyFill="1" applyBorder="1" applyAlignment="1">
      <alignment horizontal="center" vertical="center"/>
    </xf>
    <xf numFmtId="0" fontId="44" fillId="48" borderId="7" xfId="0" applyNumberFormat="1" applyFont="1" applyFill="1" applyBorder="1" applyAlignment="1">
      <alignment vertical="center"/>
    </xf>
    <xf numFmtId="0" fontId="48" fillId="0" borderId="7" xfId="0" applyNumberFormat="1" applyFont="1" applyBorder="1" applyAlignment="1">
      <alignment horizontal="center" vertical="center"/>
    </xf>
    <xf numFmtId="0" fontId="44" fillId="48" borderId="7" xfId="0" applyNumberFormat="1" applyFont="1" applyFill="1" applyBorder="1" applyAlignment="1">
      <alignment horizontal="center" vertical="center"/>
    </xf>
    <xf numFmtId="0" fontId="22" fillId="48" borderId="8" xfId="24" applyNumberFormat="1" applyFont="1" applyFill="1" applyBorder="1" applyAlignment="1">
      <alignment vertical="center"/>
    </xf>
    <xf numFmtId="0" fontId="44" fillId="61" borderId="7" xfId="0" applyNumberFormat="1" applyFont="1" applyFill="1" applyBorder="1" applyAlignment="1">
      <alignment vertical="center"/>
    </xf>
    <xf numFmtId="0" fontId="48" fillId="0" borderId="7" xfId="0" applyNumberFormat="1" applyFont="1" applyBorder="1" applyAlignment="1">
      <alignment horizontal="right" vertical="center"/>
    </xf>
    <xf numFmtId="0" fontId="45" fillId="0" borderId="7" xfId="24" applyNumberFormat="1" applyFont="1" applyBorder="1" applyAlignment="1">
      <alignment horizontal="right" vertical="center"/>
    </xf>
    <xf numFmtId="0" fontId="0" fillId="48" borderId="0" xfId="1" applyNumberFormat="1" applyFont="1" applyFill="1" applyBorder="1" applyAlignment="1">
      <alignment horizontal="center" vertical="center"/>
    </xf>
    <xf numFmtId="0" fontId="44" fillId="0" borderId="0" xfId="0" applyNumberFormat="1" applyFont="1" applyFill="1" applyBorder="1" applyAlignment="1">
      <alignment horizontal="center" vertical="center"/>
    </xf>
    <xf numFmtId="167" fontId="0" fillId="0" borderId="6" xfId="0" applyNumberFormat="1" applyFont="1" applyFill="1" applyBorder="1" applyAlignment="1">
      <alignment vertical="center"/>
    </xf>
    <xf numFmtId="44" fontId="0" fillId="0" borderId="6" xfId="25" applyFont="1" applyFill="1" applyBorder="1" applyAlignment="1">
      <alignment vertical="center"/>
    </xf>
    <xf numFmtId="0" fontId="19" fillId="0" borderId="7" xfId="24" applyFill="1" applyBorder="1" applyAlignment="1">
      <alignment vertical="center"/>
    </xf>
    <xf numFmtId="0" fontId="5" fillId="0" borderId="7" xfId="24" applyFont="1" applyFill="1" applyBorder="1" applyAlignment="1">
      <alignment vertical="center"/>
    </xf>
    <xf numFmtId="0" fontId="19" fillId="14" borderId="6" xfId="24" applyFont="1" applyFill="1" applyBorder="1" applyAlignment="1">
      <alignment vertical="center" wrapText="1"/>
    </xf>
    <xf numFmtId="170" fontId="0" fillId="0" borderId="0" xfId="78" applyNumberFormat="1" applyFont="1" applyBorder="1" applyAlignment="1">
      <alignment vertical="center"/>
    </xf>
    <xf numFmtId="170" fontId="0" fillId="7" borderId="2" xfId="78" applyNumberFormat="1" applyFont="1" applyFill="1" applyBorder="1" applyAlignment="1">
      <alignment vertical="center"/>
    </xf>
    <xf numFmtId="0" fontId="22" fillId="11" borderId="7" xfId="24" applyNumberFormat="1" applyFont="1" applyFill="1" applyBorder="1" applyAlignment="1">
      <alignment horizontal="right" vertical="center"/>
    </xf>
    <xf numFmtId="0" fontId="22" fillId="11" borderId="7" xfId="24" applyNumberFormat="1" applyFont="1" applyFill="1" applyBorder="1" applyAlignment="1">
      <alignment horizontal="right" vertical="center" wrapText="1"/>
    </xf>
    <xf numFmtId="41" fontId="12" fillId="0" borderId="6" xfId="1" applyNumberFormat="1" applyFont="1" applyFill="1" applyBorder="1" applyAlignment="1">
      <alignment vertical="center" wrapText="1"/>
    </xf>
    <xf numFmtId="41" fontId="0" fillId="11" borderId="1" xfId="1" applyNumberFormat="1" applyFont="1" applyFill="1" applyBorder="1" applyAlignment="1">
      <alignment vertical="center"/>
    </xf>
    <xf numFmtId="41" fontId="0" fillId="11" borderId="4" xfId="1" applyNumberFormat="1" applyFont="1" applyFill="1" applyBorder="1" applyAlignment="1">
      <alignment vertical="center"/>
    </xf>
    <xf numFmtId="41" fontId="12" fillId="11" borderId="6" xfId="1" applyNumberFormat="1" applyFont="1" applyFill="1" applyBorder="1" applyAlignment="1">
      <alignment vertical="center"/>
    </xf>
    <xf numFmtId="41" fontId="12" fillId="11" borderId="0" xfId="1" applyNumberFormat="1" applyFont="1" applyFill="1" applyBorder="1" applyAlignment="1">
      <alignment vertical="center"/>
    </xf>
    <xf numFmtId="41" fontId="0" fillId="0" borderId="6" xfId="1" applyNumberFormat="1" applyFont="1" applyBorder="1" applyAlignment="1">
      <alignment vertical="center"/>
    </xf>
    <xf numFmtId="41" fontId="0" fillId="0" borderId="0" xfId="1" applyNumberFormat="1" applyFont="1" applyBorder="1" applyAlignment="1">
      <alignment vertical="center"/>
    </xf>
    <xf numFmtId="41" fontId="12" fillId="0" borderId="6" xfId="1" applyNumberFormat="1" applyFont="1" applyBorder="1" applyAlignment="1">
      <alignment vertical="center"/>
    </xf>
    <xf numFmtId="41" fontId="0" fillId="11" borderId="6" xfId="1" applyNumberFormat="1" applyFont="1" applyFill="1" applyBorder="1" applyAlignment="1">
      <alignment vertical="center"/>
    </xf>
    <xf numFmtId="41" fontId="0" fillId="11" borderId="0" xfId="1" applyNumberFormat="1" applyFont="1" applyFill="1" applyBorder="1" applyAlignment="1">
      <alignment vertical="center"/>
    </xf>
    <xf numFmtId="41" fontId="12" fillId="0" borderId="0" xfId="1" applyNumberFormat="1" applyFont="1" applyBorder="1" applyAlignment="1">
      <alignment vertical="center"/>
    </xf>
    <xf numFmtId="41" fontId="0" fillId="11" borderId="6" xfId="1" applyNumberFormat="1" applyFont="1" applyFill="1" applyBorder="1" applyAlignment="1">
      <alignment horizontal="right" vertical="center"/>
    </xf>
    <xf numFmtId="41" fontId="12" fillId="50" borderId="6" xfId="1" applyNumberFormat="1" applyFont="1" applyFill="1" applyBorder="1" applyAlignment="1">
      <alignment vertical="center"/>
    </xf>
    <xf numFmtId="41" fontId="12" fillId="50" borderId="6" xfId="1" applyNumberFormat="1" applyFont="1" applyFill="1" applyBorder="1" applyAlignment="1">
      <alignment vertical="center" wrapText="1"/>
    </xf>
    <xf numFmtId="41" fontId="0" fillId="11" borderId="6" xfId="1" applyNumberFormat="1" applyFont="1" applyFill="1" applyBorder="1" applyAlignment="1">
      <alignment vertical="center" wrapText="1"/>
    </xf>
    <xf numFmtId="41" fontId="12" fillId="11" borderId="6" xfId="1" applyNumberFormat="1" applyFont="1" applyFill="1" applyBorder="1" applyAlignment="1">
      <alignment vertical="center" wrapText="1"/>
    </xf>
    <xf numFmtId="41" fontId="0" fillId="0" borderId="6" xfId="1" applyNumberFormat="1" applyFont="1" applyBorder="1" applyAlignment="1">
      <alignment vertical="center" wrapText="1"/>
    </xf>
    <xf numFmtId="41" fontId="12" fillId="0" borderId="6" xfId="1" applyNumberFormat="1" applyFont="1" applyBorder="1" applyAlignment="1">
      <alignment vertical="center" wrapText="1"/>
    </xf>
    <xf numFmtId="41" fontId="0" fillId="0" borderId="6" xfId="1" applyNumberFormat="1" applyFont="1" applyFill="1" applyBorder="1" applyAlignment="1">
      <alignment vertical="center"/>
    </xf>
    <xf numFmtId="41" fontId="12" fillId="0" borderId="6" xfId="1" applyNumberFormat="1" applyFont="1" applyFill="1" applyBorder="1" applyAlignment="1">
      <alignment vertical="center"/>
    </xf>
    <xf numFmtId="41" fontId="0" fillId="0" borderId="6" xfId="1" applyNumberFormat="1" applyFont="1" applyFill="1" applyBorder="1" applyAlignment="1">
      <alignment vertical="center" wrapText="1"/>
    </xf>
    <xf numFmtId="41" fontId="0" fillId="0" borderId="0" xfId="1" applyNumberFormat="1" applyFont="1" applyFill="1" applyBorder="1" applyAlignment="1">
      <alignment vertical="center"/>
    </xf>
    <xf numFmtId="41" fontId="12" fillId="0" borderId="0" xfId="1" applyNumberFormat="1" applyFont="1" applyFill="1" applyBorder="1" applyAlignment="1">
      <alignment vertical="center"/>
    </xf>
    <xf numFmtId="41" fontId="12" fillId="54" borderId="6" xfId="1" applyNumberFormat="1" applyFont="1" applyFill="1" applyBorder="1" applyAlignment="1">
      <alignment vertical="center"/>
    </xf>
    <xf numFmtId="41" fontId="12" fillId="54" borderId="6" xfId="1" applyNumberFormat="1" applyFont="1" applyFill="1" applyBorder="1" applyAlignment="1">
      <alignment vertical="center" wrapText="1"/>
    </xf>
    <xf numFmtId="41" fontId="0" fillId="50" borderId="6" xfId="1" applyNumberFormat="1" applyFont="1" applyFill="1" applyBorder="1" applyAlignment="1">
      <alignment vertical="center"/>
    </xf>
    <xf numFmtId="41" fontId="0" fillId="50" borderId="6" xfId="1" applyNumberFormat="1" applyFont="1" applyFill="1" applyBorder="1" applyAlignment="1">
      <alignment vertical="center" wrapText="1"/>
    </xf>
    <xf numFmtId="41" fontId="0" fillId="54" borderId="6" xfId="1" applyNumberFormat="1" applyFont="1" applyFill="1" applyBorder="1" applyAlignment="1">
      <alignment horizontal="center" vertical="center" wrapText="1"/>
    </xf>
    <xf numFmtId="41" fontId="0" fillId="11" borderId="0" xfId="1" applyNumberFormat="1" applyFont="1" applyFill="1" applyBorder="1" applyAlignment="1">
      <alignment vertical="center" wrapText="1"/>
    </xf>
    <xf numFmtId="41" fontId="0" fillId="11" borderId="0" xfId="1" applyNumberFormat="1" applyFont="1" applyFill="1" applyBorder="1" applyAlignment="1">
      <alignment horizontal="right" vertical="center"/>
    </xf>
    <xf numFmtId="41" fontId="0" fillId="11" borderId="6" xfId="1" applyNumberFormat="1" applyFont="1" applyFill="1" applyBorder="1" applyAlignment="1">
      <alignment horizontal="right" vertical="center" wrapText="1"/>
    </xf>
    <xf numFmtId="41" fontId="22" fillId="11" borderId="7" xfId="1" applyNumberFormat="1" applyFont="1" applyFill="1" applyBorder="1" applyAlignment="1">
      <alignment horizontal="right" vertical="center" wrapText="1"/>
    </xf>
    <xf numFmtId="0" fontId="22" fillId="0" borderId="7" xfId="24" applyNumberFormat="1" applyFont="1" applyBorder="1" applyAlignment="1">
      <alignment horizontal="right" vertical="center"/>
    </xf>
    <xf numFmtId="0" fontId="22" fillId="53" borderId="7" xfId="24" applyNumberFormat="1" applyFont="1" applyFill="1" applyBorder="1" applyAlignment="1">
      <alignment horizontal="right" vertical="center"/>
    </xf>
    <xf numFmtId="0" fontId="22" fillId="11" borderId="5" xfId="24" applyNumberFormat="1" applyFont="1" applyFill="1" applyBorder="1" applyAlignment="1">
      <alignment horizontal="right" vertical="center"/>
    </xf>
    <xf numFmtId="41" fontId="22" fillId="11" borderId="7" xfId="1" applyNumberFormat="1" applyFont="1" applyFill="1" applyBorder="1" applyAlignment="1">
      <alignment horizontal="right" vertical="center"/>
    </xf>
    <xf numFmtId="0" fontId="22" fillId="52" borderId="7" xfId="24" applyNumberFormat="1" applyFont="1" applyFill="1" applyBorder="1" applyAlignment="1">
      <alignment horizontal="right" vertical="center"/>
    </xf>
    <xf numFmtId="0" fontId="22" fillId="15" borderId="7" xfId="24" applyNumberFormat="1" applyFont="1" applyFill="1" applyBorder="1" applyAlignment="1">
      <alignment horizontal="right" vertical="center"/>
    </xf>
    <xf numFmtId="0" fontId="44" fillId="0" borderId="7" xfId="0" applyNumberFormat="1" applyFont="1" applyBorder="1" applyAlignment="1">
      <alignment horizontal="right" vertical="center"/>
    </xf>
    <xf numFmtId="0" fontId="44" fillId="11" borderId="7" xfId="0" applyNumberFormat="1" applyFont="1" applyFill="1" applyBorder="1" applyAlignment="1">
      <alignment horizontal="right" vertical="center"/>
    </xf>
    <xf numFmtId="0" fontId="22" fillId="54" borderId="7" xfId="24" applyNumberFormat="1" applyFont="1" applyFill="1" applyBorder="1" applyAlignment="1">
      <alignment horizontal="right" vertical="center"/>
    </xf>
    <xf numFmtId="0" fontId="22" fillId="50" borderId="7" xfId="24" applyNumberFormat="1" applyFont="1" applyFill="1" applyBorder="1" applyAlignment="1">
      <alignment horizontal="right" vertical="center"/>
    </xf>
    <xf numFmtId="41" fontId="48" fillId="50" borderId="7" xfId="1" applyNumberFormat="1" applyFont="1" applyFill="1" applyBorder="1" applyAlignment="1">
      <alignment horizontal="right" vertical="center"/>
    </xf>
    <xf numFmtId="0" fontId="44" fillId="54" borderId="7" xfId="0" applyNumberFormat="1" applyFont="1" applyFill="1" applyBorder="1" applyAlignment="1">
      <alignment horizontal="right" vertical="center"/>
    </xf>
    <xf numFmtId="0" fontId="48" fillId="54" borderId="7" xfId="0" applyNumberFormat="1" applyFont="1" applyFill="1" applyBorder="1" applyAlignment="1">
      <alignment horizontal="right" vertical="center"/>
    </xf>
    <xf numFmtId="0" fontId="50" fillId="53" borderId="7" xfId="0" applyNumberFormat="1" applyFont="1" applyFill="1" applyBorder="1" applyAlignment="1">
      <alignment horizontal="right" vertical="center"/>
    </xf>
    <xf numFmtId="0" fontId="22" fillId="0" borderId="8" xfId="24" applyNumberFormat="1" applyFont="1" applyFill="1" applyBorder="1" applyAlignment="1">
      <alignment horizontal="right" vertical="center"/>
    </xf>
    <xf numFmtId="0" fontId="44" fillId="0" borderId="0" xfId="0" applyNumberFormat="1" applyFont="1" applyBorder="1" applyAlignment="1">
      <alignment horizontal="right" vertical="center"/>
    </xf>
    <xf numFmtId="0" fontId="44" fillId="0" borderId="0" xfId="0" applyNumberFormat="1" applyFont="1" applyAlignment="1">
      <alignment horizontal="right" vertical="center"/>
    </xf>
    <xf numFmtId="0" fontId="48" fillId="11" borderId="7" xfId="0" applyNumberFormat="1" applyFont="1" applyFill="1" applyBorder="1" applyAlignment="1">
      <alignment horizontal="right" vertical="center"/>
    </xf>
    <xf numFmtId="0" fontId="44" fillId="15" borderId="7" xfId="0" applyNumberFormat="1" applyFont="1" applyFill="1" applyBorder="1" applyAlignment="1">
      <alignment horizontal="right" vertical="center"/>
    </xf>
    <xf numFmtId="0" fontId="22" fillId="0" borderId="7" xfId="24" applyNumberFormat="1" applyFont="1" applyFill="1" applyBorder="1" applyAlignment="1">
      <alignment horizontal="right" vertical="center" wrapText="1"/>
    </xf>
    <xf numFmtId="0" fontId="49" fillId="11" borderId="7" xfId="0" applyNumberFormat="1" applyFont="1" applyFill="1" applyBorder="1" applyAlignment="1">
      <alignment horizontal="right" vertical="center" wrapText="1"/>
    </xf>
    <xf numFmtId="0" fontId="44" fillId="59" borderId="7" xfId="0" applyNumberFormat="1" applyFont="1" applyFill="1" applyBorder="1" applyAlignment="1">
      <alignment horizontal="right" vertical="center"/>
    </xf>
    <xf numFmtId="0" fontId="44" fillId="60" borderId="7" xfId="0" applyNumberFormat="1" applyFont="1" applyFill="1" applyBorder="1" applyAlignment="1">
      <alignment horizontal="right" vertical="center"/>
    </xf>
    <xf numFmtId="0" fontId="44" fillId="53" borderId="7" xfId="0" applyNumberFormat="1" applyFont="1" applyFill="1" applyBorder="1" applyAlignment="1">
      <alignment horizontal="right" vertical="center"/>
    </xf>
    <xf numFmtId="0" fontId="22" fillId="0" borderId="0" xfId="24" applyNumberFormat="1" applyFont="1" applyBorder="1" applyAlignment="1">
      <alignment horizontal="right" vertical="center"/>
    </xf>
    <xf numFmtId="0" fontId="22" fillId="11" borderId="0" xfId="24" applyNumberFormat="1" applyFont="1" applyFill="1" applyBorder="1" applyAlignment="1">
      <alignment horizontal="right" vertical="center"/>
    </xf>
    <xf numFmtId="0" fontId="22" fillId="53" borderId="7" xfId="24" applyNumberFormat="1" applyFont="1" applyFill="1" applyBorder="1" applyAlignment="1">
      <alignment horizontal="right" vertical="center" wrapText="1"/>
    </xf>
    <xf numFmtId="0" fontId="22" fillId="54" borderId="7" xfId="24" applyNumberFormat="1" applyFont="1" applyFill="1" applyBorder="1" applyAlignment="1">
      <alignment horizontal="right" vertical="center" wrapText="1"/>
    </xf>
    <xf numFmtId="0" fontId="22" fillId="50" borderId="7" xfId="24" applyNumberFormat="1" applyFont="1" applyFill="1" applyBorder="1" applyAlignment="1">
      <alignment horizontal="right" vertical="center" wrapText="1"/>
    </xf>
    <xf numFmtId="41" fontId="48" fillId="50" borderId="7" xfId="1" applyNumberFormat="1" applyFont="1" applyFill="1" applyBorder="1" applyAlignment="1">
      <alignment horizontal="right" vertical="center" wrapText="1"/>
    </xf>
    <xf numFmtId="0" fontId="44" fillId="54" borderId="7" xfId="0" applyNumberFormat="1" applyFont="1" applyFill="1" applyBorder="1" applyAlignment="1">
      <alignment horizontal="right" vertical="center" wrapText="1"/>
    </xf>
    <xf numFmtId="0" fontId="48" fillId="54" borderId="7" xfId="0" applyNumberFormat="1" applyFont="1" applyFill="1" applyBorder="1" applyAlignment="1">
      <alignment horizontal="right" vertical="center" wrapText="1"/>
    </xf>
    <xf numFmtId="0" fontId="22" fillId="0" borderId="8" xfId="24" applyNumberFormat="1" applyFont="1" applyFill="1" applyBorder="1" applyAlignment="1">
      <alignment horizontal="right" vertical="center" wrapText="1"/>
    </xf>
    <xf numFmtId="0" fontId="44" fillId="0" borderId="0" xfId="0" applyNumberFormat="1" applyFont="1" applyFill="1" applyBorder="1" applyAlignment="1">
      <alignment horizontal="right" vertical="center" wrapText="1"/>
    </xf>
    <xf numFmtId="41" fontId="48" fillId="11" borderId="7" xfId="1" applyNumberFormat="1" applyFont="1" applyFill="1" applyBorder="1" applyAlignment="1">
      <alignment horizontal="right" vertical="center"/>
    </xf>
    <xf numFmtId="0" fontId="48" fillId="0" borderId="7" xfId="1" applyNumberFormat="1" applyFont="1" applyBorder="1" applyAlignment="1">
      <alignment horizontal="right" vertical="center"/>
    </xf>
    <xf numFmtId="0" fontId="44" fillId="52" borderId="7" xfId="0" applyNumberFormat="1" applyFont="1" applyFill="1" applyBorder="1" applyAlignment="1">
      <alignment horizontal="right" vertical="center"/>
    </xf>
    <xf numFmtId="0" fontId="48" fillId="52" borderId="7" xfId="0" applyNumberFormat="1" applyFont="1" applyFill="1" applyBorder="1" applyAlignment="1">
      <alignment horizontal="right" vertical="center"/>
    </xf>
    <xf numFmtId="0" fontId="48" fillId="0" borderId="7" xfId="0" applyNumberFormat="1" applyFont="1" applyFill="1" applyBorder="1" applyAlignment="1">
      <alignment horizontal="right" vertical="center"/>
    </xf>
    <xf numFmtId="0" fontId="48" fillId="53" borderId="7" xfId="0" applyNumberFormat="1" applyFont="1" applyFill="1" applyBorder="1" applyAlignment="1">
      <alignment horizontal="right" vertical="center"/>
    </xf>
    <xf numFmtId="0" fontId="45" fillId="11" borderId="7" xfId="24" applyNumberFormat="1" applyFont="1" applyFill="1" applyBorder="1" applyAlignment="1">
      <alignment horizontal="right" vertical="center"/>
    </xf>
    <xf numFmtId="0" fontId="45" fillId="0" borderId="7" xfId="24" applyNumberFormat="1" applyFont="1" applyFill="1" applyBorder="1" applyAlignment="1">
      <alignment horizontal="right" vertical="center"/>
    </xf>
    <xf numFmtId="0" fontId="44" fillId="54" borderId="0" xfId="0" applyNumberFormat="1" applyFont="1" applyFill="1" applyBorder="1" applyAlignment="1">
      <alignment horizontal="right" vertical="center"/>
    </xf>
    <xf numFmtId="0" fontId="48" fillId="54" borderId="0" xfId="0" applyNumberFormat="1" applyFont="1" applyFill="1" applyBorder="1" applyAlignment="1">
      <alignment horizontal="right" vertical="center"/>
    </xf>
    <xf numFmtId="0" fontId="45" fillId="50" borderId="7" xfId="24" applyNumberFormat="1" applyFont="1" applyFill="1" applyBorder="1" applyAlignment="1">
      <alignment horizontal="right" vertical="center"/>
    </xf>
    <xf numFmtId="0" fontId="22" fillId="0" borderId="7" xfId="24" applyNumberFormat="1" applyFont="1" applyBorder="1" applyAlignment="1">
      <alignment horizontal="right" vertical="center" wrapText="1"/>
    </xf>
    <xf numFmtId="0" fontId="19" fillId="0" borderId="6" xfId="24" applyFont="1" applyBorder="1" applyAlignment="1">
      <alignment horizontal="center" vertical="center" wrapText="1"/>
    </xf>
    <xf numFmtId="0" fontId="19" fillId="0" borderId="0" xfId="24" applyFont="1" applyBorder="1" applyAlignment="1">
      <alignment horizontal="center" vertical="center"/>
    </xf>
    <xf numFmtId="14" fontId="12" fillId="0" borderId="15" xfId="0" applyNumberFormat="1" applyFont="1" applyBorder="1" applyAlignment="1">
      <alignment horizontal="center" vertical="center" wrapText="1"/>
    </xf>
    <xf numFmtId="0" fontId="12" fillId="0" borderId="40" xfId="0" applyFont="1" applyBorder="1" applyAlignment="1">
      <alignment horizontal="left" vertical="center"/>
    </xf>
    <xf numFmtId="0" fontId="12" fillId="0" borderId="15" xfId="0" applyFont="1" applyBorder="1" applyAlignment="1">
      <alignment horizontal="right" vertical="center" wrapText="1"/>
    </xf>
    <xf numFmtId="0" fontId="12" fillId="0" borderId="41" xfId="0" applyFont="1" applyBorder="1" applyAlignment="1">
      <alignment horizontal="right" vertical="center" wrapText="1"/>
    </xf>
    <xf numFmtId="170" fontId="12" fillId="0" borderId="41" xfId="0" applyNumberFormat="1" applyFont="1" applyBorder="1" applyAlignment="1">
      <alignment horizontal="right" vertical="center" wrapText="1"/>
    </xf>
    <xf numFmtId="0" fontId="19" fillId="0" borderId="0" xfId="24" applyBorder="1" applyAlignment="1">
      <alignment horizontal="left" vertical="center"/>
    </xf>
    <xf numFmtId="0" fontId="0" fillId="14" borderId="12" xfId="0" applyFont="1" applyFill="1" applyBorder="1" applyAlignment="1">
      <alignment vertical="center" wrapText="1"/>
    </xf>
    <xf numFmtId="1" fontId="0" fillId="0" borderId="0" xfId="0" applyNumberFormat="1" applyFont="1" applyFill="1" applyBorder="1" applyAlignment="1">
      <alignment vertical="center"/>
    </xf>
    <xf numFmtId="0" fontId="19" fillId="48" borderId="0" xfId="24" applyFont="1" applyFill="1" applyBorder="1" applyAlignment="1">
      <alignment horizontal="center" vertical="center" wrapText="1"/>
    </xf>
    <xf numFmtId="0" fontId="19" fillId="0" borderId="0" xfId="24" applyFont="1" applyFill="1" applyBorder="1" applyAlignment="1">
      <alignment horizontal="center" vertical="center" wrapText="1"/>
    </xf>
    <xf numFmtId="0" fontId="19" fillId="48" borderId="6" xfId="24" applyFont="1" applyFill="1" applyBorder="1" applyAlignment="1">
      <alignment horizontal="center" vertical="center" wrapText="1"/>
    </xf>
    <xf numFmtId="0" fontId="19" fillId="0" borderId="6" xfId="24" applyFont="1" applyFill="1" applyBorder="1" applyAlignment="1">
      <alignment horizontal="center" vertical="center" wrapText="1"/>
    </xf>
    <xf numFmtId="41" fontId="0" fillId="48" borderId="0" xfId="1" applyNumberFormat="1" applyFont="1" applyFill="1" applyBorder="1" applyAlignment="1">
      <alignment vertical="center"/>
    </xf>
    <xf numFmtId="41" fontId="0" fillId="48" borderId="6" xfId="1" applyNumberFormat="1" applyFont="1" applyFill="1" applyBorder="1" applyAlignment="1">
      <alignment vertical="center"/>
    </xf>
    <xf numFmtId="41" fontId="0" fillId="48" borderId="6" xfId="1" applyNumberFormat="1" applyFont="1" applyFill="1" applyBorder="1" applyAlignment="1">
      <alignment horizontal="center" vertical="center"/>
    </xf>
    <xf numFmtId="41" fontId="0" fillId="0" borderId="6" xfId="1" applyNumberFormat="1" applyFont="1" applyBorder="1" applyAlignment="1">
      <alignment horizontal="center" vertical="center"/>
    </xf>
    <xf numFmtId="41" fontId="0" fillId="48" borderId="3" xfId="1" applyNumberFormat="1" applyFont="1" applyFill="1" applyBorder="1" applyAlignment="1">
      <alignment vertical="center"/>
    </xf>
    <xf numFmtId="41" fontId="0" fillId="48" borderId="2" xfId="1" applyNumberFormat="1" applyFont="1" applyFill="1" applyBorder="1" applyAlignment="1">
      <alignment vertical="center"/>
    </xf>
    <xf numFmtId="41" fontId="0" fillId="13" borderId="6" xfId="1" applyNumberFormat="1" applyFont="1" applyFill="1" applyBorder="1" applyAlignment="1">
      <alignment vertical="center"/>
    </xf>
    <xf numFmtId="41" fontId="0" fillId="51" borderId="6" xfId="1" applyNumberFormat="1" applyFont="1" applyFill="1" applyBorder="1" applyAlignment="1">
      <alignment horizontal="right" vertical="center"/>
    </xf>
    <xf numFmtId="9" fontId="0" fillId="13" borderId="6" xfId="20" applyFont="1" applyFill="1" applyBorder="1" applyAlignment="1">
      <alignment vertical="center"/>
    </xf>
    <xf numFmtId="164" fontId="0" fillId="13" borderId="6" xfId="20" applyNumberFormat="1" applyFont="1" applyFill="1" applyBorder="1" applyAlignment="1">
      <alignment vertical="center"/>
    </xf>
    <xf numFmtId="164" fontId="0" fillId="13" borderId="6" xfId="20" applyNumberFormat="1" applyFont="1" applyFill="1" applyBorder="1" applyAlignment="1">
      <alignment vertical="center" wrapText="1"/>
    </xf>
    <xf numFmtId="10" fontId="0" fillId="13" borderId="1" xfId="20" applyNumberFormat="1" applyFont="1" applyFill="1" applyBorder="1" applyAlignment="1">
      <alignment vertical="center"/>
    </xf>
    <xf numFmtId="0" fontId="12" fillId="0" borderId="2" xfId="0" applyFont="1" applyBorder="1" applyAlignment="1">
      <alignment horizontal="center" vertical="center"/>
    </xf>
    <xf numFmtId="0" fontId="0" fillId="0" borderId="0" xfId="0" applyBorder="1" applyAlignment="1">
      <alignment horizontal="left" vertical="center"/>
    </xf>
    <xf numFmtId="17" fontId="0" fillId="0" borderId="0" xfId="0" quotePrefix="1" applyNumberFormat="1" applyBorder="1" applyAlignment="1">
      <alignment horizontal="left" vertical="center"/>
    </xf>
    <xf numFmtId="0" fontId="0" fillId="0" borderId="0" xfId="0" applyFont="1" applyFill="1" applyBorder="1" applyAlignment="1">
      <alignment horizontal="left" vertical="center"/>
    </xf>
    <xf numFmtId="0" fontId="0" fillId="0" borderId="0" xfId="0" applyBorder="1" applyAlignment="1">
      <alignment horizontal="center" vertical="center"/>
    </xf>
    <xf numFmtId="0" fontId="19" fillId="0" borderId="0" xfId="24" applyFill="1" applyBorder="1"/>
    <xf numFmtId="0" fontId="0" fillId="0" borderId="10" xfId="0" applyBorder="1" applyAlignment="1">
      <alignment vertical="center"/>
    </xf>
    <xf numFmtId="0" fontId="0" fillId="0" borderId="2" xfId="0" applyBorder="1" applyAlignment="1">
      <alignment horizontal="left" vertical="center"/>
    </xf>
    <xf numFmtId="0" fontId="0" fillId="0" borderId="8" xfId="0" applyBorder="1" applyAlignment="1">
      <alignment vertical="center"/>
    </xf>
    <xf numFmtId="0" fontId="0" fillId="0" borderId="2" xfId="0" applyBorder="1" applyAlignment="1">
      <alignment vertical="center"/>
    </xf>
    <xf numFmtId="0" fontId="0" fillId="0" borderId="12" xfId="0" applyFont="1" applyFill="1" applyBorder="1" applyAlignment="1">
      <alignment horizontal="center" vertical="center"/>
    </xf>
    <xf numFmtId="0" fontId="12" fillId="0" borderId="10" xfId="0" applyFont="1" applyBorder="1" applyAlignment="1">
      <alignment horizontal="center" vertical="center"/>
    </xf>
    <xf numFmtId="164" fontId="0" fillId="0" borderId="6" xfId="0" applyNumberFormat="1" applyFont="1" applyBorder="1" applyAlignment="1">
      <alignment vertical="center" wrapText="1"/>
    </xf>
    <xf numFmtId="164" fontId="0" fillId="7" borderId="1" xfId="0" applyNumberFormat="1" applyFont="1" applyFill="1" applyBorder="1" applyAlignment="1">
      <alignment vertical="center"/>
    </xf>
    <xf numFmtId="9" fontId="0" fillId="7" borderId="6" xfId="20" applyNumberFormat="1" applyFont="1" applyFill="1" applyBorder="1" applyAlignment="1">
      <alignment vertical="center"/>
    </xf>
    <xf numFmtId="9" fontId="0" fillId="7" borderId="6" xfId="20" applyNumberFormat="1" applyFont="1" applyFill="1" applyBorder="1" applyAlignment="1">
      <alignment horizontal="center" vertical="center"/>
    </xf>
    <xf numFmtId="9" fontId="0" fillId="7" borderId="6" xfId="20" applyNumberFormat="1" applyFont="1" applyFill="1" applyBorder="1" applyAlignment="1">
      <alignment horizontal="right" vertical="center"/>
    </xf>
    <xf numFmtId="164" fontId="0" fillId="0" borderId="6" xfId="0" applyNumberFormat="1" applyFont="1" applyFill="1" applyBorder="1" applyAlignment="1">
      <alignment vertical="center"/>
    </xf>
    <xf numFmtId="9" fontId="0" fillId="0" borderId="0" xfId="20" applyNumberFormat="1" applyFont="1" applyBorder="1" applyAlignment="1">
      <alignment vertical="center"/>
    </xf>
    <xf numFmtId="0" fontId="54" fillId="0" borderId="0" xfId="0" applyFont="1" applyAlignment="1">
      <alignment vertical="center"/>
    </xf>
    <xf numFmtId="0" fontId="12" fillId="0" borderId="6" xfId="0" applyFont="1" applyBorder="1" applyAlignment="1">
      <alignment vertical="center"/>
    </xf>
    <xf numFmtId="0" fontId="20" fillId="11" borderId="6" xfId="0" applyFont="1" applyFill="1" applyBorder="1" applyAlignment="1">
      <alignment vertical="center"/>
    </xf>
    <xf numFmtId="0" fontId="20" fillId="0" borderId="6" xfId="0" applyFont="1" applyFill="1" applyBorder="1" applyAlignment="1">
      <alignment vertical="center"/>
    </xf>
    <xf numFmtId="0" fontId="0" fillId="48" borderId="3" xfId="0" applyFont="1" applyFill="1" applyBorder="1" applyAlignment="1">
      <alignment vertical="center"/>
    </xf>
    <xf numFmtId="0" fontId="0" fillId="48" borderId="11" xfId="0" applyFont="1" applyFill="1" applyBorder="1" applyAlignment="1">
      <alignment vertical="center"/>
    </xf>
    <xf numFmtId="0" fontId="0" fillId="48" borderId="12" xfId="0" applyFont="1" applyFill="1" applyBorder="1" applyAlignment="1">
      <alignment vertical="center"/>
    </xf>
    <xf numFmtId="0" fontId="0" fillId="48" borderId="10" xfId="0" applyFont="1" applyFill="1" applyBorder="1" applyAlignment="1">
      <alignment vertical="center"/>
    </xf>
    <xf numFmtId="0" fontId="0" fillId="13" borderId="1" xfId="0" applyFont="1" applyFill="1" applyBorder="1" applyAlignment="1">
      <alignment vertical="center"/>
    </xf>
    <xf numFmtId="41" fontId="0" fillId="13" borderId="0" xfId="1" applyNumberFormat="1" applyFont="1" applyFill="1" applyBorder="1" applyAlignment="1">
      <alignment vertical="center"/>
    </xf>
    <xf numFmtId="44" fontId="0" fillId="0" borderId="0" xfId="25" applyFont="1" applyFill="1" applyBorder="1" applyAlignment="1">
      <alignment vertical="center"/>
    </xf>
    <xf numFmtId="0" fontId="8" fillId="0" borderId="0" xfId="0" applyFont="1" applyAlignment="1">
      <alignment vertical="center"/>
    </xf>
    <xf numFmtId="0" fontId="8" fillId="0" borderId="0" xfId="0" applyFont="1" applyFill="1" applyAlignment="1">
      <alignment vertical="center"/>
    </xf>
    <xf numFmtId="0" fontId="55" fillId="0" borderId="0" xfId="0" applyFont="1" applyAlignment="1">
      <alignment vertical="center"/>
    </xf>
    <xf numFmtId="0" fontId="55" fillId="0" borderId="0" xfId="0" applyFont="1" applyFill="1" applyAlignment="1">
      <alignment vertical="center"/>
    </xf>
    <xf numFmtId="0" fontId="11" fillId="47" borderId="8" xfId="0" applyFont="1" applyFill="1" applyBorder="1" applyAlignment="1">
      <alignment horizontal="left" vertical="center"/>
    </xf>
    <xf numFmtId="0" fontId="55" fillId="12" borderId="12" xfId="0" applyFont="1" applyFill="1" applyBorder="1" applyAlignment="1">
      <alignment vertical="center"/>
    </xf>
    <xf numFmtId="0" fontId="9" fillId="8" borderId="15" xfId="0" applyFont="1" applyFill="1" applyBorder="1" applyAlignment="1">
      <alignment vertical="center"/>
    </xf>
    <xf numFmtId="0" fontId="9" fillId="9" borderId="15" xfId="0" applyFont="1" applyFill="1" applyBorder="1" applyAlignment="1">
      <alignment vertical="center"/>
    </xf>
    <xf numFmtId="0" fontId="9" fillId="9" borderId="2" xfId="0" applyFont="1" applyFill="1" applyBorder="1" applyAlignment="1">
      <alignment vertical="center"/>
    </xf>
    <xf numFmtId="0" fontId="56" fillId="10" borderId="4" xfId="0" applyNumberFormat="1" applyFont="1" applyFill="1" applyBorder="1" applyAlignment="1">
      <alignment vertical="center"/>
    </xf>
    <xf numFmtId="0" fontId="9" fillId="10" borderId="3" xfId="0" applyFont="1" applyFill="1" applyBorder="1" applyAlignment="1">
      <alignment vertical="center"/>
    </xf>
    <xf numFmtId="0" fontId="9" fillId="10" borderId="2" xfId="0" applyFont="1" applyFill="1" applyBorder="1" applyAlignment="1">
      <alignment vertical="center"/>
    </xf>
    <xf numFmtId="0" fontId="56" fillId="10" borderId="2" xfId="0" applyNumberFormat="1" applyFont="1" applyFill="1" applyBorder="1" applyAlignment="1">
      <alignment vertical="center"/>
    </xf>
    <xf numFmtId="0" fontId="9" fillId="47" borderId="3" xfId="0" applyFont="1" applyFill="1" applyBorder="1" applyAlignment="1">
      <alignment vertical="center"/>
    </xf>
    <xf numFmtId="0" fontId="9" fillId="47" borderId="2" xfId="0" applyFont="1" applyFill="1" applyBorder="1" applyAlignment="1">
      <alignment vertical="center"/>
    </xf>
    <xf numFmtId="0" fontId="9" fillId="12" borderId="3" xfId="0" applyFont="1" applyFill="1" applyBorder="1" applyAlignment="1">
      <alignment vertical="center"/>
    </xf>
    <xf numFmtId="0" fontId="9" fillId="12" borderId="15" xfId="0" applyFont="1" applyFill="1" applyBorder="1" applyAlignment="1">
      <alignment vertical="center"/>
    </xf>
    <xf numFmtId="0" fontId="9" fillId="12" borderId="8" xfId="0" applyFont="1" applyFill="1" applyBorder="1" applyAlignment="1">
      <alignment vertical="center"/>
    </xf>
    <xf numFmtId="168" fontId="0" fillId="13" borderId="6" xfId="1" applyNumberFormat="1" applyFont="1" applyFill="1" applyBorder="1" applyAlignment="1">
      <alignment horizontal="center" vertical="center"/>
    </xf>
    <xf numFmtId="0" fontId="9" fillId="47" borderId="10" xfId="0" applyFont="1" applyFill="1" applyBorder="1" applyAlignment="1">
      <alignment vertical="center"/>
    </xf>
    <xf numFmtId="0" fontId="9" fillId="10" borderId="10" xfId="0" applyFont="1" applyFill="1" applyBorder="1" applyAlignment="1">
      <alignment vertical="center"/>
    </xf>
    <xf numFmtId="0" fontId="12" fillId="0" borderId="12" xfId="0" applyFont="1" applyBorder="1" applyAlignment="1">
      <alignment horizontal="center" vertical="center"/>
    </xf>
    <xf numFmtId="15" fontId="0" fillId="0" borderId="12" xfId="0" applyNumberFormat="1" applyFont="1" applyBorder="1" applyAlignment="1">
      <alignment horizontal="right" vertical="center"/>
    </xf>
    <xf numFmtId="17" fontId="0" fillId="0" borderId="12" xfId="0" applyNumberFormat="1" applyFont="1" applyBorder="1" applyAlignment="1">
      <alignment horizontal="right" vertical="center"/>
    </xf>
    <xf numFmtId="17" fontId="0" fillId="0" borderId="10" xfId="0" applyNumberFormat="1" applyFont="1" applyBorder="1" applyAlignment="1">
      <alignment horizontal="right" vertical="center"/>
    </xf>
    <xf numFmtId="15" fontId="0" fillId="0" borderId="12" xfId="0" applyNumberFormat="1" applyFont="1" applyFill="1" applyBorder="1" applyAlignment="1">
      <alignment horizontal="right" vertical="center"/>
    </xf>
    <xf numFmtId="15" fontId="0" fillId="0" borderId="12" xfId="0" applyNumberFormat="1" applyFont="1" applyBorder="1" applyAlignment="1">
      <alignment horizontal="center" vertical="center"/>
    </xf>
    <xf numFmtId="0" fontId="54" fillId="0" borderId="0" xfId="0" applyFont="1" applyFill="1" applyBorder="1"/>
    <xf numFmtId="0" fontId="11" fillId="0" borderId="0" xfId="0" applyFont="1"/>
    <xf numFmtId="0" fontId="0" fillId="15" borderId="15" xfId="0" applyFill="1" applyBorder="1"/>
    <xf numFmtId="0" fontId="0" fillId="0" borderId="19" xfId="0" applyBorder="1" applyAlignment="1">
      <alignment horizontal="left" vertical="top" wrapText="1"/>
    </xf>
    <xf numFmtId="0" fontId="0" fillId="0" borderId="0"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3" xfId="0" applyBorder="1" applyAlignment="1">
      <alignment horizontal="left" vertical="top" wrapText="1"/>
    </xf>
    <xf numFmtId="0" fontId="0" fillId="0" borderId="22" xfId="0" applyBorder="1" applyAlignment="1">
      <alignment horizontal="left" vertical="top" wrapText="1"/>
    </xf>
    <xf numFmtId="0" fontId="9" fillId="9" borderId="39" xfId="0" applyFont="1" applyFill="1" applyBorder="1" applyAlignment="1">
      <alignment horizontal="center" vertical="center"/>
    </xf>
    <xf numFmtId="0" fontId="9" fillId="9" borderId="13" xfId="0" applyFont="1" applyFill="1" applyBorder="1" applyAlignment="1">
      <alignment horizontal="center" vertical="center"/>
    </xf>
    <xf numFmtId="0" fontId="9" fillId="9" borderId="14" xfId="0" applyFont="1" applyFill="1" applyBorder="1" applyAlignment="1">
      <alignment horizontal="center" vertical="center"/>
    </xf>
    <xf numFmtId="0" fontId="11" fillId="9" borderId="39" xfId="0" applyFont="1" applyFill="1" applyBorder="1" applyAlignment="1">
      <alignment horizontal="left" vertical="center"/>
    </xf>
    <xf numFmtId="0" fontId="11" fillId="9" borderId="13" xfId="0" applyFont="1" applyFill="1" applyBorder="1" applyAlignment="1">
      <alignment horizontal="left" vertical="center"/>
    </xf>
    <xf numFmtId="0" fontId="11" fillId="9" borderId="14" xfId="0" applyFont="1" applyFill="1" applyBorder="1" applyAlignment="1">
      <alignment horizontal="left" vertical="center"/>
    </xf>
    <xf numFmtId="0" fontId="9" fillId="9" borderId="11" xfId="0" applyFont="1" applyFill="1" applyBorder="1" applyAlignment="1">
      <alignment horizontal="center" vertical="center"/>
    </xf>
    <xf numFmtId="0" fontId="9" fillId="9" borderId="10" xfId="0" applyFont="1" applyFill="1" applyBorder="1" applyAlignment="1">
      <alignment horizontal="center" vertical="center"/>
    </xf>
    <xf numFmtId="0" fontId="9" fillId="9" borderId="5" xfId="0" applyFont="1" applyFill="1" applyBorder="1" applyAlignment="1">
      <alignment horizontal="center" vertical="center"/>
    </xf>
    <xf numFmtId="0" fontId="9" fillId="9" borderId="8" xfId="0" applyFont="1" applyFill="1" applyBorder="1" applyAlignment="1">
      <alignment horizontal="center" vertical="center"/>
    </xf>
    <xf numFmtId="0" fontId="9" fillId="9" borderId="1" xfId="0" applyFont="1" applyFill="1" applyBorder="1" applyAlignment="1">
      <alignment horizontal="center" vertical="center"/>
    </xf>
    <xf numFmtId="0" fontId="9" fillId="9" borderId="3" xfId="0" applyFont="1" applyFill="1" applyBorder="1" applyAlignment="1">
      <alignment horizontal="center" vertical="center"/>
    </xf>
    <xf numFmtId="0" fontId="11" fillId="12" borderId="39" xfId="0" applyFont="1" applyFill="1" applyBorder="1" applyAlignment="1">
      <alignment horizontal="left" vertical="center"/>
    </xf>
    <xf numFmtId="0" fontId="11" fillId="12" borderId="13" xfId="0" applyFont="1" applyFill="1" applyBorder="1" applyAlignment="1">
      <alignment horizontal="left" vertical="center"/>
    </xf>
    <xf numFmtId="0" fontId="11" fillId="12" borderId="14" xfId="0" applyFont="1" applyFill="1" applyBorder="1" applyAlignment="1">
      <alignment horizontal="left" vertical="center"/>
    </xf>
    <xf numFmtId="0" fontId="9" fillId="12" borderId="11" xfId="0" applyFont="1" applyFill="1" applyBorder="1" applyAlignment="1">
      <alignment horizontal="center" vertical="center"/>
    </xf>
    <xf numFmtId="0" fontId="9" fillId="12" borderId="12" xfId="0" applyFont="1" applyFill="1" applyBorder="1" applyAlignment="1">
      <alignment horizontal="center" vertical="center"/>
    </xf>
    <xf numFmtId="0" fontId="9" fillId="12" borderId="10" xfId="0" applyFont="1" applyFill="1" applyBorder="1" applyAlignment="1">
      <alignment horizontal="center" vertical="center"/>
    </xf>
    <xf numFmtId="0" fontId="9" fillId="12" borderId="39" xfId="0" applyFont="1" applyFill="1" applyBorder="1" applyAlignment="1">
      <alignment horizontal="center" vertical="center"/>
    </xf>
    <xf numFmtId="0" fontId="9" fillId="12" borderId="13" xfId="0" applyFont="1" applyFill="1" applyBorder="1" applyAlignment="1">
      <alignment horizontal="center" vertical="center"/>
    </xf>
    <xf numFmtId="0" fontId="9" fillId="12" borderId="14" xfId="0" applyFont="1" applyFill="1" applyBorder="1" applyAlignment="1">
      <alignment horizontal="center" vertical="center"/>
    </xf>
    <xf numFmtId="0" fontId="9" fillId="12" borderId="4" xfId="0" applyFont="1" applyFill="1" applyBorder="1" applyAlignment="1">
      <alignment horizontal="center" vertical="center"/>
    </xf>
    <xf numFmtId="0" fontId="9" fillId="12" borderId="5" xfId="0" applyFont="1" applyFill="1" applyBorder="1" applyAlignment="1">
      <alignment horizontal="center" vertical="center"/>
    </xf>
    <xf numFmtId="0" fontId="9" fillId="12" borderId="2" xfId="0" applyFont="1" applyFill="1" applyBorder="1" applyAlignment="1">
      <alignment horizontal="center" vertical="center"/>
    </xf>
    <xf numFmtId="0" fontId="9" fillId="12" borderId="8" xfId="0" applyFont="1" applyFill="1" applyBorder="1" applyAlignment="1">
      <alignment horizontal="center" vertical="center"/>
    </xf>
    <xf numFmtId="0" fontId="9" fillId="12" borderId="1" xfId="0" applyFont="1" applyFill="1" applyBorder="1" applyAlignment="1">
      <alignment horizontal="center" vertical="center"/>
    </xf>
    <xf numFmtId="0" fontId="9" fillId="12" borderId="3" xfId="0" applyFont="1" applyFill="1" applyBorder="1" applyAlignment="1">
      <alignment horizontal="center" vertical="center"/>
    </xf>
    <xf numFmtId="0" fontId="9" fillId="12" borderId="0" xfId="0" applyFont="1" applyFill="1" applyBorder="1" applyAlignment="1">
      <alignment horizontal="center" vertical="center"/>
    </xf>
    <xf numFmtId="0" fontId="9" fillId="12" borderId="7" xfId="0" applyFont="1" applyFill="1" applyBorder="1" applyAlignment="1">
      <alignment horizontal="center" vertical="center"/>
    </xf>
    <xf numFmtId="0" fontId="0" fillId="0" borderId="36" xfId="0" applyFont="1" applyBorder="1" applyAlignment="1">
      <alignment horizontal="left" vertical="center" wrapText="1"/>
    </xf>
    <xf numFmtId="0" fontId="0" fillId="0" borderId="13" xfId="0" applyFont="1" applyBorder="1" applyAlignment="1">
      <alignment horizontal="left" vertical="center" wrapText="1"/>
    </xf>
    <xf numFmtId="0" fontId="0" fillId="0" borderId="37" xfId="0" applyFont="1" applyBorder="1" applyAlignment="1">
      <alignment horizontal="left" vertical="center" wrapText="1"/>
    </xf>
    <xf numFmtId="0" fontId="12" fillId="0" borderId="15" xfId="0" applyFont="1" applyBorder="1" applyAlignment="1">
      <alignment horizontal="left" vertical="center"/>
    </xf>
    <xf numFmtId="0" fontId="12" fillId="0" borderId="39" xfId="0" applyFont="1" applyBorder="1" applyAlignment="1">
      <alignment horizontal="left" vertical="center"/>
    </xf>
    <xf numFmtId="0" fontId="12" fillId="0" borderId="14" xfId="0" applyFont="1" applyBorder="1" applyAlignment="1">
      <alignment horizontal="left" vertical="center"/>
    </xf>
    <xf numFmtId="0" fontId="0" fillId="0" borderId="48" xfId="0" applyBorder="1" applyAlignment="1">
      <alignment horizontal="left" vertical="center" wrapText="1"/>
    </xf>
    <xf numFmtId="0" fontId="0" fillId="0" borderId="49" xfId="0" applyBorder="1" applyAlignment="1">
      <alignment horizontal="left" vertical="center" wrapText="1"/>
    </xf>
    <xf numFmtId="0" fontId="12" fillId="0" borderId="34" xfId="0" applyFont="1" applyBorder="1" applyAlignment="1">
      <alignment horizontal="center" vertical="center"/>
    </xf>
    <xf numFmtId="0" fontId="12" fillId="0" borderId="34" xfId="0" applyFont="1" applyBorder="1" applyAlignment="1">
      <alignment horizontal="center" vertical="center" wrapText="1"/>
    </xf>
    <xf numFmtId="0" fontId="0" fillId="0" borderId="42" xfId="0" applyFont="1" applyBorder="1" applyAlignment="1">
      <alignment horizontal="left" vertical="center" wrapText="1"/>
    </xf>
    <xf numFmtId="0" fontId="0" fillId="0" borderId="43" xfId="0" applyFont="1" applyBorder="1" applyAlignment="1">
      <alignment horizontal="left" vertical="center" wrapText="1"/>
    </xf>
    <xf numFmtId="0" fontId="0" fillId="0" borderId="44" xfId="0" applyFont="1" applyBorder="1" applyAlignment="1">
      <alignment horizontal="left" vertical="center" wrapText="1"/>
    </xf>
    <xf numFmtId="0" fontId="19" fillId="0" borderId="17" xfId="24" applyBorder="1" applyAlignment="1">
      <alignment horizontal="left" vertical="center"/>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12" fillId="0" borderId="46" xfId="0" applyFont="1" applyBorder="1" applyAlignment="1">
      <alignment horizontal="center" vertical="center"/>
    </xf>
    <xf numFmtId="0" fontId="0" fillId="0" borderId="23" xfId="0" applyBorder="1" applyAlignment="1">
      <alignment horizontal="left"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Border="1" applyAlignment="1">
      <alignment horizontal="left" vertical="center"/>
    </xf>
    <xf numFmtId="0" fontId="19" fillId="0" borderId="0" xfId="24" applyBorder="1" applyAlignment="1">
      <alignment horizontal="left" vertical="center"/>
    </xf>
    <xf numFmtId="0" fontId="9" fillId="47" borderId="7" xfId="0" applyFont="1" applyFill="1" applyBorder="1" applyAlignment="1">
      <alignment horizontal="center" vertical="center"/>
    </xf>
    <xf numFmtId="0" fontId="11" fillId="47" borderId="39" xfId="0" applyFont="1" applyFill="1" applyBorder="1" applyAlignment="1">
      <alignment horizontal="left" vertical="center"/>
    </xf>
    <xf numFmtId="0" fontId="11" fillId="47" borderId="13" xfId="0" applyFont="1" applyFill="1" applyBorder="1" applyAlignment="1">
      <alignment horizontal="left" vertical="center"/>
    </xf>
    <xf numFmtId="0" fontId="11" fillId="47" borderId="14" xfId="0" applyFont="1" applyFill="1" applyBorder="1" applyAlignment="1">
      <alignment horizontal="left" vertical="center"/>
    </xf>
    <xf numFmtId="0" fontId="9" fillId="47" borderId="39" xfId="0" applyFont="1" applyFill="1" applyBorder="1" applyAlignment="1">
      <alignment horizontal="center" vertical="center"/>
    </xf>
    <xf numFmtId="0" fontId="9" fillId="47" borderId="13" xfId="0" applyFont="1" applyFill="1" applyBorder="1" applyAlignment="1">
      <alignment horizontal="center" vertical="center"/>
    </xf>
    <xf numFmtId="0" fontId="9" fillId="47" borderId="14" xfId="0" applyFont="1" applyFill="1" applyBorder="1" applyAlignment="1">
      <alignment horizontal="center" vertical="center"/>
    </xf>
    <xf numFmtId="0" fontId="9" fillId="47" borderId="6" xfId="0" applyFont="1" applyFill="1" applyBorder="1" applyAlignment="1">
      <alignment horizontal="center" vertical="center"/>
    </xf>
    <xf numFmtId="0" fontId="9" fillId="47" borderId="3" xfId="0" applyFont="1" applyFill="1" applyBorder="1" applyAlignment="1">
      <alignment horizontal="center" vertical="center"/>
    </xf>
    <xf numFmtId="0" fontId="9" fillId="47" borderId="8" xfId="0" applyFont="1" applyFill="1" applyBorder="1" applyAlignment="1">
      <alignment horizontal="center" vertical="center"/>
    </xf>
    <xf numFmtId="0" fontId="9" fillId="47" borderId="11" xfId="0" applyFont="1" applyFill="1" applyBorder="1" applyAlignment="1">
      <alignment horizontal="center" vertical="center"/>
    </xf>
    <xf numFmtId="0" fontId="9" fillId="47" borderId="10" xfId="0" applyFont="1" applyFill="1" applyBorder="1" applyAlignment="1">
      <alignment horizontal="center" vertical="center"/>
    </xf>
    <xf numFmtId="0" fontId="0" fillId="0" borderId="12" xfId="0" applyFont="1" applyFill="1" applyBorder="1" applyAlignment="1">
      <alignment horizontal="left" vertical="center" wrapText="1"/>
    </xf>
    <xf numFmtId="0" fontId="9" fillId="10" borderId="39" xfId="0" applyFont="1" applyFill="1" applyBorder="1" applyAlignment="1">
      <alignment horizontal="left" vertical="center"/>
    </xf>
    <xf numFmtId="0" fontId="9" fillId="10" borderId="13" xfId="0" applyFont="1" applyFill="1" applyBorder="1" applyAlignment="1">
      <alignment horizontal="left" vertical="center"/>
    </xf>
    <xf numFmtId="0" fontId="9" fillId="10" borderId="14" xfId="0" applyFont="1" applyFill="1" applyBorder="1" applyAlignment="1">
      <alignment horizontal="left" vertical="center"/>
    </xf>
    <xf numFmtId="0" fontId="11" fillId="10" borderId="1" xfId="0" applyFont="1" applyFill="1" applyBorder="1" applyAlignment="1">
      <alignment horizontal="left" vertical="center"/>
    </xf>
    <xf numFmtId="0" fontId="11" fillId="10" borderId="4" xfId="0" applyFont="1" applyFill="1" applyBorder="1" applyAlignment="1">
      <alignment horizontal="left" vertical="center"/>
    </xf>
    <xf numFmtId="0" fontId="11" fillId="10" borderId="5" xfId="0" applyFont="1" applyFill="1" applyBorder="1" applyAlignment="1">
      <alignment horizontal="left" vertical="center"/>
    </xf>
    <xf numFmtId="0" fontId="9" fillId="10" borderId="11" xfId="0" applyFont="1" applyFill="1" applyBorder="1" applyAlignment="1">
      <alignment horizontal="center" vertical="center"/>
    </xf>
    <xf numFmtId="0" fontId="9" fillId="10" borderId="10" xfId="0" applyFont="1" applyFill="1" applyBorder="1" applyAlignment="1">
      <alignment horizontal="center" vertical="center"/>
    </xf>
    <xf numFmtId="0" fontId="9" fillId="10" borderId="1" xfId="0" applyFont="1" applyFill="1" applyBorder="1" applyAlignment="1">
      <alignment horizontal="center" vertical="center"/>
    </xf>
    <xf numFmtId="0" fontId="9" fillId="10" borderId="3" xfId="0" applyFont="1" applyFill="1" applyBorder="1" applyAlignment="1">
      <alignment horizontal="center" vertical="center"/>
    </xf>
    <xf numFmtId="0" fontId="12" fillId="0" borderId="11" xfId="0" applyFont="1" applyBorder="1" applyAlignment="1">
      <alignment horizontal="center" vertical="center"/>
    </xf>
    <xf numFmtId="0" fontId="12" fillId="0" borderId="10" xfId="0" applyFont="1" applyBorder="1" applyAlignment="1">
      <alignment horizontal="center" vertical="center"/>
    </xf>
    <xf numFmtId="0" fontId="21" fillId="0" borderId="2" xfId="0" applyFont="1" applyBorder="1" applyAlignment="1">
      <alignment horizontal="left"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2" fillId="0" borderId="4" xfId="0" applyFont="1" applyBorder="1" applyAlignment="1">
      <alignment horizontal="center" vertical="center"/>
    </xf>
  </cellXfs>
  <cellStyles count="176">
    <cellStyle name="20% - Accent1" xfId="46" builtinId="30" customBuiltin="1"/>
    <cellStyle name="20% - Accent1 2" xfId="93"/>
    <cellStyle name="20% - Accent1 2 2" xfId="144"/>
    <cellStyle name="20% - Accent1 3" xfId="109"/>
    <cellStyle name="20% - Accent1 3 2" xfId="160"/>
    <cellStyle name="20% - Accent1 4" xfId="125"/>
    <cellStyle name="20% - Accent2" xfId="50" builtinId="34" customBuiltin="1"/>
    <cellStyle name="20% - Accent2 2" xfId="95"/>
    <cellStyle name="20% - Accent2 2 2" xfId="146"/>
    <cellStyle name="20% - Accent2 3" xfId="111"/>
    <cellStyle name="20% - Accent2 3 2" xfId="162"/>
    <cellStyle name="20% - Accent2 4" xfId="127"/>
    <cellStyle name="20% - Accent3" xfId="54" builtinId="38" customBuiltin="1"/>
    <cellStyle name="20% - Accent3 2" xfId="97"/>
    <cellStyle name="20% - Accent3 2 2" xfId="148"/>
    <cellStyle name="20% - Accent3 3" xfId="113"/>
    <cellStyle name="20% - Accent3 3 2" xfId="164"/>
    <cellStyle name="20% - Accent3 4" xfId="129"/>
    <cellStyle name="20% - Accent4" xfId="58" builtinId="42" customBuiltin="1"/>
    <cellStyle name="20% - Accent4 2" xfId="99"/>
    <cellStyle name="20% - Accent4 2 2" xfId="150"/>
    <cellStyle name="20% - Accent4 3" xfId="115"/>
    <cellStyle name="20% - Accent4 3 2" xfId="166"/>
    <cellStyle name="20% - Accent4 4" xfId="131"/>
    <cellStyle name="20% - Accent5" xfId="62" builtinId="46" customBuiltin="1"/>
    <cellStyle name="20% - Accent5 2" xfId="101"/>
    <cellStyle name="20% - Accent5 2 2" xfId="152"/>
    <cellStyle name="20% - Accent5 3" xfId="117"/>
    <cellStyle name="20% - Accent5 3 2" xfId="168"/>
    <cellStyle name="20% - Accent5 4" xfId="133"/>
    <cellStyle name="20% - Accent6" xfId="66" builtinId="50" customBuiltin="1"/>
    <cellStyle name="20% - Accent6 2" xfId="103"/>
    <cellStyle name="20% - Accent6 2 2" xfId="154"/>
    <cellStyle name="20% - Accent6 3" xfId="119"/>
    <cellStyle name="20% - Accent6 3 2" xfId="170"/>
    <cellStyle name="20% - Accent6 4" xfId="135"/>
    <cellStyle name="40% - Accent1" xfId="47" builtinId="31" customBuiltin="1"/>
    <cellStyle name="40% - Accent1 2" xfId="94"/>
    <cellStyle name="40% - Accent1 2 2" xfId="145"/>
    <cellStyle name="40% - Accent1 3" xfId="110"/>
    <cellStyle name="40% - Accent1 3 2" xfId="161"/>
    <cellStyle name="40% - Accent1 4" xfId="126"/>
    <cellStyle name="40% - Accent2" xfId="51" builtinId="35" customBuiltin="1"/>
    <cellStyle name="40% - Accent2 2" xfId="96"/>
    <cellStyle name="40% - Accent2 2 2" xfId="147"/>
    <cellStyle name="40% - Accent2 3" xfId="112"/>
    <cellStyle name="40% - Accent2 3 2" xfId="163"/>
    <cellStyle name="40% - Accent2 4" xfId="128"/>
    <cellStyle name="40% - Accent3" xfId="55" builtinId="39" customBuiltin="1"/>
    <cellStyle name="40% - Accent3 2" xfId="98"/>
    <cellStyle name="40% - Accent3 2 2" xfId="149"/>
    <cellStyle name="40% - Accent3 3" xfId="114"/>
    <cellStyle name="40% - Accent3 3 2" xfId="165"/>
    <cellStyle name="40% - Accent3 4" xfId="130"/>
    <cellStyle name="40% - Accent4" xfId="59" builtinId="43" customBuiltin="1"/>
    <cellStyle name="40% - Accent4 2" xfId="100"/>
    <cellStyle name="40% - Accent4 2 2" xfId="151"/>
    <cellStyle name="40% - Accent4 3" xfId="116"/>
    <cellStyle name="40% - Accent4 3 2" xfId="167"/>
    <cellStyle name="40% - Accent4 4" xfId="132"/>
    <cellStyle name="40% - Accent5" xfId="63" builtinId="47" customBuiltin="1"/>
    <cellStyle name="40% - Accent5 2" xfId="102"/>
    <cellStyle name="40% - Accent5 2 2" xfId="153"/>
    <cellStyle name="40% - Accent5 3" xfId="118"/>
    <cellStyle name="40% - Accent5 3 2" xfId="169"/>
    <cellStyle name="40% - Accent5 4" xfId="134"/>
    <cellStyle name="40% - Accent6" xfId="67" builtinId="51" customBuiltin="1"/>
    <cellStyle name="40% - Accent6 2" xfId="104"/>
    <cellStyle name="40% - Accent6 2 2" xfId="155"/>
    <cellStyle name="40% - Accent6 3" xfId="120"/>
    <cellStyle name="40% - Accent6 3 2" xfId="171"/>
    <cellStyle name="40% - Accent6 4" xfId="136"/>
    <cellStyle name="60% - Accent1" xfId="48" builtinId="32" customBuiltin="1"/>
    <cellStyle name="60% - Accent2" xfId="52" builtinId="36" customBuiltin="1"/>
    <cellStyle name="60% - Accent3" xfId="56" builtinId="40" customBuiltin="1"/>
    <cellStyle name="60% - Accent4" xfId="60" builtinId="44" customBuiltin="1"/>
    <cellStyle name="60% - Accent5" xfId="64" builtinId="48" customBuiltin="1"/>
    <cellStyle name="60% - Accent6" xfId="68" builtinId="52" customBuiltin="1"/>
    <cellStyle name="Accent1" xfId="45" builtinId="29" customBuiltin="1"/>
    <cellStyle name="Accent2" xfId="49" builtinId="33" customBuiltin="1"/>
    <cellStyle name="Accent3" xfId="53" builtinId="37" customBuiltin="1"/>
    <cellStyle name="Accent4" xfId="57" builtinId="41" customBuiltin="1"/>
    <cellStyle name="Accent5" xfId="61" builtinId="45" customBuiltin="1"/>
    <cellStyle name="Accent6" xfId="65" builtinId="49" customBuiltin="1"/>
    <cellStyle name="Bad" xfId="35" builtinId="27" customBuiltin="1"/>
    <cellStyle name="Calculation" xfId="39" builtinId="22" customBuiltin="1"/>
    <cellStyle name="Change in Formula" xfId="16"/>
    <cellStyle name="Change in Formula 2" xfId="23"/>
    <cellStyle name="Change in Formula 3" xfId="28"/>
    <cellStyle name="Change in Formula 4" xfId="139"/>
    <cellStyle name="Check Cell" xfId="41" builtinId="23" customBuiltin="1"/>
    <cellStyle name="Comma" xfId="1" builtinId="3" customBuiltin="1"/>
    <cellStyle name="Comma 2" xfId="69"/>
    <cellStyle name="Currency" xfId="25" builtinId="4"/>
    <cellStyle name="Error checks" xfId="2"/>
    <cellStyle name="Error Warning" xfId="15"/>
    <cellStyle name="Explanatory Text" xfId="43" builtinId="53" customBuiltin="1"/>
    <cellStyle name="Forecast Input" xfId="3"/>
    <cellStyle name="Forecast Input 2" xfId="21"/>
    <cellStyle name="Forecast Input 3" xfId="26"/>
    <cellStyle name="Forecast Input 4" xfId="71"/>
    <cellStyle name="Forecast Input 5" xfId="137"/>
    <cellStyle name="Forecast Input%" xfId="4"/>
    <cellStyle name="Forecast Input% 2" xfId="22"/>
    <cellStyle name="Forecast Input% 3" xfId="27"/>
    <cellStyle name="Forecast Input% 4" xfId="138"/>
    <cellStyle name="Good" xfId="34" builtinId="26" customBuiltin="1"/>
    <cellStyle name="Heading 1" xfId="30" builtinId="16" customBuiltin="1"/>
    <cellStyle name="Heading 2" xfId="31" builtinId="17" customBuiltin="1"/>
    <cellStyle name="Heading 3" xfId="32" builtinId="18" customBuiltin="1"/>
    <cellStyle name="Heading 4" xfId="33" builtinId="19" customBuiltin="1"/>
    <cellStyle name="Heading1" xfId="5"/>
    <cellStyle name="Heading2" xfId="6"/>
    <cellStyle name="Heading3" xfId="7"/>
    <cellStyle name="Hyperlink" xfId="24" builtinId="8"/>
    <cellStyle name="Info Input #" xfId="9"/>
    <cellStyle name="Info Input # 2" xfId="82"/>
    <cellStyle name="Info Input %" xfId="8"/>
    <cellStyle name="Info Input1" xfId="73"/>
    <cellStyle name="Input" xfId="37" builtinId="20" customBuiltin="1"/>
    <cellStyle name="Input #" xfId="10"/>
    <cellStyle name="Input # 2" xfId="83"/>
    <cellStyle name="Input %" xfId="11"/>
    <cellStyle name="Input1" xfId="74"/>
    <cellStyle name="Input1%" xfId="75"/>
    <cellStyle name="Input2 #" xfId="17"/>
    <cellStyle name="Input2 %" xfId="18"/>
    <cellStyle name="Key Outputs" xfId="12"/>
    <cellStyle name="key outputs 10" xfId="72"/>
    <cellStyle name="Key Outputs 2" xfId="19"/>
    <cellStyle name="Key Outputs 2 2" xfId="85"/>
    <cellStyle name="key outputs 3" xfId="76"/>
    <cellStyle name="key outputs 4" xfId="87"/>
    <cellStyle name="key outputs 5" xfId="88"/>
    <cellStyle name="key outputs 6" xfId="86"/>
    <cellStyle name="key outputs 7" xfId="70"/>
    <cellStyle name="key outputs 8" xfId="84"/>
    <cellStyle name="key outputs 9" xfId="89"/>
    <cellStyle name="Linked Cell" xfId="40" builtinId="24" customBuiltin="1"/>
    <cellStyle name="links" xfId="77"/>
    <cellStyle name="Links from other files (green) style" xfId="13"/>
    <cellStyle name="Neutral" xfId="36" builtinId="28" customBuiltin="1"/>
    <cellStyle name="Normal" xfId="0" builtinId="0"/>
    <cellStyle name="Normal 2" xfId="78"/>
    <cellStyle name="Normal 3" xfId="79"/>
    <cellStyle name="Normal 3 2" xfId="105"/>
    <cellStyle name="Normal 3 2 2" xfId="156"/>
    <cellStyle name="Normal 3 3" xfId="121"/>
    <cellStyle name="Normal 3 3 2" xfId="172"/>
    <cellStyle name="Normal 3 4" xfId="140"/>
    <cellStyle name="Normal 4" xfId="90"/>
    <cellStyle name="Normal 4 2" xfId="106"/>
    <cellStyle name="Normal 4 2 2" xfId="157"/>
    <cellStyle name="Normal 4 3" xfId="122"/>
    <cellStyle name="Normal 4 3 2" xfId="173"/>
    <cellStyle name="Normal 4 4" xfId="141"/>
    <cellStyle name="Normal 5" xfId="92"/>
    <cellStyle name="Normal 5 2" xfId="108"/>
    <cellStyle name="Normal 5 2 2" xfId="159"/>
    <cellStyle name="Normal 5 3" xfId="124"/>
    <cellStyle name="Normal 5 3 2" xfId="175"/>
    <cellStyle name="Normal 5 4" xfId="143"/>
    <cellStyle name="Note 2" xfId="91"/>
    <cellStyle name="Note 2 2" xfId="107"/>
    <cellStyle name="Note 2 2 2" xfId="158"/>
    <cellStyle name="Note 2 3" xfId="123"/>
    <cellStyle name="Note 2 3 2" xfId="174"/>
    <cellStyle name="Note 2 4" xfId="142"/>
    <cellStyle name="Output" xfId="38" builtinId="21" customBuiltin="1"/>
    <cellStyle name="Percent" xfId="20" builtinId="5"/>
    <cellStyle name="QA" xfId="80"/>
    <cellStyle name="QA Notes" xfId="14"/>
    <cellStyle name="Title" xfId="29" builtinId="15" customBuiltin="1"/>
    <cellStyle name="Total" xfId="44" builtinId="25" customBuiltin="1"/>
    <cellStyle name="Warning Text" xfId="42" builtinId="11" customBuiltin="1"/>
    <cellStyle name="Warnings" xfId="8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1C52"/>
      <rgbColor rgb="00B6C400"/>
      <rgbColor rgb="00DC0000"/>
      <rgbColor rgb="002C90CE"/>
      <rgbColor rgb="00EED084"/>
      <rgbColor rgb="006CB07E"/>
      <rgbColor rgb="00800000"/>
      <rgbColor rgb="00CCCCFF"/>
      <rgbColor rgb="00001C52"/>
      <rgbColor rgb="00B6C400"/>
      <rgbColor rgb="00DC0000"/>
      <rgbColor rgb="00001C52"/>
      <rgbColor rgb="00B6C400"/>
      <rgbColor rgb="00DC0000"/>
      <rgbColor rgb="00001C52"/>
      <rgbColor rgb="00FFFF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7F098"/>
      <color rgb="FFCCFF66"/>
      <color rgb="FFFF00FF"/>
      <color rgb="FFFFFF99"/>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7</xdr:col>
      <xdr:colOff>476250</xdr:colOff>
      <xdr:row>28</xdr:row>
      <xdr:rowOff>38099</xdr:rowOff>
    </xdr:from>
    <xdr:to>
      <xdr:col>10</xdr:col>
      <xdr:colOff>952212</xdr:colOff>
      <xdr:row>29</xdr:row>
      <xdr:rowOff>104738</xdr:rowOff>
    </xdr:to>
    <xdr:pic>
      <xdr:nvPicPr>
        <xdr:cNvPr id="5" name="Picture 4"/>
        <xdr:cNvPicPr>
          <a:picLocks noChangeAspect="1"/>
        </xdr:cNvPicPr>
      </xdr:nvPicPr>
      <xdr:blipFill rotWithShape="1">
        <a:blip xmlns:r="http://schemas.openxmlformats.org/officeDocument/2006/relationships" r:embed="rId1"/>
        <a:srcRect t="23336" b="-1"/>
        <a:stretch/>
      </xdr:blipFill>
      <xdr:spPr>
        <a:xfrm>
          <a:off x="4276725" y="4781549"/>
          <a:ext cx="2304762" cy="219039"/>
        </a:xfrm>
        <a:prstGeom prst="rect">
          <a:avLst/>
        </a:prstGeom>
        <a:noFill/>
        <a:ln>
          <a:noFill/>
        </a:ln>
      </xdr:spPr>
    </xdr:pic>
    <xdr:clientData/>
  </xdr:twoCellAnchor>
  <xdr:twoCellAnchor editAs="oneCell">
    <xdr:from>
      <xdr:col>1</xdr:col>
      <xdr:colOff>114300</xdr:colOff>
      <xdr:row>30</xdr:row>
      <xdr:rowOff>142875</xdr:rowOff>
    </xdr:from>
    <xdr:to>
      <xdr:col>2</xdr:col>
      <xdr:colOff>561843</xdr:colOff>
      <xdr:row>34</xdr:row>
      <xdr:rowOff>1</xdr:rowOff>
    </xdr:to>
    <xdr:pic>
      <xdr:nvPicPr>
        <xdr:cNvPr id="2" name="Picture 1"/>
        <xdr:cNvPicPr>
          <a:picLocks noChangeAspect="1"/>
        </xdr:cNvPicPr>
      </xdr:nvPicPr>
      <xdr:blipFill rotWithShape="1">
        <a:blip xmlns:r="http://schemas.openxmlformats.org/officeDocument/2006/relationships" r:embed="rId2"/>
        <a:srcRect t="20485" b="20472"/>
        <a:stretch/>
      </xdr:blipFill>
      <xdr:spPr>
        <a:xfrm>
          <a:off x="257175" y="1685925"/>
          <a:ext cx="1057143" cy="466726"/>
        </a:xfrm>
        <a:prstGeom prst="rect">
          <a:avLst/>
        </a:prstGeom>
      </xdr:spPr>
    </xdr:pic>
    <xdr:clientData/>
  </xdr:twoCellAnchor>
  <xdr:twoCellAnchor editAs="oneCell">
    <xdr:from>
      <xdr:col>1</xdr:col>
      <xdr:colOff>76200</xdr:colOff>
      <xdr:row>23</xdr:row>
      <xdr:rowOff>19050</xdr:rowOff>
    </xdr:from>
    <xdr:to>
      <xdr:col>7</xdr:col>
      <xdr:colOff>94792</xdr:colOff>
      <xdr:row>26</xdr:row>
      <xdr:rowOff>133279</xdr:rowOff>
    </xdr:to>
    <xdr:pic>
      <xdr:nvPicPr>
        <xdr:cNvPr id="4" name="Picture 3"/>
        <xdr:cNvPicPr>
          <a:picLocks noChangeAspect="1"/>
        </xdr:cNvPicPr>
      </xdr:nvPicPr>
      <xdr:blipFill>
        <a:blip xmlns:r="http://schemas.openxmlformats.org/officeDocument/2006/relationships" r:embed="rId3"/>
        <a:stretch>
          <a:fillRect/>
        </a:stretch>
      </xdr:blipFill>
      <xdr:spPr>
        <a:xfrm>
          <a:off x="76200" y="628650"/>
          <a:ext cx="3676191" cy="571429"/>
        </a:xfrm>
        <a:prstGeom prst="rect">
          <a:avLst/>
        </a:prstGeom>
      </xdr:spPr>
    </xdr:pic>
    <xdr:clientData/>
  </xdr:twoCellAnchor>
  <xdr:twoCellAnchor>
    <xdr:from>
      <xdr:col>2</xdr:col>
      <xdr:colOff>152400</xdr:colOff>
      <xdr:row>30</xdr:row>
      <xdr:rowOff>142875</xdr:rowOff>
    </xdr:from>
    <xdr:to>
      <xdr:col>2</xdr:col>
      <xdr:colOff>381000</xdr:colOff>
      <xdr:row>32</xdr:row>
      <xdr:rowOff>66675</xdr:rowOff>
    </xdr:to>
    <xdr:sp macro="" textlink="">
      <xdr:nvSpPr>
        <xdr:cNvPr id="6" name="Oval 5"/>
        <xdr:cNvSpPr/>
      </xdr:nvSpPr>
      <xdr:spPr>
        <a:xfrm>
          <a:off x="904875" y="2609850"/>
          <a:ext cx="228600" cy="228600"/>
        </a:xfrm>
        <a:prstGeom prst="ellipse">
          <a:avLst/>
        </a:prstGeom>
        <a:noFill/>
        <a:ln w="1905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n-AU" sz="1100"/>
        </a:p>
      </xdr:txBody>
    </xdr:sp>
    <xdr:clientData/>
  </xdr:twoCellAnchor>
  <xdr:twoCellAnchor>
    <xdr:from>
      <xdr:col>2</xdr:col>
      <xdr:colOff>295275</xdr:colOff>
      <xdr:row>31</xdr:row>
      <xdr:rowOff>19050</xdr:rowOff>
    </xdr:from>
    <xdr:to>
      <xdr:col>3</xdr:col>
      <xdr:colOff>228600</xdr:colOff>
      <xdr:row>31</xdr:row>
      <xdr:rowOff>104775</xdr:rowOff>
    </xdr:to>
    <xdr:cxnSp macro="">
      <xdr:nvCxnSpPr>
        <xdr:cNvPr id="8" name="Straight Arrow Connector 7"/>
        <xdr:cNvCxnSpPr/>
      </xdr:nvCxnSpPr>
      <xdr:spPr>
        <a:xfrm flipH="1">
          <a:off x="1047750" y="2638425"/>
          <a:ext cx="542925" cy="85725"/>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4</xdr:col>
      <xdr:colOff>333375</xdr:colOff>
      <xdr:row>22</xdr:row>
      <xdr:rowOff>104775</xdr:rowOff>
    </xdr:from>
    <xdr:to>
      <xdr:col>6</xdr:col>
      <xdr:colOff>447675</xdr:colOff>
      <xdr:row>25</xdr:row>
      <xdr:rowOff>47625</xdr:rowOff>
    </xdr:to>
    <xdr:cxnSp macro="">
      <xdr:nvCxnSpPr>
        <xdr:cNvPr id="12" name="Straight Arrow Connector 11"/>
        <xdr:cNvCxnSpPr/>
      </xdr:nvCxnSpPr>
      <xdr:spPr>
        <a:xfrm>
          <a:off x="2305050" y="3933825"/>
          <a:ext cx="1333500" cy="400050"/>
        </a:xfrm>
        <a:prstGeom prst="straightConnector1">
          <a:avLst/>
        </a:prstGeom>
        <a:ln w="28575">
          <a:solidFill>
            <a:schemeClr val="tx2">
              <a:lumMod val="75000"/>
              <a:lumOff val="2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188817</xdr:colOff>
      <xdr:row>31</xdr:row>
      <xdr:rowOff>125506</xdr:rowOff>
    </xdr:from>
    <xdr:to>
      <xdr:col>9</xdr:col>
      <xdr:colOff>179292</xdr:colOff>
      <xdr:row>35</xdr:row>
      <xdr:rowOff>87407</xdr:rowOff>
    </xdr:to>
    <xdr:pic>
      <xdr:nvPicPr>
        <xdr:cNvPr id="9" name="Picture 8"/>
        <xdr:cNvPicPr>
          <a:picLocks noChangeAspect="1"/>
        </xdr:cNvPicPr>
      </xdr:nvPicPr>
      <xdr:blipFill rotWithShape="1">
        <a:blip xmlns:r="http://schemas.openxmlformats.org/officeDocument/2006/relationships" r:embed="rId4"/>
        <a:srcRect l="54382" t="39848" r="30695" b="54292"/>
        <a:stretch/>
      </xdr:blipFill>
      <xdr:spPr>
        <a:xfrm>
          <a:off x="3360082" y="4988859"/>
          <a:ext cx="1805828" cy="589430"/>
        </a:xfrm>
        <a:prstGeom prst="rect">
          <a:avLst/>
        </a:prstGeom>
      </xdr:spPr>
    </xdr:pic>
    <xdr:clientData/>
  </xdr:twoCellAnchor>
  <xdr:twoCellAnchor>
    <xdr:from>
      <xdr:col>6</xdr:col>
      <xdr:colOff>352425</xdr:colOff>
      <xdr:row>29</xdr:row>
      <xdr:rowOff>0</xdr:rowOff>
    </xdr:from>
    <xdr:to>
      <xdr:col>8</xdr:col>
      <xdr:colOff>238125</xdr:colOff>
      <xdr:row>29</xdr:row>
      <xdr:rowOff>57150</xdr:rowOff>
    </xdr:to>
    <xdr:cxnSp macro="">
      <xdr:nvCxnSpPr>
        <xdr:cNvPr id="10" name="Straight Arrow Connector 9"/>
        <xdr:cNvCxnSpPr/>
      </xdr:nvCxnSpPr>
      <xdr:spPr>
        <a:xfrm>
          <a:off x="3543300" y="4895850"/>
          <a:ext cx="1104900" cy="57150"/>
        </a:xfrm>
        <a:prstGeom prst="straightConnector1">
          <a:avLst/>
        </a:prstGeom>
        <a:ln w="28575">
          <a:solidFill>
            <a:schemeClr val="tx2">
              <a:lumMod val="75000"/>
              <a:lumOff val="2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iPart">
  <a:themeElements>
    <a:clrScheme name="iPart">
      <a:dk1>
        <a:sysClr val="windowText" lastClr="000000"/>
      </a:dk1>
      <a:lt1>
        <a:sysClr val="window" lastClr="FFFFFF"/>
      </a:lt1>
      <a:dk2>
        <a:srgbClr val="001C52"/>
      </a:dk2>
      <a:lt2>
        <a:srgbClr val="EEECE1"/>
      </a:lt2>
      <a:accent1>
        <a:srgbClr val="001C52"/>
      </a:accent1>
      <a:accent2>
        <a:srgbClr val="B6C400"/>
      </a:accent2>
      <a:accent3>
        <a:srgbClr val="DC0000"/>
      </a:accent3>
      <a:accent4>
        <a:srgbClr val="2C90CE"/>
      </a:accent4>
      <a:accent5>
        <a:srgbClr val="EED084"/>
      </a:accent5>
      <a:accent6>
        <a:srgbClr val="6CB07E"/>
      </a:accent6>
      <a:hlink>
        <a:srgbClr val="0000FF"/>
      </a:hlink>
      <a:folHlink>
        <a:srgbClr val="80008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sydneywater.com.au/web/groups/publicwebcontent/documents/document/zgrf/mdq0/~edisp/dd_044145.pdf" TargetMode="External"/><Relationship Id="rId13" Type="http://schemas.openxmlformats.org/officeDocument/2006/relationships/hyperlink" Target="http://www.statewater.com.au/_Documents/Library/2010-2011%20Operating%20Licence%20Performance%20Report.pdf" TargetMode="External"/><Relationship Id="rId18" Type="http://schemas.openxmlformats.org/officeDocument/2006/relationships/hyperlink" Target="http://www.environment.nsw.gov.au/water/sdwc2005.htm" TargetMode="External"/><Relationship Id="rId26" Type="http://schemas.openxmlformats.org/officeDocument/2006/relationships/hyperlink" Target="http://www.sca.nsw.gov.au/__data/assets/pdf_file/0004/36265/AWQMRapps0910.pdf" TargetMode="External"/><Relationship Id="rId3" Type="http://schemas.openxmlformats.org/officeDocument/2006/relationships/hyperlink" Target="http://www.sydneywater.com.au/Publications/Reports/AnnualReport/2010/statutory_information/reports/WaterConservationandRecyclingImplementationReport.pdf" TargetMode="External"/><Relationship Id="rId21" Type="http://schemas.openxmlformats.org/officeDocument/2006/relationships/hyperlink" Target="http://www.sca.nsw.gov.au/__data/assets/pdf_file/0020/36263/Annual-Water-Quality-Monitoring-Report-2011-12-Appendices.pdf" TargetMode="External"/><Relationship Id="rId34" Type="http://schemas.openxmlformats.org/officeDocument/2006/relationships/hyperlink" Target="http://www.sca.nsw.gov.au/__data/assets/pdf_file/0005/36257/AWQMR06Web.pdf" TargetMode="External"/><Relationship Id="rId7" Type="http://schemas.openxmlformats.org/officeDocument/2006/relationships/hyperlink" Target="http://www.sydneywater.com.au/Publications/Reports/AnnualReport/2012/assets/Operating%20Licence%20Environment%20Report%202011-12.pdf" TargetMode="External"/><Relationship Id="rId12" Type="http://schemas.openxmlformats.org/officeDocument/2006/relationships/hyperlink" Target="http://www.statewater.com.au/_Documents/Library/2011-2012%20Operating%20Licence%20Performance%20Report.pdf" TargetMode="External"/><Relationship Id="rId17" Type="http://schemas.openxmlformats.org/officeDocument/2006/relationships/hyperlink" Target="http://www.environment.nsw.gov.au/water/sdwc2007.htm" TargetMode="External"/><Relationship Id="rId25" Type="http://schemas.openxmlformats.org/officeDocument/2006/relationships/hyperlink" Target="http://www.sca.nsw.gov.au/__data/assets/pdf_file/0019/36253/AWQMR2009-10.pdf" TargetMode="External"/><Relationship Id="rId33" Type="http://schemas.openxmlformats.org/officeDocument/2006/relationships/hyperlink" Target="http://www.sca.nsw.gov.au/__data/assets/pdf_file/0019/36271/AWQMR06-appendicies.pdf" TargetMode="External"/><Relationship Id="rId2" Type="http://schemas.openxmlformats.org/officeDocument/2006/relationships/hyperlink" Target="http://nwc.gov.au/__data/assets/excel_doc/0016/29122/National_Performance_Report_2011-12-Part-B.xls" TargetMode="External"/><Relationship Id="rId16" Type="http://schemas.openxmlformats.org/officeDocument/2006/relationships/hyperlink" Target="http://www.environment.nsw.gov.au/water/sdwc2010.htm" TargetMode="External"/><Relationship Id="rId20" Type="http://schemas.openxmlformats.org/officeDocument/2006/relationships/hyperlink" Target="http://www.sca.nsw.gov.au/__data/assets/pdf_file/0004/44590/Annual-Water-Quality-Monitoring-Report-2012-13-Appendices.pdf" TargetMode="External"/><Relationship Id="rId29" Type="http://schemas.openxmlformats.org/officeDocument/2006/relationships/hyperlink" Target="http://www.sca.nsw.gov.au/__data/assets/pdf_file/0003/36255/AWQMR08.pdf" TargetMode="External"/><Relationship Id="rId1" Type="http://schemas.openxmlformats.org/officeDocument/2006/relationships/printerSettings" Target="../printerSettings/printerSettings13.bin"/><Relationship Id="rId6" Type="http://schemas.openxmlformats.org/officeDocument/2006/relationships/hyperlink" Target="http://www.sydneywater.com.au/Publications/Reports/AnnualReport/2010/statutory_information/reports/OperatingLicenceComplianceReportSchedule3EnvironmentalPerformanceIndicators2009-10.pdf" TargetMode="External"/><Relationship Id="rId11" Type="http://schemas.openxmlformats.org/officeDocument/2006/relationships/hyperlink" Target="http://www.statewater.com.au/_Documents/Publications/2012-2013%20IPART%20Operating%20report.pdf" TargetMode="External"/><Relationship Id="rId24" Type="http://schemas.openxmlformats.org/officeDocument/2006/relationships/hyperlink" Target="http://www.sca.nsw.gov.au/__data/assets/pdf_file/0018/36252/Annual-Water-Quality-Monitoring-Report-2010-11.pdf" TargetMode="External"/><Relationship Id="rId32" Type="http://schemas.openxmlformats.org/officeDocument/2006/relationships/hyperlink" Target="http://www.sca.nsw.gov.au/__data/assets/pdf_file/0004/36256/AWQMR07.pdf" TargetMode="External"/><Relationship Id="rId37" Type="http://schemas.openxmlformats.org/officeDocument/2006/relationships/comments" Target="../comments4.xml"/><Relationship Id="rId5" Type="http://schemas.openxmlformats.org/officeDocument/2006/relationships/hyperlink" Target="http://archive.nwc.gov.au/__data/assets/excel_doc/0017/21914/Urban-NPRs-2010-11-Part-B.xls" TargetMode="External"/><Relationship Id="rId15" Type="http://schemas.openxmlformats.org/officeDocument/2006/relationships/hyperlink" Target="http://www.sca.nsw.gov.au/pubs-and-galleries/pubs/general?queries_topic7_query%5B%5D=Catchment+audits&amp;search_page_34379_submit_button=View&#164;t_result_page=1&amp;results_per_page=10&amp;submitted_search_category=&amp;mode=" TargetMode="External"/><Relationship Id="rId23" Type="http://schemas.openxmlformats.org/officeDocument/2006/relationships/hyperlink" Target="http://www.sca.nsw.gov.au/__data/assets/pdf_file/0003/36264/Annual-Water-Quality-Monitoring-Report-2010-11-Final-for-IPART-Appendices.pdf" TargetMode="External"/><Relationship Id="rId28" Type="http://schemas.openxmlformats.org/officeDocument/2006/relationships/hyperlink" Target="http://www.sca.nsw.gov.au/__data/assets/pdf_file/0005/36266/2008-2009-Annual-water-quality-monitoring-report-Appendices.pdf" TargetMode="External"/><Relationship Id="rId36" Type="http://schemas.openxmlformats.org/officeDocument/2006/relationships/vmlDrawing" Target="../drawings/vmlDrawing4.vml"/><Relationship Id="rId10" Type="http://schemas.openxmlformats.org/officeDocument/2006/relationships/hyperlink" Target="http://www.statewater.com.au/_Documents/Library/Operating%20Licence%20Report%2008-09.pdf" TargetMode="External"/><Relationship Id="rId19" Type="http://schemas.openxmlformats.org/officeDocument/2006/relationships/hyperlink" Target="http://www.sca.nsw.gov.au/__data/assets/pdf_file/0005/44591/Annual-Water-Quality-Monitoring-Report-2012-13.pdf" TargetMode="External"/><Relationship Id="rId31" Type="http://schemas.openxmlformats.org/officeDocument/2006/relationships/hyperlink" Target="http://www.sca.nsw.gov.au/__data/assets/pdf_file/0007/36268/AWQMR2007_Appendices.pdf" TargetMode="External"/><Relationship Id="rId4" Type="http://schemas.openxmlformats.org/officeDocument/2006/relationships/hyperlink" Target="http://www.sydneywater.com.au/web/groups/publicwebcontent/documents/document/zgrf/mdq3/~edisp/dd_047419.pdf" TargetMode="External"/><Relationship Id="rId9" Type="http://schemas.openxmlformats.org/officeDocument/2006/relationships/hyperlink" Target="http://www.statewater.com.au/_Documents/Library/Operating%20Licence%20Report%2006-07.pdf" TargetMode="External"/><Relationship Id="rId14" Type="http://schemas.openxmlformats.org/officeDocument/2006/relationships/hyperlink" Target="http://www.statewater.com.au/_Documents/Library/2009-10%20Operating%20Licence%20Performance%20Report.pdf" TargetMode="External"/><Relationship Id="rId22" Type="http://schemas.openxmlformats.org/officeDocument/2006/relationships/hyperlink" Target="http://www.sca.nsw.gov.au/__data/assets/pdf_file/0017/36251/2011-12-Annual-Water-Quality-Monitoring-Report.pdf" TargetMode="External"/><Relationship Id="rId27" Type="http://schemas.openxmlformats.org/officeDocument/2006/relationships/hyperlink" Target="http://www.sca.nsw.gov.au/__data/assets/pdf_file/0020/36254/2008-2009-Annual-water-quality-monitoring-report-Main-report.pdf" TargetMode="External"/><Relationship Id="rId30" Type="http://schemas.openxmlformats.org/officeDocument/2006/relationships/hyperlink" Target="http://www.sca.nsw.gov.au/__data/assets/pdf_file/0006/36267/AWQMR08Apps.pdf" TargetMode="External"/><Relationship Id="rId35"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12"/>
  <sheetViews>
    <sheetView workbookViewId="0">
      <selection activeCell="A51" sqref="A51"/>
    </sheetView>
  </sheetViews>
  <sheetFormatPr defaultRowHeight="12" x14ac:dyDescent="0.2"/>
  <cols>
    <col min="1" max="1" width="25" bestFit="1" customWidth="1"/>
  </cols>
  <sheetData>
    <row r="1" spans="1:1" x14ac:dyDescent="0.2">
      <c r="A1" s="342" t="s">
        <v>506</v>
      </c>
    </row>
    <row r="2" spans="1:1" s="348" customFormat="1" x14ac:dyDescent="0.2">
      <c r="A2" s="341" t="s">
        <v>521</v>
      </c>
    </row>
    <row r="3" spans="1:1" x14ac:dyDescent="0.2">
      <c r="A3" s="341" t="s">
        <v>503</v>
      </c>
    </row>
    <row r="4" spans="1:1" x14ac:dyDescent="0.2">
      <c r="A4" s="341" t="s">
        <v>429</v>
      </c>
    </row>
    <row r="5" spans="1:1" x14ac:dyDescent="0.2">
      <c r="A5" s="341" t="s">
        <v>499</v>
      </c>
    </row>
    <row r="6" spans="1:1" x14ac:dyDescent="0.2">
      <c r="A6" s="341" t="s">
        <v>500</v>
      </c>
    </row>
    <row r="7" spans="1:1" x14ac:dyDescent="0.2">
      <c r="A7" s="341" t="s">
        <v>501</v>
      </c>
    </row>
    <row r="8" spans="1:1" x14ac:dyDescent="0.2">
      <c r="A8" s="341" t="s">
        <v>504</v>
      </c>
    </row>
    <row r="11" spans="1:1" x14ac:dyDescent="0.2">
      <c r="A11" s="342" t="s">
        <v>505</v>
      </c>
    </row>
    <row r="12" spans="1:1" x14ac:dyDescent="0.2">
      <c r="A12" s="341" t="s">
        <v>499</v>
      </c>
    </row>
  </sheetData>
  <hyperlinks>
    <hyperlink ref="A3" location="'Water Quality'!A1" display="Category"/>
    <hyperlink ref="A4" location="'Water Quality'!A1" display="Water Quality"/>
    <hyperlink ref="A5" location="'System Continuity &amp; Reliability'!A1" display="System Continuity &amp; Reliability"/>
    <hyperlink ref="A12" location="'System Continuity &amp; Reliability'!A1" display="System Continuity &amp; Reliability"/>
    <hyperlink ref="A6" location="'Environmental Performance'!A1" display="Environmental Performance"/>
    <hyperlink ref="A7" location="Customers!A1" display="Customers"/>
    <hyperlink ref="A8" location="References!A1" display="References"/>
    <hyperlink ref="A2" location="Information!A1" display="Information"/>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tint="-4.9989318521683403E-2"/>
    <pageSetUpPr autoPageBreaks="0" fitToPage="1"/>
  </sheetPr>
  <dimension ref="A1:L43"/>
  <sheetViews>
    <sheetView showGridLines="0" showRowColHeaders="0" tabSelected="1" showWhiteSpace="0" zoomScaleNormal="100" zoomScaleSheetLayoutView="115" zoomScalePageLayoutView="85" workbookViewId="0">
      <selection activeCell="H15" sqref="H15"/>
    </sheetView>
  </sheetViews>
  <sheetFormatPr defaultColWidth="0" defaultRowHeight="12" zeroHeight="1" x14ac:dyDescent="0.2"/>
  <cols>
    <col min="1" max="1" width="2.28515625" style="9" customWidth="1"/>
    <col min="2" max="10" width="9.140625" customWidth="1"/>
    <col min="11" max="11" width="21.5703125" customWidth="1"/>
    <col min="12" max="12" width="2.28515625" customWidth="1"/>
    <col min="13" max="16384" width="9.140625" hidden="1"/>
  </cols>
  <sheetData>
    <row r="1" spans="2:11" ht="15" customHeight="1" x14ac:dyDescent="0.2"/>
    <row r="2" spans="2:11" ht="16.5" thickBot="1" x14ac:dyDescent="0.3">
      <c r="B2" s="557" t="s">
        <v>524</v>
      </c>
    </row>
    <row r="3" spans="2:11" s="9" customFormat="1" ht="12" customHeight="1" x14ac:dyDescent="0.2">
      <c r="B3" s="349" t="s">
        <v>507</v>
      </c>
      <c r="C3" s="346" t="s">
        <v>508</v>
      </c>
      <c r="D3" s="7"/>
      <c r="E3" s="7"/>
      <c r="F3" s="7"/>
      <c r="G3" s="7"/>
      <c r="H3" s="7"/>
      <c r="I3" s="7"/>
      <c r="J3" s="7"/>
      <c r="K3" s="8"/>
    </row>
    <row r="4" spans="2:11" s="9" customFormat="1" x14ac:dyDescent="0.2">
      <c r="B4" s="352" t="s">
        <v>509</v>
      </c>
      <c r="C4" s="344" t="s">
        <v>522</v>
      </c>
      <c r="D4" s="10"/>
      <c r="E4" s="10"/>
      <c r="F4" s="10"/>
      <c r="G4" s="10"/>
      <c r="H4" s="10"/>
      <c r="I4" s="10"/>
      <c r="J4" s="10"/>
      <c r="K4" s="4"/>
    </row>
    <row r="5" spans="2:11" s="348" customFormat="1" x14ac:dyDescent="0.2">
      <c r="B5" s="352" t="s">
        <v>510</v>
      </c>
      <c r="C5" s="351" t="s">
        <v>511</v>
      </c>
      <c r="D5" s="355"/>
      <c r="E5" s="355"/>
      <c r="F5" s="355"/>
      <c r="G5" s="355"/>
      <c r="H5" s="355"/>
      <c r="I5" s="355"/>
      <c r="J5" s="355"/>
      <c r="K5" s="4"/>
    </row>
    <row r="6" spans="2:11" s="348" customFormat="1" x14ac:dyDescent="0.2">
      <c r="B6" s="352" t="s">
        <v>21</v>
      </c>
      <c r="C6" s="350" t="s">
        <v>526</v>
      </c>
      <c r="D6" s="355"/>
      <c r="E6" s="355"/>
      <c r="F6" s="355"/>
      <c r="G6" s="355"/>
      <c r="H6" s="355"/>
      <c r="I6" s="355"/>
      <c r="J6" s="355"/>
      <c r="K6" s="4"/>
    </row>
    <row r="7" spans="2:11" s="348" customFormat="1" x14ac:dyDescent="0.2">
      <c r="B7" s="354" t="s">
        <v>119</v>
      </c>
      <c r="C7" s="353" t="s">
        <v>120</v>
      </c>
      <c r="D7" s="355"/>
      <c r="E7" s="355"/>
      <c r="F7" s="355"/>
      <c r="G7" s="355"/>
      <c r="H7" s="355"/>
      <c r="I7" s="355"/>
      <c r="J7" s="355"/>
      <c r="K7" s="4"/>
    </row>
    <row r="8" spans="2:11" s="348" customFormat="1" x14ac:dyDescent="0.2">
      <c r="B8" s="347" t="s">
        <v>115</v>
      </c>
      <c r="C8" s="353" t="s">
        <v>535</v>
      </c>
      <c r="D8" s="355"/>
      <c r="E8" s="355"/>
      <c r="F8" s="355"/>
      <c r="G8" s="355"/>
      <c r="H8" s="355"/>
      <c r="I8" s="355"/>
      <c r="J8" s="355"/>
      <c r="K8" s="4"/>
    </row>
    <row r="9" spans="2:11" s="348" customFormat="1" x14ac:dyDescent="0.2">
      <c r="B9" s="352" t="s">
        <v>23</v>
      </c>
      <c r="C9" s="351" t="s">
        <v>523</v>
      </c>
      <c r="D9" s="355"/>
      <c r="E9" s="355"/>
      <c r="F9" s="355"/>
      <c r="G9" s="355"/>
      <c r="H9" s="355"/>
      <c r="I9" s="355"/>
      <c r="J9" s="355"/>
      <c r="K9" s="4"/>
    </row>
    <row r="10" spans="2:11" s="348" customFormat="1" x14ac:dyDescent="0.2">
      <c r="B10" s="352" t="s">
        <v>512</v>
      </c>
      <c r="C10" s="351" t="s">
        <v>513</v>
      </c>
      <c r="D10" s="355"/>
      <c r="E10" s="355"/>
      <c r="F10" s="355"/>
      <c r="G10" s="355"/>
      <c r="H10" s="355"/>
      <c r="I10" s="355"/>
      <c r="J10" s="355"/>
      <c r="K10" s="4"/>
    </row>
    <row r="11" spans="2:11" s="348" customFormat="1" x14ac:dyDescent="0.2">
      <c r="B11" s="352" t="s">
        <v>514</v>
      </c>
      <c r="C11" s="344" t="s">
        <v>531</v>
      </c>
      <c r="D11" s="355"/>
      <c r="E11" s="355"/>
      <c r="F11" s="355"/>
      <c r="G11" s="355"/>
      <c r="H11" s="355"/>
      <c r="I11" s="355"/>
      <c r="J11" s="355"/>
      <c r="K11" s="4"/>
    </row>
    <row r="12" spans="2:11" s="348" customFormat="1" x14ac:dyDescent="0.2">
      <c r="B12" s="347" t="s">
        <v>430</v>
      </c>
      <c r="C12" s="353" t="s">
        <v>532</v>
      </c>
      <c r="D12" s="355"/>
      <c r="E12" s="355"/>
      <c r="F12" s="355"/>
      <c r="G12" s="355"/>
      <c r="H12" s="355"/>
      <c r="I12" s="355"/>
      <c r="J12" s="355"/>
      <c r="K12" s="4"/>
    </row>
    <row r="13" spans="2:11" s="348" customFormat="1" x14ac:dyDescent="0.2">
      <c r="B13" s="352" t="s">
        <v>515</v>
      </c>
      <c r="C13" s="344" t="s">
        <v>533</v>
      </c>
      <c r="D13" s="355"/>
      <c r="E13" s="355"/>
      <c r="F13" s="355"/>
      <c r="G13" s="355"/>
      <c r="H13" s="355"/>
      <c r="I13" s="355"/>
      <c r="J13" s="355"/>
      <c r="K13" s="4"/>
    </row>
    <row r="14" spans="2:11" s="348" customFormat="1" x14ac:dyDescent="0.2">
      <c r="B14" s="347" t="s">
        <v>17</v>
      </c>
      <c r="C14" s="353" t="s">
        <v>116</v>
      </c>
      <c r="D14" s="355"/>
      <c r="E14" s="355"/>
      <c r="F14" s="355"/>
      <c r="G14" s="355"/>
      <c r="H14" s="355"/>
      <c r="I14" s="355"/>
      <c r="J14" s="355"/>
      <c r="K14" s="4"/>
    </row>
    <row r="15" spans="2:11" s="348" customFormat="1" x14ac:dyDescent="0.2">
      <c r="B15" s="352" t="s">
        <v>516</v>
      </c>
      <c r="C15" s="350" t="s">
        <v>534</v>
      </c>
      <c r="D15" s="355"/>
      <c r="E15" s="355"/>
      <c r="F15" s="355"/>
      <c r="G15" s="355"/>
      <c r="H15" s="355"/>
      <c r="I15" s="355"/>
      <c r="J15" s="355"/>
      <c r="K15" s="4"/>
    </row>
    <row r="16" spans="2:11" s="348" customFormat="1" x14ac:dyDescent="0.2">
      <c r="B16" s="352" t="s">
        <v>517</v>
      </c>
      <c r="C16" s="344" t="s">
        <v>525</v>
      </c>
      <c r="D16" s="355"/>
      <c r="E16" s="355"/>
      <c r="F16" s="355"/>
      <c r="G16" s="355"/>
      <c r="H16" s="355"/>
      <c r="I16" s="355"/>
      <c r="J16" s="355"/>
      <c r="K16" s="4"/>
    </row>
    <row r="17" spans="2:11" s="348" customFormat="1" x14ac:dyDescent="0.2">
      <c r="B17" s="347" t="s">
        <v>117</v>
      </c>
      <c r="C17" s="353" t="s">
        <v>118</v>
      </c>
      <c r="D17" s="355"/>
      <c r="E17" s="355"/>
      <c r="F17" s="355"/>
      <c r="G17" s="355"/>
      <c r="H17" s="355"/>
      <c r="I17" s="355"/>
      <c r="J17" s="355"/>
      <c r="K17" s="4"/>
    </row>
    <row r="18" spans="2:11" s="348" customFormat="1" x14ac:dyDescent="0.2">
      <c r="B18" s="352" t="s">
        <v>518</v>
      </c>
      <c r="C18" s="344" t="s">
        <v>536</v>
      </c>
      <c r="D18" s="355"/>
      <c r="E18" s="355"/>
      <c r="F18" s="355"/>
      <c r="G18" s="355"/>
      <c r="H18" s="355"/>
      <c r="I18" s="355"/>
      <c r="J18" s="355"/>
      <c r="K18" s="4"/>
    </row>
    <row r="19" spans="2:11" s="9" customFormat="1" x14ac:dyDescent="0.2">
      <c r="B19" s="352" t="s">
        <v>519</v>
      </c>
      <c r="C19" s="344" t="s">
        <v>537</v>
      </c>
      <c r="D19" s="10"/>
      <c r="E19" s="10"/>
      <c r="F19" s="10"/>
      <c r="G19" s="10"/>
      <c r="H19" s="10"/>
      <c r="I19" s="10"/>
      <c r="J19" s="10"/>
      <c r="K19" s="4"/>
    </row>
    <row r="20" spans="2:11" s="9" customFormat="1" x14ac:dyDescent="0.2">
      <c r="B20" s="352" t="s">
        <v>520</v>
      </c>
      <c r="C20" s="344" t="s">
        <v>538</v>
      </c>
      <c r="D20" s="10"/>
      <c r="E20" s="10"/>
      <c r="F20" s="10"/>
      <c r="G20" s="10"/>
      <c r="H20" s="10"/>
      <c r="I20" s="10"/>
      <c r="J20" s="10"/>
      <c r="K20" s="4"/>
    </row>
    <row r="21" spans="2:11" s="9" customFormat="1" x14ac:dyDescent="0.2">
      <c r="B21" s="354" t="s">
        <v>428</v>
      </c>
      <c r="C21" s="353" t="s">
        <v>539</v>
      </c>
      <c r="D21" s="11"/>
      <c r="E21" s="11"/>
      <c r="F21" s="11"/>
      <c r="G21" s="11"/>
      <c r="H21" s="11"/>
      <c r="I21" s="11"/>
      <c r="J21" s="11"/>
      <c r="K21" s="4"/>
    </row>
    <row r="22" spans="2:11" s="9" customFormat="1" ht="12.75" thickBot="1" x14ac:dyDescent="0.25">
      <c r="B22" s="3"/>
      <c r="C22" s="6"/>
      <c r="D22" s="6"/>
      <c r="E22" s="6"/>
      <c r="F22" s="6"/>
      <c r="G22" s="6"/>
      <c r="H22" s="6"/>
      <c r="I22" s="6"/>
      <c r="J22" s="6"/>
      <c r="K22" s="5"/>
    </row>
    <row r="23" spans="2:11" s="9" customFormat="1" x14ac:dyDescent="0.2">
      <c r="B23" s="1" t="s">
        <v>609</v>
      </c>
      <c r="C23" s="7"/>
      <c r="D23" s="7"/>
      <c r="E23" s="7"/>
      <c r="F23" s="7"/>
      <c r="G23" s="7"/>
      <c r="H23" s="7"/>
      <c r="I23" s="7"/>
      <c r="J23" s="7"/>
      <c r="K23" s="8"/>
    </row>
    <row r="24" spans="2:11" s="9" customFormat="1" x14ac:dyDescent="0.2">
      <c r="B24" s="2"/>
      <c r="C24" s="10"/>
      <c r="D24" s="10"/>
      <c r="E24" s="10"/>
      <c r="F24" s="10"/>
      <c r="G24" s="10"/>
      <c r="H24" s="10"/>
      <c r="I24" s="10"/>
      <c r="J24" s="10"/>
      <c r="K24" s="4"/>
    </row>
    <row r="25" spans="2:11" s="9" customFormat="1" x14ac:dyDescent="0.2">
      <c r="B25" s="2"/>
      <c r="C25" s="10"/>
      <c r="D25" s="10"/>
      <c r="E25" s="10"/>
      <c r="F25" s="10"/>
      <c r="G25" s="10"/>
      <c r="H25" s="10"/>
      <c r="I25" s="10"/>
      <c r="J25" s="10"/>
      <c r="K25" s="4"/>
    </row>
    <row r="26" spans="2:11" s="9" customFormat="1" x14ac:dyDescent="0.2">
      <c r="B26" s="2"/>
      <c r="C26" s="10"/>
      <c r="D26" s="10"/>
      <c r="E26" s="10"/>
      <c r="F26" s="10"/>
      <c r="G26" s="10"/>
      <c r="H26" s="10"/>
      <c r="I26" s="10"/>
      <c r="J26" s="10"/>
      <c r="K26" s="4"/>
    </row>
    <row r="27" spans="2:11" x14ac:dyDescent="0.2">
      <c r="B27" s="2"/>
      <c r="C27" s="10"/>
      <c r="D27" s="10"/>
      <c r="E27" s="10"/>
      <c r="F27" s="10"/>
      <c r="G27" s="10"/>
      <c r="H27" s="10"/>
      <c r="I27" s="10"/>
      <c r="J27" s="10"/>
      <c r="K27" s="4"/>
    </row>
    <row r="28" spans="2:11" s="9" customFormat="1" x14ac:dyDescent="0.2">
      <c r="B28" s="559" t="s">
        <v>610</v>
      </c>
      <c r="C28" s="560"/>
      <c r="D28" s="560"/>
      <c r="E28" s="560"/>
      <c r="F28" s="560"/>
      <c r="G28" s="560"/>
      <c r="H28" s="560"/>
      <c r="I28" s="560"/>
      <c r="J28" s="560"/>
      <c r="K28" s="561"/>
    </row>
    <row r="29" spans="2:11" s="9" customFormat="1" x14ac:dyDescent="0.2">
      <c r="B29" s="559"/>
      <c r="C29" s="560"/>
      <c r="D29" s="560"/>
      <c r="E29" s="560"/>
      <c r="F29" s="560"/>
      <c r="G29" s="560"/>
      <c r="H29" s="560"/>
      <c r="I29" s="560"/>
      <c r="J29" s="560"/>
      <c r="K29" s="561"/>
    </row>
    <row r="30" spans="2:11" s="9" customFormat="1" ht="12.75" thickBot="1" x14ac:dyDescent="0.25">
      <c r="B30" s="562"/>
      <c r="C30" s="563"/>
      <c r="D30" s="563"/>
      <c r="E30" s="563"/>
      <c r="F30" s="563"/>
      <c r="G30" s="563"/>
      <c r="H30" s="563"/>
      <c r="I30" s="563"/>
      <c r="J30" s="563"/>
      <c r="K30" s="564"/>
    </row>
    <row r="31" spans="2:11" x14ac:dyDescent="0.2">
      <c r="B31" s="1" t="s">
        <v>611</v>
      </c>
      <c r="C31" s="7"/>
      <c r="D31" s="7"/>
      <c r="E31" s="7"/>
      <c r="F31" s="7"/>
      <c r="G31" s="7"/>
      <c r="H31" s="7"/>
      <c r="I31" s="7"/>
      <c r="J31" s="7"/>
      <c r="K31" s="8"/>
    </row>
    <row r="32" spans="2:11" x14ac:dyDescent="0.2">
      <c r="B32" s="2"/>
      <c r="C32" s="10"/>
      <c r="D32" s="10"/>
      <c r="E32" s="10"/>
      <c r="F32" s="10"/>
      <c r="G32" s="10"/>
      <c r="H32" s="10"/>
      <c r="I32" s="10"/>
      <c r="J32" s="10"/>
      <c r="K32" s="4"/>
    </row>
    <row r="33" spans="2:11" x14ac:dyDescent="0.2">
      <c r="B33" s="2"/>
      <c r="C33" s="10"/>
      <c r="D33" s="10"/>
      <c r="E33" s="10"/>
      <c r="F33" s="10"/>
      <c r="G33" s="10"/>
      <c r="H33" s="10"/>
      <c r="I33" s="10"/>
      <c r="J33" s="10"/>
      <c r="K33" s="4"/>
    </row>
    <row r="34" spans="2:11" x14ac:dyDescent="0.2">
      <c r="B34" s="2"/>
      <c r="C34" s="10"/>
      <c r="D34" s="10"/>
      <c r="E34" s="10"/>
      <c r="F34" s="10"/>
      <c r="G34" s="10"/>
      <c r="H34" s="10"/>
      <c r="I34" s="10"/>
      <c r="J34" s="10"/>
      <c r="K34" s="4"/>
    </row>
    <row r="35" spans="2:11" x14ac:dyDescent="0.2">
      <c r="B35" s="2" t="s">
        <v>114</v>
      </c>
      <c r="C35" s="10"/>
      <c r="D35" s="10"/>
      <c r="E35" s="10"/>
      <c r="F35" s="10"/>
      <c r="G35" s="10"/>
      <c r="H35" s="10"/>
      <c r="I35" s="10"/>
      <c r="J35" s="10"/>
      <c r="K35" s="4"/>
    </row>
    <row r="36" spans="2:11" ht="12.75" thickBot="1" x14ac:dyDescent="0.25">
      <c r="B36" s="3"/>
      <c r="C36" s="6"/>
      <c r="D36" s="6"/>
      <c r="E36" s="6"/>
      <c r="F36" s="6"/>
      <c r="G36" s="6"/>
      <c r="H36" s="6"/>
      <c r="I36" s="6"/>
      <c r="J36" s="6"/>
      <c r="K36" s="5"/>
    </row>
    <row r="37" spans="2:11" x14ac:dyDescent="0.2">
      <c r="B37" s="1"/>
      <c r="C37" s="7"/>
      <c r="D37" s="7"/>
      <c r="E37" s="7"/>
      <c r="F37" s="7"/>
      <c r="G37" s="7"/>
      <c r="H37" s="7"/>
      <c r="I37" s="7"/>
      <c r="J37" s="7"/>
      <c r="K37" s="8"/>
    </row>
    <row r="38" spans="2:11" x14ac:dyDescent="0.2">
      <c r="B38" s="2" t="s">
        <v>700</v>
      </c>
      <c r="C38" s="11"/>
      <c r="D38" s="11"/>
      <c r="E38" s="11"/>
      <c r="F38" s="11"/>
      <c r="G38" s="11"/>
      <c r="H38" s="11"/>
      <c r="I38" s="11"/>
      <c r="J38" s="11"/>
      <c r="K38" s="4"/>
    </row>
    <row r="39" spans="2:11" x14ac:dyDescent="0.2">
      <c r="B39" s="2" t="s">
        <v>701</v>
      </c>
      <c r="C39" s="11"/>
      <c r="D39" s="11"/>
      <c r="E39" s="11"/>
      <c r="F39" s="11"/>
      <c r="G39" s="11"/>
      <c r="H39" s="11"/>
      <c r="I39" s="11"/>
      <c r="J39" s="11"/>
      <c r="K39" s="4"/>
    </row>
    <row r="40" spans="2:11" x14ac:dyDescent="0.2">
      <c r="B40" s="2" t="s">
        <v>702</v>
      </c>
      <c r="C40" s="11"/>
      <c r="D40" s="11"/>
      <c r="E40" s="11"/>
      <c r="F40" s="11"/>
      <c r="G40" s="11"/>
      <c r="H40" s="11"/>
      <c r="I40" s="11"/>
      <c r="J40" s="558"/>
      <c r="K40" s="4"/>
    </row>
    <row r="41" spans="2:11" ht="12.75" thickBot="1" x14ac:dyDescent="0.25">
      <c r="B41" s="3"/>
      <c r="C41" s="6"/>
      <c r="D41" s="6"/>
      <c r="E41" s="6"/>
      <c r="F41" s="6"/>
      <c r="G41" s="6"/>
      <c r="H41" s="6"/>
      <c r="I41" s="6"/>
      <c r="J41" s="6"/>
      <c r="K41" s="5"/>
    </row>
    <row r="42" spans="2:11" s="348" customFormat="1" x14ac:dyDescent="0.2">
      <c r="B42" s="355"/>
      <c r="C42" s="355"/>
      <c r="D42" s="355"/>
      <c r="E42" s="355"/>
      <c r="F42" s="355"/>
      <c r="G42" s="355"/>
      <c r="H42" s="355"/>
      <c r="I42" s="355"/>
      <c r="J42" s="355"/>
      <c r="K42" s="355"/>
    </row>
    <row r="43" spans="2:11" x14ac:dyDescent="0.2">
      <c r="B43" s="556" t="s">
        <v>695</v>
      </c>
    </row>
  </sheetData>
  <sheetProtection password="D74A" sheet="1" objects="1" scenarios="1" autoFilter="0"/>
  <customSheetViews>
    <customSheetView guid="{0C2EE1E2-FAB7-4127-955E-A440A139E075}">
      <selection activeCell="B29" sqref="B29"/>
      <pageMargins left="0.7" right="0.7" top="0.75" bottom="0.75" header="0.3" footer="0.3"/>
      <pageSetup paperSize="9" orientation="portrait" horizontalDpi="300" verticalDpi="300" r:id="rId1"/>
    </customSheetView>
  </customSheetViews>
  <mergeCells count="1">
    <mergeCell ref="B28:K30"/>
  </mergeCells>
  <pageMargins left="0.7" right="0.7" top="0.75" bottom="0.75" header="0.3" footer="0.3"/>
  <pageSetup paperSize="9" orientation="portrait" horizontalDpi="300" verticalDpi="300" r:id="rId2"/>
  <colBreaks count="1" manualBreakCount="1">
    <brk id="12" max="49"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tint="-0.499984740745262"/>
    <pageSetUpPr autoPageBreaks="0" fitToPage="1"/>
  </sheetPr>
  <dimension ref="A1:W29"/>
  <sheetViews>
    <sheetView showGridLines="0" showRowColHeaders="0" zoomScaleNormal="100" zoomScaleSheetLayoutView="80" zoomScalePageLayoutView="70" workbookViewId="0">
      <pane xSplit="5" ySplit="4" topLeftCell="F5" activePane="bottomRight" state="frozen"/>
      <selection pane="topRight" activeCell="F1" sqref="F1"/>
      <selection pane="bottomLeft" activeCell="A5" sqref="A5"/>
      <selection pane="bottomRight" activeCell="B2" sqref="B2:V2"/>
    </sheetView>
  </sheetViews>
  <sheetFormatPr defaultColWidth="0" defaultRowHeight="13.5" zeroHeight="1" x14ac:dyDescent="0.2"/>
  <cols>
    <col min="1" max="1" width="2.28515625" style="19" customWidth="1"/>
    <col min="2" max="2" width="7.42578125" style="19" customWidth="1"/>
    <col min="3" max="3" width="11" style="19" customWidth="1"/>
    <col min="4" max="4" width="51.5703125" style="19" customWidth="1"/>
    <col min="5" max="5" width="13.7109375" style="19" customWidth="1"/>
    <col min="6" max="6" width="14.42578125" style="19" customWidth="1"/>
    <col min="7" max="7" width="2.7109375" style="164" customWidth="1"/>
    <col min="8" max="8" width="14.42578125" style="19" customWidth="1"/>
    <col min="9" max="9" width="2.7109375" style="164" customWidth="1"/>
    <col min="10" max="10" width="14.42578125" style="19" customWidth="1"/>
    <col min="11" max="11" width="2.7109375" style="164" customWidth="1"/>
    <col min="12" max="12" width="14.42578125" style="19" customWidth="1"/>
    <col min="13" max="13" width="2.7109375" style="164" customWidth="1"/>
    <col min="14" max="14" width="14.42578125" style="19" customWidth="1"/>
    <col min="15" max="15" width="2.7109375" style="164" customWidth="1"/>
    <col min="16" max="16" width="14.42578125" style="19" customWidth="1"/>
    <col min="17" max="17" width="2.7109375" style="164" customWidth="1"/>
    <col min="18" max="18" width="14.42578125" style="19" customWidth="1"/>
    <col min="19" max="19" width="2.7109375" style="164" customWidth="1"/>
    <col min="20" max="20" width="14.42578125" style="19" customWidth="1"/>
    <col min="21" max="21" width="2.7109375" style="271" customWidth="1"/>
    <col min="22" max="22" width="43.5703125" style="19" customWidth="1"/>
    <col min="23" max="23" width="2.28515625" style="19" customWidth="1"/>
    <col min="24" max="16384" width="12.85546875" style="19" hidden="1"/>
  </cols>
  <sheetData>
    <row r="1" spans="2:22" ht="15" customHeight="1" x14ac:dyDescent="0.2"/>
    <row r="2" spans="2:22" s="531" customFormat="1" ht="15.75" x14ac:dyDescent="0.2">
      <c r="B2" s="568" t="s">
        <v>111</v>
      </c>
      <c r="C2" s="569"/>
      <c r="D2" s="569"/>
      <c r="E2" s="569"/>
      <c r="F2" s="569"/>
      <c r="G2" s="569"/>
      <c r="H2" s="569"/>
      <c r="I2" s="569"/>
      <c r="J2" s="569"/>
      <c r="K2" s="569"/>
      <c r="L2" s="569"/>
      <c r="M2" s="569"/>
      <c r="N2" s="569"/>
      <c r="O2" s="569"/>
      <c r="P2" s="569"/>
      <c r="Q2" s="569"/>
      <c r="R2" s="569"/>
      <c r="S2" s="569"/>
      <c r="T2" s="569"/>
      <c r="U2" s="569"/>
      <c r="V2" s="570"/>
    </row>
    <row r="3" spans="2:22" s="529" customFormat="1" ht="12.75" x14ac:dyDescent="0.2">
      <c r="B3" s="565" t="s">
        <v>0</v>
      </c>
      <c r="C3" s="566"/>
      <c r="D3" s="567"/>
      <c r="E3" s="571" t="s">
        <v>1</v>
      </c>
      <c r="F3" s="575" t="s">
        <v>2</v>
      </c>
      <c r="G3" s="573"/>
      <c r="H3" s="575" t="s">
        <v>3</v>
      </c>
      <c r="I3" s="573"/>
      <c r="J3" s="575" t="s">
        <v>4</v>
      </c>
      <c r="K3" s="573"/>
      <c r="L3" s="575" t="s">
        <v>5</v>
      </c>
      <c r="M3" s="573"/>
      <c r="N3" s="575" t="s">
        <v>6</v>
      </c>
      <c r="O3" s="573"/>
      <c r="P3" s="575" t="s">
        <v>7</v>
      </c>
      <c r="Q3" s="573"/>
      <c r="R3" s="575" t="s">
        <v>8</v>
      </c>
      <c r="S3" s="573"/>
      <c r="T3" s="575" t="s">
        <v>9</v>
      </c>
      <c r="U3" s="573"/>
      <c r="V3" s="573" t="s">
        <v>27</v>
      </c>
    </row>
    <row r="4" spans="2:22" s="529" customFormat="1" ht="12.75" x14ac:dyDescent="0.2">
      <c r="B4" s="535" t="s">
        <v>10</v>
      </c>
      <c r="C4" s="536" t="s">
        <v>11</v>
      </c>
      <c r="D4" s="537" t="s">
        <v>12</v>
      </c>
      <c r="E4" s="572"/>
      <c r="F4" s="576"/>
      <c r="G4" s="574"/>
      <c r="H4" s="576"/>
      <c r="I4" s="574"/>
      <c r="J4" s="576"/>
      <c r="K4" s="574"/>
      <c r="L4" s="576"/>
      <c r="M4" s="574"/>
      <c r="N4" s="576"/>
      <c r="O4" s="574"/>
      <c r="P4" s="576"/>
      <c r="Q4" s="574"/>
      <c r="R4" s="576"/>
      <c r="S4" s="574"/>
      <c r="T4" s="576"/>
      <c r="U4" s="574"/>
      <c r="V4" s="574"/>
    </row>
    <row r="5" spans="2:22" ht="24" x14ac:dyDescent="0.2">
      <c r="B5" s="12" t="s">
        <v>13</v>
      </c>
      <c r="C5" s="12" t="s">
        <v>14</v>
      </c>
      <c r="D5" s="259" t="s">
        <v>578</v>
      </c>
      <c r="E5" s="12" t="s">
        <v>15</v>
      </c>
      <c r="F5" s="512">
        <v>0.996</v>
      </c>
      <c r="G5" s="158">
        <f>References!$B$4</f>
        <v>1</v>
      </c>
      <c r="H5" s="512">
        <v>0.998</v>
      </c>
      <c r="I5" s="158">
        <f>References!B5</f>
        <v>2</v>
      </c>
      <c r="J5" s="512">
        <v>0.995</v>
      </c>
      <c r="K5" s="158">
        <f>References!B6</f>
        <v>3</v>
      </c>
      <c r="L5" s="13">
        <v>0.996</v>
      </c>
      <c r="M5" s="158">
        <f>References!$G$4</f>
        <v>63</v>
      </c>
      <c r="N5" s="13">
        <v>0.999</v>
      </c>
      <c r="O5" s="158">
        <f>References!B8</f>
        <v>5</v>
      </c>
      <c r="P5" s="13">
        <v>0.99399999999999999</v>
      </c>
      <c r="Q5" s="158">
        <f>References!B9</f>
        <v>6</v>
      </c>
      <c r="R5" s="13">
        <v>1</v>
      </c>
      <c r="S5" s="158">
        <f>References!B10</f>
        <v>7</v>
      </c>
      <c r="T5" s="512">
        <v>0.999</v>
      </c>
      <c r="U5" s="158">
        <f>References!$G$4</f>
        <v>63</v>
      </c>
      <c r="V5" s="12"/>
    </row>
    <row r="6" spans="2:22" ht="24" x14ac:dyDescent="0.2">
      <c r="B6" s="14" t="s">
        <v>13</v>
      </c>
      <c r="C6" s="14" t="s">
        <v>14</v>
      </c>
      <c r="D6" s="35" t="s">
        <v>687</v>
      </c>
      <c r="E6" s="14" t="s">
        <v>15</v>
      </c>
      <c r="F6" s="120" t="s">
        <v>36</v>
      </c>
      <c r="G6" s="165">
        <f>References!$B$4</f>
        <v>1</v>
      </c>
      <c r="H6" s="120" t="s">
        <v>36</v>
      </c>
      <c r="I6" s="165">
        <f>References!B5</f>
        <v>2</v>
      </c>
      <c r="J6" s="120" t="s">
        <v>36</v>
      </c>
      <c r="K6" s="165">
        <f>References!B6</f>
        <v>3</v>
      </c>
      <c r="L6" s="305">
        <v>0.996</v>
      </c>
      <c r="M6" s="165">
        <f>References!G4</f>
        <v>63</v>
      </c>
      <c r="N6" s="511">
        <v>0.996</v>
      </c>
      <c r="O6" s="159">
        <f>References!G4</f>
        <v>63</v>
      </c>
      <c r="P6" s="511">
        <v>0.999</v>
      </c>
      <c r="Q6" s="165">
        <f>References!G4</f>
        <v>63</v>
      </c>
      <c r="R6" s="511">
        <v>0.999</v>
      </c>
      <c r="S6" s="159">
        <f>References!G4</f>
        <v>63</v>
      </c>
      <c r="T6" s="284">
        <v>0.999</v>
      </c>
      <c r="U6" s="159">
        <f>References!G4</f>
        <v>63</v>
      </c>
      <c r="V6" s="14"/>
    </row>
    <row r="7" spans="2:22" ht="48" x14ac:dyDescent="0.2">
      <c r="B7" s="16" t="s">
        <v>13</v>
      </c>
      <c r="C7" s="16" t="s">
        <v>16</v>
      </c>
      <c r="D7" s="220" t="s">
        <v>562</v>
      </c>
      <c r="E7" s="16" t="s">
        <v>17</v>
      </c>
      <c r="F7" s="390" t="s">
        <v>625</v>
      </c>
      <c r="G7" s="160">
        <f>References!G19</f>
        <v>78</v>
      </c>
      <c r="H7" s="390" t="s">
        <v>625</v>
      </c>
      <c r="I7" s="160">
        <f>References!G20</f>
        <v>79</v>
      </c>
      <c r="J7" s="390" t="s">
        <v>629</v>
      </c>
      <c r="K7" s="160">
        <f>References!G21</f>
        <v>80</v>
      </c>
      <c r="L7" s="390" t="s">
        <v>628</v>
      </c>
      <c r="M7" s="160">
        <f>References!G22</f>
        <v>81</v>
      </c>
      <c r="N7" s="390" t="s">
        <v>628</v>
      </c>
      <c r="O7" s="160">
        <f>References!G23</f>
        <v>82</v>
      </c>
      <c r="P7" s="390" t="s">
        <v>464</v>
      </c>
      <c r="Q7" s="160">
        <f>References!$B$13</f>
        <v>10</v>
      </c>
      <c r="R7" s="390" t="s">
        <v>464</v>
      </c>
      <c r="S7" s="160">
        <f>References!G25</f>
        <v>84</v>
      </c>
      <c r="T7" s="390" t="s">
        <v>464</v>
      </c>
      <c r="U7" s="160">
        <v>19</v>
      </c>
      <c r="V7" s="17"/>
    </row>
    <row r="8" spans="2:22" ht="72" x14ac:dyDescent="0.2">
      <c r="B8" s="14" t="s">
        <v>13</v>
      </c>
      <c r="C8" s="14" t="s">
        <v>18</v>
      </c>
      <c r="D8" s="35" t="s">
        <v>540</v>
      </c>
      <c r="E8" s="14" t="s">
        <v>17</v>
      </c>
      <c r="F8" s="361" t="s">
        <v>621</v>
      </c>
      <c r="G8" s="165">
        <f>References!$B$12</f>
        <v>9</v>
      </c>
      <c r="H8" s="361" t="s">
        <v>621</v>
      </c>
      <c r="I8" s="165">
        <f>References!$B$12</f>
        <v>9</v>
      </c>
      <c r="J8" s="361" t="s">
        <v>621</v>
      </c>
      <c r="K8" s="165">
        <f>References!$B$12</f>
        <v>9</v>
      </c>
      <c r="L8" s="361" t="s">
        <v>621</v>
      </c>
      <c r="M8" s="165">
        <f>References!$B$12</f>
        <v>9</v>
      </c>
      <c r="N8" s="361" t="s">
        <v>621</v>
      </c>
      <c r="O8" s="165">
        <f>References!$B$12</f>
        <v>9</v>
      </c>
      <c r="P8" s="361" t="s">
        <v>630</v>
      </c>
      <c r="Q8" s="165">
        <f>References!$G$24</f>
        <v>83</v>
      </c>
      <c r="R8" s="361" t="s">
        <v>622</v>
      </c>
      <c r="S8" s="165">
        <f>References!B14</f>
        <v>11</v>
      </c>
      <c r="T8" s="361" t="s">
        <v>623</v>
      </c>
      <c r="U8" s="165">
        <f>References!G30</f>
        <v>89</v>
      </c>
      <c r="V8" s="267" t="s">
        <v>681</v>
      </c>
    </row>
    <row r="9" spans="2:22" ht="37.5" x14ac:dyDescent="0.2">
      <c r="B9" s="16" t="s">
        <v>13</v>
      </c>
      <c r="C9" s="16" t="s">
        <v>19</v>
      </c>
      <c r="D9" s="220" t="s">
        <v>696</v>
      </c>
      <c r="E9" s="16" t="s">
        <v>17</v>
      </c>
      <c r="F9" s="358" t="s">
        <v>457</v>
      </c>
      <c r="G9" s="162">
        <f>References!G$14</f>
        <v>73</v>
      </c>
      <c r="H9" s="256"/>
      <c r="I9" s="359"/>
      <c r="J9" s="358" t="s">
        <v>458</v>
      </c>
      <c r="K9" s="162">
        <f>References!$G$13</f>
        <v>72</v>
      </c>
      <c r="L9" s="256"/>
      <c r="M9" s="359"/>
      <c r="N9" s="256"/>
      <c r="O9" s="360"/>
      <c r="P9" s="358" t="s">
        <v>459</v>
      </c>
      <c r="Q9" s="162">
        <f>References!$G$12</f>
        <v>71</v>
      </c>
      <c r="R9" s="256"/>
      <c r="S9" s="360"/>
      <c r="T9" s="358" t="s">
        <v>466</v>
      </c>
      <c r="U9" s="162">
        <f>References!$G$11</f>
        <v>70</v>
      </c>
      <c r="V9" s="268" t="s">
        <v>497</v>
      </c>
    </row>
    <row r="10" spans="2:22" ht="24" x14ac:dyDescent="0.2">
      <c r="B10" s="14" t="s">
        <v>13</v>
      </c>
      <c r="C10" s="14" t="s">
        <v>20</v>
      </c>
      <c r="D10" s="35" t="s">
        <v>451</v>
      </c>
      <c r="E10" s="18" t="s">
        <v>17</v>
      </c>
      <c r="F10" s="361" t="s">
        <v>468</v>
      </c>
      <c r="G10" s="165">
        <f>References!$G$14</f>
        <v>73</v>
      </c>
      <c r="H10" s="194"/>
      <c r="I10" s="193"/>
      <c r="J10" s="361" t="s">
        <v>469</v>
      </c>
      <c r="K10" s="165">
        <f>References!$G$13</f>
        <v>72</v>
      </c>
      <c r="L10" s="194"/>
      <c r="M10" s="193"/>
      <c r="N10" s="194"/>
      <c r="O10" s="193"/>
      <c r="P10" s="361" t="s">
        <v>467</v>
      </c>
      <c r="Q10" s="165">
        <f>References!$G$12</f>
        <v>71</v>
      </c>
      <c r="R10" s="194"/>
      <c r="S10" s="193"/>
      <c r="T10" s="361" t="s">
        <v>465</v>
      </c>
      <c r="U10" s="165">
        <f>References!$G$11</f>
        <v>70</v>
      </c>
      <c r="V10" s="267" t="s">
        <v>497</v>
      </c>
    </row>
    <row r="11" spans="2:22" ht="36" x14ac:dyDescent="0.2">
      <c r="B11" s="16" t="s">
        <v>13</v>
      </c>
      <c r="C11" s="16" t="s">
        <v>21</v>
      </c>
      <c r="D11" s="220" t="s">
        <v>541</v>
      </c>
      <c r="E11" s="16" t="s">
        <v>22</v>
      </c>
      <c r="F11" s="260"/>
      <c r="G11" s="273"/>
      <c r="H11" s="260"/>
      <c r="I11" s="273"/>
      <c r="J11" s="191" t="s">
        <v>279</v>
      </c>
      <c r="K11" s="273"/>
      <c r="L11" s="191"/>
      <c r="M11" s="273"/>
      <c r="N11" s="191"/>
      <c r="O11" s="273"/>
      <c r="P11" s="260"/>
      <c r="Q11" s="273"/>
      <c r="R11" s="261"/>
      <c r="S11" s="273"/>
      <c r="T11" s="151"/>
      <c r="U11" s="274"/>
      <c r="V11" s="481" t="s">
        <v>496</v>
      </c>
    </row>
    <row r="12" spans="2:22" x14ac:dyDescent="0.2">
      <c r="B12" s="16"/>
      <c r="C12" s="16"/>
      <c r="D12" s="262" t="s">
        <v>50</v>
      </c>
      <c r="E12" s="16" t="s">
        <v>22</v>
      </c>
      <c r="F12" s="513">
        <v>0.98</v>
      </c>
      <c r="G12" s="160">
        <f>References!$B$15</f>
        <v>12</v>
      </c>
      <c r="H12" s="191">
        <v>0.97199999999999998</v>
      </c>
      <c r="I12" s="160">
        <f>References!$G$9</f>
        <v>68</v>
      </c>
      <c r="J12" s="191">
        <v>0.97799999999999998</v>
      </c>
      <c r="K12" s="160">
        <f>References!$B$16</f>
        <v>13</v>
      </c>
      <c r="L12" s="191">
        <v>0.99299999999999999</v>
      </c>
      <c r="M12" s="160">
        <f>References!$B$17</f>
        <v>14</v>
      </c>
      <c r="N12" s="191">
        <v>0.97599999999999998</v>
      </c>
      <c r="O12" s="160">
        <f>References!$B$18</f>
        <v>15</v>
      </c>
      <c r="P12" s="191">
        <v>0.98599999999999999</v>
      </c>
      <c r="Q12" s="160">
        <f>References!$B$19</f>
        <v>16</v>
      </c>
      <c r="R12" s="513">
        <v>1</v>
      </c>
      <c r="S12" s="160">
        <f>References!$B$20</f>
        <v>17</v>
      </c>
      <c r="T12" s="513">
        <v>0.99</v>
      </c>
      <c r="U12" s="160">
        <f>References!B21</f>
        <v>18</v>
      </c>
      <c r="V12" s="17"/>
    </row>
    <row r="13" spans="2:22" x14ac:dyDescent="0.2">
      <c r="B13" s="16"/>
      <c r="C13" s="16"/>
      <c r="D13" s="262" t="s">
        <v>434</v>
      </c>
      <c r="E13" s="16" t="s">
        <v>22</v>
      </c>
      <c r="F13" s="514" t="s">
        <v>45</v>
      </c>
      <c r="G13" s="160"/>
      <c r="H13" s="257" t="s">
        <v>45</v>
      </c>
      <c r="I13" s="258"/>
      <c r="J13" s="257" t="s">
        <v>45</v>
      </c>
      <c r="K13" s="258"/>
      <c r="L13" s="257" t="s">
        <v>45</v>
      </c>
      <c r="M13" s="258"/>
      <c r="N13" s="257" t="s">
        <v>45</v>
      </c>
      <c r="O13" s="258"/>
      <c r="P13" s="257" t="s">
        <v>45</v>
      </c>
      <c r="Q13" s="258"/>
      <c r="R13" s="257" t="s">
        <v>45</v>
      </c>
      <c r="S13" s="258"/>
      <c r="T13" s="513">
        <v>0.85</v>
      </c>
      <c r="U13" s="160">
        <f>References!B21</f>
        <v>18</v>
      </c>
      <c r="V13" s="17"/>
    </row>
    <row r="14" spans="2:22" x14ac:dyDescent="0.2">
      <c r="B14" s="16"/>
      <c r="C14" s="16"/>
      <c r="D14" s="262" t="s">
        <v>51</v>
      </c>
      <c r="E14" s="16" t="s">
        <v>22</v>
      </c>
      <c r="F14" s="515">
        <v>0.92</v>
      </c>
      <c r="G14" s="160">
        <f>References!$B$15</f>
        <v>12</v>
      </c>
      <c r="H14" s="191">
        <v>0.625</v>
      </c>
      <c r="I14" s="160">
        <f>References!$G$9</f>
        <v>68</v>
      </c>
      <c r="J14" s="513">
        <v>0.9</v>
      </c>
      <c r="K14" s="160">
        <f>References!$B$16</f>
        <v>13</v>
      </c>
      <c r="L14" s="513">
        <v>0.75</v>
      </c>
      <c r="M14" s="160">
        <f>References!$B$17</f>
        <v>14</v>
      </c>
      <c r="N14" s="191">
        <v>0.91700000000000004</v>
      </c>
      <c r="O14" s="160">
        <f>References!$B$18</f>
        <v>15</v>
      </c>
      <c r="P14" s="513">
        <v>0.75</v>
      </c>
      <c r="Q14" s="160">
        <f>References!$B$19</f>
        <v>16</v>
      </c>
      <c r="R14" s="513">
        <v>1</v>
      </c>
      <c r="S14" s="160">
        <f>References!$B$20</f>
        <v>17</v>
      </c>
      <c r="T14" s="513">
        <v>0.73</v>
      </c>
      <c r="U14" s="160">
        <f>References!B21</f>
        <v>18</v>
      </c>
      <c r="V14" s="17"/>
    </row>
    <row r="15" spans="2:22" x14ac:dyDescent="0.2">
      <c r="B15" s="16"/>
      <c r="C15" s="16"/>
      <c r="D15" s="262" t="s">
        <v>52</v>
      </c>
      <c r="E15" s="16" t="s">
        <v>22</v>
      </c>
      <c r="F15" s="513">
        <v>1</v>
      </c>
      <c r="G15" s="160">
        <f>References!$B$15</f>
        <v>12</v>
      </c>
      <c r="H15" s="513">
        <v>1</v>
      </c>
      <c r="I15" s="160">
        <f>References!$G$9</f>
        <v>68</v>
      </c>
      <c r="J15" s="513">
        <v>1</v>
      </c>
      <c r="K15" s="160">
        <f>References!$B$16</f>
        <v>13</v>
      </c>
      <c r="L15" s="513">
        <v>1</v>
      </c>
      <c r="M15" s="160">
        <f>References!$B$17</f>
        <v>14</v>
      </c>
      <c r="N15" s="513">
        <v>1</v>
      </c>
      <c r="O15" s="160">
        <f>References!$B$18</f>
        <v>15</v>
      </c>
      <c r="P15" s="513">
        <v>0.5</v>
      </c>
      <c r="Q15" s="160">
        <f>References!$B$19</f>
        <v>16</v>
      </c>
      <c r="R15" s="513">
        <v>1</v>
      </c>
      <c r="S15" s="160">
        <f>References!$B$20</f>
        <v>17</v>
      </c>
      <c r="T15" s="513">
        <v>1</v>
      </c>
      <c r="U15" s="160">
        <f>References!B21</f>
        <v>18</v>
      </c>
      <c r="V15" s="17"/>
    </row>
    <row r="16" spans="2:22" x14ac:dyDescent="0.2">
      <c r="B16" s="16"/>
      <c r="C16" s="16"/>
      <c r="D16" s="262" t="s">
        <v>53</v>
      </c>
      <c r="E16" s="16" t="s">
        <v>22</v>
      </c>
      <c r="F16" s="513">
        <v>1</v>
      </c>
      <c r="G16" s="160">
        <f>References!$B$15</f>
        <v>12</v>
      </c>
      <c r="H16" s="513">
        <v>1</v>
      </c>
      <c r="I16" s="160">
        <f>References!$G$9</f>
        <v>68</v>
      </c>
      <c r="J16" s="513">
        <v>1</v>
      </c>
      <c r="K16" s="160">
        <f>References!$B$16</f>
        <v>13</v>
      </c>
      <c r="L16" s="513">
        <v>1</v>
      </c>
      <c r="M16" s="160">
        <f>References!$B$17</f>
        <v>14</v>
      </c>
      <c r="N16" s="513">
        <v>1</v>
      </c>
      <c r="O16" s="160">
        <f>References!$B$18</f>
        <v>15</v>
      </c>
      <c r="P16" s="513">
        <v>0.75</v>
      </c>
      <c r="Q16" s="160">
        <f>References!$B$19</f>
        <v>16</v>
      </c>
      <c r="R16" s="513">
        <v>1</v>
      </c>
      <c r="S16" s="160">
        <f>References!$B$20</f>
        <v>17</v>
      </c>
      <c r="T16" s="513">
        <v>1</v>
      </c>
      <c r="U16" s="160">
        <f>References!B21</f>
        <v>18</v>
      </c>
      <c r="V16" s="17"/>
    </row>
    <row r="17" spans="2:22" x14ac:dyDescent="0.2">
      <c r="B17" s="16"/>
      <c r="C17" s="16"/>
      <c r="D17" s="262" t="s">
        <v>54</v>
      </c>
      <c r="E17" s="16" t="s">
        <v>22</v>
      </c>
      <c r="F17" s="513">
        <v>1</v>
      </c>
      <c r="G17" s="160">
        <f>References!$B$15</f>
        <v>12</v>
      </c>
      <c r="H17" s="513">
        <v>0.75</v>
      </c>
      <c r="I17" s="160">
        <f>References!$G$9</f>
        <v>68</v>
      </c>
      <c r="J17" s="513">
        <v>0.6</v>
      </c>
      <c r="K17" s="160">
        <f>References!$B$16</f>
        <v>13</v>
      </c>
      <c r="L17" s="513">
        <v>0.88</v>
      </c>
      <c r="M17" s="160">
        <f>References!$B$17</f>
        <v>14</v>
      </c>
      <c r="N17" s="191">
        <v>0.66700000000000004</v>
      </c>
      <c r="O17" s="160">
        <f>References!$B$18</f>
        <v>15</v>
      </c>
      <c r="P17" s="513">
        <v>1</v>
      </c>
      <c r="Q17" s="160">
        <f>References!$B$19</f>
        <v>16</v>
      </c>
      <c r="R17" s="513">
        <v>1</v>
      </c>
      <c r="S17" s="160">
        <f>References!$B$20</f>
        <v>17</v>
      </c>
      <c r="T17" s="513">
        <v>1</v>
      </c>
      <c r="U17" s="160">
        <f>References!B21</f>
        <v>18</v>
      </c>
      <c r="V17" s="17"/>
    </row>
    <row r="18" spans="2:22" x14ac:dyDescent="0.2">
      <c r="B18" s="16"/>
      <c r="C18" s="16"/>
      <c r="D18" s="262" t="s">
        <v>271</v>
      </c>
      <c r="E18" s="16" t="s">
        <v>22</v>
      </c>
      <c r="F18" s="513">
        <v>1</v>
      </c>
      <c r="G18" s="160">
        <f>References!$B$15</f>
        <v>12</v>
      </c>
      <c r="H18" s="513">
        <v>1</v>
      </c>
      <c r="I18" s="160">
        <f>References!$G$9</f>
        <v>68</v>
      </c>
      <c r="J18" s="513">
        <v>1</v>
      </c>
      <c r="K18" s="160">
        <f>References!$B$16</f>
        <v>13</v>
      </c>
      <c r="L18" s="513">
        <v>1</v>
      </c>
      <c r="M18" s="160">
        <f>References!$B$17</f>
        <v>14</v>
      </c>
      <c r="N18" s="513">
        <v>1</v>
      </c>
      <c r="O18" s="160">
        <f>References!$B$18</f>
        <v>15</v>
      </c>
      <c r="P18" s="513">
        <v>0.75</v>
      </c>
      <c r="Q18" s="160">
        <f>References!$B$19</f>
        <v>16</v>
      </c>
      <c r="R18" s="513">
        <v>1</v>
      </c>
      <c r="S18" s="160">
        <f>References!$B$20</f>
        <v>17</v>
      </c>
      <c r="T18" s="513">
        <v>1</v>
      </c>
      <c r="U18" s="160">
        <f>References!B21</f>
        <v>18</v>
      </c>
      <c r="V18" s="17"/>
    </row>
    <row r="19" spans="2:22" x14ac:dyDescent="0.2">
      <c r="B19" s="16"/>
      <c r="C19" s="16"/>
      <c r="D19" s="262" t="s">
        <v>55</v>
      </c>
      <c r="E19" s="16" t="s">
        <v>22</v>
      </c>
      <c r="F19" s="513">
        <v>1</v>
      </c>
      <c r="G19" s="160">
        <f>References!$B$15</f>
        <v>12</v>
      </c>
      <c r="H19" s="513">
        <v>1</v>
      </c>
      <c r="I19" s="160">
        <f>References!$G$9</f>
        <v>68</v>
      </c>
      <c r="J19" s="513">
        <v>1</v>
      </c>
      <c r="K19" s="160">
        <f>References!$B$16</f>
        <v>13</v>
      </c>
      <c r="L19" s="513">
        <v>0.88</v>
      </c>
      <c r="M19" s="160">
        <f>References!$B$17</f>
        <v>14</v>
      </c>
      <c r="N19" s="513">
        <v>1</v>
      </c>
      <c r="O19" s="160">
        <f>References!$B$18</f>
        <v>15</v>
      </c>
      <c r="P19" s="513">
        <v>0.5</v>
      </c>
      <c r="Q19" s="160">
        <f>References!$B$19</f>
        <v>16</v>
      </c>
      <c r="R19" s="513">
        <v>1</v>
      </c>
      <c r="S19" s="160">
        <f>References!$B$20</f>
        <v>17</v>
      </c>
      <c r="T19" s="513">
        <v>0.96</v>
      </c>
      <c r="U19" s="160">
        <f>References!B21</f>
        <v>18</v>
      </c>
      <c r="V19" s="17"/>
    </row>
    <row r="20" spans="2:22" ht="24" x14ac:dyDescent="0.2">
      <c r="B20" s="14" t="s">
        <v>23</v>
      </c>
      <c r="C20" s="14" t="s">
        <v>24</v>
      </c>
      <c r="D20" s="35" t="s">
        <v>577</v>
      </c>
      <c r="E20" s="14" t="s">
        <v>25</v>
      </c>
      <c r="F20" s="79">
        <v>1</v>
      </c>
      <c r="G20" s="159">
        <f>References!B25</f>
        <v>22</v>
      </c>
      <c r="H20" s="79">
        <v>1</v>
      </c>
      <c r="I20" s="161">
        <f>References!B52</f>
        <v>49</v>
      </c>
      <c r="J20" s="79">
        <v>1</v>
      </c>
      <c r="K20" s="161">
        <f>References!B52</f>
        <v>49</v>
      </c>
      <c r="L20" s="79">
        <v>1</v>
      </c>
      <c r="M20" s="161">
        <f>References!B52</f>
        <v>49</v>
      </c>
      <c r="N20" s="79">
        <v>1</v>
      </c>
      <c r="O20" s="161">
        <f>References!B52</f>
        <v>49</v>
      </c>
      <c r="P20" s="79">
        <v>1</v>
      </c>
      <c r="Q20" s="161">
        <f>References!B52</f>
        <v>49</v>
      </c>
      <c r="R20" s="275">
        <v>1</v>
      </c>
      <c r="S20" s="161">
        <f>References!B51</f>
        <v>48</v>
      </c>
      <c r="T20" s="31">
        <v>100</v>
      </c>
      <c r="U20" s="159">
        <f>References!G7</f>
        <v>66</v>
      </c>
      <c r="V20" s="14"/>
    </row>
    <row r="21" spans="2:22" ht="24" x14ac:dyDescent="0.2">
      <c r="B21" s="17" t="s">
        <v>23</v>
      </c>
      <c r="C21" s="17" t="s">
        <v>24</v>
      </c>
      <c r="D21" s="263" t="s">
        <v>577</v>
      </c>
      <c r="E21" s="17" t="s">
        <v>15</v>
      </c>
      <c r="F21" s="264">
        <v>0.996</v>
      </c>
      <c r="G21" s="160">
        <f>References!B25</f>
        <v>22</v>
      </c>
      <c r="H21" s="264">
        <v>0.998</v>
      </c>
      <c r="I21" s="160">
        <f>References!B24</f>
        <v>21</v>
      </c>
      <c r="J21" s="261">
        <v>1</v>
      </c>
      <c r="K21" s="160">
        <f>References!B24</f>
        <v>21</v>
      </c>
      <c r="L21" s="261">
        <v>1</v>
      </c>
      <c r="M21" s="160">
        <f>References!B24</f>
        <v>21</v>
      </c>
      <c r="N21" s="261">
        <v>1</v>
      </c>
      <c r="O21" s="160">
        <f>References!B24</f>
        <v>21</v>
      </c>
      <c r="P21" s="261">
        <v>1</v>
      </c>
      <c r="Q21" s="160">
        <f>References!B24</f>
        <v>21</v>
      </c>
      <c r="R21" s="261">
        <v>1</v>
      </c>
      <c r="S21" s="160">
        <f>References!B24</f>
        <v>21</v>
      </c>
      <c r="T21" s="261">
        <v>1</v>
      </c>
      <c r="U21" s="160">
        <f>References!G4</f>
        <v>63</v>
      </c>
      <c r="V21" s="17"/>
    </row>
    <row r="22" spans="2:22" x14ac:dyDescent="0.2">
      <c r="B22" s="18" t="s">
        <v>23</v>
      </c>
      <c r="C22" s="18" t="s">
        <v>26</v>
      </c>
      <c r="D22" s="121" t="s">
        <v>189</v>
      </c>
      <c r="E22" s="18" t="s">
        <v>25</v>
      </c>
      <c r="F22" s="265" t="s">
        <v>184</v>
      </c>
      <c r="G22" s="161">
        <f>References!B25</f>
        <v>22</v>
      </c>
      <c r="H22" s="265" t="s">
        <v>184</v>
      </c>
      <c r="I22" s="161">
        <f>References!B52</f>
        <v>49</v>
      </c>
      <c r="J22" s="265" t="s">
        <v>184</v>
      </c>
      <c r="K22" s="161">
        <f>References!B52</f>
        <v>49</v>
      </c>
      <c r="L22" s="265" t="s">
        <v>184</v>
      </c>
      <c r="M22" s="161">
        <f>References!B52</f>
        <v>49</v>
      </c>
      <c r="N22" s="265" t="s">
        <v>184</v>
      </c>
      <c r="O22" s="161">
        <f>References!B52</f>
        <v>49</v>
      </c>
      <c r="P22" s="266" t="s">
        <v>184</v>
      </c>
      <c r="Q22" s="161">
        <f>References!B52</f>
        <v>49</v>
      </c>
      <c r="R22" s="266" t="s">
        <v>185</v>
      </c>
      <c r="S22" s="165">
        <f>References!B51</f>
        <v>48</v>
      </c>
      <c r="T22" s="147" t="s">
        <v>185</v>
      </c>
      <c r="U22" s="165">
        <f>References!G7</f>
        <v>66</v>
      </c>
      <c r="V22" s="267"/>
    </row>
    <row r="23" spans="2:22" x14ac:dyDescent="0.2">
      <c r="B23" s="16" t="s">
        <v>23</v>
      </c>
      <c r="C23" s="16" t="s">
        <v>26</v>
      </c>
      <c r="D23" s="268" t="s">
        <v>189</v>
      </c>
      <c r="E23" s="16" t="s">
        <v>15</v>
      </c>
      <c r="F23" s="148" t="s">
        <v>186</v>
      </c>
      <c r="G23" s="162">
        <f>References!B25</f>
        <v>22</v>
      </c>
      <c r="H23" s="148" t="s">
        <v>186</v>
      </c>
      <c r="I23" s="162">
        <f>References!B24</f>
        <v>21</v>
      </c>
      <c r="J23" s="148" t="s">
        <v>187</v>
      </c>
      <c r="K23" s="162">
        <f>References!B24</f>
        <v>21</v>
      </c>
      <c r="L23" s="148" t="s">
        <v>188</v>
      </c>
      <c r="M23" s="162">
        <f>References!B24</f>
        <v>21</v>
      </c>
      <c r="N23" s="148" t="s">
        <v>188</v>
      </c>
      <c r="O23" s="162">
        <f>References!B24</f>
        <v>21</v>
      </c>
      <c r="P23" s="148" t="s">
        <v>188</v>
      </c>
      <c r="Q23" s="162">
        <f>References!B24</f>
        <v>21</v>
      </c>
      <c r="R23" s="148" t="s">
        <v>188</v>
      </c>
      <c r="S23" s="162">
        <f>References!B24</f>
        <v>21</v>
      </c>
      <c r="T23" s="148" t="s">
        <v>188</v>
      </c>
      <c r="U23" s="162">
        <f>References!G4</f>
        <v>63</v>
      </c>
      <c r="V23" s="16"/>
    </row>
    <row r="24" spans="2:22" x14ac:dyDescent="0.2">
      <c r="B24" s="18" t="s">
        <v>23</v>
      </c>
      <c r="C24" s="18" t="s">
        <v>134</v>
      </c>
      <c r="D24" s="25" t="s">
        <v>602</v>
      </c>
      <c r="E24" s="18" t="s">
        <v>25</v>
      </c>
      <c r="F24" s="391">
        <v>0.8</v>
      </c>
      <c r="G24" s="159">
        <f>References!B25</f>
        <v>22</v>
      </c>
      <c r="H24" s="391">
        <v>0.8</v>
      </c>
      <c r="I24" s="159">
        <f>References!B52</f>
        <v>49</v>
      </c>
      <c r="J24" s="391">
        <v>0.9</v>
      </c>
      <c r="K24" s="161">
        <f>References!B52</f>
        <v>49</v>
      </c>
      <c r="L24" s="391">
        <v>0.6</v>
      </c>
      <c r="M24" s="161">
        <f>References!B52</f>
        <v>49</v>
      </c>
      <c r="N24" s="391">
        <v>0.7</v>
      </c>
      <c r="O24" s="161">
        <f>References!B52</f>
        <v>49</v>
      </c>
      <c r="P24" s="391">
        <v>0.6</v>
      </c>
      <c r="Q24" s="161">
        <f>References!B52</f>
        <v>49</v>
      </c>
      <c r="R24" s="276">
        <v>0.5</v>
      </c>
      <c r="S24" s="161">
        <f>References!B51</f>
        <v>48</v>
      </c>
      <c r="T24" s="25">
        <v>0.5</v>
      </c>
      <c r="U24" s="159">
        <f>References!G7</f>
        <v>66</v>
      </c>
      <c r="V24" s="53"/>
    </row>
    <row r="25" spans="2:22" x14ac:dyDescent="0.2">
      <c r="B25" s="20" t="s">
        <v>23</v>
      </c>
      <c r="C25" s="20" t="s">
        <v>134</v>
      </c>
      <c r="D25" s="21" t="s">
        <v>602</v>
      </c>
      <c r="E25" s="20" t="s">
        <v>15</v>
      </c>
      <c r="F25" s="392">
        <v>6.8</v>
      </c>
      <c r="G25" s="163">
        <f>References!B25</f>
        <v>22</v>
      </c>
      <c r="H25" s="392">
        <v>3.9</v>
      </c>
      <c r="I25" s="163">
        <f>References!B24</f>
        <v>21</v>
      </c>
      <c r="J25" s="392">
        <v>2.8</v>
      </c>
      <c r="K25" s="163">
        <f>References!B24</f>
        <v>21</v>
      </c>
      <c r="L25" s="277">
        <v>3.24</v>
      </c>
      <c r="M25" s="163">
        <f>References!B24</f>
        <v>21</v>
      </c>
      <c r="N25" s="277">
        <v>3.44</v>
      </c>
      <c r="O25" s="163">
        <f>References!B24</f>
        <v>21</v>
      </c>
      <c r="P25" s="277">
        <v>2.79</v>
      </c>
      <c r="Q25" s="163">
        <f>References!B24</f>
        <v>21</v>
      </c>
      <c r="R25" s="278">
        <v>2.8652424390000002</v>
      </c>
      <c r="S25" s="163">
        <f>References!B24</f>
        <v>21</v>
      </c>
      <c r="T25" s="21">
        <v>2.9</v>
      </c>
      <c r="U25" s="163">
        <f>References!G4</f>
        <v>63</v>
      </c>
      <c r="V25" s="269"/>
    </row>
    <row r="26" spans="2:22" x14ac:dyDescent="0.2">
      <c r="L26" s="270"/>
      <c r="M26" s="166"/>
      <c r="N26" s="25"/>
    </row>
    <row r="27" spans="2:22" x14ac:dyDescent="0.2">
      <c r="B27" s="518" t="s">
        <v>688</v>
      </c>
      <c r="N27" s="25"/>
      <c r="P27" s="279"/>
      <c r="Q27" s="276"/>
    </row>
    <row r="28" spans="2:22" hidden="1" x14ac:dyDescent="0.2">
      <c r="F28" s="276"/>
      <c r="G28" s="279"/>
      <c r="H28" s="276"/>
      <c r="I28" s="279"/>
      <c r="J28" s="276"/>
      <c r="K28" s="279"/>
      <c r="L28" s="276"/>
      <c r="M28" s="279"/>
      <c r="N28" s="276"/>
      <c r="O28" s="279"/>
      <c r="P28" s="276"/>
      <c r="Q28" s="276"/>
      <c r="R28" s="280"/>
    </row>
    <row r="29" spans="2:22" hidden="1" x14ac:dyDescent="0.2">
      <c r="C29" s="272"/>
      <c r="Q29" s="19"/>
    </row>
  </sheetData>
  <sheetProtection password="D74A" sheet="1" objects="1" scenarios="1" autoFilter="0"/>
  <autoFilter ref="B4:V25">
    <filterColumn colId="4" showButton="0"/>
    <filterColumn colId="6" showButton="0"/>
    <filterColumn colId="8" showButton="0"/>
    <filterColumn colId="10" showButton="0"/>
    <filterColumn colId="12" showButton="0"/>
    <filterColumn colId="14" showButton="0"/>
    <filterColumn colId="16" showButton="0"/>
    <filterColumn colId="18" showButton="0"/>
  </autoFilter>
  <customSheetViews>
    <customSheetView guid="{0C2EE1E2-FAB7-4127-955E-A440A139E075}" fitToPage="1" showAutoFilter="1">
      <pane xSplit="4" ySplit="3" topLeftCell="N4" activePane="bottomRight" state="frozen"/>
      <selection pane="bottomRight" activeCell="U6" sqref="U6"/>
      <pageMargins left="0.74803149606299213" right="0.74803149606299213" top="0.98425196850393704" bottom="0.98425196850393704" header="0.51181102362204722" footer="0.51181102362204722"/>
      <pageSetup paperSize="8" fitToHeight="0" orientation="landscape" horizontalDpi="300" verticalDpi="300" r:id="rId1"/>
      <headerFooter alignWithMargins="0">
        <oddHeader>&amp;L&amp;A&amp;RPART C -  NSW water businesses performance indicators database</oddHeader>
        <oddFooter>&amp;CPage &amp;P of &amp;N</oddFooter>
      </headerFooter>
      <autoFilter ref="A3:U37">
        <filterColumn colId="4" showButton="0"/>
        <filterColumn colId="6" showButton="0"/>
        <filterColumn colId="8" showButton="0"/>
        <filterColumn colId="10" showButton="0"/>
        <filterColumn colId="12" showButton="0"/>
        <filterColumn colId="14" showButton="0"/>
        <filterColumn colId="16" showButton="0"/>
        <filterColumn colId="18" showButton="0"/>
      </autoFilter>
    </customSheetView>
  </customSheetViews>
  <mergeCells count="12">
    <mergeCell ref="B3:D3"/>
    <mergeCell ref="B2:V2"/>
    <mergeCell ref="E3:E4"/>
    <mergeCell ref="V3:V4"/>
    <mergeCell ref="F3:G4"/>
    <mergeCell ref="H3:I4"/>
    <mergeCell ref="J3:K4"/>
    <mergeCell ref="L3:M4"/>
    <mergeCell ref="N3:O4"/>
    <mergeCell ref="P3:Q4"/>
    <mergeCell ref="R3:S4"/>
    <mergeCell ref="T3:U4"/>
  </mergeCells>
  <phoneticPr fontId="7" type="noConversion"/>
  <hyperlinks>
    <hyperlink ref="M6" location="References!J4" display="References!J4"/>
    <hyperlink ref="K25" location="References!E24" display="References!E24"/>
    <hyperlink ref="M25" location="References!E24" display="References!E24"/>
    <hyperlink ref="O25" location="References!E24" display="References!E24"/>
    <hyperlink ref="Q25" location="References!E24" display="References!E24"/>
    <hyperlink ref="S25" location="References!E24" display="References!E24"/>
    <hyperlink ref="K24" location="References!E52" display="References!E52"/>
    <hyperlink ref="M24" location="References!E52" display="References!E52"/>
    <hyperlink ref="O24" location="References!E52" display="References!E52"/>
    <hyperlink ref="Q24" location="References!E52" display="References!E52"/>
    <hyperlink ref="K20" location="References!E52" display="References!E52"/>
    <hyperlink ref="M20" location="References!E52" display="References!E52"/>
    <hyperlink ref="O20" location="References!E52" display="References!E52"/>
    <hyperlink ref="Q20" location="References!E52" display="References!E52"/>
    <hyperlink ref="S20" location="References!E51" display="References!E51"/>
    <hyperlink ref="K21" location="References!E24" display="References!E24"/>
    <hyperlink ref="M21" location="References!E24" display="References!E24"/>
    <hyperlink ref="O21" location="References!E24" display="References!E24"/>
    <hyperlink ref="Q21" location="References!E24" display="References!E24"/>
    <hyperlink ref="S21" location="References!E24" display="References!E24"/>
    <hyperlink ref="K22" location="References!E52" display="References!E52"/>
    <hyperlink ref="M22" location="References!E52" display="References!E52"/>
    <hyperlink ref="O22" location="References!E52" display="References!E52"/>
    <hyperlink ref="Q22" location="References!E52" display="References!E52"/>
    <hyperlink ref="K23" location="References!E24" display="References!E24"/>
    <hyperlink ref="M23" location="References!E24" display="References!E24"/>
    <hyperlink ref="O23" location="References!E24" display="References!E24"/>
    <hyperlink ref="Q23" location="References!E24" display="References!E24"/>
    <hyperlink ref="S23" location="References!E24" display="References!E24"/>
    <hyperlink ref="M12" location="References!E17" display="References!E17"/>
    <hyperlink ref="Q12" location="References!E19" display="References!E19"/>
    <hyperlink ref="O12" location="References!E18" display="References!E18"/>
    <hyperlink ref="G5" location="References!E4" display="References!E4"/>
    <hyperlink ref="I5" location="References!E5" display="References!E5"/>
    <hyperlink ref="K5:K6" location="References!E6" display="References!E6"/>
    <hyperlink ref="O5" location="References!E8" display="References!E8"/>
    <hyperlink ref="Q5" location="References!E9" display="References!E9"/>
    <hyperlink ref="S5" location="References!E10" display="References!E10"/>
    <hyperlink ref="U5:U6" location="References!J4" display="References!J4"/>
    <hyperlink ref="S6" location="References!J4" display="References!J4"/>
    <hyperlink ref="Q6" location="References!J4" display="References!J4"/>
    <hyperlink ref="O6" location="References!J4" display="References!J4"/>
    <hyperlink ref="I6" location="References!E5" display="References!E5"/>
    <hyperlink ref="G20:G25" location="References!E25" display="References!E25"/>
    <hyperlink ref="I20" location="References!E52" display="References!E52"/>
    <hyperlink ref="I22" location="References!E52" display="References!E52"/>
    <hyperlink ref="I24" location="References!E52" display="References!E52"/>
    <hyperlink ref="I21" location="References!E24" display="References!E24"/>
    <hyperlink ref="I23" location="References!E24" display="References!E24"/>
    <hyperlink ref="I25" location="References!E24" display="References!E24"/>
    <hyperlink ref="S22" location="References!E51" display="References!E51"/>
    <hyperlink ref="S24" location="References!E51" display="References!E51"/>
    <hyperlink ref="U25" location="References!J4" display="References!J4"/>
    <hyperlink ref="U24" location="References!J7" display="References!J7"/>
    <hyperlink ref="U23" location="References!J4" display="References!J4"/>
    <hyperlink ref="U22" location="References!J7" display="References!J7"/>
    <hyperlink ref="U21" location="References!J4" display="References!J4"/>
    <hyperlink ref="U20" location="References!J7" display="References!J7"/>
    <hyperlink ref="U12:U19" location="References!E21" display="References!E21"/>
    <hyperlink ref="U7" location="References!E22" display="References!E22"/>
    <hyperlink ref="I12" location="References!J9" display="References!J9"/>
    <hyperlink ref="I14:I19" location="References!J9" display="References!J9"/>
    <hyperlink ref="U10" location="References!J11" display="References!J11"/>
    <hyperlink ref="Q10" location="References!J12" display="References!J12"/>
    <hyperlink ref="K10" location="References!J13" display="References!J13"/>
    <hyperlink ref="G10" location="References!J14" display="References!J14"/>
    <hyperlink ref="Q9" location="References!J12" display="References!J12"/>
    <hyperlink ref="K9" location="References!J13" display="References!J13"/>
    <hyperlink ref="G9" location="References!J14" display="References!J14"/>
    <hyperlink ref="T7" location="References!E22" display="Pages 34-73"/>
    <hyperlink ref="U9" location="References!J11" display="References!J11"/>
    <hyperlink ref="T9" location="References!J11" display="Chapter 5.1 "/>
    <hyperlink ref="T10" location="References!J11" display="Chapter 5.1 "/>
    <hyperlink ref="P9" location="References!J12" display="Chapter 6.1"/>
    <hyperlink ref="P10" location="References!J12" display="Chapter 6.3 of the 2010 Audit of the Sydney drinking water catchment"/>
    <hyperlink ref="F9" location="References!J14" display="Chapters 2.1 &amp; 2.2 "/>
    <hyperlink ref="F10" location="References!J14" display="Chapter 2.3 of the 2005 Audit of the Sydney drinking water catchment"/>
    <hyperlink ref="J9" location="References!J13" display="Chapter 3.1  &amp; 3.2 "/>
    <hyperlink ref="J10" location="References!J13" display="Chapter 3.3 of 2007 Audit of the Sydney drinking water catchment"/>
    <hyperlink ref="S8" location="References!E14" display="References!E14"/>
    <hyperlink ref="U8" location="References!J30" display="References!J30"/>
    <hyperlink ref="S7" location="References!J25" display="References!J25"/>
    <hyperlink ref="R7" location="References!J25" display="Chapter 5"/>
    <hyperlink ref="P7" location="References!J24" display="Chapter 5"/>
    <hyperlink ref="O7" location="References!J23" display="References!J23"/>
    <hyperlink ref="N7" location="References!J23" display="Chapter 5"/>
    <hyperlink ref="L7" location="References!J22" display="Chapter 5"/>
    <hyperlink ref="M7" location="References!J22" display="References!J22"/>
    <hyperlink ref="J7" location="References!J21" display="Chapter 5"/>
    <hyperlink ref="K7" location="References!J21" display="References!J21"/>
    <hyperlink ref="I7" location="References!J20" display="References!J20"/>
    <hyperlink ref="H7" location="References!J20" display="Chapter 7"/>
    <hyperlink ref="G7" location="References!J19" display="References!J19"/>
    <hyperlink ref="F7" location="References!J19" display="Chapter 7"/>
    <hyperlink ref="O8" location="References!E12" display="References!E12"/>
    <hyperlink ref="P8" location="References!E13" display="Table A.3"/>
    <hyperlink ref="R8" location="References!E14" display="Tables A6, A12, A18, A24, A48, A73, A87, A106"/>
    <hyperlink ref="T8" location="'Water Quality'!J30" display="Tables A6, A12, A19, A27, A51, A105"/>
    <hyperlink ref="N8" location="References!E12" display="Table A6"/>
    <hyperlink ref="G12" location="References!E15" display="References!E15"/>
    <hyperlink ref="G14:G19" location="References!E15" display="References!E15"/>
    <hyperlink ref="K12" location="References!E16" display="References!E16"/>
    <hyperlink ref="K14:K19" location="References!E16" display="References!E16"/>
    <hyperlink ref="S12" location="References!E20" display="References!E20"/>
    <hyperlink ref="S14:S19" location="References!E20" display="References!E20"/>
    <hyperlink ref="G6" location="References!E4" display="References!E4"/>
    <hyperlink ref="M14:M19" location="References!E17" display="References!E17"/>
    <hyperlink ref="O14:O19" location="References!E18" display="References!E18"/>
    <hyperlink ref="Q14:Q19" location="References!E19" display="References!E19"/>
    <hyperlink ref="Q7" location="References!E13" display="References!E13"/>
    <hyperlink ref="Q8" location="References!J24" display="References!J24"/>
    <hyperlink ref="G8" location="References!E12" display="References!E12"/>
    <hyperlink ref="F8" location="References!E12" display="Table A6"/>
    <hyperlink ref="I8" location="References!E12" display="References!E12"/>
    <hyperlink ref="H8" location="References!E12" display="Table A6"/>
    <hyperlink ref="K8" location="References!E12" display="References!E12"/>
    <hyperlink ref="J8" location="References!E12" display="Table A6"/>
    <hyperlink ref="M8" location="References!E12" display="References!E12"/>
    <hyperlink ref="L8" location="References!E12" display="Table A6"/>
    <hyperlink ref="M5" location="References!J4" display="References!J4"/>
  </hyperlinks>
  <pageMargins left="0.74803149606299213" right="0.74803149606299213" top="0.98425196850393704" bottom="0.98425196850393704" header="0.51181102362204722" footer="0.51181102362204722"/>
  <pageSetup paperSize="8" scale="81" fitToHeight="0" orientation="landscape" horizontalDpi="300" verticalDpi="300" r:id="rId2"/>
  <headerFooter alignWithMargins="0">
    <oddHeader>&amp;L&amp;A&amp;RPART C -  NSW water businesses performance indicators database</oddHeader>
    <oddFooter>&amp;CPage &amp;P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tint="-0.499984740745262"/>
    <pageSetUpPr autoPageBreaks="0" fitToPage="1"/>
  </sheetPr>
  <dimension ref="A1:W97"/>
  <sheetViews>
    <sheetView showGridLines="0" showRowColHeaders="0" zoomScaleNormal="100" zoomScalePageLayoutView="55" workbookViewId="0">
      <pane xSplit="5" ySplit="4" topLeftCell="F5" activePane="bottomRight" state="frozen"/>
      <selection sqref="A1:XFD1048576"/>
      <selection pane="topRight" sqref="A1:XFD1048576"/>
      <selection pane="bottomLeft" sqref="A1:XFD1048576"/>
      <selection pane="bottomRight" activeCell="E3" sqref="E3:E4"/>
    </sheetView>
  </sheetViews>
  <sheetFormatPr defaultColWidth="0" defaultRowHeight="13.5" zeroHeight="1" x14ac:dyDescent="0.2"/>
  <cols>
    <col min="1" max="1" width="2.28515625" style="196" customWidth="1"/>
    <col min="2" max="2" width="7.42578125" style="19" customWidth="1"/>
    <col min="3" max="3" width="11" style="19" customWidth="1"/>
    <col min="4" max="4" width="51.5703125" style="19" customWidth="1"/>
    <col min="5" max="5" width="13.7109375" style="19" customWidth="1"/>
    <col min="6" max="6" width="14.42578125" style="19" customWidth="1"/>
    <col min="7" max="7" width="2.7109375" style="443" customWidth="1"/>
    <col min="8" max="8" width="14.42578125" style="19" customWidth="1"/>
    <col min="9" max="9" width="2.7109375" style="443" customWidth="1"/>
    <col min="10" max="10" width="14.42578125" style="19" customWidth="1"/>
    <col min="11" max="11" width="2.7109375" style="443" customWidth="1"/>
    <col min="12" max="12" width="14.42578125" style="19" customWidth="1"/>
    <col min="13" max="13" width="2.7109375" style="443" customWidth="1"/>
    <col min="14" max="14" width="14.42578125" style="19" customWidth="1"/>
    <col min="15" max="15" width="2.7109375" style="443" customWidth="1"/>
    <col min="16" max="16" width="14.42578125" style="19" customWidth="1"/>
    <col min="17" max="17" width="2.7109375" style="443" customWidth="1"/>
    <col min="18" max="18" width="14.42578125" style="19" customWidth="1"/>
    <col min="19" max="19" width="2.7109375" style="443" customWidth="1"/>
    <col min="20" max="20" width="14.42578125" style="19" customWidth="1"/>
    <col min="21" max="21" width="2.7109375" style="443" customWidth="1"/>
    <col min="22" max="22" width="43.5703125" style="19" customWidth="1"/>
    <col min="23" max="23" width="2.28515625" style="196" customWidth="1"/>
    <col min="24" max="16384" width="12.85546875" style="196" hidden="1"/>
  </cols>
  <sheetData>
    <row r="1" spans="2:22" ht="15" customHeight="1" x14ac:dyDescent="0.2"/>
    <row r="2" spans="2:22" s="532" customFormat="1" ht="15.75" x14ac:dyDescent="0.2">
      <c r="B2" s="577" t="s">
        <v>690</v>
      </c>
      <c r="C2" s="578"/>
      <c r="D2" s="578"/>
      <c r="E2" s="578"/>
      <c r="F2" s="578"/>
      <c r="G2" s="578"/>
      <c r="H2" s="578"/>
      <c r="I2" s="578"/>
      <c r="J2" s="578"/>
      <c r="K2" s="578"/>
      <c r="L2" s="578"/>
      <c r="M2" s="578"/>
      <c r="N2" s="578"/>
      <c r="O2" s="578"/>
      <c r="P2" s="578"/>
      <c r="Q2" s="578"/>
      <c r="R2" s="578"/>
      <c r="S2" s="578"/>
      <c r="T2" s="578"/>
      <c r="U2" s="579"/>
      <c r="V2" s="534"/>
    </row>
    <row r="3" spans="2:22" s="530" customFormat="1" ht="12.75" x14ac:dyDescent="0.2">
      <c r="B3" s="583" t="s">
        <v>56</v>
      </c>
      <c r="C3" s="584"/>
      <c r="D3" s="585"/>
      <c r="E3" s="580" t="s">
        <v>1</v>
      </c>
      <c r="F3" s="586" t="s">
        <v>2</v>
      </c>
      <c r="G3" s="587"/>
      <c r="H3" s="590" t="s">
        <v>3</v>
      </c>
      <c r="I3" s="587"/>
      <c r="J3" s="590" t="s">
        <v>4</v>
      </c>
      <c r="K3" s="587"/>
      <c r="L3" s="590" t="s">
        <v>5</v>
      </c>
      <c r="M3" s="587"/>
      <c r="N3" s="590" t="s">
        <v>6</v>
      </c>
      <c r="O3" s="587"/>
      <c r="P3" s="590" t="s">
        <v>7</v>
      </c>
      <c r="Q3" s="587"/>
      <c r="R3" s="590" t="s">
        <v>8</v>
      </c>
      <c r="S3" s="587"/>
      <c r="T3" s="592" t="s">
        <v>9</v>
      </c>
      <c r="U3" s="593"/>
      <c r="V3" s="580" t="s">
        <v>121</v>
      </c>
    </row>
    <row r="4" spans="2:22" s="530" customFormat="1" ht="12.75" x14ac:dyDescent="0.2">
      <c r="B4" s="544" t="s">
        <v>10</v>
      </c>
      <c r="C4" s="545" t="s">
        <v>11</v>
      </c>
      <c r="D4" s="546" t="s">
        <v>12</v>
      </c>
      <c r="E4" s="582"/>
      <c r="F4" s="588"/>
      <c r="G4" s="589"/>
      <c r="H4" s="591"/>
      <c r="I4" s="589"/>
      <c r="J4" s="591"/>
      <c r="K4" s="589"/>
      <c r="L4" s="591"/>
      <c r="M4" s="589"/>
      <c r="N4" s="591"/>
      <c r="O4" s="589"/>
      <c r="P4" s="591"/>
      <c r="Q4" s="589"/>
      <c r="R4" s="591"/>
      <c r="S4" s="589"/>
      <c r="T4" s="592"/>
      <c r="U4" s="593"/>
      <c r="V4" s="581"/>
    </row>
    <row r="5" spans="2:22" ht="60" x14ac:dyDescent="0.2">
      <c r="B5" s="282" t="s">
        <v>13</v>
      </c>
      <c r="C5" s="125" t="s">
        <v>57</v>
      </c>
      <c r="D5" s="281" t="s">
        <v>697</v>
      </c>
      <c r="E5" s="125" t="s">
        <v>25</v>
      </c>
      <c r="F5" s="37">
        <v>2540</v>
      </c>
      <c r="G5" s="429">
        <f>References!$B$27</f>
        <v>24</v>
      </c>
      <c r="H5" s="38">
        <v>1094</v>
      </c>
      <c r="I5" s="429">
        <f>References!B29</f>
        <v>26</v>
      </c>
      <c r="J5" s="282">
        <v>345</v>
      </c>
      <c r="K5" s="429">
        <f>References!B42</f>
        <v>39</v>
      </c>
      <c r="L5" s="396">
        <v>1093</v>
      </c>
      <c r="M5" s="429">
        <f>References!B53</f>
        <v>50</v>
      </c>
      <c r="N5" s="282">
        <v>36</v>
      </c>
      <c r="O5" s="429">
        <f>References!B53</f>
        <v>50</v>
      </c>
      <c r="P5" s="282">
        <v>832</v>
      </c>
      <c r="Q5" s="429">
        <f>References!B56</f>
        <v>53</v>
      </c>
      <c r="R5" s="282">
        <v>572</v>
      </c>
      <c r="S5" s="429">
        <f>References!B54</f>
        <v>51</v>
      </c>
      <c r="T5" s="397">
        <v>1280</v>
      </c>
      <c r="U5" s="429">
        <f>References!G6</f>
        <v>65</v>
      </c>
      <c r="V5" s="126"/>
    </row>
    <row r="6" spans="2:22" s="119" customFormat="1" x14ac:dyDescent="0.2">
      <c r="B6" s="45"/>
      <c r="C6" s="41"/>
      <c r="D6" s="40" t="s">
        <v>269</v>
      </c>
      <c r="E6" s="126" t="s">
        <v>25</v>
      </c>
      <c r="F6" s="398">
        <v>15000</v>
      </c>
      <c r="G6" s="430"/>
      <c r="H6" s="399">
        <v>15000</v>
      </c>
      <c r="I6" s="430"/>
      <c r="J6" s="398">
        <v>15000</v>
      </c>
      <c r="K6" s="430"/>
      <c r="L6" s="398">
        <v>15000</v>
      </c>
      <c r="M6" s="461"/>
      <c r="N6" s="398">
        <v>15000</v>
      </c>
      <c r="O6" s="461"/>
      <c r="P6" s="398">
        <v>6000</v>
      </c>
      <c r="Q6" s="430"/>
      <c r="R6" s="398">
        <v>6000</v>
      </c>
      <c r="S6" s="430"/>
      <c r="T6" s="399">
        <v>6000</v>
      </c>
      <c r="U6" s="393"/>
      <c r="V6" s="41"/>
    </row>
    <row r="7" spans="2:22" ht="36" x14ac:dyDescent="0.2">
      <c r="B7" s="31" t="s">
        <v>13</v>
      </c>
      <c r="C7" s="14" t="s">
        <v>58</v>
      </c>
      <c r="D7" s="35" t="s">
        <v>59</v>
      </c>
      <c r="E7" s="14" t="s">
        <v>25</v>
      </c>
      <c r="F7" s="400">
        <v>27805</v>
      </c>
      <c r="G7" s="427">
        <f>References!$B$27</f>
        <v>24</v>
      </c>
      <c r="H7" s="400">
        <v>29592</v>
      </c>
      <c r="I7" s="427">
        <f>References!B29</f>
        <v>26</v>
      </c>
      <c r="J7" s="400">
        <v>31982</v>
      </c>
      <c r="K7" s="427">
        <f>References!B42</f>
        <v>39</v>
      </c>
      <c r="L7" s="400">
        <v>25656</v>
      </c>
      <c r="M7" s="427">
        <f>References!B55</f>
        <v>52</v>
      </c>
      <c r="N7" s="400">
        <v>21050</v>
      </c>
      <c r="O7" s="427">
        <f>References!B55</f>
        <v>52</v>
      </c>
      <c r="P7" s="400">
        <v>26205</v>
      </c>
      <c r="Q7" s="427">
        <f>References!B56</f>
        <v>53</v>
      </c>
      <c r="R7" s="400">
        <v>28386</v>
      </c>
      <c r="S7" s="427">
        <f>References!B54</f>
        <v>51</v>
      </c>
      <c r="T7" s="401">
        <v>30806</v>
      </c>
      <c r="U7" s="427">
        <f>References!G6</f>
        <v>65</v>
      </c>
      <c r="V7" s="14"/>
    </row>
    <row r="8" spans="2:22" s="119" customFormat="1" x14ac:dyDescent="0.2">
      <c r="B8" s="519"/>
      <c r="C8" s="43"/>
      <c r="D8" s="42" t="s">
        <v>269</v>
      </c>
      <c r="E8" s="14" t="s">
        <v>25</v>
      </c>
      <c r="F8" s="402">
        <v>35000</v>
      </c>
      <c r="G8" s="427"/>
      <c r="H8" s="402">
        <v>35000</v>
      </c>
      <c r="I8" s="427"/>
      <c r="J8" s="402">
        <v>35000</v>
      </c>
      <c r="K8" s="427"/>
      <c r="L8" s="402">
        <v>35000</v>
      </c>
      <c r="M8" s="462"/>
      <c r="N8" s="402">
        <v>35000</v>
      </c>
      <c r="O8" s="462"/>
      <c r="P8" s="402">
        <v>40000</v>
      </c>
      <c r="Q8" s="427"/>
      <c r="R8" s="402">
        <v>40000</v>
      </c>
      <c r="S8" s="427"/>
      <c r="T8" s="402">
        <v>40000</v>
      </c>
      <c r="U8" s="427"/>
      <c r="V8" s="43"/>
    </row>
    <row r="9" spans="2:22" ht="36" x14ac:dyDescent="0.2">
      <c r="B9" s="52" t="s">
        <v>13</v>
      </c>
      <c r="C9" s="126" t="s">
        <v>60</v>
      </c>
      <c r="D9" s="54" t="s">
        <v>61</v>
      </c>
      <c r="E9" s="126" t="s">
        <v>25</v>
      </c>
      <c r="F9" s="223"/>
      <c r="G9" s="431"/>
      <c r="H9" s="223"/>
      <c r="I9" s="431"/>
      <c r="J9" s="223"/>
      <c r="K9" s="431"/>
      <c r="L9" s="223"/>
      <c r="M9" s="463"/>
      <c r="N9" s="223"/>
      <c r="O9" s="463"/>
      <c r="P9" s="403">
        <v>5305</v>
      </c>
      <c r="Q9" s="393">
        <f>References!B56</f>
        <v>53</v>
      </c>
      <c r="R9" s="403">
        <v>4171</v>
      </c>
      <c r="S9" s="393">
        <f>References!B54</f>
        <v>51</v>
      </c>
      <c r="T9" s="404">
        <v>4918</v>
      </c>
      <c r="U9" s="393">
        <f>References!G6</f>
        <v>65</v>
      </c>
      <c r="V9" s="292" t="s">
        <v>495</v>
      </c>
    </row>
    <row r="10" spans="2:22" s="119" customFormat="1" x14ac:dyDescent="0.2">
      <c r="B10" s="45"/>
      <c r="C10" s="41"/>
      <c r="D10" s="40" t="s">
        <v>269</v>
      </c>
      <c r="E10" s="126" t="s">
        <v>25</v>
      </c>
      <c r="F10" s="224"/>
      <c r="G10" s="431"/>
      <c r="H10" s="224"/>
      <c r="I10" s="431"/>
      <c r="J10" s="224"/>
      <c r="K10" s="431"/>
      <c r="L10" s="224"/>
      <c r="M10" s="464"/>
      <c r="N10" s="224"/>
      <c r="O10" s="464"/>
      <c r="P10" s="398">
        <v>14000</v>
      </c>
      <c r="Q10" s="393"/>
      <c r="R10" s="398">
        <v>14000</v>
      </c>
      <c r="S10" s="393"/>
      <c r="T10" s="399">
        <v>14000</v>
      </c>
      <c r="U10" s="393"/>
      <c r="V10" s="41"/>
    </row>
    <row r="11" spans="2:22" ht="72" x14ac:dyDescent="0.2">
      <c r="B11" s="31" t="s">
        <v>13</v>
      </c>
      <c r="C11" s="14" t="s">
        <v>62</v>
      </c>
      <c r="D11" s="35" t="s">
        <v>574</v>
      </c>
      <c r="E11" s="14" t="s">
        <v>25</v>
      </c>
      <c r="F11" s="400">
        <v>22572</v>
      </c>
      <c r="G11" s="427">
        <f>References!$B$27</f>
        <v>24</v>
      </c>
      <c r="H11" s="400">
        <v>24924</v>
      </c>
      <c r="I11" s="427">
        <f>References!B29</f>
        <v>26</v>
      </c>
      <c r="J11" s="400">
        <v>18148</v>
      </c>
      <c r="K11" s="427">
        <f>References!B42</f>
        <v>39</v>
      </c>
      <c r="L11" s="400">
        <v>16028</v>
      </c>
      <c r="M11" s="427">
        <f>References!B57</f>
        <v>54</v>
      </c>
      <c r="N11" s="400">
        <v>17263</v>
      </c>
      <c r="O11" s="427">
        <f>References!B57</f>
        <v>54</v>
      </c>
      <c r="P11" s="400">
        <v>9158</v>
      </c>
      <c r="Q11" s="427">
        <f>References!B56</f>
        <v>53</v>
      </c>
      <c r="R11" s="400">
        <v>7708</v>
      </c>
      <c r="S11" s="427">
        <f>References!B54</f>
        <v>51</v>
      </c>
      <c r="T11" s="401">
        <v>6908</v>
      </c>
      <c r="U11" s="427">
        <f>References!G6</f>
        <v>65</v>
      </c>
      <c r="V11" s="14"/>
    </row>
    <row r="12" spans="2:22" s="119" customFormat="1" x14ac:dyDescent="0.2">
      <c r="B12" s="519"/>
      <c r="C12" s="43"/>
      <c r="D12" s="42" t="s">
        <v>269</v>
      </c>
      <c r="E12" s="14" t="s">
        <v>25</v>
      </c>
      <c r="F12" s="402">
        <v>25000</v>
      </c>
      <c r="G12" s="427"/>
      <c r="H12" s="402">
        <v>25000</v>
      </c>
      <c r="I12" s="382"/>
      <c r="J12" s="402">
        <v>25000</v>
      </c>
      <c r="K12" s="382"/>
      <c r="L12" s="402">
        <v>25000</v>
      </c>
      <c r="M12" s="382"/>
      <c r="N12" s="402">
        <v>25000</v>
      </c>
      <c r="O12" s="382"/>
      <c r="P12" s="402">
        <v>14000</v>
      </c>
      <c r="Q12" s="427"/>
      <c r="R12" s="402">
        <v>14000</v>
      </c>
      <c r="S12" s="427"/>
      <c r="T12" s="405">
        <v>14000</v>
      </c>
      <c r="U12" s="427"/>
      <c r="V12" s="43"/>
    </row>
    <row r="13" spans="2:22" ht="48" x14ac:dyDescent="0.2">
      <c r="B13" s="52" t="s">
        <v>13</v>
      </c>
      <c r="C13" s="126" t="s">
        <v>63</v>
      </c>
      <c r="D13" s="54" t="s">
        <v>64</v>
      </c>
      <c r="E13" s="126" t="s">
        <v>25</v>
      </c>
      <c r="F13" s="59" t="s">
        <v>45</v>
      </c>
      <c r="G13" s="393"/>
      <c r="H13" s="283">
        <v>157</v>
      </c>
      <c r="I13" s="393">
        <f>References!B49</f>
        <v>46</v>
      </c>
      <c r="J13" s="52">
        <v>164</v>
      </c>
      <c r="K13" s="393">
        <f>References!B49</f>
        <v>46</v>
      </c>
      <c r="L13" s="52">
        <v>328</v>
      </c>
      <c r="M13" s="393">
        <f>References!B49</f>
        <v>46</v>
      </c>
      <c r="N13" s="52">
        <v>61</v>
      </c>
      <c r="O13" s="393">
        <f>References!$B$49</f>
        <v>46</v>
      </c>
      <c r="P13" s="52">
        <v>30</v>
      </c>
      <c r="Q13" s="393">
        <f>References!B56</f>
        <v>53</v>
      </c>
      <c r="R13" s="52">
        <v>43</v>
      </c>
      <c r="S13" s="393">
        <f>References!B54</f>
        <v>51</v>
      </c>
      <c r="T13" s="39">
        <v>39</v>
      </c>
      <c r="U13" s="393">
        <f>References!G6</f>
        <v>65</v>
      </c>
      <c r="V13" s="126"/>
    </row>
    <row r="14" spans="2:22" s="119" customFormat="1" x14ac:dyDescent="0.2">
      <c r="B14" s="45"/>
      <c r="C14" s="41"/>
      <c r="D14" s="40" t="s">
        <v>269</v>
      </c>
      <c r="E14" s="126" t="s">
        <v>25</v>
      </c>
      <c r="F14" s="224"/>
      <c r="G14" s="431"/>
      <c r="H14" s="224"/>
      <c r="I14" s="431"/>
      <c r="J14" s="224"/>
      <c r="K14" s="431"/>
      <c r="L14" s="224"/>
      <c r="M14" s="464"/>
      <c r="N14" s="224"/>
      <c r="O14" s="464"/>
      <c r="P14" s="45">
        <v>175</v>
      </c>
      <c r="Q14" s="393"/>
      <c r="R14" s="45">
        <v>175</v>
      </c>
      <c r="S14" s="393"/>
      <c r="T14" s="68">
        <v>175</v>
      </c>
      <c r="U14" s="393"/>
      <c r="V14" s="41"/>
    </row>
    <row r="15" spans="2:22" ht="36" x14ac:dyDescent="0.2">
      <c r="B15" s="31" t="s">
        <v>13</v>
      </c>
      <c r="C15" s="18" t="s">
        <v>65</v>
      </c>
      <c r="D15" s="35" t="s">
        <v>66</v>
      </c>
      <c r="E15" s="14" t="s">
        <v>25</v>
      </c>
      <c r="F15" s="284">
        <v>0.84</v>
      </c>
      <c r="G15" s="427">
        <f>References!$B$27</f>
        <v>24</v>
      </c>
      <c r="H15" s="46">
        <v>0.94199999999999995</v>
      </c>
      <c r="I15" s="427">
        <f>References!B29</f>
        <v>26</v>
      </c>
      <c r="J15" s="46">
        <v>0.91600000000000004</v>
      </c>
      <c r="K15" s="427">
        <f>References!B42</f>
        <v>39</v>
      </c>
      <c r="L15" s="152">
        <v>0.90800000000000003</v>
      </c>
      <c r="M15" s="427">
        <f>References!B32</f>
        <v>29</v>
      </c>
      <c r="N15" s="152">
        <v>0.92979999999999996</v>
      </c>
      <c r="O15" s="427">
        <f>References!B58</f>
        <v>55</v>
      </c>
      <c r="P15" s="285">
        <v>0.91</v>
      </c>
      <c r="Q15" s="161">
        <f>References!B56</f>
        <v>53</v>
      </c>
      <c r="R15" s="285">
        <v>0.92</v>
      </c>
      <c r="S15" s="161">
        <f>References!B54</f>
        <v>51</v>
      </c>
      <c r="T15" s="286">
        <v>0.93</v>
      </c>
      <c r="U15" s="161">
        <f>References!G6</f>
        <v>65</v>
      </c>
      <c r="V15" s="14"/>
    </row>
    <row r="16" spans="2:22" s="119" customFormat="1" x14ac:dyDescent="0.2">
      <c r="B16" s="519"/>
      <c r="C16" s="43"/>
      <c r="D16" s="42" t="s">
        <v>270</v>
      </c>
      <c r="E16" s="14" t="s">
        <v>25</v>
      </c>
      <c r="F16" s="47">
        <v>0.9</v>
      </c>
      <c r="G16" s="427"/>
      <c r="H16" s="48">
        <v>0.9</v>
      </c>
      <c r="I16" s="382"/>
      <c r="J16" s="48">
        <v>0.9</v>
      </c>
      <c r="K16" s="451"/>
      <c r="L16" s="47">
        <v>0.9</v>
      </c>
      <c r="M16" s="427"/>
      <c r="N16" s="47">
        <v>0.9</v>
      </c>
      <c r="O16" s="427"/>
      <c r="P16" s="82">
        <v>0.9</v>
      </c>
      <c r="Q16" s="161"/>
      <c r="R16" s="82">
        <v>0.9</v>
      </c>
      <c r="S16" s="161"/>
      <c r="T16" s="85">
        <v>0.9</v>
      </c>
      <c r="U16" s="161"/>
      <c r="V16" s="43"/>
    </row>
    <row r="17" spans="2:22" ht="36" x14ac:dyDescent="0.2">
      <c r="B17" s="52" t="s">
        <v>13</v>
      </c>
      <c r="C17" s="292" t="s">
        <v>67</v>
      </c>
      <c r="D17" s="54" t="s">
        <v>68</v>
      </c>
      <c r="E17" s="126" t="s">
        <v>25</v>
      </c>
      <c r="F17" s="287">
        <v>0.8</v>
      </c>
      <c r="G17" s="393">
        <f>References!$B$27</f>
        <v>24</v>
      </c>
      <c r="H17" s="49">
        <v>0.92600000000000005</v>
      </c>
      <c r="I17" s="393">
        <f>References!B29</f>
        <v>26</v>
      </c>
      <c r="J17" s="49">
        <v>0.92900000000000005</v>
      </c>
      <c r="K17" s="452">
        <f>References!B42</f>
        <v>39</v>
      </c>
      <c r="L17" s="287">
        <v>0.93700000000000006</v>
      </c>
      <c r="M17" s="393">
        <f>References!B32</f>
        <v>29</v>
      </c>
      <c r="N17" s="288">
        <v>0.95040000000000002</v>
      </c>
      <c r="O17" s="393">
        <f>References!B58</f>
        <v>55</v>
      </c>
      <c r="P17" s="289">
        <v>0.91400000000000003</v>
      </c>
      <c r="Q17" s="436">
        <f>References!B56</f>
        <v>53</v>
      </c>
      <c r="R17" s="290">
        <v>0.93</v>
      </c>
      <c r="S17" s="436">
        <f>References!B54</f>
        <v>51</v>
      </c>
      <c r="T17" s="291">
        <v>0.93</v>
      </c>
      <c r="U17" s="436">
        <f>References!G6</f>
        <v>65</v>
      </c>
      <c r="V17" s="126"/>
    </row>
    <row r="18" spans="2:22" s="119" customFormat="1" x14ac:dyDescent="0.2">
      <c r="B18" s="45"/>
      <c r="C18" s="41"/>
      <c r="D18" s="40" t="s">
        <v>271</v>
      </c>
      <c r="E18" s="126" t="s">
        <v>25</v>
      </c>
      <c r="F18" s="50">
        <v>0.85</v>
      </c>
      <c r="G18" s="393"/>
      <c r="H18" s="51">
        <v>0.85</v>
      </c>
      <c r="I18" s="393"/>
      <c r="J18" s="51">
        <v>0.85</v>
      </c>
      <c r="K18" s="393"/>
      <c r="L18" s="50">
        <v>0.85</v>
      </c>
      <c r="M18" s="393"/>
      <c r="N18" s="50">
        <v>0.85</v>
      </c>
      <c r="O18" s="393"/>
      <c r="P18" s="83">
        <v>0.9</v>
      </c>
      <c r="Q18" s="436"/>
      <c r="R18" s="83">
        <v>0.9</v>
      </c>
      <c r="S18" s="436"/>
      <c r="T18" s="84">
        <v>0.9</v>
      </c>
      <c r="U18" s="436"/>
      <c r="V18" s="41"/>
    </row>
    <row r="19" spans="2:22" ht="36" x14ac:dyDescent="0.2">
      <c r="B19" s="31" t="s">
        <v>13</v>
      </c>
      <c r="C19" s="18" t="s">
        <v>69</v>
      </c>
      <c r="D19" s="35" t="s">
        <v>272</v>
      </c>
      <c r="E19" s="14" t="s">
        <v>25</v>
      </c>
      <c r="F19" s="284">
        <v>0.91</v>
      </c>
      <c r="G19" s="427">
        <f>References!$B$27</f>
        <v>24</v>
      </c>
      <c r="H19" s="46">
        <v>0.96</v>
      </c>
      <c r="I19" s="427">
        <f>References!B29</f>
        <v>26</v>
      </c>
      <c r="J19" s="46">
        <v>0.96599999999999997</v>
      </c>
      <c r="K19" s="427">
        <f>References!B42</f>
        <v>39</v>
      </c>
      <c r="L19" s="284">
        <v>0.98299999999999998</v>
      </c>
      <c r="M19" s="427">
        <f>References!B32</f>
        <v>29</v>
      </c>
      <c r="N19" s="31">
        <v>98.72</v>
      </c>
      <c r="O19" s="427">
        <f>References!B58</f>
        <v>55</v>
      </c>
      <c r="P19" s="516">
        <v>0.94099999999999995</v>
      </c>
      <c r="Q19" s="161">
        <f>References!B56</f>
        <v>53</v>
      </c>
      <c r="R19" s="285">
        <v>0.92</v>
      </c>
      <c r="S19" s="161">
        <f>References!B54</f>
        <v>51</v>
      </c>
      <c r="T19" s="286">
        <v>0.91</v>
      </c>
      <c r="U19" s="161">
        <f>References!G6</f>
        <v>65</v>
      </c>
      <c r="V19" s="14"/>
    </row>
    <row r="20" spans="2:22" s="119" customFormat="1" x14ac:dyDescent="0.2">
      <c r="B20" s="519"/>
      <c r="C20" s="43"/>
      <c r="D20" s="42" t="s">
        <v>273</v>
      </c>
      <c r="E20" s="14" t="s">
        <v>25</v>
      </c>
      <c r="F20" s="47">
        <v>1</v>
      </c>
      <c r="G20" s="427"/>
      <c r="H20" s="48">
        <v>1</v>
      </c>
      <c r="I20" s="382"/>
      <c r="J20" s="48">
        <v>1</v>
      </c>
      <c r="K20" s="427"/>
      <c r="L20" s="47">
        <v>1</v>
      </c>
      <c r="M20" s="427"/>
      <c r="N20" s="47">
        <v>1</v>
      </c>
      <c r="O20" s="382"/>
      <c r="P20" s="82">
        <v>0.9</v>
      </c>
      <c r="Q20" s="465"/>
      <c r="R20" s="82">
        <v>0.9</v>
      </c>
      <c r="S20" s="465"/>
      <c r="T20" s="85">
        <v>0.9</v>
      </c>
      <c r="U20" s="465"/>
      <c r="V20" s="43"/>
    </row>
    <row r="21" spans="2:22" ht="36" x14ac:dyDescent="0.2">
      <c r="B21" s="52" t="s">
        <v>13</v>
      </c>
      <c r="C21" s="126" t="s">
        <v>70</v>
      </c>
      <c r="D21" s="54" t="s">
        <v>573</v>
      </c>
      <c r="E21" s="126" t="s">
        <v>25</v>
      </c>
      <c r="F21" s="403">
        <v>265639</v>
      </c>
      <c r="G21" s="393">
        <f>References!$B$27</f>
        <v>24</v>
      </c>
      <c r="H21" s="403">
        <v>247037</v>
      </c>
      <c r="I21" s="393">
        <f>References!B42</f>
        <v>39</v>
      </c>
      <c r="J21" s="403">
        <v>234091</v>
      </c>
      <c r="K21" s="393">
        <f>References!B42</f>
        <v>39</v>
      </c>
      <c r="L21" s="403">
        <v>223313</v>
      </c>
      <c r="M21" s="393">
        <f>References!B32</f>
        <v>29</v>
      </c>
      <c r="N21" s="403">
        <v>210497</v>
      </c>
      <c r="O21" s="393">
        <f>References!$B$49</f>
        <v>46</v>
      </c>
      <c r="P21" s="403">
        <v>185204</v>
      </c>
      <c r="Q21" s="393">
        <f>References!$B$52</f>
        <v>49</v>
      </c>
      <c r="R21" s="403">
        <v>154660</v>
      </c>
      <c r="S21" s="393">
        <f>References!$B$51</f>
        <v>48</v>
      </c>
      <c r="T21" s="404">
        <v>178440</v>
      </c>
      <c r="U21" s="393">
        <f>References!G7</f>
        <v>66</v>
      </c>
      <c r="V21" s="292"/>
    </row>
    <row r="22" spans="2:22" ht="48" x14ac:dyDescent="0.2">
      <c r="B22" s="31" t="s">
        <v>13</v>
      </c>
      <c r="C22" s="14" t="s">
        <v>71</v>
      </c>
      <c r="D22" s="35" t="s">
        <v>72</v>
      </c>
      <c r="E22" s="14" t="s">
        <v>25</v>
      </c>
      <c r="F22" s="194"/>
      <c r="G22" s="432"/>
      <c r="H22" s="194"/>
      <c r="I22" s="445"/>
      <c r="J22" s="194"/>
      <c r="K22" s="445"/>
      <c r="L22" s="194"/>
      <c r="M22" s="445"/>
      <c r="N22" s="194"/>
      <c r="O22" s="432"/>
      <c r="P22" s="194"/>
      <c r="Q22" s="432"/>
      <c r="R22" s="194"/>
      <c r="S22" s="445"/>
      <c r="T22" s="401">
        <v>5866</v>
      </c>
      <c r="U22" s="427">
        <f>References!G7</f>
        <v>66</v>
      </c>
      <c r="V22" s="267" t="s">
        <v>498</v>
      </c>
    </row>
    <row r="23" spans="2:22" ht="36" x14ac:dyDescent="0.2">
      <c r="B23" s="52" t="s">
        <v>13</v>
      </c>
      <c r="C23" s="126" t="s">
        <v>73</v>
      </c>
      <c r="D23" s="54" t="s">
        <v>572</v>
      </c>
      <c r="E23" s="126" t="s">
        <v>25</v>
      </c>
      <c r="F23" s="59" t="s">
        <v>45</v>
      </c>
      <c r="G23" s="393"/>
      <c r="H23" s="59" t="s">
        <v>45</v>
      </c>
      <c r="I23" s="434"/>
      <c r="J23" s="59" t="s">
        <v>45</v>
      </c>
      <c r="K23" s="434"/>
      <c r="L23" s="59" t="s">
        <v>45</v>
      </c>
      <c r="M23" s="434"/>
      <c r="N23" s="59" t="s">
        <v>45</v>
      </c>
      <c r="O23" s="393"/>
      <c r="P23" s="59" t="s">
        <v>45</v>
      </c>
      <c r="Q23" s="393"/>
      <c r="R23" s="59" t="s">
        <v>45</v>
      </c>
      <c r="S23" s="434"/>
      <c r="T23" s="39">
        <v>36</v>
      </c>
      <c r="U23" s="393">
        <f>References!G7</f>
        <v>66</v>
      </c>
      <c r="V23" s="126"/>
    </row>
    <row r="24" spans="2:22" ht="24" x14ac:dyDescent="0.2">
      <c r="B24" s="31" t="s">
        <v>13</v>
      </c>
      <c r="C24" s="14" t="s">
        <v>74</v>
      </c>
      <c r="D24" s="35" t="s">
        <v>75</v>
      </c>
      <c r="E24" s="14" t="s">
        <v>25</v>
      </c>
      <c r="F24" s="194"/>
      <c r="G24" s="432"/>
      <c r="H24" s="194"/>
      <c r="I24" s="445"/>
      <c r="J24" s="194"/>
      <c r="K24" s="445"/>
      <c r="L24" s="194"/>
      <c r="M24" s="445"/>
      <c r="N24" s="194"/>
      <c r="O24" s="432"/>
      <c r="P24" s="194"/>
      <c r="Q24" s="432"/>
      <c r="R24" s="194"/>
      <c r="S24" s="445"/>
      <c r="T24" s="401">
        <v>26591</v>
      </c>
      <c r="U24" s="427">
        <f>References!G7</f>
        <v>66</v>
      </c>
      <c r="V24" s="14"/>
    </row>
    <row r="25" spans="2:22" ht="36" x14ac:dyDescent="0.2">
      <c r="B25" s="52" t="s">
        <v>13</v>
      </c>
      <c r="C25" s="126" t="s">
        <v>76</v>
      </c>
      <c r="D25" s="54" t="s">
        <v>77</v>
      </c>
      <c r="E25" s="126" t="s">
        <v>25</v>
      </c>
      <c r="F25" s="403">
        <v>2519</v>
      </c>
      <c r="G25" s="393">
        <f>References!$B$27</f>
        <v>24</v>
      </c>
      <c r="H25" s="403">
        <v>1070</v>
      </c>
      <c r="I25" s="393">
        <f>References!B42</f>
        <v>39</v>
      </c>
      <c r="J25" s="52">
        <v>322</v>
      </c>
      <c r="K25" s="393">
        <f>References!G16</f>
        <v>75</v>
      </c>
      <c r="L25" s="52">
        <v>1070</v>
      </c>
      <c r="M25" s="393">
        <f>References!B32</f>
        <v>29</v>
      </c>
      <c r="N25" s="52">
        <v>14</v>
      </c>
      <c r="O25" s="393">
        <f>References!$B$49</f>
        <v>46</v>
      </c>
      <c r="P25" s="52">
        <v>805</v>
      </c>
      <c r="Q25" s="393">
        <f>References!$B$51</f>
        <v>48</v>
      </c>
      <c r="R25" s="52">
        <v>543</v>
      </c>
      <c r="S25" s="393">
        <f>References!$B$51</f>
        <v>48</v>
      </c>
      <c r="T25" s="404">
        <v>1076</v>
      </c>
      <c r="U25" s="393">
        <f>References!G7</f>
        <v>66</v>
      </c>
      <c r="V25" s="126"/>
    </row>
    <row r="26" spans="2:22" ht="24" x14ac:dyDescent="0.2">
      <c r="B26" s="31" t="s">
        <v>13</v>
      </c>
      <c r="C26" s="14" t="s">
        <v>78</v>
      </c>
      <c r="D26" s="35" t="s">
        <v>79</v>
      </c>
      <c r="E26" s="14" t="s">
        <v>25</v>
      </c>
      <c r="F26" s="400">
        <f>1100+1362</f>
        <v>2462</v>
      </c>
      <c r="G26" s="427">
        <f>References!B42</f>
        <v>39</v>
      </c>
      <c r="H26" s="400">
        <f>2816+1648</f>
        <v>4464</v>
      </c>
      <c r="I26" s="427">
        <f>References!B42</f>
        <v>39</v>
      </c>
      <c r="J26" s="400">
        <f>3812+1419</f>
        <v>5231</v>
      </c>
      <c r="K26" s="427">
        <f>References!B42</f>
        <v>39</v>
      </c>
      <c r="L26" s="400">
        <f>3331+794</f>
        <v>4125</v>
      </c>
      <c r="M26" s="427">
        <f>References!B32</f>
        <v>29</v>
      </c>
      <c r="N26" s="400">
        <f>3954+760</f>
        <v>4714</v>
      </c>
      <c r="O26" s="427">
        <f>References!$B$49</f>
        <v>46</v>
      </c>
      <c r="P26" s="400">
        <f>3624+993</f>
        <v>4617</v>
      </c>
      <c r="Q26" s="427">
        <f>References!$B$51</f>
        <v>48</v>
      </c>
      <c r="R26" s="400">
        <f>2431+518</f>
        <v>2949</v>
      </c>
      <c r="S26" s="427">
        <f>References!$B$51</f>
        <v>48</v>
      </c>
      <c r="T26" s="401">
        <v>2202</v>
      </c>
      <c r="U26" s="427">
        <f>References!G7</f>
        <v>66</v>
      </c>
      <c r="V26" s="267" t="s">
        <v>444</v>
      </c>
    </row>
    <row r="27" spans="2:22" ht="24" x14ac:dyDescent="0.2">
      <c r="B27" s="52" t="s">
        <v>13</v>
      </c>
      <c r="C27" s="126" t="s">
        <v>80</v>
      </c>
      <c r="D27" s="54" t="s">
        <v>81</v>
      </c>
      <c r="E27" s="126" t="s">
        <v>25</v>
      </c>
      <c r="F27" s="403">
        <f>16292+11298</f>
        <v>27590</v>
      </c>
      <c r="G27" s="393">
        <f>References!B42</f>
        <v>39</v>
      </c>
      <c r="H27" s="403">
        <f>17480+9312</f>
        <v>26792</v>
      </c>
      <c r="I27" s="393">
        <f>References!B42</f>
        <v>39</v>
      </c>
      <c r="J27" s="403">
        <f>17098+3861</f>
        <v>20959</v>
      </c>
      <c r="K27" s="393">
        <f>References!B42</f>
        <v>39</v>
      </c>
      <c r="L27" s="403">
        <f>14193+1358</f>
        <v>15551</v>
      </c>
      <c r="M27" s="393">
        <f>References!B32</f>
        <v>29</v>
      </c>
      <c r="N27" s="403">
        <f>15746+1341</f>
        <v>17087</v>
      </c>
      <c r="O27" s="393">
        <f>References!$B$49</f>
        <v>46</v>
      </c>
      <c r="P27" s="403">
        <f>15410+1642</f>
        <v>17052</v>
      </c>
      <c r="Q27" s="393">
        <f>References!$B$51</f>
        <v>48</v>
      </c>
      <c r="R27" s="403">
        <f>9467+1418</f>
        <v>10885</v>
      </c>
      <c r="S27" s="393">
        <f>References!$B$51</f>
        <v>48</v>
      </c>
      <c r="T27" s="404">
        <v>10160</v>
      </c>
      <c r="U27" s="393">
        <f>References!G7</f>
        <v>66</v>
      </c>
      <c r="V27" s="292" t="s">
        <v>445</v>
      </c>
    </row>
    <row r="28" spans="2:22" x14ac:dyDescent="0.2">
      <c r="B28" s="31" t="s">
        <v>13</v>
      </c>
      <c r="C28" s="14" t="s">
        <v>82</v>
      </c>
      <c r="D28" s="35"/>
      <c r="E28" s="14" t="s">
        <v>25</v>
      </c>
      <c r="F28" s="235"/>
      <c r="G28" s="435"/>
      <c r="H28" s="235"/>
      <c r="I28" s="435"/>
      <c r="J28" s="235"/>
      <c r="K28" s="435"/>
      <c r="L28" s="236"/>
      <c r="M28" s="435"/>
      <c r="N28" s="237"/>
      <c r="O28" s="454"/>
      <c r="P28" s="236"/>
      <c r="Q28" s="439"/>
      <c r="R28" s="236"/>
      <c r="S28" s="439"/>
      <c r="T28" s="25">
        <v>89</v>
      </c>
      <c r="U28" s="427">
        <f>References!G7</f>
        <v>66</v>
      </c>
      <c r="V28" s="14"/>
    </row>
    <row r="29" spans="2:22" x14ac:dyDescent="0.2">
      <c r="B29" s="520" t="s">
        <v>394</v>
      </c>
      <c r="C29" s="126"/>
      <c r="D29" s="54"/>
      <c r="E29" s="126"/>
      <c r="F29" s="59"/>
      <c r="G29" s="434"/>
      <c r="H29" s="52"/>
      <c r="I29" s="434"/>
      <c r="J29" s="52"/>
      <c r="K29" s="434"/>
      <c r="L29" s="52"/>
      <c r="M29" s="434"/>
      <c r="N29" s="52"/>
      <c r="O29" s="434"/>
      <c r="P29" s="52"/>
      <c r="Q29" s="434"/>
      <c r="R29" s="52"/>
      <c r="S29" s="434"/>
      <c r="T29" s="39"/>
      <c r="U29" s="434"/>
      <c r="V29" s="126"/>
    </row>
    <row r="30" spans="2:22" ht="24" x14ac:dyDescent="0.2">
      <c r="B30" s="52" t="s">
        <v>13</v>
      </c>
      <c r="C30" s="126" t="s">
        <v>319</v>
      </c>
      <c r="D30" s="54" t="s">
        <v>542</v>
      </c>
      <c r="E30" s="126" t="s">
        <v>15</v>
      </c>
      <c r="F30" s="403">
        <v>1663</v>
      </c>
      <c r="G30" s="393">
        <f>References!B4</f>
        <v>1</v>
      </c>
      <c r="H30" s="403">
        <v>1655</v>
      </c>
      <c r="I30" s="393">
        <f>References!B5</f>
        <v>2</v>
      </c>
      <c r="J30" s="409">
        <v>1658</v>
      </c>
      <c r="K30" s="394">
        <f>References!B61</f>
        <v>58</v>
      </c>
      <c r="L30" s="403">
        <v>1657</v>
      </c>
      <c r="M30" s="393">
        <f>References!B40</f>
        <v>37</v>
      </c>
      <c r="N30" s="403">
        <v>1657</v>
      </c>
      <c r="O30" s="393">
        <f>References!B34</f>
        <v>31</v>
      </c>
      <c r="P30" s="403">
        <v>2334</v>
      </c>
      <c r="Q30" s="426">
        <f>References!$B$59</f>
        <v>56</v>
      </c>
      <c r="R30" s="409">
        <v>1171</v>
      </c>
      <c r="S30" s="393">
        <f>References!$B$60</f>
        <v>57</v>
      </c>
      <c r="T30" s="404">
        <f>1947</f>
        <v>1947</v>
      </c>
      <c r="U30" s="393">
        <f>References!$G$4</f>
        <v>63</v>
      </c>
      <c r="V30" s="126"/>
    </row>
    <row r="31" spans="2:22" s="119" customFormat="1" x14ac:dyDescent="0.2">
      <c r="B31" s="45"/>
      <c r="C31" s="41"/>
      <c r="D31" s="40" t="s">
        <v>294</v>
      </c>
      <c r="E31" s="126" t="s">
        <v>15</v>
      </c>
      <c r="F31" s="398">
        <v>4800</v>
      </c>
      <c r="G31" s="393"/>
      <c r="H31" s="398">
        <v>4800</v>
      </c>
      <c r="I31" s="393"/>
      <c r="J31" s="410">
        <v>4800</v>
      </c>
      <c r="K31" s="394"/>
      <c r="L31" s="398">
        <v>4800</v>
      </c>
      <c r="M31" s="444"/>
      <c r="N31" s="398">
        <v>4800</v>
      </c>
      <c r="O31" s="467"/>
      <c r="P31" s="398">
        <v>4800</v>
      </c>
      <c r="Q31" s="393"/>
      <c r="R31" s="410">
        <v>4800</v>
      </c>
      <c r="S31" s="394"/>
      <c r="T31" s="399">
        <v>4800</v>
      </c>
      <c r="U31" s="393"/>
      <c r="V31" s="41"/>
    </row>
    <row r="32" spans="2:22" s="119" customFormat="1" x14ac:dyDescent="0.2">
      <c r="B32" s="521" t="s">
        <v>395</v>
      </c>
      <c r="C32" s="117"/>
      <c r="D32" s="72"/>
      <c r="E32" s="18"/>
      <c r="F32" s="118"/>
      <c r="G32" s="161"/>
      <c r="H32" s="118"/>
      <c r="I32" s="161"/>
      <c r="J32" s="71"/>
      <c r="K32" s="446"/>
      <c r="L32" s="73"/>
      <c r="M32" s="465"/>
      <c r="N32" s="73"/>
      <c r="O32" s="468"/>
      <c r="P32" s="118"/>
      <c r="Q32" s="161"/>
      <c r="R32" s="71"/>
      <c r="S32" s="446"/>
      <c r="T32" s="73"/>
      <c r="U32" s="161"/>
      <c r="V32" s="117"/>
    </row>
    <row r="33" spans="2:22" ht="36" x14ac:dyDescent="0.2">
      <c r="B33" s="31" t="s">
        <v>13</v>
      </c>
      <c r="C33" s="14" t="s">
        <v>326</v>
      </c>
      <c r="D33" s="35" t="s">
        <v>543</v>
      </c>
      <c r="E33" s="14" t="s">
        <v>15</v>
      </c>
      <c r="F33" s="225"/>
      <c r="G33" s="428"/>
      <c r="H33" s="226"/>
      <c r="I33" s="428"/>
      <c r="J33" s="227"/>
      <c r="K33" s="453"/>
      <c r="L33" s="413">
        <v>2762</v>
      </c>
      <c r="M33" s="161">
        <f>References!G4</f>
        <v>63</v>
      </c>
      <c r="N33" s="413">
        <v>2047</v>
      </c>
      <c r="O33" s="161">
        <f>References!$G$4</f>
        <v>63</v>
      </c>
      <c r="P33" s="400">
        <v>5845</v>
      </c>
      <c r="Q33" s="427">
        <f>References!$B$59</f>
        <v>56</v>
      </c>
      <c r="R33" s="411">
        <v>1855</v>
      </c>
      <c r="S33" s="446">
        <f>References!$B$60</f>
        <v>57</v>
      </c>
      <c r="T33" s="401">
        <v>5464</v>
      </c>
      <c r="U33" s="446">
        <f>References!$G$4</f>
        <v>63</v>
      </c>
      <c r="V33" s="18"/>
    </row>
    <row r="34" spans="2:22" s="119" customFormat="1" x14ac:dyDescent="0.2">
      <c r="B34" s="519"/>
      <c r="C34" s="43"/>
      <c r="D34" s="42" t="s">
        <v>398</v>
      </c>
      <c r="E34" s="14" t="s">
        <v>15</v>
      </c>
      <c r="F34" s="228"/>
      <c r="G34" s="428"/>
      <c r="H34" s="228"/>
      <c r="I34" s="428"/>
      <c r="J34" s="229"/>
      <c r="K34" s="453"/>
      <c r="L34" s="225" t="s">
        <v>45</v>
      </c>
      <c r="M34" s="466"/>
      <c r="N34" s="225" t="s">
        <v>45</v>
      </c>
      <c r="O34" s="428"/>
      <c r="P34" s="402">
        <v>10000</v>
      </c>
      <c r="Q34" s="427"/>
      <c r="R34" s="412">
        <v>10000</v>
      </c>
      <c r="S34" s="472"/>
      <c r="T34" s="405">
        <v>10000</v>
      </c>
      <c r="U34" s="427"/>
      <c r="V34" s="43"/>
    </row>
    <row r="35" spans="2:22" s="119" customFormat="1" ht="60" x14ac:dyDescent="0.2">
      <c r="B35" s="120"/>
      <c r="C35" s="18"/>
      <c r="D35" s="121" t="s">
        <v>293</v>
      </c>
      <c r="E35" s="18" t="s">
        <v>15</v>
      </c>
      <c r="F35" s="413">
        <v>13133</v>
      </c>
      <c r="G35" s="161">
        <f>References!B4</f>
        <v>1</v>
      </c>
      <c r="H35" s="413">
        <v>15365</v>
      </c>
      <c r="I35" s="161">
        <f>References!B5</f>
        <v>2</v>
      </c>
      <c r="J35" s="415">
        <v>5488</v>
      </c>
      <c r="K35" s="446">
        <f>References!B61</f>
        <v>58</v>
      </c>
      <c r="L35" s="413">
        <v>9036</v>
      </c>
      <c r="M35" s="161">
        <f>References!B40</f>
        <v>37</v>
      </c>
      <c r="N35" s="413">
        <v>7163</v>
      </c>
      <c r="O35" s="161">
        <f>References!B34</f>
        <v>31</v>
      </c>
      <c r="P35" s="230"/>
      <c r="Q35" s="428"/>
      <c r="R35" s="294"/>
      <c r="S35" s="453"/>
      <c r="T35" s="294"/>
      <c r="U35" s="453"/>
      <c r="V35" s="18"/>
    </row>
    <row r="36" spans="2:22" s="119" customFormat="1" x14ac:dyDescent="0.2">
      <c r="B36" s="118"/>
      <c r="C36" s="117"/>
      <c r="D36" s="72" t="s">
        <v>399</v>
      </c>
      <c r="E36" s="18" t="s">
        <v>15</v>
      </c>
      <c r="F36" s="414">
        <v>14000</v>
      </c>
      <c r="G36" s="161"/>
      <c r="H36" s="414">
        <v>14000</v>
      </c>
      <c r="I36" s="161"/>
      <c r="J36" s="395">
        <v>14000</v>
      </c>
      <c r="K36" s="446"/>
      <c r="L36" s="414">
        <v>14000</v>
      </c>
      <c r="M36" s="465"/>
      <c r="N36" s="414">
        <v>14000</v>
      </c>
      <c r="O36" s="468"/>
      <c r="P36" s="232"/>
      <c r="Q36" s="428"/>
      <c r="R36" s="233"/>
      <c r="S36" s="453"/>
      <c r="T36" s="233"/>
      <c r="U36" s="453"/>
      <c r="V36" s="18"/>
    </row>
    <row r="37" spans="2:22" ht="36" x14ac:dyDescent="0.2">
      <c r="B37" s="120" t="s">
        <v>13</v>
      </c>
      <c r="C37" s="18" t="s">
        <v>327</v>
      </c>
      <c r="D37" s="121" t="s">
        <v>84</v>
      </c>
      <c r="E37" s="18" t="s">
        <v>15</v>
      </c>
      <c r="F37" s="228"/>
      <c r="G37" s="428"/>
      <c r="H37" s="228"/>
      <c r="I37" s="428"/>
      <c r="J37" s="229"/>
      <c r="K37" s="453"/>
      <c r="L37" s="413">
        <v>2961</v>
      </c>
      <c r="M37" s="161">
        <f>References!G4</f>
        <v>63</v>
      </c>
      <c r="N37" s="413">
        <v>1334</v>
      </c>
      <c r="O37" s="161">
        <f>References!$G$4</f>
        <v>63</v>
      </c>
      <c r="P37" s="413">
        <v>2200</v>
      </c>
      <c r="Q37" s="427">
        <f>References!$B$59</f>
        <v>56</v>
      </c>
      <c r="R37" s="415">
        <v>1836</v>
      </c>
      <c r="S37" s="446">
        <f>References!$B$60</f>
        <v>57</v>
      </c>
      <c r="T37" s="416">
        <v>1062</v>
      </c>
      <c r="U37" s="446">
        <f>References!$G$4</f>
        <v>63</v>
      </c>
      <c r="V37" s="18"/>
    </row>
    <row r="38" spans="2:22" s="119" customFormat="1" x14ac:dyDescent="0.2">
      <c r="B38" s="118"/>
      <c r="C38" s="117"/>
      <c r="D38" s="72" t="s">
        <v>400</v>
      </c>
      <c r="E38" s="18" t="s">
        <v>15</v>
      </c>
      <c r="F38" s="228"/>
      <c r="G38" s="428"/>
      <c r="H38" s="228"/>
      <c r="I38" s="428"/>
      <c r="J38" s="229"/>
      <c r="K38" s="453"/>
      <c r="L38" s="228" t="s">
        <v>45</v>
      </c>
      <c r="M38" s="466"/>
      <c r="N38" s="228" t="s">
        <v>45</v>
      </c>
      <c r="O38" s="466"/>
      <c r="P38" s="414">
        <v>5000</v>
      </c>
      <c r="Q38" s="161"/>
      <c r="R38" s="395">
        <v>5000</v>
      </c>
      <c r="S38" s="446"/>
      <c r="T38" s="417">
        <v>5000</v>
      </c>
      <c r="U38" s="161"/>
      <c r="V38" s="117"/>
    </row>
    <row r="39" spans="2:22" s="119" customFormat="1" x14ac:dyDescent="0.2">
      <c r="B39" s="520" t="s">
        <v>396</v>
      </c>
      <c r="C39" s="41"/>
      <c r="D39" s="40"/>
      <c r="E39" s="126"/>
      <c r="F39" s="235"/>
      <c r="G39" s="435"/>
      <c r="H39" s="236"/>
      <c r="I39" s="435"/>
      <c r="J39" s="237"/>
      <c r="K39" s="454"/>
      <c r="L39" s="236"/>
      <c r="M39" s="439"/>
      <c r="N39" s="236"/>
      <c r="O39" s="439"/>
      <c r="P39" s="45"/>
      <c r="Q39" s="393"/>
      <c r="R39" s="69"/>
      <c r="S39" s="394"/>
      <c r="T39" s="399"/>
      <c r="U39" s="393"/>
      <c r="V39" s="41"/>
    </row>
    <row r="40" spans="2:22" ht="36" x14ac:dyDescent="0.2">
      <c r="B40" s="52" t="s">
        <v>13</v>
      </c>
      <c r="C40" s="126" t="s">
        <v>328</v>
      </c>
      <c r="D40" s="54" t="s">
        <v>544</v>
      </c>
      <c r="E40" s="126" t="s">
        <v>15</v>
      </c>
      <c r="F40" s="295"/>
      <c r="G40" s="435"/>
      <c r="H40" s="295"/>
      <c r="I40" s="435"/>
      <c r="J40" s="295"/>
      <c r="K40" s="435"/>
      <c r="L40" s="295"/>
      <c r="M40" s="438"/>
      <c r="N40" s="295"/>
      <c r="O40" s="469"/>
      <c r="P40" s="403">
        <v>3723</v>
      </c>
      <c r="Q40" s="426">
        <f>References!$B$59</f>
        <v>56</v>
      </c>
      <c r="R40" s="409">
        <v>2799</v>
      </c>
      <c r="S40" s="393">
        <f>References!$B$60</f>
        <v>57</v>
      </c>
      <c r="T40" s="404">
        <v>2601</v>
      </c>
      <c r="U40" s="393">
        <f>References!$G$4</f>
        <v>63</v>
      </c>
      <c r="V40" s="126"/>
    </row>
    <row r="41" spans="2:22" s="119" customFormat="1" x14ac:dyDescent="0.2">
      <c r="B41" s="45"/>
      <c r="C41" s="41"/>
      <c r="D41" s="40" t="s">
        <v>397</v>
      </c>
      <c r="E41" s="126" t="s">
        <v>15</v>
      </c>
      <c r="F41" s="238"/>
      <c r="G41" s="435"/>
      <c r="H41" s="238"/>
      <c r="I41" s="435"/>
      <c r="J41" s="238"/>
      <c r="K41" s="435"/>
      <c r="L41" s="238"/>
      <c r="M41" s="439"/>
      <c r="N41" s="238"/>
      <c r="O41" s="470"/>
      <c r="P41" s="398">
        <v>5000</v>
      </c>
      <c r="Q41" s="393"/>
      <c r="R41" s="410">
        <v>5000</v>
      </c>
      <c r="S41" s="394"/>
      <c r="T41" s="399">
        <v>5000</v>
      </c>
      <c r="U41" s="393"/>
      <c r="V41" s="41"/>
    </row>
    <row r="42" spans="2:22" s="119" customFormat="1" ht="36" x14ac:dyDescent="0.2">
      <c r="B42" s="45"/>
      <c r="C42" s="41"/>
      <c r="D42" s="124" t="s">
        <v>401</v>
      </c>
      <c r="E42" s="126" t="s">
        <v>15</v>
      </c>
      <c r="F42" s="403">
        <v>3341</v>
      </c>
      <c r="G42" s="436">
        <f>References!B4</f>
        <v>1</v>
      </c>
      <c r="H42" s="420">
        <v>4158</v>
      </c>
      <c r="I42" s="436">
        <f>References!B5</f>
        <v>2</v>
      </c>
      <c r="J42" s="421">
        <v>3435</v>
      </c>
      <c r="K42" s="455">
        <f>References!B61</f>
        <v>58</v>
      </c>
      <c r="L42" s="420">
        <v>2740</v>
      </c>
      <c r="M42" s="436">
        <f>References!B40</f>
        <v>37</v>
      </c>
      <c r="N42" s="420">
        <v>3388</v>
      </c>
      <c r="O42" s="436">
        <f>References!B34</f>
        <v>31</v>
      </c>
      <c r="P42" s="418"/>
      <c r="Q42" s="435"/>
      <c r="R42" s="419"/>
      <c r="S42" s="454"/>
      <c r="T42" s="240"/>
      <c r="U42" s="454"/>
      <c r="V42" s="126" t="s">
        <v>446</v>
      </c>
    </row>
    <row r="43" spans="2:22" s="119" customFormat="1" x14ac:dyDescent="0.2">
      <c r="B43" s="45"/>
      <c r="C43" s="41"/>
      <c r="D43" s="40" t="s">
        <v>402</v>
      </c>
      <c r="E43" s="126" t="s">
        <v>15</v>
      </c>
      <c r="F43" s="398">
        <v>6500</v>
      </c>
      <c r="G43" s="437"/>
      <c r="H43" s="407">
        <v>6500</v>
      </c>
      <c r="I43" s="437"/>
      <c r="J43" s="408">
        <v>6500</v>
      </c>
      <c r="K43" s="456"/>
      <c r="L43" s="407">
        <v>6500</v>
      </c>
      <c r="M43" s="437"/>
      <c r="N43" s="407">
        <v>6500</v>
      </c>
      <c r="O43" s="471"/>
      <c r="P43" s="239"/>
      <c r="Q43" s="435"/>
      <c r="R43" s="240"/>
      <c r="S43" s="454"/>
      <c r="T43" s="240"/>
      <c r="U43" s="454"/>
      <c r="V43" s="41"/>
    </row>
    <row r="44" spans="2:22" ht="36" x14ac:dyDescent="0.2">
      <c r="B44" s="52" t="s">
        <v>13</v>
      </c>
      <c r="C44" s="126" t="s">
        <v>329</v>
      </c>
      <c r="D44" s="54" t="s">
        <v>85</v>
      </c>
      <c r="E44" s="126" t="s">
        <v>15</v>
      </c>
      <c r="F44" s="241"/>
      <c r="G44" s="438"/>
      <c r="H44" s="241"/>
      <c r="I44" s="438"/>
      <c r="J44" s="422"/>
      <c r="K44" s="457"/>
      <c r="L44" s="52">
        <v>9</v>
      </c>
      <c r="M44" s="393">
        <f>References!G4</f>
        <v>63</v>
      </c>
      <c r="N44" s="52">
        <v>8</v>
      </c>
      <c r="O44" s="393">
        <f>References!$G$4</f>
        <v>63</v>
      </c>
      <c r="P44" s="52">
        <v>26</v>
      </c>
      <c r="Q44" s="426">
        <f>References!$B$59</f>
        <v>56</v>
      </c>
      <c r="R44" s="55">
        <v>14</v>
      </c>
      <c r="S44" s="393">
        <f>References!$B$60</f>
        <v>57</v>
      </c>
      <c r="T44" s="39">
        <v>12</v>
      </c>
      <c r="U44" s="393">
        <f>References!$G$4</f>
        <v>63</v>
      </c>
      <c r="V44" s="41"/>
    </row>
    <row r="45" spans="2:22" s="119" customFormat="1" x14ac:dyDescent="0.2">
      <c r="B45" s="45"/>
      <c r="C45" s="41"/>
      <c r="D45" s="40" t="s">
        <v>403</v>
      </c>
      <c r="E45" s="126" t="s">
        <v>15</v>
      </c>
      <c r="F45" s="235"/>
      <c r="G45" s="439"/>
      <c r="H45" s="235"/>
      <c r="I45" s="439"/>
      <c r="J45" s="242"/>
      <c r="K45" s="458"/>
      <c r="L45" s="235" t="s">
        <v>45</v>
      </c>
      <c r="M45" s="439"/>
      <c r="N45" s="235" t="s">
        <v>45</v>
      </c>
      <c r="O45" s="439"/>
      <c r="P45" s="45">
        <v>45</v>
      </c>
      <c r="Q45" s="393"/>
      <c r="R45" s="69">
        <v>45</v>
      </c>
      <c r="S45" s="394"/>
      <c r="T45" s="68">
        <v>45</v>
      </c>
      <c r="U45" s="393">
        <f>References!$G$4</f>
        <v>63</v>
      </c>
      <c r="V45" s="41"/>
    </row>
    <row r="46" spans="2:22" ht="36" x14ac:dyDescent="0.2">
      <c r="B46" s="120" t="s">
        <v>13</v>
      </c>
      <c r="C46" s="18" t="s">
        <v>70</v>
      </c>
      <c r="D46" s="121" t="s">
        <v>563</v>
      </c>
      <c r="E46" s="18" t="s">
        <v>15</v>
      </c>
      <c r="F46" s="228"/>
      <c r="G46" s="428"/>
      <c r="H46" s="228"/>
      <c r="I46" s="428"/>
      <c r="J46" s="229"/>
      <c r="K46" s="453"/>
      <c r="L46" s="413">
        <v>42671</v>
      </c>
      <c r="M46" s="446">
        <f>References!$G$4</f>
        <v>63</v>
      </c>
      <c r="N46" s="413">
        <v>43705</v>
      </c>
      <c r="O46" s="446">
        <f>References!$G$4</f>
        <v>63</v>
      </c>
      <c r="P46" s="413">
        <v>42332</v>
      </c>
      <c r="Q46" s="446">
        <f>References!$G$4</f>
        <v>63</v>
      </c>
      <c r="R46" s="415">
        <v>34993</v>
      </c>
      <c r="S46" s="446">
        <f>References!$G$4</f>
        <v>63</v>
      </c>
      <c r="T46" s="416">
        <v>35870</v>
      </c>
      <c r="U46" s="446">
        <f>References!$G$4</f>
        <v>63</v>
      </c>
      <c r="V46" s="18"/>
    </row>
    <row r="47" spans="2:22" ht="48" x14ac:dyDescent="0.2">
      <c r="B47" s="52" t="s">
        <v>13</v>
      </c>
      <c r="C47" s="126" t="s">
        <v>71</v>
      </c>
      <c r="D47" s="54" t="s">
        <v>564</v>
      </c>
      <c r="E47" s="126" t="s">
        <v>15</v>
      </c>
      <c r="F47" s="59" t="s">
        <v>45</v>
      </c>
      <c r="G47" s="434"/>
      <c r="H47" s="153" t="s">
        <v>45</v>
      </c>
      <c r="I47" s="447"/>
      <c r="J47" s="153" t="s">
        <v>45</v>
      </c>
      <c r="K47" s="447"/>
      <c r="L47" s="423">
        <v>4301</v>
      </c>
      <c r="M47" s="393">
        <f>References!$G$4</f>
        <v>63</v>
      </c>
      <c r="N47" s="423">
        <v>2737</v>
      </c>
      <c r="O47" s="393">
        <f>References!$G$4</f>
        <v>63</v>
      </c>
      <c r="P47" s="423">
        <v>6624</v>
      </c>
      <c r="Q47" s="426">
        <f>References!$B$59</f>
        <v>56</v>
      </c>
      <c r="R47" s="423">
        <v>3177</v>
      </c>
      <c r="S47" s="393">
        <f>References!G4</f>
        <v>63</v>
      </c>
      <c r="T47" s="404">
        <v>1834</v>
      </c>
      <c r="U47" s="393">
        <f>References!$G$4</f>
        <v>63</v>
      </c>
      <c r="V47" s="126"/>
    </row>
    <row r="48" spans="2:22" ht="36" x14ac:dyDescent="0.2">
      <c r="B48" s="31" t="s">
        <v>13</v>
      </c>
      <c r="C48" s="14" t="s">
        <v>73</v>
      </c>
      <c r="D48" s="35" t="s">
        <v>565</v>
      </c>
      <c r="E48" s="14" t="s">
        <v>15</v>
      </c>
      <c r="F48" s="243"/>
      <c r="G48" s="440"/>
      <c r="H48" s="296" t="str">
        <f>'SC&amp;R Appendix'!B2</f>
        <v>TABLE 1</v>
      </c>
      <c r="I48" s="428">
        <f>References!B62</f>
        <v>59</v>
      </c>
      <c r="J48" s="294">
        <v>0</v>
      </c>
      <c r="K48" s="453">
        <f>References!B61</f>
        <v>58</v>
      </c>
      <c r="L48" s="230">
        <v>0</v>
      </c>
      <c r="M48" s="428">
        <f>References!$G$4</f>
        <v>63</v>
      </c>
      <c r="N48" s="230">
        <v>0</v>
      </c>
      <c r="O48" s="428">
        <f>References!$G$4</f>
        <v>63</v>
      </c>
      <c r="P48" s="296" t="str">
        <f>'SC&amp;R Appendix'!B22</f>
        <v>TABLE 2</v>
      </c>
      <c r="Q48" s="428">
        <f>References!$B$59</f>
        <v>56</v>
      </c>
      <c r="R48" s="473" t="str">
        <f>'SC&amp;R Appendix'!B31</f>
        <v>TABLE 3</v>
      </c>
      <c r="S48" s="446">
        <f>References!$B$60</f>
        <v>57</v>
      </c>
      <c r="T48" s="474" t="s">
        <v>427</v>
      </c>
      <c r="U48" s="446">
        <f>References!$G$4</f>
        <v>63</v>
      </c>
      <c r="V48" s="14"/>
    </row>
    <row r="49" spans="2:22" ht="24" x14ac:dyDescent="0.2">
      <c r="B49" s="52" t="s">
        <v>13</v>
      </c>
      <c r="C49" s="126" t="s">
        <v>86</v>
      </c>
      <c r="D49" s="54" t="s">
        <v>566</v>
      </c>
      <c r="E49" s="126" t="s">
        <v>15</v>
      </c>
      <c r="F49" s="59" t="s">
        <v>45</v>
      </c>
      <c r="G49" s="434"/>
      <c r="H49" s="59" t="s">
        <v>45</v>
      </c>
      <c r="I49" s="393"/>
      <c r="J49" s="153" t="s">
        <v>45</v>
      </c>
      <c r="K49" s="394"/>
      <c r="L49" s="403">
        <v>11680</v>
      </c>
      <c r="M49" s="393">
        <f>References!$G$4</f>
        <v>63</v>
      </c>
      <c r="N49" s="403">
        <v>12980</v>
      </c>
      <c r="O49" s="393">
        <f>References!$G$4</f>
        <v>63</v>
      </c>
      <c r="P49" s="403">
        <v>16844</v>
      </c>
      <c r="Q49" s="426">
        <f>References!$B$59</f>
        <v>56</v>
      </c>
      <c r="R49" s="409">
        <v>17152</v>
      </c>
      <c r="S49" s="394">
        <f>References!G4</f>
        <v>63</v>
      </c>
      <c r="T49" s="404">
        <v>11760</v>
      </c>
      <c r="U49" s="393">
        <f>References!$G$4</f>
        <v>63</v>
      </c>
      <c r="V49" s="292" t="s">
        <v>477</v>
      </c>
    </row>
    <row r="50" spans="2:22" ht="36" x14ac:dyDescent="0.2">
      <c r="B50" s="31" t="s">
        <v>13</v>
      </c>
      <c r="C50" s="14" t="s">
        <v>76</v>
      </c>
      <c r="D50" s="121" t="s">
        <v>567</v>
      </c>
      <c r="E50" s="14" t="s">
        <v>15</v>
      </c>
      <c r="F50" s="228"/>
      <c r="G50" s="428"/>
      <c r="H50" s="228"/>
      <c r="I50" s="428"/>
      <c r="J50" s="229"/>
      <c r="K50" s="453"/>
      <c r="L50" s="400">
        <v>1182</v>
      </c>
      <c r="M50" s="161">
        <f>References!$G$4</f>
        <v>63</v>
      </c>
      <c r="N50" s="400">
        <v>1182</v>
      </c>
      <c r="O50" s="161">
        <f>References!$G$4</f>
        <v>63</v>
      </c>
      <c r="P50" s="400">
        <v>1860</v>
      </c>
      <c r="Q50" s="427">
        <f>References!$B$59</f>
        <v>56</v>
      </c>
      <c r="R50" s="415">
        <v>698</v>
      </c>
      <c r="S50" s="446">
        <f>References!$B$60</f>
        <v>57</v>
      </c>
      <c r="T50" s="401">
        <v>1473</v>
      </c>
      <c r="U50" s="446">
        <f>References!$G$4</f>
        <v>63</v>
      </c>
      <c r="V50" s="267" t="s">
        <v>477</v>
      </c>
    </row>
    <row r="51" spans="2:22" x14ac:dyDescent="0.2">
      <c r="B51" s="52" t="s">
        <v>13</v>
      </c>
      <c r="C51" s="126" t="s">
        <v>87</v>
      </c>
      <c r="D51" s="54" t="s">
        <v>568</v>
      </c>
      <c r="E51" s="126" t="s">
        <v>15</v>
      </c>
      <c r="F51" s="235"/>
      <c r="G51" s="439"/>
      <c r="H51" s="235"/>
      <c r="I51" s="439"/>
      <c r="J51" s="242"/>
      <c r="K51" s="458"/>
      <c r="L51" s="403">
        <v>580</v>
      </c>
      <c r="M51" s="393">
        <f>References!$G$4</f>
        <v>63</v>
      </c>
      <c r="N51" s="403">
        <v>892</v>
      </c>
      <c r="O51" s="393">
        <f>References!$G$4</f>
        <v>63</v>
      </c>
      <c r="P51" s="403">
        <v>1138</v>
      </c>
      <c r="Q51" s="393">
        <f>References!$G$4</f>
        <v>63</v>
      </c>
      <c r="R51" s="409">
        <v>904</v>
      </c>
      <c r="S51" s="393">
        <f>References!$G$4</f>
        <v>63</v>
      </c>
      <c r="T51" s="404">
        <v>764</v>
      </c>
      <c r="U51" s="393">
        <f>References!$G$4</f>
        <v>63</v>
      </c>
      <c r="V51" s="126"/>
    </row>
    <row r="52" spans="2:22" x14ac:dyDescent="0.2">
      <c r="B52" s="31" t="s">
        <v>13</v>
      </c>
      <c r="C52" s="14" t="s">
        <v>88</v>
      </c>
      <c r="D52" s="121" t="s">
        <v>569</v>
      </c>
      <c r="E52" s="14" t="s">
        <v>15</v>
      </c>
      <c r="F52" s="228"/>
      <c r="G52" s="428"/>
      <c r="H52" s="228"/>
      <c r="I52" s="428"/>
      <c r="J52" s="229"/>
      <c r="K52" s="453"/>
      <c r="L52" s="400">
        <v>2660</v>
      </c>
      <c r="M52" s="446">
        <f>References!$G$4</f>
        <v>63</v>
      </c>
      <c r="N52" s="400">
        <v>3186</v>
      </c>
      <c r="O52" s="446">
        <f>References!$G$4</f>
        <v>63</v>
      </c>
      <c r="P52" s="400">
        <v>3195</v>
      </c>
      <c r="Q52" s="446">
        <f>References!$G$4</f>
        <v>63</v>
      </c>
      <c r="R52" s="415">
        <v>2473</v>
      </c>
      <c r="S52" s="446">
        <f>References!$G$4</f>
        <v>63</v>
      </c>
      <c r="T52" s="401">
        <v>2475</v>
      </c>
      <c r="U52" s="446">
        <f>References!$G$4</f>
        <v>63</v>
      </c>
      <c r="V52" s="18"/>
    </row>
    <row r="53" spans="2:22" ht="24" x14ac:dyDescent="0.2">
      <c r="B53" s="52" t="s">
        <v>13</v>
      </c>
      <c r="C53" s="126" t="s">
        <v>82</v>
      </c>
      <c r="D53" s="54" t="s">
        <v>83</v>
      </c>
      <c r="E53" s="126" t="s">
        <v>15</v>
      </c>
      <c r="F53" s="235"/>
      <c r="G53" s="439"/>
      <c r="H53" s="235"/>
      <c r="I53" s="439"/>
      <c r="J53" s="242"/>
      <c r="K53" s="458"/>
      <c r="L53" s="406">
        <v>2364</v>
      </c>
      <c r="M53" s="393">
        <f>References!G4</f>
        <v>63</v>
      </c>
      <c r="N53" s="406">
        <v>2503</v>
      </c>
      <c r="O53" s="393">
        <f>References!$G$4</f>
        <v>63</v>
      </c>
      <c r="P53" s="406">
        <v>2807</v>
      </c>
      <c r="Q53" s="393">
        <f>References!$G$4</f>
        <v>63</v>
      </c>
      <c r="R53" s="425">
        <v>2334</v>
      </c>
      <c r="S53" s="393">
        <f>References!$G$4</f>
        <v>63</v>
      </c>
      <c r="T53" s="424">
        <f>2036</f>
        <v>2036</v>
      </c>
      <c r="U53" s="393">
        <f>References!$G$4</f>
        <v>63</v>
      </c>
      <c r="V53" s="292" t="s">
        <v>477</v>
      </c>
    </row>
    <row r="54" spans="2:22" ht="60" x14ac:dyDescent="0.2">
      <c r="B54" s="31" t="s">
        <v>13</v>
      </c>
      <c r="C54" s="14" t="s">
        <v>89</v>
      </c>
      <c r="D54" s="35" t="s">
        <v>545</v>
      </c>
      <c r="E54" s="14" t="s">
        <v>22</v>
      </c>
      <c r="F54" s="31" t="s">
        <v>122</v>
      </c>
      <c r="G54" s="427">
        <f>References!$B$15</f>
        <v>12</v>
      </c>
      <c r="H54" s="62" t="s">
        <v>45</v>
      </c>
      <c r="I54" s="433"/>
      <c r="J54" s="58">
        <v>0.95</v>
      </c>
      <c r="K54" s="427">
        <f>References!$B$16</f>
        <v>13</v>
      </c>
      <c r="L54" s="58">
        <v>0.7</v>
      </c>
      <c r="M54" s="427">
        <f>References!$B$17</f>
        <v>14</v>
      </c>
      <c r="N54" s="58">
        <v>0.94</v>
      </c>
      <c r="O54" s="427">
        <f>References!$B$18</f>
        <v>15</v>
      </c>
      <c r="P54" s="58">
        <v>0.99</v>
      </c>
      <c r="Q54" s="427">
        <f>References!$B$19</f>
        <v>16</v>
      </c>
      <c r="R54" s="58">
        <v>0.99</v>
      </c>
      <c r="S54" s="427">
        <f>References!$B$20</f>
        <v>17</v>
      </c>
      <c r="T54" s="138">
        <v>0.99</v>
      </c>
      <c r="U54" s="427">
        <f>References!$B$21</f>
        <v>18</v>
      </c>
      <c r="V54" s="221" t="s">
        <v>478</v>
      </c>
    </row>
    <row r="55" spans="2:22" ht="36" x14ac:dyDescent="0.2">
      <c r="B55" s="52" t="s">
        <v>13</v>
      </c>
      <c r="C55" s="126" t="s">
        <v>90</v>
      </c>
      <c r="D55" s="54" t="s">
        <v>91</v>
      </c>
      <c r="E55" s="126" t="s">
        <v>22</v>
      </c>
      <c r="F55" s="64">
        <v>4.0000000000000002E-4</v>
      </c>
      <c r="G55" s="393">
        <f>References!$B$15</f>
        <v>12</v>
      </c>
      <c r="H55" s="57"/>
      <c r="I55" s="434"/>
      <c r="J55" s="297">
        <v>5.0000000000000002E-5</v>
      </c>
      <c r="K55" s="393">
        <f>References!$B$16</f>
        <v>13</v>
      </c>
      <c r="L55" s="56">
        <v>0</v>
      </c>
      <c r="M55" s="393">
        <f>References!$B$17</f>
        <v>14</v>
      </c>
      <c r="N55" s="56">
        <v>0.01</v>
      </c>
      <c r="O55" s="393">
        <f>References!$B$18</f>
        <v>15</v>
      </c>
      <c r="P55" s="57">
        <v>9.0000000000000006E-5</v>
      </c>
      <c r="Q55" s="393">
        <f>References!$B$19</f>
        <v>16</v>
      </c>
      <c r="R55" s="297">
        <v>1.0000000000000001E-5</v>
      </c>
      <c r="S55" s="393">
        <f>References!$B$20</f>
        <v>17</v>
      </c>
      <c r="T55" s="298">
        <v>2.9999999999999997E-4</v>
      </c>
      <c r="U55" s="393">
        <f>References!$B$21</f>
        <v>18</v>
      </c>
      <c r="V55" s="126"/>
    </row>
    <row r="56" spans="2:22" ht="72" x14ac:dyDescent="0.2">
      <c r="B56" s="31" t="s">
        <v>13</v>
      </c>
      <c r="C56" s="14" t="s">
        <v>92</v>
      </c>
      <c r="D56" s="121" t="s">
        <v>154</v>
      </c>
      <c r="E56" s="14" t="s">
        <v>22</v>
      </c>
      <c r="F56" s="31" t="s">
        <v>122</v>
      </c>
      <c r="G56" s="427">
        <f>References!$B$15</f>
        <v>12</v>
      </c>
      <c r="H56" s="31"/>
      <c r="I56" s="433"/>
      <c r="J56" s="299">
        <v>1</v>
      </c>
      <c r="K56" s="427">
        <f>References!$B$16</f>
        <v>13</v>
      </c>
      <c r="L56" s="58">
        <v>1</v>
      </c>
      <c r="M56" s="427">
        <f>References!$B$17</f>
        <v>14</v>
      </c>
      <c r="N56" s="58">
        <v>0.51</v>
      </c>
      <c r="O56" s="427">
        <f>References!$B$18</f>
        <v>15</v>
      </c>
      <c r="P56" s="58">
        <v>1</v>
      </c>
      <c r="Q56" s="427">
        <f>References!$B$19</f>
        <v>16</v>
      </c>
      <c r="R56" s="299">
        <v>0.52</v>
      </c>
      <c r="S56" s="427">
        <f>References!$B$20</f>
        <v>17</v>
      </c>
      <c r="T56" s="138">
        <v>0.47</v>
      </c>
      <c r="U56" s="427">
        <f>References!$B$21</f>
        <v>18</v>
      </c>
      <c r="V56" s="267" t="s">
        <v>456</v>
      </c>
    </row>
    <row r="57" spans="2:22" ht="24" x14ac:dyDescent="0.2">
      <c r="B57" s="52" t="s">
        <v>13</v>
      </c>
      <c r="C57" s="126" t="s">
        <v>93</v>
      </c>
      <c r="D57" s="54" t="s">
        <v>571</v>
      </c>
      <c r="E57" s="126" t="s">
        <v>22</v>
      </c>
      <c r="F57" s="63">
        <v>0.93</v>
      </c>
      <c r="G57" s="393">
        <f>References!$B$15</f>
        <v>12</v>
      </c>
      <c r="H57" s="56">
        <v>0.91</v>
      </c>
      <c r="I57" s="393">
        <f>References!B16</f>
        <v>13</v>
      </c>
      <c r="J57" s="300">
        <v>0.96</v>
      </c>
      <c r="K57" s="393">
        <f>References!$B$16</f>
        <v>13</v>
      </c>
      <c r="L57" s="56">
        <v>0.93</v>
      </c>
      <c r="M57" s="393">
        <f>References!$B$17</f>
        <v>14</v>
      </c>
      <c r="N57" s="241"/>
      <c r="O57" s="435"/>
      <c r="P57" s="241"/>
      <c r="Q57" s="435"/>
      <c r="R57" s="241"/>
      <c r="S57" s="454"/>
      <c r="T57" s="241"/>
      <c r="U57" s="435"/>
      <c r="V57" s="292" t="s">
        <v>488</v>
      </c>
    </row>
    <row r="58" spans="2:22" x14ac:dyDescent="0.2">
      <c r="B58" s="52"/>
      <c r="C58" s="126"/>
      <c r="D58" s="124" t="s">
        <v>158</v>
      </c>
      <c r="E58" s="126" t="s">
        <v>22</v>
      </c>
      <c r="F58" s="244"/>
      <c r="G58" s="435"/>
      <c r="H58" s="244"/>
      <c r="I58" s="435"/>
      <c r="J58" s="301"/>
      <c r="K58" s="435"/>
      <c r="L58" s="244"/>
      <c r="M58" s="435"/>
      <c r="N58" s="56">
        <v>0.93</v>
      </c>
      <c r="O58" s="393">
        <f>References!$B$18</f>
        <v>15</v>
      </c>
      <c r="P58" s="56">
        <v>1</v>
      </c>
      <c r="Q58" s="393">
        <f>References!$B$19</f>
        <v>16</v>
      </c>
      <c r="R58" s="300">
        <v>1</v>
      </c>
      <c r="S58" s="393">
        <f>References!$B$20</f>
        <v>17</v>
      </c>
      <c r="T58" s="149">
        <v>1</v>
      </c>
      <c r="U58" s="393">
        <f>References!$B$21</f>
        <v>18</v>
      </c>
      <c r="V58" s="126"/>
    </row>
    <row r="59" spans="2:22" x14ac:dyDescent="0.2">
      <c r="B59" s="52"/>
      <c r="C59" s="126"/>
      <c r="D59" s="124" t="s">
        <v>159</v>
      </c>
      <c r="E59" s="126" t="s">
        <v>22</v>
      </c>
      <c r="F59" s="244"/>
      <c r="G59" s="435"/>
      <c r="H59" s="244"/>
      <c r="I59" s="435"/>
      <c r="J59" s="301"/>
      <c r="K59" s="435"/>
      <c r="L59" s="244"/>
      <c r="M59" s="435"/>
      <c r="N59" s="56">
        <v>1</v>
      </c>
      <c r="O59" s="393">
        <f>References!$B$18</f>
        <v>15</v>
      </c>
      <c r="P59" s="56">
        <v>1</v>
      </c>
      <c r="Q59" s="393">
        <f>References!$B$19</f>
        <v>16</v>
      </c>
      <c r="R59" s="300">
        <v>1</v>
      </c>
      <c r="S59" s="393">
        <f>References!$B$20</f>
        <v>17</v>
      </c>
      <c r="T59" s="149">
        <v>1</v>
      </c>
      <c r="U59" s="393">
        <f>References!$B$21</f>
        <v>18</v>
      </c>
      <c r="V59" s="126"/>
    </row>
    <row r="60" spans="2:22" x14ac:dyDescent="0.2">
      <c r="B60" s="52"/>
      <c r="C60" s="126"/>
      <c r="D60" s="124" t="s">
        <v>160</v>
      </c>
      <c r="E60" s="126" t="s">
        <v>22</v>
      </c>
      <c r="F60" s="244"/>
      <c r="G60" s="435"/>
      <c r="H60" s="244"/>
      <c r="I60" s="435"/>
      <c r="J60" s="301"/>
      <c r="K60" s="435"/>
      <c r="L60" s="244"/>
      <c r="M60" s="435"/>
      <c r="N60" s="56">
        <v>1</v>
      </c>
      <c r="O60" s="393">
        <f>References!$B$18</f>
        <v>15</v>
      </c>
      <c r="P60" s="56">
        <v>1</v>
      </c>
      <c r="Q60" s="393">
        <f>References!$B$19</f>
        <v>16</v>
      </c>
      <c r="R60" s="300">
        <v>1</v>
      </c>
      <c r="S60" s="393">
        <f>References!$B$20</f>
        <v>17</v>
      </c>
      <c r="T60" s="149">
        <v>1</v>
      </c>
      <c r="U60" s="393">
        <f>References!$B$21</f>
        <v>18</v>
      </c>
      <c r="V60" s="126"/>
    </row>
    <row r="61" spans="2:22" x14ac:dyDescent="0.2">
      <c r="B61" s="52"/>
      <c r="C61" s="126"/>
      <c r="D61" s="124" t="s">
        <v>161</v>
      </c>
      <c r="E61" s="126" t="s">
        <v>22</v>
      </c>
      <c r="F61" s="244"/>
      <c r="G61" s="435"/>
      <c r="H61" s="244"/>
      <c r="I61" s="435"/>
      <c r="J61" s="301"/>
      <c r="K61" s="435"/>
      <c r="L61" s="244"/>
      <c r="M61" s="435"/>
      <c r="N61" s="56">
        <v>0.98</v>
      </c>
      <c r="O61" s="393">
        <f>References!$B$18</f>
        <v>15</v>
      </c>
      <c r="P61" s="56">
        <v>1</v>
      </c>
      <c r="Q61" s="393">
        <f>References!$B$19</f>
        <v>16</v>
      </c>
      <c r="R61" s="300">
        <v>1</v>
      </c>
      <c r="S61" s="393">
        <f>References!$B$20</f>
        <v>17</v>
      </c>
      <c r="T61" s="149">
        <v>1</v>
      </c>
      <c r="U61" s="393">
        <f>References!$B$21</f>
        <v>18</v>
      </c>
      <c r="V61" s="126"/>
    </row>
    <row r="62" spans="2:22" x14ac:dyDescent="0.2">
      <c r="B62" s="52"/>
      <c r="C62" s="126"/>
      <c r="D62" s="124" t="s">
        <v>165</v>
      </c>
      <c r="E62" s="126" t="s">
        <v>22</v>
      </c>
      <c r="F62" s="244"/>
      <c r="G62" s="435"/>
      <c r="H62" s="244"/>
      <c r="I62" s="435"/>
      <c r="J62" s="301"/>
      <c r="K62" s="435"/>
      <c r="L62" s="244"/>
      <c r="M62" s="435"/>
      <c r="N62" s="56">
        <v>0.85</v>
      </c>
      <c r="O62" s="393">
        <f>References!$B$18</f>
        <v>15</v>
      </c>
      <c r="P62" s="56">
        <v>1</v>
      </c>
      <c r="Q62" s="393">
        <f>References!$B$19</f>
        <v>16</v>
      </c>
      <c r="R62" s="153" t="s">
        <v>45</v>
      </c>
      <c r="S62" s="393">
        <f>References!$B$20</f>
        <v>17</v>
      </c>
      <c r="T62" s="149">
        <v>1</v>
      </c>
      <c r="U62" s="393">
        <f>References!$B$21</f>
        <v>18</v>
      </c>
      <c r="V62" s="126"/>
    </row>
    <row r="63" spans="2:22" x14ac:dyDescent="0.2">
      <c r="B63" s="52"/>
      <c r="C63" s="126"/>
      <c r="D63" s="124" t="s">
        <v>162</v>
      </c>
      <c r="E63" s="126" t="s">
        <v>22</v>
      </c>
      <c r="F63" s="244"/>
      <c r="G63" s="435"/>
      <c r="H63" s="244"/>
      <c r="I63" s="435"/>
      <c r="J63" s="301"/>
      <c r="K63" s="435"/>
      <c r="L63" s="244"/>
      <c r="M63" s="435"/>
      <c r="N63" s="56">
        <v>0.98</v>
      </c>
      <c r="O63" s="393">
        <f>References!$B$18</f>
        <v>15</v>
      </c>
      <c r="P63" s="56">
        <v>1</v>
      </c>
      <c r="Q63" s="393">
        <f>References!$B$19</f>
        <v>16</v>
      </c>
      <c r="R63" s="153" t="s">
        <v>45</v>
      </c>
      <c r="S63" s="393">
        <f>References!$B$20</f>
        <v>17</v>
      </c>
      <c r="T63" s="149">
        <v>1</v>
      </c>
      <c r="U63" s="393">
        <f>References!$B$21</f>
        <v>18</v>
      </c>
      <c r="V63" s="126"/>
    </row>
    <row r="64" spans="2:22" x14ac:dyDescent="0.2">
      <c r="B64" s="52"/>
      <c r="C64" s="126"/>
      <c r="D64" s="124" t="s">
        <v>166</v>
      </c>
      <c r="E64" s="126" t="s">
        <v>22</v>
      </c>
      <c r="F64" s="244"/>
      <c r="G64" s="435"/>
      <c r="H64" s="244"/>
      <c r="I64" s="435"/>
      <c r="J64" s="301"/>
      <c r="K64" s="435"/>
      <c r="L64" s="244"/>
      <c r="M64" s="435"/>
      <c r="N64" s="60" t="s">
        <v>45</v>
      </c>
      <c r="O64" s="393"/>
      <c r="P64" s="56">
        <v>0.93</v>
      </c>
      <c r="Q64" s="393">
        <f>References!$B$19</f>
        <v>16</v>
      </c>
      <c r="R64" s="300">
        <v>1</v>
      </c>
      <c r="S64" s="393">
        <f>References!$B$20</f>
        <v>17</v>
      </c>
      <c r="T64" s="150" t="s">
        <v>45</v>
      </c>
      <c r="U64" s="393"/>
      <c r="V64" s="126"/>
    </row>
    <row r="65" spans="2:22" x14ac:dyDescent="0.2">
      <c r="B65" s="52"/>
      <c r="C65" s="126"/>
      <c r="D65" s="124" t="s">
        <v>432</v>
      </c>
      <c r="E65" s="126" t="s">
        <v>22</v>
      </c>
      <c r="F65" s="244"/>
      <c r="G65" s="435"/>
      <c r="H65" s="244"/>
      <c r="I65" s="435"/>
      <c r="J65" s="301"/>
      <c r="K65" s="435"/>
      <c r="L65" s="244"/>
      <c r="M65" s="435"/>
      <c r="N65" s="60" t="s">
        <v>45</v>
      </c>
      <c r="O65" s="393"/>
      <c r="P65" s="60" t="s">
        <v>45</v>
      </c>
      <c r="Q65" s="393"/>
      <c r="R65" s="339" t="s">
        <v>45</v>
      </c>
      <c r="S65" s="393"/>
      <c r="T65" s="149">
        <v>0.99</v>
      </c>
      <c r="U65" s="393">
        <f>References!$B$21</f>
        <v>18</v>
      </c>
      <c r="V65" s="126"/>
    </row>
    <row r="66" spans="2:22" x14ac:dyDescent="0.2">
      <c r="B66" s="52"/>
      <c r="C66" s="126"/>
      <c r="D66" s="124" t="s">
        <v>433</v>
      </c>
      <c r="E66" s="126" t="s">
        <v>22</v>
      </c>
      <c r="F66" s="244"/>
      <c r="G66" s="435"/>
      <c r="H66" s="244"/>
      <c r="I66" s="435"/>
      <c r="J66" s="301"/>
      <c r="K66" s="435"/>
      <c r="L66" s="244"/>
      <c r="M66" s="435"/>
      <c r="N66" s="60" t="s">
        <v>45</v>
      </c>
      <c r="O66" s="393"/>
      <c r="P66" s="60" t="s">
        <v>45</v>
      </c>
      <c r="Q66" s="393"/>
      <c r="R66" s="339" t="s">
        <v>45</v>
      </c>
      <c r="S66" s="393"/>
      <c r="T66" s="149">
        <v>1</v>
      </c>
      <c r="U66" s="393">
        <f>References!$B$21</f>
        <v>18</v>
      </c>
      <c r="V66" s="126"/>
    </row>
    <row r="67" spans="2:22" x14ac:dyDescent="0.2">
      <c r="B67" s="52"/>
      <c r="C67" s="126"/>
      <c r="D67" s="124" t="s">
        <v>167</v>
      </c>
      <c r="E67" s="126" t="s">
        <v>22</v>
      </c>
      <c r="F67" s="244"/>
      <c r="G67" s="435"/>
      <c r="H67" s="244"/>
      <c r="I67" s="435"/>
      <c r="J67" s="301"/>
      <c r="K67" s="435"/>
      <c r="L67" s="244"/>
      <c r="M67" s="435"/>
      <c r="N67" s="60" t="s">
        <v>45</v>
      </c>
      <c r="O67" s="393"/>
      <c r="P67" s="56">
        <v>1</v>
      </c>
      <c r="Q67" s="393">
        <f>References!$B$19</f>
        <v>16</v>
      </c>
      <c r="R67" s="300">
        <v>1</v>
      </c>
      <c r="S67" s="393">
        <f>References!$B$20</f>
        <v>17</v>
      </c>
      <c r="T67" s="150" t="s">
        <v>45</v>
      </c>
      <c r="U67" s="393"/>
      <c r="V67" s="126"/>
    </row>
    <row r="68" spans="2:22" x14ac:dyDescent="0.2">
      <c r="B68" s="52"/>
      <c r="C68" s="126"/>
      <c r="D68" s="124" t="s">
        <v>163</v>
      </c>
      <c r="E68" s="126" t="s">
        <v>22</v>
      </c>
      <c r="F68" s="244"/>
      <c r="G68" s="435"/>
      <c r="H68" s="244"/>
      <c r="I68" s="435"/>
      <c r="J68" s="301"/>
      <c r="K68" s="435"/>
      <c r="L68" s="244"/>
      <c r="M68" s="435"/>
      <c r="N68" s="56">
        <v>1</v>
      </c>
      <c r="O68" s="393">
        <f>References!$B$18</f>
        <v>15</v>
      </c>
      <c r="P68" s="56">
        <v>1</v>
      </c>
      <c r="Q68" s="393">
        <f>References!$B$19</f>
        <v>16</v>
      </c>
      <c r="R68" s="300">
        <v>1</v>
      </c>
      <c r="S68" s="393">
        <f>References!$B$20</f>
        <v>17</v>
      </c>
      <c r="T68" s="149">
        <v>1</v>
      </c>
      <c r="U68" s="393">
        <f>References!$B$21</f>
        <v>18</v>
      </c>
      <c r="V68" s="126"/>
    </row>
    <row r="69" spans="2:22" x14ac:dyDescent="0.2">
      <c r="B69" s="52"/>
      <c r="C69" s="126"/>
      <c r="D69" s="124" t="s">
        <v>164</v>
      </c>
      <c r="E69" s="126" t="s">
        <v>22</v>
      </c>
      <c r="F69" s="244"/>
      <c r="G69" s="435"/>
      <c r="H69" s="244"/>
      <c r="I69" s="435"/>
      <c r="J69" s="301"/>
      <c r="K69" s="435"/>
      <c r="L69" s="244"/>
      <c r="M69" s="435"/>
      <c r="N69" s="56">
        <v>1</v>
      </c>
      <c r="O69" s="393">
        <f>References!$B$18</f>
        <v>15</v>
      </c>
      <c r="P69" s="56">
        <v>1</v>
      </c>
      <c r="Q69" s="393">
        <f>References!$B$19</f>
        <v>16</v>
      </c>
      <c r="R69" s="300">
        <v>1</v>
      </c>
      <c r="S69" s="393">
        <f>References!$B$20</f>
        <v>17</v>
      </c>
      <c r="T69" s="149">
        <v>1</v>
      </c>
      <c r="U69" s="393">
        <f>References!$B$21</f>
        <v>18</v>
      </c>
      <c r="V69" s="126"/>
    </row>
    <row r="70" spans="2:22" x14ac:dyDescent="0.2">
      <c r="B70" s="52"/>
      <c r="C70" s="126"/>
      <c r="D70" s="124" t="s">
        <v>168</v>
      </c>
      <c r="E70" s="126" t="s">
        <v>22</v>
      </c>
      <c r="F70" s="244"/>
      <c r="G70" s="435"/>
      <c r="H70" s="244"/>
      <c r="I70" s="435"/>
      <c r="J70" s="301"/>
      <c r="K70" s="435"/>
      <c r="L70" s="244"/>
      <c r="M70" s="435"/>
      <c r="N70" s="60" t="s">
        <v>45</v>
      </c>
      <c r="O70" s="393"/>
      <c r="P70" s="56">
        <v>1</v>
      </c>
      <c r="Q70" s="393">
        <f>References!$B$19</f>
        <v>16</v>
      </c>
      <c r="R70" s="300">
        <v>1</v>
      </c>
      <c r="S70" s="393">
        <f>References!$B$20</f>
        <v>17</v>
      </c>
      <c r="T70" s="149">
        <v>1</v>
      </c>
      <c r="U70" s="393">
        <f>References!$B$21</f>
        <v>18</v>
      </c>
      <c r="V70" s="126"/>
    </row>
    <row r="71" spans="2:22" x14ac:dyDescent="0.2">
      <c r="B71" s="52"/>
      <c r="C71" s="126"/>
      <c r="D71" s="124" t="s">
        <v>169</v>
      </c>
      <c r="E71" s="126" t="s">
        <v>22</v>
      </c>
      <c r="F71" s="244"/>
      <c r="G71" s="435"/>
      <c r="H71" s="244"/>
      <c r="I71" s="435"/>
      <c r="J71" s="301"/>
      <c r="K71" s="435"/>
      <c r="L71" s="244"/>
      <c r="M71" s="435"/>
      <c r="N71" s="60" t="s">
        <v>45</v>
      </c>
      <c r="O71" s="393"/>
      <c r="P71" s="56">
        <v>1</v>
      </c>
      <c r="Q71" s="393">
        <f>References!$B$19</f>
        <v>16</v>
      </c>
      <c r="R71" s="300">
        <v>1</v>
      </c>
      <c r="S71" s="393">
        <f>References!$B$20</f>
        <v>17</v>
      </c>
      <c r="T71" s="149">
        <v>1</v>
      </c>
      <c r="U71" s="393">
        <f>References!$B$21</f>
        <v>18</v>
      </c>
      <c r="V71" s="126"/>
    </row>
    <row r="72" spans="2:22" x14ac:dyDescent="0.2">
      <c r="B72" s="52"/>
      <c r="C72" s="126"/>
      <c r="D72" s="124" t="s">
        <v>170</v>
      </c>
      <c r="E72" s="126" t="s">
        <v>22</v>
      </c>
      <c r="F72" s="244"/>
      <c r="G72" s="435"/>
      <c r="H72" s="244"/>
      <c r="I72" s="435"/>
      <c r="J72" s="301"/>
      <c r="K72" s="435"/>
      <c r="L72" s="244"/>
      <c r="M72" s="435"/>
      <c r="N72" s="60" t="s">
        <v>45</v>
      </c>
      <c r="O72" s="393"/>
      <c r="P72" s="60" t="s">
        <v>45</v>
      </c>
      <c r="Q72" s="393"/>
      <c r="R72" s="300">
        <v>1</v>
      </c>
      <c r="S72" s="393">
        <f>References!$B$20</f>
        <v>17</v>
      </c>
      <c r="T72" s="149">
        <v>1</v>
      </c>
      <c r="U72" s="393">
        <f>References!$B$21</f>
        <v>18</v>
      </c>
      <c r="V72" s="126"/>
    </row>
    <row r="73" spans="2:22" x14ac:dyDescent="0.2">
      <c r="B73" s="52"/>
      <c r="C73" s="126"/>
      <c r="D73" s="124" t="s">
        <v>431</v>
      </c>
      <c r="E73" s="126" t="s">
        <v>22</v>
      </c>
      <c r="F73" s="244"/>
      <c r="G73" s="435"/>
      <c r="H73" s="244"/>
      <c r="I73" s="435"/>
      <c r="J73" s="301"/>
      <c r="K73" s="435"/>
      <c r="L73" s="244"/>
      <c r="M73" s="435"/>
      <c r="N73" s="60" t="s">
        <v>45</v>
      </c>
      <c r="O73" s="393"/>
      <c r="P73" s="60" t="s">
        <v>45</v>
      </c>
      <c r="Q73" s="393"/>
      <c r="R73" s="339" t="s">
        <v>45</v>
      </c>
      <c r="S73" s="394"/>
      <c r="T73" s="149">
        <v>1</v>
      </c>
      <c r="U73" s="393">
        <f>References!$B$21</f>
        <v>18</v>
      </c>
      <c r="V73" s="126"/>
    </row>
    <row r="74" spans="2:22" ht="36" x14ac:dyDescent="0.2">
      <c r="B74" s="31" t="s">
        <v>13</v>
      </c>
      <c r="C74" s="14" t="s">
        <v>94</v>
      </c>
      <c r="D74" s="121" t="s">
        <v>570</v>
      </c>
      <c r="E74" s="14" t="s">
        <v>22</v>
      </c>
      <c r="F74" s="65">
        <v>0.56000000000000005</v>
      </c>
      <c r="G74" s="427">
        <f>References!$B$15</f>
        <v>12</v>
      </c>
      <c r="H74" s="343" t="s">
        <v>45</v>
      </c>
      <c r="I74" s="448"/>
      <c r="J74" s="299">
        <v>0.65</v>
      </c>
      <c r="K74" s="427">
        <f>References!$B$16</f>
        <v>13</v>
      </c>
      <c r="L74" s="58">
        <v>0.86</v>
      </c>
      <c r="M74" s="427">
        <f>References!$B$17</f>
        <v>14</v>
      </c>
      <c r="N74" s="58">
        <v>0.91</v>
      </c>
      <c r="O74" s="427">
        <f>References!$B$18</f>
        <v>15</v>
      </c>
      <c r="P74" s="58">
        <v>0.96</v>
      </c>
      <c r="Q74" s="427">
        <f>References!$B$19</f>
        <v>16</v>
      </c>
      <c r="R74" s="299">
        <v>0.99</v>
      </c>
      <c r="S74" s="427">
        <f>References!$B$20</f>
        <v>17</v>
      </c>
      <c r="T74" s="81">
        <v>0.98499999999999999</v>
      </c>
      <c r="U74" s="427">
        <f>References!$B$21</f>
        <v>18</v>
      </c>
      <c r="V74" s="14"/>
    </row>
    <row r="75" spans="2:22" ht="24" x14ac:dyDescent="0.2">
      <c r="B75" s="52" t="s">
        <v>13</v>
      </c>
      <c r="C75" s="126" t="s">
        <v>95</v>
      </c>
      <c r="D75" s="54" t="s">
        <v>575</v>
      </c>
      <c r="E75" s="126" t="s">
        <v>22</v>
      </c>
      <c r="F75" s="59" t="s">
        <v>45</v>
      </c>
      <c r="G75" s="393">
        <f>References!$B$15</f>
        <v>12</v>
      </c>
      <c r="H75" s="345" t="s">
        <v>45</v>
      </c>
      <c r="I75" s="449"/>
      <c r="J75" s="55">
        <v>1</v>
      </c>
      <c r="K75" s="393">
        <f>References!$B$16</f>
        <v>13</v>
      </c>
      <c r="L75" s="61">
        <f>16/60</f>
        <v>0.26666666666666666</v>
      </c>
      <c r="M75" s="393">
        <f>References!$B$17</f>
        <v>14</v>
      </c>
      <c r="N75" s="61">
        <f>38/60</f>
        <v>0.6333333333333333</v>
      </c>
      <c r="O75" s="393">
        <f>References!$B$18</f>
        <v>15</v>
      </c>
      <c r="P75" s="52">
        <f>45/60</f>
        <v>0.75</v>
      </c>
      <c r="Q75" s="393">
        <f>References!$B$19</f>
        <v>16</v>
      </c>
      <c r="R75" s="55">
        <f>48/60</f>
        <v>0.8</v>
      </c>
      <c r="S75" s="393">
        <f>References!$B$20</f>
        <v>17</v>
      </c>
      <c r="T75" s="302">
        <f>530.5/60</f>
        <v>8.8416666666666668</v>
      </c>
      <c r="U75" s="393">
        <f>References!$B$21</f>
        <v>18</v>
      </c>
      <c r="V75" s="126"/>
    </row>
    <row r="76" spans="2:22" x14ac:dyDescent="0.2">
      <c r="B76" s="31" t="s">
        <v>13</v>
      </c>
      <c r="C76" s="14" t="s">
        <v>96</v>
      </c>
      <c r="D76" s="121" t="s">
        <v>603</v>
      </c>
      <c r="E76" s="14" t="s">
        <v>22</v>
      </c>
      <c r="F76" s="31">
        <v>2</v>
      </c>
      <c r="G76" s="427">
        <f>References!$B$15</f>
        <v>12</v>
      </c>
      <c r="H76" s="343" t="s">
        <v>45</v>
      </c>
      <c r="I76" s="448"/>
      <c r="J76" s="123">
        <v>1</v>
      </c>
      <c r="K76" s="427">
        <f>References!$B$16</f>
        <v>13</v>
      </c>
      <c r="L76" s="31">
        <v>0</v>
      </c>
      <c r="M76" s="427">
        <f>References!$B$17</f>
        <v>14</v>
      </c>
      <c r="N76" s="31">
        <v>0</v>
      </c>
      <c r="O76" s="427">
        <f>References!$B$18</f>
        <v>15</v>
      </c>
      <c r="P76" s="31">
        <v>0</v>
      </c>
      <c r="Q76" s="427">
        <f>References!$B$19</f>
        <v>16</v>
      </c>
      <c r="R76" s="123">
        <v>5</v>
      </c>
      <c r="S76" s="427">
        <f>References!$B$20</f>
        <v>17</v>
      </c>
      <c r="T76" s="25">
        <v>0</v>
      </c>
      <c r="U76" s="427">
        <f>References!$B$21</f>
        <v>18</v>
      </c>
      <c r="V76" s="14"/>
    </row>
    <row r="77" spans="2:22" x14ac:dyDescent="0.2">
      <c r="B77" s="52" t="s">
        <v>13</v>
      </c>
      <c r="C77" s="126" t="s">
        <v>97</v>
      </c>
      <c r="D77" s="54" t="s">
        <v>604</v>
      </c>
      <c r="E77" s="126" t="s">
        <v>22</v>
      </c>
      <c r="F77" s="52">
        <v>2</v>
      </c>
      <c r="G77" s="393">
        <f>References!$B$15</f>
        <v>12</v>
      </c>
      <c r="H77" s="345" t="s">
        <v>45</v>
      </c>
      <c r="I77" s="449"/>
      <c r="J77" s="55">
        <v>1</v>
      </c>
      <c r="K77" s="393">
        <f>References!$B$16</f>
        <v>13</v>
      </c>
      <c r="L77" s="283">
        <v>12</v>
      </c>
      <c r="M77" s="393">
        <f>References!$B$17</f>
        <v>14</v>
      </c>
      <c r="N77" s="283">
        <v>0</v>
      </c>
      <c r="O77" s="393">
        <f>References!$B$18</f>
        <v>15</v>
      </c>
      <c r="P77" s="52">
        <v>3</v>
      </c>
      <c r="Q77" s="393">
        <f>References!$B$19</f>
        <v>16</v>
      </c>
      <c r="R77" s="55">
        <v>9</v>
      </c>
      <c r="S77" s="393">
        <f>References!$B$20</f>
        <v>17</v>
      </c>
      <c r="T77" s="39">
        <v>12</v>
      </c>
      <c r="U77" s="393">
        <f>References!$B$21</f>
        <v>18</v>
      </c>
      <c r="V77" s="126"/>
    </row>
    <row r="78" spans="2:22" x14ac:dyDescent="0.2">
      <c r="B78" s="31" t="s">
        <v>13</v>
      </c>
      <c r="C78" s="14" t="s">
        <v>98</v>
      </c>
      <c r="D78" s="121" t="s">
        <v>605</v>
      </c>
      <c r="E78" s="14" t="s">
        <v>22</v>
      </c>
      <c r="F78" s="31">
        <v>8</v>
      </c>
      <c r="G78" s="427">
        <f>References!$B$15</f>
        <v>12</v>
      </c>
      <c r="H78" s="343" t="s">
        <v>45</v>
      </c>
      <c r="I78" s="448"/>
      <c r="J78" s="123">
        <v>48</v>
      </c>
      <c r="K78" s="427">
        <f>References!$B$16</f>
        <v>13</v>
      </c>
      <c r="L78" s="62" t="s">
        <v>122</v>
      </c>
      <c r="M78" s="427">
        <f>References!$B$17</f>
        <v>14</v>
      </c>
      <c r="N78" s="62" t="s">
        <v>122</v>
      </c>
      <c r="O78" s="427">
        <f>References!$B$18</f>
        <v>15</v>
      </c>
      <c r="P78" s="62" t="s">
        <v>122</v>
      </c>
      <c r="Q78" s="427">
        <f>References!$B$19</f>
        <v>16</v>
      </c>
      <c r="R78" s="123">
        <f>(6*24)+(5)+(36/60)</f>
        <v>149.6</v>
      </c>
      <c r="S78" s="427">
        <f>References!$B$20</f>
        <v>17</v>
      </c>
      <c r="T78" s="115" t="s">
        <v>122</v>
      </c>
      <c r="U78" s="427">
        <f>References!$B$21</f>
        <v>18</v>
      </c>
      <c r="V78" s="14"/>
    </row>
    <row r="79" spans="2:22" ht="24" x14ac:dyDescent="0.2">
      <c r="B79" s="52" t="s">
        <v>13</v>
      </c>
      <c r="C79" s="126" t="s">
        <v>99</v>
      </c>
      <c r="D79" s="54" t="s">
        <v>606</v>
      </c>
      <c r="E79" s="126" t="s">
        <v>22</v>
      </c>
      <c r="F79" s="52">
        <v>10</v>
      </c>
      <c r="G79" s="394">
        <f>References!$B$15</f>
        <v>12</v>
      </c>
      <c r="H79" s="345" t="s">
        <v>45</v>
      </c>
      <c r="I79" s="449"/>
      <c r="J79" s="55">
        <v>45</v>
      </c>
      <c r="K79" s="393">
        <f>References!$B$16</f>
        <v>13</v>
      </c>
      <c r="L79" s="52">
        <v>45</v>
      </c>
      <c r="M79" s="393">
        <f>References!$B$17</f>
        <v>14</v>
      </c>
      <c r="N79" s="59" t="s">
        <v>122</v>
      </c>
      <c r="O79" s="393">
        <f>References!$B$18</f>
        <v>15</v>
      </c>
      <c r="P79" s="52">
        <v>50.75</v>
      </c>
      <c r="Q79" s="393">
        <f>References!$B$19</f>
        <v>16</v>
      </c>
      <c r="R79" s="55">
        <v>68</v>
      </c>
      <c r="S79" s="393">
        <f>References!$B$20</f>
        <v>17</v>
      </c>
      <c r="T79" s="302">
        <f>1640/60</f>
        <v>27.333333333333332</v>
      </c>
      <c r="U79" s="393">
        <f>References!$B$21</f>
        <v>18</v>
      </c>
      <c r="V79" s="126"/>
    </row>
    <row r="80" spans="2:22" ht="24" x14ac:dyDescent="0.2">
      <c r="B80" s="31" t="s">
        <v>13</v>
      </c>
      <c r="C80" s="14" t="s">
        <v>100</v>
      </c>
      <c r="D80" s="121" t="s">
        <v>576</v>
      </c>
      <c r="E80" s="14" t="s">
        <v>22</v>
      </c>
      <c r="F80" s="122" t="s">
        <v>45</v>
      </c>
      <c r="G80" s="427">
        <f>References!$B$15</f>
        <v>12</v>
      </c>
      <c r="H80" s="343" t="s">
        <v>45</v>
      </c>
      <c r="I80" s="448"/>
      <c r="J80" s="303" t="s">
        <v>122</v>
      </c>
      <c r="K80" s="427">
        <f>References!$B$16</f>
        <v>13</v>
      </c>
      <c r="L80" s="62" t="s">
        <v>122</v>
      </c>
      <c r="M80" s="427">
        <f>References!$B$17</f>
        <v>14</v>
      </c>
      <c r="N80" s="62" t="s">
        <v>122</v>
      </c>
      <c r="O80" s="427">
        <f>References!$B$18</f>
        <v>15</v>
      </c>
      <c r="P80" s="62" t="s">
        <v>122</v>
      </c>
      <c r="Q80" s="427">
        <f>References!$B$19</f>
        <v>16</v>
      </c>
      <c r="R80" s="303" t="s">
        <v>45</v>
      </c>
      <c r="S80" s="427">
        <f>References!$B$20</f>
        <v>17</v>
      </c>
      <c r="T80" s="115" t="s">
        <v>45</v>
      </c>
      <c r="U80" s="427"/>
      <c r="V80" s="14"/>
    </row>
    <row r="81" spans="2:22" x14ac:dyDescent="0.2">
      <c r="B81" s="31"/>
      <c r="C81" s="14"/>
      <c r="D81" s="304" t="s">
        <v>172</v>
      </c>
      <c r="E81" s="14" t="s">
        <v>22</v>
      </c>
      <c r="F81" s="230"/>
      <c r="G81" s="428"/>
      <c r="H81" s="230"/>
      <c r="I81" s="450"/>
      <c r="J81" s="234"/>
      <c r="K81" s="453"/>
      <c r="L81" s="194"/>
      <c r="M81" s="432"/>
      <c r="N81" s="194"/>
      <c r="O81" s="445"/>
      <c r="P81" s="194"/>
      <c r="Q81" s="445"/>
      <c r="R81" s="305">
        <v>0.997</v>
      </c>
      <c r="S81" s="427">
        <f>References!$B$20</f>
        <v>17</v>
      </c>
      <c r="T81" s="138">
        <v>1</v>
      </c>
      <c r="U81" s="427">
        <f>References!$B$21</f>
        <v>18</v>
      </c>
      <c r="V81" s="14"/>
    </row>
    <row r="82" spans="2:22" x14ac:dyDescent="0.2">
      <c r="B82" s="31"/>
      <c r="C82" s="14"/>
      <c r="D82" s="304" t="s">
        <v>171</v>
      </c>
      <c r="E82" s="14" t="s">
        <v>22</v>
      </c>
      <c r="F82" s="230"/>
      <c r="G82" s="428"/>
      <c r="H82" s="230"/>
      <c r="I82" s="450"/>
      <c r="J82" s="234"/>
      <c r="K82" s="453"/>
      <c r="L82" s="194"/>
      <c r="M82" s="432"/>
      <c r="N82" s="194"/>
      <c r="O82" s="445"/>
      <c r="P82" s="194"/>
      <c r="Q82" s="445"/>
      <c r="R82" s="299">
        <v>1</v>
      </c>
      <c r="S82" s="427">
        <f>References!$B$20</f>
        <v>17</v>
      </c>
      <c r="T82" s="138">
        <v>1</v>
      </c>
      <c r="U82" s="427">
        <f>References!$B$21</f>
        <v>18</v>
      </c>
      <c r="V82" s="14"/>
    </row>
    <row r="83" spans="2:22" x14ac:dyDescent="0.2">
      <c r="B83" s="52" t="s">
        <v>23</v>
      </c>
      <c r="C83" s="126" t="s">
        <v>101</v>
      </c>
      <c r="D83" s="54" t="s">
        <v>102</v>
      </c>
      <c r="E83" s="126" t="s">
        <v>25</v>
      </c>
      <c r="F83" s="52">
        <v>42</v>
      </c>
      <c r="G83" s="393">
        <f>References!B25</f>
        <v>22</v>
      </c>
      <c r="H83" s="52">
        <v>35</v>
      </c>
      <c r="I83" s="393">
        <f>References!B52</f>
        <v>49</v>
      </c>
      <c r="J83" s="55">
        <v>30</v>
      </c>
      <c r="K83" s="394">
        <f>References!B51</f>
        <v>48</v>
      </c>
      <c r="L83" s="52">
        <v>34</v>
      </c>
      <c r="M83" s="393">
        <f>References!B51</f>
        <v>48</v>
      </c>
      <c r="N83" s="52">
        <v>28</v>
      </c>
      <c r="O83" s="393">
        <f>References!B51</f>
        <v>48</v>
      </c>
      <c r="P83" s="52">
        <v>28</v>
      </c>
      <c r="Q83" s="393">
        <f>References!B51</f>
        <v>48</v>
      </c>
      <c r="R83" s="55">
        <v>22</v>
      </c>
      <c r="S83" s="394">
        <f>References!B51</f>
        <v>48</v>
      </c>
      <c r="T83" s="39">
        <v>29</v>
      </c>
      <c r="U83" s="393">
        <f>References!B23</f>
        <v>20</v>
      </c>
      <c r="V83" s="126"/>
    </row>
    <row r="84" spans="2:22" x14ac:dyDescent="0.2">
      <c r="B84" s="31" t="s">
        <v>23</v>
      </c>
      <c r="C84" s="14" t="s">
        <v>103</v>
      </c>
      <c r="D84" s="121" t="s">
        <v>104</v>
      </c>
      <c r="E84" s="14" t="s">
        <v>25</v>
      </c>
      <c r="F84" s="31">
        <v>91</v>
      </c>
      <c r="G84" s="427">
        <f>References!B25</f>
        <v>22</v>
      </c>
      <c r="H84" s="31">
        <v>94</v>
      </c>
      <c r="I84" s="427">
        <f>References!B52</f>
        <v>49</v>
      </c>
      <c r="J84" s="123">
        <v>91</v>
      </c>
      <c r="K84" s="446">
        <f>References!B51</f>
        <v>48</v>
      </c>
      <c r="L84" s="31">
        <v>81</v>
      </c>
      <c r="M84" s="427">
        <f>References!B51</f>
        <v>48</v>
      </c>
      <c r="N84" s="31">
        <v>73</v>
      </c>
      <c r="O84" s="427">
        <f>References!B51</f>
        <v>48</v>
      </c>
      <c r="P84" s="31">
        <v>79</v>
      </c>
      <c r="Q84" s="427">
        <f>References!B51</f>
        <v>48</v>
      </c>
      <c r="R84" s="123">
        <v>85</v>
      </c>
      <c r="S84" s="446">
        <f>References!B51</f>
        <v>48</v>
      </c>
      <c r="T84" s="25">
        <v>87</v>
      </c>
      <c r="U84" s="427">
        <f>References!B23</f>
        <v>20</v>
      </c>
      <c r="V84" s="14"/>
    </row>
    <row r="85" spans="2:22" ht="24" x14ac:dyDescent="0.2">
      <c r="B85" s="52" t="s">
        <v>23</v>
      </c>
      <c r="C85" s="126" t="s">
        <v>105</v>
      </c>
      <c r="D85" s="54" t="s">
        <v>631</v>
      </c>
      <c r="E85" s="126" t="s">
        <v>25</v>
      </c>
      <c r="F85" s="52">
        <v>87.12</v>
      </c>
      <c r="G85" s="393">
        <f>References!B25</f>
        <v>22</v>
      </c>
      <c r="H85" s="52">
        <v>90</v>
      </c>
      <c r="I85" s="393">
        <f>References!B52</f>
        <v>49</v>
      </c>
      <c r="J85" s="55">
        <v>64</v>
      </c>
      <c r="K85" s="394">
        <f>References!B51</f>
        <v>48</v>
      </c>
      <c r="L85" s="52">
        <v>51</v>
      </c>
      <c r="M85" s="393">
        <f>References!B51</f>
        <v>48</v>
      </c>
      <c r="N85" s="52">
        <v>56</v>
      </c>
      <c r="O85" s="393">
        <f>References!B51</f>
        <v>48</v>
      </c>
      <c r="P85" s="52">
        <v>57</v>
      </c>
      <c r="Q85" s="393">
        <f>References!B51</f>
        <v>48</v>
      </c>
      <c r="R85" s="55">
        <v>48</v>
      </c>
      <c r="S85" s="394">
        <f>References!B51</f>
        <v>48</v>
      </c>
      <c r="T85" s="39">
        <v>46</v>
      </c>
      <c r="U85" s="393">
        <f>References!B23</f>
        <v>20</v>
      </c>
      <c r="V85" s="126"/>
    </row>
    <row r="86" spans="2:22" ht="24" x14ac:dyDescent="0.2">
      <c r="B86" s="31" t="s">
        <v>23</v>
      </c>
      <c r="C86" s="14" t="s">
        <v>106</v>
      </c>
      <c r="D86" s="121" t="s">
        <v>107</v>
      </c>
      <c r="E86" s="14" t="s">
        <v>25</v>
      </c>
      <c r="F86" s="31">
        <v>129.5</v>
      </c>
      <c r="G86" s="427">
        <f>References!B25</f>
        <v>22</v>
      </c>
      <c r="H86" s="31">
        <v>140.9</v>
      </c>
      <c r="I86" s="427">
        <f>References!B52</f>
        <v>49</v>
      </c>
      <c r="J86" s="31">
        <v>166.8</v>
      </c>
      <c r="K86" s="427">
        <f>References!B51</f>
        <v>48</v>
      </c>
      <c r="L86" s="31">
        <v>140.6</v>
      </c>
      <c r="M86" s="427">
        <f>References!B51</f>
        <v>48</v>
      </c>
      <c r="N86" s="31">
        <v>140.19999999999999</v>
      </c>
      <c r="O86" s="427">
        <f>References!B51</f>
        <v>48</v>
      </c>
      <c r="P86" s="31">
        <v>147.31</v>
      </c>
      <c r="Q86" s="427">
        <f>References!B51</f>
        <v>48</v>
      </c>
      <c r="R86" s="31">
        <v>154.78</v>
      </c>
      <c r="S86" s="427">
        <f>References!B51</f>
        <v>48</v>
      </c>
      <c r="T86" s="25">
        <v>152.63</v>
      </c>
      <c r="U86" s="427">
        <f>References!B23</f>
        <v>20</v>
      </c>
      <c r="V86" s="14"/>
    </row>
    <row r="87" spans="2:22" x14ac:dyDescent="0.2">
      <c r="B87" s="52" t="s">
        <v>23</v>
      </c>
      <c r="C87" s="126" t="s">
        <v>108</v>
      </c>
      <c r="D87" s="54" t="s">
        <v>109</v>
      </c>
      <c r="E87" s="126" t="s">
        <v>25</v>
      </c>
      <c r="F87" s="52">
        <v>112</v>
      </c>
      <c r="G87" s="393">
        <f>References!B25</f>
        <v>22</v>
      </c>
      <c r="H87" s="52">
        <v>326</v>
      </c>
      <c r="I87" s="393">
        <f>References!B52</f>
        <v>49</v>
      </c>
      <c r="J87" s="55">
        <v>246</v>
      </c>
      <c r="K87" s="394">
        <f>References!B51</f>
        <v>48</v>
      </c>
      <c r="L87" s="52">
        <v>240</v>
      </c>
      <c r="M87" s="393">
        <f>References!B51</f>
        <v>48</v>
      </c>
      <c r="N87" s="52">
        <v>238</v>
      </c>
      <c r="O87" s="393">
        <f>References!B51</f>
        <v>48</v>
      </c>
      <c r="P87" s="52">
        <v>239.74</v>
      </c>
      <c r="Q87" s="393">
        <f>References!B51</f>
        <v>48</v>
      </c>
      <c r="R87" s="55">
        <v>261.23</v>
      </c>
      <c r="S87" s="394">
        <f>References!B51</f>
        <v>48</v>
      </c>
      <c r="T87" s="39">
        <v>276.97000000000003</v>
      </c>
      <c r="U87" s="393">
        <f>References!B23</f>
        <v>20</v>
      </c>
      <c r="V87" s="126"/>
    </row>
    <row r="88" spans="2:22" ht="36" x14ac:dyDescent="0.2">
      <c r="B88" s="31" t="s">
        <v>23</v>
      </c>
      <c r="C88" s="14" t="s">
        <v>110</v>
      </c>
      <c r="D88" s="121" t="s">
        <v>632</v>
      </c>
      <c r="E88" s="14" t="s">
        <v>25</v>
      </c>
      <c r="F88" s="62" t="s">
        <v>45</v>
      </c>
      <c r="G88" s="427"/>
      <c r="H88" s="31">
        <v>251.95</v>
      </c>
      <c r="I88" s="427">
        <f>References!B52</f>
        <v>49</v>
      </c>
      <c r="J88" s="123">
        <v>221.09</v>
      </c>
      <c r="K88" s="446">
        <f>References!B51</f>
        <v>48</v>
      </c>
      <c r="L88" s="31">
        <v>199.61</v>
      </c>
      <c r="M88" s="427">
        <f>References!B51</f>
        <v>48</v>
      </c>
      <c r="N88" s="31">
        <v>189.23</v>
      </c>
      <c r="O88" s="427">
        <f>References!B51</f>
        <v>48</v>
      </c>
      <c r="P88" s="31">
        <v>175.28</v>
      </c>
      <c r="Q88" s="427">
        <f>References!B51</f>
        <v>48</v>
      </c>
      <c r="R88" s="123">
        <v>147.19999999999999</v>
      </c>
      <c r="S88" s="446">
        <f>References!B51</f>
        <v>48</v>
      </c>
      <c r="T88" s="123">
        <v>159.59</v>
      </c>
      <c r="U88" s="427">
        <f>References!B23</f>
        <v>20</v>
      </c>
      <c r="V88" s="267" t="s">
        <v>454</v>
      </c>
    </row>
    <row r="89" spans="2:22" x14ac:dyDescent="0.2">
      <c r="B89" s="52" t="s">
        <v>23</v>
      </c>
      <c r="C89" s="126" t="s">
        <v>101</v>
      </c>
      <c r="D89" s="54" t="s">
        <v>102</v>
      </c>
      <c r="E89" s="126" t="s">
        <v>15</v>
      </c>
      <c r="F89" s="52">
        <v>45</v>
      </c>
      <c r="G89" s="393">
        <f>References!B25</f>
        <v>22</v>
      </c>
      <c r="H89" s="128">
        <v>37.4</v>
      </c>
      <c r="I89" s="393">
        <f>References!B24</f>
        <v>21</v>
      </c>
      <c r="J89" s="306">
        <v>30.3</v>
      </c>
      <c r="K89" s="394">
        <f>References!B24</f>
        <v>21</v>
      </c>
      <c r="L89" s="128">
        <v>32.579842389050199</v>
      </c>
      <c r="M89" s="393">
        <f>References!B24</f>
        <v>21</v>
      </c>
      <c r="N89" s="128">
        <v>31.974469837348199</v>
      </c>
      <c r="O89" s="393">
        <f>References!B24</f>
        <v>21</v>
      </c>
      <c r="P89" s="128">
        <v>31.168300653594802</v>
      </c>
      <c r="Q89" s="393">
        <f>References!B24</f>
        <v>21</v>
      </c>
      <c r="R89" s="306">
        <v>25.2331121717312</v>
      </c>
      <c r="S89" s="394">
        <f>References!B24</f>
        <v>21</v>
      </c>
      <c r="T89" s="302">
        <v>66.829880000000003</v>
      </c>
      <c r="U89" s="393">
        <f>References!B23</f>
        <v>20</v>
      </c>
      <c r="V89" s="126"/>
    </row>
    <row r="90" spans="2:22" x14ac:dyDescent="0.2">
      <c r="B90" s="31" t="s">
        <v>23</v>
      </c>
      <c r="C90" s="14" t="s">
        <v>103</v>
      </c>
      <c r="D90" s="121" t="s">
        <v>104</v>
      </c>
      <c r="E90" s="14" t="s">
        <v>15</v>
      </c>
      <c r="F90" s="31">
        <v>81</v>
      </c>
      <c r="G90" s="427">
        <f>References!B25</f>
        <v>22</v>
      </c>
      <c r="H90" s="31">
        <v>85</v>
      </c>
      <c r="I90" s="427">
        <f>References!B24</f>
        <v>21</v>
      </c>
      <c r="J90" s="123">
        <v>80</v>
      </c>
      <c r="K90" s="446">
        <f>References!B24</f>
        <v>21</v>
      </c>
      <c r="L90" s="31">
        <v>94</v>
      </c>
      <c r="M90" s="427">
        <f>References!B24</f>
        <v>21</v>
      </c>
      <c r="N90" s="31">
        <v>88</v>
      </c>
      <c r="O90" s="427">
        <f>References!B24</f>
        <v>21</v>
      </c>
      <c r="P90" s="31">
        <v>84</v>
      </c>
      <c r="Q90" s="427">
        <f>References!B24</f>
        <v>21</v>
      </c>
      <c r="R90" s="123">
        <v>75</v>
      </c>
      <c r="S90" s="446">
        <f>References!B24</f>
        <v>21</v>
      </c>
      <c r="T90" s="25">
        <v>75</v>
      </c>
      <c r="U90" s="427">
        <f>References!B23</f>
        <v>20</v>
      </c>
      <c r="V90" s="14"/>
    </row>
    <row r="91" spans="2:22" ht="24" x14ac:dyDescent="0.2">
      <c r="B91" s="52" t="s">
        <v>23</v>
      </c>
      <c r="C91" s="126" t="s">
        <v>105</v>
      </c>
      <c r="D91" s="54" t="s">
        <v>633</v>
      </c>
      <c r="E91" s="126" t="s">
        <v>15</v>
      </c>
      <c r="F91" s="59" t="s">
        <v>45</v>
      </c>
      <c r="G91" s="393">
        <f>References!B25</f>
        <v>22</v>
      </c>
      <c r="H91" s="59" t="s">
        <v>45</v>
      </c>
      <c r="I91" s="393">
        <f>References!B24</f>
        <v>21</v>
      </c>
      <c r="J91" s="153" t="s">
        <v>45</v>
      </c>
      <c r="K91" s="394">
        <f>References!B24</f>
        <v>21</v>
      </c>
      <c r="L91" s="59" t="s">
        <v>45</v>
      </c>
      <c r="M91" s="393">
        <f>References!B24</f>
        <v>21</v>
      </c>
      <c r="N91" s="52">
        <v>58.2</v>
      </c>
      <c r="O91" s="393">
        <f>References!B24</f>
        <v>21</v>
      </c>
      <c r="P91" s="52">
        <v>59.8</v>
      </c>
      <c r="Q91" s="393">
        <f>References!B24</f>
        <v>21</v>
      </c>
      <c r="R91" s="306">
        <v>46.581712086618602</v>
      </c>
      <c r="S91" s="394">
        <f>References!B24</f>
        <v>21</v>
      </c>
      <c r="T91" s="302">
        <v>42.275410000000001</v>
      </c>
      <c r="U91" s="393">
        <f>References!B23</f>
        <v>20</v>
      </c>
      <c r="V91" s="126"/>
    </row>
    <row r="92" spans="2:22" ht="24" x14ac:dyDescent="0.2">
      <c r="B92" s="31" t="s">
        <v>23</v>
      </c>
      <c r="C92" s="14" t="s">
        <v>106</v>
      </c>
      <c r="D92" s="121" t="s">
        <v>107</v>
      </c>
      <c r="E92" s="14" t="s">
        <v>15</v>
      </c>
      <c r="F92" s="31">
        <v>157</v>
      </c>
      <c r="G92" s="427">
        <f>References!B25</f>
        <v>22</v>
      </c>
      <c r="H92" s="129">
        <v>176.6</v>
      </c>
      <c r="I92" s="427">
        <f>References!B24</f>
        <v>21</v>
      </c>
      <c r="J92" s="307">
        <v>117.7</v>
      </c>
      <c r="K92" s="446">
        <f>References!B24</f>
        <v>21</v>
      </c>
      <c r="L92" s="129">
        <v>120.77</v>
      </c>
      <c r="M92" s="427">
        <f>References!B24</f>
        <v>21</v>
      </c>
      <c r="N92" s="129">
        <v>118.6</v>
      </c>
      <c r="O92" s="161">
        <f>References!B24</f>
        <v>21</v>
      </c>
      <c r="P92" s="129">
        <v>140.69999999999999</v>
      </c>
      <c r="Q92" s="427">
        <f>References!B24</f>
        <v>21</v>
      </c>
      <c r="R92" s="307">
        <v>121.7</v>
      </c>
      <c r="S92" s="459">
        <f>References!B24</f>
        <v>21</v>
      </c>
      <c r="T92" s="308">
        <v>142.4</v>
      </c>
      <c r="U92" s="427">
        <f>References!B23</f>
        <v>20</v>
      </c>
      <c r="V92" s="14"/>
    </row>
    <row r="93" spans="2:22" x14ac:dyDescent="0.2">
      <c r="B93" s="52" t="s">
        <v>23</v>
      </c>
      <c r="C93" s="126" t="s">
        <v>108</v>
      </c>
      <c r="D93" s="309" t="s">
        <v>109</v>
      </c>
      <c r="E93" s="126" t="s">
        <v>15</v>
      </c>
      <c r="F93" s="52">
        <v>153</v>
      </c>
      <c r="G93" s="393">
        <f>References!B25</f>
        <v>22</v>
      </c>
      <c r="H93" s="128">
        <v>151</v>
      </c>
      <c r="I93" s="393">
        <f>References!B24</f>
        <v>21</v>
      </c>
      <c r="J93" s="306">
        <v>144</v>
      </c>
      <c r="K93" s="394">
        <f>References!B24</f>
        <v>21</v>
      </c>
      <c r="L93" s="128">
        <v>0</v>
      </c>
      <c r="M93" s="393">
        <f>References!B24</f>
        <v>21</v>
      </c>
      <c r="N93" s="128">
        <v>0</v>
      </c>
      <c r="O93" s="393">
        <f>References!B24</f>
        <v>21</v>
      </c>
      <c r="P93" s="128">
        <v>141.97</v>
      </c>
      <c r="Q93" s="393">
        <f>References!B24</f>
        <v>21</v>
      </c>
      <c r="R93" s="306">
        <v>155.9</v>
      </c>
      <c r="S93" s="394">
        <f>References!B24</f>
        <v>21</v>
      </c>
      <c r="T93" s="302">
        <v>153.9</v>
      </c>
      <c r="U93" s="393">
        <f>References!B23</f>
        <v>20</v>
      </c>
      <c r="V93" s="126"/>
    </row>
    <row r="94" spans="2:22" ht="24" x14ac:dyDescent="0.2">
      <c r="B94" s="67" t="s">
        <v>23</v>
      </c>
      <c r="C94" s="127" t="s">
        <v>110</v>
      </c>
      <c r="D94" s="310" t="s">
        <v>634</v>
      </c>
      <c r="E94" s="127" t="s">
        <v>15</v>
      </c>
      <c r="F94" s="67">
        <v>387</v>
      </c>
      <c r="G94" s="441">
        <f>References!B25</f>
        <v>22</v>
      </c>
      <c r="H94" s="130">
        <v>372</v>
      </c>
      <c r="I94" s="441">
        <f>References!B24</f>
        <v>21</v>
      </c>
      <c r="J94" s="311">
        <v>225</v>
      </c>
      <c r="K94" s="459">
        <f>References!B24</f>
        <v>21</v>
      </c>
      <c r="L94" s="130">
        <v>271.23873873873902</v>
      </c>
      <c r="M94" s="441">
        <f>References!B24</f>
        <v>21</v>
      </c>
      <c r="N94" s="130">
        <v>255.48444444444399</v>
      </c>
      <c r="O94" s="441">
        <f>References!B24</f>
        <v>21</v>
      </c>
      <c r="P94" s="130">
        <v>258.41228070175401</v>
      </c>
      <c r="Q94" s="441">
        <f>References!B24</f>
        <v>21</v>
      </c>
      <c r="R94" s="311">
        <v>205.74611347228301</v>
      </c>
      <c r="S94" s="459">
        <f>References!B24</f>
        <v>21</v>
      </c>
      <c r="T94" s="312">
        <v>236.06649999999999</v>
      </c>
      <c r="U94" s="441">
        <f>References!B23</f>
        <v>20</v>
      </c>
      <c r="V94" s="127"/>
    </row>
    <row r="95" spans="2:22" x14ac:dyDescent="0.2">
      <c r="B95" s="25"/>
      <c r="C95" s="25"/>
      <c r="D95" s="121"/>
      <c r="E95" s="25"/>
      <c r="F95" s="25"/>
      <c r="G95" s="442"/>
      <c r="H95" s="25"/>
      <c r="I95" s="442"/>
      <c r="J95" s="121"/>
      <c r="K95" s="460"/>
      <c r="L95" s="25"/>
      <c r="M95" s="442"/>
      <c r="N95" s="25"/>
      <c r="O95" s="442"/>
      <c r="P95" s="25"/>
      <c r="Q95" s="442"/>
      <c r="R95" s="121"/>
      <c r="S95" s="460"/>
      <c r="T95" s="25"/>
      <c r="U95" s="442"/>
      <c r="V95" s="25"/>
    </row>
    <row r="96" spans="2:22" x14ac:dyDescent="0.2">
      <c r="B96" s="518" t="s">
        <v>689</v>
      </c>
    </row>
    <row r="97" spans="4:4" hidden="1" x14ac:dyDescent="0.2">
      <c r="D97" s="42"/>
    </row>
  </sheetData>
  <sheetProtection password="D74A" sheet="1" objects="1" scenarios="1" autoFilter="0"/>
  <autoFilter ref="B4:V94">
    <filterColumn colId="4" showButton="0"/>
    <filterColumn colId="6" showButton="0"/>
    <filterColumn colId="8" showButton="0"/>
    <filterColumn colId="10" showButton="0"/>
    <filterColumn colId="12" showButton="0"/>
    <filterColumn colId="14" showButton="0"/>
    <filterColumn colId="16" showButton="0"/>
    <filterColumn colId="18" showButton="0"/>
  </autoFilter>
  <customSheetViews>
    <customSheetView guid="{0C2EE1E2-FAB7-4127-955E-A440A139E075}" fitToPage="1" showAutoFilter="1" hiddenRows="1">
      <pane xSplit="4" ySplit="3" topLeftCell="I4" activePane="bottomRight" state="frozen"/>
      <selection pane="bottomRight" activeCell="J14" sqref="J14"/>
      <pageMargins left="0.74803149606299213" right="0.74803149606299213" top="0.98425196850393704" bottom="0.98425196850393704" header="0.51181102362204722" footer="0.51181102362204722"/>
      <pageSetup paperSize="8" scale="96" fitToHeight="0" orientation="landscape" horizontalDpi="300" verticalDpi="300" r:id="rId1"/>
      <headerFooter alignWithMargins="0">
        <oddHeader>&amp;L&amp;A&amp;RPART C -  NSW water businesses performance indicators database</oddHeader>
        <oddFooter>&amp;CPage &amp;P of &amp;N</oddFooter>
      </headerFooter>
      <autoFilter ref="A3:U107">
        <filterColumn colId="4" showButton="0"/>
        <filterColumn colId="6" showButton="0"/>
        <filterColumn colId="8" showButton="0"/>
        <filterColumn colId="10" showButton="0"/>
        <filterColumn colId="12" showButton="0"/>
        <filterColumn colId="14" showButton="0"/>
        <filterColumn colId="16" showButton="0"/>
        <filterColumn colId="18" showButton="0"/>
      </autoFilter>
    </customSheetView>
  </customSheetViews>
  <mergeCells count="12">
    <mergeCell ref="B2:U2"/>
    <mergeCell ref="V3:V4"/>
    <mergeCell ref="E3:E4"/>
    <mergeCell ref="B3:D3"/>
    <mergeCell ref="F3:G4"/>
    <mergeCell ref="H3:I4"/>
    <mergeCell ref="J3:K4"/>
    <mergeCell ref="L3:M4"/>
    <mergeCell ref="N3:O4"/>
    <mergeCell ref="P3:Q4"/>
    <mergeCell ref="R3:S4"/>
    <mergeCell ref="T3:U4"/>
  </mergeCells>
  <phoneticPr fontId="7" type="noConversion"/>
  <hyperlinks>
    <hyperlink ref="K54" location="References!E16" display="References!E16"/>
    <hyperlink ref="I57" location="References!E16" display="References!E16"/>
    <hyperlink ref="O30" location="References!E34" display="References!E34"/>
    <hyperlink ref="O42" location="References!E34" display="References!E34"/>
    <hyperlink ref="O35" location="References!E34" display="References!E34"/>
    <hyperlink ref="K5" location="References!E37" display="References!E37"/>
    <hyperlink ref="K15" location="References!E37" display="References!E37"/>
    <hyperlink ref="K19" location="References!E37" display="References!E37"/>
    <hyperlink ref="K17" location="References!E37" display="References!E37"/>
    <hyperlink ref="P48" location="'SC&amp;R Appendix'!B22:I28" display="'SC&amp;R Appendix'!B22:I28"/>
    <hyperlink ref="R48" location="'SC&amp;R Appendix'!B31:I36" display="'SC&amp;R Appendix'!B31:I36"/>
    <hyperlink ref="H48" location="'SC&amp;R Appendix'!B2:G19" display="'SC&amp;R Appendix'!B2:G19"/>
    <hyperlink ref="K5:K11" location="References!E42" display="References!E42"/>
    <hyperlink ref="M5" location="References!E53" display="References!E53"/>
    <hyperlink ref="M7" location="References!E55" display="References!E55"/>
    <hyperlink ref="O5" location="References!E53" display="References!E53"/>
    <hyperlink ref="O7" location="References!E55" display="References!E55"/>
    <hyperlink ref="Q5:Q19" location="References!E56" display="References!E56"/>
    <hyperlink ref="S5:S19" location="References!A54" display="References!A54"/>
    <hyperlink ref="U5:U19" location="References!J6" display="References!J6"/>
    <hyperlink ref="M15:M21" location="References!E32" display="References!E32"/>
    <hyperlink ref="M13" location="References!E49" display="References!E49"/>
    <hyperlink ref="M11" location="References!E57" display="References!E57"/>
    <hyperlink ref="I5:I11" location="References!E29" display="References!E29"/>
    <hyperlink ref="I13" location="References!E49" display="References!E49"/>
    <hyperlink ref="I15" location="References!E29" display="References!E29"/>
    <hyperlink ref="I17:I19" location="References!E29" display="References!E29"/>
    <hyperlink ref="K13" location="References!E49" display="References!E49"/>
    <hyperlink ref="K15:K21" location="References!E42" display="References!E42"/>
    <hyperlink ref="I21" location="References!E42" display="References!E42"/>
    <hyperlink ref="O11" location="References!E57" display="References!E57"/>
    <hyperlink ref="O13" location="References!E49" display="References!E49"/>
    <hyperlink ref="O15:O19" location="References!E58" display="References!E58"/>
    <hyperlink ref="S21" location="References!E51" display="References!E51"/>
    <hyperlink ref="U21:U28" location="References!J7" display="References!J7"/>
    <hyperlink ref="I25:I27" location="References!E42" display="References!E42"/>
    <hyperlink ref="G26:G27" location="References!E42" display="References!E42"/>
    <hyperlink ref="K25:K27" location="References!E42" display="References!E42"/>
    <hyperlink ref="M25:M27" location="References!E32" display="References!E32"/>
    <hyperlink ref="M30" location="References!E40" display="References!E40"/>
    <hyperlink ref="M33" location="References!J4" display="References!J4"/>
    <hyperlink ref="M35" location="References!E40" display="References!E40"/>
    <hyperlink ref="M37" location="References!J4" display="References!J4"/>
    <hyperlink ref="M42" location="References!E40" display="References!E40"/>
    <hyperlink ref="M44" location="References!J4" display="References!J4"/>
    <hyperlink ref="G83:G94" location="References!E25" display="References!E25"/>
    <hyperlink ref="I83:I88" location="References!E52" display="References!E52"/>
    <hyperlink ref="I89:I94" location="References!E24" display="References!E24"/>
    <hyperlink ref="K83:K88" location="References!E51" display="References!E51"/>
    <hyperlink ref="K89:K94" location="References!E24" display="References!E24"/>
    <hyperlink ref="M83:M88" location="References!E51" display="References!E51"/>
    <hyperlink ref="M89:M94" location="References!E24" display="References!E24"/>
    <hyperlink ref="O83:O88" location="References!E51" display="References!E51"/>
    <hyperlink ref="O89:O94" location="References!E24" display="References!E24"/>
    <hyperlink ref="O44" location="References!J4" display="References!J4"/>
    <hyperlink ref="O37" location="References!J4" display="References!J4"/>
    <hyperlink ref="S47" location="References!J4" display="References!J4"/>
    <hyperlink ref="M53" location="References!J4" display="References!J4"/>
    <hyperlink ref="Q53" location="References!J4" display="References!J4"/>
    <hyperlink ref="Q83:Q88" location="References!E51" display="References!E51"/>
    <hyperlink ref="Q89:Q94" location="References!E24" display="References!E24"/>
    <hyperlink ref="S89:S94" location="References!E24" display="References!E24"/>
    <hyperlink ref="S83:S88" location="References!E51" display="References!E51"/>
    <hyperlink ref="U83:U94" location="References!E23" display="References!E23"/>
    <hyperlink ref="T48" location="'SC&amp;R Appendix'!B40:I44" display="TABLE 4"/>
    <hyperlink ref="S25" location="References!E51" display="References!E51"/>
    <hyperlink ref="S27" location="References!E51" display="References!E51"/>
    <hyperlink ref="Q27" location="References!E51" display="References!E51"/>
    <hyperlink ref="Q25" location="References!E51" display="References!E51"/>
    <hyperlink ref="S26" location="References!E51" display="References!E51"/>
    <hyperlink ref="Q26" location="References!E51" display="References!E51"/>
    <hyperlink ref="O47:O50" location="References!J4" display="References!J4"/>
    <hyperlink ref="M47" location="References!J4" display="References!J4"/>
    <hyperlink ref="M49" location="References!J4" display="References!J4"/>
    <hyperlink ref="M48" location="References!J4" display="References!J4"/>
    <hyperlink ref="M50" location="References!J4" display="References!J4"/>
    <hyperlink ref="G5" location="References!E27" display="References!E27"/>
    <hyperlink ref="G7" location="References!E27" display="References!E27"/>
    <hyperlink ref="G11" location="References!E27" display="References!E27"/>
    <hyperlink ref="G15" location="References!E27" display="References!E27"/>
    <hyperlink ref="G17" location="References!E27" display="References!E27"/>
    <hyperlink ref="G19" location="References!E27" display="References!E27"/>
    <hyperlink ref="G21" location="References!E27" display="References!E27"/>
    <hyperlink ref="G54" location="References!E15" display="References!E15"/>
    <hyperlink ref="G55:G57" location="References!E15" display="References!E15"/>
    <hyperlink ref="G74:G80" location="References!E15" display="References!E15"/>
    <hyperlink ref="M54" location="References!E17" display="References!E17"/>
    <hyperlink ref="M55:M57" location="References!E17" display="References!E17"/>
    <hyperlink ref="M74:M80" location="References!E17" display="References!E17"/>
    <hyperlink ref="O21" location="References!E49" display="References!E49"/>
    <hyperlink ref="O27" location="References!E49" display="References!E49"/>
    <hyperlink ref="O26" location="References!E49" display="References!E49"/>
    <hyperlink ref="O25" location="References!E49" display="References!E49"/>
    <hyperlink ref="O33" location="References!J4" display="References!J4"/>
    <hyperlink ref="O54" location="References!E18" display="References!E18"/>
    <hyperlink ref="O55:O56" location="References!E18" display="References!E18"/>
    <hyperlink ref="O58:O63" location="References!E18" display="References!E18"/>
    <hyperlink ref="O68:O69" location="References!E18" display="References!E18"/>
    <hyperlink ref="O74:O80" location="References!E18" display="References!E18"/>
    <hyperlink ref="Q21" location="References!E52" display="References!E52"/>
    <hyperlink ref="Q30" location="References!E59" display="References!E59"/>
    <hyperlink ref="Q40" location="References!E59" display="References!E59"/>
    <hyperlink ref="Q44" location="References!E59" display="References!E59"/>
    <hyperlink ref="Q47" location="References!E59" display="References!E59"/>
    <hyperlink ref="Q48" location="References!E59" display="References!E59"/>
    <hyperlink ref="Q50" location="References!E59" display="References!E59"/>
    <hyperlink ref="Q37" location="References!E59" display="References!E59"/>
    <hyperlink ref="Q33" location="References!E59" display="References!E59"/>
    <hyperlink ref="Q54" location="References!E19" display="References!E19"/>
    <hyperlink ref="Q55:Q56" location="References!E19" display="References!E19"/>
    <hyperlink ref="Q67:Q71" location="References!E19" display="References!E19"/>
    <hyperlink ref="Q74:Q80" location="References!E19" display="References!E19"/>
    <hyperlink ref="S30" location="References!E60" display="References!E60"/>
    <hyperlink ref="S33" location="References!E60" display="References!E60"/>
    <hyperlink ref="S37" location="References!E60" display="References!E60"/>
    <hyperlink ref="S40" location="References!E60" display="References!E60"/>
    <hyperlink ref="S44" location="References!E60" display="References!E60"/>
    <hyperlink ref="S50" location="References!E60" display="References!E60"/>
    <hyperlink ref="S48" location="References!E60" display="References!E60"/>
    <hyperlink ref="S54" location="References!E20" display="References!E20"/>
    <hyperlink ref="S55:S56" location="References!E20" display="References!E20"/>
    <hyperlink ref="S58:S64" location="References!E20" display="References!E20"/>
    <hyperlink ref="S67:S72" location="References!E20" display="References!E20"/>
    <hyperlink ref="S74:S82" location="References!E20" display="References!E20"/>
    <hyperlink ref="U30" location="References!J4" display="References!J4"/>
    <hyperlink ref="U47:U53" location="References!J4" display="References!J4"/>
    <hyperlink ref="U44:U46" location="References!J4" display="References!J4"/>
    <hyperlink ref="U40" location="References!J4" display="References!J4"/>
    <hyperlink ref="U37" location="References!J4" display="References!J4"/>
    <hyperlink ref="U33" location="References!J4" display="References!J4"/>
    <hyperlink ref="U54" location="References!E21" display="References!E21"/>
    <hyperlink ref="U55:U56" location="References!E21" display="References!E21"/>
    <hyperlink ref="U58:U63" location="References!E21" display="References!E21"/>
    <hyperlink ref="U65:U66" location="References!E21" display="References!E21"/>
    <hyperlink ref="U68:U79" location="References!E21" display="References!E21"/>
    <hyperlink ref="U81:U82" location="References!E21" display="References!E21"/>
    <hyperlink ref="G25" location="References!E27" display="References!E27"/>
    <hyperlink ref="K55:K57" location="References!E16" display="References!E16"/>
    <hyperlink ref="K74:K80" location="References!E16" display="References!E16"/>
    <hyperlink ref="O53" location="References!J4" display="References!J4"/>
    <hyperlink ref="S53" location="References!J4" display="References!J4"/>
    <hyperlink ref="K25" location="References!J16" display="References!J16"/>
    <hyperlink ref="S46" location="References!J4" display="References!J4"/>
    <hyperlink ref="Q46" location="References!J4" display="References!J4"/>
    <hyperlink ref="O46" location="References!J4" display="References!J4"/>
    <hyperlink ref="M46" location="References!J4" display="References!J4"/>
    <hyperlink ref="K14" location="References!E42" display="References!E42"/>
    <hyperlink ref="I14" location="References!E29" display="References!E29"/>
    <hyperlink ref="S51" location="References!J4" display="References!J4"/>
    <hyperlink ref="Q51" location="References!J4" display="References!J4"/>
    <hyperlink ref="O51" location="References!J4" display="References!J4"/>
    <hyperlink ref="M51" location="References!J4" display="References!J4"/>
    <hyperlink ref="S52" location="References!J4" display="References!J4"/>
    <hyperlink ref="Q52" location="References!J4" display="References!J4"/>
    <hyperlink ref="O52" location="References!J4" display="References!J4"/>
    <hyperlink ref="M52" location="References!J4" display="References!J4"/>
  </hyperlinks>
  <pageMargins left="0.74803149606299213" right="0.74803149606299213" top="0.98425196850393704" bottom="0.98425196850393704" header="0.51181102362204722" footer="0.51181102362204722"/>
  <pageSetup paperSize="8" scale="81" fitToHeight="0" orientation="landscape" horizontalDpi="300" verticalDpi="300" r:id="rId2"/>
  <headerFooter alignWithMargins="0">
    <oddHeader>&amp;L&amp;A&amp;RPART C -  NSW water businesses performance indicators database</oddHeader>
    <oddFooter>&amp;CPage &amp;P of &amp;N</oddFooter>
  </headerFooter>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00000"/>
    <pageSetUpPr autoPageBreaks="0" fitToPage="1"/>
  </sheetPr>
  <dimension ref="A1:U47"/>
  <sheetViews>
    <sheetView showGridLines="0" showRowColHeaders="0" zoomScaleNormal="100" zoomScalePageLayoutView="70" workbookViewId="0">
      <selection activeCell="I11" sqref="I11"/>
    </sheetView>
  </sheetViews>
  <sheetFormatPr defaultColWidth="0" defaultRowHeight="12" zeroHeight="1" x14ac:dyDescent="0.2"/>
  <cols>
    <col min="1" max="1" width="2.28515625" style="22" customWidth="1"/>
    <col min="2" max="2" width="9.28515625" style="22" customWidth="1"/>
    <col min="3" max="3" width="13.42578125" style="22" customWidth="1"/>
    <col min="4" max="4" width="12.85546875" style="22" bestFit="1" customWidth="1"/>
    <col min="5" max="5" width="16.42578125" style="22" customWidth="1"/>
    <col min="6" max="6" width="12.5703125" style="22" customWidth="1"/>
    <col min="7" max="7" width="10.5703125" style="22" customWidth="1"/>
    <col min="8" max="8" width="30.7109375" style="22" customWidth="1"/>
    <col min="9" max="9" width="26.28515625" style="22" customWidth="1"/>
    <col min="10" max="10" width="2.28515625" style="22" customWidth="1"/>
    <col min="11" max="11" width="20.7109375" style="22" hidden="1" customWidth="1"/>
    <col min="12" max="21" width="0" style="22" hidden="1" customWidth="1"/>
    <col min="22" max="16384" width="9.140625" style="22" hidden="1"/>
  </cols>
  <sheetData>
    <row r="1" spans="2:7" ht="15" customHeight="1" thickBot="1" x14ac:dyDescent="0.25"/>
    <row r="2" spans="2:7" ht="36" customHeight="1" thickBot="1" x14ac:dyDescent="0.25">
      <c r="B2" s="110" t="s">
        <v>330</v>
      </c>
      <c r="C2" s="600" t="s">
        <v>698</v>
      </c>
      <c r="D2" s="600"/>
      <c r="E2" s="600"/>
      <c r="F2" s="600"/>
      <c r="G2" s="601"/>
    </row>
    <row r="3" spans="2:7" ht="24" x14ac:dyDescent="0.2">
      <c r="B3" s="101" t="s">
        <v>331</v>
      </c>
      <c r="C3" s="102" t="s">
        <v>374</v>
      </c>
      <c r="D3" s="602" t="s">
        <v>375</v>
      </c>
      <c r="E3" s="602"/>
      <c r="F3" s="103" t="s">
        <v>376</v>
      </c>
      <c r="G3" s="104" t="s">
        <v>377</v>
      </c>
    </row>
    <row r="4" spans="2:7" x14ac:dyDescent="0.2">
      <c r="B4" s="476">
        <v>223896</v>
      </c>
      <c r="C4" s="475">
        <v>38988</v>
      </c>
      <c r="D4" s="597" t="s">
        <v>378</v>
      </c>
      <c r="E4" s="597"/>
      <c r="F4" s="477">
        <v>258</v>
      </c>
      <c r="G4" s="478">
        <v>6.9</v>
      </c>
    </row>
    <row r="5" spans="2:7" ht="27.75" customHeight="1" x14ac:dyDescent="0.2">
      <c r="B5" s="594" t="s">
        <v>546</v>
      </c>
      <c r="C5" s="595"/>
      <c r="D5" s="595"/>
      <c r="E5" s="595"/>
      <c r="F5" s="595"/>
      <c r="G5" s="596"/>
    </row>
    <row r="6" spans="2:7" x14ac:dyDescent="0.2">
      <c r="B6" s="476">
        <v>228123</v>
      </c>
      <c r="C6" s="475">
        <v>39045</v>
      </c>
      <c r="D6" s="597" t="s">
        <v>379</v>
      </c>
      <c r="E6" s="597"/>
      <c r="F6" s="477">
        <v>1995</v>
      </c>
      <c r="G6" s="478">
        <v>13.5</v>
      </c>
    </row>
    <row r="7" spans="2:7" ht="57.75" customHeight="1" x14ac:dyDescent="0.2">
      <c r="B7" s="594" t="s">
        <v>547</v>
      </c>
      <c r="C7" s="595"/>
      <c r="D7" s="595"/>
      <c r="E7" s="595"/>
      <c r="F7" s="595"/>
      <c r="G7" s="596"/>
    </row>
    <row r="8" spans="2:7" x14ac:dyDescent="0.2">
      <c r="B8" s="476">
        <v>234991</v>
      </c>
      <c r="C8" s="475">
        <v>39105</v>
      </c>
      <c r="D8" s="598" t="s">
        <v>380</v>
      </c>
      <c r="E8" s="599"/>
      <c r="F8" s="477">
        <v>531</v>
      </c>
      <c r="G8" s="478" t="s">
        <v>384</v>
      </c>
    </row>
    <row r="9" spans="2:7" ht="33" customHeight="1" x14ac:dyDescent="0.2">
      <c r="B9" s="594" t="s">
        <v>548</v>
      </c>
      <c r="C9" s="595"/>
      <c r="D9" s="595"/>
      <c r="E9" s="595"/>
      <c r="F9" s="595"/>
      <c r="G9" s="596"/>
    </row>
    <row r="10" spans="2:7" x14ac:dyDescent="0.2">
      <c r="B10" s="476">
        <v>247284</v>
      </c>
      <c r="C10" s="475">
        <v>39239</v>
      </c>
      <c r="D10" s="598" t="s">
        <v>381</v>
      </c>
      <c r="E10" s="599"/>
      <c r="F10" s="477">
        <v>840</v>
      </c>
      <c r="G10" s="478" t="s">
        <v>385</v>
      </c>
    </row>
    <row r="11" spans="2:7" ht="53.25" customHeight="1" x14ac:dyDescent="0.2">
      <c r="B11" s="594" t="s">
        <v>699</v>
      </c>
      <c r="C11" s="595"/>
      <c r="D11" s="595"/>
      <c r="E11" s="595"/>
      <c r="F11" s="595"/>
      <c r="G11" s="596"/>
    </row>
    <row r="12" spans="2:7" x14ac:dyDescent="0.2">
      <c r="B12" s="476">
        <v>247620</v>
      </c>
      <c r="C12" s="475">
        <v>39241</v>
      </c>
      <c r="D12" s="597" t="s">
        <v>640</v>
      </c>
      <c r="E12" s="597"/>
      <c r="F12" s="477">
        <v>494</v>
      </c>
      <c r="G12" s="478">
        <v>5.2</v>
      </c>
    </row>
    <row r="13" spans="2:7" ht="24" customHeight="1" x14ac:dyDescent="0.2">
      <c r="B13" s="594" t="s">
        <v>386</v>
      </c>
      <c r="C13" s="595"/>
      <c r="D13" s="595"/>
      <c r="E13" s="595"/>
      <c r="F13" s="595"/>
      <c r="G13" s="596"/>
    </row>
    <row r="14" spans="2:7" x14ac:dyDescent="0.2">
      <c r="B14" s="476">
        <v>247598</v>
      </c>
      <c r="C14" s="475">
        <v>39241</v>
      </c>
      <c r="D14" s="597" t="s">
        <v>639</v>
      </c>
      <c r="E14" s="597"/>
      <c r="F14" s="477">
        <v>823</v>
      </c>
      <c r="G14" s="478">
        <v>11.4</v>
      </c>
    </row>
    <row r="15" spans="2:7" ht="36" customHeight="1" x14ac:dyDescent="0.2">
      <c r="B15" s="594" t="s">
        <v>387</v>
      </c>
      <c r="C15" s="595"/>
      <c r="D15" s="595"/>
      <c r="E15" s="595"/>
      <c r="F15" s="595"/>
      <c r="G15" s="596"/>
    </row>
    <row r="16" spans="2:7" x14ac:dyDescent="0.2">
      <c r="B16" s="476">
        <v>247564</v>
      </c>
      <c r="C16" s="475">
        <v>39242</v>
      </c>
      <c r="D16" s="597" t="s">
        <v>382</v>
      </c>
      <c r="E16" s="597"/>
      <c r="F16" s="477">
        <v>741</v>
      </c>
      <c r="G16" s="479">
        <v>12</v>
      </c>
    </row>
    <row r="17" spans="1:12" ht="24" customHeight="1" x14ac:dyDescent="0.2">
      <c r="B17" s="594" t="s">
        <v>549</v>
      </c>
      <c r="C17" s="595"/>
      <c r="D17" s="595"/>
      <c r="E17" s="595"/>
      <c r="F17" s="595"/>
      <c r="G17" s="596"/>
    </row>
    <row r="18" spans="1:12" x14ac:dyDescent="0.2">
      <c r="B18" s="476">
        <v>247623</v>
      </c>
      <c r="C18" s="475">
        <v>39242</v>
      </c>
      <c r="D18" s="597" t="s">
        <v>383</v>
      </c>
      <c r="E18" s="597"/>
      <c r="F18" s="477">
        <v>3683</v>
      </c>
      <c r="G18" s="478">
        <v>7.7</v>
      </c>
    </row>
    <row r="19" spans="1:12" ht="24.75" customHeight="1" thickBot="1" x14ac:dyDescent="0.25">
      <c r="B19" s="604" t="s">
        <v>388</v>
      </c>
      <c r="C19" s="605"/>
      <c r="D19" s="605"/>
      <c r="E19" s="605"/>
      <c r="F19" s="605"/>
      <c r="G19" s="606"/>
    </row>
    <row r="20" spans="1:12" ht="12" customHeight="1" x14ac:dyDescent="0.2">
      <c r="B20" s="111" t="s">
        <v>344</v>
      </c>
      <c r="C20" s="105" t="s">
        <v>389</v>
      </c>
      <c r="D20" s="105">
        <f>References!B62</f>
        <v>59</v>
      </c>
      <c r="E20" s="22" t="s">
        <v>641</v>
      </c>
      <c r="F20" s="615" t="str">
        <f>References!F62</f>
        <v>Hunter Water System Performance Schedule 4 2006-07 Report to IPART August 2007</v>
      </c>
      <c r="G20" s="615"/>
      <c r="H20" s="615"/>
      <c r="I20" s="615"/>
      <c r="J20" s="480"/>
    </row>
    <row r="21" spans="1:12" ht="12.75" thickBot="1" x14ac:dyDescent="0.25"/>
    <row r="22" spans="1:12" ht="24" customHeight="1" thickBot="1" x14ac:dyDescent="0.25">
      <c r="B22" s="108" t="s">
        <v>346</v>
      </c>
      <c r="C22" s="600" t="s">
        <v>637</v>
      </c>
      <c r="D22" s="600"/>
      <c r="E22" s="600"/>
      <c r="F22" s="600"/>
      <c r="G22" s="600"/>
      <c r="H22" s="600"/>
      <c r="I22" s="601"/>
    </row>
    <row r="23" spans="1:12" ht="24" x14ac:dyDescent="0.2">
      <c r="B23" s="106" t="s">
        <v>331</v>
      </c>
      <c r="C23" s="107" t="s">
        <v>333</v>
      </c>
      <c r="D23" s="608" t="s">
        <v>334</v>
      </c>
      <c r="E23" s="608"/>
      <c r="F23" s="107" t="s">
        <v>335</v>
      </c>
      <c r="G23" s="107" t="s">
        <v>336</v>
      </c>
      <c r="H23" s="609" t="s">
        <v>332</v>
      </c>
      <c r="I23" s="610"/>
    </row>
    <row r="24" spans="1:12" x14ac:dyDescent="0.2">
      <c r="B24" s="90">
        <v>32266</v>
      </c>
      <c r="C24" s="86">
        <v>40367</v>
      </c>
      <c r="D24" s="26" t="s">
        <v>338</v>
      </c>
      <c r="E24" s="26" t="s">
        <v>355</v>
      </c>
      <c r="F24" s="26">
        <v>254</v>
      </c>
      <c r="G24" s="26">
        <v>6.3</v>
      </c>
      <c r="H24" s="614" t="s">
        <v>342</v>
      </c>
      <c r="I24" s="613"/>
    </row>
    <row r="25" spans="1:12" x14ac:dyDescent="0.2">
      <c r="B25" s="90">
        <v>338411</v>
      </c>
      <c r="C25" s="86">
        <v>40443</v>
      </c>
      <c r="D25" s="26" t="s">
        <v>339</v>
      </c>
      <c r="E25" s="26" t="s">
        <v>356</v>
      </c>
      <c r="F25" s="26">
        <v>2120</v>
      </c>
      <c r="G25" s="26">
        <v>6.1</v>
      </c>
      <c r="H25" s="613" t="s">
        <v>638</v>
      </c>
      <c r="I25" s="613"/>
    </row>
    <row r="26" spans="1:12" x14ac:dyDescent="0.2">
      <c r="B26" s="90">
        <v>359057</v>
      </c>
      <c r="C26" s="86">
        <v>40709</v>
      </c>
      <c r="D26" s="26" t="s">
        <v>337</v>
      </c>
      <c r="E26" s="26" t="s">
        <v>357</v>
      </c>
      <c r="F26" s="26">
        <v>468</v>
      </c>
      <c r="G26" s="26">
        <v>6.2</v>
      </c>
      <c r="H26" s="613" t="s">
        <v>550</v>
      </c>
      <c r="I26" s="613"/>
      <c r="J26" s="26"/>
      <c r="K26" s="26"/>
      <c r="L26" s="26"/>
    </row>
    <row r="27" spans="1:12" x14ac:dyDescent="0.2">
      <c r="B27" s="90">
        <v>356278</v>
      </c>
      <c r="C27" s="86">
        <v>40679</v>
      </c>
      <c r="D27" s="26" t="s">
        <v>340</v>
      </c>
      <c r="E27" s="26" t="s">
        <v>358</v>
      </c>
      <c r="F27" s="26">
        <v>399</v>
      </c>
      <c r="G27" s="26">
        <v>5.7</v>
      </c>
      <c r="H27" s="613" t="s">
        <v>551</v>
      </c>
      <c r="I27" s="613"/>
      <c r="J27" s="26"/>
      <c r="K27" s="26"/>
      <c r="L27" s="26"/>
    </row>
    <row r="28" spans="1:12" ht="12.75" thickBot="1" x14ac:dyDescent="0.25">
      <c r="B28" s="92">
        <v>358092</v>
      </c>
      <c r="C28" s="93">
        <v>40717</v>
      </c>
      <c r="D28" s="94" t="s">
        <v>341</v>
      </c>
      <c r="E28" s="94" t="s">
        <v>359</v>
      </c>
      <c r="F28" s="94">
        <v>630</v>
      </c>
      <c r="G28" s="94">
        <v>5.9</v>
      </c>
      <c r="H28" s="611" t="s">
        <v>343</v>
      </c>
      <c r="I28" s="612"/>
      <c r="J28" s="26"/>
      <c r="K28" s="26"/>
      <c r="L28" s="26"/>
    </row>
    <row r="29" spans="1:12" x14ac:dyDescent="0.2">
      <c r="A29" s="26"/>
      <c r="B29" s="112" t="s">
        <v>344</v>
      </c>
      <c r="C29" s="98" t="s">
        <v>345</v>
      </c>
      <c r="D29" s="99">
        <f>References!B59</f>
        <v>56</v>
      </c>
      <c r="E29" s="99" t="s">
        <v>352</v>
      </c>
      <c r="F29" s="607" t="str">
        <f>References!F59</f>
        <v>Hunter Water Service Quality and System Performance Report 2010-11</v>
      </c>
      <c r="G29" s="607"/>
      <c r="H29" s="607"/>
      <c r="I29" s="607"/>
      <c r="J29" s="26"/>
      <c r="K29" s="26"/>
      <c r="L29" s="26"/>
    </row>
    <row r="30" spans="1:12" ht="12.75" thickBot="1" x14ac:dyDescent="0.25">
      <c r="A30" s="26"/>
      <c r="B30" s="26"/>
      <c r="C30" s="26"/>
      <c r="D30" s="26"/>
      <c r="E30" s="26"/>
      <c r="F30" s="26"/>
      <c r="G30" s="26"/>
      <c r="H30" s="26"/>
      <c r="I30" s="26"/>
      <c r="J30" s="26"/>
      <c r="K30" s="26"/>
      <c r="L30" s="26"/>
    </row>
    <row r="31" spans="1:12" ht="24" customHeight="1" thickBot="1" x14ac:dyDescent="0.25">
      <c r="B31" s="108" t="s">
        <v>373</v>
      </c>
      <c r="C31" s="600" t="s">
        <v>635</v>
      </c>
      <c r="D31" s="600"/>
      <c r="E31" s="600"/>
      <c r="F31" s="600"/>
      <c r="G31" s="600"/>
      <c r="H31" s="600"/>
      <c r="I31" s="601"/>
      <c r="J31" s="26"/>
      <c r="K31" s="26"/>
      <c r="L31" s="26"/>
    </row>
    <row r="32" spans="1:12" ht="24" x14ac:dyDescent="0.2">
      <c r="B32" s="106" t="s">
        <v>331</v>
      </c>
      <c r="C32" s="107" t="s">
        <v>333</v>
      </c>
      <c r="D32" s="603" t="s">
        <v>334</v>
      </c>
      <c r="E32" s="603"/>
      <c r="F32" s="107" t="s">
        <v>335</v>
      </c>
      <c r="G32" s="107" t="s">
        <v>336</v>
      </c>
      <c r="H32" s="100" t="s">
        <v>332</v>
      </c>
      <c r="I32" s="109" t="s">
        <v>363</v>
      </c>
      <c r="J32" s="90"/>
      <c r="K32" s="26"/>
      <c r="L32" s="26"/>
    </row>
    <row r="33" spans="2:21" x14ac:dyDescent="0.2">
      <c r="B33" s="89">
        <v>359993</v>
      </c>
      <c r="C33" s="88">
        <v>40728</v>
      </c>
      <c r="D33" s="87" t="s">
        <v>347</v>
      </c>
      <c r="E33" s="87" t="s">
        <v>350</v>
      </c>
      <c r="F33" s="87">
        <v>399</v>
      </c>
      <c r="G33" s="87">
        <v>5.9</v>
      </c>
      <c r="H33" s="87" t="s">
        <v>360</v>
      </c>
      <c r="I33" s="91" t="s">
        <v>364</v>
      </c>
      <c r="J33" s="26"/>
      <c r="K33" s="26"/>
      <c r="L33" s="26"/>
    </row>
    <row r="34" spans="2:21" x14ac:dyDescent="0.2">
      <c r="B34" s="90">
        <v>360624</v>
      </c>
      <c r="C34" s="86">
        <v>40725</v>
      </c>
      <c r="D34" s="26" t="s">
        <v>353</v>
      </c>
      <c r="E34" s="26" t="s">
        <v>351</v>
      </c>
      <c r="F34" s="26">
        <v>311</v>
      </c>
      <c r="G34" s="26">
        <v>5.3</v>
      </c>
      <c r="H34" s="26" t="s">
        <v>360</v>
      </c>
      <c r="I34" s="91" t="s">
        <v>364</v>
      </c>
      <c r="U34" s="190"/>
    </row>
    <row r="35" spans="2:21" x14ac:dyDescent="0.2">
      <c r="B35" s="90">
        <v>375382</v>
      </c>
      <c r="C35" s="86">
        <v>40878</v>
      </c>
      <c r="D35" s="26" t="s">
        <v>348</v>
      </c>
      <c r="E35" s="26" t="s">
        <v>552</v>
      </c>
      <c r="F35" s="26">
        <v>398</v>
      </c>
      <c r="G35" s="26">
        <v>5.5</v>
      </c>
      <c r="H35" s="26" t="s">
        <v>361</v>
      </c>
      <c r="I35" s="91" t="s">
        <v>365</v>
      </c>
    </row>
    <row r="36" spans="2:21" ht="12.75" thickBot="1" x14ac:dyDescent="0.25">
      <c r="B36" s="92">
        <v>379964</v>
      </c>
      <c r="C36" s="93">
        <v>40955</v>
      </c>
      <c r="D36" s="94" t="s">
        <v>349</v>
      </c>
      <c r="E36" s="94" t="s">
        <v>354</v>
      </c>
      <c r="F36" s="94">
        <v>306</v>
      </c>
      <c r="G36" s="94">
        <v>5.5</v>
      </c>
      <c r="H36" s="94" t="s">
        <v>362</v>
      </c>
      <c r="I36" s="95" t="s">
        <v>365</v>
      </c>
    </row>
    <row r="37" spans="2:21" x14ac:dyDescent="0.2">
      <c r="B37" s="113" t="s">
        <v>344</v>
      </c>
      <c r="C37" s="26" t="s">
        <v>345</v>
      </c>
      <c r="D37" s="96">
        <f>References!B60</f>
        <v>57</v>
      </c>
      <c r="E37" s="96" t="s">
        <v>352</v>
      </c>
      <c r="F37" s="97" t="str">
        <f>References!F60</f>
        <v>Hunter Water Service Quality and System Performance Report 2011-12</v>
      </c>
      <c r="G37" s="26"/>
      <c r="H37" s="26"/>
      <c r="I37" s="26"/>
    </row>
    <row r="38" spans="2:21" x14ac:dyDescent="0.2"/>
    <row r="39" spans="2:21" ht="12.75" thickBot="1" x14ac:dyDescent="0.25"/>
    <row r="40" spans="2:21" ht="24" customHeight="1" thickBot="1" x14ac:dyDescent="0.25">
      <c r="B40" s="108" t="s">
        <v>427</v>
      </c>
      <c r="C40" s="600" t="s">
        <v>636</v>
      </c>
      <c r="D40" s="600"/>
      <c r="E40" s="600"/>
      <c r="F40" s="600"/>
      <c r="G40" s="600"/>
      <c r="H40" s="600"/>
      <c r="I40" s="601"/>
      <c r="J40" s="26"/>
      <c r="K40" s="26"/>
      <c r="L40" s="26"/>
    </row>
    <row r="41" spans="2:21" ht="24" x14ac:dyDescent="0.2">
      <c r="B41" s="106" t="s">
        <v>331</v>
      </c>
      <c r="C41" s="211" t="s">
        <v>333</v>
      </c>
      <c r="D41" s="603" t="s">
        <v>334</v>
      </c>
      <c r="E41" s="603"/>
      <c r="F41" s="211" t="s">
        <v>335</v>
      </c>
      <c r="G41" s="211" t="s">
        <v>336</v>
      </c>
      <c r="H41" s="212" t="s">
        <v>332</v>
      </c>
      <c r="I41" s="213" t="s">
        <v>363</v>
      </c>
    </row>
    <row r="42" spans="2:21" x14ac:dyDescent="0.2">
      <c r="B42" s="89">
        <v>392208</v>
      </c>
      <c r="C42" s="88">
        <v>41110</v>
      </c>
      <c r="D42" s="87" t="s">
        <v>480</v>
      </c>
      <c r="E42" s="87" t="s">
        <v>481</v>
      </c>
      <c r="F42" s="87">
        <v>309</v>
      </c>
      <c r="G42" s="87">
        <v>5.9</v>
      </c>
      <c r="H42" s="87" t="s">
        <v>485</v>
      </c>
      <c r="I42" s="91" t="s">
        <v>365</v>
      </c>
    </row>
    <row r="43" spans="2:21" x14ac:dyDescent="0.2">
      <c r="B43" s="90">
        <v>394250</v>
      </c>
      <c r="C43" s="86">
        <v>41215</v>
      </c>
      <c r="D43" s="26" t="s">
        <v>353</v>
      </c>
      <c r="E43" s="26" t="s">
        <v>482</v>
      </c>
      <c r="F43" s="222">
        <v>2008</v>
      </c>
      <c r="G43" s="26" t="s">
        <v>484</v>
      </c>
      <c r="H43" s="26" t="s">
        <v>486</v>
      </c>
      <c r="I43" s="91" t="s">
        <v>365</v>
      </c>
    </row>
    <row r="44" spans="2:21" ht="12.75" thickBot="1" x14ac:dyDescent="0.25">
      <c r="B44" s="92">
        <v>403617</v>
      </c>
      <c r="C44" s="93">
        <v>40969</v>
      </c>
      <c r="D44" s="94" t="s">
        <v>483</v>
      </c>
      <c r="E44" s="94" t="s">
        <v>355</v>
      </c>
      <c r="F44" s="94">
        <v>660</v>
      </c>
      <c r="G44" s="94">
        <v>6.1</v>
      </c>
      <c r="H44" s="94" t="s">
        <v>487</v>
      </c>
      <c r="I44" s="95" t="s">
        <v>365</v>
      </c>
    </row>
    <row r="45" spans="2:21" x14ac:dyDescent="0.2">
      <c r="B45" s="113" t="s">
        <v>344</v>
      </c>
      <c r="C45" s="26" t="s">
        <v>345</v>
      </c>
      <c r="D45" s="214">
        <f>References!G4</f>
        <v>63</v>
      </c>
      <c r="E45" s="214" t="s">
        <v>479</v>
      </c>
      <c r="F45" s="97" t="str">
        <f>References!K4</f>
        <v>Hunter Water Corporation Compliance and Performance Report 2012-13</v>
      </c>
      <c r="G45" s="26"/>
      <c r="H45" s="26"/>
      <c r="I45" s="26"/>
    </row>
    <row r="46" spans="2:21" x14ac:dyDescent="0.2"/>
    <row r="47" spans="2:21" x14ac:dyDescent="0.2">
      <c r="B47" s="518" t="s">
        <v>693</v>
      </c>
    </row>
  </sheetData>
  <sheetProtection password="D74A" sheet="1" objects="1" scenarios="1"/>
  <customSheetViews>
    <customSheetView guid="{0C2EE1E2-FAB7-4127-955E-A440A139E075}" fitToPage="1" topLeftCell="A19">
      <selection activeCell="V35" sqref="V35"/>
      <pageMargins left="0.74803149606299213" right="0.74803149606299213" top="0.98425196850393704" bottom="0.98425196850393704" header="0.51181102362204722" footer="0.51181102362204722"/>
      <pageSetup paperSize="8" fitToHeight="0" orientation="landscape" horizontalDpi="300" verticalDpi="300" r:id="rId1"/>
      <headerFooter alignWithMargins="0">
        <oddHeader>&amp;L&amp;A&amp;RPART C -  NSW water businesses performance indicators database</oddHeader>
        <oddFooter>&amp;CPage &amp;P of &amp;N</oddFooter>
      </headerFooter>
    </customSheetView>
  </customSheetViews>
  <mergeCells count="32">
    <mergeCell ref="C40:I40"/>
    <mergeCell ref="D32:E32"/>
    <mergeCell ref="D41:E41"/>
    <mergeCell ref="D18:E18"/>
    <mergeCell ref="B19:G19"/>
    <mergeCell ref="C22:I22"/>
    <mergeCell ref="C31:I31"/>
    <mergeCell ref="F29:I29"/>
    <mergeCell ref="D23:E23"/>
    <mergeCell ref="H23:I23"/>
    <mergeCell ref="H28:I28"/>
    <mergeCell ref="H27:I27"/>
    <mergeCell ref="H26:I26"/>
    <mergeCell ref="H25:I25"/>
    <mergeCell ref="H24:I24"/>
    <mergeCell ref="F20:I20"/>
    <mergeCell ref="C2:G2"/>
    <mergeCell ref="D12:E12"/>
    <mergeCell ref="B13:G13"/>
    <mergeCell ref="D14:E14"/>
    <mergeCell ref="B15:G15"/>
    <mergeCell ref="D3:E3"/>
    <mergeCell ref="D4:E4"/>
    <mergeCell ref="B5:G5"/>
    <mergeCell ref="D6:E6"/>
    <mergeCell ref="B17:G17"/>
    <mergeCell ref="D16:E16"/>
    <mergeCell ref="B7:G7"/>
    <mergeCell ref="D8:E8"/>
    <mergeCell ref="B9:G9"/>
    <mergeCell ref="D10:E10"/>
    <mergeCell ref="B11:G11"/>
  </mergeCells>
  <hyperlinks>
    <hyperlink ref="F29" location="References!E51" display="Hunter Water Service Quality and System Performance Report 2010-11"/>
    <hyperlink ref="F37" location="References!E60" display="References!E60"/>
    <hyperlink ref="F45" location="References!J4" display="References!J4"/>
    <hyperlink ref="F20:I20" location="References!E62" display="References!E62"/>
    <hyperlink ref="F29:I29" location="References!E59" display="References!E59"/>
  </hyperlinks>
  <pageMargins left="0.74803149606299213" right="0.74803149606299213" top="0.98425196850393704" bottom="0.98425196850393704" header="0.51181102362204722" footer="0.51181102362204722"/>
  <pageSetup paperSize="8" fitToHeight="0" orientation="landscape" horizontalDpi="300" verticalDpi="300" r:id="rId2"/>
  <headerFooter alignWithMargins="0">
    <oddHeader>&amp;L&amp;A&amp;RPART C -  NSW water businesses performance indicators database</oddHeader>
    <oddFooter>&amp;CPage &amp;P of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9" tint="-0.499984740745262"/>
    <pageSetUpPr autoPageBreaks="0" fitToPage="1"/>
  </sheetPr>
  <dimension ref="A1:W92"/>
  <sheetViews>
    <sheetView showGridLines="0" showRowColHeaders="0" zoomScaleNormal="100" zoomScalePageLayoutView="55" workbookViewId="0">
      <pane xSplit="5" ySplit="4" topLeftCell="F5" activePane="bottomRight" state="frozen"/>
      <selection activeCell="D5" sqref="D5"/>
      <selection pane="topRight" activeCell="D5" sqref="D5"/>
      <selection pane="bottomLeft" activeCell="D5" sqref="D5"/>
      <selection pane="bottomRight" activeCell="F28" sqref="F28"/>
    </sheetView>
  </sheetViews>
  <sheetFormatPr defaultColWidth="0" defaultRowHeight="13.5" zeroHeight="1" x14ac:dyDescent="0.2"/>
  <cols>
    <col min="1" max="1" width="2.28515625" style="25" customWidth="1"/>
    <col min="2" max="2" width="7.42578125" style="19" customWidth="1"/>
    <col min="3" max="3" width="11" style="19" customWidth="1"/>
    <col min="4" max="4" width="51.5703125" style="25" customWidth="1"/>
    <col min="5" max="5" width="13.7109375" style="25" customWidth="1"/>
    <col min="6" max="6" width="14.42578125" style="25" customWidth="1"/>
    <col min="7" max="7" width="2.7109375" style="166" customWidth="1"/>
    <col min="8" max="8" width="14.42578125" style="25" customWidth="1"/>
    <col min="9" max="9" width="2.7109375" style="166" customWidth="1"/>
    <col min="10" max="10" width="14.42578125" style="25" customWidth="1"/>
    <col min="11" max="11" width="2.7109375" style="166" customWidth="1"/>
    <col min="12" max="12" width="14.42578125" style="25" customWidth="1"/>
    <col min="13" max="13" width="2.7109375" style="166" customWidth="1"/>
    <col min="14" max="14" width="14.42578125" style="25" customWidth="1"/>
    <col min="15" max="15" width="2.7109375" style="166" customWidth="1"/>
    <col min="16" max="16" width="14.42578125" style="25" customWidth="1"/>
    <col min="17" max="17" width="2.7109375" style="166" customWidth="1"/>
    <col min="18" max="18" width="14.42578125" style="25" customWidth="1"/>
    <col min="19" max="19" width="2.7109375" style="166" customWidth="1"/>
    <col min="20" max="20" width="14.42578125" style="25" customWidth="1"/>
    <col min="21" max="21" width="2.7109375" style="166" customWidth="1"/>
    <col min="22" max="22" width="43.5703125" style="166" customWidth="1"/>
    <col min="23" max="23" width="2.28515625" style="25" customWidth="1"/>
    <col min="24" max="16384" width="12.85546875" style="25" hidden="1"/>
  </cols>
  <sheetData>
    <row r="1" spans="2:22" ht="15" customHeight="1" x14ac:dyDescent="0.2"/>
    <row r="2" spans="2:22" s="531" customFormat="1" ht="15.75" x14ac:dyDescent="0.2">
      <c r="B2" s="617" t="s">
        <v>530</v>
      </c>
      <c r="C2" s="618"/>
      <c r="D2" s="618"/>
      <c r="E2" s="618"/>
      <c r="F2" s="618"/>
      <c r="G2" s="618"/>
      <c r="H2" s="618"/>
      <c r="I2" s="618"/>
      <c r="J2" s="618"/>
      <c r="K2" s="618"/>
      <c r="L2" s="618"/>
      <c r="M2" s="618"/>
      <c r="N2" s="618"/>
      <c r="O2" s="618"/>
      <c r="P2" s="618"/>
      <c r="Q2" s="618"/>
      <c r="R2" s="618"/>
      <c r="S2" s="618"/>
      <c r="T2" s="618"/>
      <c r="U2" s="619"/>
      <c r="V2" s="533"/>
    </row>
    <row r="3" spans="2:22" s="529" customFormat="1" ht="12.75" x14ac:dyDescent="0.2">
      <c r="B3" s="620" t="s">
        <v>56</v>
      </c>
      <c r="C3" s="621"/>
      <c r="D3" s="622"/>
      <c r="E3" s="626" t="s">
        <v>1</v>
      </c>
      <c r="F3" s="623" t="s">
        <v>2</v>
      </c>
      <c r="G3" s="616"/>
      <c r="H3" s="623" t="s">
        <v>3</v>
      </c>
      <c r="I3" s="616"/>
      <c r="J3" s="623" t="s">
        <v>4</v>
      </c>
      <c r="K3" s="616"/>
      <c r="L3" s="623" t="s">
        <v>5</v>
      </c>
      <c r="M3" s="616"/>
      <c r="N3" s="623" t="s">
        <v>6</v>
      </c>
      <c r="O3" s="616"/>
      <c r="P3" s="623" t="s">
        <v>7</v>
      </c>
      <c r="Q3" s="616"/>
      <c r="R3" s="623" t="s">
        <v>8</v>
      </c>
      <c r="S3" s="616"/>
      <c r="T3" s="623" t="s">
        <v>9</v>
      </c>
      <c r="U3" s="616"/>
      <c r="V3" s="616" t="s">
        <v>121</v>
      </c>
    </row>
    <row r="4" spans="2:22" s="529" customFormat="1" ht="12.75" x14ac:dyDescent="0.2">
      <c r="B4" s="542" t="s">
        <v>10</v>
      </c>
      <c r="C4" s="548" t="s">
        <v>11</v>
      </c>
      <c r="D4" s="543" t="s">
        <v>12</v>
      </c>
      <c r="E4" s="627"/>
      <c r="F4" s="624"/>
      <c r="G4" s="625"/>
      <c r="H4" s="624"/>
      <c r="I4" s="625"/>
      <c r="J4" s="624"/>
      <c r="K4" s="625"/>
      <c r="L4" s="624"/>
      <c r="M4" s="625"/>
      <c r="N4" s="624"/>
      <c r="O4" s="625"/>
      <c r="P4" s="624"/>
      <c r="Q4" s="625"/>
      <c r="R4" s="624"/>
      <c r="S4" s="625"/>
      <c r="T4" s="623"/>
      <c r="U4" s="616"/>
      <c r="V4" s="616"/>
    </row>
    <row r="5" spans="2:22" s="19" customFormat="1" ht="24" x14ac:dyDescent="0.2">
      <c r="B5" s="367" t="s">
        <v>13</v>
      </c>
      <c r="C5" s="523" t="s">
        <v>192</v>
      </c>
      <c r="D5" s="313" t="s">
        <v>278</v>
      </c>
      <c r="E5" s="523" t="s">
        <v>25</v>
      </c>
      <c r="F5" s="367">
        <v>341</v>
      </c>
      <c r="G5" s="375">
        <f>References!B28</f>
        <v>25</v>
      </c>
      <c r="H5" s="34">
        <v>328</v>
      </c>
      <c r="I5" s="375">
        <f>References!B30</f>
        <v>27</v>
      </c>
      <c r="J5" s="34">
        <v>306</v>
      </c>
      <c r="K5" s="375">
        <f>References!B42</f>
        <v>39</v>
      </c>
      <c r="L5" s="34">
        <v>309</v>
      </c>
      <c r="M5" s="375">
        <f>References!$B$33</f>
        <v>30</v>
      </c>
      <c r="N5" s="34">
        <v>315</v>
      </c>
      <c r="O5" s="375">
        <f>References!B44</f>
        <v>41</v>
      </c>
      <c r="P5" s="34">
        <v>303</v>
      </c>
      <c r="Q5" s="375">
        <f>References!$B$46</f>
        <v>43</v>
      </c>
      <c r="R5" s="34">
        <v>286</v>
      </c>
      <c r="S5" s="375">
        <f>References!B54</f>
        <v>51</v>
      </c>
      <c r="T5" s="34">
        <v>310</v>
      </c>
      <c r="U5" s="375">
        <f>References!G6</f>
        <v>65</v>
      </c>
      <c r="V5" s="199"/>
    </row>
    <row r="6" spans="2:22" s="19" customFormat="1" x14ac:dyDescent="0.2">
      <c r="B6" s="369"/>
      <c r="C6" s="524"/>
      <c r="D6" s="215" t="s">
        <v>461</v>
      </c>
      <c r="E6" s="524" t="s">
        <v>25</v>
      </c>
      <c r="F6" s="368" t="s">
        <v>45</v>
      </c>
      <c r="G6" s="204"/>
      <c r="H6" s="132" t="s">
        <v>45</v>
      </c>
      <c r="I6" s="204"/>
      <c r="J6" s="132" t="s">
        <v>45</v>
      </c>
      <c r="K6" s="204"/>
      <c r="L6" s="132" t="s">
        <v>45</v>
      </c>
      <c r="M6" s="204"/>
      <c r="N6" s="132" t="s">
        <v>45</v>
      </c>
      <c r="O6" s="204"/>
      <c r="P6" s="134">
        <v>329</v>
      </c>
      <c r="Q6" s="363"/>
      <c r="R6" s="134">
        <v>329</v>
      </c>
      <c r="S6" s="363"/>
      <c r="T6" s="134">
        <v>329</v>
      </c>
      <c r="U6" s="363"/>
      <c r="V6" s="197"/>
    </row>
    <row r="7" spans="2:22" s="19" customFormat="1" ht="36" x14ac:dyDescent="0.2">
      <c r="B7" s="369" t="s">
        <v>13</v>
      </c>
      <c r="C7" s="524" t="s">
        <v>192</v>
      </c>
      <c r="D7" s="36" t="s">
        <v>462</v>
      </c>
      <c r="E7" s="524" t="s">
        <v>25</v>
      </c>
      <c r="F7" s="369">
        <v>335.2</v>
      </c>
      <c r="G7" s="363">
        <f>References!$G$16</f>
        <v>75</v>
      </c>
      <c r="H7" s="216">
        <v>326.3</v>
      </c>
      <c r="I7" s="363">
        <f>References!$G$16</f>
        <v>75</v>
      </c>
      <c r="J7" s="216">
        <v>308</v>
      </c>
      <c r="K7" s="363">
        <f>References!$G$16</f>
        <v>75</v>
      </c>
      <c r="L7" s="216">
        <v>310</v>
      </c>
      <c r="M7" s="363">
        <f>References!$G$16</f>
        <v>75</v>
      </c>
      <c r="N7" s="216">
        <v>309</v>
      </c>
      <c r="O7" s="363">
        <f>References!$G$16</f>
        <v>75</v>
      </c>
      <c r="P7" s="216">
        <v>304</v>
      </c>
      <c r="Q7" s="363">
        <f>References!$G$16</f>
        <v>75</v>
      </c>
      <c r="R7" s="216">
        <v>297</v>
      </c>
      <c r="S7" s="363">
        <f>References!$G$16</f>
        <v>75</v>
      </c>
      <c r="T7" s="216">
        <v>310</v>
      </c>
      <c r="U7" s="363">
        <f>References!$G$16</f>
        <v>75</v>
      </c>
      <c r="V7" s="197"/>
    </row>
    <row r="8" spans="2:22" s="19" customFormat="1" x14ac:dyDescent="0.2">
      <c r="B8" s="369"/>
      <c r="C8" s="524"/>
      <c r="D8" s="215" t="s">
        <v>461</v>
      </c>
      <c r="E8" s="524" t="s">
        <v>25</v>
      </c>
      <c r="F8" s="368" t="s">
        <v>45</v>
      </c>
      <c r="G8" s="204"/>
      <c r="H8" s="132" t="s">
        <v>45</v>
      </c>
      <c r="I8" s="204"/>
      <c r="J8" s="132" t="s">
        <v>45</v>
      </c>
      <c r="K8" s="204"/>
      <c r="L8" s="132" t="s">
        <v>45</v>
      </c>
      <c r="M8" s="204"/>
      <c r="N8" s="132" t="s">
        <v>45</v>
      </c>
      <c r="O8" s="204"/>
      <c r="P8" s="134">
        <v>329</v>
      </c>
      <c r="Q8" s="363"/>
      <c r="R8" s="134">
        <v>329</v>
      </c>
      <c r="S8" s="363"/>
      <c r="T8" s="134">
        <v>329</v>
      </c>
      <c r="U8" s="363"/>
      <c r="V8" s="197"/>
    </row>
    <row r="9" spans="2:22" s="19" customFormat="1" ht="24" x14ac:dyDescent="0.2">
      <c r="B9" s="31" t="s">
        <v>13</v>
      </c>
      <c r="C9" s="14" t="s">
        <v>193</v>
      </c>
      <c r="D9" s="35" t="s">
        <v>529</v>
      </c>
      <c r="E9" s="14" t="s">
        <v>25</v>
      </c>
      <c r="F9" s="31">
        <v>123</v>
      </c>
      <c r="G9" s="159">
        <f>References!B28</f>
        <v>25</v>
      </c>
      <c r="H9" s="25">
        <v>121</v>
      </c>
      <c r="I9" s="159">
        <f>References!B30</f>
        <v>27</v>
      </c>
      <c r="J9" s="25">
        <v>117</v>
      </c>
      <c r="K9" s="159">
        <f>References!B42</f>
        <v>39</v>
      </c>
      <c r="L9" s="25">
        <v>105</v>
      </c>
      <c r="M9" s="159">
        <f>References!$B$33</f>
        <v>30</v>
      </c>
      <c r="N9" s="482">
        <v>96.775000000000006</v>
      </c>
      <c r="O9" s="159">
        <f>References!B50</f>
        <v>47</v>
      </c>
      <c r="P9" s="25">
        <v>106</v>
      </c>
      <c r="Q9" s="159">
        <f>References!$B$46</f>
        <v>43</v>
      </c>
      <c r="R9" s="25">
        <v>115</v>
      </c>
      <c r="S9" s="159">
        <f>References!B58</f>
        <v>55</v>
      </c>
      <c r="T9" s="25">
        <v>120</v>
      </c>
      <c r="U9" s="159">
        <f>References!G10</f>
        <v>69</v>
      </c>
      <c r="V9" s="53"/>
    </row>
    <row r="10" spans="2:22" s="19" customFormat="1" x14ac:dyDescent="0.2">
      <c r="B10" s="31"/>
      <c r="C10" s="14"/>
      <c r="D10" s="42" t="s">
        <v>528</v>
      </c>
      <c r="E10" s="14" t="s">
        <v>25</v>
      </c>
      <c r="F10" s="62" t="s">
        <v>45</v>
      </c>
      <c r="G10" s="205" t="s">
        <v>45</v>
      </c>
      <c r="H10" s="115" t="s">
        <v>45</v>
      </c>
      <c r="I10" s="205" t="s">
        <v>45</v>
      </c>
      <c r="J10" s="115" t="s">
        <v>45</v>
      </c>
      <c r="K10" s="205" t="s">
        <v>45</v>
      </c>
      <c r="L10" s="356" t="s">
        <v>527</v>
      </c>
      <c r="M10" s="382"/>
      <c r="N10" s="356" t="s">
        <v>527</v>
      </c>
      <c r="O10" s="383"/>
      <c r="P10" s="356" t="s">
        <v>527</v>
      </c>
      <c r="Q10" s="382"/>
      <c r="R10" s="356" t="s">
        <v>527</v>
      </c>
      <c r="S10" s="382"/>
      <c r="T10" s="356" t="s">
        <v>527</v>
      </c>
      <c r="U10" s="167"/>
      <c r="V10" s="198"/>
    </row>
    <row r="11" spans="2:22" s="19" customFormat="1" ht="36" x14ac:dyDescent="0.2">
      <c r="B11" s="369" t="s">
        <v>13</v>
      </c>
      <c r="C11" s="524" t="s">
        <v>194</v>
      </c>
      <c r="D11" s="36" t="s">
        <v>195</v>
      </c>
      <c r="E11" s="524" t="s">
        <v>25</v>
      </c>
      <c r="F11" s="369">
        <v>3</v>
      </c>
      <c r="G11" s="363">
        <f>References!B27</f>
        <v>24</v>
      </c>
      <c r="H11" s="216">
        <v>2</v>
      </c>
      <c r="I11" s="363">
        <f>References!B30</f>
        <v>27</v>
      </c>
      <c r="J11" s="216">
        <v>0</v>
      </c>
      <c r="K11" s="363">
        <f>References!B33</f>
        <v>30</v>
      </c>
      <c r="L11" s="216">
        <v>1</v>
      </c>
      <c r="M11" s="363">
        <f>References!B33</f>
        <v>30</v>
      </c>
      <c r="N11" s="216">
        <v>0</v>
      </c>
      <c r="O11" s="363">
        <f>References!$B$44</f>
        <v>41</v>
      </c>
      <c r="P11" s="216">
        <v>2</v>
      </c>
      <c r="Q11" s="363">
        <f>References!B45</f>
        <v>42</v>
      </c>
      <c r="R11" s="216">
        <v>0</v>
      </c>
      <c r="S11" s="363">
        <f>References!B48</f>
        <v>45</v>
      </c>
      <c r="T11" s="216">
        <v>1</v>
      </c>
      <c r="U11" s="363">
        <f>References!G5</f>
        <v>64</v>
      </c>
      <c r="V11" s="199"/>
    </row>
    <row r="12" spans="2:22" s="19" customFormat="1" ht="36" x14ac:dyDescent="0.2">
      <c r="B12" s="31" t="s">
        <v>13</v>
      </c>
      <c r="C12" s="14" t="s">
        <v>196</v>
      </c>
      <c r="D12" s="35" t="s">
        <v>197</v>
      </c>
      <c r="E12" s="14" t="s">
        <v>25</v>
      </c>
      <c r="F12" s="31">
        <v>0</v>
      </c>
      <c r="G12" s="159">
        <f>References!B27</f>
        <v>24</v>
      </c>
      <c r="H12" s="25">
        <v>0</v>
      </c>
      <c r="I12" s="159">
        <f>References!B30</f>
        <v>27</v>
      </c>
      <c r="J12" s="25">
        <v>1</v>
      </c>
      <c r="K12" s="159">
        <f>References!B33</f>
        <v>30</v>
      </c>
      <c r="L12" s="25">
        <v>1</v>
      </c>
      <c r="M12" s="159">
        <f>References!B33</f>
        <v>30</v>
      </c>
      <c r="N12" s="25">
        <v>1</v>
      </c>
      <c r="O12" s="159">
        <f>References!$B$44</f>
        <v>41</v>
      </c>
      <c r="P12" s="25">
        <v>1</v>
      </c>
      <c r="Q12" s="159">
        <f>References!B45</f>
        <v>42</v>
      </c>
      <c r="R12" s="25">
        <v>1</v>
      </c>
      <c r="S12" s="159">
        <f>References!B48</f>
        <v>45</v>
      </c>
      <c r="T12" s="25">
        <v>1</v>
      </c>
      <c r="U12" s="159">
        <f>References!G5</f>
        <v>64</v>
      </c>
      <c r="V12" s="53"/>
    </row>
    <row r="13" spans="2:22" s="19" customFormat="1" ht="24" x14ac:dyDescent="0.2">
      <c r="B13" s="369" t="s">
        <v>13</v>
      </c>
      <c r="C13" s="524" t="s">
        <v>198</v>
      </c>
      <c r="D13" s="36" t="s">
        <v>220</v>
      </c>
      <c r="E13" s="524" t="s">
        <v>25</v>
      </c>
      <c r="F13" s="369">
        <v>267.22000000000003</v>
      </c>
      <c r="G13" s="363">
        <f>References!B27</f>
        <v>24</v>
      </c>
      <c r="H13" s="216">
        <v>283.32</v>
      </c>
      <c r="I13" s="363">
        <f>References!B30</f>
        <v>27</v>
      </c>
      <c r="J13" s="216">
        <v>273.2</v>
      </c>
      <c r="K13" s="363">
        <f>References!B48</f>
        <v>45</v>
      </c>
      <c r="L13" s="216">
        <v>275.89999999999998</v>
      </c>
      <c r="M13" s="363">
        <f>References!B48</f>
        <v>45</v>
      </c>
      <c r="N13" s="216">
        <v>283.7</v>
      </c>
      <c r="O13" s="363">
        <f>References!B48</f>
        <v>45</v>
      </c>
      <c r="P13" s="216">
        <v>271.7</v>
      </c>
      <c r="Q13" s="363">
        <f>References!B48</f>
        <v>45</v>
      </c>
      <c r="R13" s="216">
        <v>274</v>
      </c>
      <c r="S13" s="363">
        <f>References!B48</f>
        <v>45</v>
      </c>
      <c r="T13" s="216">
        <v>275.10000000000002</v>
      </c>
      <c r="U13" s="363">
        <f>References!G5</f>
        <v>64</v>
      </c>
      <c r="V13" s="199"/>
    </row>
    <row r="14" spans="2:22" s="19" customFormat="1" ht="24" x14ac:dyDescent="0.2">
      <c r="B14" s="31" t="s">
        <v>13</v>
      </c>
      <c r="C14" s="14" t="s">
        <v>199</v>
      </c>
      <c r="D14" s="35" t="s">
        <v>579</v>
      </c>
      <c r="E14" s="14" t="s">
        <v>25</v>
      </c>
      <c r="F14" s="120">
        <v>496.49</v>
      </c>
      <c r="G14" s="159">
        <f>References!B27</f>
        <v>24</v>
      </c>
      <c r="H14" s="66">
        <v>467.58</v>
      </c>
      <c r="I14" s="159">
        <f>References!B30</f>
        <v>27</v>
      </c>
      <c r="J14" s="25">
        <v>426.7</v>
      </c>
      <c r="K14" s="159">
        <f>References!B48</f>
        <v>45</v>
      </c>
      <c r="L14" s="25">
        <v>485.3</v>
      </c>
      <c r="M14" s="159">
        <f>References!B48</f>
        <v>45</v>
      </c>
      <c r="N14" s="25">
        <v>484.8</v>
      </c>
      <c r="O14" s="159">
        <f>References!B48</f>
        <v>45</v>
      </c>
      <c r="P14" s="25">
        <v>459.6</v>
      </c>
      <c r="Q14" s="159">
        <f>References!B48</f>
        <v>45</v>
      </c>
      <c r="R14" s="25">
        <v>429.4</v>
      </c>
      <c r="S14" s="159">
        <f>References!B48</f>
        <v>45</v>
      </c>
      <c r="T14" s="25">
        <v>470.1</v>
      </c>
      <c r="U14" s="159">
        <f>References!G5</f>
        <v>64</v>
      </c>
      <c r="V14" s="53"/>
    </row>
    <row r="15" spans="2:22" s="19" customFormat="1" ht="36" x14ac:dyDescent="0.2">
      <c r="B15" s="369" t="s">
        <v>13</v>
      </c>
      <c r="C15" s="524" t="s">
        <v>201</v>
      </c>
      <c r="D15" s="36" t="s">
        <v>580</v>
      </c>
      <c r="E15" s="524" t="s">
        <v>25</v>
      </c>
      <c r="F15" s="370">
        <v>6.8000000000000005E-2</v>
      </c>
      <c r="G15" s="363">
        <f>References!B27</f>
        <v>24</v>
      </c>
      <c r="H15" s="133">
        <v>6.0999999999999999E-2</v>
      </c>
      <c r="I15" s="363">
        <f>References!B30</f>
        <v>27</v>
      </c>
      <c r="J15" s="80">
        <v>4.9000000000000002E-2</v>
      </c>
      <c r="K15" s="363">
        <f>References!B48</f>
        <v>45</v>
      </c>
      <c r="L15" s="80">
        <v>6.3E-2</v>
      </c>
      <c r="M15" s="363">
        <f>References!B48</f>
        <v>45</v>
      </c>
      <c r="N15" s="80">
        <v>0.10299999999999999</v>
      </c>
      <c r="O15" s="363">
        <f>References!B48</f>
        <v>45</v>
      </c>
      <c r="P15" s="80">
        <v>0.14599999999999999</v>
      </c>
      <c r="Q15" s="363">
        <f>References!B48</f>
        <v>45</v>
      </c>
      <c r="R15" s="80">
        <v>0.16600000000000001</v>
      </c>
      <c r="S15" s="363">
        <f>References!B48</f>
        <v>45</v>
      </c>
      <c r="T15" s="133">
        <v>0.16200000000000001</v>
      </c>
      <c r="U15" s="363">
        <f>References!G5</f>
        <v>64</v>
      </c>
      <c r="V15" s="206"/>
    </row>
    <row r="16" spans="2:22" s="19" customFormat="1" ht="24" x14ac:dyDescent="0.2">
      <c r="B16" s="31" t="s">
        <v>13</v>
      </c>
      <c r="C16" s="14" t="s">
        <v>203</v>
      </c>
      <c r="D16" s="35" t="s">
        <v>204</v>
      </c>
      <c r="E16" s="14" t="s">
        <v>25</v>
      </c>
      <c r="F16" s="31">
        <v>45</v>
      </c>
      <c r="G16" s="159">
        <f>References!B27</f>
        <v>24</v>
      </c>
      <c r="H16" s="25">
        <v>34</v>
      </c>
      <c r="I16" s="159">
        <f>References!B30</f>
        <v>27</v>
      </c>
      <c r="J16" s="25">
        <v>19</v>
      </c>
      <c r="K16" s="159">
        <f>References!B33</f>
        <v>30</v>
      </c>
      <c r="L16" s="25">
        <v>13</v>
      </c>
      <c r="M16" s="159">
        <f>References!B33</f>
        <v>30</v>
      </c>
      <c r="N16" s="25">
        <v>12</v>
      </c>
      <c r="O16" s="159">
        <f>References!B44</f>
        <v>41</v>
      </c>
      <c r="P16" s="25">
        <v>25</v>
      </c>
      <c r="Q16" s="159">
        <f>References!B45</f>
        <v>42</v>
      </c>
      <c r="R16" s="25">
        <v>11</v>
      </c>
      <c r="S16" s="159">
        <f>References!B48</f>
        <v>45</v>
      </c>
      <c r="T16" s="25">
        <v>15</v>
      </c>
      <c r="U16" s="159">
        <f>References!G5</f>
        <v>64</v>
      </c>
      <c r="V16" s="53"/>
    </row>
    <row r="17" spans="2:22" s="19" customFormat="1" ht="24" x14ac:dyDescent="0.2">
      <c r="B17" s="369" t="s">
        <v>13</v>
      </c>
      <c r="C17" s="524" t="s">
        <v>205</v>
      </c>
      <c r="D17" s="36" t="s">
        <v>581</v>
      </c>
      <c r="E17" s="524" t="s">
        <v>25</v>
      </c>
      <c r="F17" s="488">
        <v>3700</v>
      </c>
      <c r="G17" s="363">
        <f>References!B27</f>
        <v>24</v>
      </c>
      <c r="H17" s="487">
        <v>32400</v>
      </c>
      <c r="I17" s="363">
        <f>References!B30</f>
        <v>27</v>
      </c>
      <c r="J17" s="487">
        <v>21000</v>
      </c>
      <c r="K17" s="363">
        <f>References!B33</f>
        <v>30</v>
      </c>
      <c r="L17" s="487">
        <v>4900</v>
      </c>
      <c r="M17" s="363">
        <f>References!B33</f>
        <v>30</v>
      </c>
      <c r="N17" s="487">
        <v>6500</v>
      </c>
      <c r="O17" s="363">
        <f>References!B44</f>
        <v>41</v>
      </c>
      <c r="P17" s="487">
        <v>5350</v>
      </c>
      <c r="Q17" s="363">
        <f>References!B45</f>
        <v>42</v>
      </c>
      <c r="R17" s="487">
        <v>22471</v>
      </c>
      <c r="S17" s="363">
        <f>References!B48</f>
        <v>45</v>
      </c>
      <c r="T17" s="487">
        <v>13858</v>
      </c>
      <c r="U17" s="363">
        <f>References!G5</f>
        <v>64</v>
      </c>
      <c r="V17" s="199"/>
    </row>
    <row r="18" spans="2:22" s="19" customFormat="1" x14ac:dyDescent="0.2">
      <c r="B18" s="31" t="s">
        <v>13</v>
      </c>
      <c r="C18" s="14" t="s">
        <v>206</v>
      </c>
      <c r="D18" s="35" t="s">
        <v>271</v>
      </c>
      <c r="E18" s="14" t="s">
        <v>25</v>
      </c>
      <c r="F18" s="31">
        <v>18</v>
      </c>
      <c r="G18" s="159">
        <f>References!B27</f>
        <v>24</v>
      </c>
      <c r="H18" s="25">
        <v>25</v>
      </c>
      <c r="I18" s="159">
        <f>References!B30</f>
        <v>27</v>
      </c>
      <c r="J18" s="25">
        <v>28</v>
      </c>
      <c r="K18" s="159">
        <f>References!B33</f>
        <v>30</v>
      </c>
      <c r="L18" s="25">
        <v>27</v>
      </c>
      <c r="M18" s="159">
        <f>References!B33</f>
        <v>30</v>
      </c>
      <c r="N18" s="25">
        <v>22</v>
      </c>
      <c r="O18" s="159">
        <f>References!B44</f>
        <v>41</v>
      </c>
      <c r="P18" s="25">
        <v>29</v>
      </c>
      <c r="Q18" s="159">
        <f>References!B45</f>
        <v>42</v>
      </c>
      <c r="R18" s="25">
        <v>30</v>
      </c>
      <c r="S18" s="159">
        <f>References!B48</f>
        <v>45</v>
      </c>
      <c r="T18" s="25">
        <v>21</v>
      </c>
      <c r="U18" s="159">
        <f>References!G5</f>
        <v>64</v>
      </c>
      <c r="V18" s="53"/>
    </row>
    <row r="19" spans="2:22" s="19" customFormat="1" ht="36" x14ac:dyDescent="0.2">
      <c r="B19" s="369" t="s">
        <v>13</v>
      </c>
      <c r="C19" s="524" t="s">
        <v>207</v>
      </c>
      <c r="D19" s="36" t="s">
        <v>582</v>
      </c>
      <c r="E19" s="524" t="s">
        <v>25</v>
      </c>
      <c r="F19" s="371">
        <v>1.0000000000000001E-5</v>
      </c>
      <c r="G19" s="363">
        <f>References!B27</f>
        <v>24</v>
      </c>
      <c r="H19" s="314">
        <v>1.0000000000000001E-5</v>
      </c>
      <c r="I19" s="363">
        <f>References!B30</f>
        <v>27</v>
      </c>
      <c r="J19" s="314">
        <v>1.0000000000000001E-5</v>
      </c>
      <c r="K19" s="363">
        <f>References!B33</f>
        <v>30</v>
      </c>
      <c r="L19" s="314">
        <v>1.0000000000000001E-5</v>
      </c>
      <c r="M19" s="363">
        <f>References!B33</f>
        <v>30</v>
      </c>
      <c r="N19" s="314">
        <v>1.0000000000000001E-5</v>
      </c>
      <c r="O19" s="363">
        <f>References!B44</f>
        <v>41</v>
      </c>
      <c r="P19" s="314">
        <v>1.0000000000000001E-5</v>
      </c>
      <c r="Q19" s="363">
        <f>References!B45</f>
        <v>42</v>
      </c>
      <c r="R19" s="314">
        <v>1.0000000000000001E-5</v>
      </c>
      <c r="S19" s="363">
        <f>References!B48</f>
        <v>45</v>
      </c>
      <c r="T19" s="314">
        <v>1.0000000000000001E-5</v>
      </c>
      <c r="U19" s="363">
        <f>References!G5</f>
        <v>64</v>
      </c>
      <c r="V19" s="315"/>
    </row>
    <row r="20" spans="2:22" s="19" customFormat="1" ht="36" x14ac:dyDescent="0.2">
      <c r="B20" s="31" t="s">
        <v>13</v>
      </c>
      <c r="C20" s="14" t="s">
        <v>208</v>
      </c>
      <c r="D20" s="35" t="s">
        <v>583</v>
      </c>
      <c r="E20" s="14" t="s">
        <v>25</v>
      </c>
      <c r="F20" s="122" t="s">
        <v>45</v>
      </c>
      <c r="G20" s="376" t="s">
        <v>45</v>
      </c>
      <c r="H20" s="195" t="s">
        <v>45</v>
      </c>
      <c r="I20" s="376" t="s">
        <v>45</v>
      </c>
      <c r="J20" s="195" t="s">
        <v>45</v>
      </c>
      <c r="K20" s="376" t="s">
        <v>45</v>
      </c>
      <c r="L20" s="195" t="s">
        <v>45</v>
      </c>
      <c r="M20" s="376" t="s">
        <v>45</v>
      </c>
      <c r="N20" s="195" t="s">
        <v>45</v>
      </c>
      <c r="O20" s="376" t="s">
        <v>45</v>
      </c>
      <c r="P20" s="195" t="s">
        <v>45</v>
      </c>
      <c r="Q20" s="376" t="s">
        <v>45</v>
      </c>
      <c r="R20" s="195" t="s">
        <v>45</v>
      </c>
      <c r="S20" s="376" t="s">
        <v>45</v>
      </c>
      <c r="T20" s="138">
        <v>0.92</v>
      </c>
      <c r="U20" s="159">
        <f>References!G5</f>
        <v>64</v>
      </c>
      <c r="V20" s="316"/>
    </row>
    <row r="21" spans="2:22" s="19" customFormat="1" ht="24" x14ac:dyDescent="0.2">
      <c r="B21" s="369" t="s">
        <v>13</v>
      </c>
      <c r="C21" s="524" t="s">
        <v>209</v>
      </c>
      <c r="D21" s="36" t="s">
        <v>553</v>
      </c>
      <c r="E21" s="524" t="s">
        <v>25</v>
      </c>
      <c r="F21" s="372">
        <v>50489</v>
      </c>
      <c r="G21" s="363">
        <f>References!B27</f>
        <v>24</v>
      </c>
      <c r="H21" s="217">
        <v>52149</v>
      </c>
      <c r="I21" s="363">
        <f>References!B30</f>
        <v>27</v>
      </c>
      <c r="J21" s="217">
        <v>42564</v>
      </c>
      <c r="K21" s="363">
        <f>References!B48</f>
        <v>45</v>
      </c>
      <c r="L21" s="217">
        <v>39443</v>
      </c>
      <c r="M21" s="363">
        <f>References!B48</f>
        <v>45</v>
      </c>
      <c r="N21" s="217">
        <v>38114</v>
      </c>
      <c r="O21" s="363">
        <f>References!B48</f>
        <v>45</v>
      </c>
      <c r="P21" s="217">
        <v>38074</v>
      </c>
      <c r="Q21" s="363">
        <f>References!B48</f>
        <v>45</v>
      </c>
      <c r="R21" s="217">
        <v>40592</v>
      </c>
      <c r="S21" s="363">
        <f>References!$G$5</f>
        <v>64</v>
      </c>
      <c r="T21" s="217">
        <v>39939</v>
      </c>
      <c r="U21" s="363">
        <f>References!$G$5</f>
        <v>64</v>
      </c>
      <c r="V21" s="201"/>
    </row>
    <row r="22" spans="2:22" s="19" customFormat="1" ht="24" x14ac:dyDescent="0.2">
      <c r="B22" s="31" t="s">
        <v>13</v>
      </c>
      <c r="C22" s="14" t="s">
        <v>210</v>
      </c>
      <c r="D22" s="35" t="s">
        <v>211</v>
      </c>
      <c r="E22" s="14" t="s">
        <v>25</v>
      </c>
      <c r="F22" s="58">
        <v>0.95</v>
      </c>
      <c r="G22" s="159">
        <f>References!B27</f>
        <v>24</v>
      </c>
      <c r="H22" s="138">
        <v>0.97</v>
      </c>
      <c r="I22" s="159">
        <f>References!B30</f>
        <v>27</v>
      </c>
      <c r="J22" s="79">
        <v>0.86</v>
      </c>
      <c r="K22" s="159">
        <f>References!B48</f>
        <v>45</v>
      </c>
      <c r="L22" s="79">
        <v>0.53</v>
      </c>
      <c r="M22" s="159">
        <f>References!B48</f>
        <v>45</v>
      </c>
      <c r="N22" s="79">
        <v>0.74</v>
      </c>
      <c r="O22" s="159">
        <f>References!B48</f>
        <v>45</v>
      </c>
      <c r="P22" s="79">
        <v>0.72</v>
      </c>
      <c r="Q22" s="159">
        <f>References!B48</f>
        <v>45</v>
      </c>
      <c r="R22" s="79">
        <v>0.72</v>
      </c>
      <c r="S22" s="159">
        <f>References!B48</f>
        <v>45</v>
      </c>
      <c r="T22" s="138">
        <v>0.56999999999999995</v>
      </c>
      <c r="U22" s="159">
        <f>References!G5</f>
        <v>64</v>
      </c>
      <c r="V22" s="316"/>
    </row>
    <row r="23" spans="2:22" s="19" customFormat="1" ht="24" x14ac:dyDescent="0.2">
      <c r="B23" s="369" t="s">
        <v>13</v>
      </c>
      <c r="C23" s="524" t="s">
        <v>212</v>
      </c>
      <c r="D23" s="36" t="s">
        <v>275</v>
      </c>
      <c r="E23" s="524" t="s">
        <v>25</v>
      </c>
      <c r="F23" s="372">
        <v>460779</v>
      </c>
      <c r="G23" s="363">
        <f>References!B27</f>
        <v>24</v>
      </c>
      <c r="H23" s="217">
        <v>428846</v>
      </c>
      <c r="I23" s="363">
        <f>References!B30</f>
        <v>27</v>
      </c>
      <c r="J23" s="217">
        <v>499572</v>
      </c>
      <c r="K23" s="363">
        <f>References!B48</f>
        <v>45</v>
      </c>
      <c r="L23" s="217">
        <v>481524</v>
      </c>
      <c r="M23" s="363">
        <f>References!B48</f>
        <v>45</v>
      </c>
      <c r="N23" s="217">
        <v>361733</v>
      </c>
      <c r="O23" s="363">
        <f>References!B48</f>
        <v>45</v>
      </c>
      <c r="P23" s="217">
        <v>224642</v>
      </c>
      <c r="Q23" s="363">
        <f>References!B48</f>
        <v>45</v>
      </c>
      <c r="R23" s="217">
        <v>214875</v>
      </c>
      <c r="S23" s="363">
        <f>References!B48</f>
        <v>45</v>
      </c>
      <c r="T23" s="217">
        <v>144401</v>
      </c>
      <c r="U23" s="363">
        <f>References!G5</f>
        <v>64</v>
      </c>
      <c r="V23" s="201"/>
    </row>
    <row r="24" spans="2:22" s="196" customFormat="1" x14ac:dyDescent="0.2">
      <c r="B24" s="120" t="s">
        <v>13</v>
      </c>
      <c r="C24" s="18" t="s">
        <v>213</v>
      </c>
      <c r="D24" s="121" t="s">
        <v>277</v>
      </c>
      <c r="E24" s="18" t="s">
        <v>25</v>
      </c>
      <c r="F24" s="120">
        <v>1.37</v>
      </c>
      <c r="G24" s="165">
        <f>References!$G$16</f>
        <v>75</v>
      </c>
      <c r="H24" s="66">
        <v>0.9</v>
      </c>
      <c r="I24" s="165">
        <f>References!$G$16</f>
        <v>75</v>
      </c>
      <c r="J24" s="66">
        <v>3.89</v>
      </c>
      <c r="K24" s="165">
        <f>References!$G$16</f>
        <v>75</v>
      </c>
      <c r="L24" s="66">
        <v>3.14</v>
      </c>
      <c r="M24" s="165">
        <f>References!$G$16</f>
        <v>75</v>
      </c>
      <c r="N24" s="66">
        <v>5.44</v>
      </c>
      <c r="O24" s="165">
        <f>References!$G$16</f>
        <v>75</v>
      </c>
      <c r="P24" s="66">
        <v>1.8</v>
      </c>
      <c r="Q24" s="165">
        <f>References!$G$16</f>
        <v>75</v>
      </c>
      <c r="R24" s="66">
        <v>4</v>
      </c>
      <c r="S24" s="165">
        <f>References!$G$16</f>
        <v>75</v>
      </c>
      <c r="T24" s="66">
        <v>0.02</v>
      </c>
      <c r="U24" s="165">
        <f>References!$G$5</f>
        <v>64</v>
      </c>
      <c r="V24" s="366"/>
    </row>
    <row r="25" spans="2:22" s="19" customFormat="1" x14ac:dyDescent="0.2">
      <c r="B25" s="369" t="s">
        <v>13</v>
      </c>
      <c r="C25" s="524" t="s">
        <v>214</v>
      </c>
      <c r="D25" s="36" t="s">
        <v>276</v>
      </c>
      <c r="E25" s="524" t="s">
        <v>25</v>
      </c>
      <c r="F25" s="369">
        <v>0.83</v>
      </c>
      <c r="G25" s="363">
        <f>References!$G$16</f>
        <v>75</v>
      </c>
      <c r="H25" s="216">
        <v>1.3</v>
      </c>
      <c r="I25" s="363">
        <f>References!$G$16</f>
        <v>75</v>
      </c>
      <c r="J25" s="216">
        <v>2.08</v>
      </c>
      <c r="K25" s="363">
        <f>References!$G$16</f>
        <v>75</v>
      </c>
      <c r="L25" s="216">
        <v>4.55</v>
      </c>
      <c r="M25" s="363">
        <f>References!$G$16</f>
        <v>75</v>
      </c>
      <c r="N25" s="216">
        <v>30.12</v>
      </c>
      <c r="O25" s="363">
        <f>References!$G$16</f>
        <v>75</v>
      </c>
      <c r="P25" s="216">
        <v>2.2000000000000002</v>
      </c>
      <c r="Q25" s="363">
        <f>References!$G$16</f>
        <v>75</v>
      </c>
      <c r="R25" s="216">
        <v>2.2999999999999998</v>
      </c>
      <c r="S25" s="363">
        <f>References!$G$16</f>
        <v>75</v>
      </c>
      <c r="T25" s="216">
        <v>3.9</v>
      </c>
      <c r="U25" s="363">
        <f>References!$G$5</f>
        <v>64</v>
      </c>
      <c r="V25" s="201"/>
    </row>
    <row r="26" spans="2:22" s="196" customFormat="1" ht="24" x14ac:dyDescent="0.2">
      <c r="B26" s="120" t="s">
        <v>13</v>
      </c>
      <c r="C26" s="18" t="s">
        <v>215</v>
      </c>
      <c r="D26" s="121" t="s">
        <v>216</v>
      </c>
      <c r="E26" s="18" t="s">
        <v>25</v>
      </c>
      <c r="F26" s="120">
        <v>-0.54000000000000015</v>
      </c>
      <c r="G26" s="165">
        <f>References!$G$16</f>
        <v>75</v>
      </c>
      <c r="H26" s="66">
        <v>0.4</v>
      </c>
      <c r="I26" s="165">
        <f>References!$G$16</f>
        <v>75</v>
      </c>
      <c r="J26" s="66">
        <v>-1.81</v>
      </c>
      <c r="K26" s="165">
        <f>References!$G$16</f>
        <v>75</v>
      </c>
      <c r="L26" s="66">
        <v>1.4099999999999997</v>
      </c>
      <c r="M26" s="165">
        <f>References!$G$16</f>
        <v>75</v>
      </c>
      <c r="N26" s="66">
        <v>24.68</v>
      </c>
      <c r="O26" s="165">
        <f>References!$G$16</f>
        <v>75</v>
      </c>
      <c r="P26" s="66">
        <v>0.40000000000000013</v>
      </c>
      <c r="Q26" s="165">
        <f>References!$G$16</f>
        <v>75</v>
      </c>
      <c r="R26" s="66">
        <v>-1.7000000000000002</v>
      </c>
      <c r="S26" s="165">
        <f>References!$G$16</f>
        <v>75</v>
      </c>
      <c r="T26" s="66">
        <v>3.9</v>
      </c>
      <c r="U26" s="165">
        <f>References!G5</f>
        <v>64</v>
      </c>
      <c r="V26" s="366"/>
    </row>
    <row r="27" spans="2:22" s="19" customFormat="1" ht="36" x14ac:dyDescent="0.2">
      <c r="B27" s="369" t="s">
        <v>13</v>
      </c>
      <c r="C27" s="524" t="s">
        <v>217</v>
      </c>
      <c r="D27" s="36" t="s">
        <v>218</v>
      </c>
      <c r="E27" s="524" t="s">
        <v>25</v>
      </c>
      <c r="F27" s="368" t="s">
        <v>45</v>
      </c>
      <c r="G27" s="377"/>
      <c r="H27" s="132" t="s">
        <v>45</v>
      </c>
      <c r="I27" s="379"/>
      <c r="J27" s="132" t="s">
        <v>45</v>
      </c>
      <c r="K27" s="379"/>
      <c r="L27" s="132" t="s">
        <v>45</v>
      </c>
      <c r="M27" s="379"/>
      <c r="N27" s="132" t="s">
        <v>45</v>
      </c>
      <c r="O27" s="379"/>
      <c r="P27" s="132" t="s">
        <v>45</v>
      </c>
      <c r="Q27" s="379"/>
      <c r="R27" s="132" t="s">
        <v>45</v>
      </c>
      <c r="S27" s="377"/>
      <c r="T27" s="216">
        <v>0</v>
      </c>
      <c r="U27" s="363">
        <f>References!G5</f>
        <v>64</v>
      </c>
      <c r="V27" s="199"/>
    </row>
    <row r="28" spans="2:22" s="19" customFormat="1" x14ac:dyDescent="0.2">
      <c r="B28" s="31" t="s">
        <v>13</v>
      </c>
      <c r="C28" s="14" t="s">
        <v>219</v>
      </c>
      <c r="D28" s="35"/>
      <c r="E28" s="14" t="s">
        <v>15</v>
      </c>
      <c r="F28" s="62" t="s">
        <v>45</v>
      </c>
      <c r="G28" s="169"/>
      <c r="H28" s="115" t="s">
        <v>45</v>
      </c>
      <c r="I28" s="167"/>
      <c r="J28" s="25">
        <v>196</v>
      </c>
      <c r="K28" s="159">
        <f>References!B38</f>
        <v>35</v>
      </c>
      <c r="L28" s="25">
        <v>191</v>
      </c>
      <c r="M28" s="159">
        <f>References!B38</f>
        <v>35</v>
      </c>
      <c r="N28" s="25">
        <v>188</v>
      </c>
      <c r="O28" s="159">
        <f>References!B38</f>
        <v>35</v>
      </c>
      <c r="P28" s="25">
        <v>182</v>
      </c>
      <c r="Q28" s="159">
        <f>References!B64</f>
        <v>61</v>
      </c>
      <c r="R28" s="25">
        <v>176</v>
      </c>
      <c r="S28" s="159">
        <f>References!$B$65</f>
        <v>62</v>
      </c>
      <c r="T28" s="25">
        <v>175.5</v>
      </c>
      <c r="U28" s="159">
        <f>References!G4</f>
        <v>63</v>
      </c>
      <c r="V28" s="53"/>
    </row>
    <row r="29" spans="2:22" s="70" customFormat="1" x14ac:dyDescent="0.2">
      <c r="B29" s="519"/>
      <c r="C29" s="43"/>
      <c r="D29" s="42" t="s">
        <v>647</v>
      </c>
      <c r="E29" s="14" t="s">
        <v>15</v>
      </c>
      <c r="F29" s="373" t="s">
        <v>45</v>
      </c>
      <c r="G29" s="378"/>
      <c r="H29" s="156" t="s">
        <v>45</v>
      </c>
      <c r="I29" s="168"/>
      <c r="J29" s="44">
        <v>215</v>
      </c>
      <c r="K29" s="159"/>
      <c r="L29" s="44">
        <v>215</v>
      </c>
      <c r="M29" s="159"/>
      <c r="N29" s="44">
        <v>215</v>
      </c>
      <c r="O29" s="159"/>
      <c r="P29" s="44">
        <v>215</v>
      </c>
      <c r="Q29" s="159"/>
      <c r="R29" s="44">
        <v>215</v>
      </c>
      <c r="S29" s="159"/>
      <c r="T29" s="44">
        <v>215</v>
      </c>
      <c r="U29" s="159"/>
      <c r="V29" s="198"/>
    </row>
    <row r="30" spans="2:22" s="19" customFormat="1" ht="36" x14ac:dyDescent="0.2">
      <c r="B30" s="369" t="s">
        <v>13</v>
      </c>
      <c r="C30" s="524" t="s">
        <v>194</v>
      </c>
      <c r="D30" s="36" t="s">
        <v>455</v>
      </c>
      <c r="E30" s="524" t="s">
        <v>15</v>
      </c>
      <c r="F30" s="368" t="s">
        <v>45</v>
      </c>
      <c r="G30" s="379"/>
      <c r="H30" s="132" t="s">
        <v>45</v>
      </c>
      <c r="I30" s="377"/>
      <c r="J30" s="216">
        <v>1</v>
      </c>
      <c r="K30" s="363">
        <f>References!B38</f>
        <v>35</v>
      </c>
      <c r="L30" s="216">
        <v>0</v>
      </c>
      <c r="M30" s="363">
        <f>References!B38</f>
        <v>35</v>
      </c>
      <c r="N30" s="216">
        <v>1</v>
      </c>
      <c r="O30" s="363">
        <f>References!B38</f>
        <v>35</v>
      </c>
      <c r="P30" s="216">
        <v>0</v>
      </c>
      <c r="Q30" s="363">
        <f>References!B64</f>
        <v>61</v>
      </c>
      <c r="R30" s="216">
        <v>0</v>
      </c>
      <c r="S30" s="363">
        <f>References!$G$4</f>
        <v>63</v>
      </c>
      <c r="T30" s="216">
        <v>2</v>
      </c>
      <c r="U30" s="363">
        <f>References!$G$4</f>
        <v>63</v>
      </c>
      <c r="V30" s="199"/>
    </row>
    <row r="31" spans="2:22" s="19" customFormat="1" ht="36" x14ac:dyDescent="0.2">
      <c r="B31" s="31" t="s">
        <v>13</v>
      </c>
      <c r="C31" s="14" t="s">
        <v>196</v>
      </c>
      <c r="D31" s="35" t="s">
        <v>607</v>
      </c>
      <c r="E31" s="14" t="s">
        <v>15</v>
      </c>
      <c r="F31" s="62" t="s">
        <v>45</v>
      </c>
      <c r="G31" s="169"/>
      <c r="H31" s="115" t="s">
        <v>45</v>
      </c>
      <c r="I31" s="167"/>
      <c r="J31" s="25">
        <v>0</v>
      </c>
      <c r="K31" s="159">
        <f>References!B38</f>
        <v>35</v>
      </c>
      <c r="L31" s="25">
        <v>0</v>
      </c>
      <c r="M31" s="159">
        <f>References!B38</f>
        <v>35</v>
      </c>
      <c r="N31" s="25">
        <v>0</v>
      </c>
      <c r="O31" s="159">
        <f>References!B38</f>
        <v>35</v>
      </c>
      <c r="P31" s="25">
        <v>0</v>
      </c>
      <c r="Q31" s="159">
        <f>References!B64</f>
        <v>61</v>
      </c>
      <c r="R31" s="25">
        <v>0</v>
      </c>
      <c r="S31" s="159">
        <f>References!$B$65</f>
        <v>62</v>
      </c>
      <c r="T31" s="25">
        <v>0</v>
      </c>
      <c r="U31" s="159">
        <f>References!G4</f>
        <v>63</v>
      </c>
      <c r="V31" s="53"/>
    </row>
    <row r="32" spans="2:22" s="19" customFormat="1" ht="36" x14ac:dyDescent="0.2">
      <c r="B32" s="369" t="s">
        <v>13</v>
      </c>
      <c r="C32" s="524" t="s">
        <v>198</v>
      </c>
      <c r="D32" s="36" t="s">
        <v>220</v>
      </c>
      <c r="E32" s="524" t="s">
        <v>15</v>
      </c>
      <c r="F32" s="368" t="s">
        <v>45</v>
      </c>
      <c r="G32" s="379"/>
      <c r="H32" s="132" t="s">
        <v>45</v>
      </c>
      <c r="I32" s="377"/>
      <c r="J32" s="216">
        <v>473</v>
      </c>
      <c r="K32" s="363">
        <f>References!B38</f>
        <v>35</v>
      </c>
      <c r="L32" s="216">
        <v>561</v>
      </c>
      <c r="M32" s="363">
        <f>References!$G$4</f>
        <v>63</v>
      </c>
      <c r="N32" s="216">
        <v>503</v>
      </c>
      <c r="O32" s="363">
        <f>References!B38</f>
        <v>35</v>
      </c>
      <c r="P32" s="216">
        <v>498</v>
      </c>
      <c r="Q32" s="363">
        <f>References!B64</f>
        <v>61</v>
      </c>
      <c r="R32" s="216">
        <v>456</v>
      </c>
      <c r="S32" s="363">
        <f>References!$B$65</f>
        <v>62</v>
      </c>
      <c r="T32" s="216">
        <v>435</v>
      </c>
      <c r="U32" s="363">
        <f>References!$G$4</f>
        <v>63</v>
      </c>
      <c r="V32" s="364" t="s">
        <v>680</v>
      </c>
    </row>
    <row r="33" spans="2:22" s="19" customFormat="1" ht="24" x14ac:dyDescent="0.2">
      <c r="B33" s="31" t="s">
        <v>13</v>
      </c>
      <c r="C33" s="14" t="s">
        <v>199</v>
      </c>
      <c r="D33" s="35" t="s">
        <v>200</v>
      </c>
      <c r="E33" s="14" t="s">
        <v>15</v>
      </c>
      <c r="F33" s="62" t="s">
        <v>45</v>
      </c>
      <c r="G33" s="169"/>
      <c r="H33" s="115" t="s">
        <v>45</v>
      </c>
      <c r="I33" s="169"/>
      <c r="J33" s="195" t="s">
        <v>45</v>
      </c>
      <c r="K33" s="170"/>
      <c r="L33" s="66">
        <v>667</v>
      </c>
      <c r="M33" s="165">
        <f>References!G4</f>
        <v>63</v>
      </c>
      <c r="N33" s="66">
        <v>673</v>
      </c>
      <c r="O33" s="165">
        <f>References!G4</f>
        <v>63</v>
      </c>
      <c r="P33" s="66">
        <v>612</v>
      </c>
      <c r="Q33" s="165">
        <f>References!G4</f>
        <v>63</v>
      </c>
      <c r="R33" s="66">
        <v>559</v>
      </c>
      <c r="S33" s="165">
        <f>References!G4</f>
        <v>63</v>
      </c>
      <c r="T33" s="66">
        <v>624</v>
      </c>
      <c r="U33" s="165">
        <f>References!G4</f>
        <v>63</v>
      </c>
      <c r="V33" s="317"/>
    </row>
    <row r="34" spans="2:22" s="19" customFormat="1" ht="36" x14ac:dyDescent="0.2">
      <c r="B34" s="369" t="s">
        <v>13</v>
      </c>
      <c r="C34" s="524" t="s">
        <v>201</v>
      </c>
      <c r="D34" s="36" t="s">
        <v>202</v>
      </c>
      <c r="E34" s="524" t="s">
        <v>15</v>
      </c>
      <c r="F34" s="368" t="s">
        <v>45</v>
      </c>
      <c r="G34" s="379"/>
      <c r="H34" s="132" t="s">
        <v>45</v>
      </c>
      <c r="I34" s="379"/>
      <c r="J34" s="132" t="s">
        <v>45</v>
      </c>
      <c r="K34" s="377"/>
      <c r="L34" s="132" t="s">
        <v>45</v>
      </c>
      <c r="M34" s="363"/>
      <c r="N34" s="216">
        <v>0</v>
      </c>
      <c r="O34" s="363">
        <f>References!$B$38</f>
        <v>35</v>
      </c>
      <c r="P34" s="216">
        <v>0</v>
      </c>
      <c r="Q34" s="363">
        <f>References!B64</f>
        <v>61</v>
      </c>
      <c r="R34" s="216">
        <v>0</v>
      </c>
      <c r="S34" s="363">
        <f>References!$B$65</f>
        <v>62</v>
      </c>
      <c r="T34" s="139">
        <v>2.9999999999999997E-4</v>
      </c>
      <c r="U34" s="363">
        <f>References!G4</f>
        <v>63</v>
      </c>
      <c r="V34" s="206"/>
    </row>
    <row r="35" spans="2:22" s="19" customFormat="1" x14ac:dyDescent="0.2">
      <c r="B35" s="31" t="s">
        <v>13</v>
      </c>
      <c r="C35" s="14" t="s">
        <v>209</v>
      </c>
      <c r="D35" s="35" t="s">
        <v>554</v>
      </c>
      <c r="E35" s="14" t="s">
        <v>15</v>
      </c>
      <c r="F35" s="62" t="s">
        <v>45</v>
      </c>
      <c r="G35" s="169"/>
      <c r="H35" s="115" t="s">
        <v>45</v>
      </c>
      <c r="I35" s="167"/>
      <c r="J35" s="115" t="s">
        <v>45</v>
      </c>
      <c r="K35" s="170"/>
      <c r="L35" s="401">
        <v>5762</v>
      </c>
      <c r="M35" s="159">
        <f>References!G4</f>
        <v>63</v>
      </c>
      <c r="N35" s="401">
        <v>4920</v>
      </c>
      <c r="O35" s="159">
        <f>References!G4</f>
        <v>63</v>
      </c>
      <c r="P35" s="401">
        <v>4911</v>
      </c>
      <c r="Q35" s="159">
        <f>References!G4</f>
        <v>63</v>
      </c>
      <c r="R35" s="401">
        <v>5532</v>
      </c>
      <c r="S35" s="159">
        <f>References!G4</f>
        <v>63</v>
      </c>
      <c r="T35" s="401">
        <v>5778</v>
      </c>
      <c r="U35" s="159">
        <f>References!$G$4</f>
        <v>63</v>
      </c>
      <c r="V35" s="53"/>
    </row>
    <row r="36" spans="2:22" s="19" customFormat="1" ht="24" x14ac:dyDescent="0.2">
      <c r="B36" s="369" t="s">
        <v>13</v>
      </c>
      <c r="C36" s="524" t="s">
        <v>210</v>
      </c>
      <c r="D36" s="36" t="s">
        <v>221</v>
      </c>
      <c r="E36" s="524" t="s">
        <v>15</v>
      </c>
      <c r="F36" s="368" t="s">
        <v>45</v>
      </c>
      <c r="G36" s="379"/>
      <c r="H36" s="318" t="s">
        <v>45</v>
      </c>
      <c r="I36" s="377"/>
      <c r="J36" s="141">
        <v>0.88</v>
      </c>
      <c r="K36" s="363">
        <f>References!B63</f>
        <v>60</v>
      </c>
      <c r="L36" s="141">
        <v>0.84</v>
      </c>
      <c r="M36" s="363">
        <f>References!G4</f>
        <v>63</v>
      </c>
      <c r="N36" s="133">
        <v>0.92500000000000004</v>
      </c>
      <c r="O36" s="363">
        <f>References!$G$17</f>
        <v>76</v>
      </c>
      <c r="P36" s="133">
        <v>0.94699999999999995</v>
      </c>
      <c r="Q36" s="363">
        <f>References!B64</f>
        <v>61</v>
      </c>
      <c r="R36" s="133">
        <v>0.90500000000000003</v>
      </c>
      <c r="S36" s="363">
        <f>References!$B$65</f>
        <v>62</v>
      </c>
      <c r="T36" s="141">
        <v>0.87</v>
      </c>
      <c r="U36" s="363">
        <f>References!$G$4</f>
        <v>63</v>
      </c>
      <c r="V36" s="208"/>
    </row>
    <row r="37" spans="2:22" s="19" customFormat="1" ht="36" x14ac:dyDescent="0.2">
      <c r="B37" s="31" t="s">
        <v>13</v>
      </c>
      <c r="C37" s="14" t="s">
        <v>217</v>
      </c>
      <c r="D37" s="35" t="s">
        <v>222</v>
      </c>
      <c r="E37" s="14" t="s">
        <v>15</v>
      </c>
      <c r="F37" s="30"/>
      <c r="G37" s="193"/>
      <c r="H37" s="319"/>
      <c r="I37" s="193"/>
      <c r="J37" s="319"/>
      <c r="K37" s="193"/>
      <c r="L37" s="66">
        <v>0</v>
      </c>
      <c r="M37" s="165">
        <f>References!$G$4</f>
        <v>63</v>
      </c>
      <c r="N37" s="66">
        <v>0</v>
      </c>
      <c r="O37" s="165">
        <f>References!$G$4</f>
        <v>63</v>
      </c>
      <c r="P37" s="66">
        <v>0</v>
      </c>
      <c r="Q37" s="165">
        <f>References!$G$4</f>
        <v>63</v>
      </c>
      <c r="R37" s="66">
        <v>0</v>
      </c>
      <c r="S37" s="165">
        <f>References!$G$4</f>
        <v>63</v>
      </c>
      <c r="T37" s="66">
        <v>0</v>
      </c>
      <c r="U37" s="165">
        <f>References!$G$4</f>
        <v>63</v>
      </c>
      <c r="V37" s="364" t="s">
        <v>463</v>
      </c>
    </row>
    <row r="38" spans="2:22" s="19" customFormat="1" x14ac:dyDescent="0.2">
      <c r="B38" s="31"/>
      <c r="C38" s="14"/>
      <c r="D38" s="334" t="s">
        <v>284</v>
      </c>
      <c r="E38" s="14" t="s">
        <v>15</v>
      </c>
      <c r="F38" s="30"/>
      <c r="G38" s="193"/>
      <c r="H38" s="319"/>
      <c r="I38" s="193"/>
      <c r="J38" s="319"/>
      <c r="K38" s="193"/>
      <c r="L38" s="66">
        <v>0</v>
      </c>
      <c r="M38" s="165">
        <f>References!$G$4</f>
        <v>63</v>
      </c>
      <c r="N38" s="66">
        <v>0</v>
      </c>
      <c r="O38" s="165">
        <f>References!$G$4</f>
        <v>63</v>
      </c>
      <c r="P38" s="66">
        <v>0</v>
      </c>
      <c r="Q38" s="165">
        <f>References!$G$4</f>
        <v>63</v>
      </c>
      <c r="R38" s="66">
        <v>0</v>
      </c>
      <c r="S38" s="165">
        <f>References!$G$4</f>
        <v>63</v>
      </c>
      <c r="T38" s="66">
        <v>0</v>
      </c>
      <c r="U38" s="165">
        <f>References!$G$4</f>
        <v>63</v>
      </c>
      <c r="V38" s="317"/>
    </row>
    <row r="39" spans="2:22" s="19" customFormat="1" x14ac:dyDescent="0.2">
      <c r="B39" s="31"/>
      <c r="C39" s="14"/>
      <c r="D39" s="334" t="s">
        <v>285</v>
      </c>
      <c r="E39" s="14" t="s">
        <v>15</v>
      </c>
      <c r="F39" s="30"/>
      <c r="G39" s="193"/>
      <c r="H39" s="319"/>
      <c r="I39" s="193"/>
      <c r="J39" s="319"/>
      <c r="K39" s="193"/>
      <c r="L39" s="195" t="s">
        <v>122</v>
      </c>
      <c r="M39" s="165">
        <f>References!$G$4</f>
        <v>63</v>
      </c>
      <c r="N39" s="195" t="s">
        <v>122</v>
      </c>
      <c r="O39" s="165">
        <f>References!$G$4</f>
        <v>63</v>
      </c>
      <c r="P39" s="195" t="s">
        <v>122</v>
      </c>
      <c r="Q39" s="165">
        <f>References!$G$4</f>
        <v>63</v>
      </c>
      <c r="R39" s="195" t="s">
        <v>122</v>
      </c>
      <c r="S39" s="165">
        <f>References!$G$4</f>
        <v>63</v>
      </c>
      <c r="T39" s="195" t="s">
        <v>122</v>
      </c>
      <c r="U39" s="165">
        <f>References!G4</f>
        <v>63</v>
      </c>
      <c r="V39" s="317"/>
    </row>
    <row r="40" spans="2:22" s="19" customFormat="1" ht="24" x14ac:dyDescent="0.2">
      <c r="B40" s="369" t="s">
        <v>13</v>
      </c>
      <c r="C40" s="524" t="s">
        <v>223</v>
      </c>
      <c r="D40" s="36" t="s">
        <v>224</v>
      </c>
      <c r="E40" s="524" t="s">
        <v>17</v>
      </c>
      <c r="F40" s="485" t="s">
        <v>473</v>
      </c>
      <c r="G40" s="363">
        <f>References!$G$14</f>
        <v>73</v>
      </c>
      <c r="H40" s="362"/>
      <c r="I40" s="381"/>
      <c r="J40" s="483" t="s">
        <v>474</v>
      </c>
      <c r="K40" s="363">
        <f>References!$G$13</f>
        <v>72</v>
      </c>
      <c r="L40" s="362"/>
      <c r="M40" s="381"/>
      <c r="N40" s="362"/>
      <c r="O40" s="381"/>
      <c r="P40" s="483" t="s">
        <v>471</v>
      </c>
      <c r="Q40" s="363">
        <f>References!$G$12</f>
        <v>71</v>
      </c>
      <c r="R40" s="362"/>
      <c r="S40" s="381"/>
      <c r="T40" s="483" t="s">
        <v>472</v>
      </c>
      <c r="U40" s="363">
        <f>References!$G$11</f>
        <v>70</v>
      </c>
      <c r="V40" s="320"/>
    </row>
    <row r="41" spans="2:22" s="19" customFormat="1" x14ac:dyDescent="0.2">
      <c r="B41" s="31" t="s">
        <v>13</v>
      </c>
      <c r="C41" s="14" t="s">
        <v>225</v>
      </c>
      <c r="D41" s="35" t="s">
        <v>226</v>
      </c>
      <c r="E41" s="14" t="s">
        <v>17</v>
      </c>
      <c r="F41" s="486" t="s">
        <v>476</v>
      </c>
      <c r="G41" s="165">
        <f>References!$G$14</f>
        <v>73</v>
      </c>
      <c r="H41" s="319"/>
      <c r="I41" s="193"/>
      <c r="J41" s="484" t="s">
        <v>471</v>
      </c>
      <c r="K41" s="165">
        <f>References!$G$13</f>
        <v>72</v>
      </c>
      <c r="L41" s="319"/>
      <c r="M41" s="193"/>
      <c r="N41" s="319"/>
      <c r="O41" s="193"/>
      <c r="P41" s="484" t="s">
        <v>466</v>
      </c>
      <c r="Q41" s="165">
        <f>References!$G$12</f>
        <v>71</v>
      </c>
      <c r="R41" s="319"/>
      <c r="S41" s="193"/>
      <c r="T41" s="484" t="s">
        <v>471</v>
      </c>
      <c r="U41" s="165">
        <f>References!$G$11</f>
        <v>70</v>
      </c>
      <c r="V41" s="317"/>
    </row>
    <row r="42" spans="2:22" s="19" customFormat="1" ht="24" x14ac:dyDescent="0.2">
      <c r="B42" s="369" t="s">
        <v>13</v>
      </c>
      <c r="C42" s="524" t="s">
        <v>227</v>
      </c>
      <c r="D42" s="36" t="s">
        <v>437</v>
      </c>
      <c r="E42" s="524" t="s">
        <v>17</v>
      </c>
      <c r="F42" s="485" t="s">
        <v>469</v>
      </c>
      <c r="G42" s="363">
        <f>References!$G$14</f>
        <v>73</v>
      </c>
      <c r="H42" s="362"/>
      <c r="I42" s="381"/>
      <c r="J42" s="483" t="s">
        <v>475</v>
      </c>
      <c r="K42" s="363">
        <f>References!$G$13</f>
        <v>72</v>
      </c>
      <c r="L42" s="362"/>
      <c r="M42" s="381"/>
      <c r="N42" s="362"/>
      <c r="O42" s="381"/>
      <c r="P42" s="483" t="s">
        <v>473</v>
      </c>
      <c r="Q42" s="363">
        <f>References!$G$12</f>
        <v>71</v>
      </c>
      <c r="R42" s="362"/>
      <c r="S42" s="381"/>
      <c r="T42" s="483" t="s">
        <v>470</v>
      </c>
      <c r="U42" s="363">
        <f>References!$G$11</f>
        <v>70</v>
      </c>
      <c r="V42" s="199"/>
    </row>
    <row r="43" spans="2:22" s="19" customFormat="1" x14ac:dyDescent="0.2">
      <c r="B43" s="31" t="s">
        <v>23</v>
      </c>
      <c r="C43" s="14" t="s">
        <v>228</v>
      </c>
      <c r="D43" s="35" t="s">
        <v>229</v>
      </c>
      <c r="E43" s="14" t="s">
        <v>25</v>
      </c>
      <c r="F43" s="62" t="s">
        <v>45</v>
      </c>
      <c r="G43" s="205" t="s">
        <v>45</v>
      </c>
      <c r="H43" s="401">
        <v>6395</v>
      </c>
      <c r="I43" s="159">
        <f>References!B52</f>
        <v>49</v>
      </c>
      <c r="J43" s="401">
        <v>5486</v>
      </c>
      <c r="K43" s="159">
        <f>References!$B$51</f>
        <v>48</v>
      </c>
      <c r="L43" s="401">
        <v>5885</v>
      </c>
      <c r="M43" s="159">
        <f>References!$G$7</f>
        <v>66</v>
      </c>
      <c r="N43" s="401">
        <v>6065</v>
      </c>
      <c r="O43" s="159">
        <f>References!$G$7</f>
        <v>66</v>
      </c>
      <c r="P43" s="401">
        <v>5589</v>
      </c>
      <c r="Q43" s="159">
        <f>References!G7</f>
        <v>66</v>
      </c>
      <c r="R43" s="401">
        <v>5141</v>
      </c>
      <c r="S43" s="159">
        <f>References!G7</f>
        <v>66</v>
      </c>
      <c r="T43" s="401">
        <v>6395</v>
      </c>
      <c r="U43" s="159">
        <f>References!G7</f>
        <v>66</v>
      </c>
      <c r="V43" s="200"/>
    </row>
    <row r="44" spans="2:22" s="19" customFormat="1" x14ac:dyDescent="0.2">
      <c r="B44" s="369" t="s">
        <v>23</v>
      </c>
      <c r="C44" s="524" t="s">
        <v>230</v>
      </c>
      <c r="D44" s="36" t="s">
        <v>231</v>
      </c>
      <c r="E44" s="524" t="s">
        <v>25</v>
      </c>
      <c r="F44" s="368" t="s">
        <v>45</v>
      </c>
      <c r="G44" s="204" t="s">
        <v>45</v>
      </c>
      <c r="H44" s="217">
        <v>0</v>
      </c>
      <c r="I44" s="363">
        <f>References!B52</f>
        <v>49</v>
      </c>
      <c r="J44" s="384" t="s">
        <v>45</v>
      </c>
      <c r="K44" s="363">
        <f>References!$B$51</f>
        <v>48</v>
      </c>
      <c r="L44" s="384" t="s">
        <v>122</v>
      </c>
      <c r="M44" s="363">
        <f>References!$G$7</f>
        <v>66</v>
      </c>
      <c r="N44" s="384" t="s">
        <v>122</v>
      </c>
      <c r="O44" s="363">
        <f>References!G7</f>
        <v>66</v>
      </c>
      <c r="P44" s="384" t="s">
        <v>122</v>
      </c>
      <c r="Q44" s="363">
        <f>References!G7</f>
        <v>66</v>
      </c>
      <c r="R44" s="384" t="s">
        <v>122</v>
      </c>
      <c r="S44" s="363">
        <f>References!G7</f>
        <v>66</v>
      </c>
      <c r="T44" s="384" t="s">
        <v>122</v>
      </c>
      <c r="U44" s="363">
        <f>References!G7</f>
        <v>66</v>
      </c>
      <c r="V44" s="201"/>
    </row>
    <row r="45" spans="2:22" s="19" customFormat="1" x14ac:dyDescent="0.2">
      <c r="B45" s="31" t="s">
        <v>23</v>
      </c>
      <c r="C45" s="14" t="s">
        <v>232</v>
      </c>
      <c r="D45" s="35" t="s">
        <v>233</v>
      </c>
      <c r="E45" s="14" t="s">
        <v>25</v>
      </c>
      <c r="F45" s="62" t="s">
        <v>45</v>
      </c>
      <c r="G45" s="205" t="s">
        <v>45</v>
      </c>
      <c r="H45" s="135">
        <v>0</v>
      </c>
      <c r="I45" s="159">
        <f>References!B52</f>
        <v>49</v>
      </c>
      <c r="J45" s="25">
        <v>0</v>
      </c>
      <c r="K45" s="159">
        <f>References!$B$51</f>
        <v>48</v>
      </c>
      <c r="L45" s="135">
        <v>0</v>
      </c>
      <c r="M45" s="159">
        <f>References!$G$7</f>
        <v>66</v>
      </c>
      <c r="N45" s="401">
        <v>19952</v>
      </c>
      <c r="O45" s="159">
        <f>References!G7</f>
        <v>66</v>
      </c>
      <c r="P45" s="401">
        <v>77102</v>
      </c>
      <c r="Q45" s="159">
        <f>References!G7</f>
        <v>66</v>
      </c>
      <c r="R45" s="401">
        <v>61290</v>
      </c>
      <c r="S45" s="159">
        <f>References!G7</f>
        <v>66</v>
      </c>
      <c r="T45" s="135">
        <v>0</v>
      </c>
      <c r="U45" s="159">
        <f>References!G7</f>
        <v>66</v>
      </c>
      <c r="V45" s="200"/>
    </row>
    <row r="46" spans="2:22" s="19" customFormat="1" x14ac:dyDescent="0.2">
      <c r="B46" s="369" t="s">
        <v>23</v>
      </c>
      <c r="C46" s="524" t="s">
        <v>234</v>
      </c>
      <c r="D46" s="36" t="s">
        <v>235</v>
      </c>
      <c r="E46" s="524" t="s">
        <v>25</v>
      </c>
      <c r="F46" s="368" t="s">
        <v>45</v>
      </c>
      <c r="G46" s="204" t="s">
        <v>45</v>
      </c>
      <c r="H46" s="487">
        <v>20999</v>
      </c>
      <c r="I46" s="363">
        <f>References!$G$16</f>
        <v>75</v>
      </c>
      <c r="J46" s="487">
        <v>23531</v>
      </c>
      <c r="K46" s="363">
        <f>References!$G$16</f>
        <v>75</v>
      </c>
      <c r="L46" s="487">
        <v>22408</v>
      </c>
      <c r="M46" s="363">
        <f>References!$G$7</f>
        <v>66</v>
      </c>
      <c r="N46" s="487">
        <v>28040</v>
      </c>
      <c r="O46" s="363">
        <f>References!G7</f>
        <v>66</v>
      </c>
      <c r="P46" s="487">
        <v>42322</v>
      </c>
      <c r="Q46" s="363">
        <f>References!G7</f>
        <v>66</v>
      </c>
      <c r="R46" s="487">
        <v>40742</v>
      </c>
      <c r="S46" s="363">
        <f>References!G7</f>
        <v>66</v>
      </c>
      <c r="T46" s="487">
        <v>41776</v>
      </c>
      <c r="U46" s="363">
        <f>References!G7</f>
        <v>66</v>
      </c>
      <c r="V46" s="201"/>
    </row>
    <row r="47" spans="2:22" s="19" customFormat="1" ht="24" x14ac:dyDescent="0.2">
      <c r="B47" s="31" t="s">
        <v>23</v>
      </c>
      <c r="C47" s="14" t="s">
        <v>236</v>
      </c>
      <c r="D47" s="35" t="s">
        <v>237</v>
      </c>
      <c r="E47" s="14" t="s">
        <v>25</v>
      </c>
      <c r="F47" s="122" t="s">
        <v>45</v>
      </c>
      <c r="G47" s="376" t="s">
        <v>45</v>
      </c>
      <c r="H47" s="416">
        <v>502692</v>
      </c>
      <c r="I47" s="165">
        <f>References!B52</f>
        <v>49</v>
      </c>
      <c r="J47" s="416">
        <v>475156</v>
      </c>
      <c r="K47" s="165">
        <f>References!$B$51</f>
        <v>48</v>
      </c>
      <c r="L47" s="416">
        <v>491727</v>
      </c>
      <c r="M47" s="159">
        <f>References!$G$7</f>
        <v>66</v>
      </c>
      <c r="N47" s="416">
        <v>479633</v>
      </c>
      <c r="O47" s="165">
        <f>References!G7</f>
        <v>66</v>
      </c>
      <c r="P47" s="416">
        <v>414004</v>
      </c>
      <c r="Q47" s="165">
        <f>References!G7</f>
        <v>66</v>
      </c>
      <c r="R47" s="416">
        <v>415498</v>
      </c>
      <c r="S47" s="165">
        <f>References!G7</f>
        <v>66</v>
      </c>
      <c r="T47" s="416">
        <v>510299</v>
      </c>
      <c r="U47" s="165">
        <f>References!G7</f>
        <v>66</v>
      </c>
      <c r="V47" s="365" t="s">
        <v>449</v>
      </c>
    </row>
    <row r="48" spans="2:22" s="19" customFormat="1" x14ac:dyDescent="0.2">
      <c r="B48" s="369" t="s">
        <v>23</v>
      </c>
      <c r="C48" s="524" t="s">
        <v>238</v>
      </c>
      <c r="D48" s="36" t="s">
        <v>239</v>
      </c>
      <c r="E48" s="524" t="s">
        <v>25</v>
      </c>
      <c r="F48" s="368" t="s">
        <v>45</v>
      </c>
      <c r="G48" s="204" t="s">
        <v>45</v>
      </c>
      <c r="H48" s="217">
        <v>0</v>
      </c>
      <c r="I48" s="363">
        <f>References!B52</f>
        <v>49</v>
      </c>
      <c r="J48" s="384" t="s">
        <v>45</v>
      </c>
      <c r="K48" s="363">
        <f>References!$B$51</f>
        <v>48</v>
      </c>
      <c r="L48" s="384" t="s">
        <v>122</v>
      </c>
      <c r="M48" s="363">
        <f>References!$G$7</f>
        <v>66</v>
      </c>
      <c r="N48" s="384" t="s">
        <v>122</v>
      </c>
      <c r="O48" s="363">
        <f>References!G7</f>
        <v>66</v>
      </c>
      <c r="P48" s="384" t="s">
        <v>122</v>
      </c>
      <c r="Q48" s="363">
        <f>References!G7</f>
        <v>66</v>
      </c>
      <c r="R48" s="384" t="s">
        <v>122</v>
      </c>
      <c r="S48" s="363">
        <f>References!G7</f>
        <v>66</v>
      </c>
      <c r="T48" s="384" t="s">
        <v>122</v>
      </c>
      <c r="U48" s="363">
        <f>References!G7</f>
        <v>66</v>
      </c>
      <c r="V48" s="201"/>
    </row>
    <row r="49" spans="2:22" s="19" customFormat="1" x14ac:dyDescent="0.2">
      <c r="B49" s="31" t="s">
        <v>23</v>
      </c>
      <c r="C49" s="14" t="s">
        <v>240</v>
      </c>
      <c r="D49" s="35" t="s">
        <v>241</v>
      </c>
      <c r="E49" s="14" t="s">
        <v>25</v>
      </c>
      <c r="F49" s="62" t="s">
        <v>45</v>
      </c>
      <c r="G49" s="205" t="s">
        <v>45</v>
      </c>
      <c r="H49" s="416">
        <v>530086</v>
      </c>
      <c r="I49" s="165">
        <f>References!$G$16</f>
        <v>75</v>
      </c>
      <c r="J49" s="416">
        <v>504173</v>
      </c>
      <c r="K49" s="165">
        <f>References!$G$16</f>
        <v>75</v>
      </c>
      <c r="L49" s="416">
        <v>520020</v>
      </c>
      <c r="M49" s="165">
        <f>References!$G$16</f>
        <v>75</v>
      </c>
      <c r="N49" s="416">
        <v>533690</v>
      </c>
      <c r="O49" s="165">
        <f>References!G7</f>
        <v>66</v>
      </c>
      <c r="P49" s="416">
        <v>539017</v>
      </c>
      <c r="Q49" s="165">
        <f>References!G7</f>
        <v>66</v>
      </c>
      <c r="R49" s="416">
        <v>522671</v>
      </c>
      <c r="S49" s="165">
        <f>References!G7</f>
        <v>66</v>
      </c>
      <c r="T49" s="416">
        <v>558470</v>
      </c>
      <c r="U49" s="165">
        <f>References!G7</f>
        <v>66</v>
      </c>
      <c r="V49" s="209"/>
    </row>
    <row r="50" spans="2:22" s="19" customFormat="1" x14ac:dyDescent="0.2">
      <c r="B50" s="369" t="s">
        <v>23</v>
      </c>
      <c r="C50" s="524" t="s">
        <v>242</v>
      </c>
      <c r="D50" s="36" t="s">
        <v>243</v>
      </c>
      <c r="E50" s="524" t="s">
        <v>25</v>
      </c>
      <c r="F50" s="368" t="s">
        <v>45</v>
      </c>
      <c r="G50" s="204" t="s">
        <v>45</v>
      </c>
      <c r="H50" s="487">
        <v>316813</v>
      </c>
      <c r="I50" s="363">
        <f>References!B52</f>
        <v>49</v>
      </c>
      <c r="J50" s="487">
        <v>292782</v>
      </c>
      <c r="K50" s="363">
        <f>References!$B$51</f>
        <v>48</v>
      </c>
      <c r="L50" s="487">
        <v>320861</v>
      </c>
      <c r="M50" s="363">
        <f>References!$G$7</f>
        <v>66</v>
      </c>
      <c r="N50" s="487">
        <v>334488</v>
      </c>
      <c r="O50" s="363">
        <f>References!G7</f>
        <v>66</v>
      </c>
      <c r="P50" s="487">
        <v>325769</v>
      </c>
      <c r="Q50" s="363">
        <f>References!G7</f>
        <v>66</v>
      </c>
      <c r="R50" s="487">
        <v>321656</v>
      </c>
      <c r="S50" s="363">
        <f>References!G7</f>
        <v>66</v>
      </c>
      <c r="T50" s="487">
        <v>335976</v>
      </c>
      <c r="U50" s="363">
        <f>References!G7</f>
        <v>66</v>
      </c>
      <c r="V50" s="201"/>
    </row>
    <row r="51" spans="2:22" s="19" customFormat="1" ht="24" x14ac:dyDescent="0.2">
      <c r="B51" s="31" t="s">
        <v>23</v>
      </c>
      <c r="C51" s="14" t="s">
        <v>244</v>
      </c>
      <c r="D51" s="35" t="s">
        <v>245</v>
      </c>
      <c r="E51" s="14" t="s">
        <v>25</v>
      </c>
      <c r="F51" s="62" t="s">
        <v>45</v>
      </c>
      <c r="G51" s="205" t="s">
        <v>45</v>
      </c>
      <c r="H51" s="401">
        <v>147644</v>
      </c>
      <c r="I51" s="159">
        <f>References!B52</f>
        <v>49</v>
      </c>
      <c r="J51" s="401">
        <v>136064</v>
      </c>
      <c r="K51" s="159">
        <f>References!$B$51</f>
        <v>48</v>
      </c>
      <c r="L51" s="401">
        <v>126712</v>
      </c>
      <c r="M51" s="159">
        <f>References!$G$7</f>
        <v>66</v>
      </c>
      <c r="N51" s="401">
        <v>130640</v>
      </c>
      <c r="O51" s="159">
        <f>References!G7</f>
        <v>66</v>
      </c>
      <c r="P51" s="401">
        <v>126036</v>
      </c>
      <c r="Q51" s="159">
        <f>References!G7</f>
        <v>66</v>
      </c>
      <c r="R51" s="401">
        <v>122671</v>
      </c>
      <c r="S51" s="159">
        <f>References!G7</f>
        <v>66</v>
      </c>
      <c r="T51" s="401">
        <v>125005</v>
      </c>
      <c r="U51" s="159">
        <f>References!G7</f>
        <v>66</v>
      </c>
      <c r="V51" s="200"/>
    </row>
    <row r="52" spans="2:22" s="19" customFormat="1" x14ac:dyDescent="0.2">
      <c r="B52" s="369" t="s">
        <v>23</v>
      </c>
      <c r="C52" s="524" t="s">
        <v>246</v>
      </c>
      <c r="D52" s="36" t="s">
        <v>247</v>
      </c>
      <c r="E52" s="524" t="s">
        <v>25</v>
      </c>
      <c r="F52" s="368" t="s">
        <v>45</v>
      </c>
      <c r="G52" s="204" t="s">
        <v>45</v>
      </c>
      <c r="H52" s="487">
        <v>45473</v>
      </c>
      <c r="I52" s="363">
        <f>References!B52</f>
        <v>49</v>
      </c>
      <c r="J52" s="487">
        <v>52855</v>
      </c>
      <c r="K52" s="363">
        <f>References!$B$51</f>
        <v>48</v>
      </c>
      <c r="L52" s="487">
        <v>44395</v>
      </c>
      <c r="M52" s="363">
        <f>References!$G$7</f>
        <v>66</v>
      </c>
      <c r="N52" s="487">
        <v>50268</v>
      </c>
      <c r="O52" s="363">
        <f>References!G7</f>
        <v>66</v>
      </c>
      <c r="P52" s="487">
        <v>54827</v>
      </c>
      <c r="Q52" s="363">
        <f>References!G7</f>
        <v>66</v>
      </c>
      <c r="R52" s="487">
        <v>49158</v>
      </c>
      <c r="S52" s="363">
        <f>References!G7</f>
        <v>66</v>
      </c>
      <c r="T52" s="487">
        <v>62232</v>
      </c>
      <c r="U52" s="363">
        <f>References!G7</f>
        <v>66</v>
      </c>
      <c r="V52" s="201"/>
    </row>
    <row r="53" spans="2:22" s="19" customFormat="1" x14ac:dyDescent="0.2">
      <c r="B53" s="31" t="s">
        <v>23</v>
      </c>
      <c r="C53" s="14" t="s">
        <v>248</v>
      </c>
      <c r="D53" s="35" t="s">
        <v>249</v>
      </c>
      <c r="E53" s="14" t="s">
        <v>25</v>
      </c>
      <c r="F53" s="62" t="s">
        <v>45</v>
      </c>
      <c r="G53" s="205" t="s">
        <v>45</v>
      </c>
      <c r="H53" s="401">
        <v>485512</v>
      </c>
      <c r="I53" s="159">
        <f>References!B52</f>
        <v>49</v>
      </c>
      <c r="J53" s="401">
        <v>546381</v>
      </c>
      <c r="K53" s="159">
        <f>References!$B$51</f>
        <v>48</v>
      </c>
      <c r="L53" s="401">
        <v>475692</v>
      </c>
      <c r="M53" s="159">
        <f>References!$G$7</f>
        <v>66</v>
      </c>
      <c r="N53" s="401">
        <v>464237</v>
      </c>
      <c r="O53" s="159">
        <f>References!G7</f>
        <v>66</v>
      </c>
      <c r="P53" s="401">
        <v>509435</v>
      </c>
      <c r="Q53" s="159">
        <f>References!G7</f>
        <v>66</v>
      </c>
      <c r="R53" s="401">
        <v>588097</v>
      </c>
      <c r="S53" s="159">
        <f>References!G7</f>
        <v>66</v>
      </c>
      <c r="T53" s="401">
        <v>496575</v>
      </c>
      <c r="U53" s="159">
        <f>References!G7</f>
        <v>66</v>
      </c>
      <c r="V53" s="200"/>
    </row>
    <row r="54" spans="2:22" s="19" customFormat="1" x14ac:dyDescent="0.2">
      <c r="B54" s="369" t="s">
        <v>23</v>
      </c>
      <c r="C54" s="524" t="s">
        <v>250</v>
      </c>
      <c r="D54" s="36" t="s">
        <v>251</v>
      </c>
      <c r="E54" s="524" t="s">
        <v>25</v>
      </c>
      <c r="F54" s="368" t="s">
        <v>45</v>
      </c>
      <c r="G54" s="204" t="s">
        <v>45</v>
      </c>
      <c r="H54" s="487">
        <v>290</v>
      </c>
      <c r="I54" s="363">
        <f>References!B52</f>
        <v>49</v>
      </c>
      <c r="J54" s="487">
        <v>324</v>
      </c>
      <c r="K54" s="363">
        <f>References!$B$51</f>
        <v>48</v>
      </c>
      <c r="L54" s="487">
        <v>279</v>
      </c>
      <c r="M54" s="363">
        <f>References!$G$7</f>
        <v>66</v>
      </c>
      <c r="N54" s="487">
        <v>269</v>
      </c>
      <c r="O54" s="363">
        <f>References!G7</f>
        <v>66</v>
      </c>
      <c r="P54" s="487">
        <v>292</v>
      </c>
      <c r="Q54" s="363">
        <f>References!G7</f>
        <v>66</v>
      </c>
      <c r="R54" s="487">
        <v>334</v>
      </c>
      <c r="S54" s="363">
        <f>References!G7</f>
        <v>66</v>
      </c>
      <c r="T54" s="487">
        <v>277</v>
      </c>
      <c r="U54" s="363">
        <f>References!G7</f>
        <v>66</v>
      </c>
      <c r="V54" s="201"/>
    </row>
    <row r="55" spans="2:22" s="19" customFormat="1" x14ac:dyDescent="0.2">
      <c r="B55" s="31" t="s">
        <v>23</v>
      </c>
      <c r="C55" s="14" t="s">
        <v>252</v>
      </c>
      <c r="D55" s="35" t="s">
        <v>253</v>
      </c>
      <c r="E55" s="14" t="s">
        <v>25</v>
      </c>
      <c r="F55" s="62" t="s">
        <v>45</v>
      </c>
      <c r="G55" s="205" t="s">
        <v>45</v>
      </c>
      <c r="H55" s="401">
        <v>1652</v>
      </c>
      <c r="I55" s="159">
        <f>References!B52</f>
        <v>49</v>
      </c>
      <c r="J55" s="401">
        <v>1402</v>
      </c>
      <c r="K55" s="159">
        <f>References!$B$51</f>
        <v>48</v>
      </c>
      <c r="L55" s="401">
        <v>1704</v>
      </c>
      <c r="M55" s="159">
        <f>References!$G$7</f>
        <v>66</v>
      </c>
      <c r="N55" s="401">
        <v>2209</v>
      </c>
      <c r="O55" s="159">
        <f>References!G7</f>
        <v>66</v>
      </c>
      <c r="P55" s="401">
        <v>2250</v>
      </c>
      <c r="Q55" s="159">
        <f>References!G7</f>
        <v>66</v>
      </c>
      <c r="R55" s="401">
        <v>1873</v>
      </c>
      <c r="S55" s="159">
        <f>References!G7</f>
        <v>66</v>
      </c>
      <c r="T55" s="401">
        <v>2064</v>
      </c>
      <c r="U55" s="159">
        <f>References!G7</f>
        <v>66</v>
      </c>
      <c r="V55" s="200"/>
    </row>
    <row r="56" spans="2:22" s="19" customFormat="1" ht="24" x14ac:dyDescent="0.2">
      <c r="B56" s="369" t="s">
        <v>23</v>
      </c>
      <c r="C56" s="524" t="s">
        <v>254</v>
      </c>
      <c r="D56" s="36" t="s">
        <v>255</v>
      </c>
      <c r="E56" s="524" t="s">
        <v>25</v>
      </c>
      <c r="F56" s="368" t="s">
        <v>45</v>
      </c>
      <c r="G56" s="204" t="s">
        <v>45</v>
      </c>
      <c r="H56" s="487">
        <v>5995</v>
      </c>
      <c r="I56" s="363">
        <f>References!B52</f>
        <v>49</v>
      </c>
      <c r="J56" s="487">
        <v>7212</v>
      </c>
      <c r="K56" s="363">
        <f>References!$B$51</f>
        <v>48</v>
      </c>
      <c r="L56" s="487">
        <v>5155</v>
      </c>
      <c r="M56" s="363">
        <f>References!$G$7</f>
        <v>66</v>
      </c>
      <c r="N56" s="487">
        <v>7537</v>
      </c>
      <c r="O56" s="363">
        <f>References!G7</f>
        <v>66</v>
      </c>
      <c r="P56" s="487">
        <v>7687</v>
      </c>
      <c r="Q56" s="363">
        <f>References!G7</f>
        <v>66</v>
      </c>
      <c r="R56" s="487">
        <v>9683</v>
      </c>
      <c r="S56" s="363">
        <f>References!G7</f>
        <v>66</v>
      </c>
      <c r="T56" s="487">
        <v>10544</v>
      </c>
      <c r="U56" s="363">
        <f>References!G7</f>
        <v>66</v>
      </c>
      <c r="V56" s="201"/>
    </row>
    <row r="57" spans="2:22" s="19" customFormat="1" x14ac:dyDescent="0.2">
      <c r="B57" s="31" t="s">
        <v>23</v>
      </c>
      <c r="C57" s="14" t="s">
        <v>256</v>
      </c>
      <c r="D57" s="35" t="s">
        <v>257</v>
      </c>
      <c r="E57" s="14" t="s">
        <v>25</v>
      </c>
      <c r="F57" s="62" t="s">
        <v>45</v>
      </c>
      <c r="G57" s="205" t="s">
        <v>45</v>
      </c>
      <c r="H57" s="401">
        <v>130</v>
      </c>
      <c r="I57" s="159">
        <f>References!B52</f>
        <v>49</v>
      </c>
      <c r="J57" s="401">
        <v>632</v>
      </c>
      <c r="K57" s="159">
        <f>References!$B$51</f>
        <v>48</v>
      </c>
      <c r="L57" s="401">
        <v>3034</v>
      </c>
      <c r="M57" s="159">
        <f>References!$G$7</f>
        <v>66</v>
      </c>
      <c r="N57" s="401">
        <v>5643</v>
      </c>
      <c r="O57" s="159">
        <f>References!G7</f>
        <v>66</v>
      </c>
      <c r="P57" s="401">
        <v>5199</v>
      </c>
      <c r="Q57" s="159">
        <f>References!G7</f>
        <v>66</v>
      </c>
      <c r="R57" s="401">
        <v>5187</v>
      </c>
      <c r="S57" s="159">
        <f>References!G7</f>
        <v>66</v>
      </c>
      <c r="T57" s="401">
        <v>5175</v>
      </c>
      <c r="U57" s="159">
        <f>References!G7</f>
        <v>66</v>
      </c>
      <c r="V57" s="200"/>
    </row>
    <row r="58" spans="2:22" s="19" customFormat="1" x14ac:dyDescent="0.2">
      <c r="B58" s="369" t="s">
        <v>23</v>
      </c>
      <c r="C58" s="524" t="s">
        <v>258</v>
      </c>
      <c r="D58" s="36" t="s">
        <v>259</v>
      </c>
      <c r="E58" s="524" t="s">
        <v>25</v>
      </c>
      <c r="F58" s="368" t="s">
        <v>45</v>
      </c>
      <c r="G58" s="204" t="s">
        <v>45</v>
      </c>
      <c r="H58" s="136">
        <v>0</v>
      </c>
      <c r="I58" s="363">
        <f>References!B52</f>
        <v>49</v>
      </c>
      <c r="J58" s="136">
        <v>0</v>
      </c>
      <c r="K58" s="363">
        <f>References!$B$51</f>
        <v>48</v>
      </c>
      <c r="L58" s="216">
        <v>0</v>
      </c>
      <c r="M58" s="363">
        <f>References!$G$7</f>
        <v>66</v>
      </c>
      <c r="N58" s="487">
        <v>1980</v>
      </c>
      <c r="O58" s="363">
        <f>References!G7</f>
        <v>66</v>
      </c>
      <c r="P58" s="487">
        <v>15989</v>
      </c>
      <c r="Q58" s="363">
        <f>References!G7</f>
        <v>66</v>
      </c>
      <c r="R58" s="487">
        <v>13362</v>
      </c>
      <c r="S58" s="363">
        <f>References!G7</f>
        <v>66</v>
      </c>
      <c r="T58" s="487">
        <v>15142</v>
      </c>
      <c r="U58" s="363">
        <f>References!G7</f>
        <v>66</v>
      </c>
      <c r="V58" s="201"/>
    </row>
    <row r="59" spans="2:22" s="19" customFormat="1" x14ac:dyDescent="0.2">
      <c r="B59" s="31" t="s">
        <v>23</v>
      </c>
      <c r="C59" s="14" t="s">
        <v>260</v>
      </c>
      <c r="D59" s="35" t="s">
        <v>261</v>
      </c>
      <c r="E59" s="14" t="s">
        <v>25</v>
      </c>
      <c r="F59" s="62" t="s">
        <v>45</v>
      </c>
      <c r="G59" s="205" t="s">
        <v>45</v>
      </c>
      <c r="H59" s="401">
        <v>13352</v>
      </c>
      <c r="I59" s="159">
        <f>References!B52</f>
        <v>49</v>
      </c>
      <c r="J59" s="401">
        <v>14917</v>
      </c>
      <c r="K59" s="159">
        <f>References!$B$51</f>
        <v>48</v>
      </c>
      <c r="L59" s="401">
        <v>15549</v>
      </c>
      <c r="M59" s="159">
        <f>References!$G$7</f>
        <v>66</v>
      </c>
      <c r="N59" s="401">
        <v>16314</v>
      </c>
      <c r="O59" s="159">
        <f>References!G7</f>
        <v>66</v>
      </c>
      <c r="P59" s="401">
        <v>16396</v>
      </c>
      <c r="Q59" s="159">
        <f>References!G7</f>
        <v>66</v>
      </c>
      <c r="R59" s="401">
        <v>15823</v>
      </c>
      <c r="S59" s="159">
        <f>References!G7</f>
        <v>66</v>
      </c>
      <c r="T59" s="401">
        <v>14026</v>
      </c>
      <c r="U59" s="159">
        <f>References!G7</f>
        <v>66</v>
      </c>
      <c r="V59" s="200"/>
    </row>
    <row r="60" spans="2:22" s="19" customFormat="1" x14ac:dyDescent="0.2">
      <c r="B60" s="369" t="s">
        <v>23</v>
      </c>
      <c r="C60" s="524" t="s">
        <v>194</v>
      </c>
      <c r="D60" s="36" t="s">
        <v>584</v>
      </c>
      <c r="E60" s="524" t="s">
        <v>25</v>
      </c>
      <c r="F60" s="368" t="s">
        <v>45</v>
      </c>
      <c r="G60" s="204" t="s">
        <v>45</v>
      </c>
      <c r="H60" s="154" t="s">
        <v>45</v>
      </c>
      <c r="I60" s="204" t="s">
        <v>45</v>
      </c>
      <c r="J60" s="78">
        <f>366412/J53</f>
        <v>0.67061629156211511</v>
      </c>
      <c r="K60" s="363">
        <f>References!B26</f>
        <v>23</v>
      </c>
      <c r="L60" s="78">
        <f>353298/L53</f>
        <v>0.74270326177442547</v>
      </c>
      <c r="M60" s="363">
        <f>References!$G$16</f>
        <v>75</v>
      </c>
      <c r="N60" s="78">
        <f>351409/N53</f>
        <v>0.75696034568550119</v>
      </c>
      <c r="O60" s="363">
        <f>References!$G$16</f>
        <v>75</v>
      </c>
      <c r="P60" s="78">
        <f>377512/P53</f>
        <v>0.74104056454699818</v>
      </c>
      <c r="Q60" s="363">
        <f>References!$G$16</f>
        <v>75</v>
      </c>
      <c r="R60" s="78">
        <f>416347/R53</f>
        <v>0.70795634053565992</v>
      </c>
      <c r="S60" s="363">
        <f>References!$G$16</f>
        <v>75</v>
      </c>
      <c r="T60" s="78">
        <v>0.72</v>
      </c>
      <c r="U60" s="363">
        <f>References!$G$16</f>
        <v>75</v>
      </c>
      <c r="V60" s="202"/>
    </row>
    <row r="61" spans="2:22" s="19" customFormat="1" x14ac:dyDescent="0.2">
      <c r="B61" s="31" t="s">
        <v>23</v>
      </c>
      <c r="C61" s="14" t="s">
        <v>196</v>
      </c>
      <c r="D61" s="35" t="s">
        <v>585</v>
      </c>
      <c r="E61" s="14" t="s">
        <v>25</v>
      </c>
      <c r="F61" s="62" t="s">
        <v>45</v>
      </c>
      <c r="G61" s="205" t="s">
        <v>45</v>
      </c>
      <c r="H61" s="155" t="s">
        <v>45</v>
      </c>
      <c r="I61" s="205" t="s">
        <v>45</v>
      </c>
      <c r="J61" s="79">
        <f>57518/J53</f>
        <v>0.10527086410398605</v>
      </c>
      <c r="K61" s="159">
        <f>References!B26</f>
        <v>23</v>
      </c>
      <c r="L61" s="79">
        <f>15546/L53</f>
        <v>3.2680810272192932E-2</v>
      </c>
      <c r="M61" s="159">
        <f>References!$G$16</f>
        <v>75</v>
      </c>
      <c r="N61" s="79">
        <f>14881/N53</f>
        <v>3.2054747898164086E-2</v>
      </c>
      <c r="O61" s="159">
        <f>References!$G$16</f>
        <v>75</v>
      </c>
      <c r="P61" s="79">
        <f>17462/P53</f>
        <v>3.4277189435354856E-2</v>
      </c>
      <c r="Q61" s="159">
        <f>References!$G$16</f>
        <v>75</v>
      </c>
      <c r="R61" s="79">
        <f>28669/R53</f>
        <v>4.8748760833671995E-2</v>
      </c>
      <c r="S61" s="159">
        <f>References!$G$16</f>
        <v>75</v>
      </c>
      <c r="T61" s="79">
        <v>0.04</v>
      </c>
      <c r="U61" s="159">
        <f>References!$G$16</f>
        <v>75</v>
      </c>
      <c r="V61" s="203"/>
    </row>
    <row r="62" spans="2:22" s="19" customFormat="1" x14ac:dyDescent="0.2">
      <c r="B62" s="369" t="s">
        <v>23</v>
      </c>
      <c r="C62" s="524" t="s">
        <v>198</v>
      </c>
      <c r="D62" s="36" t="s">
        <v>586</v>
      </c>
      <c r="E62" s="524" t="s">
        <v>25</v>
      </c>
      <c r="F62" s="368" t="s">
        <v>45</v>
      </c>
      <c r="G62" s="204" t="s">
        <v>45</v>
      </c>
      <c r="H62" s="154" t="s">
        <v>45</v>
      </c>
      <c r="I62" s="204" t="s">
        <v>45</v>
      </c>
      <c r="J62" s="78">
        <f>122106/J53</f>
        <v>0.22348141681354219</v>
      </c>
      <c r="K62" s="363">
        <f>References!B26</f>
        <v>23</v>
      </c>
      <c r="L62" s="78">
        <f>106426/L53</f>
        <v>0.2237287993071147</v>
      </c>
      <c r="M62" s="363">
        <f>References!$G$16</f>
        <v>75</v>
      </c>
      <c r="N62" s="78">
        <f>97583/N53</f>
        <v>0.21020082414801061</v>
      </c>
      <c r="O62" s="363">
        <f>References!$G$16</f>
        <v>75</v>
      </c>
      <c r="P62" s="78">
        <f>106919/P53</f>
        <v>0.20987760950857323</v>
      </c>
      <c r="Q62" s="363">
        <f>References!$G$16</f>
        <v>75</v>
      </c>
      <c r="R62" s="78">
        <f>131504/R53</f>
        <v>0.22360937056301936</v>
      </c>
      <c r="S62" s="363">
        <f>References!$G$16</f>
        <v>75</v>
      </c>
      <c r="T62" s="78">
        <v>0.21</v>
      </c>
      <c r="U62" s="363">
        <f>References!$G$16</f>
        <v>75</v>
      </c>
      <c r="V62" s="202"/>
    </row>
    <row r="63" spans="2:22" s="19" customFormat="1" x14ac:dyDescent="0.2">
      <c r="B63" s="31" t="s">
        <v>23</v>
      </c>
      <c r="C63" s="14" t="s">
        <v>262</v>
      </c>
      <c r="D63" s="35" t="s">
        <v>587</v>
      </c>
      <c r="E63" s="14" t="s">
        <v>25</v>
      </c>
      <c r="F63" s="62" t="s">
        <v>45</v>
      </c>
      <c r="G63" s="205" t="s">
        <v>45</v>
      </c>
      <c r="H63" s="138">
        <v>1</v>
      </c>
      <c r="I63" s="159">
        <f>References!B45</f>
        <v>42</v>
      </c>
      <c r="J63" s="517">
        <v>1</v>
      </c>
      <c r="K63" s="159">
        <f>References!B48</f>
        <v>45</v>
      </c>
      <c r="L63" s="517">
        <v>1</v>
      </c>
      <c r="M63" s="159">
        <f>References!B48</f>
        <v>45</v>
      </c>
      <c r="N63" s="517">
        <v>1</v>
      </c>
      <c r="O63" s="159">
        <f>References!B48</f>
        <v>45</v>
      </c>
      <c r="P63" s="517">
        <v>1</v>
      </c>
      <c r="Q63" s="159">
        <f>References!B48</f>
        <v>45</v>
      </c>
      <c r="R63" s="517">
        <v>1</v>
      </c>
      <c r="S63" s="159">
        <f>References!B48</f>
        <v>45</v>
      </c>
      <c r="T63" s="79">
        <v>1</v>
      </c>
      <c r="U63" s="159">
        <f>References!G5</f>
        <v>64</v>
      </c>
      <c r="V63" s="203"/>
    </row>
    <row r="64" spans="2:22" s="19" customFormat="1" x14ac:dyDescent="0.2">
      <c r="B64" s="369" t="s">
        <v>23</v>
      </c>
      <c r="C64" s="524" t="s">
        <v>228</v>
      </c>
      <c r="D64" s="36" t="s">
        <v>229</v>
      </c>
      <c r="E64" s="524" t="s">
        <v>15</v>
      </c>
      <c r="F64" s="488">
        <v>60934</v>
      </c>
      <c r="G64" s="363">
        <f>References!B25</f>
        <v>22</v>
      </c>
      <c r="H64" s="487">
        <v>63711</v>
      </c>
      <c r="I64" s="363">
        <f>References!B25</f>
        <v>22</v>
      </c>
      <c r="J64" s="487">
        <v>64311</v>
      </c>
      <c r="K64" s="363">
        <f>References!B25</f>
        <v>22</v>
      </c>
      <c r="L64" s="487">
        <v>61814</v>
      </c>
      <c r="M64" s="363">
        <f>References!G4</f>
        <v>63</v>
      </c>
      <c r="N64" s="487">
        <v>63433</v>
      </c>
      <c r="O64" s="363">
        <f>References!G4</f>
        <v>63</v>
      </c>
      <c r="P64" s="487">
        <v>65676</v>
      </c>
      <c r="Q64" s="363">
        <f>References!G4</f>
        <v>63</v>
      </c>
      <c r="R64" s="487">
        <v>61035</v>
      </c>
      <c r="S64" s="363">
        <f>References!G4</f>
        <v>63</v>
      </c>
      <c r="T64" s="487">
        <v>66060</v>
      </c>
      <c r="U64" s="363">
        <f>References!G4</f>
        <v>63</v>
      </c>
      <c r="V64" s="201"/>
    </row>
    <row r="65" spans="2:22" s="19" customFormat="1" x14ac:dyDescent="0.2">
      <c r="B65" s="31" t="s">
        <v>23</v>
      </c>
      <c r="C65" s="14" t="s">
        <v>230</v>
      </c>
      <c r="D65" s="35" t="s">
        <v>231</v>
      </c>
      <c r="E65" s="14" t="s">
        <v>15</v>
      </c>
      <c r="F65" s="400">
        <v>1971</v>
      </c>
      <c r="G65" s="159">
        <f>References!B25</f>
        <v>22</v>
      </c>
      <c r="H65" s="401">
        <v>11158</v>
      </c>
      <c r="I65" s="159">
        <f>References!B25</f>
        <v>22</v>
      </c>
      <c r="J65" s="401">
        <v>3025</v>
      </c>
      <c r="K65" s="159">
        <f>References!B25</f>
        <v>22</v>
      </c>
      <c r="L65" s="401">
        <v>5504</v>
      </c>
      <c r="M65" s="159">
        <f>References!G4</f>
        <v>63</v>
      </c>
      <c r="N65" s="401">
        <v>7117</v>
      </c>
      <c r="O65" s="159">
        <f>References!G4</f>
        <v>63</v>
      </c>
      <c r="P65" s="401">
        <v>2333</v>
      </c>
      <c r="Q65" s="159">
        <f>References!G4</f>
        <v>63</v>
      </c>
      <c r="R65" s="401">
        <v>2159</v>
      </c>
      <c r="S65" s="159">
        <f>References!G4</f>
        <v>63</v>
      </c>
      <c r="T65" s="401">
        <v>2561</v>
      </c>
      <c r="U65" s="159">
        <f>References!G4</f>
        <v>63</v>
      </c>
      <c r="V65" s="53"/>
    </row>
    <row r="66" spans="2:22" s="19" customFormat="1" x14ac:dyDescent="0.2">
      <c r="B66" s="369" t="s">
        <v>23</v>
      </c>
      <c r="C66" s="524" t="s">
        <v>232</v>
      </c>
      <c r="D66" s="36" t="s">
        <v>233</v>
      </c>
      <c r="E66" s="524" t="s">
        <v>15</v>
      </c>
      <c r="F66" s="368" t="s">
        <v>45</v>
      </c>
      <c r="G66" s="363">
        <f>References!B25</f>
        <v>22</v>
      </c>
      <c r="H66" s="132" t="s">
        <v>45</v>
      </c>
      <c r="I66" s="363">
        <f>References!B25</f>
        <v>22</v>
      </c>
      <c r="J66" s="132" t="s">
        <v>45</v>
      </c>
      <c r="K66" s="363">
        <f>References!B25</f>
        <v>22</v>
      </c>
      <c r="L66" s="132" t="s">
        <v>45</v>
      </c>
      <c r="M66" s="363">
        <f>References!G4</f>
        <v>63</v>
      </c>
      <c r="N66" s="132" t="s">
        <v>45</v>
      </c>
      <c r="O66" s="363">
        <f>References!G4</f>
        <v>63</v>
      </c>
      <c r="P66" s="132" t="s">
        <v>45</v>
      </c>
      <c r="Q66" s="363">
        <f>References!G4</f>
        <v>63</v>
      </c>
      <c r="R66" s="132" t="s">
        <v>45</v>
      </c>
      <c r="S66" s="363">
        <f>References!G4</f>
        <v>63</v>
      </c>
      <c r="T66" s="132" t="s">
        <v>45</v>
      </c>
      <c r="U66" s="363">
        <f>References!G4</f>
        <v>63</v>
      </c>
      <c r="V66" s="204"/>
    </row>
    <row r="67" spans="2:22" s="19" customFormat="1" x14ac:dyDescent="0.2">
      <c r="B67" s="31" t="s">
        <v>23</v>
      </c>
      <c r="C67" s="14" t="s">
        <v>234</v>
      </c>
      <c r="D67" s="35" t="s">
        <v>235</v>
      </c>
      <c r="E67" s="14" t="s">
        <v>15</v>
      </c>
      <c r="F67" s="400">
        <v>1860</v>
      </c>
      <c r="G67" s="159">
        <f>References!B25</f>
        <v>22</v>
      </c>
      <c r="H67" s="401">
        <v>2055</v>
      </c>
      <c r="I67" s="159">
        <f>References!B25</f>
        <v>22</v>
      </c>
      <c r="J67" s="401">
        <v>2174</v>
      </c>
      <c r="K67" s="159">
        <f>References!B25</f>
        <v>22</v>
      </c>
      <c r="L67" s="401">
        <v>2872</v>
      </c>
      <c r="M67" s="159">
        <f>References!G4</f>
        <v>63</v>
      </c>
      <c r="N67" s="401">
        <v>2899</v>
      </c>
      <c r="O67" s="159">
        <f>References!G4</f>
        <v>63</v>
      </c>
      <c r="P67" s="401">
        <v>2186</v>
      </c>
      <c r="Q67" s="159">
        <f>References!G4</f>
        <v>63</v>
      </c>
      <c r="R67" s="401">
        <v>1873</v>
      </c>
      <c r="S67" s="159">
        <f>References!G4</f>
        <v>63</v>
      </c>
      <c r="T67" s="401">
        <v>1874</v>
      </c>
      <c r="U67" s="159">
        <f>References!G4</f>
        <v>63</v>
      </c>
      <c r="V67" s="53"/>
    </row>
    <row r="68" spans="2:22" s="19" customFormat="1" x14ac:dyDescent="0.2">
      <c r="B68" s="369" t="s">
        <v>23</v>
      </c>
      <c r="C68" s="524" t="s">
        <v>236</v>
      </c>
      <c r="D68" s="36" t="s">
        <v>237</v>
      </c>
      <c r="E68" s="524" t="s">
        <v>15</v>
      </c>
      <c r="F68" s="368" t="s">
        <v>45</v>
      </c>
      <c r="G68" s="363">
        <f>References!B25</f>
        <v>22</v>
      </c>
      <c r="H68" s="132" t="s">
        <v>45</v>
      </c>
      <c r="I68" s="363">
        <f>References!B25</f>
        <v>22</v>
      </c>
      <c r="J68" s="132" t="s">
        <v>45</v>
      </c>
      <c r="K68" s="363">
        <f>References!B25</f>
        <v>22</v>
      </c>
      <c r="L68" s="132" t="s">
        <v>45</v>
      </c>
      <c r="M68" s="363">
        <f>References!G4</f>
        <v>63</v>
      </c>
      <c r="N68" s="132" t="s">
        <v>45</v>
      </c>
      <c r="O68" s="363">
        <f>References!G4</f>
        <v>63</v>
      </c>
      <c r="P68" s="132" t="s">
        <v>45</v>
      </c>
      <c r="Q68" s="363">
        <f>References!G4</f>
        <v>63</v>
      </c>
      <c r="R68" s="132" t="s">
        <v>45</v>
      </c>
      <c r="S68" s="363">
        <f>References!G4</f>
        <v>63</v>
      </c>
      <c r="T68" s="132" t="s">
        <v>45</v>
      </c>
      <c r="U68" s="363">
        <f>References!G4</f>
        <v>63</v>
      </c>
      <c r="V68" s="204"/>
    </row>
    <row r="69" spans="2:22" s="19" customFormat="1" x14ac:dyDescent="0.2">
      <c r="B69" s="31" t="s">
        <v>23</v>
      </c>
      <c r="C69" s="14" t="s">
        <v>238</v>
      </c>
      <c r="D69" s="35" t="s">
        <v>239</v>
      </c>
      <c r="E69" s="14" t="s">
        <v>15</v>
      </c>
      <c r="F69" s="62" t="s">
        <v>45</v>
      </c>
      <c r="G69" s="159">
        <f>References!B25</f>
        <v>22</v>
      </c>
      <c r="H69" s="115" t="s">
        <v>45</v>
      </c>
      <c r="I69" s="159">
        <f>References!B25</f>
        <v>22</v>
      </c>
      <c r="J69" s="115" t="s">
        <v>45</v>
      </c>
      <c r="K69" s="159">
        <f>References!B25</f>
        <v>22</v>
      </c>
      <c r="L69" s="115" t="s">
        <v>45</v>
      </c>
      <c r="M69" s="159">
        <f>References!G4</f>
        <v>63</v>
      </c>
      <c r="N69" s="115" t="s">
        <v>45</v>
      </c>
      <c r="O69" s="159">
        <f>References!G4</f>
        <v>63</v>
      </c>
      <c r="P69" s="115" t="s">
        <v>45</v>
      </c>
      <c r="Q69" s="159">
        <f>References!G4</f>
        <v>63</v>
      </c>
      <c r="R69" s="115" t="s">
        <v>45</v>
      </c>
      <c r="S69" s="159">
        <f>References!G4</f>
        <v>63</v>
      </c>
      <c r="T69" s="115" t="s">
        <v>45</v>
      </c>
      <c r="U69" s="159">
        <f>References!G4</f>
        <v>63</v>
      </c>
      <c r="V69" s="205"/>
    </row>
    <row r="70" spans="2:22" s="19" customFormat="1" x14ac:dyDescent="0.2">
      <c r="B70" s="369" t="s">
        <v>23</v>
      </c>
      <c r="C70" s="524" t="s">
        <v>240</v>
      </c>
      <c r="D70" s="36" t="s">
        <v>241</v>
      </c>
      <c r="E70" s="524" t="s">
        <v>15</v>
      </c>
      <c r="F70" s="488">
        <v>74765</v>
      </c>
      <c r="G70" s="363">
        <f>References!B25</f>
        <v>22</v>
      </c>
      <c r="H70" s="487">
        <v>76924</v>
      </c>
      <c r="I70" s="363">
        <f>References!B25</f>
        <v>22</v>
      </c>
      <c r="J70" s="487">
        <v>69510</v>
      </c>
      <c r="K70" s="363">
        <f>References!B25</f>
        <v>22</v>
      </c>
      <c r="L70" s="487">
        <v>70190</v>
      </c>
      <c r="M70" s="363">
        <f>References!G4</f>
        <v>63</v>
      </c>
      <c r="N70" s="487">
        <v>73449</v>
      </c>
      <c r="O70" s="363">
        <f>References!G4</f>
        <v>63</v>
      </c>
      <c r="P70" s="487">
        <v>70195</v>
      </c>
      <c r="Q70" s="363">
        <f>References!G4</f>
        <v>63</v>
      </c>
      <c r="R70" s="487">
        <v>65067</v>
      </c>
      <c r="S70" s="363">
        <f>References!G4</f>
        <v>63</v>
      </c>
      <c r="T70" s="487">
        <v>70495</v>
      </c>
      <c r="U70" s="363">
        <f>References!G4</f>
        <v>63</v>
      </c>
      <c r="V70" s="199"/>
    </row>
    <row r="71" spans="2:22" s="19" customFormat="1" x14ac:dyDescent="0.2">
      <c r="B71" s="31" t="s">
        <v>23</v>
      </c>
      <c r="C71" s="14" t="s">
        <v>242</v>
      </c>
      <c r="D71" s="35" t="s">
        <v>243</v>
      </c>
      <c r="E71" s="14" t="s">
        <v>15</v>
      </c>
      <c r="F71" s="400">
        <v>40553</v>
      </c>
      <c r="G71" s="159">
        <f>References!B25</f>
        <v>22</v>
      </c>
      <c r="H71" s="401">
        <v>39238</v>
      </c>
      <c r="I71" s="159">
        <f>References!B25</f>
        <v>22</v>
      </c>
      <c r="J71" s="401">
        <v>36428</v>
      </c>
      <c r="K71" s="159">
        <f>References!B25</f>
        <v>22</v>
      </c>
      <c r="L71" s="401">
        <v>37199</v>
      </c>
      <c r="M71" s="159">
        <f>References!G4</f>
        <v>63</v>
      </c>
      <c r="N71" s="401">
        <v>38463</v>
      </c>
      <c r="O71" s="159">
        <f>References!G4</f>
        <v>63</v>
      </c>
      <c r="P71" s="401">
        <v>37087</v>
      </c>
      <c r="Q71" s="159">
        <f>References!G4</f>
        <v>63</v>
      </c>
      <c r="R71" s="401">
        <v>34911</v>
      </c>
      <c r="S71" s="159">
        <f>References!G4</f>
        <v>63</v>
      </c>
      <c r="T71" s="401">
        <v>38370</v>
      </c>
      <c r="U71" s="159">
        <f>References!G4</f>
        <v>63</v>
      </c>
      <c r="V71" s="53"/>
    </row>
    <row r="72" spans="2:22" s="19" customFormat="1" ht="24" x14ac:dyDescent="0.2">
      <c r="B72" s="369" t="s">
        <v>23</v>
      </c>
      <c r="C72" s="524" t="s">
        <v>244</v>
      </c>
      <c r="D72" s="36" t="s">
        <v>245</v>
      </c>
      <c r="E72" s="524" t="s">
        <v>15</v>
      </c>
      <c r="F72" s="488">
        <v>20784</v>
      </c>
      <c r="G72" s="363">
        <f>References!B25</f>
        <v>22</v>
      </c>
      <c r="H72" s="487">
        <v>22027</v>
      </c>
      <c r="I72" s="363">
        <f>References!B25</f>
        <v>22</v>
      </c>
      <c r="J72" s="487">
        <v>20866</v>
      </c>
      <c r="K72" s="363">
        <f>References!B25</f>
        <v>22</v>
      </c>
      <c r="L72" s="487">
        <v>21487</v>
      </c>
      <c r="M72" s="363">
        <f>References!G4</f>
        <v>63</v>
      </c>
      <c r="N72" s="487">
        <v>21081</v>
      </c>
      <c r="O72" s="363">
        <f>References!G4</f>
        <v>63</v>
      </c>
      <c r="P72" s="487">
        <v>21068</v>
      </c>
      <c r="Q72" s="363">
        <f>References!G4</f>
        <v>63</v>
      </c>
      <c r="R72" s="487">
        <v>20923</v>
      </c>
      <c r="S72" s="363">
        <f>References!G4</f>
        <v>63</v>
      </c>
      <c r="T72" s="487">
        <v>22670</v>
      </c>
      <c r="U72" s="363">
        <f>References!G4</f>
        <v>63</v>
      </c>
      <c r="V72" s="199"/>
    </row>
    <row r="73" spans="2:22" s="19" customFormat="1" x14ac:dyDescent="0.2">
      <c r="B73" s="31" t="s">
        <v>23</v>
      </c>
      <c r="C73" s="14" t="s">
        <v>246</v>
      </c>
      <c r="D73" s="35" t="s">
        <v>247</v>
      </c>
      <c r="E73" s="14" t="s">
        <v>15</v>
      </c>
      <c r="F73" s="400">
        <v>8538</v>
      </c>
      <c r="G73" s="159">
        <f>References!B25</f>
        <v>22</v>
      </c>
      <c r="H73" s="401">
        <v>9334</v>
      </c>
      <c r="I73" s="159">
        <f>References!B25</f>
        <v>22</v>
      </c>
      <c r="J73" s="401">
        <v>8715</v>
      </c>
      <c r="K73" s="159">
        <f>References!B25</f>
        <v>22</v>
      </c>
      <c r="L73" s="401">
        <v>8334</v>
      </c>
      <c r="M73" s="159">
        <f>References!G4</f>
        <v>63</v>
      </c>
      <c r="N73" s="401">
        <v>8689</v>
      </c>
      <c r="O73" s="159">
        <f>References!G4</f>
        <v>63</v>
      </c>
      <c r="P73" s="401">
        <v>9539</v>
      </c>
      <c r="Q73" s="159">
        <f>References!G4</f>
        <v>63</v>
      </c>
      <c r="R73" s="401">
        <v>9226</v>
      </c>
      <c r="S73" s="159">
        <f>References!G4</f>
        <v>63</v>
      </c>
      <c r="T73" s="401">
        <v>9198</v>
      </c>
      <c r="U73" s="159">
        <f>References!G4</f>
        <v>63</v>
      </c>
      <c r="V73" s="53"/>
    </row>
    <row r="74" spans="2:22" s="19" customFormat="1" x14ac:dyDescent="0.2">
      <c r="B74" s="369" t="s">
        <v>23</v>
      </c>
      <c r="C74" s="524" t="s">
        <v>248</v>
      </c>
      <c r="D74" s="36" t="s">
        <v>249</v>
      </c>
      <c r="E74" s="524" t="s">
        <v>15</v>
      </c>
      <c r="F74" s="488">
        <v>59918</v>
      </c>
      <c r="G74" s="363">
        <f>References!B25</f>
        <v>22</v>
      </c>
      <c r="H74" s="487">
        <v>76338</v>
      </c>
      <c r="I74" s="363">
        <f>References!B25</f>
        <v>22</v>
      </c>
      <c r="J74" s="487">
        <v>74383</v>
      </c>
      <c r="K74" s="363">
        <f>References!B25</f>
        <v>22</v>
      </c>
      <c r="L74" s="487">
        <v>64815</v>
      </c>
      <c r="M74" s="363">
        <f>References!G4</f>
        <v>63</v>
      </c>
      <c r="N74" s="487">
        <v>55481</v>
      </c>
      <c r="O74" s="363">
        <f>References!G4</f>
        <v>63</v>
      </c>
      <c r="P74" s="487">
        <v>67869</v>
      </c>
      <c r="Q74" s="363">
        <f>References!G4</f>
        <v>63</v>
      </c>
      <c r="R74" s="487">
        <v>80777</v>
      </c>
      <c r="S74" s="363">
        <f>References!G4</f>
        <v>63</v>
      </c>
      <c r="T74" s="487">
        <v>68097</v>
      </c>
      <c r="U74" s="363">
        <f>References!G4</f>
        <v>63</v>
      </c>
      <c r="V74" s="199"/>
    </row>
    <row r="75" spans="2:22" s="19" customFormat="1" x14ac:dyDescent="0.2">
      <c r="B75" s="31" t="s">
        <v>23</v>
      </c>
      <c r="C75" s="14" t="s">
        <v>250</v>
      </c>
      <c r="D75" s="35" t="s">
        <v>251</v>
      </c>
      <c r="E75" s="14" t="s">
        <v>15</v>
      </c>
      <c r="F75" s="400">
        <v>296</v>
      </c>
      <c r="G75" s="159">
        <f>References!B25</f>
        <v>22</v>
      </c>
      <c r="H75" s="25">
        <v>372</v>
      </c>
      <c r="I75" s="159">
        <f>References!B25</f>
        <v>22</v>
      </c>
      <c r="J75" s="25">
        <v>356</v>
      </c>
      <c r="K75" s="159">
        <f>References!B25</f>
        <v>22</v>
      </c>
      <c r="L75" s="25">
        <v>307.2</v>
      </c>
      <c r="M75" s="159">
        <f>References!G4</f>
        <v>63</v>
      </c>
      <c r="N75" s="25">
        <v>260.5</v>
      </c>
      <c r="O75" s="159">
        <f>References!G4</f>
        <v>63</v>
      </c>
      <c r="P75" s="25">
        <v>314.2</v>
      </c>
      <c r="Q75" s="159">
        <f>References!G4</f>
        <v>63</v>
      </c>
      <c r="R75" s="25">
        <v>368.9</v>
      </c>
      <c r="S75" s="159">
        <f>References!G4</f>
        <v>63</v>
      </c>
      <c r="T75" s="25">
        <v>307.5</v>
      </c>
      <c r="U75" s="159">
        <f>References!G4</f>
        <v>63</v>
      </c>
      <c r="V75" s="53"/>
    </row>
    <row r="76" spans="2:22" s="19" customFormat="1" x14ac:dyDescent="0.2">
      <c r="B76" s="369" t="s">
        <v>23</v>
      </c>
      <c r="C76" s="524" t="s">
        <v>252</v>
      </c>
      <c r="D76" s="36" t="s">
        <v>600</v>
      </c>
      <c r="E76" s="524" t="s">
        <v>15</v>
      </c>
      <c r="F76" s="489" t="s">
        <v>45</v>
      </c>
      <c r="G76" s="363">
        <f>References!B25</f>
        <v>22</v>
      </c>
      <c r="H76" s="132" t="s">
        <v>45</v>
      </c>
      <c r="I76" s="363">
        <f>References!B25</f>
        <v>22</v>
      </c>
      <c r="J76" s="132" t="s">
        <v>45</v>
      </c>
      <c r="K76" s="363">
        <f>References!B25</f>
        <v>22</v>
      </c>
      <c r="L76" s="132" t="s">
        <v>45</v>
      </c>
      <c r="M76" s="363">
        <f>References!G4</f>
        <v>63</v>
      </c>
      <c r="N76" s="132" t="s">
        <v>45</v>
      </c>
      <c r="O76" s="363">
        <f>References!G4</f>
        <v>63</v>
      </c>
      <c r="P76" s="132" t="s">
        <v>45</v>
      </c>
      <c r="Q76" s="363">
        <f>References!G4</f>
        <v>63</v>
      </c>
      <c r="R76" s="132" t="s">
        <v>45</v>
      </c>
      <c r="S76" s="363">
        <f>References!G4</f>
        <v>63</v>
      </c>
      <c r="T76" s="132" t="s">
        <v>45</v>
      </c>
      <c r="U76" s="363">
        <f>References!G4</f>
        <v>63</v>
      </c>
      <c r="V76" s="204"/>
    </row>
    <row r="77" spans="2:22" s="19" customFormat="1" ht="24" x14ac:dyDescent="0.2">
      <c r="B77" s="31" t="s">
        <v>23</v>
      </c>
      <c r="C77" s="14" t="s">
        <v>254</v>
      </c>
      <c r="D77" s="35" t="s">
        <v>599</v>
      </c>
      <c r="E77" s="14" t="s">
        <v>15</v>
      </c>
      <c r="F77" s="400">
        <v>1686</v>
      </c>
      <c r="G77" s="159">
        <f>References!B25</f>
        <v>22</v>
      </c>
      <c r="H77" s="401">
        <v>1875</v>
      </c>
      <c r="I77" s="159">
        <f>References!B25</f>
        <v>22</v>
      </c>
      <c r="J77" s="401">
        <v>1984</v>
      </c>
      <c r="K77" s="159">
        <f>References!B25</f>
        <v>22</v>
      </c>
      <c r="L77" s="401">
        <v>2289</v>
      </c>
      <c r="M77" s="159">
        <f>References!G4</f>
        <v>63</v>
      </c>
      <c r="N77" s="401">
        <v>2648</v>
      </c>
      <c r="O77" s="159">
        <f>References!G4</f>
        <v>63</v>
      </c>
      <c r="P77" s="401">
        <v>2006</v>
      </c>
      <c r="Q77" s="159">
        <f>References!G4</f>
        <v>63</v>
      </c>
      <c r="R77" s="401">
        <v>1643</v>
      </c>
      <c r="S77" s="159">
        <f>References!G4</f>
        <v>63</v>
      </c>
      <c r="T77" s="401">
        <v>1644</v>
      </c>
      <c r="U77" s="159">
        <f>References!G4</f>
        <v>63</v>
      </c>
      <c r="V77" s="53"/>
    </row>
    <row r="78" spans="2:22" s="19" customFormat="1" x14ac:dyDescent="0.2">
      <c r="B78" s="369" t="s">
        <v>23</v>
      </c>
      <c r="C78" s="524" t="s">
        <v>256</v>
      </c>
      <c r="D78" s="36" t="s">
        <v>598</v>
      </c>
      <c r="E78" s="524" t="s">
        <v>15</v>
      </c>
      <c r="F78" s="488">
        <v>2040</v>
      </c>
      <c r="G78" s="363">
        <f>References!B25</f>
        <v>22</v>
      </c>
      <c r="H78" s="487">
        <v>1967</v>
      </c>
      <c r="I78" s="363">
        <f>References!B25</f>
        <v>22</v>
      </c>
      <c r="J78" s="487">
        <v>2269</v>
      </c>
      <c r="K78" s="363">
        <f>References!B25</f>
        <v>22</v>
      </c>
      <c r="L78" s="487">
        <v>2623</v>
      </c>
      <c r="M78" s="363">
        <f>References!G4</f>
        <v>63</v>
      </c>
      <c r="N78" s="487">
        <v>2520</v>
      </c>
      <c r="O78" s="363">
        <f>References!G4</f>
        <v>63</v>
      </c>
      <c r="P78" s="487">
        <v>2488</v>
      </c>
      <c r="Q78" s="363">
        <f>References!G4</f>
        <v>63</v>
      </c>
      <c r="R78" s="487">
        <v>2824</v>
      </c>
      <c r="S78" s="363">
        <f>References!G4</f>
        <v>63</v>
      </c>
      <c r="T78" s="487">
        <v>2445</v>
      </c>
      <c r="U78" s="363">
        <f>References!G4</f>
        <v>63</v>
      </c>
      <c r="V78" s="199"/>
    </row>
    <row r="79" spans="2:22" s="19" customFormat="1" x14ac:dyDescent="0.2">
      <c r="B79" s="31" t="s">
        <v>23</v>
      </c>
      <c r="C79" s="14" t="s">
        <v>258</v>
      </c>
      <c r="D79" s="35" t="s">
        <v>601</v>
      </c>
      <c r="E79" s="14" t="s">
        <v>15</v>
      </c>
      <c r="F79" s="490" t="s">
        <v>45</v>
      </c>
      <c r="G79" s="159">
        <f>References!B25</f>
        <v>22</v>
      </c>
      <c r="H79" s="115" t="s">
        <v>45</v>
      </c>
      <c r="I79" s="159">
        <f>References!B25</f>
        <v>22</v>
      </c>
      <c r="J79" s="115" t="s">
        <v>45</v>
      </c>
      <c r="K79" s="159">
        <f>References!B25</f>
        <v>22</v>
      </c>
      <c r="L79" s="115" t="s">
        <v>45</v>
      </c>
      <c r="M79" s="159">
        <f>References!G4</f>
        <v>63</v>
      </c>
      <c r="N79" s="115" t="s">
        <v>45</v>
      </c>
      <c r="O79" s="159">
        <f>References!G4</f>
        <v>63</v>
      </c>
      <c r="P79" s="115" t="s">
        <v>45</v>
      </c>
      <c r="Q79" s="159">
        <f>References!G4</f>
        <v>63</v>
      </c>
      <c r="R79" s="115" t="s">
        <v>45</v>
      </c>
      <c r="S79" s="159">
        <f>References!G4</f>
        <v>63</v>
      </c>
      <c r="T79" s="115" t="s">
        <v>45</v>
      </c>
      <c r="U79" s="159">
        <f>References!G4</f>
        <v>63</v>
      </c>
      <c r="V79" s="205"/>
    </row>
    <row r="80" spans="2:22" s="19" customFormat="1" x14ac:dyDescent="0.2">
      <c r="B80" s="369" t="s">
        <v>23</v>
      </c>
      <c r="C80" s="524" t="s">
        <v>260</v>
      </c>
      <c r="D80" s="36" t="s">
        <v>261</v>
      </c>
      <c r="E80" s="524" t="s">
        <v>15</v>
      </c>
      <c r="F80" s="488">
        <v>216</v>
      </c>
      <c r="G80" s="363">
        <f>References!B25</f>
        <v>22</v>
      </c>
      <c r="H80" s="487">
        <v>218</v>
      </c>
      <c r="I80" s="363">
        <f>References!B25</f>
        <v>22</v>
      </c>
      <c r="J80" s="216">
        <v>218</v>
      </c>
      <c r="K80" s="363">
        <f>References!B25</f>
        <v>22</v>
      </c>
      <c r="L80" s="216">
        <v>180</v>
      </c>
      <c r="M80" s="363">
        <f>References!G4</f>
        <v>63</v>
      </c>
      <c r="N80" s="216">
        <v>180</v>
      </c>
      <c r="O80" s="363">
        <f>References!G4</f>
        <v>63</v>
      </c>
      <c r="P80" s="216">
        <v>180</v>
      </c>
      <c r="Q80" s="363">
        <f>References!G4</f>
        <v>63</v>
      </c>
      <c r="R80" s="216">
        <v>198</v>
      </c>
      <c r="S80" s="363">
        <f>References!G4</f>
        <v>63</v>
      </c>
      <c r="T80" s="216">
        <v>180</v>
      </c>
      <c r="U80" s="363">
        <f>References!G4</f>
        <v>63</v>
      </c>
      <c r="V80" s="199"/>
    </row>
    <row r="81" spans="2:22" s="19" customFormat="1" x14ac:dyDescent="0.2">
      <c r="B81" s="31" t="s">
        <v>23</v>
      </c>
      <c r="C81" s="14" t="s">
        <v>194</v>
      </c>
      <c r="D81" s="35" t="s">
        <v>584</v>
      </c>
      <c r="E81" s="14" t="s">
        <v>15</v>
      </c>
      <c r="F81" s="58">
        <v>0</v>
      </c>
      <c r="G81" s="159">
        <f>References!B25</f>
        <v>22</v>
      </c>
      <c r="H81" s="138">
        <v>0</v>
      </c>
      <c r="I81" s="159">
        <f>References!B25</f>
        <v>22</v>
      </c>
      <c r="J81" s="138">
        <v>0</v>
      </c>
      <c r="K81" s="159">
        <f>References!B25</f>
        <v>22</v>
      </c>
      <c r="L81" s="115" t="s">
        <v>45</v>
      </c>
      <c r="M81" s="159">
        <f>References!G4</f>
        <v>63</v>
      </c>
      <c r="N81" s="115" t="s">
        <v>45</v>
      </c>
      <c r="O81" s="159">
        <f>References!G4</f>
        <v>63</v>
      </c>
      <c r="P81" s="115" t="s">
        <v>45</v>
      </c>
      <c r="Q81" s="159">
        <f>References!G4</f>
        <v>63</v>
      </c>
      <c r="R81" s="115" t="s">
        <v>45</v>
      </c>
      <c r="S81" s="159">
        <f>References!G4</f>
        <v>63</v>
      </c>
      <c r="T81" s="115" t="s">
        <v>45</v>
      </c>
      <c r="U81" s="159">
        <f>References!G4</f>
        <v>63</v>
      </c>
      <c r="V81" s="205"/>
    </row>
    <row r="82" spans="2:22" s="19" customFormat="1" x14ac:dyDescent="0.2">
      <c r="B82" s="369" t="s">
        <v>23</v>
      </c>
      <c r="C82" s="524" t="s">
        <v>196</v>
      </c>
      <c r="D82" s="36" t="s">
        <v>585</v>
      </c>
      <c r="E82" s="524" t="s">
        <v>15</v>
      </c>
      <c r="F82" s="374">
        <v>0.54</v>
      </c>
      <c r="G82" s="363">
        <f>References!B25</f>
        <v>22</v>
      </c>
      <c r="H82" s="141">
        <v>0.56000000000000005</v>
      </c>
      <c r="I82" s="363">
        <f>References!B25</f>
        <v>22</v>
      </c>
      <c r="J82" s="141">
        <v>0.56000000000000005</v>
      </c>
      <c r="K82" s="363">
        <f>References!B25</f>
        <v>22</v>
      </c>
      <c r="L82" s="133">
        <v>0.57799999999999996</v>
      </c>
      <c r="M82" s="363">
        <f>References!G4</f>
        <v>63</v>
      </c>
      <c r="N82" s="133">
        <v>0.59099999999999997</v>
      </c>
      <c r="O82" s="363">
        <f>References!G4</f>
        <v>63</v>
      </c>
      <c r="P82" s="133">
        <v>0.54400000000000004</v>
      </c>
      <c r="Q82" s="363">
        <f>References!G4</f>
        <v>63</v>
      </c>
      <c r="R82" s="133">
        <v>0.56100000000000005</v>
      </c>
      <c r="S82" s="363">
        <f>References!G4</f>
        <v>63</v>
      </c>
      <c r="T82" s="133">
        <v>0.55700000000000005</v>
      </c>
      <c r="U82" s="363">
        <f>References!G4</f>
        <v>63</v>
      </c>
      <c r="V82" s="206"/>
    </row>
    <row r="83" spans="2:22" s="19" customFormat="1" x14ac:dyDescent="0.2">
      <c r="B83" s="31" t="s">
        <v>23</v>
      </c>
      <c r="C83" s="14" t="s">
        <v>198</v>
      </c>
      <c r="D83" s="35" t="s">
        <v>586</v>
      </c>
      <c r="E83" s="14" t="s">
        <v>15</v>
      </c>
      <c r="F83" s="58">
        <v>0.46</v>
      </c>
      <c r="G83" s="159">
        <f>References!B25</f>
        <v>22</v>
      </c>
      <c r="H83" s="138">
        <v>0.44</v>
      </c>
      <c r="I83" s="159">
        <f>References!B25</f>
        <v>22</v>
      </c>
      <c r="J83" s="138">
        <v>0.44</v>
      </c>
      <c r="K83" s="159">
        <f>References!B25</f>
        <v>22</v>
      </c>
      <c r="L83" s="270">
        <v>0.42199999999999999</v>
      </c>
      <c r="M83" s="159">
        <f>References!G4</f>
        <v>63</v>
      </c>
      <c r="N83" s="138">
        <v>0.41</v>
      </c>
      <c r="O83" s="159">
        <f>References!G4</f>
        <v>63</v>
      </c>
      <c r="P83" s="140">
        <v>0.45600000000000002</v>
      </c>
      <c r="Q83" s="159">
        <f>References!G4</f>
        <v>63</v>
      </c>
      <c r="R83" s="138">
        <v>0.44</v>
      </c>
      <c r="S83" s="159">
        <f>References!G4</f>
        <v>63</v>
      </c>
      <c r="T83" s="270">
        <v>0.443</v>
      </c>
      <c r="U83" s="159">
        <f>References!G4</f>
        <v>63</v>
      </c>
      <c r="V83" s="207"/>
    </row>
    <row r="84" spans="2:22" s="19" customFormat="1" x14ac:dyDescent="0.2">
      <c r="B84" s="369" t="s">
        <v>23</v>
      </c>
      <c r="C84" s="524" t="s">
        <v>262</v>
      </c>
      <c r="D84" s="36" t="s">
        <v>587</v>
      </c>
      <c r="E84" s="524" t="s">
        <v>15</v>
      </c>
      <c r="F84" s="374">
        <v>0.88</v>
      </c>
      <c r="G84" s="363">
        <f>References!B25</f>
        <v>22</v>
      </c>
      <c r="H84" s="141">
        <v>1.04</v>
      </c>
      <c r="I84" s="363">
        <f>References!B25</f>
        <v>22</v>
      </c>
      <c r="J84" s="141">
        <v>1</v>
      </c>
      <c r="K84" s="363">
        <f>References!B25</f>
        <v>22</v>
      </c>
      <c r="L84" s="141">
        <v>0.88</v>
      </c>
      <c r="M84" s="363">
        <f>References!G4</f>
        <v>63</v>
      </c>
      <c r="N84" s="141">
        <v>1.04</v>
      </c>
      <c r="O84" s="363">
        <f>References!G4</f>
        <v>63</v>
      </c>
      <c r="P84" s="141">
        <v>0.95</v>
      </c>
      <c r="Q84" s="363">
        <f>References!G4</f>
        <v>63</v>
      </c>
      <c r="R84" s="141">
        <v>0.86</v>
      </c>
      <c r="S84" s="363">
        <f>References!G4</f>
        <v>63</v>
      </c>
      <c r="T84" s="141">
        <v>0.92</v>
      </c>
      <c r="U84" s="363">
        <f>References!G4</f>
        <v>63</v>
      </c>
      <c r="V84" s="208"/>
    </row>
    <row r="85" spans="2:22" s="19" customFormat="1" x14ac:dyDescent="0.2">
      <c r="B85" s="31" t="s">
        <v>23</v>
      </c>
      <c r="C85" s="14" t="s">
        <v>228</v>
      </c>
      <c r="D85" s="35" t="s">
        <v>229</v>
      </c>
      <c r="E85" s="14" t="s">
        <v>17</v>
      </c>
      <c r="F85" s="400">
        <v>524316</v>
      </c>
      <c r="G85" s="159">
        <f>References!B25</f>
        <v>22</v>
      </c>
      <c r="H85" s="401">
        <v>503693</v>
      </c>
      <c r="I85" s="159">
        <f>References!B25</f>
        <v>22</v>
      </c>
      <c r="J85" s="401">
        <v>478184</v>
      </c>
      <c r="K85" s="159">
        <f>References!B23</f>
        <v>20</v>
      </c>
      <c r="L85" s="401">
        <v>490283</v>
      </c>
      <c r="M85" s="159">
        <f>References!B23</f>
        <v>20</v>
      </c>
      <c r="N85" s="401">
        <v>582623</v>
      </c>
      <c r="O85" s="159">
        <f>References!B23</f>
        <v>20</v>
      </c>
      <c r="P85" s="401">
        <v>736650</v>
      </c>
      <c r="Q85" s="159">
        <f>References!B23</f>
        <v>20</v>
      </c>
      <c r="R85" s="401">
        <v>880572</v>
      </c>
      <c r="S85" s="159">
        <f>References!B23</f>
        <v>20</v>
      </c>
      <c r="T85" s="135">
        <v>847623</v>
      </c>
      <c r="U85" s="159">
        <f>References!B23</f>
        <v>20</v>
      </c>
      <c r="V85" s="200"/>
    </row>
    <row r="86" spans="2:22" s="19" customFormat="1" x14ac:dyDescent="0.2">
      <c r="B86" s="369" t="s">
        <v>23</v>
      </c>
      <c r="C86" s="524" t="s">
        <v>230</v>
      </c>
      <c r="D86" s="36" t="s">
        <v>231</v>
      </c>
      <c r="E86" s="524" t="s">
        <v>17</v>
      </c>
      <c r="F86" s="368" t="s">
        <v>45</v>
      </c>
      <c r="G86" s="363">
        <f>References!B25</f>
        <v>22</v>
      </c>
      <c r="H86" s="487">
        <v>450</v>
      </c>
      <c r="I86" s="363">
        <f>References!B25</f>
        <v>22</v>
      </c>
      <c r="J86" s="217">
        <v>169</v>
      </c>
      <c r="K86" s="363">
        <f>References!B23</f>
        <v>20</v>
      </c>
      <c r="L86" s="216">
        <v>0</v>
      </c>
      <c r="M86" s="363">
        <f>References!B23</f>
        <v>20</v>
      </c>
      <c r="N86" s="216">
        <v>0</v>
      </c>
      <c r="O86" s="363">
        <f>References!B23</f>
        <v>20</v>
      </c>
      <c r="P86" s="216">
        <v>0</v>
      </c>
      <c r="Q86" s="363">
        <f>References!B23</f>
        <v>20</v>
      </c>
      <c r="R86" s="216">
        <v>0</v>
      </c>
      <c r="S86" s="363">
        <f>References!B23</f>
        <v>20</v>
      </c>
      <c r="T86" s="216">
        <v>0</v>
      </c>
      <c r="U86" s="363">
        <f>References!B23</f>
        <v>20</v>
      </c>
      <c r="V86" s="199"/>
    </row>
    <row r="87" spans="2:22" s="19" customFormat="1" x14ac:dyDescent="0.2">
      <c r="B87" s="120" t="s">
        <v>23</v>
      </c>
      <c r="C87" s="18" t="s">
        <v>236</v>
      </c>
      <c r="D87" s="121" t="s">
        <v>237</v>
      </c>
      <c r="E87" s="18" t="s">
        <v>17</v>
      </c>
      <c r="F87" s="413">
        <v>2098</v>
      </c>
      <c r="G87" s="165">
        <f>References!B25</f>
        <v>22</v>
      </c>
      <c r="H87" s="416">
        <v>3115</v>
      </c>
      <c r="I87" s="165">
        <f>References!B25</f>
        <v>22</v>
      </c>
      <c r="J87" s="143">
        <v>1077</v>
      </c>
      <c r="K87" s="165">
        <f>References!B23</f>
        <v>20</v>
      </c>
      <c r="L87" s="143">
        <v>208</v>
      </c>
      <c r="M87" s="165">
        <f>References!B23</f>
        <v>20</v>
      </c>
      <c r="N87" s="66">
        <v>0</v>
      </c>
      <c r="O87" s="165">
        <f>References!B23</f>
        <v>20</v>
      </c>
      <c r="P87" s="143">
        <v>224</v>
      </c>
      <c r="Q87" s="165">
        <f>References!B23</f>
        <v>20</v>
      </c>
      <c r="R87" s="66">
        <v>25</v>
      </c>
      <c r="S87" s="165">
        <f>References!B23</f>
        <v>20</v>
      </c>
      <c r="T87" s="416">
        <v>1014</v>
      </c>
      <c r="U87" s="165">
        <f>References!B23</f>
        <v>20</v>
      </c>
      <c r="V87" s="209"/>
    </row>
    <row r="88" spans="2:22" s="19" customFormat="1" x14ac:dyDescent="0.2">
      <c r="B88" s="369" t="s">
        <v>23</v>
      </c>
      <c r="C88" s="524" t="s">
        <v>240</v>
      </c>
      <c r="D88" s="36" t="s">
        <v>241</v>
      </c>
      <c r="E88" s="524" t="s">
        <v>17</v>
      </c>
      <c r="F88" s="488">
        <v>526414</v>
      </c>
      <c r="G88" s="363">
        <f>References!B25</f>
        <v>22</v>
      </c>
      <c r="H88" s="487">
        <v>507258</v>
      </c>
      <c r="I88" s="363">
        <f>References!B25</f>
        <v>22</v>
      </c>
      <c r="J88" s="487">
        <v>479430</v>
      </c>
      <c r="K88" s="363">
        <f>References!B23</f>
        <v>20</v>
      </c>
      <c r="L88" s="487">
        <v>490491</v>
      </c>
      <c r="M88" s="363">
        <f>References!B23</f>
        <v>20</v>
      </c>
      <c r="N88" s="487">
        <v>582623</v>
      </c>
      <c r="O88" s="363">
        <f>References!B23</f>
        <v>20</v>
      </c>
      <c r="P88" s="487">
        <v>736874</v>
      </c>
      <c r="Q88" s="363">
        <f>References!B23</f>
        <v>20</v>
      </c>
      <c r="R88" s="487">
        <v>880597</v>
      </c>
      <c r="S88" s="363">
        <f>References!B23</f>
        <v>20</v>
      </c>
      <c r="T88" s="487">
        <v>848637</v>
      </c>
      <c r="U88" s="363">
        <f>References!B23</f>
        <v>20</v>
      </c>
      <c r="V88" s="201"/>
    </row>
    <row r="89" spans="2:22" s="19" customFormat="1" x14ac:dyDescent="0.2">
      <c r="B89" s="120" t="s">
        <v>23</v>
      </c>
      <c r="C89" s="18" t="s">
        <v>263</v>
      </c>
      <c r="D89" s="121" t="s">
        <v>264</v>
      </c>
      <c r="E89" s="18" t="s">
        <v>17</v>
      </c>
      <c r="F89" s="122" t="s">
        <v>45</v>
      </c>
      <c r="G89" s="165">
        <f>References!B25</f>
        <v>22</v>
      </c>
      <c r="H89" s="195" t="s">
        <v>45</v>
      </c>
      <c r="I89" s="165">
        <f>References!B25</f>
        <v>22</v>
      </c>
      <c r="J89" s="195" t="s">
        <v>45</v>
      </c>
      <c r="K89" s="165">
        <f>References!B23</f>
        <v>20</v>
      </c>
      <c r="L89" s="195" t="s">
        <v>45</v>
      </c>
      <c r="M89" s="165">
        <f>References!B23</f>
        <v>20</v>
      </c>
      <c r="N89" s="195" t="s">
        <v>45</v>
      </c>
      <c r="O89" s="165">
        <f>References!B23</f>
        <v>20</v>
      </c>
      <c r="P89" s="416">
        <v>433363</v>
      </c>
      <c r="Q89" s="165">
        <f>References!B23</f>
        <v>20</v>
      </c>
      <c r="R89" s="416">
        <v>432443</v>
      </c>
      <c r="S89" s="165">
        <f>References!B23</f>
        <v>20</v>
      </c>
      <c r="T89" s="416">
        <v>536949</v>
      </c>
      <c r="U89" s="165">
        <f>References!B23</f>
        <v>20</v>
      </c>
      <c r="V89" s="209"/>
    </row>
    <row r="90" spans="2:22" s="19" customFormat="1" x14ac:dyDescent="0.2">
      <c r="B90" s="522" t="s">
        <v>23</v>
      </c>
      <c r="C90" s="525" t="s">
        <v>265</v>
      </c>
      <c r="D90" s="142" t="s">
        <v>266</v>
      </c>
      <c r="E90" s="525" t="s">
        <v>17</v>
      </c>
      <c r="F90" s="491">
        <v>64495</v>
      </c>
      <c r="G90" s="380">
        <f>References!B25</f>
        <v>22</v>
      </c>
      <c r="H90" s="492">
        <v>70156</v>
      </c>
      <c r="I90" s="380">
        <f>References!B25</f>
        <v>22</v>
      </c>
      <c r="J90" s="492">
        <v>70842</v>
      </c>
      <c r="K90" s="380">
        <f>References!B23</f>
        <v>20</v>
      </c>
      <c r="L90" s="492">
        <v>80680</v>
      </c>
      <c r="M90" s="380">
        <f>References!B23</f>
        <v>20</v>
      </c>
      <c r="N90" s="492">
        <v>82382</v>
      </c>
      <c r="O90" s="380">
        <f>References!B23</f>
        <v>20</v>
      </c>
      <c r="P90" s="492">
        <v>293085</v>
      </c>
      <c r="Q90" s="380">
        <f>References!B23</f>
        <v>20</v>
      </c>
      <c r="R90" s="492">
        <v>440325</v>
      </c>
      <c r="S90" s="380">
        <f>References!B23</f>
        <v>20</v>
      </c>
      <c r="T90" s="492">
        <v>310309</v>
      </c>
      <c r="U90" s="380">
        <f>References!B23</f>
        <v>20</v>
      </c>
      <c r="V90" s="321"/>
    </row>
    <row r="91" spans="2:22" x14ac:dyDescent="0.2"/>
    <row r="92" spans="2:22" x14ac:dyDescent="0.2">
      <c r="B92" s="518" t="s">
        <v>691</v>
      </c>
    </row>
  </sheetData>
  <sheetProtection password="D74A" sheet="1" objects="1" scenarios="1" autoFilter="0"/>
  <autoFilter ref="B4:U90">
    <filterColumn colId="4" showButton="0"/>
    <filterColumn colId="6" showButton="0"/>
    <filterColumn colId="8" showButton="0"/>
    <filterColumn colId="10" showButton="0"/>
    <filterColumn colId="12" showButton="0"/>
    <filterColumn colId="14" showButton="0"/>
    <filterColumn colId="16" showButton="0"/>
    <filterColumn colId="18" showButton="0"/>
  </autoFilter>
  <customSheetViews>
    <customSheetView guid="{0C2EE1E2-FAB7-4127-955E-A440A139E075}" fitToPage="1" showAutoFilter="1">
      <pane xSplit="4" ySplit="3" topLeftCell="E55" activePane="bottomRight" state="frozen"/>
      <selection pane="bottomRight" activeCell="V35" sqref="V35"/>
      <pageMargins left="0.74803149606299213" right="0.74803149606299213" top="0.98425196850393704" bottom="0.98425196850393704" header="0.51181102362204722" footer="0.51181102362204722"/>
      <pageSetup paperSize="8" fitToHeight="0" orientation="landscape" horizontalDpi="300" verticalDpi="300" r:id="rId1"/>
      <headerFooter alignWithMargins="0">
        <oddHeader>&amp;L&amp;A&amp;RPART C -  NSW water businesses performance indicators database</oddHeader>
        <oddFooter>&amp;CPage &amp;P of &amp;N</oddFooter>
      </headerFooter>
      <autoFilter ref="A3:T108">
        <filterColumn colId="4" showButton="0"/>
        <filterColumn colId="6" showButton="0"/>
        <filterColumn colId="8" showButton="0"/>
        <filterColumn colId="10" showButton="0"/>
        <filterColumn colId="12" showButton="0"/>
        <filterColumn colId="14" showButton="0"/>
        <filterColumn colId="16" showButton="0"/>
        <filterColumn colId="18" showButton="0"/>
      </autoFilter>
    </customSheetView>
  </customSheetViews>
  <mergeCells count="12">
    <mergeCell ref="V3:V4"/>
    <mergeCell ref="B2:U2"/>
    <mergeCell ref="B3:D3"/>
    <mergeCell ref="T3:U4"/>
    <mergeCell ref="R3:S4"/>
    <mergeCell ref="P3:Q4"/>
    <mergeCell ref="F3:G4"/>
    <mergeCell ref="H3:I4"/>
    <mergeCell ref="J3:K4"/>
    <mergeCell ref="L3:M4"/>
    <mergeCell ref="N3:O4"/>
    <mergeCell ref="E3:E4"/>
  </mergeCells>
  <phoneticPr fontId="7" type="noConversion"/>
  <hyperlinks>
    <hyperlink ref="M63" location="References!E48" display="References!E48"/>
    <hyperlink ref="O63" location="References!E48" display="References!E48"/>
    <hyperlink ref="Q63" location="References!E48" display="References!E48"/>
    <hyperlink ref="S63" location="References!E48" display="References!E48"/>
    <hyperlink ref="K21" location="References!E40" display="References!E40"/>
    <hyperlink ref="M21" location="References!E40" display="References!E40"/>
    <hyperlink ref="O21" location="References!E40" display="References!E40"/>
    <hyperlink ref="Q21" location="References!E40" display="References!E40"/>
    <hyperlink ref="K22" location="References!E40" display="References!E40"/>
    <hyperlink ref="M22" location="References!E40" display="References!E40"/>
    <hyperlink ref="O22" location="References!E40" display="References!E40"/>
    <hyperlink ref="Q22" location="References!E40" display="References!E40"/>
    <hyperlink ref="S22" location="References!E40" display="References!E40"/>
    <hyperlink ref="K23" location="References!E40" display="References!E40"/>
    <hyperlink ref="M23" location="References!E40" display="References!E40"/>
    <hyperlink ref="O23" location="References!E40" display="References!E40"/>
    <hyperlink ref="Q23" location="References!E40" display="References!E40"/>
    <hyperlink ref="S23" location="References!E40" display="References!E40"/>
    <hyperlink ref="S13" location="References!E40" display="References!E40"/>
    <hyperlink ref="K13" location="References!E40" display="References!E40"/>
    <hyperlink ref="K14" location="References!E40" display="References!E40"/>
    <hyperlink ref="K15" location="References!E40" display="References!E40"/>
    <hyperlink ref="O9" location="References!E50" display="References!E50"/>
    <hyperlink ref="K63" location="References!E48" display="References!E48"/>
    <hyperlink ref="G64:G90" location="References!E27" display="References!E27"/>
    <hyperlink ref="I63" location="References!E45" display="References!E45"/>
    <hyperlink ref="I64" location="References!E25" display="References!E25"/>
    <hyperlink ref="I65:I90" location="References!E25" display="References!E25"/>
    <hyperlink ref="K64:K84" location="References!E25" display="References!E25"/>
    <hyperlink ref="K85:K90" location="References!E23" display="References!E23"/>
    <hyperlink ref="M85:M90" location="References!E23" display="References!E23"/>
    <hyperlink ref="O85:O90" location="References!E23" display="References!E23"/>
    <hyperlink ref="Q85:Q90" location="References!E23" display="References!E23"/>
    <hyperlink ref="S85:S90" location="References!E23" display="References!E23"/>
    <hyperlink ref="U85:U90" location="References!E23" display="References!E23"/>
    <hyperlink ref="M64:M84" location="References!J4" display="References!J4"/>
    <hyperlink ref="O64:O84" location="References!J4" display="References!J4"/>
    <hyperlink ref="Q64:Q84" location="References!J4" display="References!J4"/>
    <hyperlink ref="S64:S84" location="References!J4" display="References!J4"/>
    <hyperlink ref="U64:U84" location="References!J4" display="References!J4"/>
    <hyperlink ref="K11:K12" location="References!E33" display="References!E33"/>
    <hyperlink ref="K13:K15" location="References!E48" display="References!E48"/>
    <hyperlink ref="K16:K19" location="References!E33" display="References!E33"/>
    <hyperlink ref="M16:M19" location="References!E33" display="References!E33"/>
    <hyperlink ref="M13:M15" location="References!E48" display="References!E48"/>
    <hyperlink ref="M11:M12" location="References!E33" display="References!E33"/>
    <hyperlink ref="O13:O15" location="References!E48" display="References!E48"/>
    <hyperlink ref="O16:O19" location="References!E44" display="References!E44"/>
    <hyperlink ref="Q11:Q12" location="References!E45" display="References!E45"/>
    <hyperlink ref="Q16:Q19" location="References!E45" display="References!E45"/>
    <hyperlink ref="Q13:Q15" location="References!E48" display="References!E48"/>
    <hyperlink ref="K21:K23" location="References!E48" display="References!E48"/>
    <hyperlink ref="K28:K32" location="References!E38" display="References!E38"/>
    <hyperlink ref="K36" location="References!E63" display="References!E63"/>
    <hyperlink ref="K60:K62" location="References!E26" display="References!E26"/>
    <hyperlink ref="O43:O59" location="References!J7" display="References!J7"/>
    <hyperlink ref="M33:M36" location="References!J4" display="References!J4"/>
    <hyperlink ref="M21:M23" location="References!E48" display="References!E48"/>
    <hyperlink ref="O28:O32" location="References!E38" display="References!E38"/>
    <hyperlink ref="O33" location="References!J4" display="References!J4"/>
    <hyperlink ref="O35" location="References!J4" display="References!J4"/>
    <hyperlink ref="O34" location="References!E38" display="References!E38"/>
    <hyperlink ref="Q21:Q23" location="References!E48" display="References!E48"/>
    <hyperlink ref="S11:S19" location="References!E48" display="References!E48"/>
    <hyperlink ref="S22:S23" location="References!E48" display="References!E48"/>
    <hyperlink ref="Q28:Q32" location="References!E64" display="References!E64"/>
    <hyperlink ref="Q33" location="References!J4" display="References!J4"/>
    <hyperlink ref="Q34" location="References!E64" display="References!E64"/>
    <hyperlink ref="Q35" location="References!J4" display="References!J4"/>
    <hyperlink ref="Q36" location="References!E64" display="References!E64"/>
    <hyperlink ref="O21:O23" location="References!E48" display="References!E48"/>
    <hyperlink ref="Q43:Q59" location="References!J7" display="References!J7"/>
    <hyperlink ref="S43:S59" location="References!J7" display="References!J7"/>
    <hyperlink ref="S33" location="References!J4" display="References!J4"/>
    <hyperlink ref="S35" location="References!J4" display="References!J4"/>
    <hyperlink ref="U63" location="References!J5" display="References!J5"/>
    <hyperlink ref="U43:U59" location="References!J7" display="References!J7"/>
    <hyperlink ref="U28:U36" location="References!J4" display="References!J4"/>
    <hyperlink ref="U38:U39" location="References!J4" display="References!J4"/>
    <hyperlink ref="O5" location="References!E44" display="References!E44"/>
    <hyperlink ref="S30" location="References!J4" display="References!J4"/>
    <hyperlink ref="U11:U27" location="References!J5" display="References!J5"/>
    <hyperlink ref="U37" location="References!J4" display="References!J4"/>
    <hyperlink ref="S37" location="References!J4" display="References!J4"/>
    <hyperlink ref="Q37" location="References!J4" display="References!J4"/>
    <hyperlink ref="O37" location="References!J4" display="References!J4"/>
    <hyperlink ref="M37" location="References!J4" display="References!J4"/>
    <hyperlink ref="S38" location="References!J4" display="References!J4"/>
    <hyperlink ref="Q38" location="References!J4" display="References!J4"/>
    <hyperlink ref="O38" location="References!J4" display="References!J4"/>
    <hyperlink ref="M38" location="References!J4" display="References!J4"/>
    <hyperlink ref="S39" location="References!J4" display="References!J4"/>
    <hyperlink ref="Q39" location="References!J4" display="References!J4"/>
    <hyperlink ref="O39" location="References!J4" display="References!J4"/>
    <hyperlink ref="M39" location="References!J4" display="References!J4"/>
    <hyperlink ref="U42" location="References!J11" display="References!J11"/>
    <hyperlink ref="Q42" location="References!J12" display="References!J12"/>
    <hyperlink ref="K42" location="References!J13" display="References!J13"/>
    <hyperlink ref="G42" location="References!J14" display="References!J14"/>
    <hyperlink ref="P42" location="References!J12" display="Chapter 6.1"/>
    <hyperlink ref="J42" location="References!J13" display="Chapter 3.1  &amp; 3.2 "/>
    <hyperlink ref="F42" location="References!J14" display="Chapters 2.1 &amp; 2.2 "/>
    <hyperlink ref="T42" location="References!J11" display="Chapter 5.1 "/>
    <hyperlink ref="U41" location="References!J11" display="References!J11"/>
    <hyperlink ref="Q41" location="References!J12" display="References!J12"/>
    <hyperlink ref="K41" location="References!J13" display="References!J13"/>
    <hyperlink ref="G41" location="References!J14" display="References!J14"/>
    <hyperlink ref="P41" location="References!J12" display="Chapter 6.1"/>
    <hyperlink ref="J41" location="References!J13" display="Chapter 3.1  &amp; 3.2 "/>
    <hyperlink ref="F41" location="References!J14" display="Chapters 2.1 &amp; 2.2 "/>
    <hyperlink ref="T41" location="References!J11" display="Chapter 5.1 "/>
    <hyperlink ref="U40" location="References!J11" display="References!J11"/>
    <hyperlink ref="Q40" location="References!J12" display="References!J12"/>
    <hyperlink ref="K40" location="References!J13" display="References!J13"/>
    <hyperlink ref="G40" location="References!J14" display="References!J14"/>
    <hyperlink ref="P40" location="References!J12" display="Chapter 6.1"/>
    <hyperlink ref="J40" location="References!J13" display="Chapter 3.1  &amp; 3.2 "/>
    <hyperlink ref="F40" location="References!J14" display="Chapters 2.1 &amp; 2.2 "/>
    <hyperlink ref="T40" location="References!J11" display="Chapter 5.1 "/>
    <hyperlink ref="G7" location="References!J16" display="References!J16"/>
    <hyperlink ref="I7" location="References!J16" display="References!J16"/>
    <hyperlink ref="K7" location="References!J16" display="References!J16"/>
    <hyperlink ref="M7" location="References!J16" display="References!J16"/>
    <hyperlink ref="O7" location="References!J16" display="References!J16"/>
    <hyperlink ref="Q7" location="References!J16" display="References!J16"/>
    <hyperlink ref="S7" location="References!J16" display="References!J16"/>
    <hyperlink ref="U7" location="References!J16" display="References!J16"/>
    <hyperlink ref="G24:G26" location="References!J16" display="References!J16"/>
    <hyperlink ref="I25:I26" location="References!J16" display="References!J16"/>
    <hyperlink ref="I24" location="References!J16" display="References!J16"/>
    <hyperlink ref="K24:K26" location="References!J16" display="References!J16"/>
    <hyperlink ref="M24:M26" location="References!J16" display="References!J16"/>
    <hyperlink ref="O24:O26" location="References!J16" display="References!J16"/>
    <hyperlink ref="Q24:Q26" location="References!J16" display="References!J16"/>
    <hyperlink ref="S24:S26" location="References!J16" display="References!J16"/>
    <hyperlink ref="O36" location="References!J17" display="References!J17"/>
    <hyperlink ref="I46" location="References!J16" display="References!J16"/>
    <hyperlink ref="I49" location="References!J16" display="References!J16"/>
    <hyperlink ref="K46" location="References!J16" display="References!J16"/>
    <hyperlink ref="K49" location="References!J16" display="References!J16"/>
    <hyperlink ref="M49" location="References!J16" display="References!J16"/>
    <hyperlink ref="K43" location="References!E51" display="References!E51"/>
    <hyperlink ref="K44:K45" location="References!E51" display="References!E51"/>
    <hyperlink ref="K47:K48" location="References!E51" display="References!E51"/>
    <hyperlink ref="K50:K59" location="References!E51" display="References!E51"/>
    <hyperlink ref="S21" location="References!J5" display="References!J5"/>
    <hyperlink ref="M5" location="References!E33" display="References!E33"/>
    <hyperlink ref="Q5" location="References!E46" display="References!E46"/>
    <hyperlink ref="S5" location="References!E54" display="References!E54"/>
    <hyperlink ref="U5" location="References!J6" display="References!J6"/>
    <hyperlink ref="M9" location="References!E33" display="References!E33"/>
    <hyperlink ref="Q9" location="References!E46" display="References!E46"/>
    <hyperlink ref="S9" location="References!E54" display="References!E54"/>
    <hyperlink ref="U9" location="References!J6" display="References!J6"/>
    <hyperlink ref="M43:M48" location="References!J7" display="References!J7"/>
    <hyperlink ref="M50:M59" location="References!J7" display="References!J7"/>
    <hyperlink ref="O11" location="References!E44" display="References!E44"/>
    <hyperlink ref="O12" location="References!E44" display="References!E44"/>
    <hyperlink ref="M60" location="References!J16" display="References!J16"/>
    <hyperlink ref="M61:M62" location="References!J16" display="References!J16"/>
    <hyperlink ref="O60:O62" location="References!J16" display="References!J16"/>
    <hyperlink ref="Q60:Q62" location="References!J16" display="References!J16"/>
    <hyperlink ref="S60:S62" location="References!J16" display="References!J16"/>
    <hyperlink ref="U60:U62" location="References!J16" display="References!J16"/>
    <hyperlink ref="S31" location="References!E65" display="References!E65"/>
    <hyperlink ref="S32" location="References!E65" display="References!E65"/>
    <hyperlink ref="S34" location="References!E65" display="References!E65"/>
    <hyperlink ref="S36" location="References!E65" display="References!E65"/>
    <hyperlink ref="S28" location="References!E65" display="References!E65"/>
    <hyperlink ref="M32" location="References!J4" display="References!J4"/>
  </hyperlinks>
  <pageMargins left="0.74803149606299213" right="0.74803149606299213" top="0.98425196850393704" bottom="0.98425196850393704" header="0.51181102362204722" footer="0.51181102362204722"/>
  <pageSetup paperSize="8" scale="81" fitToHeight="0" orientation="landscape" horizontalDpi="300" verticalDpi="300" r:id="rId2"/>
  <headerFooter alignWithMargins="0">
    <oddHeader>&amp;L&amp;A&amp;RPART C -  NSW water businesses performance indicators database</oddHeader>
    <oddFooter>&amp;CPage &amp;P of &amp;N</oddFoot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8" tint="-0.499984740745262"/>
    <pageSetUpPr autoPageBreaks="0" fitToPage="1"/>
  </sheetPr>
  <dimension ref="A1:W51"/>
  <sheetViews>
    <sheetView showGridLines="0" showRowColHeaders="0" zoomScaleNormal="100" zoomScalePageLayoutView="70" workbookViewId="0">
      <pane xSplit="5" ySplit="4" topLeftCell="F5" activePane="bottomRight" state="frozen"/>
      <selection activeCell="D5" sqref="D5"/>
      <selection pane="topRight" activeCell="D5" sqref="D5"/>
      <selection pane="bottomLeft" activeCell="D5" sqref="D5"/>
      <selection pane="bottomRight"/>
    </sheetView>
  </sheetViews>
  <sheetFormatPr defaultColWidth="0" defaultRowHeight="13.5" zeroHeight="1" x14ac:dyDescent="0.2"/>
  <cols>
    <col min="1" max="1" width="2.28515625" style="196" customWidth="1"/>
    <col min="2" max="2" width="7.42578125" style="19" customWidth="1"/>
    <col min="3" max="3" width="11" style="19" customWidth="1"/>
    <col min="4" max="4" width="51.5703125" style="19" customWidth="1"/>
    <col min="5" max="5" width="13.7109375" style="19" customWidth="1"/>
    <col min="6" max="6" width="14.42578125" style="19" customWidth="1"/>
    <col min="7" max="7" width="2.7109375" style="164" customWidth="1"/>
    <col min="8" max="8" width="14.42578125" style="19" customWidth="1"/>
    <col min="9" max="9" width="2.7109375" style="164" customWidth="1"/>
    <col min="10" max="10" width="14.42578125" style="19" customWidth="1"/>
    <col min="11" max="11" width="2.7109375" style="164" customWidth="1"/>
    <col min="12" max="12" width="14.42578125" style="19" customWidth="1"/>
    <col min="13" max="13" width="2.7109375" style="164" customWidth="1"/>
    <col min="14" max="14" width="14.42578125" style="19" customWidth="1"/>
    <col min="15" max="15" width="2.7109375" style="164" customWidth="1"/>
    <col min="16" max="16" width="14.42578125" style="19" customWidth="1"/>
    <col min="17" max="17" width="2.7109375" style="164" customWidth="1"/>
    <col min="18" max="18" width="14.42578125" style="19" customWidth="1"/>
    <col min="19" max="19" width="2.7109375" style="164" customWidth="1"/>
    <col min="20" max="20" width="14.42578125" style="19" customWidth="1"/>
    <col min="21" max="21" width="2.7109375" style="164" customWidth="1"/>
    <col min="22" max="22" width="43.5703125" style="19" customWidth="1"/>
    <col min="23" max="23" width="2.28515625" style="196" customWidth="1"/>
    <col min="24" max="16384" width="9.140625" style="196" hidden="1"/>
  </cols>
  <sheetData>
    <row r="1" spans="2:22" ht="15" customHeight="1" x14ac:dyDescent="0.2"/>
    <row r="2" spans="2:22" s="532" customFormat="1" ht="15.75" x14ac:dyDescent="0.2">
      <c r="B2" s="632" t="s">
        <v>123</v>
      </c>
      <c r="C2" s="633"/>
      <c r="D2" s="633"/>
      <c r="E2" s="633"/>
      <c r="F2" s="633"/>
      <c r="G2" s="633"/>
      <c r="H2" s="633"/>
      <c r="I2" s="633"/>
      <c r="J2" s="633"/>
      <c r="K2" s="633"/>
      <c r="L2" s="633"/>
      <c r="M2" s="633"/>
      <c r="N2" s="633"/>
      <c r="O2" s="633"/>
      <c r="P2" s="633"/>
      <c r="Q2" s="633"/>
      <c r="R2" s="633"/>
      <c r="S2" s="633"/>
      <c r="T2" s="633"/>
      <c r="U2" s="633"/>
      <c r="V2" s="634"/>
    </row>
    <row r="3" spans="2:22" s="530" customFormat="1" ht="14.25" x14ac:dyDescent="0.2">
      <c r="B3" s="629" t="s">
        <v>56</v>
      </c>
      <c r="C3" s="630"/>
      <c r="D3" s="631"/>
      <c r="E3" s="635" t="s">
        <v>1</v>
      </c>
      <c r="F3" s="637" t="s">
        <v>2</v>
      </c>
      <c r="G3" s="538"/>
      <c r="H3" s="637" t="s">
        <v>3</v>
      </c>
      <c r="I3" s="538"/>
      <c r="J3" s="637" t="s">
        <v>4</v>
      </c>
      <c r="K3" s="538"/>
      <c r="L3" s="637" t="s">
        <v>5</v>
      </c>
      <c r="M3" s="538"/>
      <c r="N3" s="637" t="s">
        <v>6</v>
      </c>
      <c r="O3" s="538"/>
      <c r="P3" s="637" t="s">
        <v>7</v>
      </c>
      <c r="Q3" s="538"/>
      <c r="R3" s="637" t="s">
        <v>8</v>
      </c>
      <c r="S3" s="538"/>
      <c r="T3" s="637" t="s">
        <v>9</v>
      </c>
      <c r="U3" s="538"/>
      <c r="V3" s="635" t="s">
        <v>121</v>
      </c>
    </row>
    <row r="4" spans="2:22" s="530" customFormat="1" ht="14.25" x14ac:dyDescent="0.2">
      <c r="B4" s="539" t="s">
        <v>10</v>
      </c>
      <c r="C4" s="549" t="s">
        <v>11</v>
      </c>
      <c r="D4" s="540" t="s">
        <v>12</v>
      </c>
      <c r="E4" s="636"/>
      <c r="F4" s="638"/>
      <c r="G4" s="541"/>
      <c r="H4" s="638"/>
      <c r="I4" s="541"/>
      <c r="J4" s="638"/>
      <c r="K4" s="541"/>
      <c r="L4" s="638"/>
      <c r="M4" s="541"/>
      <c r="N4" s="638"/>
      <c r="O4" s="541"/>
      <c r="P4" s="638"/>
      <c r="Q4" s="541"/>
      <c r="R4" s="638"/>
      <c r="S4" s="541"/>
      <c r="T4" s="638"/>
      <c r="U4" s="541"/>
      <c r="V4" s="636"/>
    </row>
    <row r="5" spans="2:22" ht="24" x14ac:dyDescent="0.2">
      <c r="B5" s="526" t="s">
        <v>13</v>
      </c>
      <c r="C5" s="323" t="s">
        <v>124</v>
      </c>
      <c r="D5" s="322" t="s">
        <v>125</v>
      </c>
      <c r="E5" s="323" t="s">
        <v>25</v>
      </c>
      <c r="F5" s="324">
        <v>0.8972</v>
      </c>
      <c r="G5" s="178">
        <f>References!B27</f>
        <v>24</v>
      </c>
      <c r="H5" s="498">
        <v>0.89480000000000004</v>
      </c>
      <c r="I5" s="180">
        <f>References!B42</f>
        <v>39</v>
      </c>
      <c r="J5" s="498">
        <v>0.89859999999999995</v>
      </c>
      <c r="K5" s="180">
        <f>References!B42</f>
        <v>39</v>
      </c>
      <c r="L5" s="324">
        <v>0.91020000000000001</v>
      </c>
      <c r="M5" s="178">
        <f>References!B32</f>
        <v>29</v>
      </c>
      <c r="N5" s="324">
        <v>0.8629</v>
      </c>
      <c r="O5" s="178">
        <f>References!B49</f>
        <v>46</v>
      </c>
      <c r="P5" s="325">
        <v>0.85599999999999998</v>
      </c>
      <c r="Q5" s="178">
        <f>References!B52</f>
        <v>49</v>
      </c>
      <c r="R5" s="325">
        <v>0.86299999999999999</v>
      </c>
      <c r="S5" s="178">
        <f>References!$B$51</f>
        <v>48</v>
      </c>
      <c r="T5" s="325">
        <v>0.90200000000000002</v>
      </c>
      <c r="U5" s="176">
        <f>References!G7</f>
        <v>66</v>
      </c>
      <c r="V5" s="210"/>
    </row>
    <row r="6" spans="2:22" x14ac:dyDescent="0.2">
      <c r="B6" s="31" t="s">
        <v>13</v>
      </c>
      <c r="C6" s="14" t="s">
        <v>126</v>
      </c>
      <c r="D6" s="35" t="s">
        <v>127</v>
      </c>
      <c r="E6" s="14" t="s">
        <v>25</v>
      </c>
      <c r="F6" s="62" t="s">
        <v>45</v>
      </c>
      <c r="G6" s="171"/>
      <c r="H6" s="62" t="s">
        <v>45</v>
      </c>
      <c r="I6" s="171"/>
      <c r="J6" s="62" t="s">
        <v>45</v>
      </c>
      <c r="K6" s="171"/>
      <c r="L6" s="62" t="s">
        <v>45</v>
      </c>
      <c r="M6" s="171"/>
      <c r="N6" s="62" t="s">
        <v>45</v>
      </c>
      <c r="O6" s="166"/>
      <c r="P6" s="62" t="s">
        <v>45</v>
      </c>
      <c r="Q6" s="166"/>
      <c r="R6" s="62" t="s">
        <v>45</v>
      </c>
      <c r="S6" s="166"/>
      <c r="T6" s="284">
        <v>2.1999999999999999E-2</v>
      </c>
      <c r="U6" s="218">
        <f>References!G7</f>
        <v>66</v>
      </c>
      <c r="V6" s="14"/>
    </row>
    <row r="7" spans="2:22" ht="24" x14ac:dyDescent="0.2">
      <c r="B7" s="32" t="s">
        <v>13</v>
      </c>
      <c r="C7" s="210" t="s">
        <v>128</v>
      </c>
      <c r="D7" s="326" t="s">
        <v>608</v>
      </c>
      <c r="E7" s="210" t="s">
        <v>25</v>
      </c>
      <c r="F7" s="144" t="s">
        <v>45</v>
      </c>
      <c r="G7" s="174"/>
      <c r="H7" s="144" t="s">
        <v>45</v>
      </c>
      <c r="I7" s="174"/>
      <c r="J7" s="144" t="s">
        <v>45</v>
      </c>
      <c r="K7" s="174"/>
      <c r="L7" s="144" t="s">
        <v>45</v>
      </c>
      <c r="M7" s="181"/>
      <c r="N7" s="145" t="s">
        <v>45</v>
      </c>
      <c r="O7" s="179"/>
      <c r="P7" s="145" t="s">
        <v>45</v>
      </c>
      <c r="Q7" s="179"/>
      <c r="R7" s="145" t="s">
        <v>45</v>
      </c>
      <c r="S7" s="179"/>
      <c r="T7" s="327">
        <v>5.0000000000000001E-3</v>
      </c>
      <c r="U7" s="176">
        <f>References!G7</f>
        <v>66</v>
      </c>
      <c r="V7" s="210"/>
    </row>
    <row r="8" spans="2:22" ht="36" x14ac:dyDescent="0.2">
      <c r="B8" s="31" t="s">
        <v>13</v>
      </c>
      <c r="C8" s="14" t="s">
        <v>129</v>
      </c>
      <c r="D8" s="35" t="s">
        <v>555</v>
      </c>
      <c r="E8" s="14" t="s">
        <v>25</v>
      </c>
      <c r="F8" s="120">
        <v>50.08</v>
      </c>
      <c r="G8" s="165">
        <f>References!B42</f>
        <v>39</v>
      </c>
      <c r="H8" s="120">
        <v>61.32</v>
      </c>
      <c r="I8" s="165">
        <f>References!B42</f>
        <v>39</v>
      </c>
      <c r="J8" s="120">
        <v>64</v>
      </c>
      <c r="K8" s="165">
        <f>References!B42</f>
        <v>39</v>
      </c>
      <c r="L8" s="120">
        <v>79.39</v>
      </c>
      <c r="M8" s="218">
        <f>References!B32</f>
        <v>29</v>
      </c>
      <c r="N8" s="31">
        <v>89.6</v>
      </c>
      <c r="O8" s="218">
        <f>References!B49</f>
        <v>46</v>
      </c>
      <c r="P8" s="31">
        <v>88.6</v>
      </c>
      <c r="Q8" s="218">
        <f>References!B52</f>
        <v>49</v>
      </c>
      <c r="R8" s="31">
        <v>86.4</v>
      </c>
      <c r="S8" s="218">
        <f>References!$B$51</f>
        <v>48</v>
      </c>
      <c r="T8" s="31">
        <v>94.7</v>
      </c>
      <c r="U8" s="218">
        <f>References!G7</f>
        <v>66</v>
      </c>
      <c r="V8" s="14"/>
    </row>
    <row r="9" spans="2:22" ht="24" x14ac:dyDescent="0.2">
      <c r="B9" s="32" t="s">
        <v>13</v>
      </c>
      <c r="C9" s="210" t="s">
        <v>130</v>
      </c>
      <c r="D9" s="326" t="s">
        <v>556</v>
      </c>
      <c r="E9" s="210" t="s">
        <v>25</v>
      </c>
      <c r="F9" s="253"/>
      <c r="G9" s="251"/>
      <c r="H9" s="253"/>
      <c r="I9" s="251"/>
      <c r="J9" s="253"/>
      <c r="K9" s="251"/>
      <c r="L9" s="253"/>
      <c r="M9" s="252"/>
      <c r="N9" s="253"/>
      <c r="O9" s="252"/>
      <c r="P9" s="255"/>
      <c r="Q9" s="252"/>
      <c r="R9" s="255"/>
      <c r="S9" s="252"/>
      <c r="T9" s="32">
        <v>12192</v>
      </c>
      <c r="U9" s="176">
        <f>References!G7</f>
        <v>66</v>
      </c>
      <c r="V9" s="210"/>
    </row>
    <row r="10" spans="2:22" ht="24" x14ac:dyDescent="0.2">
      <c r="B10" s="31" t="s">
        <v>13</v>
      </c>
      <c r="C10" s="14" t="s">
        <v>131</v>
      </c>
      <c r="D10" s="35" t="s">
        <v>597</v>
      </c>
      <c r="E10" s="14" t="s">
        <v>25</v>
      </c>
      <c r="F10" s="225"/>
      <c r="G10" s="231"/>
      <c r="H10" s="225"/>
      <c r="I10" s="231"/>
      <c r="J10" s="225"/>
      <c r="K10" s="231"/>
      <c r="L10" s="225"/>
      <c r="M10" s="254"/>
      <c r="N10" s="225"/>
      <c r="O10" s="254"/>
      <c r="P10" s="230"/>
      <c r="Q10" s="254"/>
      <c r="R10" s="230"/>
      <c r="S10" s="254"/>
      <c r="T10" s="31">
        <v>560</v>
      </c>
      <c r="U10" s="218">
        <f>References!G7</f>
        <v>66</v>
      </c>
      <c r="V10" s="14"/>
    </row>
    <row r="11" spans="2:22" x14ac:dyDescent="0.2">
      <c r="B11" s="32" t="s">
        <v>13</v>
      </c>
      <c r="C11" s="210" t="s">
        <v>132</v>
      </c>
      <c r="D11" s="326" t="s">
        <v>557</v>
      </c>
      <c r="E11" s="210" t="s">
        <v>25</v>
      </c>
      <c r="F11" s="253"/>
      <c r="G11" s="251"/>
      <c r="H11" s="253"/>
      <c r="I11" s="251"/>
      <c r="J11" s="253"/>
      <c r="K11" s="251"/>
      <c r="L11" s="253"/>
      <c r="M11" s="251"/>
      <c r="N11" s="253"/>
      <c r="O11" s="251"/>
      <c r="P11" s="145" t="s">
        <v>45</v>
      </c>
      <c r="Q11" s="179"/>
      <c r="R11" s="145" t="s">
        <v>45</v>
      </c>
      <c r="S11" s="179"/>
      <c r="T11" s="327">
        <v>1.7999999999999999E-2</v>
      </c>
      <c r="U11" s="176">
        <f>References!G7</f>
        <v>66</v>
      </c>
      <c r="V11" s="210"/>
    </row>
    <row r="12" spans="2:22" x14ac:dyDescent="0.2">
      <c r="B12" s="31" t="s">
        <v>13</v>
      </c>
      <c r="C12" s="14" t="s">
        <v>133</v>
      </c>
      <c r="D12" s="35" t="s">
        <v>558</v>
      </c>
      <c r="E12" s="14" t="s">
        <v>25</v>
      </c>
      <c r="F12" s="225"/>
      <c r="G12" s="231"/>
      <c r="H12" s="225"/>
      <c r="I12" s="231"/>
      <c r="J12" s="225"/>
      <c r="K12" s="231"/>
      <c r="L12" s="225"/>
      <c r="M12" s="231"/>
      <c r="N12" s="225"/>
      <c r="O12" s="231"/>
      <c r="P12" s="62" t="s">
        <v>45</v>
      </c>
      <c r="Q12" s="166"/>
      <c r="R12" s="62" t="s">
        <v>45</v>
      </c>
      <c r="S12" s="166"/>
      <c r="T12" s="284">
        <v>8.0000000000000002E-3</v>
      </c>
      <c r="U12" s="218">
        <f>References!G7</f>
        <v>66</v>
      </c>
      <c r="V12" s="14"/>
    </row>
    <row r="13" spans="2:22" ht="24" x14ac:dyDescent="0.2">
      <c r="B13" s="32" t="s">
        <v>13</v>
      </c>
      <c r="C13" s="210" t="s">
        <v>134</v>
      </c>
      <c r="D13" s="326" t="s">
        <v>590</v>
      </c>
      <c r="E13" s="210" t="s">
        <v>25</v>
      </c>
      <c r="F13" s="547" t="s">
        <v>45</v>
      </c>
      <c r="G13" s="181"/>
      <c r="H13" s="547" t="s">
        <v>45</v>
      </c>
      <c r="I13" s="340"/>
      <c r="J13" s="547" t="s">
        <v>45</v>
      </c>
      <c r="K13" s="177"/>
      <c r="L13" s="493">
        <v>2430</v>
      </c>
      <c r="M13" s="176">
        <f>References!G7</f>
        <v>66</v>
      </c>
      <c r="N13" s="493">
        <v>3016</v>
      </c>
      <c r="O13" s="176">
        <f>References!G7</f>
        <v>66</v>
      </c>
      <c r="P13" s="493">
        <v>3203</v>
      </c>
      <c r="Q13" s="176">
        <f>References!G7</f>
        <v>66</v>
      </c>
      <c r="R13" s="494">
        <v>3184</v>
      </c>
      <c r="S13" s="176">
        <f>References!G7</f>
        <v>66</v>
      </c>
      <c r="T13" s="493">
        <v>2422</v>
      </c>
      <c r="U13" s="176">
        <f>References!G7</f>
        <v>66</v>
      </c>
      <c r="V13" s="210"/>
    </row>
    <row r="14" spans="2:22" ht="24" x14ac:dyDescent="0.2">
      <c r="B14" s="31" t="s">
        <v>13</v>
      </c>
      <c r="C14" s="14" t="s">
        <v>135</v>
      </c>
      <c r="D14" s="35" t="s">
        <v>136</v>
      </c>
      <c r="E14" s="14" t="s">
        <v>25</v>
      </c>
      <c r="F14" s="28">
        <v>324926</v>
      </c>
      <c r="G14" s="218">
        <f>References!B28</f>
        <v>25</v>
      </c>
      <c r="H14" s="28">
        <v>375319</v>
      </c>
      <c r="I14" s="165">
        <f>References!$B$42</f>
        <v>39</v>
      </c>
      <c r="J14" s="28">
        <v>379343</v>
      </c>
      <c r="K14" s="165">
        <f>References!$B$42</f>
        <v>39</v>
      </c>
      <c r="L14" s="28">
        <v>438777</v>
      </c>
      <c r="M14" s="218">
        <f>References!B32</f>
        <v>29</v>
      </c>
      <c r="N14" s="28">
        <v>596710</v>
      </c>
      <c r="O14" s="218">
        <f>References!B49</f>
        <v>46</v>
      </c>
      <c r="P14" s="28">
        <v>692487</v>
      </c>
      <c r="Q14" s="218">
        <f>References!B52</f>
        <v>49</v>
      </c>
      <c r="R14" s="28">
        <v>720748</v>
      </c>
      <c r="S14" s="218">
        <f>References!G7</f>
        <v>66</v>
      </c>
      <c r="T14" s="28">
        <v>789919</v>
      </c>
      <c r="U14" s="218">
        <f>References!G7</f>
        <v>66</v>
      </c>
      <c r="V14" s="14"/>
    </row>
    <row r="15" spans="2:22" ht="24" x14ac:dyDescent="0.2">
      <c r="B15" s="32" t="s">
        <v>13</v>
      </c>
      <c r="C15" s="210" t="s">
        <v>137</v>
      </c>
      <c r="D15" s="326" t="s">
        <v>138</v>
      </c>
      <c r="E15" s="210" t="s">
        <v>25</v>
      </c>
      <c r="F15" s="32">
        <v>0</v>
      </c>
      <c r="G15" s="179"/>
      <c r="H15" s="32">
        <v>0</v>
      </c>
      <c r="I15" s="180">
        <f>References!B42</f>
        <v>39</v>
      </c>
      <c r="J15" s="32">
        <v>0</v>
      </c>
      <c r="K15" s="180">
        <f>References!B42</f>
        <v>39</v>
      </c>
      <c r="L15" s="32">
        <v>0</v>
      </c>
      <c r="M15" s="176">
        <f>References!B32</f>
        <v>29</v>
      </c>
      <c r="N15" s="32">
        <v>0</v>
      </c>
      <c r="O15" s="176">
        <f>References!B49</f>
        <v>46</v>
      </c>
      <c r="P15" s="32">
        <v>0</v>
      </c>
      <c r="Q15" s="176">
        <f>References!B52</f>
        <v>49</v>
      </c>
      <c r="R15" s="32">
        <v>0</v>
      </c>
      <c r="S15" s="176">
        <f>References!B51</f>
        <v>48</v>
      </c>
      <c r="T15" s="32">
        <v>0</v>
      </c>
      <c r="U15" s="176">
        <f>References!G7</f>
        <v>66</v>
      </c>
      <c r="V15" s="210"/>
    </row>
    <row r="16" spans="2:22" ht="36" hidden="1" x14ac:dyDescent="0.2">
      <c r="B16" s="74" t="s">
        <v>13</v>
      </c>
      <c r="C16" s="329" t="s">
        <v>137</v>
      </c>
      <c r="D16" s="328" t="s">
        <v>300</v>
      </c>
      <c r="E16" s="329" t="s">
        <v>25</v>
      </c>
      <c r="F16" s="74">
        <v>0</v>
      </c>
      <c r="G16" s="175">
        <f>References!$B$42</f>
        <v>39</v>
      </c>
      <c r="H16" s="74">
        <v>0</v>
      </c>
      <c r="I16" s="175">
        <f>References!$B$42</f>
        <v>39</v>
      </c>
      <c r="J16" s="74">
        <v>0</v>
      </c>
      <c r="K16" s="175">
        <f>References!$B$42</f>
        <v>39</v>
      </c>
      <c r="L16" s="74">
        <v>0</v>
      </c>
      <c r="M16" s="184">
        <f>References!B32</f>
        <v>29</v>
      </c>
      <c r="N16" s="74">
        <v>0</v>
      </c>
      <c r="O16" s="184">
        <f>References!B49</f>
        <v>46</v>
      </c>
      <c r="P16" s="146" t="s">
        <v>45</v>
      </c>
      <c r="Q16" s="186"/>
      <c r="R16" s="146" t="s">
        <v>45</v>
      </c>
      <c r="S16" s="184"/>
      <c r="T16" s="146" t="s">
        <v>45</v>
      </c>
      <c r="U16" s="184"/>
      <c r="V16" s="329"/>
    </row>
    <row r="17" spans="2:22" ht="24" x14ac:dyDescent="0.2">
      <c r="B17" s="31" t="s">
        <v>13</v>
      </c>
      <c r="C17" s="14" t="s">
        <v>139</v>
      </c>
      <c r="D17" s="35" t="s">
        <v>140</v>
      </c>
      <c r="E17" s="14" t="s">
        <v>25</v>
      </c>
      <c r="F17" s="31">
        <v>0</v>
      </c>
      <c r="G17" s="165">
        <f>References!B42</f>
        <v>39</v>
      </c>
      <c r="H17" s="31">
        <v>0</v>
      </c>
      <c r="I17" s="165">
        <f>References!B42</f>
        <v>39</v>
      </c>
      <c r="J17" s="31">
        <v>0</v>
      </c>
      <c r="K17" s="165">
        <f>References!B42</f>
        <v>39</v>
      </c>
      <c r="L17" s="31">
        <v>0</v>
      </c>
      <c r="M17" s="218">
        <f>References!B32</f>
        <v>29</v>
      </c>
      <c r="N17" s="31">
        <v>2</v>
      </c>
      <c r="O17" s="218">
        <f>References!B49</f>
        <v>46</v>
      </c>
      <c r="P17" s="31">
        <v>0</v>
      </c>
      <c r="Q17" s="218">
        <f>References!B52</f>
        <v>49</v>
      </c>
      <c r="R17" s="31">
        <v>0</v>
      </c>
      <c r="S17" s="218">
        <f>References!B51</f>
        <v>48</v>
      </c>
      <c r="T17" s="31">
        <v>0</v>
      </c>
      <c r="U17" s="218">
        <f>References!G7</f>
        <v>66</v>
      </c>
      <c r="V17" s="14"/>
    </row>
    <row r="18" spans="2:22" hidden="1" x14ac:dyDescent="0.2">
      <c r="B18" s="74" t="s">
        <v>13</v>
      </c>
      <c r="C18" s="329" t="s">
        <v>139</v>
      </c>
      <c r="D18" s="328" t="s">
        <v>271</v>
      </c>
      <c r="E18" s="329" t="s">
        <v>25</v>
      </c>
      <c r="F18" s="74">
        <v>0</v>
      </c>
      <c r="G18" s="175">
        <f>References!$B$42</f>
        <v>39</v>
      </c>
      <c r="H18" s="74">
        <v>0</v>
      </c>
      <c r="I18" s="175">
        <f>References!$B$42</f>
        <v>39</v>
      </c>
      <c r="J18" s="74">
        <v>0</v>
      </c>
      <c r="K18" s="175">
        <f>References!$B$42</f>
        <v>39</v>
      </c>
      <c r="L18" s="74">
        <v>0</v>
      </c>
      <c r="M18" s="184">
        <f>References!B32</f>
        <v>29</v>
      </c>
      <c r="N18" s="74">
        <v>1.4999999999999999E-2</v>
      </c>
      <c r="O18" s="184">
        <f>References!B49</f>
        <v>46</v>
      </c>
      <c r="P18" s="146" t="s">
        <v>45</v>
      </c>
      <c r="Q18" s="184"/>
      <c r="R18" s="146" t="s">
        <v>45</v>
      </c>
      <c r="S18" s="186"/>
      <c r="T18" s="146" t="s">
        <v>45</v>
      </c>
      <c r="U18" s="184"/>
      <c r="V18" s="329"/>
    </row>
    <row r="19" spans="2:22" ht="24" x14ac:dyDescent="0.2">
      <c r="B19" s="32" t="s">
        <v>13</v>
      </c>
      <c r="C19" s="210" t="s">
        <v>141</v>
      </c>
      <c r="D19" s="326" t="s">
        <v>142</v>
      </c>
      <c r="E19" s="210" t="s">
        <v>25</v>
      </c>
      <c r="F19" s="493">
        <v>1777</v>
      </c>
      <c r="G19" s="180">
        <f>References!B42</f>
        <v>39</v>
      </c>
      <c r="H19" s="493">
        <v>2385</v>
      </c>
      <c r="I19" s="180">
        <f>References!B42</f>
        <v>39</v>
      </c>
      <c r="J19" s="493">
        <v>3493</v>
      </c>
      <c r="K19" s="180">
        <f>References!B42</f>
        <v>39</v>
      </c>
      <c r="L19" s="493">
        <v>3881</v>
      </c>
      <c r="M19" s="176">
        <f>References!B32</f>
        <v>29</v>
      </c>
      <c r="N19" s="493">
        <v>4720</v>
      </c>
      <c r="O19" s="176">
        <f>References!B49</f>
        <v>46</v>
      </c>
      <c r="P19" s="493">
        <v>5792</v>
      </c>
      <c r="Q19" s="176">
        <f>References!B52</f>
        <v>49</v>
      </c>
      <c r="R19" s="493">
        <v>5241</v>
      </c>
      <c r="S19" s="176">
        <f>References!B51</f>
        <v>48</v>
      </c>
      <c r="T19" s="493">
        <v>6514</v>
      </c>
      <c r="U19" s="176">
        <f>References!G7</f>
        <v>66</v>
      </c>
      <c r="V19" s="357" t="s">
        <v>443</v>
      </c>
    </row>
    <row r="20" spans="2:22" ht="24" hidden="1" x14ac:dyDescent="0.2">
      <c r="B20" s="74" t="s">
        <v>13</v>
      </c>
      <c r="C20" s="329" t="s">
        <v>141</v>
      </c>
      <c r="D20" s="328" t="s">
        <v>299</v>
      </c>
      <c r="E20" s="329" t="s">
        <v>25</v>
      </c>
      <c r="F20" s="74">
        <v>1.2</v>
      </c>
      <c r="G20" s="175">
        <f>References!$B$42</f>
        <v>39</v>
      </c>
      <c r="H20" s="74">
        <v>1.5</v>
      </c>
      <c r="I20" s="175">
        <f>References!$B$42</f>
        <v>39</v>
      </c>
      <c r="J20" s="74">
        <v>2.17</v>
      </c>
      <c r="K20" s="175">
        <f>References!$B$42</f>
        <v>39</v>
      </c>
      <c r="L20" s="74">
        <v>2.39</v>
      </c>
      <c r="M20" s="184">
        <f>References!B32</f>
        <v>29</v>
      </c>
      <c r="N20" s="74">
        <v>2.89</v>
      </c>
      <c r="O20" s="184">
        <f>References!$B$49</f>
        <v>46</v>
      </c>
      <c r="P20" s="245"/>
      <c r="Q20" s="249"/>
      <c r="R20" s="245"/>
      <c r="S20" s="250"/>
      <c r="T20" s="245"/>
      <c r="U20" s="249"/>
      <c r="V20" s="329"/>
    </row>
    <row r="21" spans="2:22" ht="24" x14ac:dyDescent="0.2">
      <c r="B21" s="31" t="s">
        <v>13</v>
      </c>
      <c r="C21" s="14" t="s">
        <v>143</v>
      </c>
      <c r="D21" s="35" t="s">
        <v>144</v>
      </c>
      <c r="E21" s="14" t="s">
        <v>25</v>
      </c>
      <c r="F21" s="31">
        <v>102</v>
      </c>
      <c r="G21" s="166"/>
      <c r="H21" s="31">
        <v>109</v>
      </c>
      <c r="I21" s="166"/>
      <c r="J21" s="31">
        <v>216</v>
      </c>
      <c r="K21" s="166"/>
      <c r="L21" s="31">
        <v>286</v>
      </c>
      <c r="M21" s="218">
        <f>References!$B$32</f>
        <v>29</v>
      </c>
      <c r="N21" s="31">
        <v>363</v>
      </c>
      <c r="O21" s="218">
        <f>References!B49</f>
        <v>46</v>
      </c>
      <c r="P21" s="31">
        <v>284</v>
      </c>
      <c r="Q21" s="218">
        <f>References!B52</f>
        <v>49</v>
      </c>
      <c r="R21" s="31">
        <v>262</v>
      </c>
      <c r="S21" s="218">
        <f>References!B51</f>
        <v>48</v>
      </c>
      <c r="T21" s="31">
        <v>420</v>
      </c>
      <c r="U21" s="218">
        <f>References!G7</f>
        <v>66</v>
      </c>
      <c r="V21" s="14"/>
    </row>
    <row r="22" spans="2:22" ht="24" hidden="1" x14ac:dyDescent="0.2">
      <c r="B22" s="74" t="s">
        <v>13</v>
      </c>
      <c r="C22" s="329" t="s">
        <v>143</v>
      </c>
      <c r="D22" s="328" t="s">
        <v>298</v>
      </c>
      <c r="E22" s="329" t="s">
        <v>25</v>
      </c>
      <c r="F22" s="74">
        <v>0.82</v>
      </c>
      <c r="G22" s="175">
        <f>References!$B$42</f>
        <v>39</v>
      </c>
      <c r="H22" s="74">
        <v>0.86</v>
      </c>
      <c r="I22" s="175">
        <f>References!$B$42</f>
        <v>39</v>
      </c>
      <c r="J22" s="74">
        <v>1.68</v>
      </c>
      <c r="K22" s="175">
        <f>References!$B$42</f>
        <v>39</v>
      </c>
      <c r="L22" s="74">
        <v>2.17</v>
      </c>
      <c r="M22" s="184">
        <f>References!$B$32</f>
        <v>29</v>
      </c>
      <c r="N22" s="74">
        <v>2.65</v>
      </c>
      <c r="O22" s="184">
        <f>References!$B$49</f>
        <v>46</v>
      </c>
      <c r="P22" s="245"/>
      <c r="Q22" s="246"/>
      <c r="R22" s="245"/>
      <c r="S22" s="247"/>
      <c r="T22" s="245"/>
      <c r="U22" s="246"/>
      <c r="V22" s="329"/>
    </row>
    <row r="23" spans="2:22" ht="24" x14ac:dyDescent="0.2">
      <c r="B23" s="32" t="s">
        <v>13</v>
      </c>
      <c r="C23" s="210" t="s">
        <v>124</v>
      </c>
      <c r="D23" s="326" t="s">
        <v>588</v>
      </c>
      <c r="E23" s="210" t="s">
        <v>15</v>
      </c>
      <c r="F23" s="330"/>
      <c r="G23" s="248"/>
      <c r="H23" s="330"/>
      <c r="I23" s="248"/>
      <c r="J23" s="330"/>
      <c r="K23" s="248"/>
      <c r="L23" s="330"/>
      <c r="M23" s="248"/>
      <c r="N23" s="330"/>
      <c r="O23" s="248"/>
      <c r="P23" s="330"/>
      <c r="Q23" s="248"/>
      <c r="R23" s="330"/>
      <c r="S23" s="248"/>
      <c r="T23" s="331">
        <v>0.81</v>
      </c>
      <c r="U23" s="176">
        <f>References!G4</f>
        <v>63</v>
      </c>
      <c r="V23" s="210"/>
    </row>
    <row r="24" spans="2:22" x14ac:dyDescent="0.2">
      <c r="B24" s="31" t="s">
        <v>13</v>
      </c>
      <c r="C24" s="14" t="s">
        <v>126</v>
      </c>
      <c r="D24" s="35" t="s">
        <v>127</v>
      </c>
      <c r="E24" s="14" t="s">
        <v>15</v>
      </c>
      <c r="F24" s="225"/>
      <c r="G24" s="231"/>
      <c r="H24" s="225"/>
      <c r="I24" s="231"/>
      <c r="J24" s="225"/>
      <c r="K24" s="231"/>
      <c r="L24" s="284">
        <v>3.3000000000000002E-2</v>
      </c>
      <c r="M24" s="218">
        <f>References!G4</f>
        <v>63</v>
      </c>
      <c r="N24" s="284">
        <v>4.1000000000000002E-2</v>
      </c>
      <c r="O24" s="218">
        <f>References!G4</f>
        <v>63</v>
      </c>
      <c r="P24" s="284">
        <v>5.3999999999999999E-2</v>
      </c>
      <c r="Q24" s="218">
        <f>References!$G$4</f>
        <v>63</v>
      </c>
      <c r="R24" s="284">
        <v>6.0999999999999999E-2</v>
      </c>
      <c r="S24" s="218">
        <f>References!$G$4</f>
        <v>63</v>
      </c>
      <c r="T24" s="284">
        <v>4.7E-2</v>
      </c>
      <c r="U24" s="218">
        <f>References!$G$4</f>
        <v>63</v>
      </c>
      <c r="V24" s="14"/>
    </row>
    <row r="25" spans="2:22" ht="24" x14ac:dyDescent="0.2">
      <c r="B25" s="32" t="s">
        <v>13</v>
      </c>
      <c r="C25" s="210" t="s">
        <v>128</v>
      </c>
      <c r="D25" s="326" t="s">
        <v>589</v>
      </c>
      <c r="E25" s="210" t="s">
        <v>15</v>
      </c>
      <c r="F25" s="145" t="s">
        <v>45</v>
      </c>
      <c r="G25" s="181"/>
      <c r="H25" s="145" t="s">
        <v>45</v>
      </c>
      <c r="I25" s="181"/>
      <c r="J25" s="145" t="s">
        <v>45</v>
      </c>
      <c r="K25" s="181"/>
      <c r="L25" s="145" t="s">
        <v>45</v>
      </c>
      <c r="M25" s="181"/>
      <c r="N25" s="145" t="s">
        <v>45</v>
      </c>
      <c r="O25" s="181"/>
      <c r="P25" s="145" t="s">
        <v>45</v>
      </c>
      <c r="Q25" s="181"/>
      <c r="R25" s="145" t="s">
        <v>45</v>
      </c>
      <c r="S25" s="181"/>
      <c r="T25" s="332">
        <v>1.8E-3</v>
      </c>
      <c r="U25" s="176">
        <f>References!G4</f>
        <v>63</v>
      </c>
      <c r="V25" s="210"/>
    </row>
    <row r="26" spans="2:22" ht="36" x14ac:dyDescent="0.2">
      <c r="B26" s="31" t="s">
        <v>13</v>
      </c>
      <c r="C26" s="14" t="s">
        <v>129</v>
      </c>
      <c r="D26" s="35" t="s">
        <v>145</v>
      </c>
      <c r="E26" s="14" t="s">
        <v>15</v>
      </c>
      <c r="F26" s="62" t="s">
        <v>45</v>
      </c>
      <c r="G26" s="171"/>
      <c r="H26" s="62" t="s">
        <v>45</v>
      </c>
      <c r="I26" s="171"/>
      <c r="J26" s="62" t="s">
        <v>45</v>
      </c>
      <c r="K26" s="171"/>
      <c r="L26" s="62" t="s">
        <v>45</v>
      </c>
      <c r="M26" s="171"/>
      <c r="N26" s="62" t="s">
        <v>45</v>
      </c>
      <c r="O26" s="171"/>
      <c r="P26" s="62" t="s">
        <v>45</v>
      </c>
      <c r="Q26" s="171"/>
      <c r="R26" s="62" t="s">
        <v>45</v>
      </c>
      <c r="S26" s="171"/>
      <c r="T26" s="31">
        <v>106.5</v>
      </c>
      <c r="U26" s="218">
        <f>References!G4</f>
        <v>63</v>
      </c>
      <c r="V26" s="14"/>
    </row>
    <row r="27" spans="2:22" x14ac:dyDescent="0.2">
      <c r="B27" s="32" t="s">
        <v>13</v>
      </c>
      <c r="C27" s="210" t="s">
        <v>132</v>
      </c>
      <c r="D27" s="326" t="s">
        <v>557</v>
      </c>
      <c r="E27" s="210" t="s">
        <v>15</v>
      </c>
      <c r="F27" s="145" t="s">
        <v>45</v>
      </c>
      <c r="G27" s="181"/>
      <c r="H27" s="145" t="s">
        <v>45</v>
      </c>
      <c r="I27" s="181"/>
      <c r="J27" s="145" t="s">
        <v>45</v>
      </c>
      <c r="K27" s="181"/>
      <c r="L27" s="145" t="s">
        <v>45</v>
      </c>
      <c r="M27" s="181"/>
      <c r="N27" s="145" t="s">
        <v>45</v>
      </c>
      <c r="O27" s="181"/>
      <c r="P27" s="145" t="s">
        <v>45</v>
      </c>
      <c r="Q27" s="181"/>
      <c r="R27" s="145" t="s">
        <v>45</v>
      </c>
      <c r="S27" s="181"/>
      <c r="T27" s="332">
        <v>2.4799999999999999E-2</v>
      </c>
      <c r="U27" s="176">
        <f>References!G4</f>
        <v>63</v>
      </c>
      <c r="V27" s="210"/>
    </row>
    <row r="28" spans="2:22" x14ac:dyDescent="0.2">
      <c r="B28" s="31" t="s">
        <v>13</v>
      </c>
      <c r="C28" s="14" t="s">
        <v>133</v>
      </c>
      <c r="D28" s="35"/>
      <c r="E28" s="14" t="s">
        <v>15</v>
      </c>
      <c r="F28" s="62" t="s">
        <v>45</v>
      </c>
      <c r="G28" s="171"/>
      <c r="H28" s="62" t="s">
        <v>45</v>
      </c>
      <c r="I28" s="171"/>
      <c r="J28" s="62" t="s">
        <v>45</v>
      </c>
      <c r="K28" s="171"/>
      <c r="L28" s="62" t="s">
        <v>45</v>
      </c>
      <c r="M28" s="171"/>
      <c r="N28" s="62" t="s">
        <v>45</v>
      </c>
      <c r="O28" s="171"/>
      <c r="P28" s="62" t="s">
        <v>45</v>
      </c>
      <c r="Q28" s="171"/>
      <c r="R28" s="62" t="s">
        <v>45</v>
      </c>
      <c r="S28" s="171"/>
      <c r="T28" s="152">
        <v>2.3999999999999998E-3</v>
      </c>
      <c r="U28" s="218">
        <f>References!G4</f>
        <v>63</v>
      </c>
      <c r="V28" s="14"/>
    </row>
    <row r="29" spans="2:22" ht="36" x14ac:dyDescent="0.2">
      <c r="B29" s="32" t="s">
        <v>13</v>
      </c>
      <c r="C29" s="210" t="s">
        <v>134</v>
      </c>
      <c r="D29" s="326" t="s">
        <v>590</v>
      </c>
      <c r="E29" s="210" t="s">
        <v>15</v>
      </c>
      <c r="F29" s="32">
        <v>426</v>
      </c>
      <c r="G29" s="176">
        <f>References!$B$37</f>
        <v>34</v>
      </c>
      <c r="H29" s="32">
        <v>434</v>
      </c>
      <c r="I29" s="176">
        <f>References!$B$37</f>
        <v>34</v>
      </c>
      <c r="J29" s="32">
        <v>425</v>
      </c>
      <c r="K29" s="176">
        <f>References!$B$37</f>
        <v>34</v>
      </c>
      <c r="L29" s="32">
        <v>429</v>
      </c>
      <c r="M29" s="176">
        <f>References!$G$17</f>
        <v>76</v>
      </c>
      <c r="N29" s="32">
        <v>569</v>
      </c>
      <c r="O29" s="176">
        <f>References!$G$17</f>
        <v>76</v>
      </c>
      <c r="P29" s="32">
        <v>620</v>
      </c>
      <c r="Q29" s="176">
        <f>References!$G$17</f>
        <v>76</v>
      </c>
      <c r="R29" s="32">
        <v>559</v>
      </c>
      <c r="S29" s="176">
        <f>References!$G$17</f>
        <v>76</v>
      </c>
      <c r="T29" s="32">
        <v>962</v>
      </c>
      <c r="U29" s="176">
        <f>References!G4</f>
        <v>63</v>
      </c>
      <c r="V29" s="357" t="s">
        <v>441</v>
      </c>
    </row>
    <row r="30" spans="2:22" ht="36" x14ac:dyDescent="0.2">
      <c r="B30" s="31" t="s">
        <v>13</v>
      </c>
      <c r="C30" s="14" t="s">
        <v>135</v>
      </c>
      <c r="D30" s="35" t="s">
        <v>591</v>
      </c>
      <c r="E30" s="14" t="s">
        <v>15</v>
      </c>
      <c r="F30" s="28">
        <v>46600</v>
      </c>
      <c r="G30" s="218">
        <f>References!$B$37</f>
        <v>34</v>
      </c>
      <c r="H30" s="28">
        <v>53300</v>
      </c>
      <c r="I30" s="218">
        <f>References!$B$37</f>
        <v>34</v>
      </c>
      <c r="J30" s="28">
        <v>52975</v>
      </c>
      <c r="K30" s="218">
        <f>References!B37</f>
        <v>34</v>
      </c>
      <c r="L30" s="28">
        <v>53550</v>
      </c>
      <c r="M30" s="218">
        <f>References!B37</f>
        <v>34</v>
      </c>
      <c r="N30" s="28">
        <v>74475</v>
      </c>
      <c r="O30" s="218">
        <f>References!B37</f>
        <v>34</v>
      </c>
      <c r="P30" s="28">
        <v>96050</v>
      </c>
      <c r="Q30" s="218">
        <f>References!B37</f>
        <v>34</v>
      </c>
      <c r="R30" s="28">
        <v>86550</v>
      </c>
      <c r="S30" s="218">
        <f>References!B37</f>
        <v>34</v>
      </c>
      <c r="T30" s="28">
        <v>121803</v>
      </c>
      <c r="U30" s="218">
        <f>References!G4</f>
        <v>63</v>
      </c>
      <c r="V30" s="267" t="s">
        <v>442</v>
      </c>
    </row>
    <row r="31" spans="2:22" ht="24" x14ac:dyDescent="0.2">
      <c r="B31" s="32" t="s">
        <v>13</v>
      </c>
      <c r="C31" s="210" t="s">
        <v>137</v>
      </c>
      <c r="D31" s="326" t="s">
        <v>592</v>
      </c>
      <c r="E31" s="210" t="s">
        <v>15</v>
      </c>
      <c r="F31" s="145" t="s">
        <v>45</v>
      </c>
      <c r="G31" s="181"/>
      <c r="H31" s="145" t="s">
        <v>45</v>
      </c>
      <c r="I31" s="181"/>
      <c r="J31" s="145" t="s">
        <v>45</v>
      </c>
      <c r="K31" s="181"/>
      <c r="L31" s="145" t="s">
        <v>45</v>
      </c>
      <c r="M31" s="181"/>
      <c r="N31" s="145" t="s">
        <v>45</v>
      </c>
      <c r="O31" s="181"/>
      <c r="P31" s="145" t="s">
        <v>45</v>
      </c>
      <c r="Q31" s="181"/>
      <c r="R31" s="145" t="s">
        <v>45</v>
      </c>
      <c r="S31" s="179"/>
      <c r="T31" s="32">
        <v>0</v>
      </c>
      <c r="U31" s="176">
        <f>References!G4</f>
        <v>63</v>
      </c>
      <c r="V31" s="210"/>
    </row>
    <row r="32" spans="2:22" ht="24" x14ac:dyDescent="0.2">
      <c r="B32" s="31" t="s">
        <v>13</v>
      </c>
      <c r="C32" s="14" t="s">
        <v>139</v>
      </c>
      <c r="D32" s="35" t="s">
        <v>593</v>
      </c>
      <c r="E32" s="14" t="s">
        <v>15</v>
      </c>
      <c r="F32" s="62" t="s">
        <v>45</v>
      </c>
      <c r="G32" s="171"/>
      <c r="H32" s="62" t="s">
        <v>45</v>
      </c>
      <c r="I32" s="171"/>
      <c r="J32" s="62" t="s">
        <v>45</v>
      </c>
      <c r="K32" s="171"/>
      <c r="L32" s="62" t="s">
        <v>45</v>
      </c>
      <c r="M32" s="171"/>
      <c r="N32" s="62" t="s">
        <v>45</v>
      </c>
      <c r="O32" s="171"/>
      <c r="P32" s="62" t="s">
        <v>45</v>
      </c>
      <c r="Q32" s="171"/>
      <c r="R32" s="62" t="s">
        <v>45</v>
      </c>
      <c r="S32" s="166"/>
      <c r="T32" s="31">
        <v>0</v>
      </c>
      <c r="U32" s="218">
        <f>References!G4</f>
        <v>63</v>
      </c>
      <c r="V32" s="14"/>
    </row>
    <row r="33" spans="2:22" ht="24" x14ac:dyDescent="0.2">
      <c r="B33" s="32" t="s">
        <v>13</v>
      </c>
      <c r="C33" s="210" t="s">
        <v>141</v>
      </c>
      <c r="D33" s="326" t="s">
        <v>594</v>
      </c>
      <c r="E33" s="210" t="s">
        <v>15</v>
      </c>
      <c r="F33" s="145" t="s">
        <v>45</v>
      </c>
      <c r="G33" s="181"/>
      <c r="H33" s="145" t="s">
        <v>45</v>
      </c>
      <c r="I33" s="181"/>
      <c r="J33" s="145" t="s">
        <v>45</v>
      </c>
      <c r="K33" s="181"/>
      <c r="L33" s="157" t="s">
        <v>45</v>
      </c>
      <c r="M33" s="185"/>
      <c r="N33" s="157" t="s">
        <v>45</v>
      </c>
      <c r="O33" s="185"/>
      <c r="P33" s="157" t="s">
        <v>45</v>
      </c>
      <c r="Q33" s="185"/>
      <c r="R33" s="157" t="s">
        <v>45</v>
      </c>
      <c r="S33" s="179"/>
      <c r="T33" s="32">
        <v>1118</v>
      </c>
      <c r="U33" s="176">
        <f>References!G4</f>
        <v>63</v>
      </c>
      <c r="V33" s="210"/>
    </row>
    <row r="34" spans="2:22" ht="24" x14ac:dyDescent="0.2">
      <c r="B34" s="31" t="s">
        <v>13</v>
      </c>
      <c r="C34" s="14" t="s">
        <v>143</v>
      </c>
      <c r="D34" s="35" t="s">
        <v>595</v>
      </c>
      <c r="E34" s="14" t="s">
        <v>15</v>
      </c>
      <c r="F34" s="62" t="s">
        <v>45</v>
      </c>
      <c r="G34" s="171"/>
      <c r="H34" s="62" t="s">
        <v>45</v>
      </c>
      <c r="I34" s="171"/>
      <c r="J34" s="62" t="s">
        <v>45</v>
      </c>
      <c r="K34" s="171"/>
      <c r="L34" s="62" t="s">
        <v>45</v>
      </c>
      <c r="M34" s="171"/>
      <c r="N34" s="62" t="s">
        <v>45</v>
      </c>
      <c r="O34" s="171"/>
      <c r="P34" s="62" t="s">
        <v>45</v>
      </c>
      <c r="Q34" s="171"/>
      <c r="R34" s="62" t="s">
        <v>45</v>
      </c>
      <c r="S34" s="166"/>
      <c r="T34" s="31">
        <v>74</v>
      </c>
      <c r="U34" s="218">
        <f>References!G4</f>
        <v>63</v>
      </c>
      <c r="V34" s="14"/>
    </row>
    <row r="35" spans="2:22" ht="48" x14ac:dyDescent="0.2">
      <c r="B35" s="32" t="s">
        <v>13</v>
      </c>
      <c r="C35" s="210" t="s">
        <v>146</v>
      </c>
      <c r="D35" s="326" t="s">
        <v>642</v>
      </c>
      <c r="E35" s="210" t="s">
        <v>22</v>
      </c>
      <c r="F35" s="27"/>
      <c r="G35" s="176"/>
      <c r="H35" s="32"/>
      <c r="I35" s="179"/>
      <c r="J35" s="32"/>
      <c r="K35" s="176"/>
      <c r="L35" s="32"/>
      <c r="M35" s="176"/>
      <c r="N35" s="32"/>
      <c r="O35" s="176"/>
      <c r="P35" s="32"/>
      <c r="Q35" s="176"/>
      <c r="R35" s="32"/>
      <c r="S35" s="176"/>
      <c r="T35" s="32"/>
      <c r="U35" s="179"/>
      <c r="V35" s="210"/>
    </row>
    <row r="36" spans="2:22" ht="24" x14ac:dyDescent="0.2">
      <c r="B36" s="32"/>
      <c r="C36" s="210"/>
      <c r="D36" s="333" t="s">
        <v>288</v>
      </c>
      <c r="E36" s="210" t="s">
        <v>22</v>
      </c>
      <c r="F36" s="527">
        <v>3811.3</v>
      </c>
      <c r="G36" s="176">
        <f>References!B15</f>
        <v>12</v>
      </c>
      <c r="H36" s="493">
        <v>7355</v>
      </c>
      <c r="I36" s="176">
        <f>References!$G$9</f>
        <v>68</v>
      </c>
      <c r="J36" s="493">
        <v>7489</v>
      </c>
      <c r="K36" s="176">
        <f>References!$B$16</f>
        <v>13</v>
      </c>
      <c r="L36" s="493">
        <v>3258</v>
      </c>
      <c r="M36" s="176">
        <f>References!$B$17</f>
        <v>14</v>
      </c>
      <c r="N36" s="493">
        <v>2748</v>
      </c>
      <c r="O36" s="176">
        <f>References!$B$18</f>
        <v>15</v>
      </c>
      <c r="P36" s="493">
        <v>1792</v>
      </c>
      <c r="Q36" s="176">
        <f>References!$B$19</f>
        <v>16</v>
      </c>
      <c r="R36" s="493">
        <v>6393</v>
      </c>
      <c r="S36" s="176">
        <f>References!$B$20</f>
        <v>17</v>
      </c>
      <c r="T36" s="493">
        <v>1066.5999999999999</v>
      </c>
      <c r="U36" s="176">
        <f>References!B21</f>
        <v>18</v>
      </c>
      <c r="V36" s="210"/>
    </row>
    <row r="37" spans="2:22" x14ac:dyDescent="0.2">
      <c r="B37" s="32"/>
      <c r="C37" s="210"/>
      <c r="D37" s="333" t="s">
        <v>289</v>
      </c>
      <c r="E37" s="210" t="s">
        <v>22</v>
      </c>
      <c r="F37" s="27">
        <v>44</v>
      </c>
      <c r="G37" s="176">
        <f>References!B15</f>
        <v>12</v>
      </c>
      <c r="H37" s="32">
        <v>162</v>
      </c>
      <c r="I37" s="176">
        <f>References!$G$9</f>
        <v>68</v>
      </c>
      <c r="J37" s="32">
        <v>91</v>
      </c>
      <c r="K37" s="176">
        <f>References!$B$16</f>
        <v>13</v>
      </c>
      <c r="L37" s="32">
        <v>114</v>
      </c>
      <c r="M37" s="176">
        <f>References!$B$17</f>
        <v>14</v>
      </c>
      <c r="N37" s="32">
        <v>114</v>
      </c>
      <c r="O37" s="176">
        <f>References!$B$18</f>
        <v>15</v>
      </c>
      <c r="P37" s="32">
        <v>48</v>
      </c>
      <c r="Q37" s="176">
        <f>References!$B$19</f>
        <v>16</v>
      </c>
      <c r="R37" s="32">
        <v>49</v>
      </c>
      <c r="S37" s="176">
        <f>References!$B$20</f>
        <v>17</v>
      </c>
      <c r="T37" s="32">
        <v>67</v>
      </c>
      <c r="U37" s="176">
        <f>References!B21</f>
        <v>18</v>
      </c>
      <c r="V37" s="210"/>
    </row>
    <row r="38" spans="2:22" ht="36" x14ac:dyDescent="0.2">
      <c r="B38" s="31" t="s">
        <v>13</v>
      </c>
      <c r="C38" s="14" t="s">
        <v>147</v>
      </c>
      <c r="D38" s="35" t="s">
        <v>596</v>
      </c>
      <c r="E38" s="14" t="s">
        <v>22</v>
      </c>
      <c r="F38" s="528">
        <v>1230.1500000000001</v>
      </c>
      <c r="G38" s="165">
        <f>References!B15</f>
        <v>12</v>
      </c>
      <c r="H38" s="387">
        <v>0</v>
      </c>
      <c r="I38" s="165">
        <f>References!$G$9</f>
        <v>68</v>
      </c>
      <c r="J38" s="387">
        <v>0</v>
      </c>
      <c r="K38" s="218">
        <f>References!B16</f>
        <v>13</v>
      </c>
      <c r="L38" s="29">
        <v>0</v>
      </c>
      <c r="M38" s="218">
        <f>References!B17</f>
        <v>14</v>
      </c>
      <c r="N38" s="29">
        <v>0</v>
      </c>
      <c r="O38" s="218">
        <f>References!B18</f>
        <v>15</v>
      </c>
      <c r="P38" s="29">
        <v>0</v>
      </c>
      <c r="Q38" s="218">
        <f>References!B19</f>
        <v>16</v>
      </c>
      <c r="R38" s="29">
        <v>0</v>
      </c>
      <c r="S38" s="218">
        <f>References!$B$20</f>
        <v>17</v>
      </c>
      <c r="T38" s="29">
        <v>0</v>
      </c>
      <c r="U38" s="218">
        <f>References!B21</f>
        <v>18</v>
      </c>
      <c r="V38" s="14"/>
    </row>
    <row r="39" spans="2:22" ht="36" x14ac:dyDescent="0.2">
      <c r="B39" s="32" t="s">
        <v>13</v>
      </c>
      <c r="C39" s="210" t="s">
        <v>148</v>
      </c>
      <c r="D39" s="326" t="s">
        <v>643</v>
      </c>
      <c r="E39" s="210" t="s">
        <v>22</v>
      </c>
      <c r="F39" s="493">
        <v>1360</v>
      </c>
      <c r="G39" s="176">
        <f>References!B15</f>
        <v>12</v>
      </c>
      <c r="H39" s="32">
        <v>319.5</v>
      </c>
      <c r="I39" s="176">
        <f>References!$G$9</f>
        <v>68</v>
      </c>
      <c r="J39" s="32">
        <v>314</v>
      </c>
      <c r="K39" s="176">
        <f>References!B16</f>
        <v>13</v>
      </c>
      <c r="L39" s="32">
        <v>0</v>
      </c>
      <c r="M39" s="176">
        <f>References!B17</f>
        <v>14</v>
      </c>
      <c r="N39" s="32">
        <v>0</v>
      </c>
      <c r="O39" s="176">
        <f>References!B18</f>
        <v>15</v>
      </c>
      <c r="P39" s="32">
        <v>0</v>
      </c>
      <c r="Q39" s="176">
        <f>References!B19</f>
        <v>16</v>
      </c>
      <c r="R39" s="32">
        <v>0</v>
      </c>
      <c r="S39" s="176">
        <f>References!$B$20</f>
        <v>17</v>
      </c>
      <c r="T39" s="32">
        <v>0</v>
      </c>
      <c r="U39" s="176">
        <f>References!B21</f>
        <v>18</v>
      </c>
      <c r="V39" s="210"/>
    </row>
    <row r="40" spans="2:22" ht="36" x14ac:dyDescent="0.2">
      <c r="B40" s="31" t="s">
        <v>13</v>
      </c>
      <c r="C40" s="14" t="s">
        <v>149</v>
      </c>
      <c r="D40" s="121" t="s">
        <v>644</v>
      </c>
      <c r="E40" s="14" t="s">
        <v>22</v>
      </c>
      <c r="F40" s="120"/>
      <c r="G40" s="173"/>
      <c r="H40" s="122"/>
      <c r="I40" s="385"/>
      <c r="J40" s="122"/>
      <c r="K40" s="385"/>
      <c r="L40" s="122"/>
      <c r="M40" s="385"/>
      <c r="N40" s="122"/>
      <c r="O40" s="385"/>
      <c r="P40" s="122"/>
      <c r="Q40" s="385"/>
      <c r="R40" s="120"/>
      <c r="S40" s="173"/>
      <c r="T40" s="120"/>
      <c r="U40" s="173"/>
      <c r="V40" s="628" t="s">
        <v>502</v>
      </c>
    </row>
    <row r="41" spans="2:22" x14ac:dyDescent="0.2">
      <c r="B41" s="31"/>
      <c r="C41" s="14"/>
      <c r="D41" s="334" t="s">
        <v>286</v>
      </c>
      <c r="E41" s="14" t="s">
        <v>22</v>
      </c>
      <c r="F41" s="30"/>
      <c r="G41" s="219"/>
      <c r="H41" s="30"/>
      <c r="I41" s="219"/>
      <c r="J41" s="335"/>
      <c r="K41" s="192"/>
      <c r="L41" s="120">
        <v>0</v>
      </c>
      <c r="M41" s="172">
        <f>References!B17</f>
        <v>14</v>
      </c>
      <c r="N41" s="120">
        <v>0</v>
      </c>
      <c r="O41" s="172">
        <f>References!B18</f>
        <v>15</v>
      </c>
      <c r="P41" s="413">
        <v>4601</v>
      </c>
      <c r="Q41" s="172">
        <f>References!$B$19</f>
        <v>16</v>
      </c>
      <c r="R41" s="335"/>
      <c r="S41" s="192"/>
      <c r="T41" s="335"/>
      <c r="U41" s="192"/>
      <c r="V41" s="628"/>
    </row>
    <row r="42" spans="2:22" x14ac:dyDescent="0.2">
      <c r="B42" s="31"/>
      <c r="C42" s="14"/>
      <c r="D42" s="334" t="s">
        <v>287</v>
      </c>
      <c r="E42" s="14" t="s">
        <v>22</v>
      </c>
      <c r="F42" s="30"/>
      <c r="G42" s="219"/>
      <c r="H42" s="30"/>
      <c r="I42" s="219"/>
      <c r="J42" s="335"/>
      <c r="K42" s="192"/>
      <c r="L42" s="122" t="s">
        <v>45</v>
      </c>
      <c r="M42" s="385"/>
      <c r="N42" s="303" t="s">
        <v>45</v>
      </c>
      <c r="O42" s="172"/>
      <c r="P42" s="386">
        <v>2.0000000000000002E-5</v>
      </c>
      <c r="Q42" s="172">
        <f>References!$B$19</f>
        <v>16</v>
      </c>
      <c r="R42" s="335"/>
      <c r="S42" s="192"/>
      <c r="T42" s="335"/>
      <c r="U42" s="192"/>
      <c r="V42" s="628"/>
    </row>
    <row r="43" spans="2:22" ht="24" x14ac:dyDescent="0.2">
      <c r="B43" s="32" t="s">
        <v>13</v>
      </c>
      <c r="C43" s="210" t="s">
        <v>150</v>
      </c>
      <c r="D43" s="326" t="s">
        <v>648</v>
      </c>
      <c r="E43" s="210" t="s">
        <v>22</v>
      </c>
      <c r="F43" s="32">
        <v>2</v>
      </c>
      <c r="G43" s="176">
        <f>References!B15</f>
        <v>12</v>
      </c>
      <c r="H43" s="32" t="s">
        <v>45</v>
      </c>
      <c r="I43" s="179"/>
      <c r="J43" s="145" t="s">
        <v>45</v>
      </c>
      <c r="K43" s="176">
        <f>References!B16</f>
        <v>13</v>
      </c>
      <c r="L43" s="32">
        <v>8</v>
      </c>
      <c r="M43" s="176">
        <f>References!B17</f>
        <v>14</v>
      </c>
      <c r="N43" s="32">
        <v>73</v>
      </c>
      <c r="O43" s="176">
        <f>References!B18</f>
        <v>15</v>
      </c>
      <c r="P43" s="32">
        <v>58</v>
      </c>
      <c r="Q43" s="176">
        <f>References!B19</f>
        <v>16</v>
      </c>
      <c r="R43" s="32">
        <v>57</v>
      </c>
      <c r="S43" s="176">
        <f>References!$B$20</f>
        <v>17</v>
      </c>
      <c r="T43" s="32">
        <v>33</v>
      </c>
      <c r="U43" s="176">
        <f>References!B21</f>
        <v>18</v>
      </c>
      <c r="V43" s="357" t="s">
        <v>649</v>
      </c>
    </row>
    <row r="44" spans="2:22" ht="24" x14ac:dyDescent="0.2">
      <c r="B44" s="31" t="s">
        <v>13</v>
      </c>
      <c r="C44" s="14" t="s">
        <v>151</v>
      </c>
      <c r="D44" s="35" t="s">
        <v>645</v>
      </c>
      <c r="E44" s="14" t="s">
        <v>22</v>
      </c>
      <c r="F44" s="31">
        <v>0</v>
      </c>
      <c r="G44" s="218">
        <f>References!B15</f>
        <v>12</v>
      </c>
      <c r="H44" s="31"/>
      <c r="I44" s="166"/>
      <c r="J44" s="31">
        <v>0</v>
      </c>
      <c r="K44" s="218">
        <f>References!B16</f>
        <v>13</v>
      </c>
      <c r="L44" s="31">
        <v>0</v>
      </c>
      <c r="M44" s="218">
        <f>References!B17</f>
        <v>14</v>
      </c>
      <c r="N44" s="31">
        <v>0</v>
      </c>
      <c r="O44" s="218">
        <f>References!B18</f>
        <v>15</v>
      </c>
      <c r="P44" s="31">
        <v>0</v>
      </c>
      <c r="Q44" s="218">
        <f>References!B19</f>
        <v>16</v>
      </c>
      <c r="R44" s="31">
        <v>11</v>
      </c>
      <c r="S44" s="218">
        <f>References!$B$20</f>
        <v>17</v>
      </c>
      <c r="T44" s="31">
        <v>21</v>
      </c>
      <c r="U44" s="218">
        <f>References!B21</f>
        <v>18</v>
      </c>
      <c r="V44" s="14"/>
    </row>
    <row r="45" spans="2:22" ht="24" x14ac:dyDescent="0.2">
      <c r="B45" s="32" t="s">
        <v>13</v>
      </c>
      <c r="C45" s="210" t="s">
        <v>152</v>
      </c>
      <c r="D45" s="326" t="s">
        <v>646</v>
      </c>
      <c r="E45" s="210" t="s">
        <v>22</v>
      </c>
      <c r="F45" s="32">
        <v>0</v>
      </c>
      <c r="G45" s="176">
        <f>References!B15</f>
        <v>12</v>
      </c>
      <c r="H45" s="32"/>
      <c r="I45" s="179"/>
      <c r="J45" s="32">
        <v>0</v>
      </c>
      <c r="K45" s="176">
        <f>References!B16</f>
        <v>13</v>
      </c>
      <c r="L45" s="32">
        <v>0</v>
      </c>
      <c r="M45" s="176">
        <f>References!B17</f>
        <v>14</v>
      </c>
      <c r="N45" s="32">
        <v>0</v>
      </c>
      <c r="O45" s="176">
        <f>References!B18</f>
        <v>15</v>
      </c>
      <c r="P45" s="32">
        <v>0</v>
      </c>
      <c r="Q45" s="176">
        <f>References!B19</f>
        <v>16</v>
      </c>
      <c r="R45" s="32">
        <v>0</v>
      </c>
      <c r="S45" s="176">
        <f>References!$B$20</f>
        <v>17</v>
      </c>
      <c r="T45" s="32">
        <v>0</v>
      </c>
      <c r="U45" s="176">
        <f>References!B21</f>
        <v>18</v>
      </c>
      <c r="V45" s="210"/>
    </row>
    <row r="46" spans="2:22" ht="24" x14ac:dyDescent="0.2">
      <c r="B46" s="120" t="s">
        <v>23</v>
      </c>
      <c r="C46" s="18" t="s">
        <v>141</v>
      </c>
      <c r="D46" s="121" t="s">
        <v>297</v>
      </c>
      <c r="E46" s="18" t="s">
        <v>25</v>
      </c>
      <c r="F46" s="122" t="s">
        <v>45</v>
      </c>
      <c r="G46" s="165"/>
      <c r="H46" s="120">
        <v>4.3</v>
      </c>
      <c r="I46" s="165">
        <f>References!B52</f>
        <v>49</v>
      </c>
      <c r="J46" s="120">
        <v>7.7</v>
      </c>
      <c r="K46" s="165">
        <f>References!B52</f>
        <v>49</v>
      </c>
      <c r="L46" s="120">
        <v>6</v>
      </c>
      <c r="M46" s="172">
        <f>References!B52</f>
        <v>49</v>
      </c>
      <c r="N46" s="120">
        <v>4.0999999999999996</v>
      </c>
      <c r="O46" s="172">
        <f>References!B52</f>
        <v>49</v>
      </c>
      <c r="P46" s="120">
        <v>3.4</v>
      </c>
      <c r="Q46" s="218">
        <f>References!B52</f>
        <v>49</v>
      </c>
      <c r="R46" s="123">
        <v>3.5</v>
      </c>
      <c r="S46" s="187">
        <f>References!B51</f>
        <v>48</v>
      </c>
      <c r="T46" s="120">
        <v>3.9</v>
      </c>
      <c r="U46" s="172">
        <f>References!G7</f>
        <v>66</v>
      </c>
      <c r="V46" s="18"/>
    </row>
    <row r="47" spans="2:22" ht="24" x14ac:dyDescent="0.2">
      <c r="B47" s="32" t="s">
        <v>23</v>
      </c>
      <c r="C47" s="210" t="s">
        <v>143</v>
      </c>
      <c r="D47" s="326" t="s">
        <v>153</v>
      </c>
      <c r="E47" s="210" t="s">
        <v>25</v>
      </c>
      <c r="F47" s="76">
        <v>0.84260000000000002</v>
      </c>
      <c r="G47" s="180">
        <f>References!B42</f>
        <v>39</v>
      </c>
      <c r="H47" s="76">
        <v>0.83220000000000005</v>
      </c>
      <c r="I47" s="180">
        <f>References!B42</f>
        <v>39</v>
      </c>
      <c r="J47" s="75">
        <v>0.88480000000000003</v>
      </c>
      <c r="K47" s="180">
        <f>References!B42</f>
        <v>39</v>
      </c>
      <c r="L47" s="496">
        <v>0.84699999999999998</v>
      </c>
      <c r="M47" s="176">
        <f>References!G7</f>
        <v>66</v>
      </c>
      <c r="N47" s="496">
        <v>0.88900000000000001</v>
      </c>
      <c r="O47" s="176">
        <f>References!G7</f>
        <v>66</v>
      </c>
      <c r="P47" s="496">
        <v>0.79300000000000004</v>
      </c>
      <c r="Q47" s="176">
        <f>References!G7</f>
        <v>66</v>
      </c>
      <c r="R47" s="497">
        <v>0.86199999999999999</v>
      </c>
      <c r="S47" s="188">
        <f>References!G7</f>
        <v>66</v>
      </c>
      <c r="T47" s="495">
        <v>0.86</v>
      </c>
      <c r="U47" s="176">
        <f>References!G7</f>
        <v>66</v>
      </c>
      <c r="V47" s="210"/>
    </row>
    <row r="48" spans="2:22" ht="24" x14ac:dyDescent="0.2">
      <c r="B48" s="31" t="s">
        <v>23</v>
      </c>
      <c r="C48" s="14" t="s">
        <v>141</v>
      </c>
      <c r="D48" s="35" t="s">
        <v>436</v>
      </c>
      <c r="E48" s="14" t="s">
        <v>15</v>
      </c>
      <c r="F48" s="30"/>
      <c r="G48" s="219"/>
      <c r="H48" s="30"/>
      <c r="I48" s="219"/>
      <c r="J48" s="335"/>
      <c r="K48" s="192"/>
      <c r="L48" s="31">
        <v>7.35</v>
      </c>
      <c r="M48" s="218">
        <f>References!G4</f>
        <v>63</v>
      </c>
      <c r="N48" s="31">
        <v>8.2100000000000009</v>
      </c>
      <c r="O48" s="218">
        <f>References!G4</f>
        <v>63</v>
      </c>
      <c r="P48" s="31">
        <v>7.62</v>
      </c>
      <c r="Q48" s="218">
        <f>References!G4</f>
        <v>63</v>
      </c>
      <c r="R48" s="293">
        <v>7.56</v>
      </c>
      <c r="S48" s="189">
        <f>References!G4</f>
        <v>63</v>
      </c>
      <c r="T48" s="31">
        <v>7.05</v>
      </c>
      <c r="U48" s="218">
        <f>References!G8</f>
        <v>67</v>
      </c>
      <c r="V48" s="267" t="s">
        <v>450</v>
      </c>
    </row>
    <row r="49" spans="2:22" ht="24" x14ac:dyDescent="0.2">
      <c r="B49" s="33" t="s">
        <v>23</v>
      </c>
      <c r="C49" s="337" t="s">
        <v>143</v>
      </c>
      <c r="D49" s="336" t="s">
        <v>153</v>
      </c>
      <c r="E49" s="337" t="s">
        <v>15</v>
      </c>
      <c r="F49" s="33">
        <v>68</v>
      </c>
      <c r="G49" s="182">
        <f>References!B25</f>
        <v>22</v>
      </c>
      <c r="H49" s="33">
        <v>61</v>
      </c>
      <c r="I49" s="182">
        <f>References!B25</f>
        <v>22</v>
      </c>
      <c r="J49" s="338">
        <v>56</v>
      </c>
      <c r="K49" s="183">
        <f>References!B25</f>
        <v>22</v>
      </c>
      <c r="L49" s="33">
        <v>72</v>
      </c>
      <c r="M49" s="182">
        <f>References!G4</f>
        <v>63</v>
      </c>
      <c r="N49" s="33">
        <v>70</v>
      </c>
      <c r="O49" s="182">
        <f>References!G4</f>
        <v>63</v>
      </c>
      <c r="P49" s="33">
        <v>60</v>
      </c>
      <c r="Q49" s="182">
        <f>References!G4</f>
        <v>63</v>
      </c>
      <c r="R49" s="338">
        <v>71</v>
      </c>
      <c r="S49" s="183">
        <f>References!G4</f>
        <v>63</v>
      </c>
      <c r="T49" s="33">
        <v>79</v>
      </c>
      <c r="U49" s="182">
        <f>References!G4</f>
        <v>63</v>
      </c>
      <c r="V49" s="337"/>
    </row>
    <row r="50" spans="2:22" x14ac:dyDescent="0.2"/>
    <row r="51" spans="2:22" x14ac:dyDescent="0.2">
      <c r="B51" s="518" t="s">
        <v>692</v>
      </c>
    </row>
  </sheetData>
  <sheetProtection password="D74A" sheet="1" objects="1" scenarios="1" autoFilter="0"/>
  <autoFilter ref="B4:V49"/>
  <customSheetViews>
    <customSheetView guid="{0C2EE1E2-FAB7-4127-955E-A440A139E075}" fitToPage="1" showAutoFilter="1" hiddenRows="1">
      <pane xSplit="4" ySplit="3" topLeftCell="G32" activePane="bottomRight" state="frozen"/>
      <selection pane="bottomRight" activeCell="H46" sqref="H46"/>
      <pageMargins left="0.74803149606299213" right="0.74803149606299213" top="0.98425196850393704" bottom="0.98425196850393704" header="0.51181102362204722" footer="0.51181102362204722"/>
      <pageSetup paperSize="8" fitToHeight="0" orientation="landscape" horizontalDpi="300" verticalDpi="300" r:id="rId1"/>
      <headerFooter alignWithMargins="0">
        <oddHeader>&amp;L&amp;A&amp;RPART C -  NSW water businesses performance indicators database</oddHeader>
        <oddFooter>&amp;CPage &amp;P of &amp;N</oddFooter>
      </headerFooter>
      <autoFilter ref="A3:U48"/>
    </customSheetView>
  </customSheetViews>
  <mergeCells count="13">
    <mergeCell ref="V40:V42"/>
    <mergeCell ref="B3:D3"/>
    <mergeCell ref="B2:V2"/>
    <mergeCell ref="V3:V4"/>
    <mergeCell ref="F3:F4"/>
    <mergeCell ref="H3:H4"/>
    <mergeCell ref="J3:J4"/>
    <mergeCell ref="L3:L4"/>
    <mergeCell ref="N3:N4"/>
    <mergeCell ref="P3:P4"/>
    <mergeCell ref="R3:R4"/>
    <mergeCell ref="T3:T4"/>
    <mergeCell ref="E3:E4"/>
  </mergeCells>
  <hyperlinks>
    <hyperlink ref="G38" location="References!E13" display="References!E13"/>
    <hyperlink ref="K35" location="References!E14" display="References!E14"/>
    <hyperlink ref="M35" location="References!E15" display="References!E15"/>
    <hyperlink ref="O35" location="References!E16" display="References!E16"/>
    <hyperlink ref="Q35" location="References!E17" display="References!E17"/>
    <hyperlink ref="S35" location="References!E18" display="References!E18"/>
    <hyperlink ref="O36:O45" location="References!E15" display="References!E15"/>
    <hyperlink ref="G8" location="References!E42" display="References!E42"/>
    <hyperlink ref="I8" location="References!E42" display="References!E42"/>
    <hyperlink ref="K8" location="References!E42" display="References!E42"/>
    <hyperlink ref="G5" location="References!E27" display="References!E27"/>
    <hyperlink ref="K5" location="References!E42" display="References!E42"/>
    <hyperlink ref="I5" location="References!E42" display="References!E42"/>
    <hyperlink ref="K47" location="References!E42" display="References!E42"/>
    <hyperlink ref="I47" location="References!E42" display="References!E42"/>
    <hyperlink ref="G47" location="References!E42" display="References!E42"/>
    <hyperlink ref="K22" location="References!E37" display="References!E37"/>
    <hyperlink ref="I22" location="References!E37" display="References!E37"/>
    <hyperlink ref="G22" location="References!E37" display="References!E37"/>
    <hyperlink ref="G20" location="References!E37" display="References!E37"/>
    <hyperlink ref="I20" location="References!E37" display="References!E37"/>
    <hyperlink ref="K20" location="References!E37" display="References!E37"/>
    <hyperlink ref="K19" location="References!E37" display="References!E37"/>
    <hyperlink ref="I19" location="References!E37" display="References!E37"/>
    <hyperlink ref="G19" location="References!E37" display="References!E37"/>
    <hyperlink ref="K18" location="References!E37" display="References!E37"/>
    <hyperlink ref="I18" location="References!E37" display="References!E37"/>
    <hyperlink ref="G18" location="References!E37" display="References!E37"/>
    <hyperlink ref="G16" location="References!E37" display="References!E37"/>
    <hyperlink ref="K16" location="References!E37" display="References!E37"/>
    <hyperlink ref="I16" location="References!E37" display="References!E37"/>
    <hyperlink ref="K15" location="References!E37" display="References!E37"/>
    <hyperlink ref="I15" location="References!E37" display="References!E37"/>
    <hyperlink ref="K17" location="References!E37" display="References!E37"/>
    <hyperlink ref="I17" location="References!E37" display="References!E37"/>
    <hyperlink ref="G17" location="References!E37" display="References!E37"/>
    <hyperlink ref="K14" location="References!E37" display="References!E37"/>
    <hyperlink ref="I14" location="References!E37" display="References!E37"/>
    <hyperlink ref="G14" location="References!E28" display="References!E28"/>
    <hyperlink ref="G17:G19" location="References!E42" display="References!E42"/>
    <hyperlink ref="U36:U39" location="References!E21" display="References!E21"/>
    <hyperlink ref="Q36:Q41" location="References!E19" display="References!E19"/>
    <hyperlink ref="O36:O41" location="References!E18" display="References!E18"/>
    <hyperlink ref="M36:M41" location="References!E17" display="References!E17"/>
    <hyperlink ref="G36:G39" location="References!E15" display="References!E15"/>
    <hyperlink ref="G43" location="References!E15" display="References!E15"/>
    <hyperlink ref="G49" location="References!E25" display="References!E25"/>
    <hyperlink ref="G44:G45" location="References!E15" display="References!E15"/>
    <hyperlink ref="G29:G30" location="References!E37" display="References!E37"/>
    <hyperlink ref="K29:K30" location="References!E37" display="References!E37"/>
    <hyperlink ref="U23:U34" location="References!J4" display="References!J4"/>
    <hyperlink ref="U5:U21" location="References!J7" display="References!J7"/>
    <hyperlink ref="S15:S21" location="References!E51" display="References!E51"/>
    <hyperlink ref="S13:S14" location="References!J7" display="References!J7"/>
    <hyperlink ref="S5" location="References!E51" display="References!E51"/>
    <hyperlink ref="Q14:Q21" location="References!E52" display="References!E52"/>
    <hyperlink ref="Q13" location="References!J7" display="References!J7"/>
    <hyperlink ref="Q8" location="References!E52" display="References!E52"/>
    <hyperlink ref="Q5" location="References!E52" display="References!E52"/>
    <hyperlink ref="O5" location="References!E49" display="References!E49"/>
    <hyperlink ref="O8" location="References!E49" display="References!E49"/>
    <hyperlink ref="O13" location="References!J7" display="References!J7"/>
    <hyperlink ref="O14:O21" location="References!E49" display="References!E49"/>
    <hyperlink ref="O24" location="References!J4" display="References!J4"/>
    <hyperlink ref="M24" location="References!J4" display="References!J4"/>
    <hyperlink ref="M14:M21" location="References!E32" display="References!E32"/>
    <hyperlink ref="M13" location="References!J7" display="References!J7"/>
    <hyperlink ref="M8" location="References!E32" display="References!E32"/>
    <hyperlink ref="M5" location="References!E32" display="References!E32"/>
    <hyperlink ref="K14:K19" location="References!E42" display="References!E42"/>
    <hyperlink ref="I14:I19" location="References!E42" display="References!E42"/>
    <hyperlink ref="K43:K45" location="References!E16" display="References!E16"/>
    <hyperlink ref="M43:M45" location="References!E17" display="References!E17"/>
    <hyperlink ref="O43:O45" location="References!E18" display="References!E18"/>
    <hyperlink ref="Q43:Q45" location="References!E19" display="References!E19"/>
    <hyperlink ref="I49" location="References!E25" display="References!E25"/>
    <hyperlink ref="I46" location="References!E52" display="References!E52"/>
    <hyperlink ref="K46" location="References!E52" display="References!E52"/>
    <hyperlink ref="U43:U45" location="References!E21" display="References!E21"/>
    <hyperlink ref="U46" location="References!J7" display="References!J7"/>
    <hyperlink ref="U47" location="References!J7" display="References!J7"/>
    <hyperlink ref="U48" location="References!J8" display="References!J8"/>
    <hyperlink ref="U49" location="References!J4" display="References!J4"/>
    <hyperlink ref="S46" location="References!E51" display="References!E51"/>
    <hyperlink ref="S47" location="References!J7" display="References!J7"/>
    <hyperlink ref="S48" location="References!J4" display="References!J4"/>
    <hyperlink ref="S49" location="References!J4" display="References!J4"/>
    <hyperlink ref="Q46" location="References!E52" display="References!E52"/>
    <hyperlink ref="Q47" location="References!J7" display="References!J7"/>
    <hyperlink ref="Q48" location="References!J4" display="References!J4"/>
    <hyperlink ref="Q49" location="References!J4" display="References!J4"/>
    <hyperlink ref="O48:O49" location="References!J4" display="References!J4"/>
    <hyperlink ref="M48:M49" location="References!J4" display="References!J4"/>
    <hyperlink ref="K49" location="References!E25" display="References!E25"/>
    <hyperlink ref="M47" location="References!J7" display="References!J7"/>
    <hyperlink ref="O47" location="References!J7" display="References!J7"/>
    <hyperlink ref="O46" location="References!E52" display="References!E52"/>
    <hyperlink ref="M46" location="References!E52" display="References!E52"/>
    <hyperlink ref="I38" location="References!J9" display="References!J9"/>
    <hyperlink ref="I39" location="References!J9" display="References!J9"/>
    <hyperlink ref="I36" location="References!J9" display="References!J9"/>
    <hyperlink ref="I37" location="References!J9" display="References!J9"/>
    <hyperlink ref="Q42" location="References!E19" display="References!E19"/>
    <hyperlink ref="M29" location="References!J17" display="References!J17"/>
    <hyperlink ref="O29" location="References!J17" display="References!J17"/>
    <hyperlink ref="Q29" location="References!J17" display="References!J17"/>
    <hyperlink ref="S29" location="References!J17" display="References!J17"/>
    <hyperlink ref="S8" location="References!E51" display="References!E51"/>
    <hyperlink ref="M22" location="References!E32" display="References!E32"/>
    <hyperlink ref="O22" location="References!E49" display="References!E49"/>
    <hyperlink ref="S24" location="References!J4" display="References!J4"/>
    <hyperlink ref="Q24" location="References!J4" display="References!J4"/>
    <hyperlink ref="S36" location="References!E20" display="References!E20"/>
    <hyperlink ref="S37:S39" location="References!E20" display="References!E20"/>
    <hyperlink ref="S43:S45" location="References!E20" display="References!E20"/>
    <hyperlink ref="I29:I30" location="References!E37" display="References!E37"/>
  </hyperlinks>
  <pageMargins left="0.74803149606299213" right="0.74803149606299213" top="0.98425196850393704" bottom="0.98425196850393704" header="0.51181102362204722" footer="0.51181102362204722"/>
  <pageSetup paperSize="8" scale="81" fitToHeight="0" orientation="landscape" horizontalDpi="300" verticalDpi="300" r:id="rId2"/>
  <headerFooter alignWithMargins="0">
    <oddHeader>&amp;L&amp;A&amp;RPART C -  NSW water businesses performance indicators database</oddHeader>
    <oddFooter>&amp;CPage &amp;P of &amp;N</oddFooter>
  </headerFooter>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0" tint="-4.9989318521683403E-2"/>
    <pageSetUpPr fitToPage="1"/>
  </sheetPr>
  <dimension ref="A1:L71"/>
  <sheetViews>
    <sheetView showGridLines="0" showRowColHeaders="0" zoomScaleNormal="100" zoomScaleSheetLayoutView="70" zoomScalePageLayoutView="55" workbookViewId="0"/>
  </sheetViews>
  <sheetFormatPr defaultColWidth="0" defaultRowHeight="12" zeroHeight="1" x14ac:dyDescent="0.2"/>
  <cols>
    <col min="1" max="1" width="2.28515625" style="22" customWidth="1"/>
    <col min="2" max="2" width="3.7109375" style="22" customWidth="1"/>
    <col min="3" max="4" width="10.28515625" style="22" hidden="1" customWidth="1"/>
    <col min="5" max="5" width="10.28515625" style="22" customWidth="1"/>
    <col min="6" max="6" width="84" style="22" customWidth="1"/>
    <col min="7" max="7" width="4.140625" style="22" bestFit="1" customWidth="1"/>
    <col min="8" max="9" width="10.28515625" style="22" hidden="1" customWidth="1"/>
    <col min="10" max="10" width="10.28515625" style="22" customWidth="1"/>
    <col min="11" max="11" width="83.7109375" style="22" customWidth="1"/>
    <col min="12" max="12" width="2.28515625" style="22" customWidth="1"/>
    <col min="13" max="16384" width="9.140625" style="22" hidden="1"/>
  </cols>
  <sheetData>
    <row r="1" spans="2:11" ht="15" customHeight="1" x14ac:dyDescent="0.2">
      <c r="C1" s="641"/>
      <c r="D1" s="641"/>
      <c r="E1" s="641"/>
      <c r="F1" s="641"/>
    </row>
    <row r="2" spans="2:11" x14ac:dyDescent="0.2">
      <c r="B2" s="639" t="s">
        <v>679</v>
      </c>
      <c r="C2" s="644" t="s">
        <v>30</v>
      </c>
      <c r="D2" s="644"/>
      <c r="E2" s="639" t="s">
        <v>35</v>
      </c>
      <c r="F2" s="642" t="s">
        <v>34</v>
      </c>
      <c r="G2" s="639" t="s">
        <v>679</v>
      </c>
      <c r="H2" s="644" t="s">
        <v>30</v>
      </c>
      <c r="I2" s="644"/>
      <c r="J2" s="639" t="s">
        <v>35</v>
      </c>
      <c r="K2" s="642" t="s">
        <v>34</v>
      </c>
    </row>
    <row r="3" spans="2:11" x14ac:dyDescent="0.2">
      <c r="B3" s="640"/>
      <c r="C3" s="499" t="s">
        <v>29</v>
      </c>
      <c r="D3" s="499" t="s">
        <v>31</v>
      </c>
      <c r="E3" s="640"/>
      <c r="F3" s="643"/>
      <c r="G3" s="640"/>
      <c r="H3" s="499" t="s">
        <v>29</v>
      </c>
      <c r="I3" s="499" t="s">
        <v>31</v>
      </c>
      <c r="J3" s="640"/>
      <c r="K3" s="643"/>
    </row>
    <row r="4" spans="2:11" x14ac:dyDescent="0.2">
      <c r="B4" s="550">
        <v>1</v>
      </c>
      <c r="C4" s="116" t="s">
        <v>393</v>
      </c>
      <c r="D4" s="116" t="s">
        <v>371</v>
      </c>
      <c r="E4" s="551">
        <v>38936</v>
      </c>
      <c r="F4" s="114" t="s">
        <v>676</v>
      </c>
      <c r="G4" s="550">
        <f>B65+1</f>
        <v>63</v>
      </c>
      <c r="H4" s="116" t="s">
        <v>420</v>
      </c>
      <c r="I4" s="116" t="s">
        <v>407</v>
      </c>
      <c r="J4" s="551">
        <v>41518</v>
      </c>
      <c r="K4" s="114" t="s">
        <v>652</v>
      </c>
    </row>
    <row r="5" spans="2:11" x14ac:dyDescent="0.2">
      <c r="B5" s="550">
        <f>B4+1</f>
        <v>2</v>
      </c>
      <c r="C5" s="116" t="s">
        <v>392</v>
      </c>
      <c r="D5" s="116" t="s">
        <v>371</v>
      </c>
      <c r="E5" s="551">
        <v>39282</v>
      </c>
      <c r="F5" s="114" t="s">
        <v>391</v>
      </c>
      <c r="G5" s="550">
        <f>G4+1</f>
        <v>64</v>
      </c>
      <c r="H5" s="116" t="s">
        <v>421</v>
      </c>
      <c r="I5" s="116" t="s">
        <v>412</v>
      </c>
      <c r="J5" s="551">
        <v>41548</v>
      </c>
      <c r="K5" s="137" t="s">
        <v>669</v>
      </c>
    </row>
    <row r="6" spans="2:11" x14ac:dyDescent="0.2">
      <c r="B6" s="550">
        <f>B5+1</f>
        <v>3</v>
      </c>
      <c r="C6" s="116" t="s">
        <v>404</v>
      </c>
      <c r="D6" s="116" t="s">
        <v>405</v>
      </c>
      <c r="E6" s="551">
        <v>39674</v>
      </c>
      <c r="F6" s="114" t="s">
        <v>390</v>
      </c>
      <c r="G6" s="550">
        <f t="shared" ref="G6:G65" si="0">G5+1</f>
        <v>65</v>
      </c>
      <c r="H6" s="116" t="s">
        <v>422</v>
      </c>
      <c r="I6" s="116" t="s">
        <v>412</v>
      </c>
      <c r="J6" s="551">
        <v>41518</v>
      </c>
      <c r="K6" s="114" t="s">
        <v>670</v>
      </c>
    </row>
    <row r="7" spans="2:11" x14ac:dyDescent="0.2">
      <c r="B7" s="550">
        <f>B6+1</f>
        <v>4</v>
      </c>
      <c r="C7" s="500" t="s">
        <v>28</v>
      </c>
      <c r="D7" s="500" t="s">
        <v>32</v>
      </c>
      <c r="E7" s="551">
        <v>40035</v>
      </c>
      <c r="F7" s="23" t="s">
        <v>33</v>
      </c>
      <c r="G7" s="550">
        <f>G6+1</f>
        <v>66</v>
      </c>
      <c r="H7" s="116" t="s">
        <v>422</v>
      </c>
      <c r="I7" s="116" t="s">
        <v>412</v>
      </c>
      <c r="J7" s="551">
        <v>41518</v>
      </c>
      <c r="K7" s="53" t="s">
        <v>671</v>
      </c>
    </row>
    <row r="8" spans="2:11" x14ac:dyDescent="0.2">
      <c r="B8" s="550">
        <f>B7+1</f>
        <v>5</v>
      </c>
      <c r="C8" s="500" t="s">
        <v>37</v>
      </c>
      <c r="D8" s="501" t="s">
        <v>39</v>
      </c>
      <c r="E8" s="551">
        <v>40389</v>
      </c>
      <c r="F8" s="23" t="s">
        <v>38</v>
      </c>
      <c r="G8" s="550">
        <f t="shared" si="0"/>
        <v>67</v>
      </c>
      <c r="H8" s="116" t="s">
        <v>650</v>
      </c>
      <c r="I8" s="116" t="s">
        <v>426</v>
      </c>
      <c r="J8" s="551">
        <v>41589</v>
      </c>
      <c r="K8" s="53" t="s">
        <v>684</v>
      </c>
    </row>
    <row r="9" spans="2:11" x14ac:dyDescent="0.2">
      <c r="B9" s="550">
        <f t="shared" ref="B9:B65" si="1">B8+1</f>
        <v>6</v>
      </c>
      <c r="C9" s="500" t="s">
        <v>40</v>
      </c>
      <c r="D9" s="500" t="s">
        <v>41</v>
      </c>
      <c r="E9" s="551">
        <v>40752</v>
      </c>
      <c r="F9" s="23" t="s">
        <v>559</v>
      </c>
      <c r="G9" s="550">
        <f t="shared" si="0"/>
        <v>68</v>
      </c>
      <c r="H9" s="115" t="s">
        <v>45</v>
      </c>
      <c r="I9" s="195" t="s">
        <v>45</v>
      </c>
      <c r="J9" s="554">
        <v>39325</v>
      </c>
      <c r="K9" s="388" t="s">
        <v>672</v>
      </c>
    </row>
    <row r="10" spans="2:11" x14ac:dyDescent="0.2">
      <c r="B10" s="550">
        <f t="shared" si="1"/>
        <v>7</v>
      </c>
      <c r="C10" s="500" t="s">
        <v>42</v>
      </c>
      <c r="D10" s="500" t="s">
        <v>43</v>
      </c>
      <c r="E10" s="551">
        <v>41117</v>
      </c>
      <c r="F10" s="23" t="s">
        <v>44</v>
      </c>
      <c r="G10" s="550">
        <f t="shared" si="0"/>
        <v>69</v>
      </c>
      <c r="H10" s="116" t="s">
        <v>447</v>
      </c>
      <c r="I10" s="502" t="s">
        <v>317</v>
      </c>
      <c r="J10" s="554">
        <v>39721</v>
      </c>
      <c r="K10" s="317" t="s">
        <v>448</v>
      </c>
    </row>
    <row r="11" spans="2:11" x14ac:dyDescent="0.2">
      <c r="B11" s="550">
        <f t="shared" si="1"/>
        <v>8</v>
      </c>
      <c r="C11" s="500" t="s">
        <v>406</v>
      </c>
      <c r="D11" s="500" t="s">
        <v>407</v>
      </c>
      <c r="E11" s="551">
        <v>41480</v>
      </c>
      <c r="F11" s="389" t="s">
        <v>408</v>
      </c>
      <c r="G11" s="550">
        <f t="shared" si="0"/>
        <v>70</v>
      </c>
      <c r="H11" s="115" t="s">
        <v>45</v>
      </c>
      <c r="I11" s="195" t="s">
        <v>45</v>
      </c>
      <c r="J11" s="554">
        <v>41605</v>
      </c>
      <c r="K11" s="388" t="s">
        <v>452</v>
      </c>
    </row>
    <row r="12" spans="2:11" x14ac:dyDescent="0.2">
      <c r="B12" s="550">
        <f>B11+1</f>
        <v>9</v>
      </c>
      <c r="C12" s="503" t="s">
        <v>45</v>
      </c>
      <c r="D12" s="503" t="s">
        <v>45</v>
      </c>
      <c r="E12" s="555" t="s">
        <v>45</v>
      </c>
      <c r="F12" s="504" t="s">
        <v>46</v>
      </c>
      <c r="G12" s="550">
        <f t="shared" si="0"/>
        <v>71</v>
      </c>
      <c r="H12" s="115" t="s">
        <v>45</v>
      </c>
      <c r="I12" s="195" t="s">
        <v>45</v>
      </c>
      <c r="J12" s="554">
        <v>40483</v>
      </c>
      <c r="K12" s="388" t="s">
        <v>653</v>
      </c>
    </row>
    <row r="13" spans="2:11" x14ac:dyDescent="0.2">
      <c r="B13" s="550">
        <f t="shared" si="1"/>
        <v>10</v>
      </c>
      <c r="C13" s="500" t="s">
        <v>47</v>
      </c>
      <c r="D13" s="500" t="s">
        <v>48</v>
      </c>
      <c r="E13" s="551">
        <v>40877</v>
      </c>
      <c r="F13" s="388" t="s">
        <v>616</v>
      </c>
      <c r="G13" s="550">
        <f t="shared" si="0"/>
        <v>72</v>
      </c>
      <c r="H13" s="115" t="s">
        <v>45</v>
      </c>
      <c r="I13" s="195" t="s">
        <v>45</v>
      </c>
      <c r="J13" s="554">
        <v>39417</v>
      </c>
      <c r="K13" s="388" t="s">
        <v>453</v>
      </c>
    </row>
    <row r="14" spans="2:11" x14ac:dyDescent="0.2">
      <c r="B14" s="550">
        <f t="shared" si="1"/>
        <v>11</v>
      </c>
      <c r="C14" s="503" t="s">
        <v>45</v>
      </c>
      <c r="D14" s="503" t="s">
        <v>45</v>
      </c>
      <c r="E14" s="555" t="s">
        <v>45</v>
      </c>
      <c r="F14" s="504" t="s">
        <v>49</v>
      </c>
      <c r="G14" s="550">
        <f t="shared" si="0"/>
        <v>73</v>
      </c>
      <c r="H14" s="115" t="s">
        <v>45</v>
      </c>
      <c r="I14" s="115" t="s">
        <v>45</v>
      </c>
      <c r="J14" s="551">
        <v>38687</v>
      </c>
      <c r="K14" s="24" t="s">
        <v>673</v>
      </c>
    </row>
    <row r="15" spans="2:11" x14ac:dyDescent="0.2">
      <c r="B15" s="550">
        <f t="shared" si="1"/>
        <v>12</v>
      </c>
      <c r="C15" s="500" t="s">
        <v>178</v>
      </c>
      <c r="D15" s="500" t="s">
        <v>179</v>
      </c>
      <c r="E15" s="551">
        <v>38961</v>
      </c>
      <c r="F15" s="23" t="s">
        <v>180</v>
      </c>
      <c r="G15" s="550">
        <f t="shared" si="0"/>
        <v>74</v>
      </c>
      <c r="H15" s="116" t="s">
        <v>492</v>
      </c>
      <c r="I15" s="116" t="s">
        <v>426</v>
      </c>
      <c r="J15" s="551">
        <v>41705</v>
      </c>
      <c r="K15" s="53" t="s">
        <v>674</v>
      </c>
    </row>
    <row r="16" spans="2:11" x14ac:dyDescent="0.2">
      <c r="B16" s="550">
        <f t="shared" si="1"/>
        <v>13</v>
      </c>
      <c r="C16" s="500" t="s">
        <v>290</v>
      </c>
      <c r="D16" s="500" t="s">
        <v>113</v>
      </c>
      <c r="E16" s="551">
        <v>39692</v>
      </c>
      <c r="F16" s="23" t="s">
        <v>112</v>
      </c>
      <c r="G16" s="550">
        <f t="shared" si="0"/>
        <v>75</v>
      </c>
      <c r="H16" s="116" t="s">
        <v>489</v>
      </c>
      <c r="I16" s="116" t="s">
        <v>426</v>
      </c>
      <c r="J16" s="551">
        <v>41709</v>
      </c>
      <c r="K16" s="53" t="s">
        <v>490</v>
      </c>
    </row>
    <row r="17" spans="2:11" x14ac:dyDescent="0.2">
      <c r="B17" s="550">
        <f t="shared" si="1"/>
        <v>14</v>
      </c>
      <c r="C17" s="500" t="s">
        <v>155</v>
      </c>
      <c r="D17" s="500" t="s">
        <v>156</v>
      </c>
      <c r="E17" s="551">
        <v>40057</v>
      </c>
      <c r="F17" s="24" t="s">
        <v>157</v>
      </c>
      <c r="G17" s="550">
        <f t="shared" si="0"/>
        <v>76</v>
      </c>
      <c r="H17" s="116" t="s">
        <v>493</v>
      </c>
      <c r="I17" s="116" t="s">
        <v>426</v>
      </c>
      <c r="J17" s="551">
        <v>41708</v>
      </c>
      <c r="K17" s="53" t="s">
        <v>491</v>
      </c>
    </row>
    <row r="18" spans="2:11" x14ac:dyDescent="0.2">
      <c r="B18" s="550">
        <f t="shared" si="1"/>
        <v>15</v>
      </c>
      <c r="C18" s="500" t="s">
        <v>181</v>
      </c>
      <c r="D18" s="500" t="s">
        <v>182</v>
      </c>
      <c r="E18" s="551">
        <v>40422</v>
      </c>
      <c r="F18" s="24" t="s">
        <v>173</v>
      </c>
      <c r="G18" s="550">
        <f t="shared" si="0"/>
        <v>77</v>
      </c>
      <c r="H18" s="116" t="s">
        <v>494</v>
      </c>
      <c r="I18" s="116" t="s">
        <v>426</v>
      </c>
      <c r="J18" s="551">
        <v>41710</v>
      </c>
      <c r="K18" s="53" t="s">
        <v>560</v>
      </c>
    </row>
    <row r="19" spans="2:11" x14ac:dyDescent="0.2">
      <c r="B19" s="550">
        <f t="shared" si="1"/>
        <v>16</v>
      </c>
      <c r="C19" s="500" t="s">
        <v>183</v>
      </c>
      <c r="D19" s="500" t="s">
        <v>113</v>
      </c>
      <c r="E19" s="551">
        <v>40787</v>
      </c>
      <c r="F19" s="24" t="s">
        <v>174</v>
      </c>
      <c r="G19" s="550">
        <f t="shared" si="0"/>
        <v>78</v>
      </c>
      <c r="H19" s="115" t="s">
        <v>45</v>
      </c>
      <c r="I19" s="115" t="s">
        <v>45</v>
      </c>
      <c r="J19" s="509" t="s">
        <v>45</v>
      </c>
      <c r="K19" s="388" t="s">
        <v>627</v>
      </c>
    </row>
    <row r="20" spans="2:11" x14ac:dyDescent="0.2">
      <c r="B20" s="550">
        <f t="shared" si="1"/>
        <v>17</v>
      </c>
      <c r="C20" s="500" t="s">
        <v>176</v>
      </c>
      <c r="D20" s="500" t="s">
        <v>177</v>
      </c>
      <c r="E20" s="551">
        <v>41153</v>
      </c>
      <c r="F20" s="24" t="s">
        <v>175</v>
      </c>
      <c r="G20" s="550">
        <f t="shared" si="0"/>
        <v>79</v>
      </c>
      <c r="H20" s="115" t="s">
        <v>45</v>
      </c>
      <c r="I20" s="115" t="s">
        <v>45</v>
      </c>
      <c r="J20" s="509" t="s">
        <v>45</v>
      </c>
      <c r="K20" s="388" t="s">
        <v>612</v>
      </c>
    </row>
    <row r="21" spans="2:11" x14ac:dyDescent="0.2">
      <c r="B21" s="550">
        <f t="shared" si="1"/>
        <v>18</v>
      </c>
      <c r="C21" s="500" t="s">
        <v>423</v>
      </c>
      <c r="D21" s="500" t="s">
        <v>424</v>
      </c>
      <c r="E21" s="551">
        <v>41518</v>
      </c>
      <c r="F21" s="24" t="s">
        <v>425</v>
      </c>
      <c r="G21" s="550">
        <f t="shared" si="0"/>
        <v>80</v>
      </c>
      <c r="H21" s="115" t="s">
        <v>45</v>
      </c>
      <c r="I21" s="115" t="s">
        <v>45</v>
      </c>
      <c r="J21" s="509" t="s">
        <v>45</v>
      </c>
      <c r="K21" s="388" t="s">
        <v>613</v>
      </c>
    </row>
    <row r="22" spans="2:11" x14ac:dyDescent="0.2">
      <c r="B22" s="550">
        <f>B21+1</f>
        <v>19</v>
      </c>
      <c r="C22" s="500" t="s">
        <v>440</v>
      </c>
      <c r="D22" s="500" t="s">
        <v>439</v>
      </c>
      <c r="E22" s="551">
        <v>41605</v>
      </c>
      <c r="F22" s="504" t="s">
        <v>438</v>
      </c>
      <c r="G22" s="550">
        <f t="shared" si="0"/>
        <v>81</v>
      </c>
      <c r="H22" s="115" t="s">
        <v>45</v>
      </c>
      <c r="I22" s="115" t="s">
        <v>45</v>
      </c>
      <c r="J22" s="509" t="s">
        <v>45</v>
      </c>
      <c r="K22" s="388" t="s">
        <v>614</v>
      </c>
    </row>
    <row r="23" spans="2:11" x14ac:dyDescent="0.2">
      <c r="B23" s="550">
        <f t="shared" si="1"/>
        <v>20</v>
      </c>
      <c r="C23" s="503" t="s">
        <v>45</v>
      </c>
      <c r="D23" s="503" t="s">
        <v>45</v>
      </c>
      <c r="E23" s="552">
        <v>41518</v>
      </c>
      <c r="F23" s="23" t="s">
        <v>561</v>
      </c>
      <c r="G23" s="550">
        <f t="shared" si="0"/>
        <v>82</v>
      </c>
      <c r="H23" s="115" t="s">
        <v>45</v>
      </c>
      <c r="I23" s="115" t="s">
        <v>45</v>
      </c>
      <c r="J23" s="509" t="s">
        <v>45</v>
      </c>
      <c r="K23" s="388" t="s">
        <v>615</v>
      </c>
    </row>
    <row r="24" spans="2:11" x14ac:dyDescent="0.2">
      <c r="B24" s="550">
        <f t="shared" si="1"/>
        <v>21</v>
      </c>
      <c r="C24" s="503" t="s">
        <v>45</v>
      </c>
      <c r="D24" s="503" t="s">
        <v>45</v>
      </c>
      <c r="E24" s="552">
        <v>41334</v>
      </c>
      <c r="F24" s="24" t="s">
        <v>677</v>
      </c>
      <c r="G24" s="550">
        <f t="shared" si="0"/>
        <v>83</v>
      </c>
      <c r="H24" s="115" t="s">
        <v>45</v>
      </c>
      <c r="I24" s="115" t="s">
        <v>45</v>
      </c>
      <c r="J24" s="509" t="s">
        <v>45</v>
      </c>
      <c r="K24" s="388" t="s">
        <v>651</v>
      </c>
    </row>
    <row r="25" spans="2:11" x14ac:dyDescent="0.2">
      <c r="B25" s="550">
        <f t="shared" si="1"/>
        <v>22</v>
      </c>
      <c r="C25" s="503" t="s">
        <v>45</v>
      </c>
      <c r="D25" s="503" t="s">
        <v>45</v>
      </c>
      <c r="E25" s="552">
        <v>41000</v>
      </c>
      <c r="F25" s="24" t="s">
        <v>306</v>
      </c>
      <c r="G25" s="550">
        <f t="shared" si="0"/>
        <v>84</v>
      </c>
      <c r="H25" s="115" t="s">
        <v>45</v>
      </c>
      <c r="I25" s="115" t="s">
        <v>45</v>
      </c>
      <c r="J25" s="509" t="s">
        <v>45</v>
      </c>
      <c r="K25" s="388" t="s">
        <v>617</v>
      </c>
    </row>
    <row r="26" spans="2:11" x14ac:dyDescent="0.2">
      <c r="B26" s="550">
        <f t="shared" si="1"/>
        <v>23</v>
      </c>
      <c r="C26" s="503" t="s">
        <v>45</v>
      </c>
      <c r="D26" s="503" t="s">
        <v>45</v>
      </c>
      <c r="E26" s="555" t="s">
        <v>45</v>
      </c>
      <c r="F26" s="23" t="s">
        <v>435</v>
      </c>
      <c r="G26" s="550">
        <f t="shared" si="0"/>
        <v>85</v>
      </c>
      <c r="H26" s="115" t="s">
        <v>45</v>
      </c>
      <c r="I26" s="115" t="s">
        <v>45</v>
      </c>
      <c r="J26" s="509" t="s">
        <v>45</v>
      </c>
      <c r="K26" s="388" t="s">
        <v>626</v>
      </c>
    </row>
    <row r="27" spans="2:11" x14ac:dyDescent="0.2">
      <c r="B27" s="550">
        <f t="shared" si="1"/>
        <v>24</v>
      </c>
      <c r="C27" s="500" t="s">
        <v>267</v>
      </c>
      <c r="D27" s="500" t="s">
        <v>268</v>
      </c>
      <c r="E27" s="551">
        <v>38961</v>
      </c>
      <c r="F27" s="23" t="s">
        <v>274</v>
      </c>
      <c r="G27" s="550">
        <f t="shared" si="0"/>
        <v>86</v>
      </c>
      <c r="H27" s="115" t="s">
        <v>45</v>
      </c>
      <c r="I27" s="115" t="s">
        <v>45</v>
      </c>
      <c r="J27" s="509" t="s">
        <v>45</v>
      </c>
      <c r="K27" s="388" t="s">
        <v>618</v>
      </c>
    </row>
    <row r="28" spans="2:11" x14ac:dyDescent="0.2">
      <c r="B28" s="550">
        <f t="shared" si="1"/>
        <v>25</v>
      </c>
      <c r="C28" s="500" t="s">
        <v>267</v>
      </c>
      <c r="D28" s="500" t="s">
        <v>268</v>
      </c>
      <c r="E28" s="551">
        <v>38961</v>
      </c>
      <c r="F28" s="23" t="s">
        <v>283</v>
      </c>
      <c r="G28" s="550">
        <f t="shared" si="0"/>
        <v>87</v>
      </c>
      <c r="H28" s="115" t="s">
        <v>45</v>
      </c>
      <c r="I28" s="115" t="s">
        <v>45</v>
      </c>
      <c r="J28" s="509" t="s">
        <v>45</v>
      </c>
      <c r="K28" s="388" t="s">
        <v>619</v>
      </c>
    </row>
    <row r="29" spans="2:11" x14ac:dyDescent="0.2">
      <c r="B29" s="550">
        <f t="shared" si="1"/>
        <v>26</v>
      </c>
      <c r="C29" s="500" t="s">
        <v>280</v>
      </c>
      <c r="D29" s="500" t="s">
        <v>268</v>
      </c>
      <c r="E29" s="551">
        <v>39326</v>
      </c>
      <c r="F29" s="23" t="s">
        <v>281</v>
      </c>
      <c r="G29" s="550">
        <f t="shared" si="0"/>
        <v>88</v>
      </c>
      <c r="H29" s="115" t="s">
        <v>45</v>
      </c>
      <c r="I29" s="115" t="s">
        <v>45</v>
      </c>
      <c r="J29" s="509" t="s">
        <v>45</v>
      </c>
      <c r="K29" s="388" t="s">
        <v>620</v>
      </c>
    </row>
    <row r="30" spans="2:11" x14ac:dyDescent="0.2">
      <c r="B30" s="550">
        <f t="shared" si="1"/>
        <v>27</v>
      </c>
      <c r="C30" s="500" t="s">
        <v>282</v>
      </c>
      <c r="D30" s="500" t="s">
        <v>268</v>
      </c>
      <c r="E30" s="551">
        <v>39352</v>
      </c>
      <c r="F30" s="23" t="s">
        <v>654</v>
      </c>
      <c r="G30" s="550">
        <f t="shared" si="0"/>
        <v>89</v>
      </c>
      <c r="H30" s="115" t="s">
        <v>45</v>
      </c>
      <c r="I30" s="115" t="s">
        <v>45</v>
      </c>
      <c r="J30" s="509" t="s">
        <v>45</v>
      </c>
      <c r="K30" s="388" t="s">
        <v>624</v>
      </c>
    </row>
    <row r="31" spans="2:11" x14ac:dyDescent="0.2">
      <c r="B31" s="550">
        <f t="shared" si="1"/>
        <v>28</v>
      </c>
      <c r="C31" s="500" t="s">
        <v>366</v>
      </c>
      <c r="D31" s="500" t="s">
        <v>367</v>
      </c>
      <c r="E31" s="551">
        <v>40057</v>
      </c>
      <c r="F31" s="23" t="s">
        <v>655</v>
      </c>
      <c r="G31" s="550">
        <f t="shared" si="0"/>
        <v>90</v>
      </c>
      <c r="H31" s="25" t="s">
        <v>682</v>
      </c>
      <c r="I31" s="25" t="s">
        <v>426</v>
      </c>
      <c r="J31" s="551">
        <v>41726</v>
      </c>
      <c r="K31" s="317" t="s">
        <v>683</v>
      </c>
    </row>
    <row r="32" spans="2:11" x14ac:dyDescent="0.2">
      <c r="B32" s="550">
        <f t="shared" si="1"/>
        <v>29</v>
      </c>
      <c r="C32" s="500" t="s">
        <v>316</v>
      </c>
      <c r="D32" s="500" t="s">
        <v>317</v>
      </c>
      <c r="E32" s="551">
        <v>40057</v>
      </c>
      <c r="F32" s="23" t="s">
        <v>318</v>
      </c>
      <c r="G32" s="550">
        <f t="shared" si="0"/>
        <v>91</v>
      </c>
      <c r="H32" s="25" t="s">
        <v>686</v>
      </c>
      <c r="I32" s="25" t="s">
        <v>426</v>
      </c>
      <c r="J32" s="551">
        <v>41726</v>
      </c>
      <c r="K32" s="317" t="s">
        <v>685</v>
      </c>
    </row>
    <row r="33" spans="2:11" x14ac:dyDescent="0.2">
      <c r="B33" s="550">
        <f>B32+1</f>
        <v>30</v>
      </c>
      <c r="C33" s="500" t="s">
        <v>409</v>
      </c>
      <c r="D33" s="500" t="s">
        <v>268</v>
      </c>
      <c r="E33" s="551">
        <v>40086</v>
      </c>
      <c r="F33" s="23" t="s">
        <v>410</v>
      </c>
      <c r="G33" s="550">
        <f t="shared" si="0"/>
        <v>92</v>
      </c>
      <c r="H33" s="25"/>
      <c r="I33" s="25"/>
      <c r="J33" s="14"/>
      <c r="K33" s="53"/>
    </row>
    <row r="34" spans="2:11" x14ac:dyDescent="0.2">
      <c r="B34" s="550">
        <f>B33+1</f>
        <v>31</v>
      </c>
      <c r="C34" s="500" t="s">
        <v>291</v>
      </c>
      <c r="D34" s="500" t="s">
        <v>292</v>
      </c>
      <c r="E34" s="551">
        <v>40422</v>
      </c>
      <c r="F34" s="23" t="s">
        <v>656</v>
      </c>
      <c r="G34" s="550">
        <f t="shared" si="0"/>
        <v>93</v>
      </c>
      <c r="H34" s="25"/>
      <c r="I34" s="25"/>
      <c r="J34" s="14"/>
      <c r="K34" s="53"/>
    </row>
    <row r="35" spans="2:11" x14ac:dyDescent="0.2">
      <c r="B35" s="550">
        <f t="shared" si="1"/>
        <v>32</v>
      </c>
      <c r="C35" s="500" t="s">
        <v>291</v>
      </c>
      <c r="D35" s="500" t="s">
        <v>292</v>
      </c>
      <c r="E35" s="551">
        <v>40422</v>
      </c>
      <c r="F35" s="23" t="s">
        <v>657</v>
      </c>
      <c r="G35" s="550">
        <f t="shared" si="0"/>
        <v>94</v>
      </c>
      <c r="H35" s="25"/>
      <c r="I35" s="25"/>
      <c r="J35" s="14"/>
      <c r="K35" s="53"/>
    </row>
    <row r="36" spans="2:11" x14ac:dyDescent="0.2">
      <c r="B36" s="550">
        <f t="shared" si="1"/>
        <v>33</v>
      </c>
      <c r="C36" s="500" t="s">
        <v>291</v>
      </c>
      <c r="D36" s="500" t="s">
        <v>292</v>
      </c>
      <c r="E36" s="551">
        <v>40422</v>
      </c>
      <c r="F36" s="23" t="s">
        <v>658</v>
      </c>
      <c r="G36" s="550">
        <f t="shared" si="0"/>
        <v>95</v>
      </c>
      <c r="H36" s="25"/>
      <c r="I36" s="25"/>
      <c r="J36" s="14"/>
      <c r="K36" s="53"/>
    </row>
    <row r="37" spans="2:11" x14ac:dyDescent="0.2">
      <c r="B37" s="550">
        <f t="shared" si="1"/>
        <v>34</v>
      </c>
      <c r="C37" s="500" t="s">
        <v>291</v>
      </c>
      <c r="D37" s="500" t="s">
        <v>292</v>
      </c>
      <c r="E37" s="551">
        <v>40422</v>
      </c>
      <c r="F37" s="23" t="s">
        <v>659</v>
      </c>
      <c r="G37" s="550">
        <f t="shared" si="0"/>
        <v>96</v>
      </c>
      <c r="H37" s="25"/>
      <c r="I37" s="25"/>
      <c r="J37" s="14"/>
      <c r="K37" s="53" t="s">
        <v>279</v>
      </c>
    </row>
    <row r="38" spans="2:11" x14ac:dyDescent="0.2">
      <c r="B38" s="550">
        <f t="shared" si="1"/>
        <v>35</v>
      </c>
      <c r="C38" s="500" t="s">
        <v>291</v>
      </c>
      <c r="D38" s="500" t="s">
        <v>292</v>
      </c>
      <c r="E38" s="551">
        <v>40422</v>
      </c>
      <c r="F38" s="23" t="s">
        <v>660</v>
      </c>
      <c r="G38" s="550">
        <f t="shared" si="0"/>
        <v>97</v>
      </c>
      <c r="H38" s="25"/>
      <c r="I38" s="25"/>
      <c r="J38" s="14"/>
      <c r="K38" s="53"/>
    </row>
    <row r="39" spans="2:11" ht="13.5" x14ac:dyDescent="0.2">
      <c r="B39" s="550">
        <f t="shared" si="1"/>
        <v>36</v>
      </c>
      <c r="C39" s="500" t="s">
        <v>291</v>
      </c>
      <c r="D39" s="500" t="s">
        <v>292</v>
      </c>
      <c r="E39" s="551">
        <v>40422</v>
      </c>
      <c r="F39" s="23" t="s">
        <v>678</v>
      </c>
      <c r="G39" s="550">
        <f t="shared" si="0"/>
        <v>98</v>
      </c>
      <c r="H39" s="25"/>
      <c r="I39" s="25"/>
      <c r="J39" s="14"/>
      <c r="K39" s="53"/>
    </row>
    <row r="40" spans="2:11" x14ac:dyDescent="0.2">
      <c r="B40" s="550">
        <f t="shared" si="1"/>
        <v>37</v>
      </c>
      <c r="C40" s="500" t="s">
        <v>366</v>
      </c>
      <c r="D40" s="500" t="s">
        <v>367</v>
      </c>
      <c r="E40" s="551">
        <v>40057</v>
      </c>
      <c r="F40" s="23" t="s">
        <v>655</v>
      </c>
      <c r="G40" s="550">
        <f t="shared" si="0"/>
        <v>99</v>
      </c>
      <c r="H40" s="25"/>
      <c r="I40" s="25"/>
      <c r="J40" s="14"/>
      <c r="K40" s="53"/>
    </row>
    <row r="41" spans="2:11" x14ac:dyDescent="0.2">
      <c r="B41" s="550">
        <f>B40+1</f>
        <v>38</v>
      </c>
      <c r="C41" s="500" t="s">
        <v>415</v>
      </c>
      <c r="D41" s="500" t="s">
        <v>367</v>
      </c>
      <c r="E41" s="551">
        <v>40057</v>
      </c>
      <c r="F41" s="23" t="s">
        <v>416</v>
      </c>
      <c r="G41" s="550">
        <f t="shared" si="0"/>
        <v>100</v>
      </c>
      <c r="H41" s="25"/>
      <c r="I41" s="25"/>
      <c r="J41" s="14"/>
      <c r="K41" s="53"/>
    </row>
    <row r="42" spans="2:11" x14ac:dyDescent="0.2">
      <c r="B42" s="550">
        <f>B41+1</f>
        <v>39</v>
      </c>
      <c r="C42" s="500" t="s">
        <v>460</v>
      </c>
      <c r="D42" s="500" t="s">
        <v>295</v>
      </c>
      <c r="E42" s="551">
        <v>39692</v>
      </c>
      <c r="F42" s="23" t="s">
        <v>296</v>
      </c>
      <c r="G42" s="550">
        <f t="shared" si="0"/>
        <v>101</v>
      </c>
      <c r="H42" s="25"/>
      <c r="I42" s="25"/>
      <c r="J42" s="14"/>
      <c r="K42" s="53"/>
    </row>
    <row r="43" spans="2:11" x14ac:dyDescent="0.2">
      <c r="B43" s="550">
        <f t="shared" si="1"/>
        <v>40</v>
      </c>
      <c r="C43" s="503" t="s">
        <v>45</v>
      </c>
      <c r="D43" s="503" t="s">
        <v>45</v>
      </c>
      <c r="E43" s="551">
        <v>40431</v>
      </c>
      <c r="F43" s="24" t="s">
        <v>301</v>
      </c>
      <c r="G43" s="550">
        <f t="shared" si="0"/>
        <v>102</v>
      </c>
      <c r="H43" s="25"/>
      <c r="I43" s="25"/>
      <c r="J43" s="14"/>
      <c r="K43" s="53"/>
    </row>
    <row r="44" spans="2:11" x14ac:dyDescent="0.2">
      <c r="B44" s="550">
        <f>B43+1</f>
        <v>41</v>
      </c>
      <c r="C44" s="503" t="s">
        <v>45</v>
      </c>
      <c r="D44" s="503" t="s">
        <v>45</v>
      </c>
      <c r="E44" s="552">
        <v>40452</v>
      </c>
      <c r="F44" s="24" t="s">
        <v>661</v>
      </c>
      <c r="G44" s="550">
        <f t="shared" si="0"/>
        <v>103</v>
      </c>
      <c r="H44" s="25"/>
      <c r="I44" s="25"/>
      <c r="J44" s="14"/>
      <c r="K44" s="53"/>
    </row>
    <row r="45" spans="2:11" x14ac:dyDescent="0.2">
      <c r="B45" s="550">
        <f>B44+1</f>
        <v>42</v>
      </c>
      <c r="C45" s="500" t="s">
        <v>411</v>
      </c>
      <c r="D45" s="500" t="s">
        <v>412</v>
      </c>
      <c r="E45" s="552">
        <v>40455</v>
      </c>
      <c r="F45" s="131" t="s">
        <v>413</v>
      </c>
      <c r="G45" s="550">
        <f>G44+1</f>
        <v>104</v>
      </c>
      <c r="H45" s="25"/>
      <c r="I45" s="25"/>
      <c r="J45" s="14"/>
      <c r="K45" s="53"/>
    </row>
    <row r="46" spans="2:11" x14ac:dyDescent="0.2">
      <c r="B46" s="550">
        <f>B45+1</f>
        <v>43</v>
      </c>
      <c r="C46" s="500" t="s">
        <v>190</v>
      </c>
      <c r="D46" s="500" t="s">
        <v>191</v>
      </c>
      <c r="E46" s="551">
        <v>40787</v>
      </c>
      <c r="F46" s="131" t="s">
        <v>662</v>
      </c>
      <c r="G46" s="550">
        <f t="shared" si="0"/>
        <v>105</v>
      </c>
      <c r="H46" s="25"/>
      <c r="I46" s="25"/>
      <c r="J46" s="14"/>
      <c r="K46" s="53"/>
    </row>
    <row r="47" spans="2:11" x14ac:dyDescent="0.2">
      <c r="B47" s="550">
        <f>B46+1</f>
        <v>44</v>
      </c>
      <c r="C47" s="503" t="s">
        <v>45</v>
      </c>
      <c r="D47" s="503" t="s">
        <v>45</v>
      </c>
      <c r="E47" s="555" t="s">
        <v>45</v>
      </c>
      <c r="F47" s="24" t="s">
        <v>675</v>
      </c>
      <c r="G47" s="550">
        <f t="shared" si="0"/>
        <v>106</v>
      </c>
      <c r="H47" s="25"/>
      <c r="I47" s="25"/>
      <c r="J47" s="14"/>
      <c r="K47" s="53"/>
    </row>
    <row r="48" spans="2:11" x14ac:dyDescent="0.2">
      <c r="B48" s="550">
        <f t="shared" si="1"/>
        <v>45</v>
      </c>
      <c r="C48" s="500" t="s">
        <v>414</v>
      </c>
      <c r="D48" s="500" t="s">
        <v>305</v>
      </c>
      <c r="E48" s="551">
        <v>41183</v>
      </c>
      <c r="F48" s="77" t="s">
        <v>307</v>
      </c>
      <c r="G48" s="550">
        <f t="shared" si="0"/>
        <v>107</v>
      </c>
      <c r="H48" s="25"/>
      <c r="I48" s="25"/>
      <c r="J48" s="14"/>
      <c r="K48" s="53"/>
    </row>
    <row r="49" spans="2:11" x14ac:dyDescent="0.2">
      <c r="B49" s="550">
        <f t="shared" si="1"/>
        <v>46</v>
      </c>
      <c r="C49" s="500" t="s">
        <v>314</v>
      </c>
      <c r="D49" s="500" t="s">
        <v>309</v>
      </c>
      <c r="E49" s="551">
        <v>40422</v>
      </c>
      <c r="F49" s="23" t="s">
        <v>315</v>
      </c>
      <c r="G49" s="550">
        <f t="shared" si="0"/>
        <v>108</v>
      </c>
      <c r="H49" s="25"/>
      <c r="I49" s="25"/>
      <c r="J49" s="14"/>
      <c r="K49" s="53"/>
    </row>
    <row r="50" spans="2:11" x14ac:dyDescent="0.2">
      <c r="B50" s="550">
        <f>B49+1</f>
        <v>47</v>
      </c>
      <c r="C50" s="500" t="s">
        <v>302</v>
      </c>
      <c r="D50" s="500" t="s">
        <v>303</v>
      </c>
      <c r="E50" s="551">
        <v>40429</v>
      </c>
      <c r="F50" s="23" t="s">
        <v>301</v>
      </c>
      <c r="G50" s="550">
        <f t="shared" si="0"/>
        <v>109</v>
      </c>
      <c r="H50" s="25"/>
      <c r="I50" s="25"/>
      <c r="J50" s="14"/>
      <c r="K50" s="53"/>
    </row>
    <row r="51" spans="2:11" x14ac:dyDescent="0.2">
      <c r="B51" s="550">
        <f t="shared" si="1"/>
        <v>48</v>
      </c>
      <c r="C51" s="500" t="s">
        <v>304</v>
      </c>
      <c r="D51" s="500" t="s">
        <v>305</v>
      </c>
      <c r="E51" s="551">
        <v>41151</v>
      </c>
      <c r="F51" s="23" t="s">
        <v>663</v>
      </c>
      <c r="G51" s="550">
        <f t="shared" si="0"/>
        <v>110</v>
      </c>
      <c r="H51" s="25"/>
      <c r="I51" s="25"/>
      <c r="J51" s="14"/>
      <c r="K51" s="53"/>
    </row>
    <row r="52" spans="2:11" x14ac:dyDescent="0.2">
      <c r="B52" s="550">
        <f t="shared" si="1"/>
        <v>49</v>
      </c>
      <c r="C52" s="500" t="s">
        <v>190</v>
      </c>
      <c r="D52" s="500" t="s">
        <v>191</v>
      </c>
      <c r="E52" s="551">
        <v>40786</v>
      </c>
      <c r="F52" s="23" t="s">
        <v>664</v>
      </c>
      <c r="G52" s="550">
        <f t="shared" si="0"/>
        <v>111</v>
      </c>
      <c r="H52" s="25"/>
      <c r="I52" s="25"/>
      <c r="J52" s="14"/>
      <c r="K52" s="53"/>
    </row>
    <row r="53" spans="2:11" x14ac:dyDescent="0.2">
      <c r="B53" s="550">
        <f t="shared" si="1"/>
        <v>50</v>
      </c>
      <c r="C53" s="500" t="s">
        <v>308</v>
      </c>
      <c r="D53" s="500" t="s">
        <v>309</v>
      </c>
      <c r="E53" s="551">
        <v>40422</v>
      </c>
      <c r="F53" s="23" t="s">
        <v>310</v>
      </c>
      <c r="G53" s="550">
        <f t="shared" si="0"/>
        <v>112</v>
      </c>
      <c r="H53" s="25"/>
      <c r="I53" s="25"/>
      <c r="J53" s="14"/>
      <c r="K53" s="53"/>
    </row>
    <row r="54" spans="2:11" x14ac:dyDescent="0.2">
      <c r="B54" s="550">
        <f t="shared" si="1"/>
        <v>51</v>
      </c>
      <c r="C54" s="500" t="s">
        <v>304</v>
      </c>
      <c r="D54" s="500" t="s">
        <v>305</v>
      </c>
      <c r="E54" s="551">
        <v>41152</v>
      </c>
      <c r="F54" s="23" t="s">
        <v>665</v>
      </c>
      <c r="G54" s="550">
        <f t="shared" si="0"/>
        <v>113</v>
      </c>
      <c r="H54" s="25"/>
      <c r="I54" s="25"/>
      <c r="J54" s="14"/>
      <c r="K54" s="53"/>
    </row>
    <row r="55" spans="2:11" x14ac:dyDescent="0.2">
      <c r="B55" s="550">
        <f t="shared" si="1"/>
        <v>52</v>
      </c>
      <c r="C55" s="500" t="s">
        <v>308</v>
      </c>
      <c r="D55" s="500" t="s">
        <v>309</v>
      </c>
      <c r="E55" s="551">
        <v>40422</v>
      </c>
      <c r="F55" s="23" t="s">
        <v>311</v>
      </c>
      <c r="G55" s="550">
        <f t="shared" si="0"/>
        <v>114</v>
      </c>
      <c r="H55" s="25"/>
      <c r="I55" s="25"/>
      <c r="J55" s="14"/>
      <c r="K55" s="53"/>
    </row>
    <row r="56" spans="2:11" x14ac:dyDescent="0.2">
      <c r="B56" s="550">
        <f t="shared" si="1"/>
        <v>53</v>
      </c>
      <c r="C56" s="500" t="s">
        <v>190</v>
      </c>
      <c r="D56" s="500" t="s">
        <v>191</v>
      </c>
      <c r="E56" s="551">
        <v>40787</v>
      </c>
      <c r="F56" s="23" t="s">
        <v>666</v>
      </c>
      <c r="G56" s="550">
        <f t="shared" si="0"/>
        <v>115</v>
      </c>
      <c r="H56" s="25"/>
      <c r="I56" s="25"/>
      <c r="J56" s="14"/>
      <c r="K56" s="53"/>
    </row>
    <row r="57" spans="2:11" x14ac:dyDescent="0.2">
      <c r="B57" s="550">
        <f t="shared" si="1"/>
        <v>54</v>
      </c>
      <c r="C57" s="500" t="s">
        <v>308</v>
      </c>
      <c r="D57" s="500" t="s">
        <v>309</v>
      </c>
      <c r="E57" s="551">
        <v>40422</v>
      </c>
      <c r="F57" s="23" t="s">
        <v>312</v>
      </c>
      <c r="G57" s="550">
        <f t="shared" si="0"/>
        <v>116</v>
      </c>
      <c r="H57" s="25"/>
      <c r="I57" s="25"/>
      <c r="J57" s="14"/>
      <c r="K57" s="53"/>
    </row>
    <row r="58" spans="2:11" x14ac:dyDescent="0.2">
      <c r="B58" s="550">
        <f t="shared" si="1"/>
        <v>55</v>
      </c>
      <c r="C58" s="500" t="s">
        <v>308</v>
      </c>
      <c r="D58" s="500" t="s">
        <v>309</v>
      </c>
      <c r="E58" s="551">
        <v>40422</v>
      </c>
      <c r="F58" s="23" t="s">
        <v>313</v>
      </c>
      <c r="G58" s="550">
        <f t="shared" si="0"/>
        <v>117</v>
      </c>
      <c r="H58" s="25"/>
      <c r="I58" s="25"/>
      <c r="J58" s="14"/>
      <c r="K58" s="53"/>
    </row>
    <row r="59" spans="2:11" x14ac:dyDescent="0.2">
      <c r="B59" s="550">
        <f t="shared" si="1"/>
        <v>56</v>
      </c>
      <c r="C59" s="500" t="s">
        <v>320</v>
      </c>
      <c r="D59" s="500" t="s">
        <v>321</v>
      </c>
      <c r="E59" s="551">
        <v>40787</v>
      </c>
      <c r="F59" s="23" t="s">
        <v>322</v>
      </c>
      <c r="G59" s="550">
        <f t="shared" si="0"/>
        <v>118</v>
      </c>
      <c r="H59" s="25"/>
      <c r="I59" s="25"/>
      <c r="J59" s="14"/>
      <c r="K59" s="53"/>
    </row>
    <row r="60" spans="2:11" x14ac:dyDescent="0.2">
      <c r="B60" s="550">
        <f t="shared" si="1"/>
        <v>57</v>
      </c>
      <c r="C60" s="500" t="s">
        <v>323</v>
      </c>
      <c r="D60" s="500" t="s">
        <v>324</v>
      </c>
      <c r="E60" s="551">
        <v>41153</v>
      </c>
      <c r="F60" s="23" t="s">
        <v>325</v>
      </c>
      <c r="G60" s="550">
        <f t="shared" si="0"/>
        <v>119</v>
      </c>
      <c r="H60" s="26"/>
      <c r="I60" s="26"/>
      <c r="J60" s="15"/>
      <c r="K60" s="23"/>
    </row>
    <row r="61" spans="2:11" x14ac:dyDescent="0.2">
      <c r="B61" s="550">
        <f t="shared" si="1"/>
        <v>58</v>
      </c>
      <c r="C61" s="500" t="s">
        <v>368</v>
      </c>
      <c r="D61" s="500" t="s">
        <v>369</v>
      </c>
      <c r="E61" s="551">
        <v>39692</v>
      </c>
      <c r="F61" s="23" t="s">
        <v>668</v>
      </c>
      <c r="G61" s="550">
        <f t="shared" si="0"/>
        <v>120</v>
      </c>
      <c r="H61" s="26"/>
      <c r="I61" s="26"/>
      <c r="J61" s="15"/>
      <c r="K61" s="23"/>
    </row>
    <row r="62" spans="2:11" x14ac:dyDescent="0.2">
      <c r="B62" s="550">
        <f t="shared" si="1"/>
        <v>59</v>
      </c>
      <c r="C62" s="500" t="s">
        <v>370</v>
      </c>
      <c r="D62" s="500" t="s">
        <v>371</v>
      </c>
      <c r="E62" s="552">
        <v>39295</v>
      </c>
      <c r="F62" s="23" t="s">
        <v>372</v>
      </c>
      <c r="G62" s="550">
        <f t="shared" si="0"/>
        <v>121</v>
      </c>
      <c r="H62" s="26"/>
      <c r="I62" s="26"/>
      <c r="J62" s="15"/>
      <c r="K62" s="23"/>
    </row>
    <row r="63" spans="2:11" x14ac:dyDescent="0.2">
      <c r="B63" s="550">
        <f t="shared" si="1"/>
        <v>60</v>
      </c>
      <c r="C63" s="500" t="s">
        <v>417</v>
      </c>
      <c r="D63" s="500" t="s">
        <v>369</v>
      </c>
      <c r="E63" s="551">
        <v>39692</v>
      </c>
      <c r="F63" s="23" t="s">
        <v>667</v>
      </c>
      <c r="G63" s="550">
        <f t="shared" si="0"/>
        <v>122</v>
      </c>
      <c r="H63" s="26"/>
      <c r="I63" s="26"/>
      <c r="J63" s="15"/>
      <c r="K63" s="23"/>
    </row>
    <row r="64" spans="2:11" x14ac:dyDescent="0.2">
      <c r="B64" s="550">
        <f t="shared" si="1"/>
        <v>61</v>
      </c>
      <c r="C64" s="500" t="s">
        <v>320</v>
      </c>
      <c r="D64" s="500" t="s">
        <v>321</v>
      </c>
      <c r="E64" s="551">
        <v>40787</v>
      </c>
      <c r="F64" s="23" t="s">
        <v>418</v>
      </c>
      <c r="G64" s="550">
        <f t="shared" si="0"/>
        <v>123</v>
      </c>
      <c r="H64" s="26"/>
      <c r="I64" s="26"/>
      <c r="J64" s="15"/>
      <c r="K64" s="23"/>
    </row>
    <row r="65" spans="2:11" x14ac:dyDescent="0.2">
      <c r="B65" s="510">
        <f t="shared" si="1"/>
        <v>62</v>
      </c>
      <c r="C65" s="506" t="s">
        <v>323</v>
      </c>
      <c r="D65" s="506" t="s">
        <v>324</v>
      </c>
      <c r="E65" s="553">
        <v>41122</v>
      </c>
      <c r="F65" s="507" t="s">
        <v>419</v>
      </c>
      <c r="G65" s="510">
        <f t="shared" si="0"/>
        <v>124</v>
      </c>
      <c r="H65" s="508"/>
      <c r="I65" s="508"/>
      <c r="J65" s="505"/>
      <c r="K65" s="507"/>
    </row>
    <row r="66" spans="2:11" x14ac:dyDescent="0.2"/>
    <row r="67" spans="2:11" x14ac:dyDescent="0.2">
      <c r="B67" s="518" t="s">
        <v>694</v>
      </c>
    </row>
    <row r="68" spans="2:11" hidden="1" x14ac:dyDescent="0.2"/>
    <row r="69" spans="2:11" hidden="1" x14ac:dyDescent="0.2"/>
    <row r="70" spans="2:11" hidden="1" x14ac:dyDescent="0.2"/>
    <row r="71" spans="2:11" hidden="1" x14ac:dyDescent="0.2"/>
  </sheetData>
  <sheetProtection password="D74A" sheet="1" objects="1" scenarios="1"/>
  <customSheetViews>
    <customSheetView guid="{0C2EE1E2-FAB7-4127-955E-A440A139E075}" showPageBreaks="1" view="pageBreakPreview" topLeftCell="A13">
      <selection activeCell="E23" sqref="E23"/>
      <pageMargins left="3.937007874015748E-2" right="3.937007874015748E-2" top="0.19685039370078741" bottom="0.74803149606299213" header="0" footer="0.31496062992125984"/>
      <pageSetup paperSize="8" orientation="landscape" horizontalDpi="300" verticalDpi="300" r:id="rId1"/>
    </customSheetView>
  </customSheetViews>
  <mergeCells count="9">
    <mergeCell ref="B2:B3"/>
    <mergeCell ref="G2:G3"/>
    <mergeCell ref="C1:F1"/>
    <mergeCell ref="K2:K3"/>
    <mergeCell ref="C2:D2"/>
    <mergeCell ref="E2:E3"/>
    <mergeCell ref="F2:F3"/>
    <mergeCell ref="H2:I2"/>
    <mergeCell ref="J2:J3"/>
  </mergeCells>
  <hyperlinks>
    <hyperlink ref="F24" r:id="rId2" display="National performance report 2011-12: urban water utilities PART B"/>
    <hyperlink ref="F43" r:id="rId3"/>
    <hyperlink ref="F47" r:id="rId4" display="Sydney Water Water Efficiency Report 2011-12"/>
    <hyperlink ref="F25" r:id="rId5"/>
    <hyperlink ref="F44" r:id="rId6" display="Operating Licence Compliance Report Schedule 3: Environmental Performance Inidcators 2009-10"/>
    <hyperlink ref="F48" r:id="rId7"/>
    <hyperlink ref="K5" r:id="rId8" display="Sydney Water Operating Licence Environment Report 2012-13"/>
    <hyperlink ref="K9" r:id="rId9" display="State Water Corporation Report to IPART under the Operating Licence 1 September 2007"/>
    <hyperlink ref="F17" r:id="rId10"/>
    <hyperlink ref="F21" r:id="rId11"/>
    <hyperlink ref="F20" r:id="rId12"/>
    <hyperlink ref="F19" r:id="rId13"/>
    <hyperlink ref="F18" r:id="rId14"/>
    <hyperlink ref="K11" r:id="rId15" display="2013 Audit of the Sydney Drinking Water Catchment Volume 1 - Main Report, November 2013"/>
    <hyperlink ref="K12" r:id="rId16" display="2010 Audit of the Sydney drinking water catchment"/>
    <hyperlink ref="K13" r:id="rId17"/>
    <hyperlink ref="K14" r:id="rId18" display="Audit of the Sydney Drinking Water Catchment"/>
    <hyperlink ref="F22" r:id="rId19"/>
    <hyperlink ref="K30" r:id="rId20"/>
    <hyperlink ref="F14" r:id="rId21"/>
    <hyperlink ref="K25" r:id="rId22"/>
    <hyperlink ref="K24" r:id="rId23"/>
    <hyperlink ref="F13" r:id="rId24" display="SCA Annual Water Quality Monitoring Report 2010-11 (Appendices)"/>
    <hyperlink ref="K23" r:id="rId25"/>
    <hyperlink ref="F12" r:id="rId26"/>
    <hyperlink ref="K22" r:id="rId27"/>
    <hyperlink ref="K29" r:id="rId28"/>
    <hyperlink ref="K21" r:id="rId29"/>
    <hyperlink ref="K28" r:id="rId30"/>
    <hyperlink ref="K27" r:id="rId31"/>
    <hyperlink ref="K20" r:id="rId32"/>
    <hyperlink ref="K26" r:id="rId33"/>
    <hyperlink ref="K19" r:id="rId34"/>
  </hyperlinks>
  <pageMargins left="3.937007874015748E-2" right="3.937007874015748E-2" top="0.19685039370078741" bottom="0.74803149606299213" header="0" footer="0.31496062992125984"/>
  <pageSetup paperSize="8" scale="99" orientation="landscape" horizontalDpi="300" verticalDpi="300" r:id="rId35"/>
  <legacyDrawing r:id="rId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Contents</vt:lpstr>
      <vt:lpstr>Information</vt:lpstr>
      <vt:lpstr>Water Quality</vt:lpstr>
      <vt:lpstr>System Continuity &amp; Reliability</vt:lpstr>
      <vt:lpstr>SC&amp;R Appendix</vt:lpstr>
      <vt:lpstr>Environmental Performance</vt:lpstr>
      <vt:lpstr>Customers</vt:lpstr>
      <vt:lpstr>References</vt:lpstr>
      <vt:lpstr>Information!Print_Area</vt:lpstr>
      <vt:lpstr>References!Print_Area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Hanna</dc:creator>
  <cp:lastModifiedBy>Shweta Shrestha</cp:lastModifiedBy>
  <cp:lastPrinted>2014-03-28T00:37:14Z</cp:lastPrinted>
  <dcterms:created xsi:type="dcterms:W3CDTF">1998-01-08T05:01:38Z</dcterms:created>
  <dcterms:modified xsi:type="dcterms:W3CDTF">2014-03-31T03:45:53Z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