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part.local\ipart\FolderRedirection\MariaT\Desktop\"/>
    </mc:Choice>
  </mc:AlternateContent>
  <bookViews>
    <workbookView xWindow="0" yWindow="0" windowWidth="12350" windowHeight="11760" tabRatio="909" activeTab="1"/>
  </bookViews>
  <sheets>
    <sheet name="Cover" sheetId="12" r:id="rId1"/>
    <sheet name="input" sheetId="38" r:id="rId2"/>
    <sheet name="pipesizes" sheetId="30" r:id="rId3"/>
    <sheet name="Lognormal" sheetId="32" r:id="rId4"/>
    <sheet name="AtkinsCardno_v1_6_21dec2015" sheetId="37" r:id="rId5"/>
    <sheet name="social_cost" sheetId="39" r:id="rId6"/>
    <sheet name="pNlong" sheetId="44" r:id="rId7"/>
    <sheet name="pNall" sheetId="45" r:id="rId8"/>
    <sheet name="CV" sheetId="41" r:id="rId9"/>
    <sheet name="AF" sheetId="42" r:id="rId10"/>
    <sheet name="RTF" sheetId="43" r:id="rId11"/>
  </sheets>
  <definedNames>
    <definedName name="blpkm">input!$B$12</definedName>
    <definedName name="blpkmaf">input!$B$12</definedName>
    <definedName name="blpkmrtf">input!$C$12</definedName>
    <definedName name="crewcost">input!$B$15</definedName>
    <definedName name="IC">input!$B$7</definedName>
    <definedName name="ICV">input!$B$11</definedName>
    <definedName name="IFaf">input!$B$13</definedName>
    <definedName name="IFrtf">input!$C$13</definedName>
    <definedName name="kminsp">input!$B$6</definedName>
    <definedName name="kmreplaf">input!$B$4</definedName>
    <definedName name="kmreplrtf">input!$C$4</definedName>
    <definedName name="kmreprtf">input!$C$4</definedName>
    <definedName name="LIT">input!$B$30</definedName>
    <definedName name="longWTA">input!$B$20</definedName>
    <definedName name="longWTP">input!$C$20</definedName>
    <definedName name="overrtWTA">input!$B$22</definedName>
    <definedName name="overrtWTP">input!$C$22</definedName>
    <definedName name="_xlnm.Print_Area" localSheetId="0">Cover!$A$1:$D$56</definedName>
    <definedName name="RCaf">input!$B$5</definedName>
    <definedName name="RCrtf">input!$C$5</definedName>
    <definedName name="shortWTA">input!$B$19</definedName>
    <definedName name="shortWTP">input!$C$19</definedName>
    <definedName name="UIpct">input!$D$18</definedName>
    <definedName name="VIpkm">input!$B$10</definedName>
    <definedName name="VRC">input!$B$9</definedName>
    <definedName name="VRpkm">input!$B$8</definedName>
    <definedName name="WT">input!$B$17</definedName>
  </definedNames>
  <calcPr calcId="152511"/>
</workbook>
</file>

<file path=xl/calcChain.xml><?xml version="1.0" encoding="utf-8"?>
<calcChain xmlns="http://schemas.openxmlformats.org/spreadsheetml/2006/main">
  <c r="C6" i="43" l="1"/>
  <c r="C6" i="42"/>
  <c r="C6" i="41"/>
  <c r="C6" i="45"/>
  <c r="C6" i="44"/>
  <c r="AT5" i="44" l="1"/>
  <c r="AS5" i="44"/>
  <c r="AR5" i="44"/>
  <c r="AQ5" i="44"/>
  <c r="AP5" i="44"/>
  <c r="AO5" i="44"/>
  <c r="AN5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P5" i="44"/>
  <c r="O5" i="44"/>
  <c r="N5" i="44"/>
  <c r="M5" i="44"/>
  <c r="L5" i="44"/>
  <c r="K5" i="44"/>
  <c r="J5" i="44"/>
  <c r="I5" i="44"/>
  <c r="H5" i="44"/>
  <c r="G5" i="44"/>
  <c r="F5" i="44"/>
  <c r="E5" i="44"/>
  <c r="D5" i="44"/>
  <c r="AT5" i="45"/>
  <c r="AS5" i="45"/>
  <c r="AR5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Z5" i="45"/>
  <c r="Y5" i="45"/>
  <c r="X5" i="45"/>
  <c r="W5" i="45"/>
  <c r="V5" i="45"/>
  <c r="U5" i="45"/>
  <c r="T5" i="45"/>
  <c r="S5" i="45"/>
  <c r="R5" i="45"/>
  <c r="Q5" i="45"/>
  <c r="P5" i="45"/>
  <c r="O5" i="45"/>
  <c r="N5" i="45"/>
  <c r="M5" i="45"/>
  <c r="L5" i="45"/>
  <c r="K5" i="45"/>
  <c r="J5" i="45"/>
  <c r="I5" i="45"/>
  <c r="H5" i="45"/>
  <c r="G5" i="45"/>
  <c r="F5" i="45"/>
  <c r="E5" i="45"/>
  <c r="D5" i="45"/>
  <c r="C5" i="38" l="1"/>
  <c r="B5" i="38" s="1"/>
  <c r="E25" i="32" l="1"/>
  <c r="E17" i="32"/>
  <c r="H4" i="38" l="1"/>
  <c r="G7" i="38"/>
  <c r="G6" i="38"/>
  <c r="G5" i="38"/>
  <c r="G4" i="38"/>
  <c r="C26" i="38" l="1"/>
  <c r="A74" i="45"/>
  <c r="A73" i="45"/>
  <c r="A72" i="45"/>
  <c r="A71" i="45"/>
  <c r="A70" i="45"/>
  <c r="A69" i="45"/>
  <c r="A68" i="45"/>
  <c r="A67" i="45"/>
  <c r="A66" i="45"/>
  <c r="A65" i="45"/>
  <c r="A64" i="45"/>
  <c r="A63" i="45"/>
  <c r="A62" i="45"/>
  <c r="A61" i="45"/>
  <c r="A60" i="45"/>
  <c r="A59" i="45"/>
  <c r="A58" i="45"/>
  <c r="A57" i="45"/>
  <c r="A56" i="45"/>
  <c r="A55" i="45"/>
  <c r="A54" i="45"/>
  <c r="A53" i="45"/>
  <c r="A52" i="45"/>
  <c r="A51" i="45"/>
  <c r="A50" i="45"/>
  <c r="A49" i="45"/>
  <c r="A48" i="45"/>
  <c r="A47" i="45"/>
  <c r="A46" i="45"/>
  <c r="A45" i="45"/>
  <c r="A44" i="45"/>
  <c r="A43" i="45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74" i="44" l="1"/>
  <c r="A73" i="44"/>
  <c r="A72" i="44"/>
  <c r="A71" i="44"/>
  <c r="A70" i="44"/>
  <c r="A69" i="44"/>
  <c r="A68" i="44"/>
  <c r="A67" i="44"/>
  <c r="A66" i="44"/>
  <c r="A65" i="44"/>
  <c r="A64" i="44"/>
  <c r="A63" i="44"/>
  <c r="A62" i="44"/>
  <c r="A61" i="44"/>
  <c r="A60" i="44"/>
  <c r="A59" i="44"/>
  <c r="A58" i="44"/>
  <c r="A57" i="44"/>
  <c r="A56" i="44"/>
  <c r="A55" i="44"/>
  <c r="A54" i="44"/>
  <c r="A53" i="44"/>
  <c r="A52" i="44"/>
  <c r="A51" i="44"/>
  <c r="A50" i="44"/>
  <c r="A49" i="44"/>
  <c r="A48" i="44"/>
  <c r="A47" i="44"/>
  <c r="A46" i="44"/>
  <c r="A45" i="44"/>
  <c r="A44" i="44"/>
  <c r="A43" i="44"/>
  <c r="A42" i="44"/>
  <c r="A41" i="44"/>
  <c r="A40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AT5" i="43" l="1"/>
  <c r="AS5" i="43"/>
  <c r="AR5" i="43"/>
  <c r="AQ5" i="43"/>
  <c r="AP5" i="43"/>
  <c r="AO5" i="43"/>
  <c r="AN5" i="43"/>
  <c r="AM5" i="43"/>
  <c r="AL5" i="43"/>
  <c r="AK5" i="43"/>
  <c r="AJ5" i="43"/>
  <c r="AI5" i="43"/>
  <c r="AH5" i="43"/>
  <c r="AG5" i="43"/>
  <c r="AF5" i="43"/>
  <c r="AE5" i="43"/>
  <c r="AD5" i="43"/>
  <c r="AC5" i="43"/>
  <c r="AB5" i="43"/>
  <c r="AA5" i="43"/>
  <c r="Z5" i="43"/>
  <c r="Y5" i="43"/>
  <c r="X5" i="43"/>
  <c r="W5" i="43"/>
  <c r="V5" i="43"/>
  <c r="U5" i="43"/>
  <c r="T5" i="43"/>
  <c r="S5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D5" i="43"/>
  <c r="AT5" i="42"/>
  <c r="AS5" i="42"/>
  <c r="AR5" i="42"/>
  <c r="AQ5" i="42"/>
  <c r="AP5" i="42"/>
  <c r="AO5" i="42"/>
  <c r="AN5" i="42"/>
  <c r="AM5" i="42"/>
  <c r="AL5" i="42"/>
  <c r="AK5" i="42"/>
  <c r="AJ5" i="42"/>
  <c r="AI5" i="42"/>
  <c r="AH5" i="42"/>
  <c r="AG5" i="42"/>
  <c r="AF5" i="42"/>
  <c r="AE5" i="42"/>
  <c r="AD5" i="42"/>
  <c r="AC5" i="42"/>
  <c r="AB5" i="42"/>
  <c r="AA5" i="42"/>
  <c r="Z5" i="42"/>
  <c r="Y5" i="42"/>
  <c r="X5" i="42"/>
  <c r="W5" i="42"/>
  <c r="V5" i="42"/>
  <c r="U5" i="42"/>
  <c r="T5" i="42"/>
  <c r="S5" i="42"/>
  <c r="R5" i="42"/>
  <c r="Q5" i="42"/>
  <c r="P5" i="42"/>
  <c r="O5" i="42"/>
  <c r="N5" i="42"/>
  <c r="M5" i="42"/>
  <c r="L5" i="42"/>
  <c r="K5" i="42"/>
  <c r="J5" i="42"/>
  <c r="I5" i="42"/>
  <c r="H5" i="42"/>
  <c r="G5" i="42"/>
  <c r="F5" i="42"/>
  <c r="E5" i="42"/>
  <c r="D5" i="42"/>
  <c r="AT5" i="41"/>
  <c r="AS5" i="41"/>
  <c r="AR5" i="41"/>
  <c r="AQ5" i="41"/>
  <c r="AP5" i="41"/>
  <c r="AO5" i="41"/>
  <c r="AN5" i="41"/>
  <c r="AM5" i="41"/>
  <c r="AL5" i="41"/>
  <c r="AK5" i="41"/>
  <c r="AJ5" i="41"/>
  <c r="AI5" i="41"/>
  <c r="AH5" i="41"/>
  <c r="AG5" i="41"/>
  <c r="AF5" i="41"/>
  <c r="AE5" i="41"/>
  <c r="AD5" i="41"/>
  <c r="AC5" i="41"/>
  <c r="AB5" i="41"/>
  <c r="AA5" i="41"/>
  <c r="Z5" i="41"/>
  <c r="Y5" i="41"/>
  <c r="X5" i="41"/>
  <c r="W5" i="41"/>
  <c r="V5" i="41"/>
  <c r="U5" i="41"/>
  <c r="T5" i="41"/>
  <c r="S5" i="41"/>
  <c r="R5" i="41"/>
  <c r="Q5" i="41"/>
  <c r="P5" i="41"/>
  <c r="O5" i="41"/>
  <c r="N5" i="41"/>
  <c r="M5" i="41"/>
  <c r="L5" i="41"/>
  <c r="K5" i="41"/>
  <c r="J5" i="41"/>
  <c r="I5" i="41"/>
  <c r="H5" i="41"/>
  <c r="G5" i="41"/>
  <c r="F5" i="41"/>
  <c r="E5" i="41"/>
  <c r="D5" i="41"/>
  <c r="A74" i="39"/>
  <c r="A74" i="41" s="1"/>
  <c r="A73" i="39"/>
  <c r="A73" i="42" s="1"/>
  <c r="A72" i="39"/>
  <c r="A72" i="43" s="1"/>
  <c r="A71" i="39"/>
  <c r="A71" i="43" s="1"/>
  <c r="A70" i="39"/>
  <c r="A70" i="41" s="1"/>
  <c r="A69" i="39"/>
  <c r="A69" i="42" s="1"/>
  <c r="A68" i="39"/>
  <c r="A68" i="43" s="1"/>
  <c r="A67" i="39"/>
  <c r="A67" i="43" s="1"/>
  <c r="A66" i="39"/>
  <c r="A66" i="41" s="1"/>
  <c r="A65" i="39"/>
  <c r="A65" i="42" s="1"/>
  <c r="A64" i="39"/>
  <c r="A64" i="43" s="1"/>
  <c r="A63" i="39"/>
  <c r="A63" i="43" s="1"/>
  <c r="Z63" i="43" s="1"/>
  <c r="A62" i="39"/>
  <c r="A62" i="41" s="1"/>
  <c r="A61" i="39"/>
  <c r="A61" i="42" s="1"/>
  <c r="A60" i="39"/>
  <c r="A60" i="43" s="1"/>
  <c r="A59" i="39"/>
  <c r="A59" i="43" s="1"/>
  <c r="A58" i="39"/>
  <c r="A58" i="41" s="1"/>
  <c r="A57" i="39"/>
  <c r="A57" i="42" s="1"/>
  <c r="A56" i="39"/>
  <c r="A56" i="43" s="1"/>
  <c r="A55" i="39"/>
  <c r="A55" i="43" s="1"/>
  <c r="A54" i="39"/>
  <c r="A54" i="41" s="1"/>
  <c r="A53" i="39"/>
  <c r="A53" i="42" s="1"/>
  <c r="A52" i="39"/>
  <c r="A52" i="43" s="1"/>
  <c r="A51" i="39"/>
  <c r="A51" i="43" s="1"/>
  <c r="A50" i="39"/>
  <c r="A50" i="41" s="1"/>
  <c r="A49" i="39"/>
  <c r="A49" i="42" s="1"/>
  <c r="AT49" i="42" s="1"/>
  <c r="A48" i="39"/>
  <c r="A48" i="43" s="1"/>
  <c r="A47" i="39"/>
  <c r="A47" i="43" s="1"/>
  <c r="A46" i="39"/>
  <c r="A46" i="41" s="1"/>
  <c r="A45" i="39"/>
  <c r="A45" i="42" s="1"/>
  <c r="A44" i="39"/>
  <c r="A44" i="43" s="1"/>
  <c r="A43" i="39"/>
  <c r="A43" i="43" s="1"/>
  <c r="AQ43" i="43" s="1"/>
  <c r="A42" i="39"/>
  <c r="A42" i="41" s="1"/>
  <c r="A41" i="39"/>
  <c r="A41" i="42" s="1"/>
  <c r="A40" i="39"/>
  <c r="A40" i="43" s="1"/>
  <c r="A39" i="39"/>
  <c r="A39" i="43" s="1"/>
  <c r="AI39" i="43" s="1"/>
  <c r="A38" i="39"/>
  <c r="A38" i="41" s="1"/>
  <c r="A37" i="39"/>
  <c r="A37" i="42" s="1"/>
  <c r="A36" i="39"/>
  <c r="A36" i="43" s="1"/>
  <c r="P36" i="43" s="1"/>
  <c r="A35" i="39"/>
  <c r="A35" i="43" s="1"/>
  <c r="AL35" i="43" s="1"/>
  <c r="A34" i="39"/>
  <c r="A34" i="41" s="1"/>
  <c r="A33" i="39"/>
  <c r="A33" i="42" s="1"/>
  <c r="AL33" i="42" s="1"/>
  <c r="A32" i="39"/>
  <c r="A32" i="43" s="1"/>
  <c r="A31" i="39"/>
  <c r="A31" i="43" s="1"/>
  <c r="A30" i="39"/>
  <c r="A30" i="41" s="1"/>
  <c r="A29" i="39"/>
  <c r="A29" i="42" s="1"/>
  <c r="A28" i="39"/>
  <c r="A28" i="43" s="1"/>
  <c r="S28" i="43" s="1"/>
  <c r="A27" i="39"/>
  <c r="A27" i="43" s="1"/>
  <c r="A26" i="39"/>
  <c r="A26" i="41" s="1"/>
  <c r="A25" i="39"/>
  <c r="A25" i="42" s="1"/>
  <c r="A24" i="39"/>
  <c r="A24" i="43" s="1"/>
  <c r="A23" i="39"/>
  <c r="A23" i="43" s="1"/>
  <c r="A22" i="39"/>
  <c r="A22" i="41" s="1"/>
  <c r="A21" i="39"/>
  <c r="A21" i="42" s="1"/>
  <c r="A20" i="39"/>
  <c r="A20" i="43" s="1"/>
  <c r="W20" i="43" s="1"/>
  <c r="A19" i="39"/>
  <c r="A19" i="43" s="1"/>
  <c r="A18" i="39"/>
  <c r="A18" i="41" s="1"/>
  <c r="A17" i="39"/>
  <c r="A17" i="42" s="1"/>
  <c r="A16" i="39"/>
  <c r="A16" i="43" s="1"/>
  <c r="A15" i="39"/>
  <c r="A15" i="43" s="1"/>
  <c r="AI15" i="43" s="1"/>
  <c r="A14" i="39"/>
  <c r="A14" i="41" s="1"/>
  <c r="A13" i="39"/>
  <c r="A13" i="42" s="1"/>
  <c r="A12" i="39"/>
  <c r="A12" i="43" s="1"/>
  <c r="A11" i="39"/>
  <c r="A11" i="43" s="1"/>
  <c r="P11" i="43" s="1"/>
  <c r="A10" i="39"/>
  <c r="A10" i="41" s="1"/>
  <c r="A9" i="39"/>
  <c r="A9" i="42" s="1"/>
  <c r="AM31" i="43" l="1"/>
  <c r="W19" i="43"/>
  <c r="AM27" i="43"/>
  <c r="AE59" i="43"/>
  <c r="Y67" i="43"/>
  <c r="R29" i="42"/>
  <c r="R37" i="42"/>
  <c r="AH45" i="42"/>
  <c r="AH53" i="42"/>
  <c r="AP61" i="42"/>
  <c r="AM13" i="42"/>
  <c r="R13" i="42"/>
  <c r="AL41" i="42"/>
  <c r="F41" i="42"/>
  <c r="AA21" i="42"/>
  <c r="AL21" i="42"/>
  <c r="F21" i="42"/>
  <c r="V9" i="42"/>
  <c r="AD9" i="42"/>
  <c r="F9" i="42"/>
  <c r="E9" i="42"/>
  <c r="AP9" i="42"/>
  <c r="G17" i="42"/>
  <c r="AL17" i="42"/>
  <c r="AL25" i="42"/>
  <c r="Z25" i="42"/>
  <c r="O25" i="42"/>
  <c r="AL65" i="42"/>
  <c r="F65" i="42"/>
  <c r="AG24" i="43"/>
  <c r="AO48" i="43"/>
  <c r="A11" i="41"/>
  <c r="A15" i="41"/>
  <c r="A19" i="41"/>
  <c r="A23" i="41"/>
  <c r="A27" i="41"/>
  <c r="A31" i="41"/>
  <c r="A35" i="41"/>
  <c r="A39" i="41"/>
  <c r="A43" i="41"/>
  <c r="A47" i="41"/>
  <c r="A51" i="41"/>
  <c r="A55" i="41"/>
  <c r="A59" i="41"/>
  <c r="A63" i="41"/>
  <c r="A67" i="41"/>
  <c r="A71" i="41"/>
  <c r="D25" i="42"/>
  <c r="A10" i="42"/>
  <c r="S10" i="42" s="1"/>
  <c r="A14" i="42"/>
  <c r="G14" i="42" s="1"/>
  <c r="A18" i="42"/>
  <c r="A22" i="42"/>
  <c r="Y22" i="42" s="1"/>
  <c r="A26" i="42"/>
  <c r="K26" i="42" s="1"/>
  <c r="A30" i="42"/>
  <c r="AE30" i="42" s="1"/>
  <c r="A34" i="42"/>
  <c r="AQ34" i="42" s="1"/>
  <c r="A38" i="42"/>
  <c r="G38" i="42" s="1"/>
  <c r="A42" i="42"/>
  <c r="AA42" i="42" s="1"/>
  <c r="A46" i="42"/>
  <c r="AM46" i="42" s="1"/>
  <c r="A50" i="42"/>
  <c r="AA50" i="42" s="1"/>
  <c r="A54" i="42"/>
  <c r="W54" i="42" s="1"/>
  <c r="A58" i="42"/>
  <c r="K58" i="42" s="1"/>
  <c r="A62" i="42"/>
  <c r="W62" i="42" s="1"/>
  <c r="A66" i="42"/>
  <c r="S66" i="42" s="1"/>
  <c r="A70" i="42"/>
  <c r="F70" i="42" s="1"/>
  <c r="A74" i="42"/>
  <c r="AK74" i="42" s="1"/>
  <c r="AP44" i="43"/>
  <c r="A9" i="43"/>
  <c r="A13" i="43"/>
  <c r="N13" i="43" s="1"/>
  <c r="A17" i="43"/>
  <c r="A21" i="43"/>
  <c r="A25" i="43"/>
  <c r="AI25" i="43" s="1"/>
  <c r="A29" i="43"/>
  <c r="AT29" i="43" s="1"/>
  <c r="A33" i="43"/>
  <c r="Q33" i="43" s="1"/>
  <c r="A37" i="43"/>
  <c r="A41" i="43"/>
  <c r="A45" i="43"/>
  <c r="A49" i="43"/>
  <c r="A53" i="43"/>
  <c r="A57" i="43"/>
  <c r="AM57" i="43" s="1"/>
  <c r="A61" i="43"/>
  <c r="U61" i="43" s="1"/>
  <c r="A65" i="43"/>
  <c r="Z65" i="43" s="1"/>
  <c r="A69" i="43"/>
  <c r="A73" i="43"/>
  <c r="A12" i="41"/>
  <c r="A16" i="41"/>
  <c r="A20" i="41"/>
  <c r="A24" i="41"/>
  <c r="A28" i="41"/>
  <c r="A32" i="41"/>
  <c r="A36" i="41"/>
  <c r="A40" i="41"/>
  <c r="A44" i="41"/>
  <c r="A48" i="41"/>
  <c r="A52" i="41"/>
  <c r="A56" i="41"/>
  <c r="A60" i="41"/>
  <c r="A64" i="41"/>
  <c r="A68" i="41"/>
  <c r="A72" i="41"/>
  <c r="A11" i="42"/>
  <c r="AD11" i="42" s="1"/>
  <c r="A15" i="42"/>
  <c r="AR15" i="42" s="1"/>
  <c r="A19" i="42"/>
  <c r="P19" i="42" s="1"/>
  <c r="A23" i="42"/>
  <c r="T23" i="42" s="1"/>
  <c r="A27" i="42"/>
  <c r="AN27" i="42" s="1"/>
  <c r="A31" i="42"/>
  <c r="AR31" i="42" s="1"/>
  <c r="A35" i="42"/>
  <c r="AF35" i="42" s="1"/>
  <c r="A39" i="42"/>
  <c r="AJ39" i="42" s="1"/>
  <c r="A43" i="42"/>
  <c r="AF43" i="42" s="1"/>
  <c r="A47" i="42"/>
  <c r="AB47" i="42" s="1"/>
  <c r="A51" i="42"/>
  <c r="AF51" i="42" s="1"/>
  <c r="A55" i="42"/>
  <c r="AB55" i="42" s="1"/>
  <c r="A59" i="42"/>
  <c r="X59" i="42" s="1"/>
  <c r="A63" i="42"/>
  <c r="AB63" i="42" s="1"/>
  <c r="A67" i="42"/>
  <c r="X67" i="42" s="1"/>
  <c r="A71" i="42"/>
  <c r="AA71" i="42" s="1"/>
  <c r="D12" i="43"/>
  <c r="L24" i="43"/>
  <c r="T20" i="43"/>
  <c r="AJ20" i="43"/>
  <c r="A10" i="43"/>
  <c r="Q10" i="43" s="1"/>
  <c r="A14" i="43"/>
  <c r="N14" i="43" s="1"/>
  <c r="A18" i="43"/>
  <c r="G18" i="43" s="1"/>
  <c r="A22" i="43"/>
  <c r="A26" i="43"/>
  <c r="G26" i="43" s="1"/>
  <c r="A30" i="43"/>
  <c r="R30" i="43" s="1"/>
  <c r="A34" i="43"/>
  <c r="A38" i="43"/>
  <c r="S38" i="43" s="1"/>
  <c r="A42" i="43"/>
  <c r="Q42" i="43" s="1"/>
  <c r="A46" i="43"/>
  <c r="AP46" i="43" s="1"/>
  <c r="A50" i="43"/>
  <c r="A54" i="43"/>
  <c r="A58" i="43"/>
  <c r="A62" i="43"/>
  <c r="A66" i="43"/>
  <c r="A70" i="43"/>
  <c r="Y70" i="43" s="1"/>
  <c r="A74" i="43"/>
  <c r="AG74" i="43" s="1"/>
  <c r="M17" i="43"/>
  <c r="U40" i="43"/>
  <c r="AC24" i="43"/>
  <c r="A9" i="41"/>
  <c r="A13" i="41"/>
  <c r="A17" i="41"/>
  <c r="A21" i="41"/>
  <c r="A25" i="41"/>
  <c r="A29" i="41"/>
  <c r="A33" i="41"/>
  <c r="A37" i="41"/>
  <c r="A41" i="41"/>
  <c r="A45" i="41"/>
  <c r="A49" i="41"/>
  <c r="A53" i="41"/>
  <c r="A57" i="41"/>
  <c r="A61" i="41"/>
  <c r="A65" i="41"/>
  <c r="A69" i="41"/>
  <c r="A73" i="41"/>
  <c r="H13" i="42"/>
  <c r="AN13" i="42"/>
  <c r="A12" i="42"/>
  <c r="AT12" i="42" s="1"/>
  <c r="A16" i="42"/>
  <c r="R16" i="42" s="1"/>
  <c r="A20" i="42"/>
  <c r="K20" i="42" s="1"/>
  <c r="A24" i="42"/>
  <c r="A28" i="42"/>
  <c r="A32" i="42"/>
  <c r="A36" i="42"/>
  <c r="A40" i="42"/>
  <c r="AO40" i="42" s="1"/>
  <c r="A44" i="42"/>
  <c r="AC44" i="42" s="1"/>
  <c r="A48" i="42"/>
  <c r="Y48" i="42" s="1"/>
  <c r="A52" i="42"/>
  <c r="AS52" i="42" s="1"/>
  <c r="A56" i="42"/>
  <c r="A60" i="42"/>
  <c r="M60" i="42" s="1"/>
  <c r="A64" i="42"/>
  <c r="A68" i="42"/>
  <c r="U68" i="42" s="1"/>
  <c r="A72" i="42"/>
  <c r="AB72" i="42" s="1"/>
  <c r="I64" i="42"/>
  <c r="Q16" i="42"/>
  <c r="H20" i="43"/>
  <c r="P12" i="43"/>
  <c r="X16" i="43"/>
  <c r="AB14" i="42"/>
  <c r="AB17" i="42"/>
  <c r="AN68" i="42"/>
  <c r="U28" i="42"/>
  <c r="I32" i="42"/>
  <c r="AC36" i="42"/>
  <c r="Q69" i="42"/>
  <c r="AJ16" i="43"/>
  <c r="P32" i="43"/>
  <c r="J24" i="42"/>
  <c r="Z24" i="42"/>
  <c r="Z45" i="42"/>
  <c r="V57" i="42"/>
  <c r="N16" i="43"/>
  <c r="AT16" i="43"/>
  <c r="T21" i="43"/>
  <c r="U9" i="42"/>
  <c r="D11" i="42"/>
  <c r="AD13" i="42"/>
  <c r="Q15" i="42"/>
  <c r="AM17" i="42"/>
  <c r="AR19" i="42"/>
  <c r="O21" i="42"/>
  <c r="AE24" i="42"/>
  <c r="O46" i="42"/>
  <c r="AD57" i="42"/>
  <c r="AE62" i="42"/>
  <c r="AH21" i="43"/>
  <c r="AN55" i="43"/>
  <c r="AM14" i="42"/>
  <c r="Q40" i="42"/>
  <c r="AG56" i="42"/>
  <c r="AC68" i="42"/>
  <c r="AA72" i="42"/>
  <c r="AJ12" i="43"/>
  <c r="AS16" i="43"/>
  <c r="AI20" i="43"/>
  <c r="AA28" i="43"/>
  <c r="X36" i="43"/>
  <c r="AF40" i="43"/>
  <c r="AN52" i="43"/>
  <c r="W16" i="42"/>
  <c r="N24" i="42"/>
  <c r="AI24" i="42"/>
  <c r="AQ26" i="42"/>
  <c r="AM68" i="42"/>
  <c r="F72" i="42"/>
  <c r="S27" i="43"/>
  <c r="E43" i="43"/>
  <c r="AP11" i="42"/>
  <c r="AC11" i="42"/>
  <c r="H11" i="42"/>
  <c r="AT15" i="42"/>
  <c r="AN15" i="42"/>
  <c r="R15" i="42"/>
  <c r="F15" i="42"/>
  <c r="AS19" i="42"/>
  <c r="AL19" i="42"/>
  <c r="Z19" i="42"/>
  <c r="E19" i="42"/>
  <c r="D31" i="42"/>
  <c r="AR35" i="42"/>
  <c r="AN35" i="42"/>
  <c r="H35" i="42"/>
  <c r="AN39" i="42"/>
  <c r="AR43" i="42"/>
  <c r="X43" i="42"/>
  <c r="AN47" i="42"/>
  <c r="AJ47" i="42"/>
  <c r="D47" i="42"/>
  <c r="AR51" i="42"/>
  <c r="P51" i="42"/>
  <c r="AR63" i="42"/>
  <c r="AR67" i="42"/>
  <c r="P67" i="42"/>
  <c r="AQ71" i="42"/>
  <c r="AO11" i="43"/>
  <c r="AA11" i="43"/>
  <c r="AN15" i="43"/>
  <c r="O15" i="43"/>
  <c r="AP19" i="43"/>
  <c r="T19" i="43"/>
  <c r="AN23" i="43"/>
  <c r="H23" i="43"/>
  <c r="AO47" i="43"/>
  <c r="S47" i="43"/>
  <c r="AN51" i="43"/>
  <c r="AB71" i="43"/>
  <c r="H10" i="42"/>
  <c r="R11" i="42"/>
  <c r="AJ11" i="42"/>
  <c r="X15" i="42"/>
  <c r="AB19" i="42"/>
  <c r="AJ21" i="42"/>
  <c r="D39" i="42"/>
  <c r="AN43" i="42"/>
  <c r="AR47" i="42"/>
  <c r="AN51" i="42"/>
  <c r="AJ63" i="42"/>
  <c r="AF67" i="42"/>
  <c r="AJ11" i="43"/>
  <c r="AJ15" i="43"/>
  <c r="AI19" i="43"/>
  <c r="L23" i="43"/>
  <c r="AA27" i="43"/>
  <c r="X32" i="43"/>
  <c r="P37" i="43"/>
  <c r="T43" i="43"/>
  <c r="AJ10" i="42"/>
  <c r="E18" i="42"/>
  <c r="AQ22" i="42"/>
  <c r="D22" i="42"/>
  <c r="AI58" i="42"/>
  <c r="AQ58" i="42"/>
  <c r="Q51" i="43"/>
  <c r="Y11" i="43"/>
  <c r="AS15" i="43"/>
  <c r="Q34" i="43"/>
  <c r="AC10" i="42"/>
  <c r="T11" i="42"/>
  <c r="AN11" i="42"/>
  <c r="H15" i="42"/>
  <c r="AB15" i="42"/>
  <c r="P17" i="42"/>
  <c r="F19" i="42"/>
  <c r="AF19" i="42"/>
  <c r="AK20" i="42"/>
  <c r="AO32" i="42"/>
  <c r="P35" i="42"/>
  <c r="H43" i="42"/>
  <c r="L47" i="42"/>
  <c r="H51" i="42"/>
  <c r="U60" i="42"/>
  <c r="AN67" i="42"/>
  <c r="E73" i="42"/>
  <c r="D11" i="43"/>
  <c r="D15" i="43"/>
  <c r="M16" i="43"/>
  <c r="G19" i="43"/>
  <c r="AJ19" i="43"/>
  <c r="H24" i="43"/>
  <c r="O35" i="43"/>
  <c r="O39" i="43"/>
  <c r="K55" i="43"/>
  <c r="AE9" i="42"/>
  <c r="N9" i="42"/>
  <c r="AT13" i="42"/>
  <c r="AB13" i="42"/>
  <c r="G13" i="42"/>
  <c r="AR17" i="42"/>
  <c r="AA17" i="42"/>
  <c r="F17" i="42"/>
  <c r="Z21" i="42"/>
  <c r="D21" i="42"/>
  <c r="AE25" i="42"/>
  <c r="X25" i="42"/>
  <c r="AH29" i="42"/>
  <c r="J29" i="42"/>
  <c r="F33" i="42"/>
  <c r="AP37" i="42"/>
  <c r="AD41" i="42"/>
  <c r="AT41" i="42"/>
  <c r="V49" i="42"/>
  <c r="Z53" i="42"/>
  <c r="AP53" i="42"/>
  <c r="AH61" i="42"/>
  <c r="R61" i="42"/>
  <c r="V65" i="42"/>
  <c r="AD65" i="42"/>
  <c r="G69" i="42"/>
  <c r="AB69" i="42"/>
  <c r="AK73" i="42"/>
  <c r="P73" i="42"/>
  <c r="AD23" i="43"/>
  <c r="AH23" i="43"/>
  <c r="AG41" i="43"/>
  <c r="M9" i="42"/>
  <c r="AN9" i="42"/>
  <c r="AN10" i="42"/>
  <c r="X11" i="42"/>
  <c r="S13" i="42"/>
  <c r="Q14" i="42"/>
  <c r="L15" i="42"/>
  <c r="AL15" i="42"/>
  <c r="R17" i="42"/>
  <c r="P18" i="42"/>
  <c r="L19" i="42"/>
  <c r="AK19" i="42"/>
  <c r="AL20" i="42"/>
  <c r="P21" i="42"/>
  <c r="O22" i="42"/>
  <c r="N25" i="42"/>
  <c r="AM25" i="42"/>
  <c r="AP29" i="42"/>
  <c r="AB31" i="42"/>
  <c r="AD33" i="42"/>
  <c r="X35" i="42"/>
  <c r="Z37" i="42"/>
  <c r="AB39" i="42"/>
  <c r="N41" i="42"/>
  <c r="P43" i="42"/>
  <c r="T47" i="42"/>
  <c r="N49" i="42"/>
  <c r="X51" i="42"/>
  <c r="J53" i="42"/>
  <c r="J61" i="42"/>
  <c r="AO64" i="42"/>
  <c r="H67" i="42"/>
  <c r="G71" i="42"/>
  <c r="E74" i="42"/>
  <c r="O11" i="43"/>
  <c r="X15" i="43"/>
  <c r="H19" i="43"/>
  <c r="R31" i="43"/>
  <c r="W35" i="43"/>
  <c r="W39" i="43"/>
  <c r="Y24" i="42"/>
  <c r="D16" i="43"/>
  <c r="G20" i="43"/>
  <c r="I67" i="42"/>
  <c r="I35" i="42"/>
  <c r="I51" i="42"/>
  <c r="I43" i="42"/>
  <c r="Q51" i="42"/>
  <c r="Q43" i="42"/>
  <c r="Q67" i="42"/>
  <c r="Q35" i="42"/>
  <c r="Y67" i="42"/>
  <c r="Y35" i="42"/>
  <c r="Y51" i="42"/>
  <c r="Y43" i="42"/>
  <c r="AG51" i="42"/>
  <c r="AG43" i="42"/>
  <c r="AG67" i="42"/>
  <c r="AG35" i="42"/>
  <c r="AS63" i="42"/>
  <c r="AS39" i="42"/>
  <c r="AS31" i="42"/>
  <c r="AS47" i="42"/>
  <c r="AT14" i="42"/>
  <c r="AP14" i="42"/>
  <c r="AL14" i="42"/>
  <c r="AH14" i="42"/>
  <c r="AD14" i="42"/>
  <c r="Z14" i="42"/>
  <c r="V14" i="42"/>
  <c r="R14" i="42"/>
  <c r="N14" i="42"/>
  <c r="J14" i="42"/>
  <c r="F14" i="42"/>
  <c r="AQ14" i="42"/>
  <c r="AK14" i="42"/>
  <c r="AF14" i="42"/>
  <c r="AA14" i="42"/>
  <c r="U14" i="42"/>
  <c r="P14" i="42"/>
  <c r="K14" i="42"/>
  <c r="E14" i="42"/>
  <c r="AO14" i="42"/>
  <c r="AJ14" i="42"/>
  <c r="AE14" i="42"/>
  <c r="Y14" i="42"/>
  <c r="T14" i="42"/>
  <c r="O14" i="42"/>
  <c r="I14" i="42"/>
  <c r="D14" i="42"/>
  <c r="AT18" i="42"/>
  <c r="AP18" i="42"/>
  <c r="AL18" i="42"/>
  <c r="AH18" i="42"/>
  <c r="AD18" i="42"/>
  <c r="Z18" i="42"/>
  <c r="V18" i="42"/>
  <c r="R18" i="42"/>
  <c r="N18" i="42"/>
  <c r="J18" i="42"/>
  <c r="F18" i="42"/>
  <c r="AO18" i="42"/>
  <c r="AJ18" i="42"/>
  <c r="AE18" i="42"/>
  <c r="Y18" i="42"/>
  <c r="T18" i="42"/>
  <c r="O18" i="42"/>
  <c r="I18" i="42"/>
  <c r="D18" i="42"/>
  <c r="AS18" i="42"/>
  <c r="AN18" i="42"/>
  <c r="AI18" i="42"/>
  <c r="AC18" i="42"/>
  <c r="X18" i="42"/>
  <c r="S18" i="42"/>
  <c r="M18" i="42"/>
  <c r="H18" i="42"/>
  <c r="AS26" i="42"/>
  <c r="AO26" i="42"/>
  <c r="AK26" i="42"/>
  <c r="AG26" i="42"/>
  <c r="AC26" i="42"/>
  <c r="Y26" i="42"/>
  <c r="U26" i="42"/>
  <c r="Q26" i="42"/>
  <c r="M26" i="42"/>
  <c r="I26" i="42"/>
  <c r="E26" i="42"/>
  <c r="AT26" i="42"/>
  <c r="AP26" i="42"/>
  <c r="AL26" i="42"/>
  <c r="AH26" i="42"/>
  <c r="AD26" i="42"/>
  <c r="Z26" i="42"/>
  <c r="V26" i="42"/>
  <c r="R26" i="42"/>
  <c r="N26" i="42"/>
  <c r="J26" i="42"/>
  <c r="F26" i="42"/>
  <c r="AN26" i="42"/>
  <c r="AF26" i="42"/>
  <c r="X26" i="42"/>
  <c r="P26" i="42"/>
  <c r="H26" i="42"/>
  <c r="AR26" i="42"/>
  <c r="AB26" i="42"/>
  <c r="L26" i="42"/>
  <c r="AM26" i="42"/>
  <c r="AE26" i="42"/>
  <c r="W26" i="42"/>
  <c r="O26" i="42"/>
  <c r="G26" i="42"/>
  <c r="AJ26" i="42"/>
  <c r="T26" i="42"/>
  <c r="AS30" i="42"/>
  <c r="AO30" i="42"/>
  <c r="AK30" i="42"/>
  <c r="AG30" i="42"/>
  <c r="AC30" i="42"/>
  <c r="Y30" i="42"/>
  <c r="U30" i="42"/>
  <c r="Q30" i="42"/>
  <c r="M30" i="42"/>
  <c r="I30" i="42"/>
  <c r="E30" i="42"/>
  <c r="AT30" i="42"/>
  <c r="AP30" i="42"/>
  <c r="AL30" i="42"/>
  <c r="AH30" i="42"/>
  <c r="AD30" i="42"/>
  <c r="Z30" i="42"/>
  <c r="V30" i="42"/>
  <c r="R30" i="42"/>
  <c r="N30" i="42"/>
  <c r="J30" i="42"/>
  <c r="F30" i="42"/>
  <c r="AR30" i="42"/>
  <c r="AJ30" i="42"/>
  <c r="AB30" i="42"/>
  <c r="T30" i="42"/>
  <c r="L30" i="42"/>
  <c r="D30" i="42"/>
  <c r="AN30" i="42"/>
  <c r="X30" i="42"/>
  <c r="H30" i="42"/>
  <c r="AQ30" i="42"/>
  <c r="AI30" i="42"/>
  <c r="AA30" i="42"/>
  <c r="S30" i="42"/>
  <c r="K30" i="42"/>
  <c r="AF30" i="42"/>
  <c r="P30" i="42"/>
  <c r="AS42" i="42"/>
  <c r="AO42" i="42"/>
  <c r="AK42" i="42"/>
  <c r="AG42" i="42"/>
  <c r="AC42" i="42"/>
  <c r="Y42" i="42"/>
  <c r="U42" i="42"/>
  <c r="Q42" i="42"/>
  <c r="M42" i="42"/>
  <c r="I42" i="42"/>
  <c r="E42" i="42"/>
  <c r="AT42" i="42"/>
  <c r="AP42" i="42"/>
  <c r="AL42" i="42"/>
  <c r="AH42" i="42"/>
  <c r="AD42" i="42"/>
  <c r="Z42" i="42"/>
  <c r="V42" i="42"/>
  <c r="R42" i="42"/>
  <c r="N42" i="42"/>
  <c r="J42" i="42"/>
  <c r="F42" i="42"/>
  <c r="AN42" i="42"/>
  <c r="AF42" i="42"/>
  <c r="X42" i="42"/>
  <c r="P42" i="42"/>
  <c r="H42" i="42"/>
  <c r="AR42" i="42"/>
  <c r="AB42" i="42"/>
  <c r="L42" i="42"/>
  <c r="AM42" i="42"/>
  <c r="AE42" i="42"/>
  <c r="W42" i="42"/>
  <c r="O42" i="42"/>
  <c r="G42" i="42"/>
  <c r="AJ42" i="42"/>
  <c r="T42" i="42"/>
  <c r="D42" i="42"/>
  <c r="AS54" i="42"/>
  <c r="AO54" i="42"/>
  <c r="AK54" i="42"/>
  <c r="AG54" i="42"/>
  <c r="AC54" i="42"/>
  <c r="Y54" i="42"/>
  <c r="U54" i="42"/>
  <c r="Q54" i="42"/>
  <c r="M54" i="42"/>
  <c r="I54" i="42"/>
  <c r="E54" i="42"/>
  <c r="AT54" i="42"/>
  <c r="AP54" i="42"/>
  <c r="AL54" i="42"/>
  <c r="AH54" i="42"/>
  <c r="AD54" i="42"/>
  <c r="Z54" i="42"/>
  <c r="V54" i="42"/>
  <c r="R54" i="42"/>
  <c r="N54" i="42"/>
  <c r="J54" i="42"/>
  <c r="F54" i="42"/>
  <c r="AR54" i="42"/>
  <c r="AJ54" i="42"/>
  <c r="AB54" i="42"/>
  <c r="T54" i="42"/>
  <c r="L54" i="42"/>
  <c r="D54" i="42"/>
  <c r="AN54" i="42"/>
  <c r="X54" i="42"/>
  <c r="H54" i="42"/>
  <c r="AQ54" i="42"/>
  <c r="AI54" i="42"/>
  <c r="AA54" i="42"/>
  <c r="S54" i="42"/>
  <c r="K54" i="42"/>
  <c r="AF54" i="42"/>
  <c r="P54" i="42"/>
  <c r="E12" i="43"/>
  <c r="E11" i="43"/>
  <c r="AS14" i="43"/>
  <c r="AO14" i="43"/>
  <c r="AK14" i="43"/>
  <c r="AG14" i="43"/>
  <c r="AC14" i="43"/>
  <c r="Y14" i="43"/>
  <c r="U14" i="43"/>
  <c r="Q14" i="43"/>
  <c r="M14" i="43"/>
  <c r="I14" i="43"/>
  <c r="E14" i="43"/>
  <c r="AQ14" i="43"/>
  <c r="AL14" i="43"/>
  <c r="AF14" i="43"/>
  <c r="AA14" i="43"/>
  <c r="V14" i="43"/>
  <c r="P14" i="43"/>
  <c r="K14" i="43"/>
  <c r="F14" i="43"/>
  <c r="AR14" i="43"/>
  <c r="AM14" i="43"/>
  <c r="AH14" i="43"/>
  <c r="AB14" i="43"/>
  <c r="W14" i="43"/>
  <c r="R14" i="43"/>
  <c r="L14" i="43"/>
  <c r="G14" i="43"/>
  <c r="AP14" i="43"/>
  <c r="AE14" i="43"/>
  <c r="T14" i="43"/>
  <c r="J14" i="43"/>
  <c r="AN14" i="43"/>
  <c r="AD14" i="43"/>
  <c r="S14" i="43"/>
  <c r="H14" i="43"/>
  <c r="AJ14" i="43"/>
  <c r="Z14" i="43"/>
  <c r="O14" i="43"/>
  <c r="D14" i="43"/>
  <c r="AR22" i="43"/>
  <c r="AN22" i="43"/>
  <c r="AJ22" i="43"/>
  <c r="AF22" i="43"/>
  <c r="AB22" i="43"/>
  <c r="X22" i="43"/>
  <c r="T22" i="43"/>
  <c r="P22" i="43"/>
  <c r="L22" i="43"/>
  <c r="H22" i="43"/>
  <c r="D22" i="43"/>
  <c r="AQ22" i="43"/>
  <c r="AL22" i="43"/>
  <c r="AG22" i="43"/>
  <c r="AA22" i="43"/>
  <c r="V22" i="43"/>
  <c r="Q22" i="43"/>
  <c r="K22" i="43"/>
  <c r="F22" i="43"/>
  <c r="AP22" i="43"/>
  <c r="AK22" i="43"/>
  <c r="AE22" i="43"/>
  <c r="Z22" i="43"/>
  <c r="U22" i="43"/>
  <c r="O22" i="43"/>
  <c r="J22" i="43"/>
  <c r="E22" i="43"/>
  <c r="AT22" i="43"/>
  <c r="AI22" i="43"/>
  <c r="Y22" i="43"/>
  <c r="N22" i="43"/>
  <c r="AM22" i="43"/>
  <c r="AC22" i="43"/>
  <c r="R22" i="43"/>
  <c r="G22" i="43"/>
  <c r="AS22" i="43"/>
  <c r="W22" i="43"/>
  <c r="AO22" i="43"/>
  <c r="S22" i="43"/>
  <c r="AH22" i="43"/>
  <c r="M22" i="43"/>
  <c r="AQ26" i="43"/>
  <c r="AM26" i="43"/>
  <c r="AR26" i="43"/>
  <c r="AN26" i="43"/>
  <c r="AJ26" i="43"/>
  <c r="AF26" i="43"/>
  <c r="AB26" i="43"/>
  <c r="X26" i="43"/>
  <c r="T26" i="43"/>
  <c r="P26" i="43"/>
  <c r="L26" i="43"/>
  <c r="H26" i="43"/>
  <c r="D26" i="43"/>
  <c r="AS26" i="43"/>
  <c r="AT26" i="43"/>
  <c r="AK26" i="43"/>
  <c r="AE26" i="43"/>
  <c r="Z26" i="43"/>
  <c r="U26" i="43"/>
  <c r="O26" i="43"/>
  <c r="J26" i="43"/>
  <c r="E26" i="43"/>
  <c r="AP26" i="43"/>
  <c r="AI26" i="43"/>
  <c r="AD26" i="43"/>
  <c r="Y26" i="43"/>
  <c r="S26" i="43"/>
  <c r="N26" i="43"/>
  <c r="I26" i="43"/>
  <c r="AH26" i="43"/>
  <c r="W26" i="43"/>
  <c r="M26" i="43"/>
  <c r="AL26" i="43"/>
  <c r="AA26" i="43"/>
  <c r="Q26" i="43"/>
  <c r="F26" i="43"/>
  <c r="V26" i="43"/>
  <c r="AO26" i="43"/>
  <c r="R26" i="43"/>
  <c r="AG26" i="43"/>
  <c r="K26" i="43"/>
  <c r="AQ34" i="43"/>
  <c r="AM34" i="43"/>
  <c r="AI34" i="43"/>
  <c r="AE34" i="43"/>
  <c r="AA34" i="43"/>
  <c r="W34" i="43"/>
  <c r="S34" i="43"/>
  <c r="O34" i="43"/>
  <c r="K34" i="43"/>
  <c r="G34" i="43"/>
  <c r="AR34" i="43"/>
  <c r="AN34" i="43"/>
  <c r="AJ34" i="43"/>
  <c r="AF34" i="43"/>
  <c r="AB34" i="43"/>
  <c r="X34" i="43"/>
  <c r="T34" i="43"/>
  <c r="P34" i="43"/>
  <c r="L34" i="43"/>
  <c r="H34" i="43"/>
  <c r="D34" i="43"/>
  <c r="AS34" i="43"/>
  <c r="AK34" i="43"/>
  <c r="AC34" i="43"/>
  <c r="U34" i="43"/>
  <c r="M34" i="43"/>
  <c r="E34" i="43"/>
  <c r="AP34" i="43"/>
  <c r="AG34" i="43"/>
  <c r="V34" i="43"/>
  <c r="J34" i="43"/>
  <c r="AO34" i="43"/>
  <c r="AD34" i="43"/>
  <c r="R34" i="43"/>
  <c r="I34" i="43"/>
  <c r="Z34" i="43"/>
  <c r="F34" i="43"/>
  <c r="AH34" i="43"/>
  <c r="N34" i="43"/>
  <c r="AT34" i="43"/>
  <c r="Y34" i="43"/>
  <c r="AL34" i="43"/>
  <c r="O42" i="43"/>
  <c r="AS50" i="43"/>
  <c r="AO50" i="43"/>
  <c r="AK50" i="43"/>
  <c r="AG50" i="43"/>
  <c r="AC50" i="43"/>
  <c r="Y50" i="43"/>
  <c r="U50" i="43"/>
  <c r="Q50" i="43"/>
  <c r="M50" i="43"/>
  <c r="I50" i="43"/>
  <c r="E50" i="43"/>
  <c r="AP50" i="43"/>
  <c r="AJ50" i="43"/>
  <c r="AE50" i="43"/>
  <c r="Z50" i="43"/>
  <c r="T50" i="43"/>
  <c r="O50" i="43"/>
  <c r="J50" i="43"/>
  <c r="D50" i="43"/>
  <c r="AQ50" i="43"/>
  <c r="AL50" i="43"/>
  <c r="AF50" i="43"/>
  <c r="AA50" i="43"/>
  <c r="V50" i="43"/>
  <c r="P50" i="43"/>
  <c r="K50" i="43"/>
  <c r="F50" i="43"/>
  <c r="AT50" i="43"/>
  <c r="AI50" i="43"/>
  <c r="X50" i="43"/>
  <c r="N50" i="43"/>
  <c r="AR50" i="43"/>
  <c r="AH50" i="43"/>
  <c r="W50" i="43"/>
  <c r="L50" i="43"/>
  <c r="AD50" i="43"/>
  <c r="H50" i="43"/>
  <c r="AB50" i="43"/>
  <c r="G50" i="43"/>
  <c r="S50" i="43"/>
  <c r="AM50" i="43"/>
  <c r="R50" i="43"/>
  <c r="AR54" i="43"/>
  <c r="AN54" i="43"/>
  <c r="AJ54" i="43"/>
  <c r="AF54" i="43"/>
  <c r="AB54" i="43"/>
  <c r="X54" i="43"/>
  <c r="T54" i="43"/>
  <c r="P54" i="43"/>
  <c r="L54" i="43"/>
  <c r="AS54" i="43"/>
  <c r="AO54" i="43"/>
  <c r="AK54" i="43"/>
  <c r="AG54" i="43"/>
  <c r="AC54" i="43"/>
  <c r="Y54" i="43"/>
  <c r="U54" i="43"/>
  <c r="Q54" i="43"/>
  <c r="M54" i="43"/>
  <c r="I54" i="43"/>
  <c r="E54" i="43"/>
  <c r="AM54" i="43"/>
  <c r="AE54" i="43"/>
  <c r="W54" i="43"/>
  <c r="O54" i="43"/>
  <c r="H54" i="43"/>
  <c r="AP54" i="43"/>
  <c r="AH54" i="43"/>
  <c r="Z54" i="43"/>
  <c r="R54" i="43"/>
  <c r="J54" i="43"/>
  <c r="D54" i="43"/>
  <c r="AT54" i="43"/>
  <c r="AD54" i="43"/>
  <c r="N54" i="43"/>
  <c r="AQ54" i="43"/>
  <c r="AA54" i="43"/>
  <c r="K54" i="43"/>
  <c r="AL54" i="43"/>
  <c r="G54" i="43"/>
  <c r="AI54" i="43"/>
  <c r="F54" i="43"/>
  <c r="V54" i="43"/>
  <c r="S54" i="43"/>
  <c r="AT62" i="43"/>
  <c r="AP62" i="43"/>
  <c r="AL62" i="43"/>
  <c r="AH62" i="43"/>
  <c r="AD62" i="43"/>
  <c r="Z62" i="43"/>
  <c r="V62" i="43"/>
  <c r="R62" i="43"/>
  <c r="N62" i="43"/>
  <c r="J62" i="43"/>
  <c r="F62" i="43"/>
  <c r="AS62" i="43"/>
  <c r="AN62" i="43"/>
  <c r="AI62" i="43"/>
  <c r="AC62" i="43"/>
  <c r="X62" i="43"/>
  <c r="S62" i="43"/>
  <c r="M62" i="43"/>
  <c r="H62" i="43"/>
  <c r="AO62" i="43"/>
  <c r="AJ62" i="43"/>
  <c r="AE62" i="43"/>
  <c r="Y62" i="43"/>
  <c r="T62" i="43"/>
  <c r="O62" i="43"/>
  <c r="I62" i="43"/>
  <c r="D62" i="43"/>
  <c r="AM62" i="43"/>
  <c r="AB62" i="43"/>
  <c r="Q62" i="43"/>
  <c r="G62" i="43"/>
  <c r="AQ62" i="43"/>
  <c r="AF62" i="43"/>
  <c r="U62" i="43"/>
  <c r="K62" i="43"/>
  <c r="AK62" i="43"/>
  <c r="P62" i="43"/>
  <c r="AG62" i="43"/>
  <c r="L62" i="43"/>
  <c r="E62" i="43"/>
  <c r="AR62" i="43"/>
  <c r="AA62" i="43"/>
  <c r="W62" i="43"/>
  <c r="T10" i="42"/>
  <c r="AO10" i="42"/>
  <c r="AO11" i="42"/>
  <c r="S14" i="42"/>
  <c r="AC14" i="42"/>
  <c r="AN14" i="42"/>
  <c r="AC15" i="42"/>
  <c r="Q18" i="42"/>
  <c r="AB18" i="42"/>
  <c r="Q19" i="42"/>
  <c r="Q20" i="42"/>
  <c r="P22" i="42"/>
  <c r="AA22" i="42"/>
  <c r="AK22" i="42"/>
  <c r="E24" i="42"/>
  <c r="AK24" i="42"/>
  <c r="G30" i="42"/>
  <c r="AM30" i="42"/>
  <c r="Q32" i="42"/>
  <c r="E36" i="42"/>
  <c r="Y40" i="42"/>
  <c r="AI42" i="42"/>
  <c r="W46" i="42"/>
  <c r="U52" i="42"/>
  <c r="AE54" i="42"/>
  <c r="I56" i="42"/>
  <c r="S58" i="42"/>
  <c r="AC60" i="42"/>
  <c r="G62" i="42"/>
  <c r="Q64" i="42"/>
  <c r="E68" i="42"/>
  <c r="Q71" i="42"/>
  <c r="P74" i="42"/>
  <c r="Y13" i="43"/>
  <c r="F68" i="42"/>
  <c r="F60" i="42"/>
  <c r="F52" i="42"/>
  <c r="F28" i="42"/>
  <c r="F36" i="42"/>
  <c r="N36" i="42"/>
  <c r="N68" i="42"/>
  <c r="N60" i="42"/>
  <c r="N52" i="42"/>
  <c r="N28" i="42"/>
  <c r="V60" i="42"/>
  <c r="V68" i="42"/>
  <c r="V52" i="42"/>
  <c r="V36" i="42"/>
  <c r="V28" i="42"/>
  <c r="AD52" i="42"/>
  <c r="AD36" i="42"/>
  <c r="AD28" i="42"/>
  <c r="AD68" i="42"/>
  <c r="AD60" i="42"/>
  <c r="AH64" i="42"/>
  <c r="AH56" i="42"/>
  <c r="AH40" i="42"/>
  <c r="AH32" i="42"/>
  <c r="AP32" i="42"/>
  <c r="AP64" i="42"/>
  <c r="AP56" i="42"/>
  <c r="AP40" i="42"/>
  <c r="AS9" i="42"/>
  <c r="AO9" i="42"/>
  <c r="AK9" i="42"/>
  <c r="AG9" i="42"/>
  <c r="AC9" i="42"/>
  <c r="AR9" i="42"/>
  <c r="AM9" i="42"/>
  <c r="AH9" i="42"/>
  <c r="AB9" i="42"/>
  <c r="X9" i="42"/>
  <c r="T9" i="42"/>
  <c r="P9" i="42"/>
  <c r="L9" i="42"/>
  <c r="H9" i="42"/>
  <c r="D9" i="42"/>
  <c r="AQ9" i="42"/>
  <c r="AL9" i="42"/>
  <c r="AF9" i="42"/>
  <c r="AA9" i="42"/>
  <c r="W9" i="42"/>
  <c r="S9" i="42"/>
  <c r="O9" i="42"/>
  <c r="K9" i="42"/>
  <c r="G9" i="42"/>
  <c r="AS21" i="42"/>
  <c r="AO21" i="42"/>
  <c r="AK21" i="42"/>
  <c r="AG21" i="42"/>
  <c r="AC21" i="42"/>
  <c r="Y21" i="42"/>
  <c r="U21" i="42"/>
  <c r="Q21" i="42"/>
  <c r="M21" i="42"/>
  <c r="I21" i="42"/>
  <c r="E21" i="42"/>
  <c r="AT21" i="42"/>
  <c r="AN21" i="42"/>
  <c r="AI21" i="42"/>
  <c r="AD21" i="42"/>
  <c r="X21" i="42"/>
  <c r="S21" i="42"/>
  <c r="N21" i="42"/>
  <c r="H21" i="42"/>
  <c r="AR21" i="42"/>
  <c r="AM21" i="42"/>
  <c r="AH21" i="42"/>
  <c r="AB21" i="42"/>
  <c r="W21" i="42"/>
  <c r="R21" i="42"/>
  <c r="L21" i="42"/>
  <c r="G21" i="42"/>
  <c r="AR33" i="42"/>
  <c r="AN33" i="42"/>
  <c r="AJ33" i="42"/>
  <c r="AF33" i="42"/>
  <c r="AB33" i="42"/>
  <c r="X33" i="42"/>
  <c r="T33" i="42"/>
  <c r="P33" i="42"/>
  <c r="L33" i="42"/>
  <c r="H33" i="42"/>
  <c r="D33" i="42"/>
  <c r="AS33" i="42"/>
  <c r="AO33" i="42"/>
  <c r="AK33" i="42"/>
  <c r="AG33" i="42"/>
  <c r="AC33" i="42"/>
  <c r="Y33" i="42"/>
  <c r="U33" i="42"/>
  <c r="Q33" i="42"/>
  <c r="M33" i="42"/>
  <c r="I33" i="42"/>
  <c r="E33" i="42"/>
  <c r="AQ33" i="42"/>
  <c r="AI33" i="42"/>
  <c r="AA33" i="42"/>
  <c r="S33" i="42"/>
  <c r="K33" i="42"/>
  <c r="AE33" i="42"/>
  <c r="O33" i="42"/>
  <c r="AP33" i="42"/>
  <c r="AH33" i="42"/>
  <c r="Z33" i="42"/>
  <c r="R33" i="42"/>
  <c r="J33" i="42"/>
  <c r="AM33" i="42"/>
  <c r="W33" i="42"/>
  <c r="G33" i="42"/>
  <c r="AR45" i="42"/>
  <c r="AN45" i="42"/>
  <c r="AJ45" i="42"/>
  <c r="AF45" i="42"/>
  <c r="AB45" i="42"/>
  <c r="X45" i="42"/>
  <c r="T45" i="42"/>
  <c r="P45" i="42"/>
  <c r="L45" i="42"/>
  <c r="H45" i="42"/>
  <c r="D45" i="42"/>
  <c r="AS45" i="42"/>
  <c r="AO45" i="42"/>
  <c r="AK45" i="42"/>
  <c r="AG45" i="42"/>
  <c r="AC45" i="42"/>
  <c r="Y45" i="42"/>
  <c r="U45" i="42"/>
  <c r="Q45" i="42"/>
  <c r="M45" i="42"/>
  <c r="I45" i="42"/>
  <c r="E45" i="42"/>
  <c r="AM45" i="42"/>
  <c r="AE45" i="42"/>
  <c r="W45" i="42"/>
  <c r="O45" i="42"/>
  <c r="G45" i="42"/>
  <c r="AQ45" i="42"/>
  <c r="AA45" i="42"/>
  <c r="K45" i="42"/>
  <c r="AT45" i="42"/>
  <c r="AL45" i="42"/>
  <c r="AD45" i="42"/>
  <c r="V45" i="42"/>
  <c r="N45" i="42"/>
  <c r="F45" i="42"/>
  <c r="AI45" i="42"/>
  <c r="S45" i="42"/>
  <c r="AR49" i="42"/>
  <c r="AN49" i="42"/>
  <c r="AJ49" i="42"/>
  <c r="AF49" i="42"/>
  <c r="AB49" i="42"/>
  <c r="X49" i="42"/>
  <c r="T49" i="42"/>
  <c r="P49" i="42"/>
  <c r="L49" i="42"/>
  <c r="H49" i="42"/>
  <c r="D49" i="42"/>
  <c r="AS49" i="42"/>
  <c r="AO49" i="42"/>
  <c r="AK49" i="42"/>
  <c r="AG49" i="42"/>
  <c r="AC49" i="42"/>
  <c r="Y49" i="42"/>
  <c r="U49" i="42"/>
  <c r="Q49" i="42"/>
  <c r="M49" i="42"/>
  <c r="I49" i="42"/>
  <c r="E49" i="42"/>
  <c r="AQ49" i="42"/>
  <c r="AI49" i="42"/>
  <c r="AA49" i="42"/>
  <c r="S49" i="42"/>
  <c r="K49" i="42"/>
  <c r="AM49" i="42"/>
  <c r="W49" i="42"/>
  <c r="G49" i="42"/>
  <c r="AP49" i="42"/>
  <c r="AH49" i="42"/>
  <c r="Z49" i="42"/>
  <c r="R49" i="42"/>
  <c r="J49" i="42"/>
  <c r="AE49" i="42"/>
  <c r="O49" i="42"/>
  <c r="AR57" i="42"/>
  <c r="AN57" i="42"/>
  <c r="AJ57" i="42"/>
  <c r="AF57" i="42"/>
  <c r="AB57" i="42"/>
  <c r="X57" i="42"/>
  <c r="T57" i="42"/>
  <c r="P57" i="42"/>
  <c r="L57" i="42"/>
  <c r="H57" i="42"/>
  <c r="D57" i="42"/>
  <c r="AS57" i="42"/>
  <c r="AO57" i="42"/>
  <c r="AK57" i="42"/>
  <c r="AG57" i="42"/>
  <c r="AC57" i="42"/>
  <c r="Y57" i="42"/>
  <c r="U57" i="42"/>
  <c r="Q57" i="42"/>
  <c r="M57" i="42"/>
  <c r="I57" i="42"/>
  <c r="E57" i="42"/>
  <c r="AQ57" i="42"/>
  <c r="AI57" i="42"/>
  <c r="AA57" i="42"/>
  <c r="S57" i="42"/>
  <c r="K57" i="42"/>
  <c r="AM57" i="42"/>
  <c r="W57" i="42"/>
  <c r="G57" i="42"/>
  <c r="AP57" i="42"/>
  <c r="AH57" i="42"/>
  <c r="Z57" i="42"/>
  <c r="R57" i="42"/>
  <c r="J57" i="42"/>
  <c r="AE57" i="42"/>
  <c r="O57" i="42"/>
  <c r="AR9" i="43"/>
  <c r="AN9" i="43"/>
  <c r="AJ9" i="43"/>
  <c r="AF9" i="43"/>
  <c r="AB9" i="43"/>
  <c r="X9" i="43"/>
  <c r="T9" i="43"/>
  <c r="P9" i="43"/>
  <c r="L9" i="43"/>
  <c r="H9" i="43"/>
  <c r="D9" i="43"/>
  <c r="AS9" i="43"/>
  <c r="AM9" i="43"/>
  <c r="AH9" i="43"/>
  <c r="AC9" i="43"/>
  <c r="W9" i="43"/>
  <c r="R9" i="43"/>
  <c r="M9" i="43"/>
  <c r="G9" i="43"/>
  <c r="AT9" i="43"/>
  <c r="AO9" i="43"/>
  <c r="AI9" i="43"/>
  <c r="AD9" i="43"/>
  <c r="Y9" i="43"/>
  <c r="S9" i="43"/>
  <c r="N9" i="43"/>
  <c r="I9" i="43"/>
  <c r="AQ9" i="43"/>
  <c r="AG9" i="43"/>
  <c r="V9" i="43"/>
  <c r="K9" i="43"/>
  <c r="AP9" i="43"/>
  <c r="AE9" i="43"/>
  <c r="U9" i="43"/>
  <c r="J9" i="43"/>
  <c r="AL9" i="43"/>
  <c r="AA9" i="43"/>
  <c r="Q9" i="43"/>
  <c r="F9" i="43"/>
  <c r="AR13" i="43"/>
  <c r="AN13" i="43"/>
  <c r="AJ13" i="43"/>
  <c r="AF13" i="43"/>
  <c r="AB13" i="43"/>
  <c r="X13" i="43"/>
  <c r="T13" i="43"/>
  <c r="P13" i="43"/>
  <c r="L13" i="43"/>
  <c r="H13" i="43"/>
  <c r="D13" i="43"/>
  <c r="AQ13" i="43"/>
  <c r="AL13" i="43"/>
  <c r="AG13" i="43"/>
  <c r="AA13" i="43"/>
  <c r="V13" i="43"/>
  <c r="Q13" i="43"/>
  <c r="K13" i="43"/>
  <c r="F13" i="43"/>
  <c r="AS13" i="43"/>
  <c r="AM13" i="43"/>
  <c r="AH13" i="43"/>
  <c r="AC13" i="43"/>
  <c r="W13" i="43"/>
  <c r="R13" i="43"/>
  <c r="M13" i="43"/>
  <c r="G13" i="43"/>
  <c r="AP13" i="43"/>
  <c r="AE13" i="43"/>
  <c r="U13" i="43"/>
  <c r="J13" i="43"/>
  <c r="AO13" i="43"/>
  <c r="AD13" i="43"/>
  <c r="S13" i="43"/>
  <c r="I13" i="43"/>
  <c r="AK13" i="43"/>
  <c r="Z13" i="43"/>
  <c r="O13" i="43"/>
  <c r="E13" i="43"/>
  <c r="AQ17" i="43"/>
  <c r="AM17" i="43"/>
  <c r="AI17" i="43"/>
  <c r="AE17" i="43"/>
  <c r="AR17" i="43"/>
  <c r="AL17" i="43"/>
  <c r="AG17" i="43"/>
  <c r="AB17" i="43"/>
  <c r="X17" i="43"/>
  <c r="T17" i="43"/>
  <c r="P17" i="43"/>
  <c r="L17" i="43"/>
  <c r="H17" i="43"/>
  <c r="D17" i="43"/>
  <c r="AT17" i="43"/>
  <c r="AN17" i="43"/>
  <c r="AF17" i="43"/>
  <c r="Z17" i="43"/>
  <c r="U17" i="43"/>
  <c r="O17" i="43"/>
  <c r="J17" i="43"/>
  <c r="E17" i="43"/>
  <c r="AO17" i="43"/>
  <c r="AH17" i="43"/>
  <c r="AA17" i="43"/>
  <c r="V17" i="43"/>
  <c r="Q17" i="43"/>
  <c r="K17" i="43"/>
  <c r="F17" i="43"/>
  <c r="AS17" i="43"/>
  <c r="AD17" i="43"/>
  <c r="S17" i="43"/>
  <c r="I17" i="43"/>
  <c r="AP17" i="43"/>
  <c r="AC17" i="43"/>
  <c r="R17" i="43"/>
  <c r="G17" i="43"/>
  <c r="AK17" i="43"/>
  <c r="Y17" i="43"/>
  <c r="N17" i="43"/>
  <c r="AQ21" i="43"/>
  <c r="AM21" i="43"/>
  <c r="AI21" i="43"/>
  <c r="AE21" i="43"/>
  <c r="AA21" i="43"/>
  <c r="W21" i="43"/>
  <c r="S21" i="43"/>
  <c r="O21" i="43"/>
  <c r="K21" i="43"/>
  <c r="G21" i="43"/>
  <c r="AR21" i="43"/>
  <c r="AP21" i="43"/>
  <c r="AK21" i="43"/>
  <c r="AF21" i="43"/>
  <c r="Z21" i="43"/>
  <c r="U21" i="43"/>
  <c r="P21" i="43"/>
  <c r="J21" i="43"/>
  <c r="E21" i="43"/>
  <c r="AT21" i="43"/>
  <c r="AL21" i="43"/>
  <c r="AD21" i="43"/>
  <c r="X21" i="43"/>
  <c r="Q21" i="43"/>
  <c r="I21" i="43"/>
  <c r="AN21" i="43"/>
  <c r="AG21" i="43"/>
  <c r="Y21" i="43"/>
  <c r="R21" i="43"/>
  <c r="L21" i="43"/>
  <c r="D21" i="43"/>
  <c r="AS21" i="43"/>
  <c r="AC21" i="43"/>
  <c r="N21" i="43"/>
  <c r="AO21" i="43"/>
  <c r="AB21" i="43"/>
  <c r="M21" i="43"/>
  <c r="AJ21" i="43"/>
  <c r="V21" i="43"/>
  <c r="H21" i="43"/>
  <c r="K57" i="43"/>
  <c r="P61" i="43"/>
  <c r="AS65" i="43"/>
  <c r="AO65" i="43"/>
  <c r="AK65" i="43"/>
  <c r="AG65" i="43"/>
  <c r="AC65" i="43"/>
  <c r="Y65" i="43"/>
  <c r="U65" i="43"/>
  <c r="Q65" i="43"/>
  <c r="M65" i="43"/>
  <c r="I65" i="43"/>
  <c r="E65" i="43"/>
  <c r="AR65" i="43"/>
  <c r="AM65" i="43"/>
  <c r="AH65" i="43"/>
  <c r="AB65" i="43"/>
  <c r="W65" i="43"/>
  <c r="R65" i="43"/>
  <c r="L65" i="43"/>
  <c r="G65" i="43"/>
  <c r="AT65" i="43"/>
  <c r="AN65" i="43"/>
  <c r="AI65" i="43"/>
  <c r="AD65" i="43"/>
  <c r="X65" i="43"/>
  <c r="S65" i="43"/>
  <c r="N65" i="43"/>
  <c r="H65" i="43"/>
  <c r="AL65" i="43"/>
  <c r="AA65" i="43"/>
  <c r="P65" i="43"/>
  <c r="F65" i="43"/>
  <c r="AP65" i="43"/>
  <c r="AE65" i="43"/>
  <c r="T65" i="43"/>
  <c r="J65" i="43"/>
  <c r="AJ65" i="43"/>
  <c r="O65" i="43"/>
  <c r="AF65" i="43"/>
  <c r="K65" i="43"/>
  <c r="D65" i="43"/>
  <c r="AQ65" i="43"/>
  <c r="V65" i="43"/>
  <c r="AR69" i="43"/>
  <c r="AN69" i="43"/>
  <c r="AJ69" i="43"/>
  <c r="AF69" i="43"/>
  <c r="AB69" i="43"/>
  <c r="X69" i="43"/>
  <c r="T69" i="43"/>
  <c r="P69" i="43"/>
  <c r="L69" i="43"/>
  <c r="H69" i="43"/>
  <c r="D69" i="43"/>
  <c r="AS69" i="43"/>
  <c r="AO69" i="43"/>
  <c r="AK69" i="43"/>
  <c r="AG69" i="43"/>
  <c r="AC69" i="43"/>
  <c r="Y69" i="43"/>
  <c r="U69" i="43"/>
  <c r="Q69" i="43"/>
  <c r="M69" i="43"/>
  <c r="I69" i="43"/>
  <c r="E69" i="43"/>
  <c r="AQ69" i="43"/>
  <c r="AI69" i="43"/>
  <c r="AA69" i="43"/>
  <c r="S69" i="43"/>
  <c r="K69" i="43"/>
  <c r="AT69" i="43"/>
  <c r="AL69" i="43"/>
  <c r="AD69" i="43"/>
  <c r="V69" i="43"/>
  <c r="N69" i="43"/>
  <c r="F69" i="43"/>
  <c r="AP69" i="43"/>
  <c r="Z69" i="43"/>
  <c r="J69" i="43"/>
  <c r="AE69" i="43"/>
  <c r="O69" i="43"/>
  <c r="AM69" i="43"/>
  <c r="G69" i="43"/>
  <c r="AH69" i="43"/>
  <c r="W69" i="43"/>
  <c r="R69" i="43"/>
  <c r="AR73" i="43"/>
  <c r="AN73" i="43"/>
  <c r="AJ73" i="43"/>
  <c r="AF73" i="43"/>
  <c r="AB73" i="43"/>
  <c r="X73" i="43"/>
  <c r="T73" i="43"/>
  <c r="P73" i="43"/>
  <c r="L73" i="43"/>
  <c r="H73" i="43"/>
  <c r="D73" i="43"/>
  <c r="AS73" i="43"/>
  <c r="AO73" i="43"/>
  <c r="AK73" i="43"/>
  <c r="AG73" i="43"/>
  <c r="AC73" i="43"/>
  <c r="Y73" i="43"/>
  <c r="U73" i="43"/>
  <c r="Q73" i="43"/>
  <c r="M73" i="43"/>
  <c r="I73" i="43"/>
  <c r="E73" i="43"/>
  <c r="AM73" i="43"/>
  <c r="AE73" i="43"/>
  <c r="W73" i="43"/>
  <c r="O73" i="43"/>
  <c r="G73" i="43"/>
  <c r="AP73" i="43"/>
  <c r="AH73" i="43"/>
  <c r="Z73" i="43"/>
  <c r="R73" i="43"/>
  <c r="J73" i="43"/>
  <c r="AT73" i="43"/>
  <c r="AD73" i="43"/>
  <c r="N73" i="43"/>
  <c r="AI73" i="43"/>
  <c r="S73" i="43"/>
  <c r="AA73" i="43"/>
  <c r="V73" i="43"/>
  <c r="AQ73" i="43"/>
  <c r="AL73" i="43"/>
  <c r="F73" i="43"/>
  <c r="K73" i="43"/>
  <c r="I9" i="42"/>
  <c r="Q9" i="42"/>
  <c r="AI9" i="42"/>
  <c r="AT9" i="42"/>
  <c r="M10" i="42"/>
  <c r="AI10" i="42"/>
  <c r="AS10" i="42"/>
  <c r="M11" i="42"/>
  <c r="AH11" i="42"/>
  <c r="L13" i="42"/>
  <c r="W13" i="42"/>
  <c r="AR13" i="42"/>
  <c r="L14" i="42"/>
  <c r="AR14" i="42"/>
  <c r="AQ18" i="42"/>
  <c r="J9" i="42"/>
  <c r="R9" i="42"/>
  <c r="Z9" i="42"/>
  <c r="AJ9" i="42"/>
  <c r="D10" i="42"/>
  <c r="O10" i="42"/>
  <c r="Y10" i="42"/>
  <c r="N11" i="42"/>
  <c r="Y11" i="42"/>
  <c r="AT11" i="42"/>
  <c r="N13" i="42"/>
  <c r="X13" i="42"/>
  <c r="AI13" i="42"/>
  <c r="M14" i="42"/>
  <c r="X14" i="42"/>
  <c r="AI14" i="42"/>
  <c r="AS14" i="42"/>
  <c r="M15" i="42"/>
  <c r="AH15" i="42"/>
  <c r="AS15" i="42"/>
  <c r="L17" i="42"/>
  <c r="W17" i="42"/>
  <c r="AH17" i="42"/>
  <c r="L18" i="42"/>
  <c r="W18" i="42"/>
  <c r="AG18" i="42"/>
  <c r="AR18" i="42"/>
  <c r="V19" i="42"/>
  <c r="AG19" i="42"/>
  <c r="V20" i="42"/>
  <c r="AG20" i="42"/>
  <c r="K21" i="42"/>
  <c r="V21" i="42"/>
  <c r="AF21" i="42"/>
  <c r="AQ21" i="42"/>
  <c r="K22" i="42"/>
  <c r="U22" i="42"/>
  <c r="AF22" i="42"/>
  <c r="U24" i="42"/>
  <c r="AP24" i="42"/>
  <c r="J25" i="42"/>
  <c r="T25" i="42"/>
  <c r="D26" i="42"/>
  <c r="AI26" i="42"/>
  <c r="M28" i="42"/>
  <c r="AS28" i="42"/>
  <c r="W30" i="42"/>
  <c r="AG32" i="42"/>
  <c r="V33" i="42"/>
  <c r="U36" i="42"/>
  <c r="J37" i="42"/>
  <c r="I40" i="42"/>
  <c r="S42" i="42"/>
  <c r="R45" i="42"/>
  <c r="G46" i="42"/>
  <c r="F49" i="42"/>
  <c r="AL49" i="42"/>
  <c r="O54" i="42"/>
  <c r="Y56" i="42"/>
  <c r="N57" i="42"/>
  <c r="AT57" i="42"/>
  <c r="AS60" i="42"/>
  <c r="AG64" i="42"/>
  <c r="F71" i="42"/>
  <c r="AK9" i="43"/>
  <c r="N12" i="43"/>
  <c r="AT12" i="43"/>
  <c r="AT13" i="43"/>
  <c r="AT14" i="43"/>
  <c r="AJ17" i="43"/>
  <c r="F21" i="43"/>
  <c r="AD22" i="43"/>
  <c r="E63" i="42"/>
  <c r="E47" i="42"/>
  <c r="E39" i="42"/>
  <c r="E31" i="42"/>
  <c r="M39" i="42"/>
  <c r="M31" i="42"/>
  <c r="M63" i="42"/>
  <c r="M47" i="42"/>
  <c r="U63" i="42"/>
  <c r="U47" i="42"/>
  <c r="U39" i="42"/>
  <c r="U31" i="42"/>
  <c r="AC39" i="42"/>
  <c r="AC31" i="42"/>
  <c r="AC71" i="42"/>
  <c r="AC63" i="42"/>
  <c r="AC47" i="42"/>
  <c r="AK47" i="42"/>
  <c r="AK63" i="42"/>
  <c r="AK39" i="42"/>
  <c r="AK31" i="42"/>
  <c r="AO35" i="42"/>
  <c r="AO67" i="42"/>
  <c r="AO51" i="42"/>
  <c r="AO43" i="42"/>
  <c r="AT10" i="42"/>
  <c r="AP10" i="42"/>
  <c r="AL10" i="42"/>
  <c r="AH10" i="42"/>
  <c r="AD10" i="42"/>
  <c r="Z10" i="42"/>
  <c r="V10" i="42"/>
  <c r="R10" i="42"/>
  <c r="N10" i="42"/>
  <c r="J10" i="42"/>
  <c r="F10" i="42"/>
  <c r="AR10" i="42"/>
  <c r="AM10" i="42"/>
  <c r="AG10" i="42"/>
  <c r="AB10" i="42"/>
  <c r="W10" i="42"/>
  <c r="Q10" i="42"/>
  <c r="L10" i="42"/>
  <c r="G10" i="42"/>
  <c r="AQ10" i="42"/>
  <c r="AK10" i="42"/>
  <c r="AF10" i="42"/>
  <c r="AA10" i="42"/>
  <c r="U10" i="42"/>
  <c r="P10" i="42"/>
  <c r="K10" i="42"/>
  <c r="E10" i="42"/>
  <c r="AT22" i="42"/>
  <c r="AP22" i="42"/>
  <c r="AL22" i="42"/>
  <c r="AH22" i="42"/>
  <c r="AD22" i="42"/>
  <c r="Z22" i="42"/>
  <c r="V22" i="42"/>
  <c r="R22" i="42"/>
  <c r="N22" i="42"/>
  <c r="J22" i="42"/>
  <c r="F22" i="42"/>
  <c r="AS22" i="42"/>
  <c r="AN22" i="42"/>
  <c r="AI22" i="42"/>
  <c r="AC22" i="42"/>
  <c r="X22" i="42"/>
  <c r="S22" i="42"/>
  <c r="M22" i="42"/>
  <c r="H22" i="42"/>
  <c r="AR22" i="42"/>
  <c r="AM22" i="42"/>
  <c r="AG22" i="42"/>
  <c r="AB22" i="42"/>
  <c r="W22" i="42"/>
  <c r="Q22" i="42"/>
  <c r="L22" i="42"/>
  <c r="G22" i="42"/>
  <c r="V34" i="42"/>
  <c r="AS46" i="42"/>
  <c r="AO46" i="42"/>
  <c r="AK46" i="42"/>
  <c r="AG46" i="42"/>
  <c r="AC46" i="42"/>
  <c r="Y46" i="42"/>
  <c r="U46" i="42"/>
  <c r="Q46" i="42"/>
  <c r="M46" i="42"/>
  <c r="I46" i="42"/>
  <c r="E46" i="42"/>
  <c r="AT46" i="42"/>
  <c r="AP46" i="42"/>
  <c r="AL46" i="42"/>
  <c r="AH46" i="42"/>
  <c r="AD46" i="42"/>
  <c r="Z46" i="42"/>
  <c r="V46" i="42"/>
  <c r="R46" i="42"/>
  <c r="N46" i="42"/>
  <c r="J46" i="42"/>
  <c r="F46" i="42"/>
  <c r="AR46" i="42"/>
  <c r="AJ46" i="42"/>
  <c r="AB46" i="42"/>
  <c r="T46" i="42"/>
  <c r="L46" i="42"/>
  <c r="D46" i="42"/>
  <c r="AF46" i="42"/>
  <c r="P46" i="42"/>
  <c r="AQ46" i="42"/>
  <c r="AI46" i="42"/>
  <c r="AA46" i="42"/>
  <c r="S46" i="42"/>
  <c r="K46" i="42"/>
  <c r="AN46" i="42"/>
  <c r="X46" i="42"/>
  <c r="H46" i="42"/>
  <c r="AS50" i="42"/>
  <c r="AO50" i="42"/>
  <c r="AK50" i="42"/>
  <c r="AG50" i="42"/>
  <c r="AC50" i="42"/>
  <c r="Y50" i="42"/>
  <c r="U50" i="42"/>
  <c r="Q50" i="42"/>
  <c r="M50" i="42"/>
  <c r="I50" i="42"/>
  <c r="E50" i="42"/>
  <c r="AT50" i="42"/>
  <c r="AP50" i="42"/>
  <c r="AL50" i="42"/>
  <c r="AH50" i="42"/>
  <c r="AD50" i="42"/>
  <c r="Z50" i="42"/>
  <c r="V50" i="42"/>
  <c r="R50" i="42"/>
  <c r="N50" i="42"/>
  <c r="J50" i="42"/>
  <c r="F50" i="42"/>
  <c r="AN50" i="42"/>
  <c r="AF50" i="42"/>
  <c r="X50" i="42"/>
  <c r="P50" i="42"/>
  <c r="H50" i="42"/>
  <c r="AR50" i="42"/>
  <c r="AB50" i="42"/>
  <c r="L50" i="42"/>
  <c r="AM50" i="42"/>
  <c r="AE50" i="42"/>
  <c r="W50" i="42"/>
  <c r="O50" i="42"/>
  <c r="G50" i="42"/>
  <c r="AJ50" i="42"/>
  <c r="T50" i="42"/>
  <c r="D50" i="42"/>
  <c r="AS58" i="42"/>
  <c r="AO58" i="42"/>
  <c r="AK58" i="42"/>
  <c r="AG58" i="42"/>
  <c r="AC58" i="42"/>
  <c r="Y58" i="42"/>
  <c r="U58" i="42"/>
  <c r="Q58" i="42"/>
  <c r="M58" i="42"/>
  <c r="I58" i="42"/>
  <c r="E58" i="42"/>
  <c r="AT58" i="42"/>
  <c r="AP58" i="42"/>
  <c r="AL58" i="42"/>
  <c r="AH58" i="42"/>
  <c r="AD58" i="42"/>
  <c r="Z58" i="42"/>
  <c r="V58" i="42"/>
  <c r="R58" i="42"/>
  <c r="N58" i="42"/>
  <c r="J58" i="42"/>
  <c r="F58" i="42"/>
  <c r="AN58" i="42"/>
  <c r="AF58" i="42"/>
  <c r="X58" i="42"/>
  <c r="P58" i="42"/>
  <c r="H58" i="42"/>
  <c r="AR58" i="42"/>
  <c r="AB58" i="42"/>
  <c r="L58" i="42"/>
  <c r="AM58" i="42"/>
  <c r="AE58" i="42"/>
  <c r="W58" i="42"/>
  <c r="O58" i="42"/>
  <c r="G58" i="42"/>
  <c r="AJ58" i="42"/>
  <c r="T58" i="42"/>
  <c r="D58" i="42"/>
  <c r="AS62" i="42"/>
  <c r="AO62" i="42"/>
  <c r="AK62" i="42"/>
  <c r="AG62" i="42"/>
  <c r="AC62" i="42"/>
  <c r="Y62" i="42"/>
  <c r="U62" i="42"/>
  <c r="Q62" i="42"/>
  <c r="M62" i="42"/>
  <c r="I62" i="42"/>
  <c r="E62" i="42"/>
  <c r="AT62" i="42"/>
  <c r="AP62" i="42"/>
  <c r="AL62" i="42"/>
  <c r="AH62" i="42"/>
  <c r="AD62" i="42"/>
  <c r="Z62" i="42"/>
  <c r="V62" i="42"/>
  <c r="R62" i="42"/>
  <c r="N62" i="42"/>
  <c r="J62" i="42"/>
  <c r="F62" i="42"/>
  <c r="AR62" i="42"/>
  <c r="AJ62" i="42"/>
  <c r="AB62" i="42"/>
  <c r="T62" i="42"/>
  <c r="L62" i="42"/>
  <c r="D62" i="42"/>
  <c r="AF62" i="42"/>
  <c r="P62" i="42"/>
  <c r="AQ62" i="42"/>
  <c r="AI62" i="42"/>
  <c r="AA62" i="42"/>
  <c r="S62" i="42"/>
  <c r="K62" i="42"/>
  <c r="AN62" i="42"/>
  <c r="X62" i="42"/>
  <c r="H62" i="42"/>
  <c r="AQ74" i="42"/>
  <c r="AM74" i="42"/>
  <c r="AI74" i="42"/>
  <c r="AE74" i="42"/>
  <c r="AA74" i="42"/>
  <c r="W74" i="42"/>
  <c r="S74" i="42"/>
  <c r="O74" i="42"/>
  <c r="K74" i="42"/>
  <c r="G74" i="42"/>
  <c r="AS74" i="42"/>
  <c r="AN74" i="42"/>
  <c r="AH74" i="42"/>
  <c r="AC74" i="42"/>
  <c r="X74" i="42"/>
  <c r="R74" i="42"/>
  <c r="M74" i="42"/>
  <c r="H74" i="42"/>
  <c r="AT74" i="42"/>
  <c r="AO74" i="42"/>
  <c r="AJ74" i="42"/>
  <c r="AD74" i="42"/>
  <c r="Y74" i="42"/>
  <c r="T74" i="42"/>
  <c r="N74" i="42"/>
  <c r="I74" i="42"/>
  <c r="D74" i="42"/>
  <c r="AR74" i="42"/>
  <c r="AG74" i="42"/>
  <c r="V74" i="42"/>
  <c r="L74" i="42"/>
  <c r="AP74" i="42"/>
  <c r="AF74" i="42"/>
  <c r="U74" i="42"/>
  <c r="J74" i="42"/>
  <c r="AL74" i="42"/>
  <c r="AB74" i="42"/>
  <c r="Q74" i="42"/>
  <c r="F74" i="42"/>
  <c r="Y16" i="43"/>
  <c r="Y15" i="43"/>
  <c r="AK12" i="43"/>
  <c r="AK11" i="43"/>
  <c r="AR18" i="43"/>
  <c r="AN18" i="43"/>
  <c r="AJ18" i="43"/>
  <c r="AF18" i="43"/>
  <c r="AB18" i="43"/>
  <c r="X18" i="43"/>
  <c r="T18" i="43"/>
  <c r="P18" i="43"/>
  <c r="L18" i="43"/>
  <c r="H18" i="43"/>
  <c r="D18" i="43"/>
  <c r="AQ18" i="43"/>
  <c r="AL18" i="43"/>
  <c r="AG18" i="43"/>
  <c r="AA18" i="43"/>
  <c r="V18" i="43"/>
  <c r="Q18" i="43"/>
  <c r="K18" i="43"/>
  <c r="F18" i="43"/>
  <c r="AT18" i="43"/>
  <c r="AM18" i="43"/>
  <c r="AE18" i="43"/>
  <c r="Y18" i="43"/>
  <c r="R18" i="43"/>
  <c r="J18" i="43"/>
  <c r="AO18" i="43"/>
  <c r="AH18" i="43"/>
  <c r="Z18" i="43"/>
  <c r="S18" i="43"/>
  <c r="M18" i="43"/>
  <c r="E18" i="43"/>
  <c r="AS18" i="43"/>
  <c r="AD18" i="43"/>
  <c r="O18" i="43"/>
  <c r="AP18" i="43"/>
  <c r="AC18" i="43"/>
  <c r="N18" i="43"/>
  <c r="AK18" i="43"/>
  <c r="W18" i="43"/>
  <c r="I18" i="43"/>
  <c r="AQ30" i="43"/>
  <c r="AM30" i="43"/>
  <c r="AI30" i="43"/>
  <c r="AE30" i="43"/>
  <c r="AA30" i="43"/>
  <c r="W30" i="43"/>
  <c r="S30" i="43"/>
  <c r="O30" i="43"/>
  <c r="K30" i="43"/>
  <c r="G30" i="43"/>
  <c r="AR30" i="43"/>
  <c r="AN30" i="43"/>
  <c r="AJ30" i="43"/>
  <c r="AF30" i="43"/>
  <c r="AB30" i="43"/>
  <c r="X30" i="43"/>
  <c r="T30" i="43"/>
  <c r="P30" i="43"/>
  <c r="L30" i="43"/>
  <c r="H30" i="43"/>
  <c r="D30" i="43"/>
  <c r="AO30" i="43"/>
  <c r="AG30" i="43"/>
  <c r="Y30" i="43"/>
  <c r="Q30" i="43"/>
  <c r="I30" i="43"/>
  <c r="AS30" i="43"/>
  <c r="AH30" i="43"/>
  <c r="V30" i="43"/>
  <c r="M30" i="43"/>
  <c r="AP30" i="43"/>
  <c r="AD30" i="43"/>
  <c r="U30" i="43"/>
  <c r="J30" i="43"/>
  <c r="AC30" i="43"/>
  <c r="F30" i="43"/>
  <c r="AK30" i="43"/>
  <c r="N30" i="43"/>
  <c r="AT30" i="43"/>
  <c r="E30" i="43"/>
  <c r="AL30" i="43"/>
  <c r="Z30" i="43"/>
  <c r="W38" i="43"/>
  <c r="AS46" i="43"/>
  <c r="AO46" i="43"/>
  <c r="AK46" i="43"/>
  <c r="AG46" i="43"/>
  <c r="AC46" i="43"/>
  <c r="Y46" i="43"/>
  <c r="U46" i="43"/>
  <c r="Q46" i="43"/>
  <c r="M46" i="43"/>
  <c r="I46" i="43"/>
  <c r="E46" i="43"/>
  <c r="AQ46" i="43"/>
  <c r="AL46" i="43"/>
  <c r="AF46" i="43"/>
  <c r="AA46" i="43"/>
  <c r="V46" i="43"/>
  <c r="P46" i="43"/>
  <c r="K46" i="43"/>
  <c r="F46" i="43"/>
  <c r="AR46" i="43"/>
  <c r="AM46" i="43"/>
  <c r="AH46" i="43"/>
  <c r="AB46" i="43"/>
  <c r="W46" i="43"/>
  <c r="R46" i="43"/>
  <c r="L46" i="43"/>
  <c r="G46" i="43"/>
  <c r="AJ46" i="43"/>
  <c r="Z46" i="43"/>
  <c r="O46" i="43"/>
  <c r="D46" i="43"/>
  <c r="AT46" i="43"/>
  <c r="AI46" i="43"/>
  <c r="X46" i="43"/>
  <c r="N46" i="43"/>
  <c r="AE46" i="43"/>
  <c r="J46" i="43"/>
  <c r="AD46" i="43"/>
  <c r="H46" i="43"/>
  <c r="T46" i="43"/>
  <c r="AN46" i="43"/>
  <c r="S46" i="43"/>
  <c r="AR58" i="43"/>
  <c r="AN58" i="43"/>
  <c r="AJ58" i="43"/>
  <c r="AF58" i="43"/>
  <c r="AB58" i="43"/>
  <c r="X58" i="43"/>
  <c r="T58" i="43"/>
  <c r="P58" i="43"/>
  <c r="L58" i="43"/>
  <c r="H58" i="43"/>
  <c r="D58" i="43"/>
  <c r="AS58" i="43"/>
  <c r="AO58" i="43"/>
  <c r="AK58" i="43"/>
  <c r="AG58" i="43"/>
  <c r="AC58" i="43"/>
  <c r="Y58" i="43"/>
  <c r="U58" i="43"/>
  <c r="Q58" i="43"/>
  <c r="M58" i="43"/>
  <c r="I58" i="43"/>
  <c r="E58" i="43"/>
  <c r="AQ58" i="43"/>
  <c r="AI58" i="43"/>
  <c r="AA58" i="43"/>
  <c r="S58" i="43"/>
  <c r="K58" i="43"/>
  <c r="AT58" i="43"/>
  <c r="AL58" i="43"/>
  <c r="AD58" i="43"/>
  <c r="V58" i="43"/>
  <c r="N58" i="43"/>
  <c r="F58" i="43"/>
  <c r="AH58" i="43"/>
  <c r="R58" i="43"/>
  <c r="AE58" i="43"/>
  <c r="O58" i="43"/>
  <c r="Z58" i="43"/>
  <c r="W58" i="43"/>
  <c r="AP58" i="43"/>
  <c r="G58" i="43"/>
  <c r="AM58" i="43"/>
  <c r="AT66" i="43"/>
  <c r="AP66" i="43"/>
  <c r="AL66" i="43"/>
  <c r="AH66" i="43"/>
  <c r="AD66" i="43"/>
  <c r="Z66" i="43"/>
  <c r="V66" i="43"/>
  <c r="R66" i="43"/>
  <c r="N66" i="43"/>
  <c r="J66" i="43"/>
  <c r="F66" i="43"/>
  <c r="AR66" i="43"/>
  <c r="AM66" i="43"/>
  <c r="AG66" i="43"/>
  <c r="AB66" i="43"/>
  <c r="W66" i="43"/>
  <c r="Q66" i="43"/>
  <c r="L66" i="43"/>
  <c r="G66" i="43"/>
  <c r="AS66" i="43"/>
  <c r="AN66" i="43"/>
  <c r="AI66" i="43"/>
  <c r="AC66" i="43"/>
  <c r="X66" i="43"/>
  <c r="S66" i="43"/>
  <c r="M66" i="43"/>
  <c r="H66" i="43"/>
  <c r="AK66" i="43"/>
  <c r="AA66" i="43"/>
  <c r="P66" i="43"/>
  <c r="E66" i="43"/>
  <c r="AO66" i="43"/>
  <c r="AE66" i="43"/>
  <c r="T66" i="43"/>
  <c r="I66" i="43"/>
  <c r="AJ66" i="43"/>
  <c r="O66" i="43"/>
  <c r="AF66" i="43"/>
  <c r="K66" i="43"/>
  <c r="D66" i="43"/>
  <c r="AQ66" i="43"/>
  <c r="Y66" i="43"/>
  <c r="U66" i="43"/>
  <c r="D70" i="43"/>
  <c r="I10" i="42"/>
  <c r="AE10" i="42"/>
  <c r="I11" i="42"/>
  <c r="H14" i="42"/>
  <c r="G18" i="42"/>
  <c r="AM18" i="42"/>
  <c r="E22" i="42"/>
  <c r="S26" i="42"/>
  <c r="AC28" i="42"/>
  <c r="AK36" i="42"/>
  <c r="K50" i="42"/>
  <c r="AQ50" i="42"/>
  <c r="AO56" i="42"/>
  <c r="AM62" i="42"/>
  <c r="Y12" i="43"/>
  <c r="X14" i="43"/>
  <c r="M15" i="43"/>
  <c r="U18" i="43"/>
  <c r="AC26" i="43"/>
  <c r="J64" i="42"/>
  <c r="J56" i="42"/>
  <c r="J40" i="42"/>
  <c r="J32" i="42"/>
  <c r="R64" i="42"/>
  <c r="R56" i="42"/>
  <c r="R40" i="42"/>
  <c r="R72" i="42"/>
  <c r="R71" i="42"/>
  <c r="R32" i="42"/>
  <c r="Z32" i="42"/>
  <c r="Z64" i="42"/>
  <c r="Z56" i="42"/>
  <c r="Z40" i="42"/>
  <c r="AL60" i="42"/>
  <c r="AL52" i="42"/>
  <c r="AL36" i="42"/>
  <c r="AL28" i="42"/>
  <c r="AT52" i="42"/>
  <c r="AT36" i="42"/>
  <c r="AT28" i="42"/>
  <c r="AT60" i="42"/>
  <c r="AS13" i="42"/>
  <c r="AO13" i="42"/>
  <c r="AK13" i="42"/>
  <c r="AG13" i="42"/>
  <c r="AC13" i="42"/>
  <c r="Y13" i="42"/>
  <c r="U13" i="42"/>
  <c r="Q13" i="42"/>
  <c r="M13" i="42"/>
  <c r="I13" i="42"/>
  <c r="E13" i="42"/>
  <c r="AQ13" i="42"/>
  <c r="AL13" i="42"/>
  <c r="AF13" i="42"/>
  <c r="AA13" i="42"/>
  <c r="V13" i="42"/>
  <c r="P13" i="42"/>
  <c r="K13" i="42"/>
  <c r="F13" i="42"/>
  <c r="AP13" i="42"/>
  <c r="AJ13" i="42"/>
  <c r="AE13" i="42"/>
  <c r="Z13" i="42"/>
  <c r="T13" i="42"/>
  <c r="O13" i="42"/>
  <c r="J13" i="42"/>
  <c r="D13" i="42"/>
  <c r="AS17" i="42"/>
  <c r="AO17" i="42"/>
  <c r="AK17" i="42"/>
  <c r="AG17" i="42"/>
  <c r="AC17" i="42"/>
  <c r="Y17" i="42"/>
  <c r="U17" i="42"/>
  <c r="Q17" i="42"/>
  <c r="M17" i="42"/>
  <c r="I17" i="42"/>
  <c r="E17" i="42"/>
  <c r="AP17" i="42"/>
  <c r="AJ17" i="42"/>
  <c r="AE17" i="42"/>
  <c r="Z17" i="42"/>
  <c r="T17" i="42"/>
  <c r="O17" i="42"/>
  <c r="J17" i="42"/>
  <c r="D17" i="42"/>
  <c r="AT17" i="42"/>
  <c r="AN17" i="42"/>
  <c r="AI17" i="42"/>
  <c r="AD17" i="42"/>
  <c r="X17" i="42"/>
  <c r="S17" i="42"/>
  <c r="N17" i="42"/>
  <c r="H17" i="42"/>
  <c r="AR25" i="42"/>
  <c r="AN25" i="42"/>
  <c r="AJ25" i="42"/>
  <c r="AF25" i="42"/>
  <c r="AS25" i="42"/>
  <c r="AO25" i="42"/>
  <c r="AK25" i="42"/>
  <c r="AG25" i="42"/>
  <c r="AC25" i="42"/>
  <c r="Y25" i="42"/>
  <c r="U25" i="42"/>
  <c r="Q25" i="42"/>
  <c r="M25" i="42"/>
  <c r="I25" i="42"/>
  <c r="E25" i="42"/>
  <c r="AQ25" i="42"/>
  <c r="AI25" i="42"/>
  <c r="AB25" i="42"/>
  <c r="W25" i="42"/>
  <c r="R25" i="42"/>
  <c r="L25" i="42"/>
  <c r="G25" i="42"/>
  <c r="AP25" i="42"/>
  <c r="AH25" i="42"/>
  <c r="AA25" i="42"/>
  <c r="V25" i="42"/>
  <c r="P25" i="42"/>
  <c r="K25" i="42"/>
  <c r="F25" i="42"/>
  <c r="AR29" i="42"/>
  <c r="AN29" i="42"/>
  <c r="AJ29" i="42"/>
  <c r="AF29" i="42"/>
  <c r="AB29" i="42"/>
  <c r="X29" i="42"/>
  <c r="T29" i="42"/>
  <c r="P29" i="42"/>
  <c r="L29" i="42"/>
  <c r="H29" i="42"/>
  <c r="D29" i="42"/>
  <c r="AS29" i="42"/>
  <c r="AO29" i="42"/>
  <c r="AK29" i="42"/>
  <c r="AG29" i="42"/>
  <c r="AC29" i="42"/>
  <c r="Y29" i="42"/>
  <c r="U29" i="42"/>
  <c r="Q29" i="42"/>
  <c r="M29" i="42"/>
  <c r="I29" i="42"/>
  <c r="E29" i="42"/>
  <c r="AM29" i="42"/>
  <c r="AE29" i="42"/>
  <c r="W29" i="42"/>
  <c r="O29" i="42"/>
  <c r="G29" i="42"/>
  <c r="AI29" i="42"/>
  <c r="S29" i="42"/>
  <c r="AT29" i="42"/>
  <c r="AL29" i="42"/>
  <c r="AD29" i="42"/>
  <c r="V29" i="42"/>
  <c r="N29" i="42"/>
  <c r="F29" i="42"/>
  <c r="AQ29" i="42"/>
  <c r="AA29" i="42"/>
  <c r="K29" i="42"/>
  <c r="AR37" i="42"/>
  <c r="AN37" i="42"/>
  <c r="AJ37" i="42"/>
  <c r="AF37" i="42"/>
  <c r="AB37" i="42"/>
  <c r="X37" i="42"/>
  <c r="T37" i="42"/>
  <c r="P37" i="42"/>
  <c r="L37" i="42"/>
  <c r="H37" i="42"/>
  <c r="D37" i="42"/>
  <c r="AS37" i="42"/>
  <c r="AO37" i="42"/>
  <c r="AK37" i="42"/>
  <c r="AG37" i="42"/>
  <c r="AC37" i="42"/>
  <c r="Y37" i="42"/>
  <c r="U37" i="42"/>
  <c r="Q37" i="42"/>
  <c r="M37" i="42"/>
  <c r="I37" i="42"/>
  <c r="E37" i="42"/>
  <c r="AM37" i="42"/>
  <c r="AE37" i="42"/>
  <c r="W37" i="42"/>
  <c r="O37" i="42"/>
  <c r="G37" i="42"/>
  <c r="AI37" i="42"/>
  <c r="S37" i="42"/>
  <c r="AT37" i="42"/>
  <c r="AL37" i="42"/>
  <c r="AD37" i="42"/>
  <c r="V37" i="42"/>
  <c r="N37" i="42"/>
  <c r="F37" i="42"/>
  <c r="AQ37" i="42"/>
  <c r="AA37" i="42"/>
  <c r="K37" i="42"/>
  <c r="AR41" i="42"/>
  <c r="AN41" i="42"/>
  <c r="AJ41" i="42"/>
  <c r="AF41" i="42"/>
  <c r="AB41" i="42"/>
  <c r="X41" i="42"/>
  <c r="T41" i="42"/>
  <c r="P41" i="42"/>
  <c r="L41" i="42"/>
  <c r="H41" i="42"/>
  <c r="D41" i="42"/>
  <c r="AS41" i="42"/>
  <c r="AO41" i="42"/>
  <c r="AK41" i="42"/>
  <c r="AG41" i="42"/>
  <c r="AC41" i="42"/>
  <c r="Y41" i="42"/>
  <c r="U41" i="42"/>
  <c r="Q41" i="42"/>
  <c r="M41" i="42"/>
  <c r="I41" i="42"/>
  <c r="E41" i="42"/>
  <c r="AQ41" i="42"/>
  <c r="AI41" i="42"/>
  <c r="AA41" i="42"/>
  <c r="S41" i="42"/>
  <c r="K41" i="42"/>
  <c r="AM41" i="42"/>
  <c r="W41" i="42"/>
  <c r="G41" i="42"/>
  <c r="AP41" i="42"/>
  <c r="AH41" i="42"/>
  <c r="Z41" i="42"/>
  <c r="R41" i="42"/>
  <c r="J41" i="42"/>
  <c r="AE41" i="42"/>
  <c r="O41" i="42"/>
  <c r="AR53" i="42"/>
  <c r="AN53" i="42"/>
  <c r="AJ53" i="42"/>
  <c r="AF53" i="42"/>
  <c r="AB53" i="42"/>
  <c r="X53" i="42"/>
  <c r="T53" i="42"/>
  <c r="P53" i="42"/>
  <c r="L53" i="42"/>
  <c r="H53" i="42"/>
  <c r="D53" i="42"/>
  <c r="AS53" i="42"/>
  <c r="AO53" i="42"/>
  <c r="AK53" i="42"/>
  <c r="AG53" i="42"/>
  <c r="AC53" i="42"/>
  <c r="Y53" i="42"/>
  <c r="U53" i="42"/>
  <c r="Q53" i="42"/>
  <c r="M53" i="42"/>
  <c r="I53" i="42"/>
  <c r="E53" i="42"/>
  <c r="AM53" i="42"/>
  <c r="AE53" i="42"/>
  <c r="W53" i="42"/>
  <c r="O53" i="42"/>
  <c r="G53" i="42"/>
  <c r="AI53" i="42"/>
  <c r="S53" i="42"/>
  <c r="AT53" i="42"/>
  <c r="AL53" i="42"/>
  <c r="AD53" i="42"/>
  <c r="V53" i="42"/>
  <c r="N53" i="42"/>
  <c r="F53" i="42"/>
  <c r="AQ53" i="42"/>
  <c r="AA53" i="42"/>
  <c r="K53" i="42"/>
  <c r="AR61" i="42"/>
  <c r="AN61" i="42"/>
  <c r="AJ61" i="42"/>
  <c r="AF61" i="42"/>
  <c r="AB61" i="42"/>
  <c r="X61" i="42"/>
  <c r="T61" i="42"/>
  <c r="P61" i="42"/>
  <c r="L61" i="42"/>
  <c r="H61" i="42"/>
  <c r="D61" i="42"/>
  <c r="AS61" i="42"/>
  <c r="AO61" i="42"/>
  <c r="AK61" i="42"/>
  <c r="AG61" i="42"/>
  <c r="AC61" i="42"/>
  <c r="Y61" i="42"/>
  <c r="U61" i="42"/>
  <c r="Q61" i="42"/>
  <c r="M61" i="42"/>
  <c r="I61" i="42"/>
  <c r="E61" i="42"/>
  <c r="AM61" i="42"/>
  <c r="AE61" i="42"/>
  <c r="W61" i="42"/>
  <c r="O61" i="42"/>
  <c r="G61" i="42"/>
  <c r="AQ61" i="42"/>
  <c r="AA61" i="42"/>
  <c r="K61" i="42"/>
  <c r="AT61" i="42"/>
  <c r="AL61" i="42"/>
  <c r="AD61" i="42"/>
  <c r="V61" i="42"/>
  <c r="N61" i="42"/>
  <c r="F61" i="42"/>
  <c r="AI61" i="42"/>
  <c r="S61" i="42"/>
  <c r="AR65" i="42"/>
  <c r="AN65" i="42"/>
  <c r="AJ65" i="42"/>
  <c r="AF65" i="42"/>
  <c r="AB65" i="42"/>
  <c r="X65" i="42"/>
  <c r="T65" i="42"/>
  <c r="P65" i="42"/>
  <c r="L65" i="42"/>
  <c r="H65" i="42"/>
  <c r="D65" i="42"/>
  <c r="AS65" i="42"/>
  <c r="AO65" i="42"/>
  <c r="AK65" i="42"/>
  <c r="AG65" i="42"/>
  <c r="AC65" i="42"/>
  <c r="Y65" i="42"/>
  <c r="U65" i="42"/>
  <c r="Q65" i="42"/>
  <c r="M65" i="42"/>
  <c r="I65" i="42"/>
  <c r="E65" i="42"/>
  <c r="AQ65" i="42"/>
  <c r="AI65" i="42"/>
  <c r="AA65" i="42"/>
  <c r="S65" i="42"/>
  <c r="K65" i="42"/>
  <c r="AM65" i="42"/>
  <c r="W65" i="42"/>
  <c r="G65" i="42"/>
  <c r="AP65" i="42"/>
  <c r="AH65" i="42"/>
  <c r="Z65" i="42"/>
  <c r="R65" i="42"/>
  <c r="J65" i="42"/>
  <c r="AE65" i="42"/>
  <c r="O65" i="42"/>
  <c r="AT69" i="42"/>
  <c r="AP69" i="42"/>
  <c r="AL69" i="42"/>
  <c r="AH69" i="42"/>
  <c r="AD69" i="42"/>
  <c r="Z69" i="42"/>
  <c r="V69" i="42"/>
  <c r="R69" i="42"/>
  <c r="N69" i="42"/>
  <c r="J69" i="42"/>
  <c r="F69" i="42"/>
  <c r="AO69" i="42"/>
  <c r="AJ69" i="42"/>
  <c r="AE69" i="42"/>
  <c r="Y69" i="42"/>
  <c r="T69" i="42"/>
  <c r="O69" i="42"/>
  <c r="I69" i="42"/>
  <c r="D69" i="42"/>
  <c r="AQ69" i="42"/>
  <c r="AK69" i="42"/>
  <c r="AF69" i="42"/>
  <c r="AA69" i="42"/>
  <c r="U69" i="42"/>
  <c r="P69" i="42"/>
  <c r="K69" i="42"/>
  <c r="E69" i="42"/>
  <c r="AS69" i="42"/>
  <c r="AI69" i="42"/>
  <c r="X69" i="42"/>
  <c r="M69" i="42"/>
  <c r="AC69" i="42"/>
  <c r="AR69" i="42"/>
  <c r="AG69" i="42"/>
  <c r="W69" i="42"/>
  <c r="L69" i="42"/>
  <c r="AN69" i="42"/>
  <c r="S69" i="42"/>
  <c r="H69" i="42"/>
  <c r="AT73" i="42"/>
  <c r="AP73" i="42"/>
  <c r="AL73" i="42"/>
  <c r="AH73" i="42"/>
  <c r="AD73" i="42"/>
  <c r="Z73" i="42"/>
  <c r="V73" i="42"/>
  <c r="R73" i="42"/>
  <c r="N73" i="42"/>
  <c r="J73" i="42"/>
  <c r="F73" i="42"/>
  <c r="AS73" i="42"/>
  <c r="AN73" i="42"/>
  <c r="AI73" i="42"/>
  <c r="AC73" i="42"/>
  <c r="X73" i="42"/>
  <c r="S73" i="42"/>
  <c r="M73" i="42"/>
  <c r="H73" i="42"/>
  <c r="AO73" i="42"/>
  <c r="AJ73" i="42"/>
  <c r="AE73" i="42"/>
  <c r="Y73" i="42"/>
  <c r="T73" i="42"/>
  <c r="O73" i="42"/>
  <c r="I73" i="42"/>
  <c r="D73" i="42"/>
  <c r="AR73" i="42"/>
  <c r="AG73" i="42"/>
  <c r="W73" i="42"/>
  <c r="L73" i="42"/>
  <c r="AQ73" i="42"/>
  <c r="AF73" i="42"/>
  <c r="U73" i="42"/>
  <c r="K73" i="42"/>
  <c r="AM73" i="42"/>
  <c r="AB73" i="42"/>
  <c r="Q73" i="42"/>
  <c r="G73" i="42"/>
  <c r="Z31" i="43"/>
  <c r="Z12" i="43"/>
  <c r="AT33" i="43"/>
  <c r="AP33" i="43"/>
  <c r="AL33" i="43"/>
  <c r="AH33" i="43"/>
  <c r="AD33" i="43"/>
  <c r="Z33" i="43"/>
  <c r="V33" i="43"/>
  <c r="R33" i="43"/>
  <c r="N33" i="43"/>
  <c r="J33" i="43"/>
  <c r="F33" i="43"/>
  <c r="AQ33" i="43"/>
  <c r="AM33" i="43"/>
  <c r="AI33" i="43"/>
  <c r="AE33" i="43"/>
  <c r="AA33" i="43"/>
  <c r="W33" i="43"/>
  <c r="S33" i="43"/>
  <c r="O33" i="43"/>
  <c r="K33" i="43"/>
  <c r="G33" i="43"/>
  <c r="AN33" i="43"/>
  <c r="AF33" i="43"/>
  <c r="X33" i="43"/>
  <c r="P33" i="43"/>
  <c r="H33" i="43"/>
  <c r="AR33" i="43"/>
  <c r="AG33" i="43"/>
  <c r="U33" i="43"/>
  <c r="L33" i="43"/>
  <c r="AO33" i="43"/>
  <c r="AC33" i="43"/>
  <c r="T33" i="43"/>
  <c r="I33" i="43"/>
  <c r="AB33" i="43"/>
  <c r="E33" i="43"/>
  <c r="AJ33" i="43"/>
  <c r="M33" i="43"/>
  <c r="AS33" i="43"/>
  <c r="D33" i="43"/>
  <c r="AK33" i="43"/>
  <c r="Y33" i="43"/>
  <c r="AT37" i="43"/>
  <c r="AP37" i="43"/>
  <c r="AL37" i="43"/>
  <c r="AH37" i="43"/>
  <c r="AD37" i="43"/>
  <c r="Z37" i="43"/>
  <c r="V37" i="43"/>
  <c r="R37" i="43"/>
  <c r="N37" i="43"/>
  <c r="J37" i="43"/>
  <c r="F37" i="43"/>
  <c r="AQ37" i="43"/>
  <c r="AM37" i="43"/>
  <c r="AI37" i="43"/>
  <c r="AE37" i="43"/>
  <c r="AA37" i="43"/>
  <c r="W37" i="43"/>
  <c r="S37" i="43"/>
  <c r="O37" i="43"/>
  <c r="K37" i="43"/>
  <c r="G37" i="43"/>
  <c r="AR37" i="43"/>
  <c r="AJ37" i="43"/>
  <c r="AB37" i="43"/>
  <c r="T37" i="43"/>
  <c r="L37" i="43"/>
  <c r="D37" i="43"/>
  <c r="AO37" i="43"/>
  <c r="AF37" i="43"/>
  <c r="U37" i="43"/>
  <c r="I37" i="43"/>
  <c r="AN37" i="43"/>
  <c r="AC37" i="43"/>
  <c r="Q37" i="43"/>
  <c r="H37" i="43"/>
  <c r="Y37" i="43"/>
  <c r="E37" i="43"/>
  <c r="AG37" i="43"/>
  <c r="M37" i="43"/>
  <c r="AS37" i="43"/>
  <c r="AK37" i="43"/>
  <c r="X37" i="43"/>
  <c r="AR41" i="43"/>
  <c r="AN41" i="43"/>
  <c r="AJ41" i="43"/>
  <c r="AF41" i="43"/>
  <c r="AB41" i="43"/>
  <c r="X41" i="43"/>
  <c r="T41" i="43"/>
  <c r="P41" i="43"/>
  <c r="L41" i="43"/>
  <c r="H41" i="43"/>
  <c r="D41" i="43"/>
  <c r="AS41" i="43"/>
  <c r="AM41" i="43"/>
  <c r="AH41" i="43"/>
  <c r="AC41" i="43"/>
  <c r="W41" i="43"/>
  <c r="R41" i="43"/>
  <c r="M41" i="43"/>
  <c r="G41" i="43"/>
  <c r="AT41" i="43"/>
  <c r="AO41" i="43"/>
  <c r="AI41" i="43"/>
  <c r="AD41" i="43"/>
  <c r="Y41" i="43"/>
  <c r="S41" i="43"/>
  <c r="N41" i="43"/>
  <c r="I41" i="43"/>
  <c r="AK41" i="43"/>
  <c r="Z41" i="43"/>
  <c r="O41" i="43"/>
  <c r="E41" i="43"/>
  <c r="AP41" i="43"/>
  <c r="AA41" i="43"/>
  <c r="K41" i="43"/>
  <c r="AL41" i="43"/>
  <c r="V41" i="43"/>
  <c r="J41" i="43"/>
  <c r="U41" i="43"/>
  <c r="AE41" i="43"/>
  <c r="Q41" i="43"/>
  <c r="F41" i="43"/>
  <c r="AQ41" i="43"/>
  <c r="AR45" i="43"/>
  <c r="AN45" i="43"/>
  <c r="AJ45" i="43"/>
  <c r="AF45" i="43"/>
  <c r="AB45" i="43"/>
  <c r="X45" i="43"/>
  <c r="T45" i="43"/>
  <c r="P45" i="43"/>
  <c r="L45" i="43"/>
  <c r="H45" i="43"/>
  <c r="D45" i="43"/>
  <c r="AQ45" i="43"/>
  <c r="AL45" i="43"/>
  <c r="AG45" i="43"/>
  <c r="AA45" i="43"/>
  <c r="V45" i="43"/>
  <c r="Q45" i="43"/>
  <c r="K45" i="43"/>
  <c r="F45" i="43"/>
  <c r="AS45" i="43"/>
  <c r="AM45" i="43"/>
  <c r="AH45" i="43"/>
  <c r="AC45" i="43"/>
  <c r="W45" i="43"/>
  <c r="R45" i="43"/>
  <c r="M45" i="43"/>
  <c r="G45" i="43"/>
  <c r="AK45" i="43"/>
  <c r="Z45" i="43"/>
  <c r="O45" i="43"/>
  <c r="E45" i="43"/>
  <c r="AT45" i="43"/>
  <c r="AI45" i="43"/>
  <c r="Y45" i="43"/>
  <c r="N45" i="43"/>
  <c r="AE45" i="43"/>
  <c r="J45" i="43"/>
  <c r="AD45" i="43"/>
  <c r="I45" i="43"/>
  <c r="U45" i="43"/>
  <c r="AO45" i="43"/>
  <c r="AP45" i="43"/>
  <c r="S45" i="43"/>
  <c r="AR49" i="43"/>
  <c r="AN49" i="43"/>
  <c r="AJ49" i="43"/>
  <c r="AF49" i="43"/>
  <c r="AB49" i="43"/>
  <c r="X49" i="43"/>
  <c r="T49" i="43"/>
  <c r="P49" i="43"/>
  <c r="L49" i="43"/>
  <c r="H49" i="43"/>
  <c r="D49" i="43"/>
  <c r="AP49" i="43"/>
  <c r="AK49" i="43"/>
  <c r="AE49" i="43"/>
  <c r="Z49" i="43"/>
  <c r="U49" i="43"/>
  <c r="O49" i="43"/>
  <c r="J49" i="43"/>
  <c r="E49" i="43"/>
  <c r="AQ49" i="43"/>
  <c r="AL49" i="43"/>
  <c r="AG49" i="43"/>
  <c r="AA49" i="43"/>
  <c r="V49" i="43"/>
  <c r="Q49" i="43"/>
  <c r="K49" i="43"/>
  <c r="F49" i="43"/>
  <c r="AT49" i="43"/>
  <c r="AI49" i="43"/>
  <c r="Y49" i="43"/>
  <c r="N49" i="43"/>
  <c r="AS49" i="43"/>
  <c r="AH49" i="43"/>
  <c r="W49" i="43"/>
  <c r="M49" i="43"/>
  <c r="AD49" i="43"/>
  <c r="I49" i="43"/>
  <c r="AC49" i="43"/>
  <c r="G49" i="43"/>
  <c r="S49" i="43"/>
  <c r="AM49" i="43"/>
  <c r="AO49" i="43"/>
  <c r="R49" i="43"/>
  <c r="AR53" i="43"/>
  <c r="AN53" i="43"/>
  <c r="AJ53" i="43"/>
  <c r="AF53" i="43"/>
  <c r="AB53" i="43"/>
  <c r="X53" i="43"/>
  <c r="T53" i="43"/>
  <c r="P53" i="43"/>
  <c r="L53" i="43"/>
  <c r="H53" i="43"/>
  <c r="D53" i="43"/>
  <c r="AT53" i="43"/>
  <c r="AO53" i="43"/>
  <c r="AI53" i="43"/>
  <c r="AD53" i="43"/>
  <c r="Y53" i="43"/>
  <c r="S53" i="43"/>
  <c r="N53" i="43"/>
  <c r="I53" i="43"/>
  <c r="AP53" i="43"/>
  <c r="AK53" i="43"/>
  <c r="AE53" i="43"/>
  <c r="Z53" i="43"/>
  <c r="U53" i="43"/>
  <c r="O53" i="43"/>
  <c r="J53" i="43"/>
  <c r="E53" i="43"/>
  <c r="AS53" i="43"/>
  <c r="AH53" i="43"/>
  <c r="W53" i="43"/>
  <c r="M53" i="43"/>
  <c r="AQ53" i="43"/>
  <c r="AG53" i="43"/>
  <c r="V53" i="43"/>
  <c r="K53" i="43"/>
  <c r="AC53" i="43"/>
  <c r="G53" i="43"/>
  <c r="AA53" i="43"/>
  <c r="F53" i="43"/>
  <c r="R53" i="43"/>
  <c r="AL53" i="43"/>
  <c r="AM53" i="43"/>
  <c r="Q53" i="43"/>
  <c r="Y9" i="42"/>
  <c r="X10" i="42"/>
  <c r="AS11" i="42"/>
  <c r="AH13" i="42"/>
  <c r="W14" i="42"/>
  <c r="AG14" i="42"/>
  <c r="V15" i="42"/>
  <c r="AG15" i="42"/>
  <c r="K17" i="42"/>
  <c r="V17" i="42"/>
  <c r="AF17" i="42"/>
  <c r="AQ17" i="42"/>
  <c r="K18" i="42"/>
  <c r="U18" i="42"/>
  <c r="AF18" i="42"/>
  <c r="J19" i="42"/>
  <c r="U19" i="42"/>
  <c r="AP19" i="42"/>
  <c r="J20" i="42"/>
  <c r="U20" i="42"/>
  <c r="AP20" i="42"/>
  <c r="J21" i="42"/>
  <c r="T21" i="42"/>
  <c r="AE21" i="42"/>
  <c r="AP21" i="42"/>
  <c r="I22" i="42"/>
  <c r="T22" i="42"/>
  <c r="AE22" i="42"/>
  <c r="AO22" i="42"/>
  <c r="I24" i="42"/>
  <c r="AD24" i="42"/>
  <c r="AO24" i="42"/>
  <c r="H25" i="42"/>
  <c r="S25" i="42"/>
  <c r="AD25" i="42"/>
  <c r="AT25" i="42"/>
  <c r="AA26" i="42"/>
  <c r="E28" i="42"/>
  <c r="AK28" i="42"/>
  <c r="Z29" i="42"/>
  <c r="O30" i="42"/>
  <c r="Y32" i="42"/>
  <c r="N33" i="42"/>
  <c r="AT33" i="42"/>
  <c r="M36" i="42"/>
  <c r="AS36" i="42"/>
  <c r="AH37" i="42"/>
  <c r="AG40" i="42"/>
  <c r="V41" i="42"/>
  <c r="K42" i="42"/>
  <c r="AQ42" i="42"/>
  <c r="J45" i="42"/>
  <c r="AP45" i="42"/>
  <c r="AE46" i="42"/>
  <c r="AD49" i="42"/>
  <c r="S50" i="42"/>
  <c r="AC52" i="42"/>
  <c r="R53" i="42"/>
  <c r="G54" i="42"/>
  <c r="AM54" i="42"/>
  <c r="Q56" i="42"/>
  <c r="F57" i="42"/>
  <c r="AL57" i="42"/>
  <c r="AA58" i="42"/>
  <c r="E60" i="42"/>
  <c r="AK60" i="42"/>
  <c r="Z61" i="42"/>
  <c r="O62" i="42"/>
  <c r="Y64" i="42"/>
  <c r="N65" i="42"/>
  <c r="AT65" i="42"/>
  <c r="M68" i="42"/>
  <c r="AM69" i="42"/>
  <c r="AL72" i="42"/>
  <c r="AA73" i="42"/>
  <c r="Z74" i="42"/>
  <c r="Z9" i="43"/>
  <c r="AI13" i="43"/>
  <c r="AI14" i="43"/>
  <c r="AH16" i="43"/>
  <c r="W17" i="43"/>
  <c r="AI18" i="43"/>
  <c r="I22" i="43"/>
  <c r="AN50" i="43"/>
  <c r="J58" i="43"/>
  <c r="AJ16" i="42"/>
  <c r="D16" i="42"/>
  <c r="AR20" i="42"/>
  <c r="AN20" i="42"/>
  <c r="AJ20" i="42"/>
  <c r="AF20" i="42"/>
  <c r="AB20" i="42"/>
  <c r="X20" i="42"/>
  <c r="T20" i="42"/>
  <c r="P20" i="42"/>
  <c r="L20" i="42"/>
  <c r="H20" i="42"/>
  <c r="D20" i="42"/>
  <c r="AR24" i="42"/>
  <c r="AN24" i="42"/>
  <c r="AJ24" i="42"/>
  <c r="AF24" i="42"/>
  <c r="AB24" i="42"/>
  <c r="X24" i="42"/>
  <c r="T24" i="42"/>
  <c r="P24" i="42"/>
  <c r="L24" i="42"/>
  <c r="H24" i="42"/>
  <c r="D24" i="42"/>
  <c r="AQ28" i="42"/>
  <c r="AM28" i="42"/>
  <c r="AI28" i="42"/>
  <c r="AE28" i="42"/>
  <c r="AA28" i="42"/>
  <c r="W28" i="42"/>
  <c r="S28" i="42"/>
  <c r="O28" i="42"/>
  <c r="K28" i="42"/>
  <c r="G28" i="42"/>
  <c r="AR28" i="42"/>
  <c r="AN28" i="42"/>
  <c r="AJ28" i="42"/>
  <c r="AF28" i="42"/>
  <c r="AB28" i="42"/>
  <c r="X28" i="42"/>
  <c r="T28" i="42"/>
  <c r="P28" i="42"/>
  <c r="L28" i="42"/>
  <c r="H28" i="42"/>
  <c r="D28" i="42"/>
  <c r="AQ32" i="42"/>
  <c r="AM32" i="42"/>
  <c r="AI32" i="42"/>
  <c r="AE32" i="42"/>
  <c r="AA32" i="42"/>
  <c r="W32" i="42"/>
  <c r="S32" i="42"/>
  <c r="O32" i="42"/>
  <c r="K32" i="42"/>
  <c r="G32" i="42"/>
  <c r="AR32" i="42"/>
  <c r="AN32" i="42"/>
  <c r="AJ32" i="42"/>
  <c r="AF32" i="42"/>
  <c r="AB32" i="42"/>
  <c r="X32" i="42"/>
  <c r="T32" i="42"/>
  <c r="P32" i="42"/>
  <c r="L32" i="42"/>
  <c r="H32" i="42"/>
  <c r="D32" i="42"/>
  <c r="AQ36" i="42"/>
  <c r="AM36" i="42"/>
  <c r="AI36" i="42"/>
  <c r="AE36" i="42"/>
  <c r="AA36" i="42"/>
  <c r="W36" i="42"/>
  <c r="S36" i="42"/>
  <c r="O36" i="42"/>
  <c r="K36" i="42"/>
  <c r="G36" i="42"/>
  <c r="AR36" i="42"/>
  <c r="AN36" i="42"/>
  <c r="AJ36" i="42"/>
  <c r="AF36" i="42"/>
  <c r="AB36" i="42"/>
  <c r="X36" i="42"/>
  <c r="T36" i="42"/>
  <c r="P36" i="42"/>
  <c r="L36" i="42"/>
  <c r="H36" i="42"/>
  <c r="D36" i="42"/>
  <c r="AQ40" i="42"/>
  <c r="AM40" i="42"/>
  <c r="AI40" i="42"/>
  <c r="AE40" i="42"/>
  <c r="AA40" i="42"/>
  <c r="W40" i="42"/>
  <c r="S40" i="42"/>
  <c r="O40" i="42"/>
  <c r="K40" i="42"/>
  <c r="G40" i="42"/>
  <c r="AR40" i="42"/>
  <c r="AN40" i="42"/>
  <c r="AJ40" i="42"/>
  <c r="AF40" i="42"/>
  <c r="AB40" i="42"/>
  <c r="X40" i="42"/>
  <c r="T40" i="42"/>
  <c r="P40" i="42"/>
  <c r="L40" i="42"/>
  <c r="H40" i="42"/>
  <c r="D40" i="42"/>
  <c r="AA48" i="42"/>
  <c r="AJ48" i="42"/>
  <c r="D48" i="42"/>
  <c r="AQ52" i="42"/>
  <c r="AM52" i="42"/>
  <c r="AI52" i="42"/>
  <c r="AE52" i="42"/>
  <c r="AA52" i="42"/>
  <c r="W52" i="42"/>
  <c r="S52" i="42"/>
  <c r="O52" i="42"/>
  <c r="K52" i="42"/>
  <c r="G52" i="42"/>
  <c r="AR52" i="42"/>
  <c r="AN52" i="42"/>
  <c r="AJ52" i="42"/>
  <c r="AF52" i="42"/>
  <c r="AB52" i="42"/>
  <c r="X52" i="42"/>
  <c r="T52" i="42"/>
  <c r="P52" i="42"/>
  <c r="L52" i="42"/>
  <c r="H52" i="42"/>
  <c r="D52" i="42"/>
  <c r="AQ56" i="42"/>
  <c r="AM56" i="42"/>
  <c r="AI56" i="42"/>
  <c r="AE56" i="42"/>
  <c r="AA56" i="42"/>
  <c r="W56" i="42"/>
  <c r="S56" i="42"/>
  <c r="O56" i="42"/>
  <c r="K56" i="42"/>
  <c r="G56" i="42"/>
  <c r="AR56" i="42"/>
  <c r="AN56" i="42"/>
  <c r="AJ56" i="42"/>
  <c r="AF56" i="42"/>
  <c r="AB56" i="42"/>
  <c r="X56" i="42"/>
  <c r="T56" i="42"/>
  <c r="P56" i="42"/>
  <c r="L56" i="42"/>
  <c r="H56" i="42"/>
  <c r="D56" i="42"/>
  <c r="AQ60" i="42"/>
  <c r="AM60" i="42"/>
  <c r="AI60" i="42"/>
  <c r="AE60" i="42"/>
  <c r="AA60" i="42"/>
  <c r="W60" i="42"/>
  <c r="S60" i="42"/>
  <c r="O60" i="42"/>
  <c r="K60" i="42"/>
  <c r="G60" i="42"/>
  <c r="AR60" i="42"/>
  <c r="AN60" i="42"/>
  <c r="AJ60" i="42"/>
  <c r="AF60" i="42"/>
  <c r="AB60" i="42"/>
  <c r="X60" i="42"/>
  <c r="T60" i="42"/>
  <c r="P60" i="42"/>
  <c r="L60" i="42"/>
  <c r="H60" i="42"/>
  <c r="D60" i="42"/>
  <c r="AQ64" i="42"/>
  <c r="AM64" i="42"/>
  <c r="AI64" i="42"/>
  <c r="AE64" i="42"/>
  <c r="AA64" i="42"/>
  <c r="W64" i="42"/>
  <c r="S64" i="42"/>
  <c r="O64" i="42"/>
  <c r="K64" i="42"/>
  <c r="G64" i="42"/>
  <c r="AR64" i="42"/>
  <c r="AN64" i="42"/>
  <c r="AJ64" i="42"/>
  <c r="AF64" i="42"/>
  <c r="AB64" i="42"/>
  <c r="X64" i="42"/>
  <c r="T64" i="42"/>
  <c r="P64" i="42"/>
  <c r="L64" i="42"/>
  <c r="H64" i="42"/>
  <c r="D64" i="42"/>
  <c r="AS68" i="42"/>
  <c r="AO68" i="42"/>
  <c r="AK68" i="42"/>
  <c r="AG68" i="42"/>
  <c r="AP68" i="42"/>
  <c r="AJ68" i="42"/>
  <c r="AE68" i="42"/>
  <c r="AA68" i="42"/>
  <c r="W68" i="42"/>
  <c r="S68" i="42"/>
  <c r="O68" i="42"/>
  <c r="K68" i="42"/>
  <c r="G68" i="42"/>
  <c r="AQ68" i="42"/>
  <c r="AL68" i="42"/>
  <c r="AF68" i="42"/>
  <c r="AB68" i="42"/>
  <c r="X68" i="42"/>
  <c r="T68" i="42"/>
  <c r="P68" i="42"/>
  <c r="L68" i="42"/>
  <c r="H68" i="42"/>
  <c r="D68" i="42"/>
  <c r="AS72" i="42"/>
  <c r="AO72" i="42"/>
  <c r="AK72" i="42"/>
  <c r="AG72" i="42"/>
  <c r="AC72" i="42"/>
  <c r="Y72" i="42"/>
  <c r="U72" i="42"/>
  <c r="Q72" i="42"/>
  <c r="M72" i="42"/>
  <c r="I72" i="42"/>
  <c r="E72" i="42"/>
  <c r="AT72" i="42"/>
  <c r="AN72" i="42"/>
  <c r="AI72" i="42"/>
  <c r="AD72" i="42"/>
  <c r="X72" i="42"/>
  <c r="S72" i="42"/>
  <c r="N72" i="42"/>
  <c r="H72" i="42"/>
  <c r="AP72" i="42"/>
  <c r="AJ72" i="42"/>
  <c r="AE72" i="42"/>
  <c r="Z72" i="42"/>
  <c r="T72" i="42"/>
  <c r="O72" i="42"/>
  <c r="J72" i="42"/>
  <c r="D72" i="42"/>
  <c r="AQ12" i="43"/>
  <c r="AM12" i="43"/>
  <c r="AI12" i="43"/>
  <c r="AE12" i="43"/>
  <c r="AA12" i="43"/>
  <c r="W12" i="43"/>
  <c r="S12" i="43"/>
  <c r="O12" i="43"/>
  <c r="K12" i="43"/>
  <c r="G12" i="43"/>
  <c r="AR12" i="43"/>
  <c r="AL12" i="43"/>
  <c r="AG12" i="43"/>
  <c r="AB12" i="43"/>
  <c r="V12" i="43"/>
  <c r="Q12" i="43"/>
  <c r="L12" i="43"/>
  <c r="F12" i="43"/>
  <c r="AS12" i="43"/>
  <c r="AN12" i="43"/>
  <c r="AH12" i="43"/>
  <c r="AC12" i="43"/>
  <c r="X12" i="43"/>
  <c r="R12" i="43"/>
  <c r="M12" i="43"/>
  <c r="H12" i="43"/>
  <c r="AQ16" i="43"/>
  <c r="AM16" i="43"/>
  <c r="AI16" i="43"/>
  <c r="AE16" i="43"/>
  <c r="AA16" i="43"/>
  <c r="W16" i="43"/>
  <c r="S16" i="43"/>
  <c r="O16" i="43"/>
  <c r="K16" i="43"/>
  <c r="G16" i="43"/>
  <c r="AP16" i="43"/>
  <c r="AK16" i="43"/>
  <c r="AF16" i="43"/>
  <c r="Z16" i="43"/>
  <c r="U16" i="43"/>
  <c r="P16" i="43"/>
  <c r="J16" i="43"/>
  <c r="E16" i="43"/>
  <c r="AR16" i="43"/>
  <c r="AL16" i="43"/>
  <c r="AG16" i="43"/>
  <c r="AB16" i="43"/>
  <c r="V16" i="43"/>
  <c r="Q16" i="43"/>
  <c r="L16" i="43"/>
  <c r="F16" i="43"/>
  <c r="AT20" i="43"/>
  <c r="AP20" i="43"/>
  <c r="AL20" i="43"/>
  <c r="AH20" i="43"/>
  <c r="AD20" i="43"/>
  <c r="Z20" i="43"/>
  <c r="V20" i="43"/>
  <c r="R20" i="43"/>
  <c r="N20" i="43"/>
  <c r="J20" i="43"/>
  <c r="F20" i="43"/>
  <c r="AQ20" i="43"/>
  <c r="AK20" i="43"/>
  <c r="AF20" i="43"/>
  <c r="AA20" i="43"/>
  <c r="U20" i="43"/>
  <c r="P20" i="43"/>
  <c r="K20" i="43"/>
  <c r="E20" i="43"/>
  <c r="AS20" i="43"/>
  <c r="AM20" i="43"/>
  <c r="AE20" i="43"/>
  <c r="X20" i="43"/>
  <c r="Q20" i="43"/>
  <c r="I20" i="43"/>
  <c r="AN20" i="43"/>
  <c r="AG20" i="43"/>
  <c r="Y20" i="43"/>
  <c r="S20" i="43"/>
  <c r="L20" i="43"/>
  <c r="D20" i="43"/>
  <c r="AT24" i="43"/>
  <c r="AP24" i="43"/>
  <c r="AL24" i="43"/>
  <c r="AH24" i="43"/>
  <c r="AD24" i="43"/>
  <c r="Z24" i="43"/>
  <c r="V24" i="43"/>
  <c r="R24" i="43"/>
  <c r="N24" i="43"/>
  <c r="J24" i="43"/>
  <c r="F24" i="43"/>
  <c r="AQ24" i="43"/>
  <c r="AK24" i="43"/>
  <c r="AF24" i="43"/>
  <c r="AA24" i="43"/>
  <c r="U24" i="43"/>
  <c r="P24" i="43"/>
  <c r="K24" i="43"/>
  <c r="E24" i="43"/>
  <c r="AO24" i="43"/>
  <c r="AJ24" i="43"/>
  <c r="AE24" i="43"/>
  <c r="Y24" i="43"/>
  <c r="T24" i="43"/>
  <c r="O24" i="43"/>
  <c r="I24" i="43"/>
  <c r="D24" i="43"/>
  <c r="AS24" i="43"/>
  <c r="AI24" i="43"/>
  <c r="X24" i="43"/>
  <c r="M24" i="43"/>
  <c r="AM24" i="43"/>
  <c r="AB24" i="43"/>
  <c r="Q24" i="43"/>
  <c r="G24" i="43"/>
  <c r="AS28" i="43"/>
  <c r="AO28" i="43"/>
  <c r="AK28" i="43"/>
  <c r="AG28" i="43"/>
  <c r="AC28" i="43"/>
  <c r="Y28" i="43"/>
  <c r="U28" i="43"/>
  <c r="Q28" i="43"/>
  <c r="M28" i="43"/>
  <c r="I28" i="43"/>
  <c r="E28" i="43"/>
  <c r="AT28" i="43"/>
  <c r="AP28" i="43"/>
  <c r="AL28" i="43"/>
  <c r="AH28" i="43"/>
  <c r="AD28" i="43"/>
  <c r="Z28" i="43"/>
  <c r="V28" i="43"/>
  <c r="R28" i="43"/>
  <c r="N28" i="43"/>
  <c r="J28" i="43"/>
  <c r="F28" i="43"/>
  <c r="AM28" i="43"/>
  <c r="AE28" i="43"/>
  <c r="W28" i="43"/>
  <c r="O28" i="43"/>
  <c r="G28" i="43"/>
  <c r="AR28" i="43"/>
  <c r="AI28" i="43"/>
  <c r="X28" i="43"/>
  <c r="L28" i="43"/>
  <c r="AQ28" i="43"/>
  <c r="AF28" i="43"/>
  <c r="T28" i="43"/>
  <c r="K28" i="43"/>
  <c r="AB28" i="43"/>
  <c r="H28" i="43"/>
  <c r="AJ28" i="43"/>
  <c r="P28" i="43"/>
  <c r="AS32" i="43"/>
  <c r="AO32" i="43"/>
  <c r="AK32" i="43"/>
  <c r="AG32" i="43"/>
  <c r="AC32" i="43"/>
  <c r="Y32" i="43"/>
  <c r="U32" i="43"/>
  <c r="Q32" i="43"/>
  <c r="M32" i="43"/>
  <c r="I32" i="43"/>
  <c r="E32" i="43"/>
  <c r="AT32" i="43"/>
  <c r="AP32" i="43"/>
  <c r="AL32" i="43"/>
  <c r="AH32" i="43"/>
  <c r="AD32" i="43"/>
  <c r="Z32" i="43"/>
  <c r="V32" i="43"/>
  <c r="R32" i="43"/>
  <c r="N32" i="43"/>
  <c r="J32" i="43"/>
  <c r="F32" i="43"/>
  <c r="AQ32" i="43"/>
  <c r="AI32" i="43"/>
  <c r="AA32" i="43"/>
  <c r="S32" i="43"/>
  <c r="K32" i="43"/>
  <c r="AR32" i="43"/>
  <c r="AF32" i="43"/>
  <c r="W32" i="43"/>
  <c r="L32" i="43"/>
  <c r="AN32" i="43"/>
  <c r="AE32" i="43"/>
  <c r="T32" i="43"/>
  <c r="H32" i="43"/>
  <c r="AB32" i="43"/>
  <c r="G32" i="43"/>
  <c r="AJ32" i="43"/>
  <c r="O32" i="43"/>
  <c r="AS36" i="43"/>
  <c r="AO36" i="43"/>
  <c r="AK36" i="43"/>
  <c r="AG36" i="43"/>
  <c r="AC36" i="43"/>
  <c r="Y36" i="43"/>
  <c r="U36" i="43"/>
  <c r="Q36" i="43"/>
  <c r="M36" i="43"/>
  <c r="I36" i="43"/>
  <c r="E36" i="43"/>
  <c r="AT36" i="43"/>
  <c r="AP36" i="43"/>
  <c r="AL36" i="43"/>
  <c r="AH36" i="43"/>
  <c r="AD36" i="43"/>
  <c r="Z36" i="43"/>
  <c r="V36" i="43"/>
  <c r="R36" i="43"/>
  <c r="N36" i="43"/>
  <c r="J36" i="43"/>
  <c r="F36" i="43"/>
  <c r="AM36" i="43"/>
  <c r="AE36" i="43"/>
  <c r="W36" i="43"/>
  <c r="O36" i="43"/>
  <c r="G36" i="43"/>
  <c r="AQ36" i="43"/>
  <c r="AF36" i="43"/>
  <c r="T36" i="43"/>
  <c r="K36" i="43"/>
  <c r="AN36" i="43"/>
  <c r="AB36" i="43"/>
  <c r="S36" i="43"/>
  <c r="H36" i="43"/>
  <c r="AA36" i="43"/>
  <c r="D36" i="43"/>
  <c r="AI36" i="43"/>
  <c r="L36" i="43"/>
  <c r="AQ40" i="43"/>
  <c r="AM40" i="43"/>
  <c r="AI40" i="43"/>
  <c r="AE40" i="43"/>
  <c r="AA40" i="43"/>
  <c r="W40" i="43"/>
  <c r="S40" i="43"/>
  <c r="O40" i="43"/>
  <c r="K40" i="43"/>
  <c r="G40" i="43"/>
  <c r="AS40" i="43"/>
  <c r="AN40" i="43"/>
  <c r="AH40" i="43"/>
  <c r="AC40" i="43"/>
  <c r="X40" i="43"/>
  <c r="R40" i="43"/>
  <c r="M40" i="43"/>
  <c r="H40" i="43"/>
  <c r="AT40" i="43"/>
  <c r="AO40" i="43"/>
  <c r="AJ40" i="43"/>
  <c r="AD40" i="43"/>
  <c r="Y40" i="43"/>
  <c r="T40" i="43"/>
  <c r="N40" i="43"/>
  <c r="I40" i="43"/>
  <c r="D40" i="43"/>
  <c r="AK40" i="43"/>
  <c r="Z40" i="43"/>
  <c r="P40" i="43"/>
  <c r="E40" i="43"/>
  <c r="AP40" i="43"/>
  <c r="AB40" i="43"/>
  <c r="L40" i="43"/>
  <c r="AL40" i="43"/>
  <c r="V40" i="43"/>
  <c r="J40" i="43"/>
  <c r="AG40" i="43"/>
  <c r="F40" i="43"/>
  <c r="AR40" i="43"/>
  <c r="Q40" i="43"/>
  <c r="AQ44" i="43"/>
  <c r="AM44" i="43"/>
  <c r="AI44" i="43"/>
  <c r="AE44" i="43"/>
  <c r="AA44" i="43"/>
  <c r="W44" i="43"/>
  <c r="S44" i="43"/>
  <c r="O44" i="43"/>
  <c r="K44" i="43"/>
  <c r="G44" i="43"/>
  <c r="AR44" i="43"/>
  <c r="AL44" i="43"/>
  <c r="AG44" i="43"/>
  <c r="AB44" i="43"/>
  <c r="V44" i="43"/>
  <c r="Q44" i="43"/>
  <c r="L44" i="43"/>
  <c r="F44" i="43"/>
  <c r="AS44" i="43"/>
  <c r="AN44" i="43"/>
  <c r="AH44" i="43"/>
  <c r="AC44" i="43"/>
  <c r="X44" i="43"/>
  <c r="R44" i="43"/>
  <c r="M44" i="43"/>
  <c r="H44" i="43"/>
  <c r="AK44" i="43"/>
  <c r="Z44" i="43"/>
  <c r="P44" i="43"/>
  <c r="E44" i="43"/>
  <c r="AT44" i="43"/>
  <c r="AJ44" i="43"/>
  <c r="Y44" i="43"/>
  <c r="N44" i="43"/>
  <c r="D44" i="43"/>
  <c r="AF44" i="43"/>
  <c r="J44" i="43"/>
  <c r="AD44" i="43"/>
  <c r="I44" i="43"/>
  <c r="U44" i="43"/>
  <c r="AO44" i="43"/>
  <c r="AQ48" i="43"/>
  <c r="AM48" i="43"/>
  <c r="AI48" i="43"/>
  <c r="AE48" i="43"/>
  <c r="AA48" i="43"/>
  <c r="W48" i="43"/>
  <c r="S48" i="43"/>
  <c r="O48" i="43"/>
  <c r="K48" i="43"/>
  <c r="G48" i="43"/>
  <c r="AP48" i="43"/>
  <c r="AK48" i="43"/>
  <c r="AF48" i="43"/>
  <c r="Z48" i="43"/>
  <c r="U48" i="43"/>
  <c r="P48" i="43"/>
  <c r="J48" i="43"/>
  <c r="E48" i="43"/>
  <c r="AR48" i="43"/>
  <c r="AL48" i="43"/>
  <c r="AG48" i="43"/>
  <c r="AB48" i="43"/>
  <c r="V48" i="43"/>
  <c r="Q48" i="43"/>
  <c r="L48" i="43"/>
  <c r="F48" i="43"/>
  <c r="AT48" i="43"/>
  <c r="AJ48" i="43"/>
  <c r="Y48" i="43"/>
  <c r="N48" i="43"/>
  <c r="D48" i="43"/>
  <c r="AS48" i="43"/>
  <c r="AH48" i="43"/>
  <c r="X48" i="43"/>
  <c r="M48" i="43"/>
  <c r="AD48" i="43"/>
  <c r="I48" i="43"/>
  <c r="AC48" i="43"/>
  <c r="H48" i="43"/>
  <c r="T48" i="43"/>
  <c r="AN48" i="43"/>
  <c r="AQ52" i="43"/>
  <c r="AM52" i="43"/>
  <c r="AI52" i="43"/>
  <c r="AE52" i="43"/>
  <c r="AA52" i="43"/>
  <c r="W52" i="43"/>
  <c r="S52" i="43"/>
  <c r="O52" i="43"/>
  <c r="K52" i="43"/>
  <c r="G52" i="43"/>
  <c r="AT52" i="43"/>
  <c r="AO52" i="43"/>
  <c r="AJ52" i="43"/>
  <c r="AD52" i="43"/>
  <c r="Y52" i="43"/>
  <c r="T52" i="43"/>
  <c r="N52" i="43"/>
  <c r="I52" i="43"/>
  <c r="D52" i="43"/>
  <c r="AP52" i="43"/>
  <c r="AK52" i="43"/>
  <c r="AF52" i="43"/>
  <c r="Z52" i="43"/>
  <c r="U52" i="43"/>
  <c r="P52" i="43"/>
  <c r="J52" i="43"/>
  <c r="E52" i="43"/>
  <c r="AS52" i="43"/>
  <c r="AH52" i="43"/>
  <c r="X52" i="43"/>
  <c r="M52" i="43"/>
  <c r="AR52" i="43"/>
  <c r="AG52" i="43"/>
  <c r="V52" i="43"/>
  <c r="L52" i="43"/>
  <c r="AC52" i="43"/>
  <c r="H52" i="43"/>
  <c r="AB52" i="43"/>
  <c r="F52" i="43"/>
  <c r="R52" i="43"/>
  <c r="AL52" i="43"/>
  <c r="AT56" i="43"/>
  <c r="AP56" i="43"/>
  <c r="AL56" i="43"/>
  <c r="AH56" i="43"/>
  <c r="AD56" i="43"/>
  <c r="Z56" i="43"/>
  <c r="V56" i="43"/>
  <c r="R56" i="43"/>
  <c r="N56" i="43"/>
  <c r="J56" i="43"/>
  <c r="F56" i="43"/>
  <c r="AQ56" i="43"/>
  <c r="AM56" i="43"/>
  <c r="AI56" i="43"/>
  <c r="AE56" i="43"/>
  <c r="AA56" i="43"/>
  <c r="W56" i="43"/>
  <c r="S56" i="43"/>
  <c r="O56" i="43"/>
  <c r="K56" i="43"/>
  <c r="G56" i="43"/>
  <c r="AO56" i="43"/>
  <c r="AG56" i="43"/>
  <c r="Y56" i="43"/>
  <c r="Q56" i="43"/>
  <c r="I56" i="43"/>
  <c r="AR56" i="43"/>
  <c r="AJ56" i="43"/>
  <c r="AB56" i="43"/>
  <c r="T56" i="43"/>
  <c r="L56" i="43"/>
  <c r="D56" i="43"/>
  <c r="AN56" i="43"/>
  <c r="X56" i="43"/>
  <c r="H56" i="43"/>
  <c r="AK56" i="43"/>
  <c r="U56" i="43"/>
  <c r="E56" i="43"/>
  <c r="P56" i="43"/>
  <c r="AS56" i="43"/>
  <c r="M56" i="43"/>
  <c r="AC56" i="43"/>
  <c r="AR60" i="43"/>
  <c r="AN60" i="43"/>
  <c r="AJ60" i="43"/>
  <c r="AF60" i="43"/>
  <c r="AB60" i="43"/>
  <c r="X60" i="43"/>
  <c r="T60" i="43"/>
  <c r="P60" i="43"/>
  <c r="L60" i="43"/>
  <c r="H60" i="43"/>
  <c r="D60" i="43"/>
  <c r="AT60" i="43"/>
  <c r="AO60" i="43"/>
  <c r="AI60" i="43"/>
  <c r="AD60" i="43"/>
  <c r="Y60" i="43"/>
  <c r="S60" i="43"/>
  <c r="N60" i="43"/>
  <c r="I60" i="43"/>
  <c r="AP60" i="43"/>
  <c r="AK60" i="43"/>
  <c r="AE60" i="43"/>
  <c r="Z60" i="43"/>
  <c r="U60" i="43"/>
  <c r="O60" i="43"/>
  <c r="J60" i="43"/>
  <c r="E60" i="43"/>
  <c r="AM60" i="43"/>
  <c r="AC60" i="43"/>
  <c r="R60" i="43"/>
  <c r="G60" i="43"/>
  <c r="AQ60" i="43"/>
  <c r="AG60" i="43"/>
  <c r="V60" i="43"/>
  <c r="K60" i="43"/>
  <c r="AL60" i="43"/>
  <c r="Q60" i="43"/>
  <c r="AH60" i="43"/>
  <c r="M60" i="43"/>
  <c r="F60" i="43"/>
  <c r="AS60" i="43"/>
  <c r="AA60" i="43"/>
  <c r="AR64" i="43"/>
  <c r="AN64" i="43"/>
  <c r="AJ64" i="43"/>
  <c r="AF64" i="43"/>
  <c r="AB64" i="43"/>
  <c r="X64" i="43"/>
  <c r="T64" i="43"/>
  <c r="P64" i="43"/>
  <c r="L64" i="43"/>
  <c r="H64" i="43"/>
  <c r="D64" i="43"/>
  <c r="AS64" i="43"/>
  <c r="AM64" i="43"/>
  <c r="AH64" i="43"/>
  <c r="AC64" i="43"/>
  <c r="W64" i="43"/>
  <c r="R64" i="43"/>
  <c r="M64" i="43"/>
  <c r="G64" i="43"/>
  <c r="AT64" i="43"/>
  <c r="AO64" i="43"/>
  <c r="AI64" i="43"/>
  <c r="AD64" i="43"/>
  <c r="Y64" i="43"/>
  <c r="S64" i="43"/>
  <c r="N64" i="43"/>
  <c r="I64" i="43"/>
  <c r="AL64" i="43"/>
  <c r="AA64" i="43"/>
  <c r="Q64" i="43"/>
  <c r="F64" i="43"/>
  <c r="AP64" i="43"/>
  <c r="AE64" i="43"/>
  <c r="U64" i="43"/>
  <c r="J64" i="43"/>
  <c r="AK64" i="43"/>
  <c r="O64" i="43"/>
  <c r="AG64" i="43"/>
  <c r="K64" i="43"/>
  <c r="E64" i="43"/>
  <c r="AQ64" i="43"/>
  <c r="Z64" i="43"/>
  <c r="AQ68" i="43"/>
  <c r="AM68" i="43"/>
  <c r="AI68" i="43"/>
  <c r="AE68" i="43"/>
  <c r="AA68" i="43"/>
  <c r="W68" i="43"/>
  <c r="S68" i="43"/>
  <c r="O68" i="43"/>
  <c r="K68" i="43"/>
  <c r="G68" i="43"/>
  <c r="AR68" i="43"/>
  <c r="AN68" i="43"/>
  <c r="AJ68" i="43"/>
  <c r="AF68" i="43"/>
  <c r="AB68" i="43"/>
  <c r="X68" i="43"/>
  <c r="T68" i="43"/>
  <c r="P68" i="43"/>
  <c r="L68" i="43"/>
  <c r="H68" i="43"/>
  <c r="D68" i="43"/>
  <c r="AT68" i="43"/>
  <c r="AL68" i="43"/>
  <c r="AD68" i="43"/>
  <c r="V68" i="43"/>
  <c r="N68" i="43"/>
  <c r="F68" i="43"/>
  <c r="AO68" i="43"/>
  <c r="AG68" i="43"/>
  <c r="Y68" i="43"/>
  <c r="Q68" i="43"/>
  <c r="I68" i="43"/>
  <c r="AK68" i="43"/>
  <c r="U68" i="43"/>
  <c r="E68" i="43"/>
  <c r="AP68" i="43"/>
  <c r="Z68" i="43"/>
  <c r="J68" i="43"/>
  <c r="R68" i="43"/>
  <c r="AS68" i="43"/>
  <c r="M68" i="43"/>
  <c r="AH68" i="43"/>
  <c r="AQ72" i="43"/>
  <c r="AM72" i="43"/>
  <c r="AI72" i="43"/>
  <c r="AE72" i="43"/>
  <c r="AA72" i="43"/>
  <c r="W72" i="43"/>
  <c r="S72" i="43"/>
  <c r="O72" i="43"/>
  <c r="K72" i="43"/>
  <c r="G72" i="43"/>
  <c r="AR72" i="43"/>
  <c r="AN72" i="43"/>
  <c r="AJ72" i="43"/>
  <c r="AF72" i="43"/>
  <c r="AB72" i="43"/>
  <c r="X72" i="43"/>
  <c r="T72" i="43"/>
  <c r="P72" i="43"/>
  <c r="L72" i="43"/>
  <c r="H72" i="43"/>
  <c r="D72" i="43"/>
  <c r="AP72" i="43"/>
  <c r="AH72" i="43"/>
  <c r="Z72" i="43"/>
  <c r="R72" i="43"/>
  <c r="J72" i="43"/>
  <c r="AS72" i="43"/>
  <c r="AK72" i="43"/>
  <c r="AC72" i="43"/>
  <c r="U72" i="43"/>
  <c r="M72" i="43"/>
  <c r="E72" i="43"/>
  <c r="AO72" i="43"/>
  <c r="Y72" i="43"/>
  <c r="I72" i="43"/>
  <c r="AT72" i="43"/>
  <c r="AD72" i="43"/>
  <c r="N72" i="43"/>
  <c r="AL72" i="43"/>
  <c r="F72" i="43"/>
  <c r="AG72" i="43"/>
  <c r="V72" i="43"/>
  <c r="Q72" i="43"/>
  <c r="E11" i="42"/>
  <c r="J11" i="42"/>
  <c r="P11" i="42"/>
  <c r="U11" i="42"/>
  <c r="Z11" i="42"/>
  <c r="AF11" i="42"/>
  <c r="AK11" i="42"/>
  <c r="D15" i="42"/>
  <c r="I15" i="42"/>
  <c r="N15" i="42"/>
  <c r="T15" i="42"/>
  <c r="Y15" i="42"/>
  <c r="AD15" i="42"/>
  <c r="AJ15" i="42"/>
  <c r="AO15" i="42"/>
  <c r="I16" i="42"/>
  <c r="H19" i="42"/>
  <c r="M19" i="42"/>
  <c r="R19" i="42"/>
  <c r="X19" i="42"/>
  <c r="AC19" i="42"/>
  <c r="AH19" i="42"/>
  <c r="AN19" i="42"/>
  <c r="G20" i="42"/>
  <c r="M20" i="42"/>
  <c r="R20" i="42"/>
  <c r="W20" i="42"/>
  <c r="AC20" i="42"/>
  <c r="AH20" i="42"/>
  <c r="AM20" i="42"/>
  <c r="AS20" i="42"/>
  <c r="F24" i="42"/>
  <c r="K24" i="42"/>
  <c r="Q24" i="42"/>
  <c r="V24" i="42"/>
  <c r="AA24" i="42"/>
  <c r="AG24" i="42"/>
  <c r="AL24" i="42"/>
  <c r="AQ24" i="42"/>
  <c r="I28" i="42"/>
  <c r="Q28" i="42"/>
  <c r="Y28" i="42"/>
  <c r="AG28" i="42"/>
  <c r="AO28" i="42"/>
  <c r="H31" i="42"/>
  <c r="P31" i="42"/>
  <c r="X31" i="42"/>
  <c r="AF31" i="42"/>
  <c r="E32" i="42"/>
  <c r="M32" i="42"/>
  <c r="U32" i="42"/>
  <c r="AC32" i="42"/>
  <c r="AK32" i="42"/>
  <c r="AS32" i="42"/>
  <c r="D35" i="42"/>
  <c r="L35" i="42"/>
  <c r="T35" i="42"/>
  <c r="AB35" i="42"/>
  <c r="AJ35" i="42"/>
  <c r="I36" i="42"/>
  <c r="Q36" i="42"/>
  <c r="Y36" i="42"/>
  <c r="AG36" i="42"/>
  <c r="AO36" i="42"/>
  <c r="H39" i="42"/>
  <c r="P39" i="42"/>
  <c r="X39" i="42"/>
  <c r="AF39" i="42"/>
  <c r="E40" i="42"/>
  <c r="M40" i="42"/>
  <c r="U40" i="42"/>
  <c r="AC40" i="42"/>
  <c r="AK40" i="42"/>
  <c r="AS40" i="42"/>
  <c r="D43" i="42"/>
  <c r="L43" i="42"/>
  <c r="T43" i="42"/>
  <c r="AB43" i="42"/>
  <c r="AJ43" i="42"/>
  <c r="H47" i="42"/>
  <c r="P47" i="42"/>
  <c r="X47" i="42"/>
  <c r="AF47" i="42"/>
  <c r="AK48" i="42"/>
  <c r="D51" i="42"/>
  <c r="L51" i="42"/>
  <c r="T51" i="42"/>
  <c r="AB51" i="42"/>
  <c r="AJ51" i="42"/>
  <c r="I52" i="42"/>
  <c r="Q52" i="42"/>
  <c r="Y52" i="42"/>
  <c r="AG52" i="42"/>
  <c r="AO52" i="42"/>
  <c r="E56" i="42"/>
  <c r="M56" i="42"/>
  <c r="U56" i="42"/>
  <c r="AC56" i="42"/>
  <c r="AK56" i="42"/>
  <c r="AS56" i="42"/>
  <c r="I60" i="42"/>
  <c r="Q60" i="42"/>
  <c r="Y60" i="42"/>
  <c r="AG60" i="42"/>
  <c r="AO60" i="42"/>
  <c r="H63" i="42"/>
  <c r="P63" i="42"/>
  <c r="X63" i="42"/>
  <c r="AF63" i="42"/>
  <c r="E64" i="42"/>
  <c r="M64" i="42"/>
  <c r="U64" i="42"/>
  <c r="AC64" i="42"/>
  <c r="AK64" i="42"/>
  <c r="AS64" i="42"/>
  <c r="D67" i="42"/>
  <c r="L67" i="42"/>
  <c r="T67" i="42"/>
  <c r="AB67" i="42"/>
  <c r="AJ67" i="42"/>
  <c r="I68" i="42"/>
  <c r="Q68" i="42"/>
  <c r="Y68" i="42"/>
  <c r="AH68" i="42"/>
  <c r="AR68" i="42"/>
  <c r="K71" i="42"/>
  <c r="V71" i="42"/>
  <c r="AG71" i="42"/>
  <c r="K72" i="42"/>
  <c r="V72" i="42"/>
  <c r="AF72" i="42"/>
  <c r="AQ72" i="42"/>
  <c r="I11" i="43"/>
  <c r="T11" i="43"/>
  <c r="AE11" i="43"/>
  <c r="I12" i="43"/>
  <c r="T12" i="43"/>
  <c r="AD12" i="43"/>
  <c r="AO12" i="43"/>
  <c r="H15" i="43"/>
  <c r="S15" i="43"/>
  <c r="AC15" i="43"/>
  <c r="H16" i="43"/>
  <c r="R16" i="43"/>
  <c r="AC16" i="43"/>
  <c r="AN16" i="43"/>
  <c r="N19" i="43"/>
  <c r="AB19" i="43"/>
  <c r="M20" i="43"/>
  <c r="AB20" i="43"/>
  <c r="AO20" i="43"/>
  <c r="S23" i="43"/>
  <c r="S24" i="43"/>
  <c r="AN24" i="43"/>
  <c r="AN28" i="43"/>
  <c r="AM32" i="43"/>
  <c r="AJ36" i="43"/>
  <c r="AF56" i="43"/>
  <c r="AQ11" i="42"/>
  <c r="AM11" i="42"/>
  <c r="AI11" i="42"/>
  <c r="AE11" i="42"/>
  <c r="AA11" i="42"/>
  <c r="W11" i="42"/>
  <c r="S11" i="42"/>
  <c r="O11" i="42"/>
  <c r="K11" i="42"/>
  <c r="G11" i="42"/>
  <c r="AQ15" i="42"/>
  <c r="AM15" i="42"/>
  <c r="AI15" i="42"/>
  <c r="AE15" i="42"/>
  <c r="AA15" i="42"/>
  <c r="W15" i="42"/>
  <c r="S15" i="42"/>
  <c r="O15" i="42"/>
  <c r="K15" i="42"/>
  <c r="G15" i="42"/>
  <c r="AQ19" i="42"/>
  <c r="AM19" i="42"/>
  <c r="AI19" i="42"/>
  <c r="AE19" i="42"/>
  <c r="AA19" i="42"/>
  <c r="W19" i="42"/>
  <c r="S19" i="42"/>
  <c r="O19" i="42"/>
  <c r="K19" i="42"/>
  <c r="G19" i="42"/>
  <c r="AA23" i="42"/>
  <c r="AT31" i="42"/>
  <c r="AP31" i="42"/>
  <c r="AL31" i="42"/>
  <c r="AH31" i="42"/>
  <c r="AD31" i="42"/>
  <c r="Z31" i="42"/>
  <c r="V31" i="42"/>
  <c r="R31" i="42"/>
  <c r="N31" i="42"/>
  <c r="J31" i="42"/>
  <c r="F31" i="42"/>
  <c r="AQ31" i="42"/>
  <c r="AM31" i="42"/>
  <c r="AI31" i="42"/>
  <c r="AE31" i="42"/>
  <c r="AA31" i="42"/>
  <c r="W31" i="42"/>
  <c r="S31" i="42"/>
  <c r="O31" i="42"/>
  <c r="K31" i="42"/>
  <c r="G31" i="42"/>
  <c r="AT35" i="42"/>
  <c r="AP35" i="42"/>
  <c r="AL35" i="42"/>
  <c r="AH35" i="42"/>
  <c r="AD35" i="42"/>
  <c r="Z35" i="42"/>
  <c r="V35" i="42"/>
  <c r="R35" i="42"/>
  <c r="N35" i="42"/>
  <c r="J35" i="42"/>
  <c r="F35" i="42"/>
  <c r="AQ35" i="42"/>
  <c r="AM35" i="42"/>
  <c r="AI35" i="42"/>
  <c r="AE35" i="42"/>
  <c r="AA35" i="42"/>
  <c r="W35" i="42"/>
  <c r="S35" i="42"/>
  <c r="O35" i="42"/>
  <c r="K35" i="42"/>
  <c r="G35" i="42"/>
  <c r="AT39" i="42"/>
  <c r="AP39" i="42"/>
  <c r="AL39" i="42"/>
  <c r="AH39" i="42"/>
  <c r="AD39" i="42"/>
  <c r="Z39" i="42"/>
  <c r="V39" i="42"/>
  <c r="R39" i="42"/>
  <c r="N39" i="42"/>
  <c r="J39" i="42"/>
  <c r="F39" i="42"/>
  <c r="AQ39" i="42"/>
  <c r="AM39" i="42"/>
  <c r="AI39" i="42"/>
  <c r="AE39" i="42"/>
  <c r="AA39" i="42"/>
  <c r="W39" i="42"/>
  <c r="S39" i="42"/>
  <c r="O39" i="42"/>
  <c r="K39" i="42"/>
  <c r="G39" i="42"/>
  <c r="AT43" i="42"/>
  <c r="AP43" i="42"/>
  <c r="AL43" i="42"/>
  <c r="AH43" i="42"/>
  <c r="AD43" i="42"/>
  <c r="Z43" i="42"/>
  <c r="V43" i="42"/>
  <c r="R43" i="42"/>
  <c r="N43" i="42"/>
  <c r="J43" i="42"/>
  <c r="F43" i="42"/>
  <c r="AQ43" i="42"/>
  <c r="AM43" i="42"/>
  <c r="AI43" i="42"/>
  <c r="AE43" i="42"/>
  <c r="AA43" i="42"/>
  <c r="W43" i="42"/>
  <c r="S43" i="42"/>
  <c r="O43" i="42"/>
  <c r="K43" i="42"/>
  <c r="G43" i="42"/>
  <c r="AT47" i="42"/>
  <c r="AP47" i="42"/>
  <c r="AL47" i="42"/>
  <c r="AH47" i="42"/>
  <c r="AD47" i="42"/>
  <c r="Z47" i="42"/>
  <c r="V47" i="42"/>
  <c r="R47" i="42"/>
  <c r="N47" i="42"/>
  <c r="J47" i="42"/>
  <c r="F47" i="42"/>
  <c r="AQ47" i="42"/>
  <c r="AM47" i="42"/>
  <c r="AI47" i="42"/>
  <c r="AE47" i="42"/>
  <c r="AA47" i="42"/>
  <c r="W47" i="42"/>
  <c r="S47" i="42"/>
  <c r="O47" i="42"/>
  <c r="K47" i="42"/>
  <c r="G47" i="42"/>
  <c r="AT51" i="42"/>
  <c r="AP51" i="42"/>
  <c r="AL51" i="42"/>
  <c r="AH51" i="42"/>
  <c r="AD51" i="42"/>
  <c r="Z51" i="42"/>
  <c r="V51" i="42"/>
  <c r="R51" i="42"/>
  <c r="N51" i="42"/>
  <c r="J51" i="42"/>
  <c r="F51" i="42"/>
  <c r="AQ51" i="42"/>
  <c r="AM51" i="42"/>
  <c r="AI51" i="42"/>
  <c r="AE51" i="42"/>
  <c r="AA51" i="42"/>
  <c r="W51" i="42"/>
  <c r="S51" i="42"/>
  <c r="O51" i="42"/>
  <c r="K51" i="42"/>
  <c r="G51" i="42"/>
  <c r="J55" i="42"/>
  <c r="N59" i="42"/>
  <c r="AT63" i="42"/>
  <c r="AP63" i="42"/>
  <c r="AL63" i="42"/>
  <c r="AH63" i="42"/>
  <c r="AD63" i="42"/>
  <c r="Z63" i="42"/>
  <c r="V63" i="42"/>
  <c r="R63" i="42"/>
  <c r="N63" i="42"/>
  <c r="J63" i="42"/>
  <c r="F63" i="42"/>
  <c r="AQ63" i="42"/>
  <c r="AM63" i="42"/>
  <c r="AI63" i="42"/>
  <c r="AE63" i="42"/>
  <c r="AA63" i="42"/>
  <c r="W63" i="42"/>
  <c r="S63" i="42"/>
  <c r="O63" i="42"/>
  <c r="K63" i="42"/>
  <c r="G63" i="42"/>
  <c r="AT67" i="42"/>
  <c r="AP67" i="42"/>
  <c r="AL67" i="42"/>
  <c r="AH67" i="42"/>
  <c r="AD67" i="42"/>
  <c r="Z67" i="42"/>
  <c r="V67" i="42"/>
  <c r="R67" i="42"/>
  <c r="N67" i="42"/>
  <c r="J67" i="42"/>
  <c r="F67" i="42"/>
  <c r="AQ67" i="42"/>
  <c r="AM67" i="42"/>
  <c r="AI67" i="42"/>
  <c r="AE67" i="42"/>
  <c r="AA67" i="42"/>
  <c r="W67" i="42"/>
  <c r="S67" i="42"/>
  <c r="O67" i="42"/>
  <c r="K67" i="42"/>
  <c r="G67" i="42"/>
  <c r="AR71" i="42"/>
  <c r="AN71" i="42"/>
  <c r="AJ71" i="42"/>
  <c r="AF71" i="42"/>
  <c r="AB71" i="42"/>
  <c r="X71" i="42"/>
  <c r="T71" i="42"/>
  <c r="P71" i="42"/>
  <c r="L71" i="42"/>
  <c r="H71" i="42"/>
  <c r="D71" i="42"/>
  <c r="AT71" i="42"/>
  <c r="AO71" i="42"/>
  <c r="AI71" i="42"/>
  <c r="AD71" i="42"/>
  <c r="Y71" i="42"/>
  <c r="S71" i="42"/>
  <c r="N71" i="42"/>
  <c r="I71" i="42"/>
  <c r="AP71" i="42"/>
  <c r="AK71" i="42"/>
  <c r="AE71" i="42"/>
  <c r="Z71" i="42"/>
  <c r="U71" i="42"/>
  <c r="O71" i="42"/>
  <c r="J71" i="42"/>
  <c r="E71" i="42"/>
  <c r="AT11" i="43"/>
  <c r="AP11" i="43"/>
  <c r="AL11" i="43"/>
  <c r="AH11" i="43"/>
  <c r="AD11" i="43"/>
  <c r="Z11" i="43"/>
  <c r="V11" i="43"/>
  <c r="R11" i="43"/>
  <c r="N11" i="43"/>
  <c r="J11" i="43"/>
  <c r="F11" i="43"/>
  <c r="AR11" i="43"/>
  <c r="AM11" i="43"/>
  <c r="AG11" i="43"/>
  <c r="AB11" i="43"/>
  <c r="W11" i="43"/>
  <c r="Q11" i="43"/>
  <c r="L11" i="43"/>
  <c r="G11" i="43"/>
  <c r="AS11" i="43"/>
  <c r="AN11" i="43"/>
  <c r="AI11" i="43"/>
  <c r="AC11" i="43"/>
  <c r="X11" i="43"/>
  <c r="S11" i="43"/>
  <c r="M11" i="43"/>
  <c r="H11" i="43"/>
  <c r="AT15" i="43"/>
  <c r="AP15" i="43"/>
  <c r="AL15" i="43"/>
  <c r="AH15" i="43"/>
  <c r="AD15" i="43"/>
  <c r="Z15" i="43"/>
  <c r="V15" i="43"/>
  <c r="R15" i="43"/>
  <c r="N15" i="43"/>
  <c r="J15" i="43"/>
  <c r="F15" i="43"/>
  <c r="AQ15" i="43"/>
  <c r="AK15" i="43"/>
  <c r="AF15" i="43"/>
  <c r="AA15" i="43"/>
  <c r="U15" i="43"/>
  <c r="P15" i="43"/>
  <c r="K15" i="43"/>
  <c r="E15" i="43"/>
  <c r="AR15" i="43"/>
  <c r="AM15" i="43"/>
  <c r="AG15" i="43"/>
  <c r="AB15" i="43"/>
  <c r="W15" i="43"/>
  <c r="Q15" i="43"/>
  <c r="L15" i="43"/>
  <c r="G15" i="43"/>
  <c r="AS19" i="43"/>
  <c r="AO19" i="43"/>
  <c r="AK19" i="43"/>
  <c r="AG19" i="43"/>
  <c r="AC19" i="43"/>
  <c r="Y19" i="43"/>
  <c r="U19" i="43"/>
  <c r="Q19" i="43"/>
  <c r="M19" i="43"/>
  <c r="I19" i="43"/>
  <c r="E19" i="43"/>
  <c r="AQ19" i="43"/>
  <c r="AL19" i="43"/>
  <c r="AF19" i="43"/>
  <c r="AA19" i="43"/>
  <c r="V19" i="43"/>
  <c r="P19" i="43"/>
  <c r="K19" i="43"/>
  <c r="F19" i="43"/>
  <c r="AT19" i="43"/>
  <c r="AM19" i="43"/>
  <c r="AE19" i="43"/>
  <c r="X19" i="43"/>
  <c r="R19" i="43"/>
  <c r="J19" i="43"/>
  <c r="AN19" i="43"/>
  <c r="AH19" i="43"/>
  <c r="Z19" i="43"/>
  <c r="S19" i="43"/>
  <c r="L19" i="43"/>
  <c r="D19" i="43"/>
  <c r="AS23" i="43"/>
  <c r="AO23" i="43"/>
  <c r="AK23" i="43"/>
  <c r="AG23" i="43"/>
  <c r="AC23" i="43"/>
  <c r="Y23" i="43"/>
  <c r="U23" i="43"/>
  <c r="Q23" i="43"/>
  <c r="M23" i="43"/>
  <c r="I23" i="43"/>
  <c r="E23" i="43"/>
  <c r="AQ23" i="43"/>
  <c r="AL23" i="43"/>
  <c r="AF23" i="43"/>
  <c r="AA23" i="43"/>
  <c r="V23" i="43"/>
  <c r="P23" i="43"/>
  <c r="K23" i="43"/>
  <c r="F23" i="43"/>
  <c r="AP23" i="43"/>
  <c r="AJ23" i="43"/>
  <c r="AE23" i="43"/>
  <c r="Z23" i="43"/>
  <c r="T23" i="43"/>
  <c r="O23" i="43"/>
  <c r="J23" i="43"/>
  <c r="D23" i="43"/>
  <c r="AT23" i="43"/>
  <c r="AI23" i="43"/>
  <c r="X23" i="43"/>
  <c r="N23" i="43"/>
  <c r="AM23" i="43"/>
  <c r="AB23" i="43"/>
  <c r="R23" i="43"/>
  <c r="G23" i="43"/>
  <c r="AR27" i="43"/>
  <c r="AN27" i="43"/>
  <c r="AJ27" i="43"/>
  <c r="AF27" i="43"/>
  <c r="AB27" i="43"/>
  <c r="X27" i="43"/>
  <c r="T27" i="43"/>
  <c r="P27" i="43"/>
  <c r="L27" i="43"/>
  <c r="H27" i="43"/>
  <c r="D27" i="43"/>
  <c r="AS27" i="43"/>
  <c r="AO27" i="43"/>
  <c r="AK27" i="43"/>
  <c r="AG27" i="43"/>
  <c r="AC27" i="43"/>
  <c r="Y27" i="43"/>
  <c r="U27" i="43"/>
  <c r="Q27" i="43"/>
  <c r="M27" i="43"/>
  <c r="I27" i="43"/>
  <c r="E27" i="43"/>
  <c r="AP27" i="43"/>
  <c r="AH27" i="43"/>
  <c r="Z27" i="43"/>
  <c r="R27" i="43"/>
  <c r="J27" i="43"/>
  <c r="AT27" i="43"/>
  <c r="AI27" i="43"/>
  <c r="W27" i="43"/>
  <c r="N27" i="43"/>
  <c r="AQ27" i="43"/>
  <c r="AE27" i="43"/>
  <c r="V27" i="43"/>
  <c r="K27" i="43"/>
  <c r="AD27" i="43"/>
  <c r="G27" i="43"/>
  <c r="AL27" i="43"/>
  <c r="O27" i="43"/>
  <c r="AR31" i="43"/>
  <c r="AN31" i="43"/>
  <c r="AJ31" i="43"/>
  <c r="AF31" i="43"/>
  <c r="AB31" i="43"/>
  <c r="X31" i="43"/>
  <c r="T31" i="43"/>
  <c r="P31" i="43"/>
  <c r="L31" i="43"/>
  <c r="H31" i="43"/>
  <c r="D31" i="43"/>
  <c r="AS31" i="43"/>
  <c r="AO31" i="43"/>
  <c r="AK31" i="43"/>
  <c r="AG31" i="43"/>
  <c r="AC31" i="43"/>
  <c r="Y31" i="43"/>
  <c r="U31" i="43"/>
  <c r="Q31" i="43"/>
  <c r="M31" i="43"/>
  <c r="I31" i="43"/>
  <c r="E31" i="43"/>
  <c r="AT31" i="43"/>
  <c r="AL31" i="43"/>
  <c r="AD31" i="43"/>
  <c r="V31" i="43"/>
  <c r="N31" i="43"/>
  <c r="F31" i="43"/>
  <c r="AQ31" i="43"/>
  <c r="AH31" i="43"/>
  <c r="W31" i="43"/>
  <c r="K31" i="43"/>
  <c r="AP31" i="43"/>
  <c r="AE31" i="43"/>
  <c r="S31" i="43"/>
  <c r="J31" i="43"/>
  <c r="AA31" i="43"/>
  <c r="G31" i="43"/>
  <c r="AI31" i="43"/>
  <c r="O31" i="43"/>
  <c r="AR35" i="43"/>
  <c r="AN35" i="43"/>
  <c r="AJ35" i="43"/>
  <c r="AF35" i="43"/>
  <c r="AB35" i="43"/>
  <c r="X35" i="43"/>
  <c r="T35" i="43"/>
  <c r="P35" i="43"/>
  <c r="L35" i="43"/>
  <c r="H35" i="43"/>
  <c r="D35" i="43"/>
  <c r="AS35" i="43"/>
  <c r="AO35" i="43"/>
  <c r="AK35" i="43"/>
  <c r="AG35" i="43"/>
  <c r="AC35" i="43"/>
  <c r="Y35" i="43"/>
  <c r="U35" i="43"/>
  <c r="Q35" i="43"/>
  <c r="M35" i="43"/>
  <c r="I35" i="43"/>
  <c r="E35" i="43"/>
  <c r="AP35" i="43"/>
  <c r="AH35" i="43"/>
  <c r="Z35" i="43"/>
  <c r="R35" i="43"/>
  <c r="J35" i="43"/>
  <c r="AQ35" i="43"/>
  <c r="AE35" i="43"/>
  <c r="V35" i="43"/>
  <c r="K35" i="43"/>
  <c r="AM35" i="43"/>
  <c r="AD35" i="43"/>
  <c r="S35" i="43"/>
  <c r="G35" i="43"/>
  <c r="AA35" i="43"/>
  <c r="F35" i="43"/>
  <c r="AI35" i="43"/>
  <c r="N35" i="43"/>
  <c r="AT39" i="43"/>
  <c r="AP39" i="43"/>
  <c r="AS39" i="43"/>
  <c r="AN39" i="43"/>
  <c r="AJ39" i="43"/>
  <c r="AF39" i="43"/>
  <c r="AB39" i="43"/>
  <c r="X39" i="43"/>
  <c r="T39" i="43"/>
  <c r="P39" i="43"/>
  <c r="L39" i="43"/>
  <c r="H39" i="43"/>
  <c r="D39" i="43"/>
  <c r="AO39" i="43"/>
  <c r="AK39" i="43"/>
  <c r="AG39" i="43"/>
  <c r="AC39" i="43"/>
  <c r="Y39" i="43"/>
  <c r="U39" i="43"/>
  <c r="Q39" i="43"/>
  <c r="M39" i="43"/>
  <c r="I39" i="43"/>
  <c r="E39" i="43"/>
  <c r="AL39" i="43"/>
  <c r="AD39" i="43"/>
  <c r="V39" i="43"/>
  <c r="N39" i="43"/>
  <c r="F39" i="43"/>
  <c r="AQ39" i="43"/>
  <c r="AE39" i="43"/>
  <c r="S39" i="43"/>
  <c r="J39" i="43"/>
  <c r="AM39" i="43"/>
  <c r="AA39" i="43"/>
  <c r="R39" i="43"/>
  <c r="G39" i="43"/>
  <c r="Z39" i="43"/>
  <c r="AH39" i="43"/>
  <c r="K39" i="43"/>
  <c r="AT43" i="43"/>
  <c r="AP43" i="43"/>
  <c r="AL43" i="43"/>
  <c r="AH43" i="43"/>
  <c r="AD43" i="43"/>
  <c r="Z43" i="43"/>
  <c r="V43" i="43"/>
  <c r="R43" i="43"/>
  <c r="N43" i="43"/>
  <c r="J43" i="43"/>
  <c r="F43" i="43"/>
  <c r="AR43" i="43"/>
  <c r="AM43" i="43"/>
  <c r="AG43" i="43"/>
  <c r="AB43" i="43"/>
  <c r="W43" i="43"/>
  <c r="Q43" i="43"/>
  <c r="L43" i="43"/>
  <c r="G43" i="43"/>
  <c r="AS43" i="43"/>
  <c r="AN43" i="43"/>
  <c r="AI43" i="43"/>
  <c r="AC43" i="43"/>
  <c r="X43" i="43"/>
  <c r="S43" i="43"/>
  <c r="M43" i="43"/>
  <c r="H43" i="43"/>
  <c r="AK43" i="43"/>
  <c r="AA43" i="43"/>
  <c r="P43" i="43"/>
  <c r="AJ43" i="43"/>
  <c r="Y43" i="43"/>
  <c r="O43" i="43"/>
  <c r="D43" i="43"/>
  <c r="AF43" i="43"/>
  <c r="K43" i="43"/>
  <c r="AE43" i="43"/>
  <c r="I43" i="43"/>
  <c r="U43" i="43"/>
  <c r="AO43" i="43"/>
  <c r="AT47" i="43"/>
  <c r="AP47" i="43"/>
  <c r="AL47" i="43"/>
  <c r="AH47" i="43"/>
  <c r="AD47" i="43"/>
  <c r="Z47" i="43"/>
  <c r="V47" i="43"/>
  <c r="R47" i="43"/>
  <c r="N47" i="43"/>
  <c r="J47" i="43"/>
  <c r="F47" i="43"/>
  <c r="AQ47" i="43"/>
  <c r="AK47" i="43"/>
  <c r="AF47" i="43"/>
  <c r="AA47" i="43"/>
  <c r="U47" i="43"/>
  <c r="P47" i="43"/>
  <c r="K47" i="43"/>
  <c r="E47" i="43"/>
  <c r="AR47" i="43"/>
  <c r="AM47" i="43"/>
  <c r="AG47" i="43"/>
  <c r="AB47" i="43"/>
  <c r="W47" i="43"/>
  <c r="Q47" i="43"/>
  <c r="L47" i="43"/>
  <c r="G47" i="43"/>
  <c r="AJ47" i="43"/>
  <c r="Y47" i="43"/>
  <c r="O47" i="43"/>
  <c r="D47" i="43"/>
  <c r="AS47" i="43"/>
  <c r="AI47" i="43"/>
  <c r="X47" i="43"/>
  <c r="M47" i="43"/>
  <c r="AE47" i="43"/>
  <c r="I47" i="43"/>
  <c r="AC47" i="43"/>
  <c r="H47" i="43"/>
  <c r="T47" i="43"/>
  <c r="AN47" i="43"/>
  <c r="AT51" i="43"/>
  <c r="AP51" i="43"/>
  <c r="AL51" i="43"/>
  <c r="AH51" i="43"/>
  <c r="AD51" i="43"/>
  <c r="Z51" i="43"/>
  <c r="V51" i="43"/>
  <c r="R51" i="43"/>
  <c r="N51" i="43"/>
  <c r="J51" i="43"/>
  <c r="F51" i="43"/>
  <c r="AO51" i="43"/>
  <c r="AJ51" i="43"/>
  <c r="AE51" i="43"/>
  <c r="Y51" i="43"/>
  <c r="T51" i="43"/>
  <c r="O51" i="43"/>
  <c r="I51" i="43"/>
  <c r="D51" i="43"/>
  <c r="AQ51" i="43"/>
  <c r="AK51" i="43"/>
  <c r="AF51" i="43"/>
  <c r="AA51" i="43"/>
  <c r="U51" i="43"/>
  <c r="P51" i="43"/>
  <c r="K51" i="43"/>
  <c r="E51" i="43"/>
  <c r="AS51" i="43"/>
  <c r="AI51" i="43"/>
  <c r="X51" i="43"/>
  <c r="M51" i="43"/>
  <c r="AR51" i="43"/>
  <c r="AG51" i="43"/>
  <c r="W51" i="43"/>
  <c r="L51" i="43"/>
  <c r="AC51" i="43"/>
  <c r="H51" i="43"/>
  <c r="AB51" i="43"/>
  <c r="G51" i="43"/>
  <c r="S51" i="43"/>
  <c r="AM51" i="43"/>
  <c r="AS55" i="43"/>
  <c r="AO55" i="43"/>
  <c r="AK55" i="43"/>
  <c r="AG55" i="43"/>
  <c r="AC55" i="43"/>
  <c r="Y55" i="43"/>
  <c r="U55" i="43"/>
  <c r="Q55" i="43"/>
  <c r="M55" i="43"/>
  <c r="I55" i="43"/>
  <c r="E55" i="43"/>
  <c r="AT55" i="43"/>
  <c r="AP55" i="43"/>
  <c r="AL55" i="43"/>
  <c r="AH55" i="43"/>
  <c r="AD55" i="43"/>
  <c r="Z55" i="43"/>
  <c r="V55" i="43"/>
  <c r="R55" i="43"/>
  <c r="N55" i="43"/>
  <c r="J55" i="43"/>
  <c r="F55" i="43"/>
  <c r="AR55" i="43"/>
  <c r="AJ55" i="43"/>
  <c r="AB55" i="43"/>
  <c r="T55" i="43"/>
  <c r="L55" i="43"/>
  <c r="D55" i="43"/>
  <c r="AM55" i="43"/>
  <c r="AE55" i="43"/>
  <c r="W55" i="43"/>
  <c r="O55" i="43"/>
  <c r="G55" i="43"/>
  <c r="AI55" i="43"/>
  <c r="S55" i="43"/>
  <c r="AF55" i="43"/>
  <c r="P55" i="43"/>
  <c r="AA55" i="43"/>
  <c r="X55" i="43"/>
  <c r="AQ55" i="43"/>
  <c r="H55" i="43"/>
  <c r="AQ59" i="43"/>
  <c r="AT59" i="43"/>
  <c r="AO59" i="43"/>
  <c r="AK59" i="43"/>
  <c r="AG59" i="43"/>
  <c r="AC59" i="43"/>
  <c r="Y59" i="43"/>
  <c r="U59" i="43"/>
  <c r="Q59" i="43"/>
  <c r="M59" i="43"/>
  <c r="I59" i="43"/>
  <c r="E59" i="43"/>
  <c r="AP59" i="43"/>
  <c r="AL59" i="43"/>
  <c r="AH59" i="43"/>
  <c r="AD59" i="43"/>
  <c r="Z59" i="43"/>
  <c r="V59" i="43"/>
  <c r="R59" i="43"/>
  <c r="N59" i="43"/>
  <c r="J59" i="43"/>
  <c r="F59" i="43"/>
  <c r="AN59" i="43"/>
  <c r="AF59" i="43"/>
  <c r="X59" i="43"/>
  <c r="P59" i="43"/>
  <c r="H59" i="43"/>
  <c r="AR59" i="43"/>
  <c r="AI59" i="43"/>
  <c r="AA59" i="43"/>
  <c r="S59" i="43"/>
  <c r="K59" i="43"/>
  <c r="AM59" i="43"/>
  <c r="W59" i="43"/>
  <c r="G59" i="43"/>
  <c r="AJ59" i="43"/>
  <c r="T59" i="43"/>
  <c r="D59" i="43"/>
  <c r="O59" i="43"/>
  <c r="AS59" i="43"/>
  <c r="L59" i="43"/>
  <c r="AB59" i="43"/>
  <c r="AQ63" i="43"/>
  <c r="AM63" i="43"/>
  <c r="AI63" i="43"/>
  <c r="AE63" i="43"/>
  <c r="AA63" i="43"/>
  <c r="W63" i="43"/>
  <c r="S63" i="43"/>
  <c r="O63" i="43"/>
  <c r="K63" i="43"/>
  <c r="G63" i="43"/>
  <c r="AS63" i="43"/>
  <c r="AN63" i="43"/>
  <c r="AH63" i="43"/>
  <c r="AC63" i="43"/>
  <c r="X63" i="43"/>
  <c r="R63" i="43"/>
  <c r="M63" i="43"/>
  <c r="H63" i="43"/>
  <c r="AT63" i="43"/>
  <c r="AO63" i="43"/>
  <c r="AJ63" i="43"/>
  <c r="AD63" i="43"/>
  <c r="Y63" i="43"/>
  <c r="T63" i="43"/>
  <c r="N63" i="43"/>
  <c r="I63" i="43"/>
  <c r="D63" i="43"/>
  <c r="AL63" i="43"/>
  <c r="AB63" i="43"/>
  <c r="Q63" i="43"/>
  <c r="F63" i="43"/>
  <c r="AP63" i="43"/>
  <c r="AF63" i="43"/>
  <c r="U63" i="43"/>
  <c r="J63" i="43"/>
  <c r="AK63" i="43"/>
  <c r="P63" i="43"/>
  <c r="AG63" i="43"/>
  <c r="L63" i="43"/>
  <c r="E63" i="43"/>
  <c r="AR63" i="43"/>
  <c r="V63" i="43"/>
  <c r="AQ67" i="43"/>
  <c r="AM67" i="43"/>
  <c r="AI67" i="43"/>
  <c r="AE67" i="43"/>
  <c r="AA67" i="43"/>
  <c r="W67" i="43"/>
  <c r="S67" i="43"/>
  <c r="O67" i="43"/>
  <c r="K67" i="43"/>
  <c r="G67" i="43"/>
  <c r="AR67" i="43"/>
  <c r="AL67" i="43"/>
  <c r="AG67" i="43"/>
  <c r="AB67" i="43"/>
  <c r="V67" i="43"/>
  <c r="Q67" i="43"/>
  <c r="L67" i="43"/>
  <c r="F67" i="43"/>
  <c r="AS67" i="43"/>
  <c r="AN67" i="43"/>
  <c r="AH67" i="43"/>
  <c r="AC67" i="43"/>
  <c r="X67" i="43"/>
  <c r="R67" i="43"/>
  <c r="M67" i="43"/>
  <c r="H67" i="43"/>
  <c r="AK67" i="43"/>
  <c r="Z67" i="43"/>
  <c r="P67" i="43"/>
  <c r="E67" i="43"/>
  <c r="AO67" i="43"/>
  <c r="AD67" i="43"/>
  <c r="T67" i="43"/>
  <c r="I67" i="43"/>
  <c r="AJ67" i="43"/>
  <c r="N67" i="43"/>
  <c r="AF67" i="43"/>
  <c r="J67" i="43"/>
  <c r="AT67" i="43"/>
  <c r="D67" i="43"/>
  <c r="AP67" i="43"/>
  <c r="U67" i="43"/>
  <c r="AT71" i="43"/>
  <c r="AP71" i="43"/>
  <c r="AL71" i="43"/>
  <c r="AH71" i="43"/>
  <c r="AD71" i="43"/>
  <c r="Z71" i="43"/>
  <c r="V71" i="43"/>
  <c r="R71" i="43"/>
  <c r="N71" i="43"/>
  <c r="J71" i="43"/>
  <c r="F71" i="43"/>
  <c r="AQ71" i="43"/>
  <c r="AM71" i="43"/>
  <c r="AI71" i="43"/>
  <c r="AE71" i="43"/>
  <c r="AA71" i="43"/>
  <c r="W71" i="43"/>
  <c r="S71" i="43"/>
  <c r="O71" i="43"/>
  <c r="K71" i="43"/>
  <c r="G71" i="43"/>
  <c r="AS71" i="43"/>
  <c r="AK71" i="43"/>
  <c r="AC71" i="43"/>
  <c r="U71" i="43"/>
  <c r="M71" i="43"/>
  <c r="E71" i="43"/>
  <c r="AN71" i="43"/>
  <c r="AF71" i="43"/>
  <c r="X71" i="43"/>
  <c r="P71" i="43"/>
  <c r="H71" i="43"/>
  <c r="AJ71" i="43"/>
  <c r="T71" i="43"/>
  <c r="D71" i="43"/>
  <c r="AO71" i="43"/>
  <c r="Y71" i="43"/>
  <c r="I71" i="43"/>
  <c r="Q71" i="43"/>
  <c r="AR71" i="43"/>
  <c r="L71" i="43"/>
  <c r="AG71" i="43"/>
  <c r="F11" i="42"/>
  <c r="L11" i="42"/>
  <c r="Q11" i="42"/>
  <c r="V11" i="42"/>
  <c r="AB11" i="42"/>
  <c r="AG11" i="42"/>
  <c r="AL11" i="42"/>
  <c r="AR11" i="42"/>
  <c r="E15" i="42"/>
  <c r="J15" i="42"/>
  <c r="P15" i="42"/>
  <c r="U15" i="42"/>
  <c r="Z15" i="42"/>
  <c r="AF15" i="42"/>
  <c r="AK15" i="42"/>
  <c r="AP15" i="42"/>
  <c r="J16" i="42"/>
  <c r="D19" i="42"/>
  <c r="I19" i="42"/>
  <c r="N19" i="42"/>
  <c r="T19" i="42"/>
  <c r="Y19" i="42"/>
  <c r="AD19" i="42"/>
  <c r="AJ19" i="42"/>
  <c r="AO19" i="42"/>
  <c r="AT19" i="42"/>
  <c r="I20" i="42"/>
  <c r="N20" i="42"/>
  <c r="S20" i="42"/>
  <c r="Y20" i="42"/>
  <c r="AD20" i="42"/>
  <c r="AI20" i="42"/>
  <c r="AO20" i="42"/>
  <c r="AT20" i="42"/>
  <c r="G24" i="42"/>
  <c r="M24" i="42"/>
  <c r="R24" i="42"/>
  <c r="W24" i="42"/>
  <c r="AC24" i="42"/>
  <c r="AH24" i="42"/>
  <c r="AM24" i="42"/>
  <c r="AS24" i="42"/>
  <c r="J28" i="42"/>
  <c r="R28" i="42"/>
  <c r="Z28" i="42"/>
  <c r="AH28" i="42"/>
  <c r="AP28" i="42"/>
  <c r="I31" i="42"/>
  <c r="Q31" i="42"/>
  <c r="Y31" i="42"/>
  <c r="AG31" i="42"/>
  <c r="AO31" i="42"/>
  <c r="F32" i="42"/>
  <c r="N32" i="42"/>
  <c r="V32" i="42"/>
  <c r="AD32" i="42"/>
  <c r="AL32" i="42"/>
  <c r="AT32" i="42"/>
  <c r="E35" i="42"/>
  <c r="M35" i="42"/>
  <c r="U35" i="42"/>
  <c r="AC35" i="42"/>
  <c r="AK35" i="42"/>
  <c r="AS35" i="42"/>
  <c r="J36" i="42"/>
  <c r="R36" i="42"/>
  <c r="Z36" i="42"/>
  <c r="AH36" i="42"/>
  <c r="AP36" i="42"/>
  <c r="I39" i="42"/>
  <c r="Q39" i="42"/>
  <c r="Y39" i="42"/>
  <c r="AG39" i="42"/>
  <c r="AO39" i="42"/>
  <c r="F40" i="42"/>
  <c r="N40" i="42"/>
  <c r="V40" i="42"/>
  <c r="AD40" i="42"/>
  <c r="AL40" i="42"/>
  <c r="AT40" i="42"/>
  <c r="E43" i="42"/>
  <c r="M43" i="42"/>
  <c r="U43" i="42"/>
  <c r="AC43" i="42"/>
  <c r="AK43" i="42"/>
  <c r="AS43" i="42"/>
  <c r="I47" i="42"/>
  <c r="Q47" i="42"/>
  <c r="Y47" i="42"/>
  <c r="AG47" i="42"/>
  <c r="AO47" i="42"/>
  <c r="AT48" i="42"/>
  <c r="E51" i="42"/>
  <c r="M51" i="42"/>
  <c r="U51" i="42"/>
  <c r="AC51" i="42"/>
  <c r="AK51" i="42"/>
  <c r="AS51" i="42"/>
  <c r="J52" i="42"/>
  <c r="R52" i="42"/>
  <c r="Z52" i="42"/>
  <c r="AH52" i="42"/>
  <c r="AP52" i="42"/>
  <c r="F56" i="42"/>
  <c r="N56" i="42"/>
  <c r="V56" i="42"/>
  <c r="AD56" i="42"/>
  <c r="AL56" i="42"/>
  <c r="AT56" i="42"/>
  <c r="J60" i="42"/>
  <c r="R60" i="42"/>
  <c r="Z60" i="42"/>
  <c r="AH60" i="42"/>
  <c r="AP60" i="42"/>
  <c r="I63" i="42"/>
  <c r="Q63" i="42"/>
  <c r="Y63" i="42"/>
  <c r="AG63" i="42"/>
  <c r="AO63" i="42"/>
  <c r="F64" i="42"/>
  <c r="N64" i="42"/>
  <c r="V64" i="42"/>
  <c r="AD64" i="42"/>
  <c r="AL64" i="42"/>
  <c r="AT64" i="42"/>
  <c r="E67" i="42"/>
  <c r="M67" i="42"/>
  <c r="U67" i="42"/>
  <c r="AC67" i="42"/>
  <c r="AK67" i="42"/>
  <c r="AS67" i="42"/>
  <c r="J68" i="42"/>
  <c r="R68" i="42"/>
  <c r="Z68" i="42"/>
  <c r="AI68" i="42"/>
  <c r="AT68" i="42"/>
  <c r="M71" i="42"/>
  <c r="W71" i="42"/>
  <c r="AH71" i="42"/>
  <c r="AS71" i="42"/>
  <c r="L72" i="42"/>
  <c r="W72" i="42"/>
  <c r="AH72" i="42"/>
  <c r="AR72" i="42"/>
  <c r="K11" i="43"/>
  <c r="U11" i="43"/>
  <c r="AF11" i="43"/>
  <c r="AQ11" i="43"/>
  <c r="J12" i="43"/>
  <c r="U12" i="43"/>
  <c r="AF12" i="43"/>
  <c r="AP12" i="43"/>
  <c r="I15" i="43"/>
  <c r="T15" i="43"/>
  <c r="AE15" i="43"/>
  <c r="AO15" i="43"/>
  <c r="I16" i="43"/>
  <c r="T16" i="43"/>
  <c r="AD16" i="43"/>
  <c r="AO16" i="43"/>
  <c r="O19" i="43"/>
  <c r="AD19" i="43"/>
  <c r="AR19" i="43"/>
  <c r="O20" i="43"/>
  <c r="AC20" i="43"/>
  <c r="AR20" i="43"/>
  <c r="W23" i="43"/>
  <c r="AR23" i="43"/>
  <c r="W24" i="43"/>
  <c r="AR24" i="43"/>
  <c r="F27" i="43"/>
  <c r="D28" i="43"/>
  <c r="D32" i="43"/>
  <c r="AT35" i="43"/>
  <c r="AR36" i="43"/>
  <c r="AR39" i="43"/>
  <c r="T44" i="43"/>
  <c r="R48" i="43"/>
  <c r="Q52" i="43"/>
  <c r="W60" i="43"/>
  <c r="V64" i="43"/>
  <c r="AC68" i="43"/>
  <c r="E11" i="37"/>
  <c r="C11" i="37"/>
  <c r="A11" i="37"/>
  <c r="E10" i="37"/>
  <c r="B11" i="38" s="1"/>
  <c r="C10" i="37"/>
  <c r="A10" i="37"/>
  <c r="E9" i="37"/>
  <c r="C9" i="37"/>
  <c r="A9" i="37"/>
  <c r="E8" i="37"/>
  <c r="C8" i="37"/>
  <c r="A8" i="37"/>
  <c r="S55" i="42" l="1"/>
  <c r="AF38" i="43"/>
  <c r="P34" i="42"/>
  <c r="T57" i="43"/>
  <c r="AP55" i="42"/>
  <c r="S44" i="42"/>
  <c r="AI70" i="43"/>
  <c r="I34" i="42"/>
  <c r="AQ57" i="43"/>
  <c r="T66" i="42"/>
  <c r="R12" i="42"/>
  <c r="J70" i="43"/>
  <c r="AO34" i="42"/>
  <c r="Q25" i="43"/>
  <c r="L66" i="42"/>
  <c r="AP70" i="43"/>
  <c r="I25" i="43"/>
  <c r="J66" i="42"/>
  <c r="AC70" i="43"/>
  <c r="AH38" i="43"/>
  <c r="AQ66" i="42"/>
  <c r="AH57" i="43"/>
  <c r="E25" i="43"/>
  <c r="AP66" i="42"/>
  <c r="Z23" i="42"/>
  <c r="J38" i="43"/>
  <c r="AS57" i="43"/>
  <c r="G25" i="43"/>
  <c r="AC66" i="42"/>
  <c r="R23" i="42"/>
  <c r="Q23" i="42"/>
  <c r="AO38" i="43"/>
  <c r="O34" i="42"/>
  <c r="M55" i="42"/>
  <c r="V57" i="43"/>
  <c r="AM25" i="43"/>
  <c r="AT59" i="42"/>
  <c r="AC48" i="42"/>
  <c r="AT16" i="42"/>
  <c r="H48" i="42"/>
  <c r="AN48" i="42"/>
  <c r="AE48" i="42"/>
  <c r="H16" i="42"/>
  <c r="AN16" i="42"/>
  <c r="AB61" i="43"/>
  <c r="AI42" i="43"/>
  <c r="AL48" i="42"/>
  <c r="E16" i="42"/>
  <c r="AD48" i="42"/>
  <c r="AP16" i="42"/>
  <c r="U48" i="42"/>
  <c r="AO16" i="42"/>
  <c r="L48" i="42"/>
  <c r="AR48" i="42"/>
  <c r="AI48" i="42"/>
  <c r="L16" i="42"/>
  <c r="AR16" i="42"/>
  <c r="AO48" i="42"/>
  <c r="AG16" i="42"/>
  <c r="AF74" i="43"/>
  <c r="AS16" i="42"/>
  <c r="AJ61" i="43"/>
  <c r="AH42" i="43"/>
  <c r="S38" i="42"/>
  <c r="V48" i="42"/>
  <c r="AK16" i="42"/>
  <c r="W27" i="42"/>
  <c r="M48" i="42"/>
  <c r="AI16" i="42"/>
  <c r="P48" i="42"/>
  <c r="G48" i="42"/>
  <c r="AM48" i="42"/>
  <c r="P16" i="42"/>
  <c r="I48" i="42"/>
  <c r="V16" i="42"/>
  <c r="P29" i="43"/>
  <c r="AI74" i="43"/>
  <c r="P10" i="43"/>
  <c r="AC70" i="42"/>
  <c r="AH16" i="42"/>
  <c r="AN61" i="43"/>
  <c r="Y42" i="43"/>
  <c r="L38" i="42"/>
  <c r="AJ10" i="43"/>
  <c r="N48" i="42"/>
  <c r="AE16" i="42"/>
  <c r="N27" i="42"/>
  <c r="E48" i="42"/>
  <c r="AD16" i="42"/>
  <c r="T48" i="42"/>
  <c r="K48" i="42"/>
  <c r="AQ48" i="42"/>
  <c r="T16" i="42"/>
  <c r="M29" i="43"/>
  <c r="T74" i="43"/>
  <c r="V10" i="43"/>
  <c r="U70" i="42"/>
  <c r="M16" i="42"/>
  <c r="AC61" i="43"/>
  <c r="R38" i="42"/>
  <c r="AA16" i="42"/>
  <c r="AT27" i="42"/>
  <c r="Y16" i="42"/>
  <c r="X48" i="42"/>
  <c r="O48" i="42"/>
  <c r="X16" i="42"/>
  <c r="AJ29" i="43"/>
  <c r="J48" i="42"/>
  <c r="AC16" i="42"/>
  <c r="V74" i="43"/>
  <c r="AI10" i="43"/>
  <c r="T70" i="42"/>
  <c r="AH48" i="42"/>
  <c r="E38" i="42"/>
  <c r="F48" i="42"/>
  <c r="Z16" i="42"/>
  <c r="AS59" i="42"/>
  <c r="U16" i="42"/>
  <c r="S16" i="42"/>
  <c r="AB48" i="42"/>
  <c r="S48" i="42"/>
  <c r="AB16" i="42"/>
  <c r="AE29" i="43"/>
  <c r="Z48" i="42"/>
  <c r="R48" i="42"/>
  <c r="I74" i="43"/>
  <c r="AH10" i="43"/>
  <c r="O70" i="42"/>
  <c r="Q48" i="42"/>
  <c r="AK38" i="42"/>
  <c r="AS27" i="42"/>
  <c r="O16" i="42"/>
  <c r="W59" i="42"/>
  <c r="AS48" i="42"/>
  <c r="N16" i="42"/>
  <c r="AF48" i="42"/>
  <c r="W48" i="42"/>
  <c r="AF16" i="42"/>
  <c r="V29" i="43"/>
  <c r="AO74" i="43"/>
  <c r="Y10" i="43"/>
  <c r="AP48" i="42"/>
  <c r="AG48" i="42"/>
  <c r="AF42" i="43"/>
  <c r="K16" i="42"/>
  <c r="M23" i="42"/>
  <c r="W55" i="42"/>
  <c r="N55" i="42"/>
  <c r="AT55" i="42"/>
  <c r="AE23" i="42"/>
  <c r="L23" i="42"/>
  <c r="N38" i="43"/>
  <c r="T70" i="43"/>
  <c r="AQ70" i="43"/>
  <c r="N70" i="43"/>
  <c r="AT70" i="43"/>
  <c r="AG70" i="43"/>
  <c r="E38" i="43"/>
  <c r="U38" i="43"/>
  <c r="D38" i="43"/>
  <c r="AJ38" i="43"/>
  <c r="AA38" i="43"/>
  <c r="W34" i="42"/>
  <c r="X34" i="42"/>
  <c r="Z34" i="42"/>
  <c r="M34" i="42"/>
  <c r="AS34" i="42"/>
  <c r="U55" i="42"/>
  <c r="K66" i="42"/>
  <c r="K34" i="42"/>
  <c r="E57" i="43"/>
  <c r="I57" i="43"/>
  <c r="AD57" i="43"/>
  <c r="X57" i="43"/>
  <c r="O57" i="43"/>
  <c r="L25" i="43"/>
  <c r="AB25" i="43"/>
  <c r="N25" i="43"/>
  <c r="J25" i="43"/>
  <c r="K25" i="43"/>
  <c r="AQ25" i="43"/>
  <c r="AJ66" i="42"/>
  <c r="AB66" i="42"/>
  <c r="N66" i="42"/>
  <c r="AT66" i="42"/>
  <c r="AG66" i="42"/>
  <c r="L70" i="43"/>
  <c r="AJ55" i="42"/>
  <c r="AN63" i="42"/>
  <c r="AJ31" i="42"/>
  <c r="AE20" i="42"/>
  <c r="AO55" i="42"/>
  <c r="H23" i="42"/>
  <c r="AA55" i="42"/>
  <c r="R55" i="42"/>
  <c r="AI23" i="42"/>
  <c r="F23" i="42"/>
  <c r="AE12" i="42"/>
  <c r="H25" i="43"/>
  <c r="AJ70" i="43"/>
  <c r="H70" i="43"/>
  <c r="R70" i="43"/>
  <c r="E70" i="43"/>
  <c r="AK70" i="43"/>
  <c r="Z38" i="43"/>
  <c r="AD38" i="43"/>
  <c r="H38" i="43"/>
  <c r="AN38" i="43"/>
  <c r="AE38" i="43"/>
  <c r="AE34" i="42"/>
  <c r="AF34" i="42"/>
  <c r="AD34" i="42"/>
  <c r="Q34" i="42"/>
  <c r="AK57" i="43"/>
  <c r="Q57" i="43"/>
  <c r="AL57" i="43"/>
  <c r="AB57" i="43"/>
  <c r="S57" i="43"/>
  <c r="AG25" i="43"/>
  <c r="AL25" i="43"/>
  <c r="T25" i="43"/>
  <c r="P25" i="43"/>
  <c r="O25" i="43"/>
  <c r="AA66" i="42"/>
  <c r="AR66" i="42"/>
  <c r="H66" i="42"/>
  <c r="R66" i="42"/>
  <c r="E66" i="42"/>
  <c r="AK66" i="42"/>
  <c r="AS55" i="42"/>
  <c r="L39" i="42"/>
  <c r="T55" i="42"/>
  <c r="AN31" i="42"/>
  <c r="AA20" i="42"/>
  <c r="AE55" i="42"/>
  <c r="V55" i="42"/>
  <c r="G23" i="42"/>
  <c r="AM23" i="42"/>
  <c r="AF55" i="42"/>
  <c r="Y44" i="42"/>
  <c r="G70" i="43"/>
  <c r="O70" i="43"/>
  <c r="P70" i="43"/>
  <c r="V70" i="43"/>
  <c r="I70" i="43"/>
  <c r="AO70" i="43"/>
  <c r="AT38" i="43"/>
  <c r="AP38" i="43"/>
  <c r="L38" i="43"/>
  <c r="AR38" i="43"/>
  <c r="AI38" i="43"/>
  <c r="AM34" i="42"/>
  <c r="AN34" i="42"/>
  <c r="AH34" i="42"/>
  <c r="U34" i="42"/>
  <c r="E55" i="42"/>
  <c r="J57" i="43"/>
  <c r="Y57" i="43"/>
  <c r="AT57" i="43"/>
  <c r="AF57" i="43"/>
  <c r="W57" i="43"/>
  <c r="R25" i="43"/>
  <c r="M25" i="43"/>
  <c r="Y25" i="43"/>
  <c r="U25" i="43"/>
  <c r="S25" i="43"/>
  <c r="G66" i="42"/>
  <c r="P66" i="42"/>
  <c r="V66" i="42"/>
  <c r="I66" i="42"/>
  <c r="AO66" i="42"/>
  <c r="T63" i="42"/>
  <c r="D63" i="42"/>
  <c r="AM71" i="42"/>
  <c r="AN55" i="42"/>
  <c r="T39" i="42"/>
  <c r="D23" i="42"/>
  <c r="E20" i="42"/>
  <c r="AG55" i="42"/>
  <c r="AS23" i="42"/>
  <c r="Y55" i="42"/>
  <c r="AN23" i="42"/>
  <c r="AL12" i="42"/>
  <c r="AI55" i="42"/>
  <c r="Z55" i="42"/>
  <c r="K23" i="42"/>
  <c r="AQ23" i="42"/>
  <c r="X55" i="42"/>
  <c r="AL23" i="42"/>
  <c r="AM70" i="43"/>
  <c r="AE70" i="43"/>
  <c r="X70" i="43"/>
  <c r="Z70" i="43"/>
  <c r="M70" i="43"/>
  <c r="AS70" i="43"/>
  <c r="V38" i="43"/>
  <c r="F38" i="43"/>
  <c r="I38" i="43"/>
  <c r="P38" i="43"/>
  <c r="G38" i="43"/>
  <c r="AM38" i="43"/>
  <c r="L34" i="42"/>
  <c r="D34" i="42"/>
  <c r="F34" i="42"/>
  <c r="AL34" i="42"/>
  <c r="Y34" i="42"/>
  <c r="Z57" i="43"/>
  <c r="AG57" i="43"/>
  <c r="D57" i="43"/>
  <c r="AJ57" i="43"/>
  <c r="AA57" i="43"/>
  <c r="AN25" i="43"/>
  <c r="X25" i="43"/>
  <c r="AD25" i="43"/>
  <c r="Z25" i="43"/>
  <c r="W25" i="43"/>
  <c r="O66" i="42"/>
  <c r="X66" i="42"/>
  <c r="Z66" i="42"/>
  <c r="M66" i="42"/>
  <c r="AS66" i="42"/>
  <c r="AJ23" i="42"/>
  <c r="Y23" i="42"/>
  <c r="Q55" i="42"/>
  <c r="AH44" i="42"/>
  <c r="AH23" i="42"/>
  <c r="G55" i="42"/>
  <c r="AM55" i="42"/>
  <c r="AD55" i="42"/>
  <c r="O23" i="42"/>
  <c r="P55" i="42"/>
  <c r="AG23" i="42"/>
  <c r="AI34" i="42"/>
  <c r="AO23" i="42"/>
  <c r="AR70" i="43"/>
  <c r="K70" i="43"/>
  <c r="AF70" i="43"/>
  <c r="AD70" i="43"/>
  <c r="Q70" i="43"/>
  <c r="AK38" i="43"/>
  <c r="R38" i="43"/>
  <c r="Q38" i="43"/>
  <c r="T38" i="43"/>
  <c r="K38" i="43"/>
  <c r="AQ38" i="43"/>
  <c r="AB34" i="42"/>
  <c r="T34" i="42"/>
  <c r="J34" i="42"/>
  <c r="AP34" i="42"/>
  <c r="AC34" i="42"/>
  <c r="AP23" i="42"/>
  <c r="AP57" i="43"/>
  <c r="AO57" i="43"/>
  <c r="H57" i="43"/>
  <c r="AN57" i="43"/>
  <c r="AE57" i="43"/>
  <c r="V25" i="43"/>
  <c r="AH25" i="43"/>
  <c r="AJ25" i="43"/>
  <c r="AF25" i="43"/>
  <c r="AA25" i="43"/>
  <c r="AK23" i="42"/>
  <c r="W66" i="42"/>
  <c r="AF66" i="42"/>
  <c r="AD66" i="42"/>
  <c r="Q66" i="42"/>
  <c r="L55" i="42"/>
  <c r="P23" i="42"/>
  <c r="AR55" i="42"/>
  <c r="T31" i="42"/>
  <c r="AR39" i="42"/>
  <c r="AT23" i="42"/>
  <c r="AI50" i="42"/>
  <c r="I55" i="42"/>
  <c r="AC23" i="42"/>
  <c r="K55" i="42"/>
  <c r="AQ55" i="42"/>
  <c r="AH55" i="42"/>
  <c r="S23" i="42"/>
  <c r="H55" i="42"/>
  <c r="AB23" i="42"/>
  <c r="T12" i="42"/>
  <c r="AD23" i="42"/>
  <c r="W70" i="43"/>
  <c r="S70" i="43"/>
  <c r="AN70" i="43"/>
  <c r="AH70" i="43"/>
  <c r="U70" i="43"/>
  <c r="AS38" i="43"/>
  <c r="AC38" i="43"/>
  <c r="Y38" i="43"/>
  <c r="X38" i="43"/>
  <c r="O38" i="43"/>
  <c r="AR34" i="42"/>
  <c r="AJ34" i="42"/>
  <c r="N34" i="42"/>
  <c r="AT34" i="42"/>
  <c r="AG34" i="42"/>
  <c r="AK55" i="42"/>
  <c r="AC55" i="42"/>
  <c r="AC25" i="43"/>
  <c r="U23" i="42"/>
  <c r="R57" i="43"/>
  <c r="M57" i="43"/>
  <c r="F57" i="43"/>
  <c r="L57" i="43"/>
  <c r="AR57" i="43"/>
  <c r="AI57" i="43"/>
  <c r="AR25" i="43"/>
  <c r="AS25" i="43"/>
  <c r="AO25" i="43"/>
  <c r="AK25" i="43"/>
  <c r="AE25" i="43"/>
  <c r="E23" i="42"/>
  <c r="AE66" i="42"/>
  <c r="AN66" i="42"/>
  <c r="AH66" i="42"/>
  <c r="U66" i="42"/>
  <c r="D55" i="42"/>
  <c r="AF23" i="42"/>
  <c r="AR23" i="42"/>
  <c r="S34" i="42"/>
  <c r="X23" i="42"/>
  <c r="O55" i="42"/>
  <c r="F55" i="42"/>
  <c r="AL55" i="42"/>
  <c r="W23" i="42"/>
  <c r="V23" i="42"/>
  <c r="AB44" i="42"/>
  <c r="AI66" i="42"/>
  <c r="I23" i="42"/>
  <c r="AB70" i="43"/>
  <c r="AA70" i="43"/>
  <c r="F70" i="43"/>
  <c r="AL70" i="43"/>
  <c r="M38" i="43"/>
  <c r="AL38" i="43"/>
  <c r="AG38" i="43"/>
  <c r="AB38" i="43"/>
  <c r="G34" i="42"/>
  <c r="H34" i="42"/>
  <c r="R34" i="42"/>
  <c r="E34" i="42"/>
  <c r="AK34" i="42"/>
  <c r="J23" i="42"/>
  <c r="N12" i="42"/>
  <c r="U57" i="43"/>
  <c r="AC57" i="43"/>
  <c r="N57" i="43"/>
  <c r="P57" i="43"/>
  <c r="G57" i="43"/>
  <c r="F25" i="43"/>
  <c r="D25" i="43"/>
  <c r="AT25" i="43"/>
  <c r="AP25" i="43"/>
  <c r="AA34" i="42"/>
  <c r="D66" i="42"/>
  <c r="AM66" i="42"/>
  <c r="F66" i="42"/>
  <c r="AL66" i="42"/>
  <c r="Y66" i="42"/>
  <c r="AL71" i="42"/>
  <c r="N23" i="42"/>
  <c r="L31" i="42"/>
  <c r="L63" i="42"/>
  <c r="M52" i="42"/>
  <c r="AJ22" i="42"/>
  <c r="AP44" i="42"/>
  <c r="AQ12" i="42"/>
  <c r="S59" i="42"/>
  <c r="J59" i="42"/>
  <c r="AP59" i="42"/>
  <c r="S27" i="42"/>
  <c r="J27" i="42"/>
  <c r="AP27" i="42"/>
  <c r="D59" i="42"/>
  <c r="AG44" i="42"/>
  <c r="D27" i="42"/>
  <c r="AK12" i="42"/>
  <c r="X44" i="42"/>
  <c r="O44" i="42"/>
  <c r="P12" i="42"/>
  <c r="AL70" i="42"/>
  <c r="E29" i="43"/>
  <c r="AO29" i="43"/>
  <c r="AB29" i="43"/>
  <c r="AA29" i="43"/>
  <c r="R29" i="43"/>
  <c r="AA74" i="43"/>
  <c r="S74" i="43"/>
  <c r="L74" i="43"/>
  <c r="R74" i="43"/>
  <c r="E74" i="43"/>
  <c r="AK74" i="43"/>
  <c r="F10" i="43"/>
  <c r="K10" i="43"/>
  <c r="AD10" i="43"/>
  <c r="AB10" i="43"/>
  <c r="U10" i="43"/>
  <c r="AR70" i="42"/>
  <c r="P70" i="42"/>
  <c r="N70" i="42"/>
  <c r="K70" i="42"/>
  <c r="AQ70" i="42"/>
  <c r="AO59" i="42"/>
  <c r="Y12" i="42"/>
  <c r="AH61" i="43"/>
  <c r="R61" i="43"/>
  <c r="AE61" i="43"/>
  <c r="AI61" i="43"/>
  <c r="Y61" i="43"/>
  <c r="I12" i="42"/>
  <c r="F42" i="43"/>
  <c r="D42" i="43"/>
  <c r="AD42" i="43"/>
  <c r="AB42" i="43"/>
  <c r="U42" i="43"/>
  <c r="K38" i="42"/>
  <c r="D38" i="42"/>
  <c r="N38" i="42"/>
  <c r="AT38" i="42"/>
  <c r="AG38" i="42"/>
  <c r="Y27" i="42"/>
  <c r="Q27" i="42"/>
  <c r="D10" i="43"/>
  <c r="AK27" i="42"/>
  <c r="AG12" i="42"/>
  <c r="AA59" i="42"/>
  <c r="R59" i="42"/>
  <c r="AA27" i="42"/>
  <c r="R27" i="42"/>
  <c r="Q44" i="42"/>
  <c r="Z12" i="42"/>
  <c r="AF44" i="42"/>
  <c r="W44" i="42"/>
  <c r="X12" i="42"/>
  <c r="U44" i="42"/>
  <c r="AH12" i="42"/>
  <c r="AK29" i="43"/>
  <c r="X29" i="43"/>
  <c r="AR29" i="43"/>
  <c r="AI29" i="43"/>
  <c r="Z29" i="43"/>
  <c r="AS44" i="42"/>
  <c r="K74" i="43"/>
  <c r="G74" i="43"/>
  <c r="AB74" i="43"/>
  <c r="Z74" i="43"/>
  <c r="M74" i="43"/>
  <c r="AS74" i="43"/>
  <c r="AA10" i="43"/>
  <c r="AF10" i="43"/>
  <c r="AN10" i="43"/>
  <c r="AM10" i="43"/>
  <c r="AC10" i="43"/>
  <c r="H70" i="42"/>
  <c r="M70" i="42"/>
  <c r="Z70" i="42"/>
  <c r="Y70" i="42"/>
  <c r="S70" i="42"/>
  <c r="AS12" i="42"/>
  <c r="AL61" i="43"/>
  <c r="AM61" i="43"/>
  <c r="AP61" i="43"/>
  <c r="AT61" i="43"/>
  <c r="AG61" i="43"/>
  <c r="AD44" i="42"/>
  <c r="J42" i="43"/>
  <c r="Z42" i="43"/>
  <c r="AN42" i="43"/>
  <c r="AM42" i="43"/>
  <c r="AC42" i="43"/>
  <c r="AA38" i="42"/>
  <c r="T38" i="42"/>
  <c r="V38" i="42"/>
  <c r="I38" i="42"/>
  <c r="AO38" i="42"/>
  <c r="AF27" i="42"/>
  <c r="P27" i="42"/>
  <c r="AF59" i="42"/>
  <c r="AM38" i="42"/>
  <c r="AI12" i="42"/>
  <c r="AC12" i="42"/>
  <c r="AK59" i="42"/>
  <c r="Z44" i="42"/>
  <c r="AC59" i="42"/>
  <c r="R44" i="42"/>
  <c r="AC27" i="42"/>
  <c r="AA12" i="42"/>
  <c r="AE59" i="42"/>
  <c r="V59" i="42"/>
  <c r="AE27" i="42"/>
  <c r="V27" i="42"/>
  <c r="I44" i="42"/>
  <c r="U12" i="42"/>
  <c r="D44" i="42"/>
  <c r="AJ44" i="42"/>
  <c r="AA44" i="42"/>
  <c r="AB12" i="42"/>
  <c r="Q29" i="43"/>
  <c r="Z10" i="43"/>
  <c r="M12" i="42"/>
  <c r="H29" i="43"/>
  <c r="AG29" i="43"/>
  <c r="G29" i="43"/>
  <c r="AM29" i="43"/>
  <c r="AD29" i="43"/>
  <c r="M44" i="42"/>
  <c r="AQ74" i="43"/>
  <c r="O74" i="43"/>
  <c r="AJ74" i="43"/>
  <c r="AD74" i="43"/>
  <c r="Q74" i="43"/>
  <c r="AL10" i="43"/>
  <c r="AQ10" i="43"/>
  <c r="AT10" i="43"/>
  <c r="AR10" i="43"/>
  <c r="AG10" i="43"/>
  <c r="R70" i="42"/>
  <c r="X70" i="42"/>
  <c r="AF70" i="42"/>
  <c r="AD70" i="42"/>
  <c r="W70" i="42"/>
  <c r="K61" i="43"/>
  <c r="D61" i="43"/>
  <c r="H61" i="43"/>
  <c r="E61" i="43"/>
  <c r="AK61" i="43"/>
  <c r="O10" i="43"/>
  <c r="V42" i="43"/>
  <c r="AJ42" i="43"/>
  <c r="AT42" i="43"/>
  <c r="AR42" i="43"/>
  <c r="AG42" i="43"/>
  <c r="AI38" i="42"/>
  <c r="AB38" i="42"/>
  <c r="Z38" i="42"/>
  <c r="M38" i="42"/>
  <c r="AS38" i="42"/>
  <c r="Y59" i="42"/>
  <c r="Q59" i="42"/>
  <c r="Q70" i="42"/>
  <c r="AR59" i="42"/>
  <c r="P72" i="42"/>
  <c r="J44" i="42"/>
  <c r="AI59" i="42"/>
  <c r="Z59" i="42"/>
  <c r="AI27" i="42"/>
  <c r="Z27" i="42"/>
  <c r="AJ59" i="42"/>
  <c r="AJ27" i="42"/>
  <c r="O12" i="42"/>
  <c r="H44" i="42"/>
  <c r="AN44" i="42"/>
  <c r="AE44" i="42"/>
  <c r="AF12" i="42"/>
  <c r="AC29" i="43"/>
  <c r="AS29" i="43"/>
  <c r="K29" i="43"/>
  <c r="AQ29" i="43"/>
  <c r="AH29" i="43"/>
  <c r="O38" i="42"/>
  <c r="P74" i="43"/>
  <c r="W74" i="43"/>
  <c r="AR74" i="43"/>
  <c r="AH74" i="43"/>
  <c r="U74" i="43"/>
  <c r="J10" i="43"/>
  <c r="H10" i="43"/>
  <c r="G10" i="43"/>
  <c r="E10" i="43"/>
  <c r="AK10" i="43"/>
  <c r="AN70" i="42"/>
  <c r="AH70" i="42"/>
  <c r="AK70" i="42"/>
  <c r="AJ70" i="42"/>
  <c r="AA70" i="42"/>
  <c r="W61" i="43"/>
  <c r="V61" i="43"/>
  <c r="J61" i="43"/>
  <c r="N61" i="43"/>
  <c r="I61" i="43"/>
  <c r="AO61" i="43"/>
  <c r="V44" i="42"/>
  <c r="T42" i="43"/>
  <c r="AL42" i="43"/>
  <c r="H42" i="43"/>
  <c r="G42" i="43"/>
  <c r="E42" i="43"/>
  <c r="AK42" i="43"/>
  <c r="AQ38" i="42"/>
  <c r="AJ38" i="42"/>
  <c r="AD38" i="42"/>
  <c r="Q38" i="42"/>
  <c r="AG27" i="42"/>
  <c r="I27" i="42"/>
  <c r="P59" i="42"/>
  <c r="E44" i="42"/>
  <c r="U27" i="42"/>
  <c r="V12" i="42"/>
  <c r="M59" i="42"/>
  <c r="M27" i="42"/>
  <c r="Q12" i="42"/>
  <c r="G59" i="42"/>
  <c r="AM59" i="42"/>
  <c r="AD59" i="42"/>
  <c r="G27" i="42"/>
  <c r="AM27" i="42"/>
  <c r="AD27" i="42"/>
  <c r="AB59" i="42"/>
  <c r="AB27" i="42"/>
  <c r="J12" i="42"/>
  <c r="L44" i="42"/>
  <c r="AR44" i="42"/>
  <c r="AI44" i="42"/>
  <c r="D12" i="42"/>
  <c r="AJ12" i="42"/>
  <c r="I29" i="43"/>
  <c r="D29" i="43"/>
  <c r="O29" i="43"/>
  <c r="F29" i="43"/>
  <c r="AL29" i="43"/>
  <c r="AT44" i="42"/>
  <c r="AL44" i="42"/>
  <c r="AB70" i="42"/>
  <c r="H74" i="43"/>
  <c r="AE74" i="43"/>
  <c r="F74" i="43"/>
  <c r="AL74" i="43"/>
  <c r="Y74" i="43"/>
  <c r="T10" i="43"/>
  <c r="N10" i="43"/>
  <c r="L10" i="43"/>
  <c r="I10" i="43"/>
  <c r="AO10" i="43"/>
  <c r="L70" i="42"/>
  <c r="AS70" i="42"/>
  <c r="AP70" i="42"/>
  <c r="AO70" i="42"/>
  <c r="AE70" i="42"/>
  <c r="AO27" i="42"/>
  <c r="AA61" i="43"/>
  <c r="AR61" i="43"/>
  <c r="AF61" i="43"/>
  <c r="O61" i="43"/>
  <c r="S61" i="43"/>
  <c r="M61" i="43"/>
  <c r="AS61" i="43"/>
  <c r="AE42" i="43"/>
  <c r="K42" i="43"/>
  <c r="N42" i="43"/>
  <c r="L42" i="43"/>
  <c r="I42" i="43"/>
  <c r="AO42" i="43"/>
  <c r="H38" i="42"/>
  <c r="AR38" i="42"/>
  <c r="AH38" i="42"/>
  <c r="U38" i="42"/>
  <c r="X27" i="42"/>
  <c r="U59" i="42"/>
  <c r="E59" i="42"/>
  <c r="E27" i="42"/>
  <c r="K12" i="42"/>
  <c r="K59" i="42"/>
  <c r="AQ59" i="42"/>
  <c r="AH59" i="42"/>
  <c r="K27" i="42"/>
  <c r="AQ27" i="42"/>
  <c r="AH27" i="42"/>
  <c r="T59" i="42"/>
  <c r="T27" i="42"/>
  <c r="E12" i="42"/>
  <c r="P44" i="42"/>
  <c r="G44" i="42"/>
  <c r="AM44" i="42"/>
  <c r="H12" i="42"/>
  <c r="AN12" i="42"/>
  <c r="Y29" i="43"/>
  <c r="U29" i="43"/>
  <c r="L29" i="43"/>
  <c r="S29" i="43"/>
  <c r="J29" i="43"/>
  <c r="AP29" i="43"/>
  <c r="X74" i="43"/>
  <c r="AM74" i="43"/>
  <c r="J74" i="43"/>
  <c r="AP74" i="43"/>
  <c r="AC74" i="43"/>
  <c r="AE10" i="43"/>
  <c r="S10" i="43"/>
  <c r="R10" i="43"/>
  <c r="M10" i="43"/>
  <c r="AS10" i="43"/>
  <c r="V70" i="42"/>
  <c r="E70" i="42"/>
  <c r="D70" i="42"/>
  <c r="AT70" i="42"/>
  <c r="AI70" i="42"/>
  <c r="F61" i="43"/>
  <c r="AQ61" i="43"/>
  <c r="T61" i="43"/>
  <c r="X61" i="43"/>
  <c r="Q61" i="43"/>
  <c r="F44" i="42"/>
  <c r="P42" i="43"/>
  <c r="AA42" i="43"/>
  <c r="S42" i="43"/>
  <c r="R42" i="43"/>
  <c r="M42" i="43"/>
  <c r="AS42" i="43"/>
  <c r="P38" i="42"/>
  <c r="X38" i="42"/>
  <c r="F38" i="42"/>
  <c r="AL38" i="42"/>
  <c r="Y38" i="42"/>
  <c r="AR27" i="42"/>
  <c r="AK44" i="42"/>
  <c r="F12" i="42"/>
  <c r="O59" i="42"/>
  <c r="F59" i="42"/>
  <c r="AL59" i="42"/>
  <c r="O27" i="42"/>
  <c r="F27" i="42"/>
  <c r="AL27" i="42"/>
  <c r="L59" i="42"/>
  <c r="AO44" i="42"/>
  <c r="L27" i="42"/>
  <c r="AP12" i="42"/>
  <c r="T44" i="42"/>
  <c r="K44" i="42"/>
  <c r="AQ44" i="42"/>
  <c r="L12" i="42"/>
  <c r="AR12" i="42"/>
  <c r="W38" i="42"/>
  <c r="AN29" i="43"/>
  <c r="AF29" i="43"/>
  <c r="T29" i="43"/>
  <c r="W29" i="43"/>
  <c r="N29" i="43"/>
  <c r="AN74" i="43"/>
  <c r="D74" i="43"/>
  <c r="N74" i="43"/>
  <c r="AT74" i="43"/>
  <c r="AP10" i="43"/>
  <c r="X10" i="43"/>
  <c r="W10" i="43"/>
  <c r="AG70" i="42"/>
  <c r="J70" i="42"/>
  <c r="I70" i="42"/>
  <c r="G70" i="42"/>
  <c r="AM70" i="42"/>
  <c r="AE38" i="42"/>
  <c r="L61" i="43"/>
  <c r="G61" i="43"/>
  <c r="Z61" i="43"/>
  <c r="AD61" i="43"/>
  <c r="N44" i="42"/>
  <c r="AO12" i="42"/>
  <c r="AQ42" i="43"/>
  <c r="AP42" i="43"/>
  <c r="X42" i="43"/>
  <c r="W42" i="43"/>
  <c r="AF38" i="42"/>
  <c r="AN38" i="42"/>
  <c r="J38" i="42"/>
  <c r="AP38" i="42"/>
  <c r="AC38" i="42"/>
  <c r="AG59" i="42"/>
  <c r="I59" i="42"/>
  <c r="G12" i="42"/>
  <c r="H59" i="42"/>
  <c r="AN59" i="42"/>
  <c r="H27" i="42"/>
  <c r="Z20" i="42"/>
  <c r="AQ20" i="42"/>
  <c r="O20" i="42"/>
  <c r="F20" i="42"/>
  <c r="AK52" i="42"/>
  <c r="AQ16" i="42"/>
  <c r="AL16" i="42"/>
  <c r="G16" i="42"/>
  <c r="F16" i="42"/>
  <c r="AM16" i="42"/>
  <c r="AD12" i="42"/>
  <c r="AM12" i="42"/>
  <c r="W12" i="42"/>
  <c r="S12" i="42"/>
  <c r="AM72" i="42"/>
  <c r="G72" i="42"/>
  <c r="E52" i="42"/>
  <c r="E9" i="43"/>
  <c r="O9" i="43"/>
  <c r="AA18" i="42"/>
  <c r="AK18" i="42"/>
  <c r="AT24" i="42"/>
  <c r="S24" i="42"/>
  <c r="O24" i="42"/>
  <c r="AH6" i="39" l="1"/>
  <c r="V6" i="39"/>
  <c r="AT6" i="39"/>
  <c r="AB6" i="39"/>
  <c r="P6" i="39"/>
  <c r="AN6" i="39"/>
  <c r="D6" i="44"/>
  <c r="D6" i="45"/>
  <c r="H5" i="38"/>
  <c r="U6" i="39"/>
  <c r="M6" i="39"/>
  <c r="D6" i="43"/>
  <c r="T6" i="39"/>
  <c r="L6" i="39"/>
  <c r="AA6" i="39"/>
  <c r="S6" i="39"/>
  <c r="K6" i="39"/>
  <c r="D6" i="42"/>
  <c r="Z6" i="39"/>
  <c r="R6" i="39"/>
  <c r="Y6" i="39"/>
  <c r="Q6" i="39"/>
  <c r="D6" i="41"/>
  <c r="X6" i="39"/>
  <c r="W6" i="39"/>
  <c r="O6" i="39"/>
  <c r="N6" i="39"/>
  <c r="AC6" i="39"/>
  <c r="AQ6" i="39"/>
  <c r="AL6" i="39"/>
  <c r="AG6" i="39"/>
  <c r="F6" i="39"/>
  <c r="AK6" i="39"/>
  <c r="E6" i="39"/>
  <c r="J6" i="39"/>
  <c r="I6" i="39"/>
  <c r="AO6" i="39"/>
  <c r="AM6" i="39"/>
  <c r="AF6" i="39"/>
  <c r="AE6" i="39"/>
  <c r="AS6" i="39"/>
  <c r="AJ6" i="39"/>
  <c r="AI6" i="39"/>
  <c r="H6" i="39"/>
  <c r="AD6" i="39"/>
  <c r="AP6" i="39"/>
  <c r="AR6" i="39"/>
  <c r="G6" i="39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J5" i="30"/>
  <c r="J4" i="30"/>
  <c r="J3" i="30"/>
  <c r="J2" i="30"/>
  <c r="L67" i="30"/>
  <c r="L66" i="30"/>
  <c r="L65" i="30"/>
  <c r="L64" i="30"/>
  <c r="L63" i="30"/>
  <c r="L62" i="30"/>
  <c r="L61" i="30"/>
  <c r="L60" i="30"/>
  <c r="L59" i="30"/>
  <c r="L58" i="30"/>
  <c r="L57" i="30"/>
  <c r="L56" i="30"/>
  <c r="L55" i="30"/>
  <c r="L54" i="30"/>
  <c r="L53" i="30"/>
  <c r="L52" i="30"/>
  <c r="L51" i="30"/>
  <c r="L50" i="30"/>
  <c r="L49" i="30"/>
  <c r="L48" i="30"/>
  <c r="L47" i="30"/>
  <c r="L46" i="30"/>
  <c r="L45" i="30"/>
  <c r="L44" i="30"/>
  <c r="L43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3" i="30"/>
  <c r="M3" i="30" s="1"/>
  <c r="L2" i="30"/>
  <c r="N1" i="30"/>
  <c r="G68" i="30"/>
  <c r="F68" i="30"/>
  <c r="E68" i="30"/>
  <c r="D68" i="30"/>
  <c r="C68" i="30"/>
  <c r="B68" i="30"/>
  <c r="H67" i="30"/>
  <c r="J67" i="30" s="1"/>
  <c r="H66" i="30"/>
  <c r="J66" i="30" s="1"/>
  <c r="H65" i="30"/>
  <c r="N65" i="30" s="1"/>
  <c r="H64" i="30"/>
  <c r="N64" i="30" s="1"/>
  <c r="H63" i="30"/>
  <c r="J63" i="30" s="1"/>
  <c r="H62" i="30"/>
  <c r="J62" i="30" s="1"/>
  <c r="H61" i="30"/>
  <c r="N61" i="30" s="1"/>
  <c r="H60" i="30"/>
  <c r="N60" i="30" s="1"/>
  <c r="H59" i="30"/>
  <c r="J59" i="30" s="1"/>
  <c r="H58" i="30"/>
  <c r="J58" i="30" s="1"/>
  <c r="H57" i="30"/>
  <c r="N57" i="30" s="1"/>
  <c r="H56" i="30"/>
  <c r="N56" i="30" s="1"/>
  <c r="H55" i="30"/>
  <c r="J55" i="30" s="1"/>
  <c r="H54" i="30"/>
  <c r="J54" i="30" s="1"/>
  <c r="H53" i="30"/>
  <c r="N53" i="30" s="1"/>
  <c r="H52" i="30"/>
  <c r="N52" i="30" s="1"/>
  <c r="H51" i="30"/>
  <c r="J51" i="30" s="1"/>
  <c r="H50" i="30"/>
  <c r="J50" i="30" s="1"/>
  <c r="H49" i="30"/>
  <c r="N49" i="30" s="1"/>
  <c r="H48" i="30"/>
  <c r="N48" i="30" s="1"/>
  <c r="H47" i="30"/>
  <c r="J47" i="30" s="1"/>
  <c r="H46" i="30"/>
  <c r="J46" i="30" s="1"/>
  <c r="H45" i="30"/>
  <c r="N45" i="30" s="1"/>
  <c r="H44" i="30"/>
  <c r="N44" i="30" s="1"/>
  <c r="H43" i="30"/>
  <c r="J43" i="30" s="1"/>
  <c r="H42" i="30"/>
  <c r="J42" i="30" s="1"/>
  <c r="H41" i="30"/>
  <c r="N41" i="30" s="1"/>
  <c r="H40" i="30"/>
  <c r="N40" i="30" s="1"/>
  <c r="H39" i="30"/>
  <c r="J39" i="30" s="1"/>
  <c r="H38" i="30"/>
  <c r="J38" i="30" s="1"/>
  <c r="H37" i="30"/>
  <c r="N37" i="30" s="1"/>
  <c r="H36" i="30"/>
  <c r="N36" i="30" s="1"/>
  <c r="H35" i="30"/>
  <c r="J35" i="30" s="1"/>
  <c r="H34" i="30"/>
  <c r="J34" i="30" s="1"/>
  <c r="H33" i="30"/>
  <c r="N33" i="30" s="1"/>
  <c r="H32" i="30"/>
  <c r="N32" i="30" s="1"/>
  <c r="H31" i="30"/>
  <c r="J31" i="30" s="1"/>
  <c r="H30" i="30"/>
  <c r="J30" i="30" s="1"/>
  <c r="H29" i="30"/>
  <c r="N29" i="30" s="1"/>
  <c r="H28" i="30"/>
  <c r="N28" i="30" s="1"/>
  <c r="H27" i="30"/>
  <c r="I27" i="30" s="1"/>
  <c r="H26" i="30"/>
  <c r="I26" i="30" s="1"/>
  <c r="H25" i="30"/>
  <c r="I25" i="30" s="1"/>
  <c r="H24" i="30"/>
  <c r="N24" i="30" s="1"/>
  <c r="H23" i="30"/>
  <c r="I23" i="30" s="1"/>
  <c r="H22" i="30"/>
  <c r="I22" i="30" s="1"/>
  <c r="H21" i="30"/>
  <c r="I21" i="30" s="1"/>
  <c r="H20" i="30"/>
  <c r="N20" i="30" s="1"/>
  <c r="H19" i="30"/>
  <c r="I19" i="30" s="1"/>
  <c r="H18" i="30"/>
  <c r="I18" i="30" s="1"/>
  <c r="H17" i="30"/>
  <c r="I17" i="30" s="1"/>
  <c r="H16" i="30"/>
  <c r="N16" i="30" s="1"/>
  <c r="H15" i="30"/>
  <c r="I15" i="30" s="1"/>
  <c r="H14" i="30"/>
  <c r="I14" i="30" s="1"/>
  <c r="H13" i="30"/>
  <c r="I13" i="30" s="1"/>
  <c r="H12" i="30"/>
  <c r="N12" i="30" s="1"/>
  <c r="H11" i="30"/>
  <c r="I11" i="30" s="1"/>
  <c r="H10" i="30"/>
  <c r="I10" i="30" s="1"/>
  <c r="H9" i="30"/>
  <c r="I9" i="30" s="1"/>
  <c r="H8" i="30"/>
  <c r="N8" i="30" s="1"/>
  <c r="H7" i="30"/>
  <c r="I7" i="30" s="1"/>
  <c r="H6" i="30"/>
  <c r="I6" i="30" s="1"/>
  <c r="H5" i="30"/>
  <c r="I5" i="30" s="1"/>
  <c r="H4" i="30"/>
  <c r="N4" i="30" s="1"/>
  <c r="H3" i="30"/>
  <c r="I3" i="30" s="1"/>
  <c r="H2" i="30"/>
  <c r="J29" i="30" l="1"/>
  <c r="N19" i="30"/>
  <c r="J61" i="30"/>
  <c r="N51" i="30"/>
  <c r="N7" i="30"/>
  <c r="N39" i="30"/>
  <c r="N59" i="30"/>
  <c r="B66" i="45" s="1"/>
  <c r="J49" i="30"/>
  <c r="N27" i="30"/>
  <c r="N15" i="30"/>
  <c r="N47" i="30"/>
  <c r="J37" i="30"/>
  <c r="N3" i="30"/>
  <c r="N35" i="30"/>
  <c r="B42" i="44" s="1"/>
  <c r="N67" i="30"/>
  <c r="B74" i="45" s="1"/>
  <c r="J57" i="30"/>
  <c r="N23" i="30"/>
  <c r="N55" i="30"/>
  <c r="J45" i="30"/>
  <c r="N11" i="30"/>
  <c r="N43" i="30"/>
  <c r="J33" i="30"/>
  <c r="J65" i="30"/>
  <c r="N31" i="30"/>
  <c r="B38" i="45" s="1"/>
  <c r="N63" i="30"/>
  <c r="J53" i="30"/>
  <c r="J41" i="30"/>
  <c r="AG6" i="45"/>
  <c r="AG6" i="44"/>
  <c r="AH6" i="45"/>
  <c r="AH6" i="44"/>
  <c r="AP6" i="45"/>
  <c r="AP6" i="44"/>
  <c r="AL6" i="44"/>
  <c r="AL6" i="45"/>
  <c r="Q6" i="45"/>
  <c r="Q6" i="44"/>
  <c r="AD6" i="44"/>
  <c r="AD6" i="45"/>
  <c r="AO6" i="45"/>
  <c r="AO6" i="44"/>
  <c r="AQ6" i="45"/>
  <c r="AQ6" i="44"/>
  <c r="Y6" i="45"/>
  <c r="Y6" i="44"/>
  <c r="T6" i="44"/>
  <c r="T6" i="45"/>
  <c r="AM6" i="45"/>
  <c r="AM6" i="44"/>
  <c r="L6" i="44"/>
  <c r="L6" i="45"/>
  <c r="H6" i="45"/>
  <c r="H6" i="44"/>
  <c r="I6" i="45"/>
  <c r="I6" i="44"/>
  <c r="AC6" i="44"/>
  <c r="AC6" i="45"/>
  <c r="R6" i="45"/>
  <c r="R6" i="44"/>
  <c r="AN6" i="45"/>
  <c r="AN6" i="44"/>
  <c r="AI6" i="45"/>
  <c r="AI6" i="44"/>
  <c r="M6" i="44"/>
  <c r="M6" i="45"/>
  <c r="AJ6" i="45"/>
  <c r="AJ6" i="44"/>
  <c r="E6" i="44"/>
  <c r="E6" i="45"/>
  <c r="O6" i="44"/>
  <c r="O6" i="45"/>
  <c r="U6" i="44"/>
  <c r="U6" i="45"/>
  <c r="AB6" i="45"/>
  <c r="AB6" i="44"/>
  <c r="AF6" i="45"/>
  <c r="AF6" i="44"/>
  <c r="AA6" i="45"/>
  <c r="AA6" i="44"/>
  <c r="J6" i="45"/>
  <c r="J6" i="44"/>
  <c r="P6" i="45"/>
  <c r="P6" i="44"/>
  <c r="AS6" i="44"/>
  <c r="AS6" i="45"/>
  <c r="AK6" i="44"/>
  <c r="AK6" i="45"/>
  <c r="W6" i="45"/>
  <c r="W6" i="44"/>
  <c r="K6" i="45"/>
  <c r="K6" i="44"/>
  <c r="AT6" i="44"/>
  <c r="AT6" i="45"/>
  <c r="AR6" i="45"/>
  <c r="AR6" i="44"/>
  <c r="N6" i="44"/>
  <c r="N6" i="45"/>
  <c r="Z6" i="45"/>
  <c r="Z6" i="44"/>
  <c r="G6" i="45"/>
  <c r="G6" i="44"/>
  <c r="AE6" i="45"/>
  <c r="AE6" i="44"/>
  <c r="F6" i="44"/>
  <c r="F6" i="45"/>
  <c r="X6" i="45"/>
  <c r="X6" i="44"/>
  <c r="S6" i="45"/>
  <c r="S6" i="44"/>
  <c r="V6" i="44"/>
  <c r="V6" i="45"/>
  <c r="B11" i="45"/>
  <c r="B11" i="44"/>
  <c r="B11" i="39"/>
  <c r="B19" i="45"/>
  <c r="B19" i="44"/>
  <c r="B19" i="39"/>
  <c r="B27" i="45"/>
  <c r="B27" i="44"/>
  <c r="B27" i="39"/>
  <c r="B35" i="45"/>
  <c r="B35" i="44"/>
  <c r="B35" i="39"/>
  <c r="B43" i="45"/>
  <c r="B43" i="44"/>
  <c r="B43" i="39"/>
  <c r="B51" i="45"/>
  <c r="B51" i="44"/>
  <c r="B51" i="39"/>
  <c r="B59" i="45"/>
  <c r="B59" i="44"/>
  <c r="B59" i="39"/>
  <c r="B67" i="45"/>
  <c r="B67" i="44"/>
  <c r="B67" i="39"/>
  <c r="B36" i="45"/>
  <c r="B36" i="44"/>
  <c r="B36" i="39"/>
  <c r="B44" i="45"/>
  <c r="B44" i="44"/>
  <c r="B44" i="39"/>
  <c r="B52" i="45"/>
  <c r="B52" i="44"/>
  <c r="B52" i="39"/>
  <c r="B60" i="45"/>
  <c r="B60" i="44"/>
  <c r="B60" i="39"/>
  <c r="B68" i="45"/>
  <c r="B68" i="44"/>
  <c r="B68" i="39"/>
  <c r="B15" i="45"/>
  <c r="B15" i="44"/>
  <c r="B15" i="39"/>
  <c r="B23" i="45"/>
  <c r="B23" i="44"/>
  <c r="B23" i="39"/>
  <c r="B31" i="45"/>
  <c r="B31" i="44"/>
  <c r="B31" i="39"/>
  <c r="B39" i="45"/>
  <c r="B39" i="44"/>
  <c r="B39" i="39"/>
  <c r="B47" i="45"/>
  <c r="B47" i="44"/>
  <c r="B47" i="39"/>
  <c r="B55" i="45"/>
  <c r="B55" i="44"/>
  <c r="B55" i="39"/>
  <c r="B63" i="45"/>
  <c r="B63" i="44"/>
  <c r="B63" i="39"/>
  <c r="B71" i="45"/>
  <c r="B71" i="44"/>
  <c r="B71" i="39"/>
  <c r="B40" i="45"/>
  <c r="B40" i="44"/>
  <c r="B40" i="39"/>
  <c r="B48" i="45"/>
  <c r="B48" i="44"/>
  <c r="B48" i="39"/>
  <c r="B56" i="45"/>
  <c r="B56" i="44"/>
  <c r="B56" i="39"/>
  <c r="B64" i="45"/>
  <c r="B64" i="44"/>
  <c r="B64" i="39"/>
  <c r="B72" i="45"/>
  <c r="B72" i="44"/>
  <c r="B72" i="39"/>
  <c r="B18" i="45"/>
  <c r="B18" i="44"/>
  <c r="B18" i="39"/>
  <c r="M13" i="30"/>
  <c r="M21" i="30"/>
  <c r="M37" i="30"/>
  <c r="M65" i="30"/>
  <c r="B30" i="45"/>
  <c r="B30" i="44"/>
  <c r="B30" i="39"/>
  <c r="B54" i="45"/>
  <c r="B54" i="44"/>
  <c r="B54" i="39"/>
  <c r="B74" i="39"/>
  <c r="M9" i="30"/>
  <c r="M17" i="30"/>
  <c r="M25" i="30"/>
  <c r="M29" i="30"/>
  <c r="M33" i="30"/>
  <c r="M41" i="30"/>
  <c r="M45" i="30"/>
  <c r="M49" i="30"/>
  <c r="M53" i="30"/>
  <c r="M57" i="30"/>
  <c r="M61" i="30"/>
  <c r="H68" i="30"/>
  <c r="N5" i="30"/>
  <c r="N9" i="30"/>
  <c r="N13" i="30"/>
  <c r="N17" i="30"/>
  <c r="N21" i="30"/>
  <c r="N25" i="30"/>
  <c r="B26" i="45"/>
  <c r="B26" i="44"/>
  <c r="B26" i="39"/>
  <c r="B42" i="45"/>
  <c r="B62" i="45"/>
  <c r="B62" i="44"/>
  <c r="B62" i="39"/>
  <c r="M10" i="30"/>
  <c r="M18" i="30"/>
  <c r="M26" i="30"/>
  <c r="M38" i="30"/>
  <c r="M50" i="30"/>
  <c r="M66" i="30"/>
  <c r="I4" i="30"/>
  <c r="I8" i="30"/>
  <c r="I12" i="30"/>
  <c r="I16" i="30"/>
  <c r="I20" i="30"/>
  <c r="I24" i="30"/>
  <c r="B46" i="45"/>
  <c r="B46" i="44"/>
  <c r="B46" i="39"/>
  <c r="M5" i="30"/>
  <c r="M2" i="30"/>
  <c r="M6" i="30"/>
  <c r="M14" i="30"/>
  <c r="M22" i="30"/>
  <c r="M30" i="30"/>
  <c r="M34" i="30"/>
  <c r="M42" i="30"/>
  <c r="M46" i="30"/>
  <c r="M54" i="30"/>
  <c r="M58" i="30"/>
  <c r="M62" i="30"/>
  <c r="N2" i="30"/>
  <c r="N6" i="30"/>
  <c r="N10" i="30"/>
  <c r="N14" i="30"/>
  <c r="N18" i="30"/>
  <c r="N22" i="30"/>
  <c r="N26" i="30"/>
  <c r="N30" i="30"/>
  <c r="N34" i="30"/>
  <c r="N38" i="30"/>
  <c r="N42" i="30"/>
  <c r="N46" i="30"/>
  <c r="N50" i="30"/>
  <c r="N54" i="30"/>
  <c r="N58" i="30"/>
  <c r="N62" i="30"/>
  <c r="N66" i="30"/>
  <c r="J28" i="30"/>
  <c r="J32" i="30"/>
  <c r="J36" i="30"/>
  <c r="J40" i="30"/>
  <c r="J44" i="30"/>
  <c r="J48" i="30"/>
  <c r="J52" i="30"/>
  <c r="J56" i="30"/>
  <c r="J60" i="30"/>
  <c r="J64" i="30"/>
  <c r="B14" i="45"/>
  <c r="B14" i="44"/>
  <c r="B14" i="39"/>
  <c r="C10" i="45"/>
  <c r="C10" i="44"/>
  <c r="C10" i="39"/>
  <c r="M7" i="30"/>
  <c r="M11" i="30"/>
  <c r="M15" i="30"/>
  <c r="M19" i="30"/>
  <c r="M23" i="30"/>
  <c r="M27" i="30"/>
  <c r="M31" i="30"/>
  <c r="M35" i="30"/>
  <c r="M39" i="30"/>
  <c r="M43" i="30"/>
  <c r="M47" i="30"/>
  <c r="M51" i="30"/>
  <c r="M55" i="30"/>
  <c r="M59" i="30"/>
  <c r="M63" i="30"/>
  <c r="M67" i="30"/>
  <c r="B10" i="45"/>
  <c r="B10" i="44"/>
  <c r="B10" i="39"/>
  <c r="B34" i="45"/>
  <c r="B34" i="44"/>
  <c r="B34" i="39"/>
  <c r="B50" i="45"/>
  <c r="B50" i="44"/>
  <c r="B50" i="39"/>
  <c r="B70" i="45"/>
  <c r="B70" i="44"/>
  <c r="B70" i="39"/>
  <c r="M4" i="30"/>
  <c r="M12" i="30"/>
  <c r="M20" i="30"/>
  <c r="M24" i="30"/>
  <c r="M32" i="30"/>
  <c r="M40" i="30"/>
  <c r="M48" i="30"/>
  <c r="M64" i="30"/>
  <c r="I2" i="30"/>
  <c r="B22" i="45"/>
  <c r="B22" i="44"/>
  <c r="B22" i="39"/>
  <c r="B58" i="45"/>
  <c r="B58" i="44"/>
  <c r="B58" i="39"/>
  <c r="M8" i="30"/>
  <c r="M16" i="30"/>
  <c r="M28" i="30"/>
  <c r="M36" i="30"/>
  <c r="M44" i="30"/>
  <c r="M52" i="30"/>
  <c r="M56" i="30"/>
  <c r="M60" i="30"/>
  <c r="H6" i="41"/>
  <c r="H6" i="43"/>
  <c r="H6" i="42"/>
  <c r="AO6" i="41"/>
  <c r="AO6" i="43"/>
  <c r="AO6" i="42"/>
  <c r="AQ6" i="43"/>
  <c r="AQ6" i="42"/>
  <c r="AQ6" i="41"/>
  <c r="AA6" i="43"/>
  <c r="AA6" i="42"/>
  <c r="AA6" i="41"/>
  <c r="AI6" i="43"/>
  <c r="AI6" i="42"/>
  <c r="AI6" i="41"/>
  <c r="I6" i="41"/>
  <c r="I6" i="43"/>
  <c r="I6" i="42"/>
  <c r="AC6" i="43"/>
  <c r="AC6" i="42"/>
  <c r="AC6" i="41"/>
  <c r="Q6" i="41"/>
  <c r="Q6" i="43"/>
  <c r="Q6" i="42"/>
  <c r="L6" i="43"/>
  <c r="L6" i="42"/>
  <c r="L6" i="41"/>
  <c r="AN6" i="41"/>
  <c r="AN6" i="43"/>
  <c r="AN6" i="42"/>
  <c r="J6" i="43"/>
  <c r="J6" i="42"/>
  <c r="J6" i="41"/>
  <c r="N6" i="42"/>
  <c r="N6" i="41"/>
  <c r="N6" i="43"/>
  <c r="Y6" i="41"/>
  <c r="Y6" i="43"/>
  <c r="Y6" i="42"/>
  <c r="T6" i="43"/>
  <c r="T6" i="42"/>
  <c r="T6" i="41"/>
  <c r="G6" i="42"/>
  <c r="G6" i="41"/>
  <c r="G6" i="43"/>
  <c r="AJ6" i="43"/>
  <c r="AJ6" i="42"/>
  <c r="AJ6" i="41"/>
  <c r="E6" i="43"/>
  <c r="E6" i="42"/>
  <c r="E6" i="41"/>
  <c r="V6" i="42"/>
  <c r="V6" i="41"/>
  <c r="V6" i="43"/>
  <c r="R6" i="43"/>
  <c r="R6" i="42"/>
  <c r="R6" i="41"/>
  <c r="AB6" i="43"/>
  <c r="AB6" i="42"/>
  <c r="AB6" i="41"/>
  <c r="AR6" i="43"/>
  <c r="AR6" i="42"/>
  <c r="AR6" i="41"/>
  <c r="AS6" i="43"/>
  <c r="AS6" i="42"/>
  <c r="AS6" i="41"/>
  <c r="AK6" i="43"/>
  <c r="AK6" i="42"/>
  <c r="AK6" i="41"/>
  <c r="O6" i="42"/>
  <c r="O6" i="41"/>
  <c r="O6" i="43"/>
  <c r="Z6" i="43"/>
  <c r="Z6" i="42"/>
  <c r="Z6" i="41"/>
  <c r="AH6" i="43"/>
  <c r="AH6" i="42"/>
  <c r="AH6" i="41"/>
  <c r="AE6" i="42"/>
  <c r="AE6" i="41"/>
  <c r="AE6" i="43"/>
  <c r="F6" i="42"/>
  <c r="F6" i="41"/>
  <c r="F6" i="43"/>
  <c r="W6" i="42"/>
  <c r="W6" i="41"/>
  <c r="W6" i="43"/>
  <c r="M6" i="43"/>
  <c r="M6" i="42"/>
  <c r="M6" i="41"/>
  <c r="AP6" i="43"/>
  <c r="AP6" i="42"/>
  <c r="AP6" i="41"/>
  <c r="AF6" i="41"/>
  <c r="AF6" i="43"/>
  <c r="AF6" i="42"/>
  <c r="AG6" i="41"/>
  <c r="AG6" i="43"/>
  <c r="AG6" i="42"/>
  <c r="P6" i="41"/>
  <c r="P6" i="43"/>
  <c r="P6" i="42"/>
  <c r="K6" i="43"/>
  <c r="K6" i="42"/>
  <c r="K6" i="41"/>
  <c r="U6" i="43"/>
  <c r="U6" i="42"/>
  <c r="U6" i="41"/>
  <c r="AD6" i="42"/>
  <c r="AD6" i="41"/>
  <c r="AD6" i="43"/>
  <c r="AM6" i="42"/>
  <c r="AM6" i="41"/>
  <c r="AM6" i="43"/>
  <c r="AL6" i="42"/>
  <c r="AL6" i="41"/>
  <c r="AL6" i="43"/>
  <c r="X6" i="41"/>
  <c r="X6" i="43"/>
  <c r="X6" i="42"/>
  <c r="S6" i="43"/>
  <c r="S6" i="42"/>
  <c r="S6" i="41"/>
  <c r="AT6" i="42"/>
  <c r="AT6" i="41"/>
  <c r="AT6" i="43"/>
  <c r="J12" i="32"/>
  <c r="I20" i="32"/>
  <c r="I12" i="32"/>
  <c r="J20" i="32"/>
  <c r="H12" i="32"/>
  <c r="G12" i="32"/>
  <c r="H20" i="32"/>
  <c r="F12" i="32"/>
  <c r="G20" i="32"/>
  <c r="B69" i="30"/>
  <c r="F69" i="30"/>
  <c r="G69" i="30"/>
  <c r="C69" i="30"/>
  <c r="D69" i="30"/>
  <c r="E69" i="30"/>
  <c r="B38" i="39" l="1"/>
  <c r="B38" i="44"/>
  <c r="B74" i="44"/>
  <c r="B66" i="39"/>
  <c r="B66" i="44"/>
  <c r="J21" i="32"/>
  <c r="J25" i="32" s="1"/>
  <c r="H21" i="32"/>
  <c r="H22" i="32" s="1"/>
  <c r="J68" i="30"/>
  <c r="D1" i="41"/>
  <c r="AO1" i="41" s="1"/>
  <c r="F13" i="32"/>
  <c r="F14" i="32" s="1"/>
  <c r="G13" i="32"/>
  <c r="G14" i="32" s="1"/>
  <c r="D3" i="41"/>
  <c r="B42" i="39"/>
  <c r="AF1" i="41"/>
  <c r="AP1" i="41"/>
  <c r="AB1" i="41"/>
  <c r="AG1" i="41"/>
  <c r="AC1" i="41"/>
  <c r="AE1" i="41"/>
  <c r="AD1" i="41"/>
  <c r="R1" i="41"/>
  <c r="Z1" i="41"/>
  <c r="Q1" i="41"/>
  <c r="U1" i="41"/>
  <c r="S1" i="41"/>
  <c r="O1" i="41"/>
  <c r="AH1" i="41"/>
  <c r="W1" i="41"/>
  <c r="AN1" i="41"/>
  <c r="I1" i="41"/>
  <c r="M1" i="41"/>
  <c r="AJ1" i="41"/>
  <c r="AQ1" i="41"/>
  <c r="E1" i="41"/>
  <c r="AT1" i="41"/>
  <c r="C15" i="44"/>
  <c r="C15" i="45"/>
  <c r="C15" i="39"/>
  <c r="C27" i="44"/>
  <c r="C27" i="45"/>
  <c r="C27" i="39"/>
  <c r="C70" i="45"/>
  <c r="C70" i="44"/>
  <c r="C70" i="39"/>
  <c r="C38" i="45"/>
  <c r="C38" i="44"/>
  <c r="C38" i="39"/>
  <c r="B69" i="45"/>
  <c r="B69" i="44"/>
  <c r="B69" i="39"/>
  <c r="B37" i="45"/>
  <c r="B37" i="44"/>
  <c r="B37" i="39"/>
  <c r="C69" i="44"/>
  <c r="C69" i="45"/>
  <c r="C69" i="39"/>
  <c r="C21" i="44"/>
  <c r="C21" i="45"/>
  <c r="C21" i="39"/>
  <c r="C33" i="44"/>
  <c r="C33" i="45"/>
  <c r="C33" i="39"/>
  <c r="B16" i="45"/>
  <c r="B16" i="44"/>
  <c r="B16" i="39"/>
  <c r="C48" i="45"/>
  <c r="C48" i="44"/>
  <c r="C48" i="39"/>
  <c r="C44" i="45"/>
  <c r="C44" i="44"/>
  <c r="C44" i="39"/>
  <c r="B71" i="43"/>
  <c r="B71" i="42"/>
  <c r="B71" i="41"/>
  <c r="B67" i="43"/>
  <c r="B67" i="42"/>
  <c r="B67" i="41"/>
  <c r="C67" i="44"/>
  <c r="C67" i="45"/>
  <c r="C67" i="39"/>
  <c r="C19" i="44"/>
  <c r="C19" i="45"/>
  <c r="C19" i="39"/>
  <c r="C66" i="45"/>
  <c r="C66" i="44"/>
  <c r="C66" i="39"/>
  <c r="B33" i="45"/>
  <c r="B33" i="44"/>
  <c r="B33" i="39"/>
  <c r="B26" i="43"/>
  <c r="B26" i="42"/>
  <c r="B26" i="41"/>
  <c r="B54" i="43"/>
  <c r="B54" i="42"/>
  <c r="B54" i="41"/>
  <c r="B72" i="42"/>
  <c r="B72" i="41"/>
  <c r="B72" i="43"/>
  <c r="B47" i="43"/>
  <c r="B47" i="42"/>
  <c r="B47" i="41"/>
  <c r="B68" i="42"/>
  <c r="B68" i="41"/>
  <c r="B68" i="43"/>
  <c r="B43" i="43"/>
  <c r="B43" i="42"/>
  <c r="B43" i="41"/>
  <c r="C63" i="44"/>
  <c r="C63" i="45"/>
  <c r="C63" i="39"/>
  <c r="I68" i="30"/>
  <c r="C11" i="44"/>
  <c r="C11" i="45"/>
  <c r="C11" i="39"/>
  <c r="C62" i="44"/>
  <c r="C62" i="45"/>
  <c r="C62" i="39"/>
  <c r="C30" i="45"/>
  <c r="C30" i="44"/>
  <c r="C30" i="39"/>
  <c r="B14" i="43"/>
  <c r="B14" i="42"/>
  <c r="B14" i="41"/>
  <c r="B61" i="45"/>
  <c r="B61" i="44"/>
  <c r="B61" i="39"/>
  <c r="B29" i="45"/>
  <c r="B29" i="44"/>
  <c r="B29" i="39"/>
  <c r="C61" i="44"/>
  <c r="C61" i="45"/>
  <c r="C61" i="39"/>
  <c r="C9" i="45"/>
  <c r="C9" i="44"/>
  <c r="C9" i="39"/>
  <c r="C17" i="44"/>
  <c r="C17" i="45"/>
  <c r="C17" i="39"/>
  <c r="C36" i="45"/>
  <c r="C36" i="44"/>
  <c r="C36" i="39"/>
  <c r="C20" i="45"/>
  <c r="C20" i="44"/>
  <c r="C20" i="39"/>
  <c r="B48" i="42"/>
  <c r="B48" i="41"/>
  <c r="B48" i="43"/>
  <c r="B23" i="43"/>
  <c r="B23" i="42"/>
  <c r="B23" i="41"/>
  <c r="B44" i="42"/>
  <c r="B44" i="41"/>
  <c r="B44" i="43"/>
  <c r="B19" i="43"/>
  <c r="B19" i="42"/>
  <c r="B19" i="41"/>
  <c r="B34" i="43"/>
  <c r="B34" i="42"/>
  <c r="B34" i="41"/>
  <c r="C34" i="45"/>
  <c r="C34" i="44"/>
  <c r="C34" i="39"/>
  <c r="B65" i="45"/>
  <c r="B65" i="44"/>
  <c r="B65" i="39"/>
  <c r="C25" i="45"/>
  <c r="C25" i="44"/>
  <c r="C25" i="39"/>
  <c r="C40" i="45"/>
  <c r="C40" i="44"/>
  <c r="C40" i="39"/>
  <c r="C28" i="45"/>
  <c r="C28" i="44"/>
  <c r="C28" i="39"/>
  <c r="C59" i="44"/>
  <c r="C59" i="45"/>
  <c r="C59" i="39"/>
  <c r="C71" i="44"/>
  <c r="C71" i="45"/>
  <c r="C71" i="39"/>
  <c r="B70" i="43"/>
  <c r="B70" i="42"/>
  <c r="B70" i="41"/>
  <c r="C58" i="45"/>
  <c r="C58" i="44"/>
  <c r="C58" i="39"/>
  <c r="C26" i="45"/>
  <c r="C26" i="44"/>
  <c r="C26" i="39"/>
  <c r="B57" i="45"/>
  <c r="B57" i="44"/>
  <c r="B57" i="39"/>
  <c r="B25" i="45"/>
  <c r="B25" i="44"/>
  <c r="B25" i="39"/>
  <c r="C53" i="44"/>
  <c r="C53" i="45"/>
  <c r="C53" i="39"/>
  <c r="C12" i="45"/>
  <c r="C12" i="44"/>
  <c r="C12" i="39"/>
  <c r="B62" i="43"/>
  <c r="B62" i="42"/>
  <c r="B62" i="41"/>
  <c r="C68" i="45"/>
  <c r="C68" i="44"/>
  <c r="C68" i="39"/>
  <c r="C32" i="45"/>
  <c r="C32" i="44"/>
  <c r="C32" i="39"/>
  <c r="B66" i="43"/>
  <c r="B66" i="42"/>
  <c r="B66" i="41"/>
  <c r="B63" i="43"/>
  <c r="B63" i="42"/>
  <c r="B63" i="41"/>
  <c r="B59" i="43"/>
  <c r="B59" i="42"/>
  <c r="B59" i="41"/>
  <c r="AQ3" i="41"/>
  <c r="AQ4" i="41" s="1"/>
  <c r="T3" i="41"/>
  <c r="T4" i="41" s="1"/>
  <c r="N3" i="41"/>
  <c r="N4" i="41" s="1"/>
  <c r="AC3" i="41"/>
  <c r="AC4" i="41" s="1"/>
  <c r="AA3" i="41"/>
  <c r="AA4" i="41" s="1"/>
  <c r="AJ3" i="41"/>
  <c r="AJ4" i="41" s="1"/>
  <c r="O3" i="41"/>
  <c r="O4" i="41" s="1"/>
  <c r="AH3" i="41"/>
  <c r="AH4" i="41" s="1"/>
  <c r="K3" i="41"/>
  <c r="K4" i="41" s="1"/>
  <c r="Z3" i="41"/>
  <c r="Z4" i="41" s="1"/>
  <c r="C51" i="44"/>
  <c r="C51" i="45"/>
  <c r="C51" i="39"/>
  <c r="B38" i="43"/>
  <c r="B38" i="42"/>
  <c r="B38" i="41"/>
  <c r="C55" i="44"/>
  <c r="C55" i="45"/>
  <c r="C55" i="39"/>
  <c r="B10" i="43"/>
  <c r="B10" i="42"/>
  <c r="B10" i="41"/>
  <c r="C54" i="45"/>
  <c r="C54" i="44"/>
  <c r="C54" i="39"/>
  <c r="C22" i="45"/>
  <c r="C22" i="44"/>
  <c r="C22" i="39"/>
  <c r="B53" i="45"/>
  <c r="B53" i="44"/>
  <c r="B53" i="39"/>
  <c r="B21" i="45"/>
  <c r="B21" i="44"/>
  <c r="B21" i="39"/>
  <c r="C49" i="44"/>
  <c r="C49" i="45"/>
  <c r="C49" i="39"/>
  <c r="B46" i="43"/>
  <c r="B46" i="42"/>
  <c r="B46" i="41"/>
  <c r="B32" i="45"/>
  <c r="B32" i="44"/>
  <c r="B32" i="39"/>
  <c r="C64" i="45"/>
  <c r="C64" i="44"/>
  <c r="C64" i="39"/>
  <c r="C24" i="45"/>
  <c r="C24" i="44"/>
  <c r="C24" i="39"/>
  <c r="B30" i="43"/>
  <c r="B30" i="42"/>
  <c r="B30" i="41"/>
  <c r="B64" i="42"/>
  <c r="B64" i="41"/>
  <c r="B64" i="43"/>
  <c r="B39" i="43"/>
  <c r="B39" i="42"/>
  <c r="B39" i="41"/>
  <c r="B60" i="42"/>
  <c r="B60" i="41"/>
  <c r="B60" i="43"/>
  <c r="B35" i="43"/>
  <c r="B35" i="42"/>
  <c r="B35" i="41"/>
  <c r="C13" i="44"/>
  <c r="C13" i="45"/>
  <c r="C13" i="39"/>
  <c r="F20" i="32"/>
  <c r="G21" i="32"/>
  <c r="G25" i="32" s="1"/>
  <c r="C43" i="44"/>
  <c r="C43" i="45"/>
  <c r="C43" i="39"/>
  <c r="C47" i="44"/>
  <c r="C47" i="45"/>
  <c r="C47" i="39"/>
  <c r="C50" i="45"/>
  <c r="C50" i="44"/>
  <c r="C50" i="39"/>
  <c r="C18" i="45"/>
  <c r="C18" i="44"/>
  <c r="C18" i="39"/>
  <c r="B49" i="45"/>
  <c r="B49" i="44"/>
  <c r="B49" i="39"/>
  <c r="B17" i="45"/>
  <c r="B17" i="44"/>
  <c r="B17" i="39"/>
  <c r="C41" i="45"/>
  <c r="C41" i="44"/>
  <c r="C41" i="39"/>
  <c r="C73" i="45"/>
  <c r="C73" i="44"/>
  <c r="C73" i="39"/>
  <c r="B28" i="45"/>
  <c r="B28" i="44"/>
  <c r="B28" i="39"/>
  <c r="C60" i="45"/>
  <c r="C60" i="44"/>
  <c r="C60" i="39"/>
  <c r="C16" i="45"/>
  <c r="C16" i="44"/>
  <c r="C16" i="39"/>
  <c r="B40" i="42"/>
  <c r="B40" i="41"/>
  <c r="B40" i="43"/>
  <c r="B15" i="43"/>
  <c r="B15" i="42"/>
  <c r="B15" i="41"/>
  <c r="B36" i="42"/>
  <c r="B36" i="41"/>
  <c r="B36" i="43"/>
  <c r="B11" i="43"/>
  <c r="B11" i="42"/>
  <c r="B11" i="41"/>
  <c r="B58" i="43"/>
  <c r="B58" i="42"/>
  <c r="B58" i="41"/>
  <c r="C65" i="44"/>
  <c r="C65" i="45"/>
  <c r="C65" i="39"/>
  <c r="H13" i="32"/>
  <c r="H17" i="32" s="1"/>
  <c r="I21" i="32"/>
  <c r="I25" i="32" s="1"/>
  <c r="C35" i="44"/>
  <c r="C35" i="45"/>
  <c r="C35" i="39"/>
  <c r="C39" i="44"/>
  <c r="C39" i="45"/>
  <c r="C39" i="39"/>
  <c r="B50" i="43"/>
  <c r="B50" i="42"/>
  <c r="B50" i="41"/>
  <c r="C46" i="45"/>
  <c r="C46" i="44"/>
  <c r="C46" i="39"/>
  <c r="C14" i="45"/>
  <c r="C14" i="44"/>
  <c r="C14" i="39"/>
  <c r="B45" i="45"/>
  <c r="B45" i="44"/>
  <c r="B45" i="39"/>
  <c r="B13" i="45"/>
  <c r="B13" i="44"/>
  <c r="B13" i="39"/>
  <c r="C37" i="44"/>
  <c r="C37" i="45"/>
  <c r="C37" i="39"/>
  <c r="C57" i="45"/>
  <c r="C57" i="44"/>
  <c r="C57" i="39"/>
  <c r="B42" i="43"/>
  <c r="B42" i="42"/>
  <c r="B42" i="41"/>
  <c r="B24" i="45"/>
  <c r="B24" i="44"/>
  <c r="B24" i="39"/>
  <c r="C56" i="45"/>
  <c r="C56" i="44"/>
  <c r="C56" i="39"/>
  <c r="B74" i="43"/>
  <c r="B74" i="42"/>
  <c r="B74" i="41"/>
  <c r="B18" i="43"/>
  <c r="B18" i="42"/>
  <c r="B18" i="41"/>
  <c r="B55" i="43"/>
  <c r="B55" i="42"/>
  <c r="B55" i="41"/>
  <c r="B51" i="43"/>
  <c r="B51" i="42"/>
  <c r="B51" i="41"/>
  <c r="B12" i="45"/>
  <c r="B12" i="44"/>
  <c r="B12" i="39"/>
  <c r="C23" i="44"/>
  <c r="C23" i="45"/>
  <c r="C23" i="39"/>
  <c r="B22" i="43"/>
  <c r="B22" i="42"/>
  <c r="B22" i="41"/>
  <c r="C31" i="44"/>
  <c r="C31" i="45"/>
  <c r="C31" i="39"/>
  <c r="C74" i="44"/>
  <c r="C74" i="45"/>
  <c r="C74" i="39"/>
  <c r="C42" i="45"/>
  <c r="C42" i="44"/>
  <c r="C42" i="39"/>
  <c r="C10" i="42"/>
  <c r="C10" i="41"/>
  <c r="C10" i="43"/>
  <c r="B73" i="45"/>
  <c r="B73" i="44"/>
  <c r="B73" i="39"/>
  <c r="B41" i="45"/>
  <c r="B41" i="44"/>
  <c r="B41" i="39"/>
  <c r="B9" i="45"/>
  <c r="B9" i="44"/>
  <c r="B9" i="39"/>
  <c r="N68" i="30"/>
  <c r="C29" i="44"/>
  <c r="C29" i="45"/>
  <c r="C29" i="39"/>
  <c r="C45" i="44"/>
  <c r="C45" i="45"/>
  <c r="C45" i="39"/>
  <c r="B20" i="45"/>
  <c r="B20" i="44"/>
  <c r="B20" i="39"/>
  <c r="C52" i="45"/>
  <c r="C52" i="44"/>
  <c r="C52" i="39"/>
  <c r="C72" i="45"/>
  <c r="C72" i="44"/>
  <c r="C72" i="39"/>
  <c r="B56" i="42"/>
  <c r="B56" i="41"/>
  <c r="B56" i="43"/>
  <c r="B31" i="43"/>
  <c r="B31" i="42"/>
  <c r="B31" i="41"/>
  <c r="B52" i="42"/>
  <c r="B52" i="41"/>
  <c r="B52" i="43"/>
  <c r="B27" i="43"/>
  <c r="B27" i="42"/>
  <c r="B27" i="41"/>
  <c r="I13" i="32"/>
  <c r="J13" i="32"/>
  <c r="J17" i="32" s="1"/>
  <c r="H24" i="32"/>
  <c r="J22" i="32"/>
  <c r="J24" i="32"/>
  <c r="J16" i="32"/>
  <c r="D4" i="41" l="1"/>
  <c r="N1" i="41"/>
  <c r="P1" i="41"/>
  <c r="X1" i="41"/>
  <c r="AL1" i="41"/>
  <c r="G16" i="32"/>
  <c r="L1" i="41"/>
  <c r="L2" i="41" s="1"/>
  <c r="V1" i="41"/>
  <c r="V2" i="41" s="1"/>
  <c r="AM1" i="41"/>
  <c r="AM2" i="41" s="1"/>
  <c r="F1" i="41"/>
  <c r="AR1" i="41"/>
  <c r="T1" i="41"/>
  <c r="T2" i="41" s="1"/>
  <c r="AI1" i="41"/>
  <c r="F16" i="32"/>
  <c r="I24" i="32"/>
  <c r="H1" i="41"/>
  <c r="H2" i="41" s="1"/>
  <c r="H22" i="44" s="1"/>
  <c r="AS1" i="41"/>
  <c r="AS2" i="41" s="1"/>
  <c r="G1" i="41"/>
  <c r="AK1" i="41"/>
  <c r="L3" i="41"/>
  <c r="L4" i="41" s="1"/>
  <c r="U3" i="41"/>
  <c r="U4" i="41" s="1"/>
  <c r="AB3" i="41"/>
  <c r="AB4" i="41" s="1"/>
  <c r="AT3" i="41"/>
  <c r="AT4" i="41" s="1"/>
  <c r="AR3" i="41"/>
  <c r="AR4" i="41" s="1"/>
  <c r="E2" i="41"/>
  <c r="AN2" i="41"/>
  <c r="AF2" i="41"/>
  <c r="AE3" i="41"/>
  <c r="AE4" i="41" s="1"/>
  <c r="H3" i="41"/>
  <c r="H4" i="41" s="1"/>
  <c r="W3" i="41"/>
  <c r="W4" i="41" s="1"/>
  <c r="X3" i="41"/>
  <c r="X4" i="41" s="1"/>
  <c r="AK3" i="41"/>
  <c r="AK4" i="41" s="1"/>
  <c r="AN3" i="41"/>
  <c r="AN4" i="41" s="1"/>
  <c r="AN61" i="44" s="1"/>
  <c r="F17" i="32"/>
  <c r="AO3" i="41"/>
  <c r="AO4" i="41" s="1"/>
  <c r="AD3" i="41"/>
  <c r="AD4" i="41" s="1"/>
  <c r="S3" i="41"/>
  <c r="S4" i="41" s="1"/>
  <c r="J3" i="41"/>
  <c r="J4" i="41" s="1"/>
  <c r="AM3" i="41"/>
  <c r="AM4" i="41" s="1"/>
  <c r="V3" i="41"/>
  <c r="V4" i="41" s="1"/>
  <c r="AJ2" i="41"/>
  <c r="AH2" i="41"/>
  <c r="U2" i="41"/>
  <c r="R2" i="41"/>
  <c r="AK2" i="41"/>
  <c r="G3" i="41"/>
  <c r="G4" i="41" s="1"/>
  <c r="P3" i="41"/>
  <c r="P4" i="41" s="1"/>
  <c r="F3" i="41"/>
  <c r="F4" i="41" s="1"/>
  <c r="AP3" i="41"/>
  <c r="AP4" i="41" s="1"/>
  <c r="AI3" i="41"/>
  <c r="AI4" i="41" s="1"/>
  <c r="M2" i="41"/>
  <c r="N2" i="41"/>
  <c r="Q2" i="41"/>
  <c r="AD2" i="41"/>
  <c r="AG2" i="41"/>
  <c r="E3" i="41"/>
  <c r="E4" i="41" s="1"/>
  <c r="Q3" i="41"/>
  <c r="Q4" i="41" s="1"/>
  <c r="AL3" i="41"/>
  <c r="AL4" i="41" s="1"/>
  <c r="AF3" i="41"/>
  <c r="AF4" i="41" s="1"/>
  <c r="R3" i="41"/>
  <c r="R4" i="41" s="1"/>
  <c r="I2" i="41"/>
  <c r="O2" i="41"/>
  <c r="P2" i="41"/>
  <c r="AE2" i="41"/>
  <c r="AB2" i="41"/>
  <c r="AB68" i="44" s="1"/>
  <c r="AS3" i="41"/>
  <c r="AS4" i="41" s="1"/>
  <c r="M3" i="41"/>
  <c r="M4" i="41" s="1"/>
  <c r="Y3" i="41"/>
  <c r="Y4" i="41" s="1"/>
  <c r="AG3" i="41"/>
  <c r="AG4" i="41" s="1"/>
  <c r="I3" i="41"/>
  <c r="I4" i="41" s="1"/>
  <c r="J1" i="41"/>
  <c r="J2" i="41" s="1"/>
  <c r="K1" i="41"/>
  <c r="K2" i="41" s="1"/>
  <c r="K69" i="44" s="1"/>
  <c r="Y1" i="41"/>
  <c r="Y2" i="41" s="1"/>
  <c r="AA1" i="41"/>
  <c r="AA2" i="41" s="1"/>
  <c r="G17" i="32"/>
  <c r="H25" i="32"/>
  <c r="AO2" i="41"/>
  <c r="I14" i="32"/>
  <c r="I17" i="32"/>
  <c r="K17" i="32" s="1"/>
  <c r="F2" i="41"/>
  <c r="Z2" i="41"/>
  <c r="AT2" i="41"/>
  <c r="AR2" i="41"/>
  <c r="AC2" i="41"/>
  <c r="AL2" i="41"/>
  <c r="AQ2" i="41"/>
  <c r="W2" i="41"/>
  <c r="S2" i="41"/>
  <c r="G2" i="41"/>
  <c r="AI2" i="41"/>
  <c r="X2" i="41"/>
  <c r="AP2" i="41"/>
  <c r="D2" i="41"/>
  <c r="D37" i="44" s="1"/>
  <c r="B41" i="41"/>
  <c r="B41" i="43"/>
  <c r="B41" i="42"/>
  <c r="H14" i="32"/>
  <c r="H16" i="32"/>
  <c r="C37" i="43"/>
  <c r="C37" i="41"/>
  <c r="C37" i="42"/>
  <c r="B20" i="42"/>
  <c r="B20" i="41"/>
  <c r="B20" i="43"/>
  <c r="B73" i="41"/>
  <c r="B73" i="43"/>
  <c r="B73" i="42"/>
  <c r="C50" i="42"/>
  <c r="C50" i="43"/>
  <c r="C50" i="41"/>
  <c r="C72" i="43"/>
  <c r="C72" i="41"/>
  <c r="C72" i="42"/>
  <c r="C74" i="42"/>
  <c r="C74" i="41"/>
  <c r="C74" i="43"/>
  <c r="J14" i="32"/>
  <c r="B53" i="41"/>
  <c r="B53" i="43"/>
  <c r="B53" i="42"/>
  <c r="C45" i="43"/>
  <c r="C45" i="41"/>
  <c r="C45" i="42"/>
  <c r="C39" i="43"/>
  <c r="C39" i="41"/>
  <c r="C39" i="42"/>
  <c r="C31" i="43"/>
  <c r="C31" i="41"/>
  <c r="C31" i="42"/>
  <c r="B28" i="42"/>
  <c r="B28" i="41"/>
  <c r="B28" i="43"/>
  <c r="C23" i="43"/>
  <c r="C23" i="41"/>
  <c r="C23" i="42"/>
  <c r="B24" i="42"/>
  <c r="B24" i="41"/>
  <c r="B24" i="43"/>
  <c r="C14" i="41"/>
  <c r="C14" i="42"/>
  <c r="C14" i="43"/>
  <c r="C65" i="43"/>
  <c r="C65" i="41"/>
  <c r="C65" i="42"/>
  <c r="C47" i="43"/>
  <c r="C47" i="41"/>
  <c r="C47" i="42"/>
  <c r="C64" i="43"/>
  <c r="C64" i="41"/>
  <c r="C64" i="42"/>
  <c r="C57" i="43"/>
  <c r="C57" i="41"/>
  <c r="C57" i="42"/>
  <c r="C16" i="43"/>
  <c r="C16" i="41"/>
  <c r="C16" i="42"/>
  <c r="B49" i="41"/>
  <c r="B49" i="43"/>
  <c r="B49" i="42"/>
  <c r="G22" i="32"/>
  <c r="G24" i="32"/>
  <c r="C52" i="43"/>
  <c r="C52" i="41"/>
  <c r="C52" i="42"/>
  <c r="B9" i="41"/>
  <c r="B9" i="43"/>
  <c r="B9" i="42"/>
  <c r="B13" i="41"/>
  <c r="B13" i="43"/>
  <c r="B13" i="42"/>
  <c r="C46" i="41"/>
  <c r="C46" i="42"/>
  <c r="C46" i="43"/>
  <c r="C41" i="43"/>
  <c r="C41" i="41"/>
  <c r="C41" i="42"/>
  <c r="F21" i="32"/>
  <c r="B12" i="42"/>
  <c r="B12" i="41"/>
  <c r="B12" i="43"/>
  <c r="C60" i="43"/>
  <c r="C60" i="41"/>
  <c r="C60" i="42"/>
  <c r="C18" i="42"/>
  <c r="C18" i="41"/>
  <c r="C18" i="43"/>
  <c r="C56" i="43"/>
  <c r="C56" i="41"/>
  <c r="C56" i="42"/>
  <c r="B45" i="41"/>
  <c r="B45" i="43"/>
  <c r="B45" i="42"/>
  <c r="C35" i="43"/>
  <c r="C35" i="41"/>
  <c r="C35" i="42"/>
  <c r="C73" i="43"/>
  <c r="C73" i="41"/>
  <c r="C73" i="42"/>
  <c r="C13" i="43"/>
  <c r="C13" i="41"/>
  <c r="C13" i="42"/>
  <c r="C24" i="43"/>
  <c r="C24" i="41"/>
  <c r="C24" i="42"/>
  <c r="C26" i="41"/>
  <c r="C26" i="43"/>
  <c r="C26" i="42"/>
  <c r="C29" i="43"/>
  <c r="C29" i="41"/>
  <c r="C29" i="42"/>
  <c r="C42" i="42"/>
  <c r="C42" i="43"/>
  <c r="C42" i="41"/>
  <c r="I22" i="32"/>
  <c r="B17" i="41"/>
  <c r="B17" i="43"/>
  <c r="B17" i="42"/>
  <c r="C43" i="43"/>
  <c r="C43" i="41"/>
  <c r="C43" i="42"/>
  <c r="B25" i="41"/>
  <c r="B25" i="43"/>
  <c r="B25" i="42"/>
  <c r="C71" i="43"/>
  <c r="C71" i="41"/>
  <c r="C71" i="42"/>
  <c r="C34" i="42"/>
  <c r="C34" i="41"/>
  <c r="C34" i="43"/>
  <c r="B29" i="41"/>
  <c r="B29" i="43"/>
  <c r="B29" i="42"/>
  <c r="C67" i="43"/>
  <c r="C67" i="41"/>
  <c r="C67" i="42"/>
  <c r="B21" i="41"/>
  <c r="B21" i="43"/>
  <c r="B21" i="42"/>
  <c r="C55" i="43"/>
  <c r="C55" i="41"/>
  <c r="C55" i="42"/>
  <c r="C12" i="43"/>
  <c r="C12" i="41"/>
  <c r="C12" i="42"/>
  <c r="C25" i="43"/>
  <c r="C25" i="41"/>
  <c r="C25" i="42"/>
  <c r="C30" i="41"/>
  <c r="C30" i="42"/>
  <c r="C30" i="43"/>
  <c r="C21" i="43"/>
  <c r="C21" i="41"/>
  <c r="C21" i="42"/>
  <c r="B32" i="42"/>
  <c r="B32" i="41"/>
  <c r="B32" i="43"/>
  <c r="C22" i="43"/>
  <c r="C22" i="41"/>
  <c r="C22" i="42"/>
  <c r="C51" i="43"/>
  <c r="C51" i="41"/>
  <c r="C51" i="42"/>
  <c r="C32" i="43"/>
  <c r="C32" i="41"/>
  <c r="C32" i="42"/>
  <c r="B57" i="41"/>
  <c r="B57" i="43"/>
  <c r="B57" i="42"/>
  <c r="B61" i="41"/>
  <c r="B61" i="43"/>
  <c r="B61" i="42"/>
  <c r="C58" i="42"/>
  <c r="C58" i="41"/>
  <c r="C58" i="43"/>
  <c r="C28" i="43"/>
  <c r="C28" i="41"/>
  <c r="C28" i="42"/>
  <c r="C53" i="43"/>
  <c r="C53" i="41"/>
  <c r="C53" i="42"/>
  <c r="B65" i="41"/>
  <c r="B65" i="43"/>
  <c r="B65" i="42"/>
  <c r="C63" i="43"/>
  <c r="C63" i="41"/>
  <c r="C63" i="42"/>
  <c r="C54" i="43"/>
  <c r="C54" i="41"/>
  <c r="C54" i="42"/>
  <c r="C68" i="43"/>
  <c r="C68" i="41"/>
  <c r="C68" i="42"/>
  <c r="C59" i="43"/>
  <c r="C59" i="41"/>
  <c r="C59" i="42"/>
  <c r="C49" i="43"/>
  <c r="C49" i="41"/>
  <c r="C49" i="42"/>
  <c r="E53" i="45"/>
  <c r="C40" i="43"/>
  <c r="C40" i="41"/>
  <c r="C40" i="42"/>
  <c r="E65" i="45"/>
  <c r="C20" i="43"/>
  <c r="C20" i="41"/>
  <c r="C20" i="42"/>
  <c r="C36" i="43"/>
  <c r="C36" i="41"/>
  <c r="C36" i="42"/>
  <c r="I51" i="45"/>
  <c r="C9" i="43"/>
  <c r="C9" i="41"/>
  <c r="C9" i="42"/>
  <c r="AI29" i="45"/>
  <c r="AH29" i="45"/>
  <c r="AD29" i="45"/>
  <c r="B33" i="41"/>
  <c r="B33" i="43"/>
  <c r="B33" i="42"/>
  <c r="B16" i="42"/>
  <c r="B16" i="41"/>
  <c r="B16" i="43"/>
  <c r="C70" i="43"/>
  <c r="C70" i="41"/>
  <c r="C70" i="42"/>
  <c r="AQ16" i="45"/>
  <c r="AF16" i="45"/>
  <c r="O16" i="45"/>
  <c r="N16" i="45"/>
  <c r="L16" i="45"/>
  <c r="B69" i="41"/>
  <c r="B69" i="43"/>
  <c r="B69" i="42"/>
  <c r="C61" i="43"/>
  <c r="C61" i="41"/>
  <c r="C61" i="42"/>
  <c r="AD61" i="45"/>
  <c r="AR61" i="45"/>
  <c r="AA61" i="45"/>
  <c r="M61" i="45"/>
  <c r="G61" i="45"/>
  <c r="W61" i="45"/>
  <c r="C11" i="43"/>
  <c r="C11" i="41"/>
  <c r="C11" i="42"/>
  <c r="C66" i="42"/>
  <c r="C66" i="43"/>
  <c r="C66" i="41"/>
  <c r="C69" i="43"/>
  <c r="C69" i="41"/>
  <c r="C69" i="42"/>
  <c r="AR69" i="45"/>
  <c r="AA69" i="45"/>
  <c r="AO69" i="45"/>
  <c r="P69" i="45"/>
  <c r="G69" i="45"/>
  <c r="C15" i="43"/>
  <c r="C15" i="41"/>
  <c r="C15" i="42"/>
  <c r="C17" i="43"/>
  <c r="C17" i="42"/>
  <c r="C17" i="41"/>
  <c r="C62" i="41"/>
  <c r="C62" i="42"/>
  <c r="C62" i="43"/>
  <c r="C48" i="43"/>
  <c r="C48" i="41"/>
  <c r="C48" i="42"/>
  <c r="C38" i="43"/>
  <c r="C38" i="41"/>
  <c r="C38" i="42"/>
  <c r="C19" i="43"/>
  <c r="C19" i="41"/>
  <c r="C19" i="42"/>
  <c r="C33" i="43"/>
  <c r="C33" i="41"/>
  <c r="C33" i="42"/>
  <c r="C27" i="43"/>
  <c r="C27" i="41"/>
  <c r="C27" i="42"/>
  <c r="C44" i="43"/>
  <c r="C44" i="41"/>
  <c r="C44" i="42"/>
  <c r="B37" i="41"/>
  <c r="B37" i="43"/>
  <c r="B37" i="42"/>
  <c r="AH33" i="44"/>
  <c r="I16" i="32"/>
  <c r="Y53" i="45" l="1"/>
  <c r="V53" i="45"/>
  <c r="AO61" i="45"/>
  <c r="U16" i="45"/>
  <c r="AB29" i="45"/>
  <c r="AP65" i="45"/>
  <c r="AL65" i="45"/>
  <c r="K53" i="45"/>
  <c r="I69" i="45"/>
  <c r="AN29" i="45"/>
  <c r="AH69" i="45"/>
  <c r="L22" i="44"/>
  <c r="I61" i="45"/>
  <c r="Y16" i="45"/>
  <c r="I37" i="44"/>
  <c r="J29" i="45"/>
  <c r="O29" i="45"/>
  <c r="AE65" i="45"/>
  <c r="L54" i="45"/>
  <c r="R16" i="45"/>
  <c r="E29" i="45"/>
  <c r="P65" i="45"/>
  <c r="O58" i="45"/>
  <c r="L73" i="45"/>
  <c r="E69" i="45"/>
  <c r="L69" i="45"/>
  <c r="AH61" i="45"/>
  <c r="J57" i="44"/>
  <c r="AR16" i="45"/>
  <c r="K16" i="45"/>
  <c r="AA29" i="45"/>
  <c r="AO65" i="45"/>
  <c r="W53" i="45"/>
  <c r="F22" i="32"/>
  <c r="F25" i="32"/>
  <c r="K25" i="32" s="1"/>
  <c r="AI20" i="44"/>
  <c r="M69" i="45"/>
  <c r="AD69" i="45"/>
  <c r="AE69" i="44"/>
  <c r="U61" i="45"/>
  <c r="L61" i="45"/>
  <c r="M16" i="45"/>
  <c r="M57" i="44"/>
  <c r="AG29" i="45"/>
  <c r="T65" i="45"/>
  <c r="W26" i="44"/>
  <c r="W69" i="45"/>
  <c r="O69" i="45"/>
  <c r="Y69" i="45"/>
  <c r="K69" i="45"/>
  <c r="AB69" i="45"/>
  <c r="Q69" i="44"/>
  <c r="E61" i="45"/>
  <c r="O61" i="45"/>
  <c r="R61" i="45"/>
  <c r="AQ61" i="45"/>
  <c r="N61" i="45"/>
  <c r="Y37" i="44"/>
  <c r="AK16" i="45"/>
  <c r="AS16" i="45"/>
  <c r="P16" i="45"/>
  <c r="AO16" i="45"/>
  <c r="AA16" i="45"/>
  <c r="AP29" i="45"/>
  <c r="F29" i="45"/>
  <c r="K29" i="45"/>
  <c r="N29" i="45"/>
  <c r="AR29" i="45"/>
  <c r="U65" i="45"/>
  <c r="O65" i="45"/>
  <c r="R65" i="45"/>
  <c r="F65" i="45"/>
  <c r="U54" i="45"/>
  <c r="R53" i="45"/>
  <c r="AK53" i="45"/>
  <c r="D54" i="45"/>
  <c r="AQ57" i="44"/>
  <c r="AS69" i="45"/>
  <c r="AK69" i="45"/>
  <c r="AG69" i="45"/>
  <c r="S69" i="45"/>
  <c r="AJ69" i="45"/>
  <c r="Y69" i="44"/>
  <c r="X61" i="45"/>
  <c r="AK61" i="45"/>
  <c r="Z61" i="45"/>
  <c r="D61" i="45"/>
  <c r="V61" i="45"/>
  <c r="K16" i="44"/>
  <c r="D16" i="45"/>
  <c r="F16" i="45"/>
  <c r="G16" i="45"/>
  <c r="X16" i="45"/>
  <c r="J16" i="45"/>
  <c r="AI16" i="45"/>
  <c r="R29" i="45"/>
  <c r="Q29" i="45"/>
  <c r="V29" i="45"/>
  <c r="Y29" i="45"/>
  <c r="G29" i="45"/>
  <c r="AN65" i="45"/>
  <c r="AK65" i="45"/>
  <c r="AH65" i="45"/>
  <c r="AD65" i="45"/>
  <c r="X53" i="45"/>
  <c r="AP53" i="45"/>
  <c r="AS53" i="45"/>
  <c r="H57" i="45"/>
  <c r="AB61" i="44"/>
  <c r="AF53" i="44"/>
  <c r="AC69" i="45"/>
  <c r="AM69" i="45"/>
  <c r="J69" i="45"/>
  <c r="AI69" i="45"/>
  <c r="F69" i="45"/>
  <c r="AP53" i="44"/>
  <c r="M69" i="44"/>
  <c r="AB69" i="44"/>
  <c r="P61" i="45"/>
  <c r="AC61" i="45"/>
  <c r="Q61" i="45"/>
  <c r="AP61" i="45"/>
  <c r="T61" i="45"/>
  <c r="AL61" i="45"/>
  <c r="T16" i="45"/>
  <c r="V16" i="45"/>
  <c r="W16" i="45"/>
  <c r="AN16" i="45"/>
  <c r="Z16" i="45"/>
  <c r="AG54" i="44"/>
  <c r="AB37" i="44"/>
  <c r="U29" i="45"/>
  <c r="AL29" i="45"/>
  <c r="AQ29" i="45"/>
  <c r="D29" i="45"/>
  <c r="W29" i="45"/>
  <c r="X65" i="45"/>
  <c r="I65" i="45"/>
  <c r="AA65" i="45"/>
  <c r="AE53" i="45"/>
  <c r="AI53" i="45"/>
  <c r="AD53" i="45"/>
  <c r="D57" i="45"/>
  <c r="P37" i="44"/>
  <c r="AC73" i="45"/>
  <c r="AQ74" i="41"/>
  <c r="AQ74" i="39" s="1"/>
  <c r="V73" i="41"/>
  <c r="V73" i="39" s="1"/>
  <c r="AR71" i="41"/>
  <c r="AR71" i="39" s="1"/>
  <c r="W70" i="41"/>
  <c r="W70" i="39" s="1"/>
  <c r="AS68" i="41"/>
  <c r="AS68" i="39" s="1"/>
  <c r="X67" i="41"/>
  <c r="X67" i="39" s="1"/>
  <c r="AT65" i="41"/>
  <c r="AT65" i="39" s="1"/>
  <c r="Y64" i="41"/>
  <c r="Y64" i="39" s="1"/>
  <c r="D63" i="41"/>
  <c r="D63" i="39" s="1"/>
  <c r="Z61" i="41"/>
  <c r="Z61" i="39" s="1"/>
  <c r="E60" i="41"/>
  <c r="E60" i="39" s="1"/>
  <c r="R74" i="41"/>
  <c r="R74" i="39" s="1"/>
  <c r="AN72" i="41"/>
  <c r="AN72" i="39" s="1"/>
  <c r="S71" i="41"/>
  <c r="S71" i="39" s="1"/>
  <c r="AO69" i="41"/>
  <c r="AO69" i="39" s="1"/>
  <c r="T68" i="41"/>
  <c r="T68" i="39" s="1"/>
  <c r="AP66" i="41"/>
  <c r="AP66" i="39" s="1"/>
  <c r="U65" i="41"/>
  <c r="U65" i="39" s="1"/>
  <c r="AQ63" i="41"/>
  <c r="AQ63" i="39" s="1"/>
  <c r="V62" i="41"/>
  <c r="V62" i="39" s="1"/>
  <c r="AR60" i="41"/>
  <c r="AR60" i="39" s="1"/>
  <c r="W59" i="41"/>
  <c r="W59" i="39" s="1"/>
  <c r="AJ73" i="41"/>
  <c r="AJ73" i="39" s="1"/>
  <c r="O72" i="41"/>
  <c r="O72" i="39" s="1"/>
  <c r="AK70" i="41"/>
  <c r="AK70" i="39" s="1"/>
  <c r="P69" i="41"/>
  <c r="P69" i="39" s="1"/>
  <c r="AL67" i="41"/>
  <c r="AL67" i="39" s="1"/>
  <c r="Q66" i="41"/>
  <c r="Q66" i="39" s="1"/>
  <c r="AM64" i="41"/>
  <c r="AM64" i="39" s="1"/>
  <c r="R63" i="41"/>
  <c r="R63" i="39" s="1"/>
  <c r="AN61" i="41"/>
  <c r="AN61" i="39" s="1"/>
  <c r="S60" i="41"/>
  <c r="S60" i="39" s="1"/>
  <c r="AF74" i="41"/>
  <c r="AF74" i="39" s="1"/>
  <c r="K73" i="41"/>
  <c r="K73" i="39" s="1"/>
  <c r="AG71" i="41"/>
  <c r="AG71" i="39" s="1"/>
  <c r="L70" i="41"/>
  <c r="L70" i="39" s="1"/>
  <c r="AH68" i="41"/>
  <c r="AH68" i="39" s="1"/>
  <c r="M67" i="41"/>
  <c r="M67" i="39" s="1"/>
  <c r="AI65" i="41"/>
  <c r="AI65" i="39" s="1"/>
  <c r="N64" i="41"/>
  <c r="N64" i="39" s="1"/>
  <c r="AJ62" i="41"/>
  <c r="AJ62" i="39" s="1"/>
  <c r="O61" i="41"/>
  <c r="O61" i="39" s="1"/>
  <c r="AK59" i="41"/>
  <c r="AK59" i="39" s="1"/>
  <c r="G74" i="41"/>
  <c r="G74" i="39" s="1"/>
  <c r="AC72" i="41"/>
  <c r="AC72" i="39" s="1"/>
  <c r="H71" i="41"/>
  <c r="H71" i="39" s="1"/>
  <c r="AD69" i="41"/>
  <c r="AD69" i="39" s="1"/>
  <c r="I68" i="41"/>
  <c r="I68" i="39" s="1"/>
  <c r="AE66" i="41"/>
  <c r="AE66" i="39" s="1"/>
  <c r="J65" i="41"/>
  <c r="J65" i="39" s="1"/>
  <c r="AF63" i="41"/>
  <c r="AF63" i="39" s="1"/>
  <c r="K62" i="41"/>
  <c r="K62" i="39" s="1"/>
  <c r="AG60" i="41"/>
  <c r="AG60" i="39" s="1"/>
  <c r="AT74" i="41"/>
  <c r="AT74" i="39" s="1"/>
  <c r="Y73" i="41"/>
  <c r="Y73" i="39" s="1"/>
  <c r="D72" i="41"/>
  <c r="D72" i="39" s="1"/>
  <c r="Z70" i="41"/>
  <c r="Z70" i="39" s="1"/>
  <c r="E69" i="41"/>
  <c r="E69" i="39" s="1"/>
  <c r="AA67" i="41"/>
  <c r="AA67" i="39" s="1"/>
  <c r="F66" i="41"/>
  <c r="F66" i="39" s="1"/>
  <c r="AB64" i="41"/>
  <c r="AB64" i="39" s="1"/>
  <c r="G63" i="41"/>
  <c r="G63" i="39" s="1"/>
  <c r="AC61" i="41"/>
  <c r="AC61" i="39" s="1"/>
  <c r="H60" i="41"/>
  <c r="H60" i="39" s="1"/>
  <c r="U74" i="41"/>
  <c r="U74" i="39" s="1"/>
  <c r="AQ72" i="41"/>
  <c r="AQ72" i="39" s="1"/>
  <c r="V71" i="41"/>
  <c r="V71" i="39" s="1"/>
  <c r="AR69" i="41"/>
  <c r="AR69" i="39" s="1"/>
  <c r="W68" i="41"/>
  <c r="W68" i="39" s="1"/>
  <c r="AS66" i="41"/>
  <c r="AS66" i="39" s="1"/>
  <c r="X65" i="41"/>
  <c r="X65" i="39" s="1"/>
  <c r="AT63" i="41"/>
  <c r="AT63" i="39" s="1"/>
  <c r="Y62" i="41"/>
  <c r="Y62" i="39" s="1"/>
  <c r="D61" i="41"/>
  <c r="D61" i="39" s="1"/>
  <c r="Z59" i="41"/>
  <c r="Z59" i="39" s="1"/>
  <c r="AM73" i="41"/>
  <c r="AM73" i="39" s="1"/>
  <c r="R72" i="41"/>
  <c r="R72" i="39" s="1"/>
  <c r="AN70" i="41"/>
  <c r="AN70" i="39" s="1"/>
  <c r="S69" i="41"/>
  <c r="S69" i="39" s="1"/>
  <c r="AO67" i="41"/>
  <c r="AO67" i="39" s="1"/>
  <c r="T66" i="41"/>
  <c r="T66" i="39" s="1"/>
  <c r="AP64" i="41"/>
  <c r="AP64" i="39" s="1"/>
  <c r="U63" i="41"/>
  <c r="U63" i="39" s="1"/>
  <c r="AQ61" i="41"/>
  <c r="AQ61" i="39" s="1"/>
  <c r="V60" i="41"/>
  <c r="V60" i="39" s="1"/>
  <c r="AT58" i="41"/>
  <c r="AT58" i="39" s="1"/>
  <c r="Y57" i="41"/>
  <c r="Y57" i="39" s="1"/>
  <c r="D56" i="41"/>
  <c r="D56" i="39" s="1"/>
  <c r="Z54" i="41"/>
  <c r="Z54" i="39" s="1"/>
  <c r="E53" i="41"/>
  <c r="E53" i="39" s="1"/>
  <c r="AA51" i="41"/>
  <c r="AA51" i="39" s="1"/>
  <c r="F50" i="41"/>
  <c r="F50" i="39" s="1"/>
  <c r="AB48" i="41"/>
  <c r="AB48" i="39" s="1"/>
  <c r="G47" i="41"/>
  <c r="G47" i="39" s="1"/>
  <c r="AC45" i="41"/>
  <c r="AC45" i="39" s="1"/>
  <c r="H44" i="41"/>
  <c r="H44" i="39" s="1"/>
  <c r="U58" i="41"/>
  <c r="U58" i="39" s="1"/>
  <c r="AQ56" i="41"/>
  <c r="AQ56" i="39" s="1"/>
  <c r="V55" i="41"/>
  <c r="V55" i="39" s="1"/>
  <c r="AR53" i="41"/>
  <c r="AR53" i="39" s="1"/>
  <c r="W52" i="41"/>
  <c r="W52" i="39" s="1"/>
  <c r="AS50" i="41"/>
  <c r="AS50" i="39" s="1"/>
  <c r="X49" i="41"/>
  <c r="X49" i="39" s="1"/>
  <c r="AT47" i="41"/>
  <c r="AT47" i="39" s="1"/>
  <c r="Y46" i="41"/>
  <c r="Y46" i="39" s="1"/>
  <c r="D45" i="41"/>
  <c r="D45" i="39" s="1"/>
  <c r="Z43" i="41"/>
  <c r="Z43" i="39" s="1"/>
  <c r="U57" i="41"/>
  <c r="U57" i="39" s="1"/>
  <c r="U55" i="41"/>
  <c r="U55" i="39" s="1"/>
  <c r="W53" i="41"/>
  <c r="W53" i="39" s="1"/>
  <c r="W51" i="41"/>
  <c r="W51" i="39" s="1"/>
  <c r="W49" i="41"/>
  <c r="W49" i="39" s="1"/>
  <c r="Y47" i="41"/>
  <c r="Y47" i="39" s="1"/>
  <c r="Y45" i="41"/>
  <c r="Y45" i="39" s="1"/>
  <c r="Y43" i="41"/>
  <c r="Y43" i="39" s="1"/>
  <c r="D42" i="41"/>
  <c r="D42" i="39" s="1"/>
  <c r="Z40" i="41"/>
  <c r="Z40" i="39" s="1"/>
  <c r="AO58" i="41"/>
  <c r="AO58" i="39" s="1"/>
  <c r="AO56" i="41"/>
  <c r="AO56" i="39" s="1"/>
  <c r="AQ54" i="41"/>
  <c r="AQ54" i="39" s="1"/>
  <c r="AQ52" i="41"/>
  <c r="AQ52" i="39" s="1"/>
  <c r="AQ50" i="41"/>
  <c r="AQ50" i="39" s="1"/>
  <c r="AS48" i="41"/>
  <c r="AS48" i="39" s="1"/>
  <c r="AS46" i="41"/>
  <c r="AS46" i="39" s="1"/>
  <c r="AS44" i="41"/>
  <c r="AS44" i="39" s="1"/>
  <c r="H43" i="41"/>
  <c r="H43" i="39" s="1"/>
  <c r="AD41" i="41"/>
  <c r="AD41" i="39" s="1"/>
  <c r="I40" i="41"/>
  <c r="I40" i="39" s="1"/>
  <c r="AB57" i="41"/>
  <c r="AB57" i="39" s="1"/>
  <c r="AS54" i="41"/>
  <c r="AS54" i="39" s="1"/>
  <c r="Q52" i="41"/>
  <c r="Q52" i="39" s="1"/>
  <c r="AD49" i="41"/>
  <c r="AD49" i="39" s="1"/>
  <c r="D47" i="41"/>
  <c r="D47" i="39" s="1"/>
  <c r="S44" i="41"/>
  <c r="S44" i="39" s="1"/>
  <c r="I42" i="41"/>
  <c r="I42" i="39" s="1"/>
  <c r="K40" i="41"/>
  <c r="K40" i="39" s="1"/>
  <c r="X38" i="41"/>
  <c r="X38" i="39" s="1"/>
  <c r="AT36" i="41"/>
  <c r="AT36" i="39" s="1"/>
  <c r="Y35" i="41"/>
  <c r="Y35" i="39" s="1"/>
  <c r="AK56" i="41"/>
  <c r="AK56" i="39" s="1"/>
  <c r="G54" i="41"/>
  <c r="G54" i="39" s="1"/>
  <c r="X51" i="41"/>
  <c r="X51" i="39" s="1"/>
  <c r="AM48" i="41"/>
  <c r="AM48" i="39" s="1"/>
  <c r="K46" i="41"/>
  <c r="K46" i="39" s="1"/>
  <c r="AB43" i="41"/>
  <c r="AB43" i="39" s="1"/>
  <c r="Z41" i="41"/>
  <c r="Z41" i="39" s="1"/>
  <c r="Z39" i="41"/>
  <c r="Z39" i="39" s="1"/>
  <c r="D38" i="41"/>
  <c r="D38" i="39" s="1"/>
  <c r="Z36" i="41"/>
  <c r="Z36" i="39" s="1"/>
  <c r="D59" i="41"/>
  <c r="D59" i="39" s="1"/>
  <c r="Y55" i="41"/>
  <c r="Y55" i="39" s="1"/>
  <c r="AO51" i="41"/>
  <c r="AO51" i="39" s="1"/>
  <c r="U48" i="41"/>
  <c r="U48" i="39" s="1"/>
  <c r="AP44" i="41"/>
  <c r="AP44" i="39" s="1"/>
  <c r="AO41" i="41"/>
  <c r="AO41" i="39" s="1"/>
  <c r="O39" i="41"/>
  <c r="O39" i="39" s="1"/>
  <c r="P37" i="41"/>
  <c r="P37" i="39" s="1"/>
  <c r="Q35" i="41"/>
  <c r="Q35" i="39" s="1"/>
  <c r="AL33" i="41"/>
  <c r="AL33" i="39" s="1"/>
  <c r="Q32" i="41"/>
  <c r="Q32" i="39" s="1"/>
  <c r="AC57" i="41"/>
  <c r="AC57" i="39" s="1"/>
  <c r="F54" i="41"/>
  <c r="F54" i="39" s="1"/>
  <c r="AA50" i="41"/>
  <c r="AA50" i="39" s="1"/>
  <c r="E47" i="41"/>
  <c r="E47" i="39" s="1"/>
  <c r="W43" i="41"/>
  <c r="W43" i="39" s="1"/>
  <c r="AM40" i="41"/>
  <c r="AM40" i="39" s="1"/>
  <c r="Y38" i="41"/>
  <c r="Y38" i="39" s="1"/>
  <c r="Y36" i="41"/>
  <c r="Y36" i="39" s="1"/>
  <c r="G57" i="41"/>
  <c r="G57" i="39" s="1"/>
  <c r="AA53" i="41"/>
  <c r="AA53" i="39" s="1"/>
  <c r="AI74" i="41"/>
  <c r="AI74" i="39" s="1"/>
  <c r="N73" i="41"/>
  <c r="N73" i="39" s="1"/>
  <c r="AJ71" i="41"/>
  <c r="AJ71" i="39" s="1"/>
  <c r="O70" i="41"/>
  <c r="O70" i="39" s="1"/>
  <c r="AK68" i="41"/>
  <c r="AK68" i="39" s="1"/>
  <c r="P67" i="41"/>
  <c r="P67" i="39" s="1"/>
  <c r="AL65" i="41"/>
  <c r="AL65" i="39" s="1"/>
  <c r="Q64" i="41"/>
  <c r="Q64" i="39" s="1"/>
  <c r="AM62" i="41"/>
  <c r="AM62" i="39" s="1"/>
  <c r="R61" i="41"/>
  <c r="R61" i="39" s="1"/>
  <c r="AN59" i="41"/>
  <c r="AN59" i="39" s="1"/>
  <c r="J74" i="41"/>
  <c r="J74" i="39" s="1"/>
  <c r="AF72" i="41"/>
  <c r="AF72" i="39" s="1"/>
  <c r="K71" i="41"/>
  <c r="K71" i="39" s="1"/>
  <c r="AG69" i="41"/>
  <c r="AG69" i="39" s="1"/>
  <c r="L68" i="41"/>
  <c r="L68" i="39" s="1"/>
  <c r="AH66" i="41"/>
  <c r="AH66" i="39" s="1"/>
  <c r="M65" i="41"/>
  <c r="M65" i="39" s="1"/>
  <c r="AI63" i="41"/>
  <c r="AI63" i="39" s="1"/>
  <c r="N62" i="41"/>
  <c r="N62" i="39" s="1"/>
  <c r="AJ60" i="41"/>
  <c r="AJ60" i="39" s="1"/>
  <c r="O59" i="41"/>
  <c r="O59" i="39" s="1"/>
  <c r="AB73" i="41"/>
  <c r="AB73" i="39" s="1"/>
  <c r="G72" i="41"/>
  <c r="G72" i="39" s="1"/>
  <c r="AC70" i="41"/>
  <c r="AC70" i="39" s="1"/>
  <c r="H69" i="41"/>
  <c r="H69" i="39" s="1"/>
  <c r="AD67" i="41"/>
  <c r="AD67" i="39" s="1"/>
  <c r="I66" i="41"/>
  <c r="I66" i="39" s="1"/>
  <c r="AE64" i="41"/>
  <c r="AE64" i="39" s="1"/>
  <c r="J63" i="41"/>
  <c r="J63" i="39" s="1"/>
  <c r="AF61" i="41"/>
  <c r="AF61" i="39" s="1"/>
  <c r="K60" i="41"/>
  <c r="K60" i="39" s="1"/>
  <c r="X74" i="41"/>
  <c r="X74" i="39" s="1"/>
  <c r="AT72" i="41"/>
  <c r="AT72" i="39" s="1"/>
  <c r="Y71" i="41"/>
  <c r="Y71" i="39" s="1"/>
  <c r="D70" i="41"/>
  <c r="D70" i="39" s="1"/>
  <c r="Z68" i="41"/>
  <c r="Z68" i="39" s="1"/>
  <c r="E67" i="41"/>
  <c r="E67" i="39" s="1"/>
  <c r="AA65" i="41"/>
  <c r="AA65" i="39" s="1"/>
  <c r="F64" i="41"/>
  <c r="F64" i="39" s="1"/>
  <c r="AB62" i="41"/>
  <c r="AB62" i="39" s="1"/>
  <c r="G61" i="41"/>
  <c r="G61" i="39" s="1"/>
  <c r="AC59" i="41"/>
  <c r="AC59" i="39" s="1"/>
  <c r="AP73" i="41"/>
  <c r="AP73" i="39" s="1"/>
  <c r="U72" i="41"/>
  <c r="U72" i="39" s="1"/>
  <c r="AQ70" i="41"/>
  <c r="AQ70" i="39" s="1"/>
  <c r="V69" i="41"/>
  <c r="V69" i="39" s="1"/>
  <c r="AR67" i="41"/>
  <c r="AR67" i="39" s="1"/>
  <c r="W66" i="41"/>
  <c r="W66" i="39" s="1"/>
  <c r="AS64" i="41"/>
  <c r="AS64" i="39" s="1"/>
  <c r="X63" i="41"/>
  <c r="X63" i="39" s="1"/>
  <c r="AT61" i="41"/>
  <c r="AT61" i="39" s="1"/>
  <c r="Y60" i="41"/>
  <c r="Y60" i="39" s="1"/>
  <c r="AL74" i="41"/>
  <c r="AL74" i="39" s="1"/>
  <c r="Q73" i="41"/>
  <c r="Q73" i="39" s="1"/>
  <c r="AM71" i="41"/>
  <c r="AM71" i="39" s="1"/>
  <c r="R70" i="41"/>
  <c r="R70" i="39" s="1"/>
  <c r="AN68" i="41"/>
  <c r="AN68" i="39" s="1"/>
  <c r="S67" i="41"/>
  <c r="S67" i="39" s="1"/>
  <c r="AO65" i="41"/>
  <c r="AO65" i="39" s="1"/>
  <c r="T64" i="41"/>
  <c r="T64" i="39" s="1"/>
  <c r="AP62" i="41"/>
  <c r="AP62" i="39" s="1"/>
  <c r="U61" i="41"/>
  <c r="U61" i="39" s="1"/>
  <c r="AQ59" i="41"/>
  <c r="AQ59" i="39" s="1"/>
  <c r="M74" i="41"/>
  <c r="M74" i="39" s="1"/>
  <c r="AI72" i="41"/>
  <c r="AI72" i="39" s="1"/>
  <c r="N71" i="41"/>
  <c r="N71" i="39" s="1"/>
  <c r="AJ69" i="41"/>
  <c r="AJ69" i="39" s="1"/>
  <c r="O68" i="41"/>
  <c r="O68" i="39" s="1"/>
  <c r="AK66" i="41"/>
  <c r="AK66" i="39" s="1"/>
  <c r="P65" i="41"/>
  <c r="P65" i="39" s="1"/>
  <c r="AL63" i="41"/>
  <c r="AL63" i="39" s="1"/>
  <c r="S74" i="41"/>
  <c r="S74" i="39" s="1"/>
  <c r="AO72" i="41"/>
  <c r="AO72" i="39" s="1"/>
  <c r="T71" i="41"/>
  <c r="T71" i="39" s="1"/>
  <c r="AP69" i="41"/>
  <c r="AP69" i="39" s="1"/>
  <c r="U68" i="41"/>
  <c r="U68" i="39" s="1"/>
  <c r="AQ66" i="41"/>
  <c r="AQ66" i="39" s="1"/>
  <c r="V65" i="41"/>
  <c r="V65" i="39" s="1"/>
  <c r="AR63" i="41"/>
  <c r="AR63" i="39" s="1"/>
  <c r="W62" i="41"/>
  <c r="W62" i="39" s="1"/>
  <c r="AS60" i="41"/>
  <c r="AS60" i="39" s="1"/>
  <c r="X59" i="41"/>
  <c r="X59" i="39" s="1"/>
  <c r="AK73" i="41"/>
  <c r="AK73" i="39" s="1"/>
  <c r="P72" i="41"/>
  <c r="P72" i="39" s="1"/>
  <c r="AL70" i="41"/>
  <c r="AL70" i="39" s="1"/>
  <c r="Q69" i="41"/>
  <c r="Q69" i="39" s="1"/>
  <c r="AM67" i="41"/>
  <c r="AM67" i="39" s="1"/>
  <c r="R66" i="41"/>
  <c r="R66" i="39" s="1"/>
  <c r="AN64" i="41"/>
  <c r="AN64" i="39" s="1"/>
  <c r="S63" i="41"/>
  <c r="S63" i="39" s="1"/>
  <c r="AO61" i="41"/>
  <c r="AO61" i="39" s="1"/>
  <c r="T60" i="41"/>
  <c r="T60" i="39" s="1"/>
  <c r="AG74" i="41"/>
  <c r="AG74" i="39" s="1"/>
  <c r="L73" i="41"/>
  <c r="L73" i="39" s="1"/>
  <c r="AH71" i="41"/>
  <c r="AH71" i="39" s="1"/>
  <c r="M70" i="41"/>
  <c r="M70" i="39" s="1"/>
  <c r="AI68" i="41"/>
  <c r="AI68" i="39" s="1"/>
  <c r="N67" i="41"/>
  <c r="N67" i="39" s="1"/>
  <c r="AJ65" i="41"/>
  <c r="AJ65" i="39" s="1"/>
  <c r="O64" i="41"/>
  <c r="O64" i="39" s="1"/>
  <c r="AK62" i="41"/>
  <c r="AK62" i="39" s="1"/>
  <c r="P61" i="41"/>
  <c r="P61" i="39" s="1"/>
  <c r="AL59" i="41"/>
  <c r="AL59" i="39" s="1"/>
  <c r="H74" i="41"/>
  <c r="H74" i="39" s="1"/>
  <c r="AD72" i="41"/>
  <c r="AD72" i="39" s="1"/>
  <c r="I71" i="41"/>
  <c r="I71" i="39" s="1"/>
  <c r="AE69" i="41"/>
  <c r="AE69" i="39" s="1"/>
  <c r="J68" i="41"/>
  <c r="J68" i="39" s="1"/>
  <c r="AF66" i="41"/>
  <c r="AF66" i="39" s="1"/>
  <c r="K65" i="41"/>
  <c r="K65" i="39" s="1"/>
  <c r="AG63" i="41"/>
  <c r="AG63" i="39" s="1"/>
  <c r="L62" i="41"/>
  <c r="L62" i="39" s="1"/>
  <c r="AH60" i="41"/>
  <c r="AH60" i="39" s="1"/>
  <c r="M59" i="41"/>
  <c r="M59" i="39" s="1"/>
  <c r="Z73" i="41"/>
  <c r="Z73" i="39" s="1"/>
  <c r="E72" i="41"/>
  <c r="E72" i="39" s="1"/>
  <c r="AA70" i="41"/>
  <c r="AA70" i="39" s="1"/>
  <c r="F69" i="41"/>
  <c r="F69" i="39" s="1"/>
  <c r="AB67" i="41"/>
  <c r="AB67" i="39" s="1"/>
  <c r="G66" i="41"/>
  <c r="G66" i="39" s="1"/>
  <c r="AC64" i="41"/>
  <c r="AC64" i="39" s="1"/>
  <c r="H63" i="41"/>
  <c r="H63" i="39" s="1"/>
  <c r="AD61" i="41"/>
  <c r="AD61" i="39" s="1"/>
  <c r="I60" i="41"/>
  <c r="I60" i="39" s="1"/>
  <c r="V74" i="41"/>
  <c r="V74" i="39" s="1"/>
  <c r="AR72" i="41"/>
  <c r="AR72" i="39" s="1"/>
  <c r="W71" i="41"/>
  <c r="W71" i="39" s="1"/>
  <c r="AS69" i="41"/>
  <c r="AS69" i="39" s="1"/>
  <c r="X68" i="41"/>
  <c r="X68" i="39" s="1"/>
  <c r="AT66" i="41"/>
  <c r="AT66" i="39" s="1"/>
  <c r="Y65" i="41"/>
  <c r="Y65" i="39" s="1"/>
  <c r="D64" i="41"/>
  <c r="D64" i="39" s="1"/>
  <c r="Z62" i="41"/>
  <c r="Z62" i="39" s="1"/>
  <c r="E61" i="41"/>
  <c r="E61" i="39" s="1"/>
  <c r="AA59" i="41"/>
  <c r="AA59" i="39" s="1"/>
  <c r="AN73" i="41"/>
  <c r="AN73" i="39" s="1"/>
  <c r="S72" i="41"/>
  <c r="S72" i="39" s="1"/>
  <c r="AO70" i="41"/>
  <c r="AO70" i="39" s="1"/>
  <c r="T69" i="41"/>
  <c r="T69" i="39" s="1"/>
  <c r="AP67" i="41"/>
  <c r="AP67" i="39" s="1"/>
  <c r="U66" i="41"/>
  <c r="U66" i="39" s="1"/>
  <c r="AQ64" i="41"/>
  <c r="AQ64" i="39" s="1"/>
  <c r="V63" i="41"/>
  <c r="V63" i="39" s="1"/>
  <c r="AR61" i="41"/>
  <c r="AR61" i="39" s="1"/>
  <c r="W60" i="41"/>
  <c r="W60" i="39" s="1"/>
  <c r="AJ74" i="41"/>
  <c r="AJ74" i="39" s="1"/>
  <c r="O73" i="41"/>
  <c r="O73" i="39" s="1"/>
  <c r="AK71" i="41"/>
  <c r="AK71" i="39" s="1"/>
  <c r="P70" i="41"/>
  <c r="P70" i="39" s="1"/>
  <c r="AL68" i="41"/>
  <c r="AL68" i="39" s="1"/>
  <c r="Q67" i="41"/>
  <c r="Q67" i="39" s="1"/>
  <c r="AM65" i="41"/>
  <c r="AM65" i="39" s="1"/>
  <c r="R64" i="41"/>
  <c r="R64" i="39" s="1"/>
  <c r="AN62" i="41"/>
  <c r="AN62" i="39" s="1"/>
  <c r="S61" i="41"/>
  <c r="S61" i="39" s="1"/>
  <c r="AO59" i="41"/>
  <c r="AO59" i="39" s="1"/>
  <c r="V58" i="41"/>
  <c r="V58" i="39" s="1"/>
  <c r="AR56" i="41"/>
  <c r="AR56" i="39" s="1"/>
  <c r="W55" i="41"/>
  <c r="W55" i="39" s="1"/>
  <c r="AS53" i="41"/>
  <c r="AS53" i="39" s="1"/>
  <c r="X52" i="41"/>
  <c r="X52" i="39" s="1"/>
  <c r="AT50" i="41"/>
  <c r="AT50" i="39" s="1"/>
  <c r="Y49" i="41"/>
  <c r="Y49" i="39" s="1"/>
  <c r="D48" i="41"/>
  <c r="D48" i="39" s="1"/>
  <c r="Z46" i="41"/>
  <c r="Z46" i="39" s="1"/>
  <c r="E45" i="41"/>
  <c r="E45" i="39" s="1"/>
  <c r="AA43" i="41"/>
  <c r="AA43" i="39" s="1"/>
  <c r="AN57" i="41"/>
  <c r="AN57" i="39" s="1"/>
  <c r="S56" i="41"/>
  <c r="S56" i="39" s="1"/>
  <c r="AO54" i="41"/>
  <c r="AO54" i="39" s="1"/>
  <c r="T53" i="41"/>
  <c r="T53" i="39" s="1"/>
  <c r="AP51" i="41"/>
  <c r="AP51" i="39" s="1"/>
  <c r="U50" i="41"/>
  <c r="U50" i="39" s="1"/>
  <c r="AQ48" i="41"/>
  <c r="AQ48" i="39" s="1"/>
  <c r="V47" i="41"/>
  <c r="V47" i="39" s="1"/>
  <c r="AR45" i="41"/>
  <c r="AR45" i="39" s="1"/>
  <c r="W44" i="41"/>
  <c r="W44" i="39" s="1"/>
  <c r="AF58" i="41"/>
  <c r="AF58" i="39" s="1"/>
  <c r="AF56" i="41"/>
  <c r="AF56" i="39" s="1"/>
  <c r="AF54" i="41"/>
  <c r="AF54" i="39" s="1"/>
  <c r="AH52" i="41"/>
  <c r="AH52" i="39" s="1"/>
  <c r="AH50" i="41"/>
  <c r="AH50" i="39" s="1"/>
  <c r="AH48" i="41"/>
  <c r="AH48" i="39" s="1"/>
  <c r="AJ46" i="41"/>
  <c r="AJ46" i="39" s="1"/>
  <c r="AJ44" i="41"/>
  <c r="AJ44" i="39" s="1"/>
  <c r="AR42" i="41"/>
  <c r="AR42" i="39" s="1"/>
  <c r="W41" i="41"/>
  <c r="W41" i="39" s="1"/>
  <c r="AS39" i="41"/>
  <c r="AS39" i="39" s="1"/>
  <c r="I58" i="41"/>
  <c r="I58" i="39" s="1"/>
  <c r="I56" i="41"/>
  <c r="I56" i="39" s="1"/>
  <c r="K54" i="41"/>
  <c r="K54" i="39" s="1"/>
  <c r="K52" i="41"/>
  <c r="K52" i="39" s="1"/>
  <c r="K50" i="41"/>
  <c r="K50" i="39" s="1"/>
  <c r="M48" i="41"/>
  <c r="M48" i="39" s="1"/>
  <c r="M46" i="41"/>
  <c r="M46" i="39" s="1"/>
  <c r="M44" i="41"/>
  <c r="M44" i="39" s="1"/>
  <c r="AA42" i="41"/>
  <c r="AA42" i="39" s="1"/>
  <c r="F41" i="41"/>
  <c r="F41" i="39" s="1"/>
  <c r="AB39" i="41"/>
  <c r="AB39" i="39" s="1"/>
  <c r="AC56" i="41"/>
  <c r="AC56" i="39" s="1"/>
  <c r="AT53" i="41"/>
  <c r="AT53" i="39" s="1"/>
  <c r="P51" i="41"/>
  <c r="P51" i="39" s="1"/>
  <c r="AE48" i="41"/>
  <c r="AE48" i="39" s="1"/>
  <c r="E46" i="41"/>
  <c r="E46" i="39" s="1"/>
  <c r="T43" i="41"/>
  <c r="T43" i="39" s="1"/>
  <c r="T41" i="41"/>
  <c r="T41" i="39" s="1"/>
  <c r="V39" i="41"/>
  <c r="V39" i="39" s="1"/>
  <c r="AQ37" i="41"/>
  <c r="AQ37" i="39" s="1"/>
  <c r="V36" i="41"/>
  <c r="V36" i="39" s="1"/>
  <c r="W58" i="41"/>
  <c r="W58" i="39" s="1"/>
  <c r="AJ55" i="41"/>
  <c r="AJ55" i="39" s="1"/>
  <c r="H53" i="41"/>
  <c r="H53" i="39" s="1"/>
  <c r="Y50" i="41"/>
  <c r="Y50" i="39" s="1"/>
  <c r="AN47" i="41"/>
  <c r="AN47" i="39" s="1"/>
  <c r="J45" i="41"/>
  <c r="J45" i="39" s="1"/>
  <c r="AK42" i="41"/>
  <c r="AK42" i="39" s="1"/>
  <c r="AK40" i="41"/>
  <c r="AK40" i="39" s="1"/>
  <c r="AR38" i="41"/>
  <c r="AR38" i="39" s="1"/>
  <c r="W37" i="41"/>
  <c r="W37" i="39" s="1"/>
  <c r="AS35" i="41"/>
  <c r="AS35" i="39" s="1"/>
  <c r="AH57" i="41"/>
  <c r="AH57" i="39" s="1"/>
  <c r="H54" i="41"/>
  <c r="H54" i="39" s="1"/>
  <c r="AB50" i="41"/>
  <c r="AB50" i="39" s="1"/>
  <c r="H47" i="41"/>
  <c r="H47" i="39" s="1"/>
  <c r="AC43" i="41"/>
  <c r="AC43" i="39" s="1"/>
  <c r="AN40" i="41"/>
  <c r="AN40" i="39" s="1"/>
  <c r="Z38" i="41"/>
  <c r="Z38" i="39" s="1"/>
  <c r="AA36" i="41"/>
  <c r="AA36" i="39" s="1"/>
  <c r="AI34" i="41"/>
  <c r="AI34" i="39" s="1"/>
  <c r="N33" i="41"/>
  <c r="N33" i="39" s="1"/>
  <c r="AJ31" i="41"/>
  <c r="AJ31" i="39" s="1"/>
  <c r="P56" i="41"/>
  <c r="P56" i="39" s="1"/>
  <c r="K74" i="41"/>
  <c r="K74" i="39" s="1"/>
  <c r="AG72" i="41"/>
  <c r="AG72" i="39" s="1"/>
  <c r="L71" i="41"/>
  <c r="L71" i="39" s="1"/>
  <c r="AH69" i="41"/>
  <c r="AH69" i="39" s="1"/>
  <c r="M68" i="41"/>
  <c r="M68" i="39" s="1"/>
  <c r="AI66" i="41"/>
  <c r="AI66" i="39" s="1"/>
  <c r="N65" i="41"/>
  <c r="N65" i="39" s="1"/>
  <c r="AJ63" i="41"/>
  <c r="AJ63" i="39" s="1"/>
  <c r="O62" i="41"/>
  <c r="O62" i="39" s="1"/>
  <c r="AK60" i="41"/>
  <c r="AK60" i="39" s="1"/>
  <c r="P59" i="41"/>
  <c r="P59" i="39" s="1"/>
  <c r="AC73" i="41"/>
  <c r="AC73" i="39" s="1"/>
  <c r="H72" i="41"/>
  <c r="H72" i="39" s="1"/>
  <c r="AD70" i="41"/>
  <c r="AD70" i="39" s="1"/>
  <c r="I69" i="41"/>
  <c r="I69" i="39" s="1"/>
  <c r="AE67" i="41"/>
  <c r="AE67" i="39" s="1"/>
  <c r="J66" i="41"/>
  <c r="J66" i="39" s="1"/>
  <c r="AF64" i="41"/>
  <c r="AF64" i="39" s="1"/>
  <c r="K63" i="41"/>
  <c r="K63" i="39" s="1"/>
  <c r="AG61" i="41"/>
  <c r="AG61" i="39" s="1"/>
  <c r="L60" i="41"/>
  <c r="L60" i="39" s="1"/>
  <c r="Y74" i="41"/>
  <c r="Y74" i="39" s="1"/>
  <c r="D73" i="41"/>
  <c r="D73" i="39" s="1"/>
  <c r="Z71" i="41"/>
  <c r="Z71" i="39" s="1"/>
  <c r="E70" i="41"/>
  <c r="E70" i="39" s="1"/>
  <c r="AA68" i="41"/>
  <c r="AA68" i="39" s="1"/>
  <c r="F67" i="41"/>
  <c r="F67" i="39" s="1"/>
  <c r="AB65" i="41"/>
  <c r="AB65" i="39" s="1"/>
  <c r="G64" i="41"/>
  <c r="G64" i="39" s="1"/>
  <c r="AC62" i="41"/>
  <c r="AC62" i="39" s="1"/>
  <c r="H61" i="41"/>
  <c r="H61" i="39" s="1"/>
  <c r="AD59" i="41"/>
  <c r="AD59" i="39" s="1"/>
  <c r="AQ73" i="41"/>
  <c r="AQ73" i="39" s="1"/>
  <c r="V72" i="41"/>
  <c r="V72" i="39" s="1"/>
  <c r="AR70" i="41"/>
  <c r="AR70" i="39" s="1"/>
  <c r="W69" i="41"/>
  <c r="W69" i="39" s="1"/>
  <c r="AS67" i="41"/>
  <c r="AS67" i="39" s="1"/>
  <c r="X66" i="41"/>
  <c r="X66" i="39" s="1"/>
  <c r="AT64" i="41"/>
  <c r="AT64" i="39" s="1"/>
  <c r="Y63" i="41"/>
  <c r="Y63" i="39" s="1"/>
  <c r="D62" i="41"/>
  <c r="D62" i="39" s="1"/>
  <c r="Z60" i="41"/>
  <c r="Z60" i="39" s="1"/>
  <c r="AM74" i="41"/>
  <c r="AM74" i="39" s="1"/>
  <c r="R73" i="41"/>
  <c r="R73" i="39" s="1"/>
  <c r="AN71" i="41"/>
  <c r="AN71" i="39" s="1"/>
  <c r="S70" i="41"/>
  <c r="S70" i="39" s="1"/>
  <c r="AO68" i="41"/>
  <c r="AO68" i="39" s="1"/>
  <c r="T67" i="41"/>
  <c r="T67" i="39" s="1"/>
  <c r="AP65" i="41"/>
  <c r="AP65" i="39" s="1"/>
  <c r="U64" i="41"/>
  <c r="U64" i="39" s="1"/>
  <c r="AQ62" i="41"/>
  <c r="AQ62" i="39" s="1"/>
  <c r="V61" i="41"/>
  <c r="V61" i="39" s="1"/>
  <c r="AR59" i="41"/>
  <c r="AR59" i="39" s="1"/>
  <c r="N74" i="41"/>
  <c r="N74" i="39" s="1"/>
  <c r="AJ72" i="41"/>
  <c r="AJ72" i="39" s="1"/>
  <c r="O71" i="41"/>
  <c r="O71" i="39" s="1"/>
  <c r="AK69" i="41"/>
  <c r="AK69" i="39" s="1"/>
  <c r="P68" i="41"/>
  <c r="P68" i="39" s="1"/>
  <c r="AL66" i="41"/>
  <c r="AL66" i="39" s="1"/>
  <c r="Q65" i="41"/>
  <c r="Q65" i="39" s="1"/>
  <c r="AM63" i="41"/>
  <c r="AM63" i="39" s="1"/>
  <c r="R62" i="41"/>
  <c r="R62" i="39" s="1"/>
  <c r="AN60" i="41"/>
  <c r="AN60" i="39" s="1"/>
  <c r="S59" i="41"/>
  <c r="S59" i="39" s="1"/>
  <c r="AF73" i="41"/>
  <c r="AF73" i="39" s="1"/>
  <c r="K72" i="41"/>
  <c r="K72" i="39" s="1"/>
  <c r="AG70" i="41"/>
  <c r="AG70" i="39" s="1"/>
  <c r="L69" i="41"/>
  <c r="L69" i="39" s="1"/>
  <c r="AH67" i="41"/>
  <c r="AH67" i="39" s="1"/>
  <c r="M66" i="41"/>
  <c r="M66" i="39" s="1"/>
  <c r="AI64" i="41"/>
  <c r="AI64" i="39" s="1"/>
  <c r="N63" i="41"/>
  <c r="N63" i="39" s="1"/>
  <c r="AJ61" i="41"/>
  <c r="AJ61" i="39" s="1"/>
  <c r="O60" i="41"/>
  <c r="O60" i="39" s="1"/>
  <c r="AB74" i="41"/>
  <c r="AB74" i="39" s="1"/>
  <c r="G73" i="41"/>
  <c r="G73" i="39" s="1"/>
  <c r="AC71" i="41"/>
  <c r="AC71" i="39" s="1"/>
  <c r="H70" i="41"/>
  <c r="H70" i="39" s="1"/>
  <c r="AD68" i="41"/>
  <c r="AD68" i="39" s="1"/>
  <c r="I67" i="41"/>
  <c r="I67" i="39" s="1"/>
  <c r="AE65" i="41"/>
  <c r="AE65" i="39" s="1"/>
  <c r="J64" i="41"/>
  <c r="J64" i="39" s="1"/>
  <c r="AF62" i="41"/>
  <c r="AF62" i="39" s="1"/>
  <c r="K61" i="41"/>
  <c r="K61" i="39" s="1"/>
  <c r="AG59" i="41"/>
  <c r="AG59" i="39" s="1"/>
  <c r="N58" i="41"/>
  <c r="N58" i="39" s="1"/>
  <c r="AJ56" i="41"/>
  <c r="AJ56" i="39" s="1"/>
  <c r="O55" i="41"/>
  <c r="O55" i="39" s="1"/>
  <c r="AK53" i="41"/>
  <c r="AK53" i="39" s="1"/>
  <c r="P52" i="41"/>
  <c r="P52" i="39" s="1"/>
  <c r="AL50" i="41"/>
  <c r="AL50" i="39" s="1"/>
  <c r="Q49" i="41"/>
  <c r="Q49" i="39" s="1"/>
  <c r="AM47" i="41"/>
  <c r="AM47" i="39" s="1"/>
  <c r="R46" i="41"/>
  <c r="R46" i="39" s="1"/>
  <c r="AN44" i="41"/>
  <c r="AN44" i="39" s="1"/>
  <c r="J59" i="41"/>
  <c r="J59" i="39" s="1"/>
  <c r="AF57" i="41"/>
  <c r="AF57" i="39" s="1"/>
  <c r="K56" i="41"/>
  <c r="K56" i="39" s="1"/>
  <c r="AG54" i="41"/>
  <c r="AG54" i="39" s="1"/>
  <c r="L53" i="41"/>
  <c r="L53" i="39" s="1"/>
  <c r="AH51" i="41"/>
  <c r="AH51" i="39" s="1"/>
  <c r="M50" i="41"/>
  <c r="M50" i="39" s="1"/>
  <c r="AI48" i="41"/>
  <c r="AI48" i="39" s="1"/>
  <c r="N47" i="41"/>
  <c r="N47" i="39" s="1"/>
  <c r="AJ45" i="41"/>
  <c r="AJ45" i="39" s="1"/>
  <c r="O44" i="41"/>
  <c r="O44" i="39" s="1"/>
  <c r="T58" i="41"/>
  <c r="T58" i="39" s="1"/>
  <c r="V56" i="41"/>
  <c r="V56" i="39" s="1"/>
  <c r="V54" i="41"/>
  <c r="V54" i="39" s="1"/>
  <c r="V52" i="41"/>
  <c r="V52" i="39" s="1"/>
  <c r="X50" i="41"/>
  <c r="X50" i="39" s="1"/>
  <c r="X48" i="41"/>
  <c r="X48" i="39" s="1"/>
  <c r="X46" i="41"/>
  <c r="X46" i="39" s="1"/>
  <c r="Z44" i="41"/>
  <c r="Z44" i="39" s="1"/>
  <c r="AJ42" i="41"/>
  <c r="AJ42" i="39" s="1"/>
  <c r="O41" i="41"/>
  <c r="O41" i="39" s="1"/>
  <c r="AK39" i="41"/>
  <c r="AK39" i="39" s="1"/>
  <c r="AP57" i="41"/>
  <c r="AP57" i="39" s="1"/>
  <c r="AP55" i="41"/>
  <c r="AP55" i="39" s="1"/>
  <c r="AP53" i="41"/>
  <c r="AP53" i="39" s="1"/>
  <c r="AR51" i="41"/>
  <c r="AR51" i="39" s="1"/>
  <c r="AR49" i="41"/>
  <c r="AR49" i="39" s="1"/>
  <c r="AR47" i="41"/>
  <c r="AR47" i="39" s="1"/>
  <c r="AT45" i="41"/>
  <c r="AT45" i="39" s="1"/>
  <c r="AT43" i="41"/>
  <c r="AT43" i="39" s="1"/>
  <c r="S42" i="41"/>
  <c r="S42" i="39" s="1"/>
  <c r="AO40" i="41"/>
  <c r="AO40" i="39" s="1"/>
  <c r="AQ58" i="41"/>
  <c r="AQ58" i="39" s="1"/>
  <c r="O56" i="41"/>
  <c r="O56" i="39" s="1"/>
  <c r="AD53" i="41"/>
  <c r="AD53" i="39" s="1"/>
  <c r="D51" i="41"/>
  <c r="D51" i="39" s="1"/>
  <c r="Q48" i="41"/>
  <c r="Q48" i="39" s="1"/>
  <c r="AF45" i="41"/>
  <c r="AF45" i="39" s="1"/>
  <c r="J43" i="41"/>
  <c r="J43" i="39" s="1"/>
  <c r="J41" i="41"/>
  <c r="J41" i="39" s="1"/>
  <c r="M39" i="41"/>
  <c r="M39" i="39" s="1"/>
  <c r="AI37" i="41"/>
  <c r="AI37" i="39" s="1"/>
  <c r="N36" i="41"/>
  <c r="N36" i="39" s="1"/>
  <c r="G58" i="41"/>
  <c r="G58" i="39" s="1"/>
  <c r="X55" i="41"/>
  <c r="X55" i="39" s="1"/>
  <c r="AK52" i="41"/>
  <c r="AK52" i="39" s="1"/>
  <c r="I50" i="41"/>
  <c r="I50" i="39" s="1"/>
  <c r="Z47" i="41"/>
  <c r="Z47" i="39" s="1"/>
  <c r="AO44" i="41"/>
  <c r="AO44" i="39" s="1"/>
  <c r="Y42" i="41"/>
  <c r="Y42" i="39" s="1"/>
  <c r="AA40" i="41"/>
  <c r="AA40" i="39" s="1"/>
  <c r="AJ38" i="41"/>
  <c r="AJ38" i="39" s="1"/>
  <c r="O37" i="41"/>
  <c r="O37" i="39" s="1"/>
  <c r="AK35" i="41"/>
  <c r="AK35" i="39" s="1"/>
  <c r="M57" i="41"/>
  <c r="M57" i="39" s="1"/>
  <c r="AH53" i="41"/>
  <c r="AH53" i="39" s="1"/>
  <c r="J50" i="41"/>
  <c r="J50" i="39" s="1"/>
  <c r="AD46" i="41"/>
  <c r="AD46" i="39" s="1"/>
  <c r="L43" i="41"/>
  <c r="L43" i="39" s="1"/>
  <c r="AB40" i="41"/>
  <c r="AB40" i="39" s="1"/>
  <c r="O38" i="41"/>
  <c r="O38" i="39" s="1"/>
  <c r="P36" i="41"/>
  <c r="P36" i="39" s="1"/>
  <c r="AA34" i="41"/>
  <c r="AA34" i="39" s="1"/>
  <c r="F33" i="41"/>
  <c r="F33" i="39" s="1"/>
  <c r="AB31" i="41"/>
  <c r="AB31" i="39" s="1"/>
  <c r="AN55" i="41"/>
  <c r="AN55" i="39" s="1"/>
  <c r="R52" i="41"/>
  <c r="R52" i="39" s="1"/>
  <c r="AL48" i="41"/>
  <c r="AL48" i="39" s="1"/>
  <c r="P45" i="41"/>
  <c r="P45" i="39" s="1"/>
  <c r="J42" i="41"/>
  <c r="J42" i="39" s="1"/>
  <c r="Y39" i="41"/>
  <c r="Y39" i="39" s="1"/>
  <c r="Y37" i="41"/>
  <c r="Y37" i="39" s="1"/>
  <c r="AN58" i="41"/>
  <c r="AN58" i="39" s="1"/>
  <c r="R55" i="41"/>
  <c r="R55" i="39" s="1"/>
  <c r="AT73" i="41"/>
  <c r="AT73" i="39" s="1"/>
  <c r="Y72" i="41"/>
  <c r="Y72" i="39" s="1"/>
  <c r="D71" i="41"/>
  <c r="D71" i="39" s="1"/>
  <c r="Z69" i="41"/>
  <c r="Z69" i="39" s="1"/>
  <c r="E68" i="41"/>
  <c r="E68" i="39" s="1"/>
  <c r="AA66" i="41"/>
  <c r="AA66" i="39" s="1"/>
  <c r="F65" i="41"/>
  <c r="F65" i="39" s="1"/>
  <c r="AB63" i="41"/>
  <c r="AB63" i="39" s="1"/>
  <c r="G62" i="41"/>
  <c r="G62" i="39" s="1"/>
  <c r="AC60" i="41"/>
  <c r="AC60" i="39" s="1"/>
  <c r="AP74" i="41"/>
  <c r="AP74" i="39" s="1"/>
  <c r="U73" i="41"/>
  <c r="U73" i="39" s="1"/>
  <c r="AQ71" i="41"/>
  <c r="AQ71" i="39" s="1"/>
  <c r="V70" i="41"/>
  <c r="V70" i="39" s="1"/>
  <c r="AR68" i="41"/>
  <c r="AR68" i="39" s="1"/>
  <c r="W67" i="41"/>
  <c r="W67" i="39" s="1"/>
  <c r="AS65" i="41"/>
  <c r="AS65" i="39" s="1"/>
  <c r="X64" i="41"/>
  <c r="X64" i="39" s="1"/>
  <c r="AT62" i="41"/>
  <c r="AT62" i="39" s="1"/>
  <c r="Y61" i="41"/>
  <c r="Y61" i="39" s="1"/>
  <c r="D60" i="41"/>
  <c r="D60" i="39" s="1"/>
  <c r="Q74" i="41"/>
  <c r="Q74" i="39" s="1"/>
  <c r="AM72" i="41"/>
  <c r="AM72" i="39" s="1"/>
  <c r="R71" i="41"/>
  <c r="R71" i="39" s="1"/>
  <c r="AN69" i="41"/>
  <c r="AN69" i="39" s="1"/>
  <c r="S68" i="41"/>
  <c r="S68" i="39" s="1"/>
  <c r="AO66" i="41"/>
  <c r="AO66" i="39" s="1"/>
  <c r="T65" i="41"/>
  <c r="T65" i="39" s="1"/>
  <c r="AP63" i="41"/>
  <c r="AP63" i="39" s="1"/>
  <c r="U62" i="41"/>
  <c r="U62" i="39" s="1"/>
  <c r="AQ60" i="41"/>
  <c r="AQ60" i="39" s="1"/>
  <c r="V59" i="41"/>
  <c r="V59" i="39" s="1"/>
  <c r="AI73" i="41"/>
  <c r="AI73" i="39" s="1"/>
  <c r="N72" i="41"/>
  <c r="N72" i="39" s="1"/>
  <c r="AJ70" i="41"/>
  <c r="AJ70" i="39" s="1"/>
  <c r="O69" i="41"/>
  <c r="O69" i="39" s="1"/>
  <c r="AK67" i="41"/>
  <c r="AK67" i="39" s="1"/>
  <c r="P66" i="41"/>
  <c r="P66" i="39" s="1"/>
  <c r="AL64" i="41"/>
  <c r="AL64" i="39" s="1"/>
  <c r="Q63" i="41"/>
  <c r="Q63" i="39" s="1"/>
  <c r="AM61" i="41"/>
  <c r="AM61" i="39" s="1"/>
  <c r="R60" i="41"/>
  <c r="R60" i="39" s="1"/>
  <c r="AE74" i="41"/>
  <c r="AE74" i="39" s="1"/>
  <c r="J73" i="41"/>
  <c r="J73" i="39" s="1"/>
  <c r="AF71" i="41"/>
  <c r="AF71" i="39" s="1"/>
  <c r="K70" i="41"/>
  <c r="K70" i="39" s="1"/>
  <c r="AG68" i="41"/>
  <c r="AG68" i="39" s="1"/>
  <c r="L67" i="41"/>
  <c r="L67" i="39" s="1"/>
  <c r="AH65" i="41"/>
  <c r="AH65" i="39" s="1"/>
  <c r="M64" i="41"/>
  <c r="M64" i="39" s="1"/>
  <c r="AI62" i="41"/>
  <c r="AI62" i="39" s="1"/>
  <c r="N61" i="41"/>
  <c r="N61" i="39" s="1"/>
  <c r="AJ59" i="41"/>
  <c r="AJ59" i="39" s="1"/>
  <c r="F74" i="41"/>
  <c r="F74" i="39" s="1"/>
  <c r="AB72" i="41"/>
  <c r="AB72" i="39" s="1"/>
  <c r="G71" i="41"/>
  <c r="G71" i="39" s="1"/>
  <c r="AC69" i="41"/>
  <c r="AC69" i="39" s="1"/>
  <c r="H68" i="41"/>
  <c r="H68" i="39" s="1"/>
  <c r="AD66" i="41"/>
  <c r="AD66" i="39" s="1"/>
  <c r="I65" i="41"/>
  <c r="I65" i="39" s="1"/>
  <c r="AE63" i="41"/>
  <c r="AE63" i="39" s="1"/>
  <c r="J62" i="41"/>
  <c r="J62" i="39" s="1"/>
  <c r="AF60" i="41"/>
  <c r="AF60" i="39" s="1"/>
  <c r="AS74" i="41"/>
  <c r="AS74" i="39" s="1"/>
  <c r="X73" i="41"/>
  <c r="X73" i="39" s="1"/>
  <c r="AT71" i="41"/>
  <c r="AT71" i="39" s="1"/>
  <c r="Y70" i="41"/>
  <c r="Y70" i="39" s="1"/>
  <c r="D69" i="41"/>
  <c r="D69" i="39" s="1"/>
  <c r="Z67" i="41"/>
  <c r="Z67" i="39" s="1"/>
  <c r="E66" i="41"/>
  <c r="E66" i="39" s="1"/>
  <c r="AA64" i="41"/>
  <c r="AA64" i="39" s="1"/>
  <c r="F63" i="41"/>
  <c r="F63" i="39" s="1"/>
  <c r="AB61" i="41"/>
  <c r="AB61" i="39" s="1"/>
  <c r="AL73" i="41"/>
  <c r="AL73" i="39" s="1"/>
  <c r="Q72" i="41"/>
  <c r="Q72" i="39" s="1"/>
  <c r="AM70" i="41"/>
  <c r="AM70" i="39" s="1"/>
  <c r="R69" i="41"/>
  <c r="R69" i="39" s="1"/>
  <c r="AN67" i="41"/>
  <c r="AN67" i="39" s="1"/>
  <c r="S66" i="41"/>
  <c r="S66" i="39" s="1"/>
  <c r="AO64" i="41"/>
  <c r="AO64" i="39" s="1"/>
  <c r="T63" i="41"/>
  <c r="T63" i="39" s="1"/>
  <c r="AP61" i="41"/>
  <c r="AP61" i="39" s="1"/>
  <c r="U60" i="41"/>
  <c r="U60" i="39" s="1"/>
  <c r="AH74" i="41"/>
  <c r="AH74" i="39" s="1"/>
  <c r="M73" i="41"/>
  <c r="M73" i="39" s="1"/>
  <c r="AI71" i="41"/>
  <c r="AI71" i="39" s="1"/>
  <c r="N70" i="41"/>
  <c r="N70" i="39" s="1"/>
  <c r="AJ68" i="41"/>
  <c r="AJ68" i="39" s="1"/>
  <c r="O67" i="41"/>
  <c r="O67" i="39" s="1"/>
  <c r="AK65" i="41"/>
  <c r="AK65" i="39" s="1"/>
  <c r="P64" i="41"/>
  <c r="P64" i="39" s="1"/>
  <c r="AL62" i="41"/>
  <c r="AL62" i="39" s="1"/>
  <c r="Q61" i="41"/>
  <c r="Q61" i="39" s="1"/>
  <c r="AM59" i="41"/>
  <c r="AM59" i="39" s="1"/>
  <c r="I74" i="41"/>
  <c r="I74" i="39" s="1"/>
  <c r="AE72" i="41"/>
  <c r="AE72" i="39" s="1"/>
  <c r="J71" i="41"/>
  <c r="J71" i="39" s="1"/>
  <c r="AF69" i="41"/>
  <c r="AF69" i="39" s="1"/>
  <c r="K68" i="41"/>
  <c r="K68" i="39" s="1"/>
  <c r="AG66" i="41"/>
  <c r="AG66" i="39" s="1"/>
  <c r="L65" i="41"/>
  <c r="L65" i="39" s="1"/>
  <c r="AH63" i="41"/>
  <c r="AH63" i="39" s="1"/>
  <c r="M62" i="41"/>
  <c r="M62" i="39" s="1"/>
  <c r="AI60" i="41"/>
  <c r="AI60" i="39" s="1"/>
  <c r="N59" i="41"/>
  <c r="N59" i="39" s="1"/>
  <c r="AA73" i="41"/>
  <c r="AA73" i="39" s="1"/>
  <c r="F72" i="41"/>
  <c r="F72" i="39" s="1"/>
  <c r="AB70" i="41"/>
  <c r="AB70" i="39" s="1"/>
  <c r="G69" i="41"/>
  <c r="G69" i="39" s="1"/>
  <c r="AC67" i="41"/>
  <c r="AC67" i="39" s="1"/>
  <c r="H66" i="41"/>
  <c r="H66" i="39" s="1"/>
  <c r="AD64" i="41"/>
  <c r="AD64" i="39" s="1"/>
  <c r="I63" i="41"/>
  <c r="I63" i="39" s="1"/>
  <c r="AE61" i="41"/>
  <c r="AE61" i="39" s="1"/>
  <c r="J60" i="41"/>
  <c r="J60" i="39" s="1"/>
  <c r="W74" i="41"/>
  <c r="W74" i="39" s="1"/>
  <c r="AS72" i="41"/>
  <c r="AS72" i="39" s="1"/>
  <c r="X71" i="41"/>
  <c r="X71" i="39" s="1"/>
  <c r="AT69" i="41"/>
  <c r="AT69" i="39" s="1"/>
  <c r="Y68" i="41"/>
  <c r="Y68" i="39" s="1"/>
  <c r="D67" i="41"/>
  <c r="D67" i="39" s="1"/>
  <c r="Z65" i="41"/>
  <c r="Z65" i="39" s="1"/>
  <c r="E64" i="41"/>
  <c r="E64" i="39" s="1"/>
  <c r="AA62" i="41"/>
  <c r="AA62" i="39" s="1"/>
  <c r="F61" i="41"/>
  <c r="F61" i="39" s="1"/>
  <c r="AB59" i="41"/>
  <c r="AB59" i="39" s="1"/>
  <c r="AO73" i="41"/>
  <c r="AO73" i="39" s="1"/>
  <c r="T72" i="41"/>
  <c r="T72" i="39" s="1"/>
  <c r="AP70" i="41"/>
  <c r="AP70" i="39" s="1"/>
  <c r="U69" i="41"/>
  <c r="U69" i="39" s="1"/>
  <c r="AQ67" i="41"/>
  <c r="AQ67" i="39" s="1"/>
  <c r="V66" i="41"/>
  <c r="V66" i="39" s="1"/>
  <c r="AR64" i="41"/>
  <c r="AR64" i="39" s="1"/>
  <c r="W63" i="41"/>
  <c r="W63" i="39" s="1"/>
  <c r="AS61" i="41"/>
  <c r="AS61" i="39" s="1"/>
  <c r="X60" i="41"/>
  <c r="X60" i="39" s="1"/>
  <c r="AK74" i="41"/>
  <c r="AK74" i="39" s="1"/>
  <c r="P73" i="41"/>
  <c r="P73" i="39" s="1"/>
  <c r="AL71" i="41"/>
  <c r="AL71" i="39" s="1"/>
  <c r="Q70" i="41"/>
  <c r="Q70" i="39" s="1"/>
  <c r="AM68" i="41"/>
  <c r="AM68" i="39" s="1"/>
  <c r="R67" i="41"/>
  <c r="R67" i="39" s="1"/>
  <c r="AN65" i="41"/>
  <c r="AN65" i="39" s="1"/>
  <c r="S64" i="41"/>
  <c r="S64" i="39" s="1"/>
  <c r="AO62" i="41"/>
  <c r="AO62" i="39" s="1"/>
  <c r="T61" i="41"/>
  <c r="T61" i="39" s="1"/>
  <c r="AP59" i="41"/>
  <c r="AP59" i="39" s="1"/>
  <c r="L74" i="41"/>
  <c r="L74" i="39" s="1"/>
  <c r="AH72" i="41"/>
  <c r="AH72" i="39" s="1"/>
  <c r="M71" i="41"/>
  <c r="M71" i="39" s="1"/>
  <c r="AI69" i="41"/>
  <c r="AI69" i="39" s="1"/>
  <c r="N68" i="41"/>
  <c r="N68" i="39" s="1"/>
  <c r="AJ66" i="41"/>
  <c r="AJ66" i="39" s="1"/>
  <c r="O65" i="41"/>
  <c r="O65" i="39" s="1"/>
  <c r="AK63" i="41"/>
  <c r="AK63" i="39" s="1"/>
  <c r="P62" i="41"/>
  <c r="P62" i="39" s="1"/>
  <c r="AL60" i="41"/>
  <c r="AL60" i="39" s="1"/>
  <c r="Q59" i="41"/>
  <c r="Q59" i="39" s="1"/>
  <c r="AO57" i="41"/>
  <c r="AO57" i="39" s="1"/>
  <c r="T56" i="41"/>
  <c r="T56" i="39" s="1"/>
  <c r="AP54" i="41"/>
  <c r="AP54" i="39" s="1"/>
  <c r="U53" i="41"/>
  <c r="U53" i="39" s="1"/>
  <c r="AQ51" i="41"/>
  <c r="AQ51" i="39" s="1"/>
  <c r="V50" i="41"/>
  <c r="V50" i="39" s="1"/>
  <c r="AR48" i="41"/>
  <c r="AR48" i="39" s="1"/>
  <c r="W47" i="41"/>
  <c r="W47" i="39" s="1"/>
  <c r="AS45" i="41"/>
  <c r="AS45" i="39" s="1"/>
  <c r="X44" i="41"/>
  <c r="X44" i="39" s="1"/>
  <c r="AK58" i="41"/>
  <c r="AK58" i="39" s="1"/>
  <c r="P57" i="41"/>
  <c r="P57" i="39" s="1"/>
  <c r="AL55" i="41"/>
  <c r="AL55" i="39" s="1"/>
  <c r="Q54" i="41"/>
  <c r="Q54" i="39" s="1"/>
  <c r="AM52" i="41"/>
  <c r="AM52" i="39" s="1"/>
  <c r="R51" i="41"/>
  <c r="R51" i="39" s="1"/>
  <c r="AN49" i="41"/>
  <c r="AN49" i="39" s="1"/>
  <c r="S48" i="41"/>
  <c r="S48" i="39" s="1"/>
  <c r="AO46" i="41"/>
  <c r="AO46" i="39" s="1"/>
  <c r="T45" i="41"/>
  <c r="T45" i="39" s="1"/>
  <c r="AP43" i="41"/>
  <c r="AP43" i="39" s="1"/>
  <c r="AQ57" i="41"/>
  <c r="AQ57" i="39" s="1"/>
  <c r="AQ55" i="41"/>
  <c r="AQ55" i="39" s="1"/>
  <c r="AQ53" i="41"/>
  <c r="AQ53" i="39" s="1"/>
  <c r="AS51" i="41"/>
  <c r="AS51" i="39" s="1"/>
  <c r="AS49" i="41"/>
  <c r="AS49" i="39" s="1"/>
  <c r="AS47" i="41"/>
  <c r="AS47" i="39" s="1"/>
  <c r="D46" i="41"/>
  <c r="D46" i="39" s="1"/>
  <c r="D44" i="41"/>
  <c r="D44" i="39" s="1"/>
  <c r="T42" i="41"/>
  <c r="T42" i="39" s="1"/>
  <c r="AP40" i="41"/>
  <c r="AP40" i="39" s="1"/>
  <c r="U39" i="41"/>
  <c r="U39" i="39" s="1"/>
  <c r="T57" i="41"/>
  <c r="T57" i="39" s="1"/>
  <c r="T55" i="41"/>
  <c r="T55" i="39" s="1"/>
  <c r="V53" i="41"/>
  <c r="V53" i="39" s="1"/>
  <c r="V51" i="41"/>
  <c r="V51" i="39" s="1"/>
  <c r="V49" i="41"/>
  <c r="V49" i="39" s="1"/>
  <c r="AD73" i="41"/>
  <c r="AD73" i="39" s="1"/>
  <c r="I72" i="41"/>
  <c r="I72" i="39" s="1"/>
  <c r="AE70" i="41"/>
  <c r="AE70" i="39" s="1"/>
  <c r="J69" i="41"/>
  <c r="J69" i="39" s="1"/>
  <c r="AF67" i="41"/>
  <c r="AF67" i="39" s="1"/>
  <c r="K66" i="41"/>
  <c r="K66" i="39" s="1"/>
  <c r="AG64" i="41"/>
  <c r="AG64" i="39" s="1"/>
  <c r="L63" i="41"/>
  <c r="L63" i="39" s="1"/>
  <c r="AH61" i="41"/>
  <c r="AH61" i="39" s="1"/>
  <c r="M60" i="41"/>
  <c r="M60" i="39" s="1"/>
  <c r="Z74" i="41"/>
  <c r="Z74" i="39" s="1"/>
  <c r="E73" i="41"/>
  <c r="E73" i="39" s="1"/>
  <c r="AA71" i="41"/>
  <c r="AA71" i="39" s="1"/>
  <c r="F70" i="41"/>
  <c r="F70" i="39" s="1"/>
  <c r="AB68" i="41"/>
  <c r="AB68" i="39" s="1"/>
  <c r="G67" i="41"/>
  <c r="G67" i="39" s="1"/>
  <c r="AC65" i="41"/>
  <c r="AC65" i="39" s="1"/>
  <c r="H64" i="41"/>
  <c r="H64" i="39" s="1"/>
  <c r="AD62" i="41"/>
  <c r="AD62" i="39" s="1"/>
  <c r="I61" i="41"/>
  <c r="I61" i="39" s="1"/>
  <c r="AE59" i="41"/>
  <c r="AE59" i="39" s="1"/>
  <c r="AR73" i="41"/>
  <c r="AR73" i="39" s="1"/>
  <c r="W72" i="41"/>
  <c r="W72" i="39" s="1"/>
  <c r="AS70" i="41"/>
  <c r="AS70" i="39" s="1"/>
  <c r="X69" i="41"/>
  <c r="X69" i="39" s="1"/>
  <c r="AT67" i="41"/>
  <c r="AT67" i="39" s="1"/>
  <c r="Y66" i="41"/>
  <c r="Y66" i="39" s="1"/>
  <c r="D65" i="41"/>
  <c r="D65" i="39" s="1"/>
  <c r="Z63" i="41"/>
  <c r="Z63" i="39" s="1"/>
  <c r="E62" i="41"/>
  <c r="E62" i="39" s="1"/>
  <c r="AA60" i="41"/>
  <c r="AA60" i="39" s="1"/>
  <c r="AN74" i="41"/>
  <c r="AN74" i="39" s="1"/>
  <c r="S73" i="41"/>
  <c r="S73" i="39" s="1"/>
  <c r="AO71" i="41"/>
  <c r="AO71" i="39" s="1"/>
  <c r="T70" i="41"/>
  <c r="T70" i="39" s="1"/>
  <c r="AP68" i="41"/>
  <c r="AP68" i="39" s="1"/>
  <c r="U67" i="41"/>
  <c r="U67" i="39" s="1"/>
  <c r="AQ65" i="41"/>
  <c r="AQ65" i="39" s="1"/>
  <c r="V64" i="41"/>
  <c r="V64" i="39" s="1"/>
  <c r="AR62" i="41"/>
  <c r="AR62" i="39" s="1"/>
  <c r="W61" i="41"/>
  <c r="W61" i="39" s="1"/>
  <c r="AS59" i="41"/>
  <c r="AS59" i="39" s="1"/>
  <c r="O74" i="41"/>
  <c r="O74" i="39" s="1"/>
  <c r="AK72" i="41"/>
  <c r="AK72" i="39" s="1"/>
  <c r="P71" i="41"/>
  <c r="P71" i="39" s="1"/>
  <c r="AL69" i="41"/>
  <c r="AL69" i="39" s="1"/>
  <c r="Q68" i="41"/>
  <c r="Q68" i="39" s="1"/>
  <c r="AM66" i="41"/>
  <c r="AM66" i="39" s="1"/>
  <c r="R65" i="41"/>
  <c r="R65" i="39" s="1"/>
  <c r="AN63" i="41"/>
  <c r="AN63" i="39" s="1"/>
  <c r="S62" i="41"/>
  <c r="S62" i="39" s="1"/>
  <c r="AO60" i="41"/>
  <c r="AO60" i="39" s="1"/>
  <c r="T59" i="41"/>
  <c r="T59" i="39" s="1"/>
  <c r="AG73" i="41"/>
  <c r="AG73" i="39" s="1"/>
  <c r="L72" i="41"/>
  <c r="L72" i="39" s="1"/>
  <c r="AH70" i="41"/>
  <c r="AH70" i="39" s="1"/>
  <c r="M69" i="41"/>
  <c r="M69" i="39" s="1"/>
  <c r="AI67" i="41"/>
  <c r="AI67" i="39" s="1"/>
  <c r="N66" i="41"/>
  <c r="N66" i="39" s="1"/>
  <c r="AJ64" i="41"/>
  <c r="AJ64" i="39" s="1"/>
  <c r="O63" i="41"/>
  <c r="O63" i="39" s="1"/>
  <c r="AK61" i="41"/>
  <c r="AK61" i="39" s="1"/>
  <c r="P60" i="41"/>
  <c r="P60" i="39" s="1"/>
  <c r="AC74" i="41"/>
  <c r="AC74" i="39" s="1"/>
  <c r="H73" i="41"/>
  <c r="H73" i="39" s="1"/>
  <c r="AD71" i="41"/>
  <c r="AD71" i="39" s="1"/>
  <c r="I70" i="41"/>
  <c r="I70" i="39" s="1"/>
  <c r="AE68" i="41"/>
  <c r="AE68" i="39" s="1"/>
  <c r="J67" i="41"/>
  <c r="J67" i="39" s="1"/>
  <c r="AF65" i="41"/>
  <c r="AF65" i="39" s="1"/>
  <c r="K64" i="41"/>
  <c r="K64" i="39" s="1"/>
  <c r="AG62" i="41"/>
  <c r="AG62" i="39" s="1"/>
  <c r="L61" i="41"/>
  <c r="L61" i="39" s="1"/>
  <c r="AH59" i="41"/>
  <c r="AH59" i="39" s="1"/>
  <c r="D74" i="41"/>
  <c r="D74" i="39" s="1"/>
  <c r="Z72" i="41"/>
  <c r="Z72" i="39" s="1"/>
  <c r="E71" i="41"/>
  <c r="E71" i="39" s="1"/>
  <c r="AA69" i="41"/>
  <c r="AA69" i="39" s="1"/>
  <c r="F68" i="41"/>
  <c r="F68" i="39" s="1"/>
  <c r="AB66" i="41"/>
  <c r="AB66" i="39" s="1"/>
  <c r="G65" i="41"/>
  <c r="G65" i="39" s="1"/>
  <c r="AC63" i="41"/>
  <c r="AC63" i="39" s="1"/>
  <c r="H62" i="41"/>
  <c r="H62" i="39" s="1"/>
  <c r="AD60" i="41"/>
  <c r="AD60" i="39" s="1"/>
  <c r="K59" i="41"/>
  <c r="K59" i="39" s="1"/>
  <c r="AG57" i="41"/>
  <c r="AG57" i="39" s="1"/>
  <c r="L56" i="41"/>
  <c r="L56" i="39" s="1"/>
  <c r="AH54" i="41"/>
  <c r="AH54" i="39" s="1"/>
  <c r="M53" i="41"/>
  <c r="M53" i="39" s="1"/>
  <c r="AI51" i="41"/>
  <c r="AI51" i="39" s="1"/>
  <c r="N50" i="41"/>
  <c r="N50" i="39" s="1"/>
  <c r="AJ48" i="41"/>
  <c r="AJ48" i="39" s="1"/>
  <c r="O47" i="41"/>
  <c r="O47" i="39" s="1"/>
  <c r="AK45" i="41"/>
  <c r="AK45" i="39" s="1"/>
  <c r="P44" i="41"/>
  <c r="P44" i="39" s="1"/>
  <c r="AC58" i="41"/>
  <c r="AC58" i="39" s="1"/>
  <c r="H57" i="41"/>
  <c r="H57" i="39" s="1"/>
  <c r="AD55" i="41"/>
  <c r="AD55" i="39" s="1"/>
  <c r="I54" i="41"/>
  <c r="I54" i="39" s="1"/>
  <c r="AE52" i="41"/>
  <c r="AE52" i="39" s="1"/>
  <c r="J51" i="41"/>
  <c r="J51" i="39" s="1"/>
  <c r="AF49" i="41"/>
  <c r="AF49" i="39" s="1"/>
  <c r="K48" i="41"/>
  <c r="K48" i="39" s="1"/>
  <c r="AG46" i="41"/>
  <c r="AG46" i="39" s="1"/>
  <c r="L45" i="41"/>
  <c r="L45" i="39" s="1"/>
  <c r="AH43" i="41"/>
  <c r="AH43" i="39" s="1"/>
  <c r="AE57" i="41"/>
  <c r="AE57" i="39" s="1"/>
  <c r="AG55" i="41"/>
  <c r="AG55" i="39" s="1"/>
  <c r="AG53" i="41"/>
  <c r="AG53" i="39" s="1"/>
  <c r="AG51" i="41"/>
  <c r="AG51" i="39" s="1"/>
  <c r="AI49" i="41"/>
  <c r="AI49" i="39" s="1"/>
  <c r="AI47" i="41"/>
  <c r="AI47" i="39" s="1"/>
  <c r="AI45" i="41"/>
  <c r="AI45" i="39" s="1"/>
  <c r="AK43" i="41"/>
  <c r="AK43" i="39" s="1"/>
  <c r="L42" i="41"/>
  <c r="L42" i="39" s="1"/>
  <c r="AH40" i="41"/>
  <c r="AH40" i="39" s="1"/>
  <c r="H59" i="41"/>
  <c r="H59" i="39" s="1"/>
  <c r="J57" i="41"/>
  <c r="J57" i="39" s="1"/>
  <c r="J55" i="41"/>
  <c r="J55" i="39" s="1"/>
  <c r="J53" i="41"/>
  <c r="J53" i="39" s="1"/>
  <c r="L51" i="41"/>
  <c r="L51" i="39" s="1"/>
  <c r="L49" i="41"/>
  <c r="L49" i="39" s="1"/>
  <c r="L47" i="41"/>
  <c r="L47" i="39" s="1"/>
  <c r="N45" i="41"/>
  <c r="N45" i="39" s="1"/>
  <c r="P43" i="41"/>
  <c r="P43" i="39" s="1"/>
  <c r="AL41" i="41"/>
  <c r="AL41" i="39" s="1"/>
  <c r="Q40" i="41"/>
  <c r="Q40" i="39" s="1"/>
  <c r="AR57" i="41"/>
  <c r="AR57" i="39" s="1"/>
  <c r="P55" i="41"/>
  <c r="P55" i="39" s="1"/>
  <c r="AC52" i="41"/>
  <c r="AC52" i="39" s="1"/>
  <c r="AT49" i="41"/>
  <c r="AT49" i="39" s="1"/>
  <c r="R47" i="41"/>
  <c r="R47" i="39" s="1"/>
  <c r="AG44" i="41"/>
  <c r="AG44" i="39" s="1"/>
  <c r="U42" i="41"/>
  <c r="U42" i="39" s="1"/>
  <c r="U40" i="41"/>
  <c r="U40" i="39" s="1"/>
  <c r="AF38" i="41"/>
  <c r="AF38" i="39" s="1"/>
  <c r="K37" i="41"/>
  <c r="K37" i="39" s="1"/>
  <c r="AG35" i="41"/>
  <c r="AG35" i="39" s="1"/>
  <c r="F57" i="41"/>
  <c r="F57" i="39" s="1"/>
  <c r="W54" i="41"/>
  <c r="W54" i="39" s="1"/>
  <c r="AL51" i="41"/>
  <c r="AL51" i="39" s="1"/>
  <c r="J49" i="41"/>
  <c r="J49" i="39" s="1"/>
  <c r="AA46" i="41"/>
  <c r="AA46" i="39" s="1"/>
  <c r="AN43" i="41"/>
  <c r="AN43" i="39" s="1"/>
  <c r="AJ41" i="41"/>
  <c r="AJ41" i="39" s="1"/>
  <c r="AL39" i="41"/>
  <c r="AL39" i="39" s="1"/>
  <c r="L38" i="41"/>
  <c r="L38" i="39" s="1"/>
  <c r="AH36" i="41"/>
  <c r="AH36" i="39" s="1"/>
  <c r="M35" i="41"/>
  <c r="M35" i="39" s="1"/>
  <c r="AO55" i="41"/>
  <c r="AO55" i="39" s="1"/>
  <c r="S52" i="41"/>
  <c r="S52" i="39" s="1"/>
  <c r="AN48" i="41"/>
  <c r="AN48" i="39" s="1"/>
  <c r="Q45" i="41"/>
  <c r="Q45" i="39" s="1"/>
  <c r="M42" i="41"/>
  <c r="M42" i="39" s="1"/>
  <c r="AA39" i="41"/>
  <c r="AA39" i="39" s="1"/>
  <c r="Z37" i="41"/>
  <c r="Z37" i="39" s="1"/>
  <c r="AA35" i="41"/>
  <c r="AA35" i="39" s="1"/>
  <c r="AT33" i="41"/>
  <c r="AT33" i="39" s="1"/>
  <c r="Y32" i="41"/>
  <c r="Y32" i="39" s="1"/>
  <c r="D58" i="41"/>
  <c r="D58" i="39" s="1"/>
  <c r="AA54" i="41"/>
  <c r="AA54" i="39" s="1"/>
  <c r="AA74" i="41"/>
  <c r="AA74" i="39" s="1"/>
  <c r="AE62" i="41"/>
  <c r="AE62" i="39" s="1"/>
  <c r="Z66" i="41"/>
  <c r="Z66" i="39" s="1"/>
  <c r="U70" i="41"/>
  <c r="U70" i="39" s="1"/>
  <c r="P74" i="41"/>
  <c r="P74" i="39" s="1"/>
  <c r="T62" i="41"/>
  <c r="T62" i="39" s="1"/>
  <c r="O66" i="41"/>
  <c r="O66" i="39" s="1"/>
  <c r="J70" i="41"/>
  <c r="J70" i="39" s="1"/>
  <c r="E74" i="41"/>
  <c r="E74" i="39" s="1"/>
  <c r="Q62" i="41"/>
  <c r="Q62" i="39" s="1"/>
  <c r="AE73" i="41"/>
  <c r="AE73" i="39" s="1"/>
  <c r="AQ69" i="41"/>
  <c r="AQ69" i="39" s="1"/>
  <c r="F73" i="41"/>
  <c r="F73" i="39" s="1"/>
  <c r="J61" i="41"/>
  <c r="J61" i="39" s="1"/>
  <c r="E65" i="41"/>
  <c r="E65" i="39" s="1"/>
  <c r="AQ68" i="41"/>
  <c r="AQ68" i="39" s="1"/>
  <c r="AL72" i="41"/>
  <c r="AL72" i="39" s="1"/>
  <c r="AP60" i="41"/>
  <c r="AP60" i="39" s="1"/>
  <c r="AK64" i="41"/>
  <c r="AK64" i="39" s="1"/>
  <c r="AF68" i="41"/>
  <c r="AF68" i="39" s="1"/>
  <c r="AA72" i="41"/>
  <c r="AA72" i="39" s="1"/>
  <c r="I62" i="41"/>
  <c r="I62" i="39" s="1"/>
  <c r="W73" i="41"/>
  <c r="W73" i="39" s="1"/>
  <c r="K69" i="41"/>
  <c r="K69" i="39" s="1"/>
  <c r="W65" i="41"/>
  <c r="W65" i="39" s="1"/>
  <c r="AA61" i="41"/>
  <c r="AA61" i="39" s="1"/>
  <c r="Q57" i="41"/>
  <c r="Q57" i="39" s="1"/>
  <c r="AC53" i="41"/>
  <c r="AC53" i="39" s="1"/>
  <c r="AG49" i="41"/>
  <c r="AG49" i="39" s="1"/>
  <c r="U45" i="41"/>
  <c r="U45" i="39" s="1"/>
  <c r="X57" i="41"/>
  <c r="X57" i="39" s="1"/>
  <c r="AB53" i="41"/>
  <c r="AB53" i="39" s="1"/>
  <c r="P49" i="41"/>
  <c r="P49" i="39" s="1"/>
  <c r="AB45" i="41"/>
  <c r="AB45" i="39" s="1"/>
  <c r="AP56" i="41"/>
  <c r="AP56" i="39" s="1"/>
  <c r="M51" i="41"/>
  <c r="M51" i="39" s="1"/>
  <c r="N46" i="41"/>
  <c r="N46" i="39" s="1"/>
  <c r="AE41" i="41"/>
  <c r="AE41" i="39" s="1"/>
  <c r="AE56" i="41"/>
  <c r="AE56" i="39" s="1"/>
  <c r="AF51" i="41"/>
  <c r="AF51" i="39" s="1"/>
  <c r="AI46" i="41"/>
  <c r="AI46" i="39" s="1"/>
  <c r="AQ42" i="41"/>
  <c r="AQ42" i="39" s="1"/>
  <c r="AR39" i="41"/>
  <c r="AR39" i="39" s="1"/>
  <c r="AC54" i="41"/>
  <c r="AC54" i="39" s="1"/>
  <c r="R49" i="41"/>
  <c r="R49" i="39" s="1"/>
  <c r="E44" i="41"/>
  <c r="E44" i="39" s="1"/>
  <c r="AP39" i="41"/>
  <c r="AP39" i="39" s="1"/>
  <c r="AL36" i="41"/>
  <c r="AL36" i="39" s="1"/>
  <c r="W56" i="41"/>
  <c r="W56" i="39" s="1"/>
  <c r="H51" i="41"/>
  <c r="H51" i="39" s="1"/>
  <c r="AN45" i="41"/>
  <c r="AN45" i="39" s="1"/>
  <c r="P41" i="41"/>
  <c r="P41" i="39" s="1"/>
  <c r="AM37" i="41"/>
  <c r="AM37" i="39" s="1"/>
  <c r="Z58" i="41"/>
  <c r="Z58" i="39" s="1"/>
  <c r="Y51" i="41"/>
  <c r="Y51" i="39" s="1"/>
  <c r="U44" i="41"/>
  <c r="U44" i="39" s="1"/>
  <c r="D39" i="41"/>
  <c r="D39" i="39" s="1"/>
  <c r="H35" i="41"/>
  <c r="H35" i="39" s="1"/>
  <c r="I32" i="41"/>
  <c r="I32" i="39" s="1"/>
  <c r="AE53" i="41"/>
  <c r="AE53" i="39" s="1"/>
  <c r="N49" i="41"/>
  <c r="N49" i="39" s="1"/>
  <c r="T44" i="41"/>
  <c r="T44" i="39" s="1"/>
  <c r="X40" i="41"/>
  <c r="X40" i="39" s="1"/>
  <c r="AJ37" i="41"/>
  <c r="AJ37" i="39" s="1"/>
  <c r="AT57" i="41"/>
  <c r="AT57" i="39" s="1"/>
  <c r="I53" i="41"/>
  <c r="I53" i="39" s="1"/>
  <c r="AC49" i="41"/>
  <c r="AC49" i="39" s="1"/>
  <c r="G46" i="41"/>
  <c r="G46" i="39" s="1"/>
  <c r="AL42" i="41"/>
  <c r="AL42" i="39" s="1"/>
  <c r="AB71" i="41"/>
  <c r="AB71" i="39" s="1"/>
  <c r="AF59" i="41"/>
  <c r="AF59" i="39" s="1"/>
  <c r="AA63" i="41"/>
  <c r="AA63" i="39" s="1"/>
  <c r="V67" i="41"/>
  <c r="V67" i="39" s="1"/>
  <c r="Q71" i="41"/>
  <c r="Q71" i="39" s="1"/>
  <c r="U59" i="41"/>
  <c r="U59" i="39" s="1"/>
  <c r="P63" i="41"/>
  <c r="P63" i="39" s="1"/>
  <c r="K67" i="41"/>
  <c r="K67" i="39" s="1"/>
  <c r="F71" i="41"/>
  <c r="F71" i="39" s="1"/>
  <c r="AM60" i="41"/>
  <c r="AM60" i="39" s="1"/>
  <c r="AP72" i="41"/>
  <c r="AP72" i="39" s="1"/>
  <c r="AT68" i="41"/>
  <c r="AT68" i="39" s="1"/>
  <c r="AH64" i="41"/>
  <c r="AH64" i="39" s="1"/>
  <c r="AT60" i="41"/>
  <c r="AT60" i="39" s="1"/>
  <c r="I57" i="41"/>
  <c r="I57" i="39" s="1"/>
  <c r="AN52" i="41"/>
  <c r="AN52" i="39" s="1"/>
  <c r="I49" i="41"/>
  <c r="I49" i="39" s="1"/>
  <c r="M45" i="41"/>
  <c r="M45" i="39" s="1"/>
  <c r="AI56" i="41"/>
  <c r="AI56" i="39" s="1"/>
  <c r="D53" i="41"/>
  <c r="D53" i="39" s="1"/>
  <c r="H49" i="41"/>
  <c r="H49" i="39" s="1"/>
  <c r="AM44" i="41"/>
  <c r="AM44" i="39" s="1"/>
  <c r="J56" i="41"/>
  <c r="J56" i="39" s="1"/>
  <c r="AR50" i="41"/>
  <c r="AR50" i="39" s="1"/>
  <c r="O45" i="41"/>
  <c r="O45" i="39" s="1"/>
  <c r="G41" i="41"/>
  <c r="G41" i="39" s="1"/>
  <c r="U56" i="41"/>
  <c r="U56" i="39" s="1"/>
  <c r="AG50" i="41"/>
  <c r="AG50" i="39" s="1"/>
  <c r="W46" i="41"/>
  <c r="W46" i="39" s="1"/>
  <c r="AI42" i="41"/>
  <c r="AI42" i="39" s="1"/>
  <c r="AJ39" i="41"/>
  <c r="AJ39" i="39" s="1"/>
  <c r="O54" i="41"/>
  <c r="O54" i="39" s="1"/>
  <c r="D49" i="41"/>
  <c r="D49" i="39" s="1"/>
  <c r="AF43" i="41"/>
  <c r="AF43" i="39" s="1"/>
  <c r="AF39" i="41"/>
  <c r="AF39" i="39" s="1"/>
  <c r="AD36" i="41"/>
  <c r="AD36" i="39" s="1"/>
  <c r="G56" i="41"/>
  <c r="G56" i="39" s="1"/>
  <c r="AM50" i="41"/>
  <c r="AM50" i="39" s="1"/>
  <c r="Z45" i="41"/>
  <c r="Z45" i="39" s="1"/>
  <c r="D41" i="41"/>
  <c r="D41" i="39" s="1"/>
  <c r="AE37" i="41"/>
  <c r="AE37" i="39" s="1"/>
  <c r="H58" i="41"/>
  <c r="H58" i="39" s="1"/>
  <c r="F51" i="41"/>
  <c r="F51" i="39" s="1"/>
  <c r="AS43" i="41"/>
  <c r="AS43" i="39" s="1"/>
  <c r="AK38" i="41"/>
  <c r="AK38" i="39" s="1"/>
  <c r="AQ34" i="41"/>
  <c r="AQ34" i="39" s="1"/>
  <c r="AR31" i="41"/>
  <c r="AR31" i="39" s="1"/>
  <c r="N53" i="41"/>
  <c r="N53" i="39" s="1"/>
  <c r="R48" i="41"/>
  <c r="R48" i="39" s="1"/>
  <c r="AR43" i="41"/>
  <c r="AR43" i="39" s="1"/>
  <c r="L40" i="41"/>
  <c r="L40" i="39" s="1"/>
  <c r="N37" i="41"/>
  <c r="N37" i="39" s="1"/>
  <c r="AA57" i="41"/>
  <c r="AA57" i="39" s="1"/>
  <c r="AI52" i="41"/>
  <c r="AI52" i="39" s="1"/>
  <c r="K49" i="41"/>
  <c r="K49" i="39" s="1"/>
  <c r="AE45" i="41"/>
  <c r="AE45" i="39" s="1"/>
  <c r="W42" i="41"/>
  <c r="W42" i="39" s="1"/>
  <c r="AM39" i="41"/>
  <c r="AM39" i="39" s="1"/>
  <c r="AH37" i="41"/>
  <c r="AH37" i="39" s="1"/>
  <c r="AI35" i="41"/>
  <c r="AI35" i="39" s="1"/>
  <c r="I34" i="41"/>
  <c r="I34" i="39" s="1"/>
  <c r="AE32" i="41"/>
  <c r="AE32" i="39" s="1"/>
  <c r="AI55" i="41"/>
  <c r="AI55" i="39" s="1"/>
  <c r="M52" i="41"/>
  <c r="M52" i="39" s="1"/>
  <c r="AF48" i="41"/>
  <c r="AF48" i="39" s="1"/>
  <c r="I45" i="41"/>
  <c r="I45" i="39" s="1"/>
  <c r="G42" i="41"/>
  <c r="G42" i="39" s="1"/>
  <c r="W39" i="41"/>
  <c r="W39" i="39" s="1"/>
  <c r="V37" i="41"/>
  <c r="V37" i="39" s="1"/>
  <c r="W35" i="41"/>
  <c r="W35" i="39" s="1"/>
  <c r="AJ58" i="41"/>
  <c r="AJ58" i="39" s="1"/>
  <c r="M55" i="41"/>
  <c r="M55" i="39" s="1"/>
  <c r="AJ51" i="41"/>
  <c r="AJ51" i="39" s="1"/>
  <c r="J48" i="41"/>
  <c r="J48" i="39" s="1"/>
  <c r="AD44" i="41"/>
  <c r="AD44" i="39" s="1"/>
  <c r="AH41" i="41"/>
  <c r="AH41" i="39" s="1"/>
  <c r="J39" i="41"/>
  <c r="J39" i="39" s="1"/>
  <c r="J37" i="41"/>
  <c r="J37" i="39" s="1"/>
  <c r="L35" i="41"/>
  <c r="L35" i="39" s="1"/>
  <c r="AH33" i="41"/>
  <c r="AH33" i="39" s="1"/>
  <c r="AI57" i="41"/>
  <c r="AI57" i="39" s="1"/>
  <c r="M54" i="41"/>
  <c r="M54" i="39" s="1"/>
  <c r="AF50" i="41"/>
  <c r="AF50" i="39" s="1"/>
  <c r="I47" i="41"/>
  <c r="I47" i="39" s="1"/>
  <c r="AD43" i="41"/>
  <c r="AD43" i="39" s="1"/>
  <c r="AR40" i="41"/>
  <c r="AR40" i="39" s="1"/>
  <c r="AA38" i="41"/>
  <c r="AA38" i="39" s="1"/>
  <c r="AB36" i="41"/>
  <c r="AB36" i="39" s="1"/>
  <c r="AJ34" i="41"/>
  <c r="AJ34" i="39" s="1"/>
  <c r="AT52" i="41"/>
  <c r="AT52" i="39" s="1"/>
  <c r="D40" i="41"/>
  <c r="D40" i="39" s="1"/>
  <c r="AM33" i="41"/>
  <c r="AM33" i="39" s="1"/>
  <c r="AL31" i="41"/>
  <c r="AL31" i="39" s="1"/>
  <c r="O30" i="41"/>
  <c r="O30" i="39" s="1"/>
  <c r="AK28" i="41"/>
  <c r="AK28" i="39" s="1"/>
  <c r="P27" i="41"/>
  <c r="P27" i="39" s="1"/>
  <c r="AL25" i="41"/>
  <c r="AL25" i="39" s="1"/>
  <c r="Q24" i="41"/>
  <c r="Q24" i="39" s="1"/>
  <c r="AM22" i="41"/>
  <c r="AM22" i="39" s="1"/>
  <c r="R21" i="41"/>
  <c r="R21" i="39" s="1"/>
  <c r="K47" i="41"/>
  <c r="K47" i="39" s="1"/>
  <c r="AC36" i="41"/>
  <c r="AC36" i="39" s="1"/>
  <c r="AL32" i="41"/>
  <c r="AL32" i="39" s="1"/>
  <c r="I31" i="41"/>
  <c r="I31" i="39" s="1"/>
  <c r="AE29" i="41"/>
  <c r="AE29" i="39" s="1"/>
  <c r="J28" i="41"/>
  <c r="J28" i="39" s="1"/>
  <c r="AF26" i="41"/>
  <c r="AF26" i="39" s="1"/>
  <c r="AC55" i="41"/>
  <c r="AC55" i="39" s="1"/>
  <c r="AS41" i="41"/>
  <c r="AS41" i="39" s="1"/>
  <c r="V34" i="41"/>
  <c r="V34" i="39" s="1"/>
  <c r="H32" i="41"/>
  <c r="H32" i="39" s="1"/>
  <c r="AA30" i="41"/>
  <c r="AA30" i="39" s="1"/>
  <c r="F29" i="41"/>
  <c r="F29" i="39" s="1"/>
  <c r="AB27" i="41"/>
  <c r="AB27" i="39" s="1"/>
  <c r="G26" i="41"/>
  <c r="G26" i="39" s="1"/>
  <c r="AC24" i="41"/>
  <c r="AC24" i="39" s="1"/>
  <c r="H23" i="41"/>
  <c r="H23" i="39" s="1"/>
  <c r="AG43" i="41"/>
  <c r="AG43" i="39" s="1"/>
  <c r="K33" i="41"/>
  <c r="K33" i="39" s="1"/>
  <c r="X30" i="41"/>
  <c r="X30" i="39" s="1"/>
  <c r="G28" i="41"/>
  <c r="G28" i="39" s="1"/>
  <c r="AG25" i="41"/>
  <c r="AG25" i="39" s="1"/>
  <c r="AH23" i="41"/>
  <c r="AH23" i="39" s="1"/>
  <c r="AN21" i="41"/>
  <c r="AN21" i="39" s="1"/>
  <c r="O20" i="41"/>
  <c r="O20" i="39" s="1"/>
  <c r="AK18" i="41"/>
  <c r="AK18" i="39" s="1"/>
  <c r="P17" i="41"/>
  <c r="P17" i="39" s="1"/>
  <c r="AL15" i="41"/>
  <c r="AL15" i="39" s="1"/>
  <c r="Q14" i="41"/>
  <c r="Q14" i="39" s="1"/>
  <c r="AI54" i="41"/>
  <c r="AI54" i="39" s="1"/>
  <c r="H36" i="41"/>
  <c r="H36" i="39" s="1"/>
  <c r="AE31" i="41"/>
  <c r="AE31" i="39" s="1"/>
  <c r="M29" i="41"/>
  <c r="M29" i="39" s="1"/>
  <c r="AO26" i="41"/>
  <c r="AO26" i="39" s="1"/>
  <c r="AF24" i="41"/>
  <c r="AF24" i="39" s="1"/>
  <c r="AG22" i="41"/>
  <c r="AG22" i="39" s="1"/>
  <c r="AT20" i="41"/>
  <c r="AT20" i="39" s="1"/>
  <c r="Y19" i="41"/>
  <c r="Y19" i="39" s="1"/>
  <c r="D18" i="41"/>
  <c r="D18" i="39" s="1"/>
  <c r="AN56" i="41"/>
  <c r="AN56" i="39" s="1"/>
  <c r="I37" i="41"/>
  <c r="I37" i="39" s="1"/>
  <c r="AO31" i="41"/>
  <c r="AO31" i="39" s="1"/>
  <c r="X29" i="41"/>
  <c r="X29" i="39" s="1"/>
  <c r="G27" i="41"/>
  <c r="G27" i="39" s="1"/>
  <c r="AN24" i="41"/>
  <c r="AN24" i="39" s="1"/>
  <c r="AO22" i="41"/>
  <c r="AO22" i="39" s="1"/>
  <c r="I21" i="41"/>
  <c r="I21" i="39" s="1"/>
  <c r="AE19" i="41"/>
  <c r="AE19" i="39" s="1"/>
  <c r="J18" i="41"/>
  <c r="J18" i="39" s="1"/>
  <c r="AF16" i="41"/>
  <c r="AF16" i="39" s="1"/>
  <c r="AJ50" i="41"/>
  <c r="AJ50" i="39" s="1"/>
  <c r="AD34" i="41"/>
  <c r="AD34" i="39" s="1"/>
  <c r="M31" i="41"/>
  <c r="M31" i="39" s="1"/>
  <c r="AM28" i="41"/>
  <c r="AM28" i="39" s="1"/>
  <c r="V26" i="41"/>
  <c r="V26" i="39" s="1"/>
  <c r="R24" i="41"/>
  <c r="R24" i="39" s="1"/>
  <c r="T22" i="41"/>
  <c r="T22" i="39" s="1"/>
  <c r="AI20" i="41"/>
  <c r="AI20" i="39" s="1"/>
  <c r="N19" i="41"/>
  <c r="N19" i="39" s="1"/>
  <c r="AJ17" i="41"/>
  <c r="AJ17" i="39" s="1"/>
  <c r="O16" i="41"/>
  <c r="O16" i="39" s="1"/>
  <c r="AK14" i="41"/>
  <c r="AK14" i="39" s="1"/>
  <c r="AC44" i="41"/>
  <c r="AC44" i="39" s="1"/>
  <c r="AC30" i="41"/>
  <c r="AC30" i="39" s="1"/>
  <c r="AM25" i="41"/>
  <c r="AM25" i="39" s="1"/>
  <c r="AR21" i="41"/>
  <c r="AR21" i="39" s="1"/>
  <c r="W32" i="41"/>
  <c r="W32" i="39" s="1"/>
  <c r="AA27" i="41"/>
  <c r="AA27" i="39" s="1"/>
  <c r="O23" i="41"/>
  <c r="O23" i="39" s="1"/>
  <c r="AR19" i="41"/>
  <c r="AR19" i="39" s="1"/>
  <c r="G70" i="41"/>
  <c r="G70" i="39" s="1"/>
  <c r="AS73" i="41"/>
  <c r="AS73" i="39" s="1"/>
  <c r="F62" i="41"/>
  <c r="F62" i="39" s="1"/>
  <c r="AR65" i="41"/>
  <c r="AR65" i="39" s="1"/>
  <c r="AM69" i="41"/>
  <c r="AM69" i="39" s="1"/>
  <c r="AH73" i="41"/>
  <c r="AH73" i="39" s="1"/>
  <c r="AL61" i="41"/>
  <c r="AL61" i="39" s="1"/>
  <c r="AG65" i="41"/>
  <c r="AG65" i="39" s="1"/>
  <c r="AB69" i="41"/>
  <c r="AB69" i="39" s="1"/>
  <c r="AE60" i="41"/>
  <c r="AE60" i="39" s="1"/>
  <c r="J72" i="41"/>
  <c r="J72" i="39" s="1"/>
  <c r="V68" i="41"/>
  <c r="V68" i="39" s="1"/>
  <c r="Z64" i="41"/>
  <c r="Z64" i="39" s="1"/>
  <c r="N60" i="41"/>
  <c r="N60" i="39" s="1"/>
  <c r="AB56" i="41"/>
  <c r="AB56" i="39" s="1"/>
  <c r="AF52" i="41"/>
  <c r="AF52" i="39" s="1"/>
  <c r="T48" i="41"/>
  <c r="T48" i="39" s="1"/>
  <c r="AF44" i="41"/>
  <c r="AF44" i="39" s="1"/>
  <c r="AA56" i="41"/>
  <c r="AA56" i="39" s="1"/>
  <c r="O52" i="41"/>
  <c r="O52" i="39" s="1"/>
  <c r="AA48" i="41"/>
  <c r="AA48" i="39" s="1"/>
  <c r="AE44" i="41"/>
  <c r="AE44" i="39" s="1"/>
  <c r="K55" i="41"/>
  <c r="K55" i="39" s="1"/>
  <c r="L50" i="41"/>
  <c r="L50" i="39" s="1"/>
  <c r="AT44" i="41"/>
  <c r="AT44" i="39" s="1"/>
  <c r="R40" i="41"/>
  <c r="R40" i="39" s="1"/>
  <c r="AF55" i="41"/>
  <c r="AF55" i="39" s="1"/>
  <c r="W50" i="41"/>
  <c r="W50" i="39" s="1"/>
  <c r="AH45" i="41"/>
  <c r="AH45" i="39" s="1"/>
  <c r="K42" i="41"/>
  <c r="K42" i="39" s="1"/>
  <c r="AA58" i="41"/>
  <c r="AA58" i="39" s="1"/>
  <c r="P53" i="41"/>
  <c r="P53" i="39" s="1"/>
  <c r="E48" i="41"/>
  <c r="E48" i="39" s="1"/>
  <c r="AO42" i="41"/>
  <c r="AO42" i="39" s="1"/>
  <c r="E39" i="41"/>
  <c r="E39" i="39" s="1"/>
  <c r="F36" i="41"/>
  <c r="F36" i="39" s="1"/>
  <c r="H55" i="41"/>
  <c r="H55" i="39" s="1"/>
  <c r="AL49" i="41"/>
  <c r="AL49" i="39" s="1"/>
  <c r="AA44" i="41"/>
  <c r="AA44" i="39" s="1"/>
  <c r="O40" i="41"/>
  <c r="O40" i="39" s="1"/>
  <c r="G37" i="41"/>
  <c r="G37" i="39" s="1"/>
  <c r="AL56" i="41"/>
  <c r="AL56" i="39" s="1"/>
  <c r="AJ49" i="41"/>
  <c r="AJ49" i="39" s="1"/>
  <c r="AN42" i="41"/>
  <c r="AN42" i="39" s="1"/>
  <c r="E38" i="41"/>
  <c r="E38" i="39" s="1"/>
  <c r="S34" i="41"/>
  <c r="S34" i="39" s="1"/>
  <c r="AR58" i="41"/>
  <c r="AR58" i="39" s="1"/>
  <c r="AJ52" i="41"/>
  <c r="AJ52" i="39" s="1"/>
  <c r="AP47" i="41"/>
  <c r="AP47" i="39" s="1"/>
  <c r="K43" i="41"/>
  <c r="K43" i="39" s="1"/>
  <c r="AN39" i="41"/>
  <c r="AN39" i="39" s="1"/>
  <c r="D37" i="41"/>
  <c r="D37" i="39" s="1"/>
  <c r="AG56" i="41"/>
  <c r="AG56" i="39" s="1"/>
  <c r="N52" i="41"/>
  <c r="N52" i="39" s="1"/>
  <c r="AK48" i="41"/>
  <c r="AK48" i="39" s="1"/>
  <c r="K45" i="41"/>
  <c r="K45" i="39" s="1"/>
  <c r="H42" i="41"/>
  <c r="H42" i="39" s="1"/>
  <c r="X39" i="41"/>
  <c r="X39" i="39" s="1"/>
  <c r="X37" i="41"/>
  <c r="X37" i="39" s="1"/>
  <c r="X35" i="41"/>
  <c r="X35" i="39" s="1"/>
  <c r="AR33" i="41"/>
  <c r="AR33" i="39" s="1"/>
  <c r="AM58" i="41"/>
  <c r="AM58" i="39" s="1"/>
  <c r="Q55" i="41"/>
  <c r="Q55" i="39" s="1"/>
  <c r="AK51" i="41"/>
  <c r="AK51" i="39" s="1"/>
  <c r="O48" i="41"/>
  <c r="O48" i="39" s="1"/>
  <c r="AH44" i="41"/>
  <c r="AH44" i="39" s="1"/>
  <c r="AI41" i="41"/>
  <c r="AI41" i="39" s="1"/>
  <c r="K39" i="41"/>
  <c r="K39" i="39" s="1"/>
  <c r="L37" i="41"/>
  <c r="L37" i="39" s="1"/>
  <c r="N35" i="41"/>
  <c r="N35" i="39" s="1"/>
  <c r="Q58" i="41"/>
  <c r="Q58" i="39" s="1"/>
  <c r="AL54" i="41"/>
  <c r="AL54" i="39" s="1"/>
  <c r="O51" i="41"/>
  <c r="O51" i="39" s="1"/>
  <c r="AJ47" i="41"/>
  <c r="AJ47" i="39" s="1"/>
  <c r="L44" i="41"/>
  <c r="L44" i="39" s="1"/>
  <c r="S41" i="41"/>
  <c r="S41" i="39" s="1"/>
  <c r="AP38" i="41"/>
  <c r="AP38" i="39" s="1"/>
  <c r="AQ36" i="41"/>
  <c r="AQ36" i="39" s="1"/>
  <c r="D35" i="41"/>
  <c r="D35" i="39" s="1"/>
  <c r="Z33" i="41"/>
  <c r="Z33" i="39" s="1"/>
  <c r="O57" i="41"/>
  <c r="O57" i="39" s="1"/>
  <c r="AI53" i="41"/>
  <c r="AI53" i="39" s="1"/>
  <c r="O50" i="41"/>
  <c r="O50" i="39" s="1"/>
  <c r="AF46" i="41"/>
  <c r="AF46" i="39" s="1"/>
  <c r="M43" i="41"/>
  <c r="M43" i="39" s="1"/>
  <c r="AC40" i="41"/>
  <c r="AC40" i="39" s="1"/>
  <c r="Q38" i="41"/>
  <c r="Q38" i="39" s="1"/>
  <c r="Q36" i="41"/>
  <c r="Q36" i="39" s="1"/>
  <c r="AB34" i="41"/>
  <c r="AB34" i="39" s="1"/>
  <c r="N51" i="41"/>
  <c r="N51" i="39" s="1"/>
  <c r="AO38" i="41"/>
  <c r="AO38" i="39" s="1"/>
  <c r="Y33" i="41"/>
  <c r="Y33" i="39" s="1"/>
  <c r="AC31" i="41"/>
  <c r="AC31" i="39" s="1"/>
  <c r="G30" i="41"/>
  <c r="G30" i="39" s="1"/>
  <c r="AC28" i="41"/>
  <c r="AC28" i="39" s="1"/>
  <c r="H27" i="41"/>
  <c r="H27" i="39" s="1"/>
  <c r="AD25" i="41"/>
  <c r="AD25" i="39" s="1"/>
  <c r="I24" i="41"/>
  <c r="I24" i="39" s="1"/>
  <c r="AE22" i="41"/>
  <c r="AE22" i="39" s="1"/>
  <c r="J21" i="41"/>
  <c r="J21" i="39" s="1"/>
  <c r="V45" i="41"/>
  <c r="V45" i="39" s="1"/>
  <c r="AD35" i="41"/>
  <c r="AD35" i="39" s="1"/>
  <c r="AB32" i="41"/>
  <c r="AB32" i="39" s="1"/>
  <c r="AR30" i="41"/>
  <c r="AR30" i="39" s="1"/>
  <c r="W29" i="41"/>
  <c r="W29" i="39" s="1"/>
  <c r="AS27" i="41"/>
  <c r="AS27" i="39" s="1"/>
  <c r="X26" i="41"/>
  <c r="X26" i="39" s="1"/>
  <c r="AN53" i="41"/>
  <c r="AN53" i="39" s="1"/>
  <c r="AF40" i="41"/>
  <c r="AF40" i="39" s="1"/>
  <c r="AC68" i="41"/>
  <c r="AC68" i="39" s="1"/>
  <c r="X72" i="41"/>
  <c r="X72" i="39" s="1"/>
  <c r="AB60" i="41"/>
  <c r="AB60" i="39" s="1"/>
  <c r="W64" i="41"/>
  <c r="W64" i="39" s="1"/>
  <c r="R68" i="41"/>
  <c r="R68" i="39" s="1"/>
  <c r="M72" i="41"/>
  <c r="M72" i="39" s="1"/>
  <c r="Q60" i="41"/>
  <c r="Q60" i="39" s="1"/>
  <c r="L64" i="41"/>
  <c r="L64" i="39" s="1"/>
  <c r="G68" i="41"/>
  <c r="G68" i="39" s="1"/>
  <c r="G60" i="41"/>
  <c r="G60" i="39" s="1"/>
  <c r="AS71" i="41"/>
  <c r="AS71" i="39" s="1"/>
  <c r="AG67" i="41"/>
  <c r="AG67" i="39" s="1"/>
  <c r="AS63" i="41"/>
  <c r="AS63" i="39" s="1"/>
  <c r="F60" i="41"/>
  <c r="F60" i="39" s="1"/>
  <c r="AM55" i="41"/>
  <c r="AM55" i="39" s="1"/>
  <c r="H52" i="41"/>
  <c r="H52" i="39" s="1"/>
  <c r="L48" i="41"/>
  <c r="L48" i="39" s="1"/>
  <c r="AQ43" i="41"/>
  <c r="AQ43" i="39" s="1"/>
  <c r="AT55" i="41"/>
  <c r="AT55" i="39" s="1"/>
  <c r="G52" i="41"/>
  <c r="G52" i="39" s="1"/>
  <c r="AL47" i="41"/>
  <c r="AL47" i="39" s="1"/>
  <c r="G44" i="41"/>
  <c r="G44" i="39" s="1"/>
  <c r="AR54" i="41"/>
  <c r="AR54" i="39" s="1"/>
  <c r="M49" i="41"/>
  <c r="M49" i="39" s="1"/>
  <c r="N44" i="41"/>
  <c r="N44" i="39" s="1"/>
  <c r="J40" i="41"/>
  <c r="J40" i="39" s="1"/>
  <c r="AE54" i="41"/>
  <c r="AE54" i="39" s="1"/>
  <c r="AH49" i="41"/>
  <c r="AH49" i="39" s="1"/>
  <c r="X45" i="41"/>
  <c r="X45" i="39" s="1"/>
  <c r="AT41" i="41"/>
  <c r="AT41" i="39" s="1"/>
  <c r="O58" i="41"/>
  <c r="O58" i="39" s="1"/>
  <c r="AS52" i="41"/>
  <c r="AS52" i="39" s="1"/>
  <c r="AF47" i="41"/>
  <c r="AF47" i="39" s="1"/>
  <c r="AE42" i="41"/>
  <c r="AE42" i="39" s="1"/>
  <c r="AN38" i="41"/>
  <c r="AN38" i="39" s="1"/>
  <c r="AO35" i="41"/>
  <c r="AO35" i="39" s="1"/>
  <c r="AK54" i="41"/>
  <c r="AK54" i="39" s="1"/>
  <c r="Z49" i="41"/>
  <c r="Z49" i="39" s="1"/>
  <c r="K44" i="41"/>
  <c r="K44" i="39" s="1"/>
  <c r="E40" i="41"/>
  <c r="E40" i="39" s="1"/>
  <c r="AP36" i="41"/>
  <c r="AP36" i="39" s="1"/>
  <c r="H67" i="41"/>
  <c r="H67" i="39" s="1"/>
  <c r="AT70" i="41"/>
  <c r="AT70" i="39" s="1"/>
  <c r="AO74" i="41"/>
  <c r="AO74" i="39" s="1"/>
  <c r="AS62" i="41"/>
  <c r="AS62" i="39" s="1"/>
  <c r="AN66" i="41"/>
  <c r="AN66" i="39" s="1"/>
  <c r="AI70" i="41"/>
  <c r="AI70" i="39" s="1"/>
  <c r="AD74" i="41"/>
  <c r="AD74" i="39" s="1"/>
  <c r="AH62" i="41"/>
  <c r="AH62" i="39" s="1"/>
  <c r="AC66" i="41"/>
  <c r="AC66" i="39" s="1"/>
  <c r="R59" i="41"/>
  <c r="R59" i="39" s="1"/>
  <c r="U71" i="41"/>
  <c r="U71" i="39" s="1"/>
  <c r="Y67" i="41"/>
  <c r="Y67" i="39" s="1"/>
  <c r="M63" i="41"/>
  <c r="M63" i="39" s="1"/>
  <c r="Y59" i="41"/>
  <c r="Y59" i="39" s="1"/>
  <c r="AE55" i="41"/>
  <c r="AE55" i="39" s="1"/>
  <c r="S51" i="41"/>
  <c r="S51" i="39" s="1"/>
  <c r="AE47" i="41"/>
  <c r="AE47" i="39" s="1"/>
  <c r="AI43" i="41"/>
  <c r="AI43" i="39" s="1"/>
  <c r="N55" i="41"/>
  <c r="N55" i="39" s="1"/>
  <c r="Z51" i="41"/>
  <c r="Z51" i="39" s="1"/>
  <c r="AD47" i="41"/>
  <c r="AD47" i="39" s="1"/>
  <c r="I59" i="41"/>
  <c r="I59" i="39" s="1"/>
  <c r="L54" i="41"/>
  <c r="L54" i="39" s="1"/>
  <c r="AT48" i="41"/>
  <c r="AT48" i="39" s="1"/>
  <c r="Q43" i="41"/>
  <c r="Q43" i="39" s="1"/>
  <c r="AC39" i="41"/>
  <c r="AC39" i="39" s="1"/>
  <c r="U54" i="41"/>
  <c r="U54" i="39" s="1"/>
  <c r="AG48" i="41"/>
  <c r="AG48" i="39" s="1"/>
  <c r="AI44" i="41"/>
  <c r="AI44" i="39" s="1"/>
  <c r="V41" i="41"/>
  <c r="V41" i="39" s="1"/>
  <c r="N57" i="41"/>
  <c r="N57" i="39" s="1"/>
  <c r="AT51" i="41"/>
  <c r="AT51" i="39" s="1"/>
  <c r="AE46" i="41"/>
  <c r="AE46" i="39" s="1"/>
  <c r="AP41" i="41"/>
  <c r="AP41" i="39" s="1"/>
  <c r="P38" i="41"/>
  <c r="P38" i="39" s="1"/>
  <c r="F59" i="41"/>
  <c r="F59" i="39" s="1"/>
  <c r="AL53" i="41"/>
  <c r="AL53" i="39" s="1"/>
  <c r="Y48" i="41"/>
  <c r="Y48" i="39" s="1"/>
  <c r="N43" i="41"/>
  <c r="N43" i="39" s="1"/>
  <c r="Q39" i="41"/>
  <c r="Q39" i="39" s="1"/>
  <c r="R36" i="41"/>
  <c r="R36" i="39" s="1"/>
  <c r="D55" i="41"/>
  <c r="D55" i="39" s="1"/>
  <c r="AQ47" i="41"/>
  <c r="AQ47" i="39" s="1"/>
  <c r="AA41" i="41"/>
  <c r="AA41" i="39" s="1"/>
  <c r="E37" i="41"/>
  <c r="E37" i="39" s="1"/>
  <c r="AD33" i="41"/>
  <c r="AD33" i="39" s="1"/>
  <c r="L57" i="41"/>
  <c r="L57" i="39" s="1"/>
  <c r="U51" i="41"/>
  <c r="U51" i="39" s="1"/>
  <c r="AC46" i="41"/>
  <c r="AC46" i="39" s="1"/>
  <c r="X42" i="41"/>
  <c r="X42" i="39" s="1"/>
  <c r="AT38" i="41"/>
  <c r="AT38" i="39" s="1"/>
  <c r="O36" i="41"/>
  <c r="O36" i="39" s="1"/>
  <c r="AK55" i="41"/>
  <c r="AK55" i="39" s="1"/>
  <c r="T51" i="41"/>
  <c r="T51" i="39" s="1"/>
  <c r="AO47" i="41"/>
  <c r="AO47" i="39" s="1"/>
  <c r="R44" i="41"/>
  <c r="R44" i="39" s="1"/>
  <c r="X41" i="41"/>
  <c r="X41" i="39" s="1"/>
  <c r="I64" i="41"/>
  <c r="I64" i="39" s="1"/>
  <c r="D68" i="41"/>
  <c r="D68" i="39" s="1"/>
  <c r="AP71" i="41"/>
  <c r="AP71" i="39" s="1"/>
  <c r="AT59" i="41"/>
  <c r="AT59" i="39" s="1"/>
  <c r="AO63" i="41"/>
  <c r="AO63" i="39" s="1"/>
  <c r="AJ67" i="41"/>
  <c r="AJ67" i="39" s="1"/>
  <c r="AE71" i="41"/>
  <c r="AE71" i="39" s="1"/>
  <c r="AI59" i="41"/>
  <c r="AI59" i="39" s="1"/>
  <c r="AD63" i="41"/>
  <c r="AD63" i="39" s="1"/>
  <c r="T74" i="41"/>
  <c r="T74" i="39" s="1"/>
  <c r="X70" i="41"/>
  <c r="X70" i="39" s="1"/>
  <c r="L66" i="41"/>
  <c r="L66" i="39" s="1"/>
  <c r="X62" i="41"/>
  <c r="X62" i="39" s="1"/>
  <c r="AD58" i="41"/>
  <c r="AD58" i="39" s="1"/>
  <c r="R54" i="41"/>
  <c r="R54" i="39" s="1"/>
  <c r="AD50" i="41"/>
  <c r="AD50" i="39" s="1"/>
  <c r="AH46" i="41"/>
  <c r="AH46" i="39" s="1"/>
  <c r="M58" i="41"/>
  <c r="M58" i="39" s="1"/>
  <c r="Y54" i="41"/>
  <c r="Y54" i="39" s="1"/>
  <c r="AC50" i="41"/>
  <c r="AC50" i="39" s="1"/>
  <c r="Q46" i="41"/>
  <c r="Q46" i="39" s="1"/>
  <c r="J58" i="41"/>
  <c r="J58" i="39" s="1"/>
  <c r="AR52" i="41"/>
  <c r="AR52" i="39" s="1"/>
  <c r="M47" i="41"/>
  <c r="M47" i="39" s="1"/>
  <c r="AB42" i="41"/>
  <c r="AB42" i="39" s="1"/>
  <c r="S58" i="41"/>
  <c r="S58" i="39" s="1"/>
  <c r="AG52" i="41"/>
  <c r="AG52" i="39" s="1"/>
  <c r="AH47" i="41"/>
  <c r="AH47" i="39" s="1"/>
  <c r="AJ43" i="41"/>
  <c r="AJ43" i="39" s="1"/>
  <c r="AG40" i="41"/>
  <c r="AG40" i="39" s="1"/>
  <c r="AR55" i="41"/>
  <c r="AR55" i="39" s="1"/>
  <c r="AE50" i="41"/>
  <c r="AE50" i="39" s="1"/>
  <c r="R45" i="41"/>
  <c r="R45" i="39" s="1"/>
  <c r="AQ40" i="41"/>
  <c r="AQ40" i="39" s="1"/>
  <c r="AA37" i="41"/>
  <c r="AA37" i="39" s="1"/>
  <c r="AJ57" i="41"/>
  <c r="AJ57" i="39" s="1"/>
  <c r="Y52" i="41"/>
  <c r="Y52" i="39" s="1"/>
  <c r="J47" i="41"/>
  <c r="J47" i="39" s="1"/>
  <c r="O42" i="41"/>
  <c r="O42" i="39" s="1"/>
  <c r="AB38" i="41"/>
  <c r="AB38" i="39" s="1"/>
  <c r="AC35" i="41"/>
  <c r="AC35" i="39" s="1"/>
  <c r="O53" i="41"/>
  <c r="O53" i="39" s="1"/>
  <c r="L46" i="41"/>
  <c r="L46" i="39" s="1"/>
  <c r="M40" i="41"/>
  <c r="M40" i="39" s="1"/>
  <c r="E36" i="41"/>
  <c r="E36" i="39" s="1"/>
  <c r="AO32" i="41"/>
  <c r="AO32" i="39" s="1"/>
  <c r="S55" i="41"/>
  <c r="S55" i="39" s="1"/>
  <c r="H50" i="41"/>
  <c r="H50" i="39" s="1"/>
  <c r="AG45" i="41"/>
  <c r="AG45" i="39" s="1"/>
  <c r="Y41" i="41"/>
  <c r="Y41" i="39" s="1"/>
  <c r="N38" i="41"/>
  <c r="N38" i="39" s="1"/>
  <c r="AJ35" i="41"/>
  <c r="AJ35" i="39" s="1"/>
  <c r="X54" i="41"/>
  <c r="X54" i="39" s="1"/>
  <c r="Z50" i="41"/>
  <c r="Z50" i="39" s="1"/>
  <c r="AR46" i="41"/>
  <c r="AR46" i="39" s="1"/>
  <c r="V43" i="41"/>
  <c r="V43" i="39" s="1"/>
  <c r="AL40" i="41"/>
  <c r="AL40" i="39" s="1"/>
  <c r="W38" i="41"/>
  <c r="W38" i="39" s="1"/>
  <c r="X36" i="41"/>
  <c r="X36" i="39" s="1"/>
  <c r="AG34" i="41"/>
  <c r="AG34" i="39" s="1"/>
  <c r="L33" i="41"/>
  <c r="L33" i="39" s="1"/>
  <c r="E57" i="41"/>
  <c r="E57" i="39" s="1"/>
  <c r="Z53" i="41"/>
  <c r="Z53" i="39" s="1"/>
  <c r="D50" i="41"/>
  <c r="D50" i="39" s="1"/>
  <c r="V46" i="41"/>
  <c r="V46" i="39" s="1"/>
  <c r="F43" i="41"/>
  <c r="F43" i="39" s="1"/>
  <c r="V40" i="41"/>
  <c r="V40" i="39" s="1"/>
  <c r="K38" i="41"/>
  <c r="K38" i="39" s="1"/>
  <c r="L36" i="41"/>
  <c r="L36" i="39" s="1"/>
  <c r="X34" i="41"/>
  <c r="X34" i="39" s="1"/>
  <c r="Z56" i="41"/>
  <c r="Z56" i="39" s="1"/>
  <c r="F53" i="41"/>
  <c r="F53" i="39" s="1"/>
  <c r="AA49" i="41"/>
  <c r="AA49" i="39" s="1"/>
  <c r="AQ45" i="41"/>
  <c r="AQ45" i="39" s="1"/>
  <c r="AG42" i="41"/>
  <c r="AG42" i="39" s="1"/>
  <c r="F40" i="41"/>
  <c r="F40" i="39" s="1"/>
  <c r="AP37" i="41"/>
  <c r="AP37" i="39" s="1"/>
  <c r="AQ35" i="41"/>
  <c r="AQ35" i="39" s="1"/>
  <c r="O34" i="41"/>
  <c r="O34" i="39" s="1"/>
  <c r="E59" i="41"/>
  <c r="E59" i="39" s="1"/>
  <c r="Z55" i="41"/>
  <c r="Z55" i="39" s="1"/>
  <c r="D52" i="41"/>
  <c r="D52" i="39" s="1"/>
  <c r="V48" i="41"/>
  <c r="V48" i="39" s="1"/>
  <c r="AQ44" i="41"/>
  <c r="AQ44" i="39" s="1"/>
  <c r="AQ41" i="41"/>
  <c r="AQ41" i="39" s="1"/>
  <c r="P39" i="41"/>
  <c r="P39" i="39" s="1"/>
  <c r="Q37" i="41"/>
  <c r="Q37" i="39" s="1"/>
  <c r="R35" i="41"/>
  <c r="R35" i="39" s="1"/>
  <c r="P58" i="41"/>
  <c r="P58" i="39" s="1"/>
  <c r="J44" i="41"/>
  <c r="J44" i="39" s="1"/>
  <c r="K35" i="41"/>
  <c r="K35" i="39" s="1"/>
  <c r="V32" i="41"/>
  <c r="V32" i="39" s="1"/>
  <c r="AM30" i="41"/>
  <c r="AM30" i="39" s="1"/>
  <c r="R29" i="41"/>
  <c r="R29" i="39" s="1"/>
  <c r="AN27" i="41"/>
  <c r="AN27" i="39" s="1"/>
  <c r="S26" i="41"/>
  <c r="S26" i="39" s="1"/>
  <c r="AO24" i="41"/>
  <c r="AO24" i="39" s="1"/>
  <c r="T23" i="41"/>
  <c r="T23" i="39" s="1"/>
  <c r="AP21" i="41"/>
  <c r="AP21" i="39" s="1"/>
  <c r="Z52" i="41"/>
  <c r="Z52" i="39" s="1"/>
  <c r="AE39" i="41"/>
  <c r="AE39" i="39" s="1"/>
  <c r="AG33" i="41"/>
  <c r="AG33" i="39" s="1"/>
  <c r="AH31" i="41"/>
  <c r="AH31" i="39" s="1"/>
  <c r="L30" i="41"/>
  <c r="L30" i="39" s="1"/>
  <c r="AH28" i="41"/>
  <c r="AH28" i="39" s="1"/>
  <c r="M27" i="41"/>
  <c r="M27" i="39" s="1"/>
  <c r="AI25" i="41"/>
  <c r="AI25" i="39" s="1"/>
  <c r="AL46" i="41"/>
  <c r="AL46" i="39" s="1"/>
  <c r="T36" i="41"/>
  <c r="T36" i="39" s="1"/>
  <c r="AK32" i="41"/>
  <c r="AK32" i="39" s="1"/>
  <c r="H31" i="41"/>
  <c r="H31" i="39" s="1"/>
  <c r="AD29" i="41"/>
  <c r="AD29" i="39" s="1"/>
  <c r="I28" i="41"/>
  <c r="I28" i="39" s="1"/>
  <c r="AE26" i="41"/>
  <c r="AE26" i="39" s="1"/>
  <c r="J25" i="41"/>
  <c r="J25" i="39" s="1"/>
  <c r="AF23" i="41"/>
  <c r="AF23" i="39" s="1"/>
  <c r="E52" i="41"/>
  <c r="E52" i="39" s="1"/>
  <c r="G35" i="41"/>
  <c r="G35" i="39" s="1"/>
  <c r="S31" i="41"/>
  <c r="S31" i="39" s="1"/>
  <c r="AT28" i="41"/>
  <c r="AT28" i="39" s="1"/>
  <c r="AC26" i="41"/>
  <c r="AC26" i="39" s="1"/>
  <c r="W24" i="41"/>
  <c r="W24" i="39" s="1"/>
  <c r="Y22" i="41"/>
  <c r="Y22" i="39" s="1"/>
  <c r="AM20" i="41"/>
  <c r="AM20" i="39" s="1"/>
  <c r="R19" i="41"/>
  <c r="R19" i="39" s="1"/>
  <c r="AN17" i="41"/>
  <c r="AN17" i="39" s="1"/>
  <c r="S16" i="41"/>
  <c r="S16" i="39" s="1"/>
  <c r="AO14" i="41"/>
  <c r="AO14" i="39" s="1"/>
  <c r="T13" i="41"/>
  <c r="T13" i="39" s="1"/>
  <c r="Q41" i="41"/>
  <c r="Q41" i="39" s="1"/>
  <c r="AH32" i="41"/>
  <c r="AH32" i="39" s="1"/>
  <c r="I30" i="41"/>
  <c r="I30" i="39" s="1"/>
  <c r="AI27" i="41"/>
  <c r="AI27" i="39" s="1"/>
  <c r="U25" i="41"/>
  <c r="U25" i="39" s="1"/>
  <c r="V23" i="41"/>
  <c r="V23" i="39" s="1"/>
  <c r="AD21" i="41"/>
  <c r="AD21" i="39" s="1"/>
  <c r="F20" i="41"/>
  <c r="F20" i="39" s="1"/>
  <c r="AB18" i="41"/>
  <c r="AB18" i="39" s="1"/>
  <c r="G17" i="41"/>
  <c r="G17" i="39" s="1"/>
  <c r="AS42" i="41"/>
  <c r="AS42" i="39" s="1"/>
  <c r="AT32" i="41"/>
  <c r="AT32" i="39" s="1"/>
  <c r="R30" i="41"/>
  <c r="R30" i="39" s="1"/>
  <c r="AT27" i="41"/>
  <c r="AT27" i="39" s="1"/>
  <c r="AC25" i="41"/>
  <c r="AC25" i="39" s="1"/>
  <c r="AD23" i="41"/>
  <c r="AD23" i="39" s="1"/>
  <c r="AK21" i="41"/>
  <c r="AK21" i="39" s="1"/>
  <c r="L20" i="41"/>
  <c r="L20" i="39" s="1"/>
  <c r="AH18" i="41"/>
  <c r="AH18" i="39" s="1"/>
  <c r="M17" i="41"/>
  <c r="M17" i="39" s="1"/>
  <c r="G59" i="41"/>
  <c r="G59" i="39" s="1"/>
  <c r="AD38" i="41"/>
  <c r="AD38" i="39" s="1"/>
  <c r="L32" i="41"/>
  <c r="L32" i="39" s="1"/>
  <c r="AI29" i="41"/>
  <c r="AI29" i="39" s="1"/>
  <c r="R27" i="41"/>
  <c r="R27" i="39" s="1"/>
  <c r="G25" i="41"/>
  <c r="G25" i="39" s="1"/>
  <c r="G23" i="41"/>
  <c r="G23" i="39" s="1"/>
  <c r="Q21" i="41"/>
  <c r="Q21" i="39" s="1"/>
  <c r="AL19" i="41"/>
  <c r="AL19" i="39" s="1"/>
  <c r="Q18" i="41"/>
  <c r="Q18" i="39" s="1"/>
  <c r="AM16" i="41"/>
  <c r="AM16" i="39" s="1"/>
  <c r="R15" i="41"/>
  <c r="R15" i="39" s="1"/>
  <c r="AO45" i="41"/>
  <c r="AO45" i="39" s="1"/>
  <c r="X32" i="41"/>
  <c r="X32" i="39" s="1"/>
  <c r="AD27" i="41"/>
  <c r="AD27" i="39" s="1"/>
  <c r="Q23" i="41"/>
  <c r="Q23" i="39" s="1"/>
  <c r="AE36" i="41"/>
  <c r="AE36" i="39" s="1"/>
  <c r="S29" i="41"/>
  <c r="S29" i="39" s="1"/>
  <c r="AJ24" i="41"/>
  <c r="AJ24" i="39" s="1"/>
  <c r="F21" i="41"/>
  <c r="F21" i="39" s="1"/>
  <c r="AD65" i="41"/>
  <c r="AD65" i="39" s="1"/>
  <c r="H65" i="41"/>
  <c r="H65" i="39" s="1"/>
  <c r="F58" i="41"/>
  <c r="F58" i="39" s="1"/>
  <c r="E58" i="41"/>
  <c r="E58" i="39" s="1"/>
  <c r="K57" i="41"/>
  <c r="K57" i="39" s="1"/>
  <c r="AD57" i="41"/>
  <c r="AD57" i="39" s="1"/>
  <c r="Y40" i="41"/>
  <c r="Y40" i="39" s="1"/>
  <c r="AE40" i="41"/>
  <c r="AE40" i="39" s="1"/>
  <c r="AM46" i="41"/>
  <c r="AM46" i="39" s="1"/>
  <c r="AB54" i="41"/>
  <c r="AB54" i="39" s="1"/>
  <c r="AK37" i="41"/>
  <c r="AK37" i="39" s="1"/>
  <c r="AT54" i="41"/>
  <c r="AT54" i="39" s="1"/>
  <c r="AN41" i="41"/>
  <c r="AN41" i="39" s="1"/>
  <c r="N56" i="41"/>
  <c r="N56" i="39" s="1"/>
  <c r="AB46" i="41"/>
  <c r="AB46" i="39" s="1"/>
  <c r="L39" i="41"/>
  <c r="L39" i="39" s="1"/>
  <c r="M36" i="41"/>
  <c r="M36" i="39" s="1"/>
  <c r="AB33" i="41"/>
  <c r="AB33" i="39" s="1"/>
  <c r="M56" i="41"/>
  <c r="M56" i="39" s="1"/>
  <c r="T50" i="41"/>
  <c r="T50" i="39" s="1"/>
  <c r="Q44" i="41"/>
  <c r="Q44" i="39" s="1"/>
  <c r="G40" i="41"/>
  <c r="G40" i="39" s="1"/>
  <c r="AG36" i="41"/>
  <c r="AG36" i="39" s="1"/>
  <c r="H34" i="41"/>
  <c r="H34" i="39" s="1"/>
  <c r="Y53" i="41"/>
  <c r="Y53" i="39" s="1"/>
  <c r="Q47" i="41"/>
  <c r="Q47" i="39" s="1"/>
  <c r="R42" i="41"/>
  <c r="R42" i="39" s="1"/>
  <c r="U38" i="41"/>
  <c r="U38" i="39" s="1"/>
  <c r="V35" i="41"/>
  <c r="V35" i="39" s="1"/>
  <c r="AS32" i="41"/>
  <c r="AS32" i="39" s="1"/>
  <c r="Q53" i="41"/>
  <c r="Q53" i="39" s="1"/>
  <c r="F48" i="41"/>
  <c r="F48" i="39" s="1"/>
  <c r="AC42" i="41"/>
  <c r="AC42" i="39" s="1"/>
  <c r="AL38" i="41"/>
  <c r="AL38" i="39" s="1"/>
  <c r="AB35" i="41"/>
  <c r="AB35" i="39" s="1"/>
  <c r="U49" i="41"/>
  <c r="U49" i="39" s="1"/>
  <c r="AH34" i="41"/>
  <c r="AH34" i="39" s="1"/>
  <c r="L31" i="41"/>
  <c r="L31" i="39" s="1"/>
  <c r="AS28" i="41"/>
  <c r="AS28" i="39" s="1"/>
  <c r="AA26" i="41"/>
  <c r="AA26" i="39" s="1"/>
  <c r="AR23" i="41"/>
  <c r="AR23" i="39" s="1"/>
  <c r="AH21" i="41"/>
  <c r="AH21" i="39" s="1"/>
  <c r="P42" i="41"/>
  <c r="P42" i="39" s="1"/>
  <c r="H33" i="41"/>
  <c r="H33" i="39" s="1"/>
  <c r="T30" i="41"/>
  <c r="T30" i="39" s="1"/>
  <c r="AK27" i="41"/>
  <c r="AK27" i="39" s="1"/>
  <c r="L59" i="41"/>
  <c r="L59" i="39" s="1"/>
  <c r="S38" i="41"/>
  <c r="S38" i="39" s="1"/>
  <c r="AA32" i="41"/>
  <c r="AA32" i="39" s="1"/>
  <c r="S30" i="41"/>
  <c r="S30" i="39" s="1"/>
  <c r="Y28" i="41"/>
  <c r="Y28" i="39" s="1"/>
  <c r="W26" i="41"/>
  <c r="W26" i="39" s="1"/>
  <c r="U24" i="41"/>
  <c r="U24" i="39" s="1"/>
  <c r="AL57" i="41"/>
  <c r="AL57" i="39" s="1"/>
  <c r="N34" i="41"/>
  <c r="N34" i="39" s="1"/>
  <c r="J30" i="41"/>
  <c r="J30" i="39" s="1"/>
  <c r="K27" i="41"/>
  <c r="K27" i="39" s="1"/>
  <c r="L24" i="41"/>
  <c r="L24" i="39" s="1"/>
  <c r="AE21" i="41"/>
  <c r="AE21" i="39" s="1"/>
  <c r="AH19" i="41"/>
  <c r="AH19" i="39" s="1"/>
  <c r="AF17" i="41"/>
  <c r="AF17" i="39" s="1"/>
  <c r="AD15" i="41"/>
  <c r="AD15" i="39" s="1"/>
  <c r="AJ13" i="41"/>
  <c r="AJ13" i="39" s="1"/>
  <c r="H39" i="41"/>
  <c r="H39" i="39" s="1"/>
  <c r="R31" i="41"/>
  <c r="R31" i="39" s="1"/>
  <c r="S28" i="41"/>
  <c r="S28" i="39" s="1"/>
  <c r="K25" i="41"/>
  <c r="K25" i="39" s="1"/>
  <c r="X22" i="41"/>
  <c r="X22" i="39" s="1"/>
  <c r="V20" i="41"/>
  <c r="V20" i="39" s="1"/>
  <c r="T18" i="41"/>
  <c r="T18" i="39" s="1"/>
  <c r="AM53" i="41"/>
  <c r="AM53" i="39" s="1"/>
  <c r="AQ33" i="41"/>
  <c r="AQ33" i="39" s="1"/>
  <c r="F30" i="41"/>
  <c r="F30" i="39" s="1"/>
  <c r="AK26" i="41"/>
  <c r="AK26" i="39" s="1"/>
  <c r="H24" i="41"/>
  <c r="H24" i="39" s="1"/>
  <c r="AB21" i="41"/>
  <c r="AB21" i="39" s="1"/>
  <c r="W19" i="41"/>
  <c r="W19" i="39" s="1"/>
  <c r="AC17" i="41"/>
  <c r="AC17" i="39" s="1"/>
  <c r="X56" i="41"/>
  <c r="X56" i="39" s="1"/>
  <c r="AO33" i="41"/>
  <c r="AO33" i="39" s="1"/>
  <c r="Q30" i="41"/>
  <c r="Q30" i="39" s="1"/>
  <c r="F27" i="41"/>
  <c r="F27" i="39" s="1"/>
  <c r="G24" i="41"/>
  <c r="G24" i="39" s="1"/>
  <c r="AJ21" i="41"/>
  <c r="AJ21" i="39" s="1"/>
  <c r="AD19" i="41"/>
  <c r="AD19" i="39" s="1"/>
  <c r="AB17" i="41"/>
  <c r="AB17" i="39" s="1"/>
  <c r="AH15" i="41"/>
  <c r="AH15" i="39" s="1"/>
  <c r="F56" i="41"/>
  <c r="F56" i="39" s="1"/>
  <c r="AS29" i="41"/>
  <c r="AS29" i="39" s="1"/>
  <c r="P24" i="41"/>
  <c r="P24" i="39" s="1"/>
  <c r="U34" i="41"/>
  <c r="U34" i="39" s="1"/>
  <c r="AS26" i="41"/>
  <c r="AS26" i="39" s="1"/>
  <c r="AQ21" i="41"/>
  <c r="AQ21" i="39" s="1"/>
  <c r="G18" i="41"/>
  <c r="G18" i="39" s="1"/>
  <c r="X15" i="41"/>
  <c r="X15" i="39" s="1"/>
  <c r="AD13" i="41"/>
  <c r="AD13" i="39" s="1"/>
  <c r="F12" i="41"/>
  <c r="F12" i="39" s="1"/>
  <c r="AB10" i="41"/>
  <c r="AB10" i="39" s="1"/>
  <c r="G9" i="41"/>
  <c r="G9" i="39" s="1"/>
  <c r="G31" i="41"/>
  <c r="G31" i="39" s="1"/>
  <c r="E33" i="41"/>
  <c r="E33" i="39" s="1"/>
  <c r="D28" i="41"/>
  <c r="D28" i="39" s="1"/>
  <c r="AE23" i="41"/>
  <c r="AE23" i="39" s="1"/>
  <c r="M20" i="41"/>
  <c r="M20" i="39" s="1"/>
  <c r="N17" i="41"/>
  <c r="N17" i="39" s="1"/>
  <c r="AQ14" i="41"/>
  <c r="AQ14" i="39" s="1"/>
  <c r="I13" i="41"/>
  <c r="I13" i="39" s="1"/>
  <c r="AE11" i="41"/>
  <c r="AE11" i="39" s="1"/>
  <c r="S35" i="41"/>
  <c r="S35" i="39" s="1"/>
  <c r="H29" i="41"/>
  <c r="H29" i="39" s="1"/>
  <c r="AA24" i="41"/>
  <c r="AA24" i="39" s="1"/>
  <c r="AP20" i="41"/>
  <c r="AP20" i="39" s="1"/>
  <c r="AQ17" i="41"/>
  <c r="AQ17" i="39" s="1"/>
  <c r="T15" i="41"/>
  <c r="T15" i="39" s="1"/>
  <c r="Z13" i="41"/>
  <c r="Z13" i="39" s="1"/>
  <c r="AT11" i="41"/>
  <c r="AT11" i="39" s="1"/>
  <c r="Y10" i="41"/>
  <c r="Y10" i="39" s="1"/>
  <c r="AR41" i="41"/>
  <c r="AR41" i="39" s="1"/>
  <c r="N30" i="41"/>
  <c r="N30" i="39" s="1"/>
  <c r="Y25" i="41"/>
  <c r="Y25" i="39" s="1"/>
  <c r="AG21" i="41"/>
  <c r="AG21" i="39" s="1"/>
  <c r="AE18" i="41"/>
  <c r="AE18" i="39" s="1"/>
  <c r="AN15" i="41"/>
  <c r="AN15" i="39" s="1"/>
  <c r="AQ13" i="41"/>
  <c r="AQ13" i="39" s="1"/>
  <c r="R12" i="41"/>
  <c r="R12" i="39" s="1"/>
  <c r="AN10" i="41"/>
  <c r="AN10" i="39" s="1"/>
  <c r="S9" i="41"/>
  <c r="S9" i="39" s="1"/>
  <c r="AI33" i="41"/>
  <c r="AI33" i="39" s="1"/>
  <c r="AT23" i="41"/>
  <c r="AT23" i="39" s="1"/>
  <c r="F17" i="41"/>
  <c r="F17" i="39" s="1"/>
  <c r="E13" i="41"/>
  <c r="E13" i="39" s="1"/>
  <c r="O10" i="41"/>
  <c r="O10" i="39" s="1"/>
  <c r="J11" i="41"/>
  <c r="J11" i="39" s="1"/>
  <c r="H28" i="41"/>
  <c r="H28" i="39" s="1"/>
  <c r="L15" i="41"/>
  <c r="L15" i="39" s="1"/>
  <c r="AP9" i="41"/>
  <c r="AP9" i="39" s="1"/>
  <c r="X20" i="41"/>
  <c r="X20" i="39" s="1"/>
  <c r="I12" i="41"/>
  <c r="I12" i="39" s="1"/>
  <c r="AH27" i="41"/>
  <c r="AH27" i="39" s="1"/>
  <c r="E15" i="41"/>
  <c r="E15" i="39" s="1"/>
  <c r="J10" i="41"/>
  <c r="J10" i="39" s="1"/>
  <c r="AP23" i="41"/>
  <c r="AP23" i="39" s="1"/>
  <c r="AT16" i="41"/>
  <c r="AT16" i="39" s="1"/>
  <c r="AE12" i="41"/>
  <c r="AE12" i="39" s="1"/>
  <c r="AR16" i="41"/>
  <c r="AR16" i="39" s="1"/>
  <c r="AD9" i="41"/>
  <c r="AD9" i="39" s="1"/>
  <c r="AB15" i="41"/>
  <c r="AB15" i="39" s="1"/>
  <c r="H9" i="41"/>
  <c r="H9" i="39" s="1"/>
  <c r="G14" i="41"/>
  <c r="G14" i="39" s="1"/>
  <c r="AG30" i="41"/>
  <c r="AG30" i="39" s="1"/>
  <c r="R20" i="41"/>
  <c r="R20" i="39" s="1"/>
  <c r="D15" i="41"/>
  <c r="D15" i="39" s="1"/>
  <c r="AH11" i="41"/>
  <c r="AH11" i="39" s="1"/>
  <c r="P9" i="41"/>
  <c r="P9" i="39" s="1"/>
  <c r="AT22" i="41"/>
  <c r="AT22" i="39" s="1"/>
  <c r="AB16" i="41"/>
  <c r="AB16" i="39" s="1"/>
  <c r="AK12" i="41"/>
  <c r="AK12" i="39" s="1"/>
  <c r="F10" i="41"/>
  <c r="F10" i="39" s="1"/>
  <c r="I27" i="41"/>
  <c r="I27" i="39" s="1"/>
  <c r="AD18" i="41"/>
  <c r="AD18" i="39" s="1"/>
  <c r="AP13" i="41"/>
  <c r="AP13" i="39" s="1"/>
  <c r="AQ10" i="41"/>
  <c r="AQ10" i="39" s="1"/>
  <c r="AA21" i="41"/>
  <c r="AA21" i="39" s="1"/>
  <c r="M15" i="41"/>
  <c r="M15" i="39" s="1"/>
  <c r="T10" i="41"/>
  <c r="T10" i="39" s="1"/>
  <c r="I44" i="41"/>
  <c r="I44" i="39" s="1"/>
  <c r="J23" i="41"/>
  <c r="J23" i="39" s="1"/>
  <c r="AF14" i="41"/>
  <c r="AF14" i="39" s="1"/>
  <c r="AN33" i="41"/>
  <c r="AN33" i="39" s="1"/>
  <c r="F24" i="41"/>
  <c r="F24" i="39" s="1"/>
  <c r="Y69" i="41"/>
  <c r="Y69" i="39" s="1"/>
  <c r="AR74" i="41"/>
  <c r="AR74" i="39" s="1"/>
  <c r="G55" i="41"/>
  <c r="G55" i="39" s="1"/>
  <c r="F55" i="41"/>
  <c r="F55" i="39" s="1"/>
  <c r="K53" i="41"/>
  <c r="K53" i="39" s="1"/>
  <c r="AF53" i="41"/>
  <c r="AF53" i="39" s="1"/>
  <c r="AS56" i="41"/>
  <c r="AS56" i="39" s="1"/>
  <c r="H38" i="41"/>
  <c r="H38" i="39" s="1"/>
  <c r="D43" i="41"/>
  <c r="D43" i="39" s="1"/>
  <c r="AL52" i="41"/>
  <c r="AL52" i="39" s="1"/>
  <c r="AK36" i="41"/>
  <c r="AK36" i="39" s="1"/>
  <c r="AN51" i="41"/>
  <c r="AN51" i="39" s="1"/>
  <c r="K41" i="41"/>
  <c r="K41" i="39" s="1"/>
  <c r="AN54" i="41"/>
  <c r="AN54" i="39" s="1"/>
  <c r="AK44" i="41"/>
  <c r="AK44" i="39" s="1"/>
  <c r="AS38" i="41"/>
  <c r="AS38" i="39" s="1"/>
  <c r="AT35" i="41"/>
  <c r="AT35" i="39" s="1"/>
  <c r="T33" i="41"/>
  <c r="T33" i="39" s="1"/>
  <c r="AM54" i="41"/>
  <c r="AM54" i="39" s="1"/>
  <c r="AB49" i="41"/>
  <c r="AB49" i="39" s="1"/>
  <c r="AM43" i="41"/>
  <c r="AM43" i="39" s="1"/>
  <c r="AI39" i="41"/>
  <c r="AI39" i="39" s="1"/>
  <c r="W36" i="41"/>
  <c r="W36" i="39" s="1"/>
  <c r="AM57" i="41"/>
  <c r="AM57" i="39" s="1"/>
  <c r="AB52" i="41"/>
  <c r="AB52" i="39" s="1"/>
  <c r="AN46" i="41"/>
  <c r="AN46" i="39" s="1"/>
  <c r="F42" i="41"/>
  <c r="F42" i="39" s="1"/>
  <c r="J38" i="41"/>
  <c r="J38" i="39" s="1"/>
  <c r="AM34" i="41"/>
  <c r="AM34" i="39" s="1"/>
  <c r="AB58" i="41"/>
  <c r="AB58" i="39" s="1"/>
  <c r="AO52" i="41"/>
  <c r="AO52" i="39" s="1"/>
  <c r="AB47" i="41"/>
  <c r="AB47" i="39" s="1"/>
  <c r="N42" i="41"/>
  <c r="N42" i="39" s="1"/>
  <c r="F38" i="41"/>
  <c r="F38" i="39" s="1"/>
  <c r="I35" i="41"/>
  <c r="I35" i="39" s="1"/>
  <c r="AG47" i="41"/>
  <c r="AG47" i="39" s="1"/>
  <c r="M34" i="41"/>
  <c r="M34" i="39" s="1"/>
  <c r="D31" i="41"/>
  <c r="D31" i="39" s="1"/>
  <c r="U28" i="41"/>
  <c r="U28" i="39" s="1"/>
  <c r="K26" i="41"/>
  <c r="K26" i="39" s="1"/>
  <c r="AJ23" i="41"/>
  <c r="AJ23" i="39" s="1"/>
  <c r="Z21" i="41"/>
  <c r="Z21" i="39" s="1"/>
  <c r="AS40" i="41"/>
  <c r="AS40" i="39" s="1"/>
  <c r="S32" i="41"/>
  <c r="S32" i="39" s="1"/>
  <c r="D30" i="41"/>
  <c r="D30" i="39" s="1"/>
  <c r="AC27" i="41"/>
  <c r="AC27" i="39" s="1"/>
  <c r="S57" i="41"/>
  <c r="S57" i="39" s="1"/>
  <c r="T37" i="41"/>
  <c r="T37" i="39" s="1"/>
  <c r="R32" i="41"/>
  <c r="R32" i="39" s="1"/>
  <c r="K30" i="41"/>
  <c r="K30" i="39" s="1"/>
  <c r="Q28" i="41"/>
  <c r="Q28" i="39" s="1"/>
  <c r="O26" i="41"/>
  <c r="O26" i="39" s="1"/>
  <c r="M24" i="41"/>
  <c r="M24" i="39" s="1"/>
  <c r="I55" i="41"/>
  <c r="I55" i="39" s="1"/>
  <c r="AE33" i="41"/>
  <c r="AE33" i="39" s="1"/>
  <c r="AO29" i="41"/>
  <c r="AO29" i="39" s="1"/>
  <c r="AP26" i="41"/>
  <c r="AP26" i="39" s="1"/>
  <c r="AS23" i="41"/>
  <c r="AS23" i="39" s="1"/>
  <c r="V21" i="41"/>
  <c r="V21" i="39" s="1"/>
  <c r="Z19" i="41"/>
  <c r="Z19" i="39" s="1"/>
  <c r="X17" i="41"/>
  <c r="X17" i="39" s="1"/>
  <c r="V15" i="41"/>
  <c r="V15" i="39" s="1"/>
  <c r="AB13" i="41"/>
  <c r="AB13" i="39" s="1"/>
  <c r="AD37" i="41"/>
  <c r="AD37" i="39" s="1"/>
  <c r="E31" i="41"/>
  <c r="E31" i="39" s="1"/>
  <c r="F28" i="41"/>
  <c r="F28" i="39" s="1"/>
  <c r="AQ24" i="41"/>
  <c r="AQ24" i="39" s="1"/>
  <c r="N22" i="41"/>
  <c r="N22" i="39" s="1"/>
  <c r="N20" i="41"/>
  <c r="N20" i="39" s="1"/>
  <c r="L18" i="41"/>
  <c r="L18" i="39" s="1"/>
  <c r="I51" i="41"/>
  <c r="I51" i="39" s="1"/>
  <c r="X33" i="41"/>
  <c r="X33" i="39" s="1"/>
  <c r="AJ29" i="41"/>
  <c r="AJ29" i="39" s="1"/>
  <c r="Y26" i="41"/>
  <c r="Y26" i="39" s="1"/>
  <c r="AO23" i="41"/>
  <c r="AO23" i="39" s="1"/>
  <c r="S21" i="41"/>
  <c r="S21" i="39" s="1"/>
  <c r="O19" i="41"/>
  <c r="O19" i="39" s="1"/>
  <c r="U17" i="41"/>
  <c r="U17" i="39" s="1"/>
  <c r="S53" i="41"/>
  <c r="S53" i="39" s="1"/>
  <c r="W33" i="41"/>
  <c r="W33" i="39" s="1"/>
  <c r="E30" i="41"/>
  <c r="E30" i="39" s="1"/>
  <c r="AJ26" i="41"/>
  <c r="AJ26" i="39" s="1"/>
  <c r="AM23" i="41"/>
  <c r="AM23" i="39" s="1"/>
  <c r="V19" i="41"/>
  <c r="V19" i="39" s="1"/>
  <c r="T17" i="41"/>
  <c r="T17" i="39" s="1"/>
  <c r="P50" i="41"/>
  <c r="P50" i="39" s="1"/>
  <c r="T29" i="41"/>
  <c r="T29" i="39" s="1"/>
  <c r="AL23" i="41"/>
  <c r="AL23" i="39" s="1"/>
  <c r="P33" i="41"/>
  <c r="P33" i="39" s="1"/>
  <c r="T26" i="41"/>
  <c r="T26" i="39" s="1"/>
  <c r="X21" i="41"/>
  <c r="X21" i="39" s="1"/>
  <c r="AH17" i="41"/>
  <c r="AH17" i="39" s="1"/>
  <c r="U13" i="41"/>
  <c r="U13" i="39" s="1"/>
  <c r="L55" i="41"/>
  <c r="L55" i="39" s="1"/>
  <c r="V27" i="41"/>
  <c r="V27" i="39" s="1"/>
  <c r="AO16" i="41"/>
  <c r="AO16" i="39" s="1"/>
  <c r="W11" i="41"/>
  <c r="W11" i="39" s="1"/>
  <c r="Z20" i="41"/>
  <c r="Z20" i="39" s="1"/>
  <c r="X61" i="41"/>
  <c r="X61" i="39" s="1"/>
  <c r="AR66" i="41"/>
  <c r="AR66" i="39" s="1"/>
  <c r="K51" i="41"/>
  <c r="K51" i="39" s="1"/>
  <c r="AK50" i="41"/>
  <c r="AK50" i="39" s="1"/>
  <c r="N48" i="41"/>
  <c r="N48" i="39" s="1"/>
  <c r="W48" i="41"/>
  <c r="W48" i="39" s="1"/>
  <c r="AD51" i="41"/>
  <c r="AD51" i="39" s="1"/>
  <c r="AI58" i="41"/>
  <c r="AI58" i="39" s="1"/>
  <c r="I39" i="41"/>
  <c r="I39" i="39" s="1"/>
  <c r="AA47" i="41"/>
  <c r="AA47" i="39" s="1"/>
  <c r="K34" i="41"/>
  <c r="K34" i="39" s="1"/>
  <c r="AE49" i="41"/>
  <c r="AE49" i="39" s="1"/>
  <c r="AI38" i="41"/>
  <c r="AI38" i="39" s="1"/>
  <c r="AM51" i="41"/>
  <c r="AM51" i="39" s="1"/>
  <c r="G43" i="41"/>
  <c r="G43" i="39" s="1"/>
  <c r="M38" i="41"/>
  <c r="M38" i="39" s="1"/>
  <c r="F35" i="41"/>
  <c r="F35" i="39" s="1"/>
  <c r="AM32" i="41"/>
  <c r="AM32" i="39" s="1"/>
  <c r="D54" i="41"/>
  <c r="D54" i="39" s="1"/>
  <c r="AK47" i="41"/>
  <c r="AK47" i="39" s="1"/>
  <c r="AH42" i="41"/>
  <c r="AH42" i="39" s="1"/>
  <c r="AG38" i="41"/>
  <c r="AG38" i="39" s="1"/>
  <c r="AH35" i="41"/>
  <c r="AH35" i="39" s="1"/>
  <c r="D57" i="41"/>
  <c r="D57" i="39" s="1"/>
  <c r="AN50" i="41"/>
  <c r="AN50" i="39" s="1"/>
  <c r="AA45" i="41"/>
  <c r="AA45" i="39" s="1"/>
  <c r="AI40" i="41"/>
  <c r="AI40" i="39" s="1"/>
  <c r="U37" i="41"/>
  <c r="U37" i="39" s="1"/>
  <c r="W34" i="41"/>
  <c r="W34" i="39" s="1"/>
  <c r="AM56" i="41"/>
  <c r="AM56" i="39" s="1"/>
  <c r="AB51" i="41"/>
  <c r="AB51" i="39" s="1"/>
  <c r="AM45" i="41"/>
  <c r="AM45" i="39" s="1"/>
  <c r="M41" i="41"/>
  <c r="M41" i="39" s="1"/>
  <c r="AB37" i="41"/>
  <c r="AB37" i="39" s="1"/>
  <c r="T34" i="41"/>
  <c r="T34" i="39" s="1"/>
  <c r="AF42" i="41"/>
  <c r="AF42" i="39" s="1"/>
  <c r="AQ32" i="41"/>
  <c r="AQ32" i="39" s="1"/>
  <c r="W30" i="41"/>
  <c r="W30" i="39" s="1"/>
  <c r="E28" i="41"/>
  <c r="E28" i="39" s="1"/>
  <c r="V25" i="41"/>
  <c r="V25" i="39" s="1"/>
  <c r="L23" i="41"/>
  <c r="L23" i="39" s="1"/>
  <c r="E56" i="41"/>
  <c r="E56" i="39" s="1"/>
  <c r="AC37" i="41"/>
  <c r="AC37" i="39" s="1"/>
  <c r="AQ31" i="41"/>
  <c r="AQ31" i="39" s="1"/>
  <c r="O29" i="41"/>
  <c r="O29" i="39" s="1"/>
  <c r="E27" i="41"/>
  <c r="E27" i="39" s="1"/>
  <c r="R50" i="41"/>
  <c r="R50" i="39" s="1"/>
  <c r="AS34" i="41"/>
  <c r="AS34" i="39" s="1"/>
  <c r="AG31" i="41"/>
  <c r="AG31" i="39" s="1"/>
  <c r="AL29" i="41"/>
  <c r="AL29" i="39" s="1"/>
  <c r="AJ27" i="41"/>
  <c r="AJ27" i="39" s="1"/>
  <c r="AH25" i="41"/>
  <c r="AH25" i="39" s="1"/>
  <c r="AN23" i="41"/>
  <c r="AN23" i="39" s="1"/>
  <c r="T46" i="41"/>
  <c r="T46" i="39" s="1"/>
  <c r="T32" i="41"/>
  <c r="T32" i="39" s="1"/>
  <c r="P29" i="41"/>
  <c r="P29" i="39" s="1"/>
  <c r="D26" i="41"/>
  <c r="D26" i="39" s="1"/>
  <c r="M23" i="41"/>
  <c r="M23" i="39" s="1"/>
  <c r="D21" i="41"/>
  <c r="D21" i="39" s="1"/>
  <c r="AS18" i="41"/>
  <c r="AS18" i="39" s="1"/>
  <c r="AQ16" i="41"/>
  <c r="AQ16" i="39" s="1"/>
  <c r="F15" i="41"/>
  <c r="F15" i="39" s="1"/>
  <c r="R57" i="41"/>
  <c r="R57" i="39" s="1"/>
  <c r="J34" i="41"/>
  <c r="J34" i="39" s="1"/>
  <c r="V30" i="41"/>
  <c r="V30" i="39" s="1"/>
  <c r="J27" i="41"/>
  <c r="J27" i="39" s="1"/>
  <c r="K24" i="41"/>
  <c r="K24" i="39" s="1"/>
  <c r="AM21" i="41"/>
  <c r="AM21" i="39" s="1"/>
  <c r="AG19" i="41"/>
  <c r="AG19" i="39" s="1"/>
  <c r="AE17" i="41"/>
  <c r="AE17" i="39" s="1"/>
  <c r="W45" i="41"/>
  <c r="W45" i="39" s="1"/>
  <c r="N32" i="41"/>
  <c r="N32" i="39" s="1"/>
  <c r="AN28" i="41"/>
  <c r="AN28" i="39" s="1"/>
  <c r="AO25" i="41"/>
  <c r="AO25" i="39" s="1"/>
  <c r="I23" i="41"/>
  <c r="I23" i="39" s="1"/>
  <c r="AJ20" i="41"/>
  <c r="AJ20" i="39" s="1"/>
  <c r="AP18" i="41"/>
  <c r="AP18" i="39" s="1"/>
  <c r="AN16" i="41"/>
  <c r="AN16" i="39" s="1"/>
  <c r="AR44" i="41"/>
  <c r="AR44" i="39" s="1"/>
  <c r="Z32" i="41"/>
  <c r="Z32" i="39" s="1"/>
  <c r="I29" i="41"/>
  <c r="I29" i="39" s="1"/>
  <c r="AN25" i="41"/>
  <c r="AN25" i="39" s="1"/>
  <c r="R23" i="41"/>
  <c r="R23" i="39" s="1"/>
  <c r="AQ20" i="41"/>
  <c r="AQ20" i="39" s="1"/>
  <c r="AO18" i="41"/>
  <c r="AO18" i="39" s="1"/>
  <c r="D17" i="41"/>
  <c r="D17" i="39" s="1"/>
  <c r="AS14" i="41"/>
  <c r="AS14" i="39" s="1"/>
  <c r="AN36" i="41"/>
  <c r="AN36" i="39" s="1"/>
  <c r="L28" i="41"/>
  <c r="L28" i="39" s="1"/>
  <c r="S22" i="41"/>
  <c r="S22" i="39" s="1"/>
  <c r="J31" i="41"/>
  <c r="J31" i="39" s="1"/>
  <c r="O25" i="41"/>
  <c r="O25" i="39" s="1"/>
  <c r="Q20" i="41"/>
  <c r="Q20" i="39" s="1"/>
  <c r="AS16" i="41"/>
  <c r="AS16" i="39" s="1"/>
  <c r="AI14" i="41"/>
  <c r="AI14" i="39" s="1"/>
  <c r="AT12" i="41"/>
  <c r="AT12" i="39" s="1"/>
  <c r="Y11" i="41"/>
  <c r="Y11" i="39" s="1"/>
  <c r="D10" i="41"/>
  <c r="D10" i="39" s="1"/>
  <c r="AG39" i="41"/>
  <c r="AG39" i="39" s="1"/>
  <c r="Z48" i="41"/>
  <c r="Z48" i="39" s="1"/>
  <c r="AT30" i="41"/>
  <c r="AT30" i="39" s="1"/>
  <c r="M26" i="41"/>
  <c r="M26" i="39" s="1"/>
  <c r="M22" i="41"/>
  <c r="M22" i="39" s="1"/>
  <c r="H19" i="41"/>
  <c r="H19" i="39" s="1"/>
  <c r="M16" i="41"/>
  <c r="M16" i="39" s="1"/>
  <c r="L14" i="41"/>
  <c r="L14" i="39" s="1"/>
  <c r="AB12" i="41"/>
  <c r="AB12" i="39" s="1"/>
  <c r="AH58" i="41"/>
  <c r="AH58" i="39" s="1"/>
  <c r="K32" i="41"/>
  <c r="K32" i="39" s="1"/>
  <c r="Q27" i="41"/>
  <c r="Q27" i="39" s="1"/>
  <c r="F23" i="41"/>
  <c r="F23" i="39" s="1"/>
  <c r="AK19" i="41"/>
  <c r="AK19" i="39" s="1"/>
  <c r="AL16" i="41"/>
  <c r="AL16" i="39" s="1"/>
  <c r="AE14" i="41"/>
  <c r="AE14" i="39" s="1"/>
  <c r="AQ12" i="41"/>
  <c r="AQ12" i="39" s="1"/>
  <c r="V11" i="41"/>
  <c r="V11" i="39" s="1"/>
  <c r="AR9" i="41"/>
  <c r="AR9" i="39" s="1"/>
  <c r="AK33" i="41"/>
  <c r="AK33" i="39" s="1"/>
  <c r="W28" i="41"/>
  <c r="W28" i="39" s="1"/>
  <c r="D24" i="41"/>
  <c r="D24" i="39" s="1"/>
  <c r="Y20" i="41"/>
  <c r="Y20" i="39" s="1"/>
  <c r="Z17" i="41"/>
  <c r="Z17" i="39" s="1"/>
  <c r="H15" i="41"/>
  <c r="H15" i="39" s="1"/>
  <c r="P13" i="41"/>
  <c r="P13" i="39" s="1"/>
  <c r="AK11" i="41"/>
  <c r="AK11" i="39" s="1"/>
  <c r="P10" i="41"/>
  <c r="P10" i="39" s="1"/>
  <c r="AA52" i="41"/>
  <c r="AA52" i="39" s="1"/>
  <c r="AS31" i="41"/>
  <c r="AS31" i="39" s="1"/>
  <c r="AK20" i="41"/>
  <c r="AK20" i="39" s="1"/>
  <c r="P15" i="41"/>
  <c r="P15" i="39" s="1"/>
  <c r="AQ11" i="41"/>
  <c r="AQ11" i="39" s="1"/>
  <c r="V9" i="41"/>
  <c r="V9" i="39" s="1"/>
  <c r="AS9" i="41"/>
  <c r="AS9" i="39" s="1"/>
  <c r="W21" i="41"/>
  <c r="W21" i="39" s="1"/>
  <c r="AS12" i="41"/>
  <c r="AS12" i="39" s="1"/>
  <c r="Y29" i="41"/>
  <c r="Y29" i="39" s="1"/>
  <c r="I16" i="41"/>
  <c r="I16" i="39" s="1"/>
  <c r="W10" i="41"/>
  <c r="W10" i="39" s="1"/>
  <c r="U20" i="41"/>
  <c r="U20" i="39" s="1"/>
  <c r="AN12" i="41"/>
  <c r="AN12" i="39" s="1"/>
  <c r="AI31" i="41"/>
  <c r="AI31" i="39" s="1"/>
  <c r="AH20" i="41"/>
  <c r="AH20" i="39" s="1"/>
  <c r="O15" i="41"/>
  <c r="O15" i="39" s="1"/>
  <c r="AF9" i="41"/>
  <c r="AF9" i="39" s="1"/>
  <c r="S13" i="41"/>
  <c r="S13" i="39" s="1"/>
  <c r="AP24" i="41"/>
  <c r="AP24" i="39" s="1"/>
  <c r="Y12" i="41"/>
  <c r="Y12" i="39" s="1"/>
  <c r="U23" i="41"/>
  <c r="U23" i="39" s="1"/>
  <c r="S11" i="41"/>
  <c r="S11" i="39" s="1"/>
  <c r="AR25" i="41"/>
  <c r="AR25" i="39" s="1"/>
  <c r="H18" i="41"/>
  <c r="H18" i="39" s="1"/>
  <c r="AE13" i="41"/>
  <c r="AE13" i="39" s="1"/>
  <c r="AH10" i="41"/>
  <c r="AH10" i="39" s="1"/>
  <c r="Y30" i="41"/>
  <c r="Y30" i="39" s="1"/>
  <c r="P20" i="41"/>
  <c r="P20" i="39" s="1"/>
  <c r="AR14" i="41"/>
  <c r="AR14" i="39" s="1"/>
  <c r="AF11" i="41"/>
  <c r="AF11" i="39" s="1"/>
  <c r="N9" i="41"/>
  <c r="N9" i="39" s="1"/>
  <c r="AP22" i="41"/>
  <c r="AP22" i="39" s="1"/>
  <c r="U16" i="41"/>
  <c r="U16" i="39" s="1"/>
  <c r="AG12" i="41"/>
  <c r="AG12" i="39" s="1"/>
  <c r="E10" i="41"/>
  <c r="E10" i="39" s="1"/>
  <c r="W16" i="41"/>
  <c r="W16" i="39" s="1"/>
  <c r="AD12" i="41"/>
  <c r="AD12" i="39" s="1"/>
  <c r="G39" i="41"/>
  <c r="G39" i="39" s="1"/>
  <c r="T21" i="41"/>
  <c r="T21" i="39" s="1"/>
  <c r="AK13" i="41"/>
  <c r="AK13" i="39" s="1"/>
  <c r="AC47" i="41"/>
  <c r="AC47" i="39" s="1"/>
  <c r="J22" i="41"/>
  <c r="J22" i="39" s="1"/>
  <c r="S65" i="41"/>
  <c r="S65" i="39" s="1"/>
  <c r="D66" i="41"/>
  <c r="D66" i="39" s="1"/>
  <c r="AO49" i="41"/>
  <c r="AO49" i="39" s="1"/>
  <c r="E50" i="41"/>
  <c r="E50" i="39" s="1"/>
  <c r="AT46" i="41"/>
  <c r="AT46" i="39" s="1"/>
  <c r="X47" i="41"/>
  <c r="X47" i="39" s="1"/>
  <c r="Q50" i="41"/>
  <c r="Q50" i="39" s="1"/>
  <c r="V57" i="41"/>
  <c r="V57" i="39" s="1"/>
  <c r="T38" i="41"/>
  <c r="T38" i="39" s="1"/>
  <c r="AL45" i="41"/>
  <c r="AL45" i="39" s="1"/>
  <c r="V33" i="41"/>
  <c r="V33" i="39" s="1"/>
  <c r="U47" i="41"/>
  <c r="U47" i="39" s="1"/>
  <c r="AT37" i="41"/>
  <c r="AT37" i="39" s="1"/>
  <c r="AP50" i="41"/>
  <c r="AP50" i="39" s="1"/>
  <c r="AK41" i="41"/>
  <c r="AK41" i="39" s="1"/>
  <c r="AS37" i="41"/>
  <c r="AS37" i="39" s="1"/>
  <c r="AO34" i="41"/>
  <c r="AO34" i="39" s="1"/>
  <c r="R58" i="41"/>
  <c r="R58" i="39" s="1"/>
  <c r="G53" i="41"/>
  <c r="G53" i="39" s="1"/>
  <c r="S47" i="41"/>
  <c r="S47" i="39" s="1"/>
  <c r="V42" i="41"/>
  <c r="V42" i="39" s="1"/>
  <c r="V38" i="41"/>
  <c r="V38" i="39" s="1"/>
  <c r="E35" i="41"/>
  <c r="E35" i="39" s="1"/>
  <c r="H56" i="41"/>
  <c r="H56" i="39" s="1"/>
  <c r="S50" i="41"/>
  <c r="S50" i="39" s="1"/>
  <c r="H45" i="41"/>
  <c r="H45" i="39" s="1"/>
  <c r="T40" i="41"/>
  <c r="T40" i="39" s="1"/>
  <c r="AF36" i="41"/>
  <c r="AF36" i="39" s="1"/>
  <c r="G34" i="41"/>
  <c r="G34" i="39" s="1"/>
  <c r="R56" i="41"/>
  <c r="R56" i="39" s="1"/>
  <c r="G51" i="41"/>
  <c r="G51" i="39" s="1"/>
  <c r="S45" i="41"/>
  <c r="S45" i="39" s="1"/>
  <c r="N40" i="41"/>
  <c r="N40" i="39" s="1"/>
  <c r="F37" i="41"/>
  <c r="F37" i="39" s="1"/>
  <c r="L34" i="41"/>
  <c r="L34" i="39" s="1"/>
  <c r="R41" i="41"/>
  <c r="R41" i="39" s="1"/>
  <c r="AF32" i="41"/>
  <c r="AF32" i="39" s="1"/>
  <c r="AP29" i="41"/>
  <c r="AP29" i="39" s="1"/>
  <c r="AF27" i="41"/>
  <c r="AF27" i="39" s="1"/>
  <c r="N25" i="41"/>
  <c r="N25" i="39" s="1"/>
  <c r="D23" i="41"/>
  <c r="D23" i="39" s="1"/>
  <c r="N54" i="41"/>
  <c r="N54" i="39" s="1"/>
  <c r="AT34" i="41"/>
  <c r="AT34" i="39" s="1"/>
  <c r="Y31" i="41"/>
  <c r="Y31" i="39" s="1"/>
  <c r="G29" i="41"/>
  <c r="G29" i="39" s="1"/>
  <c r="AN26" i="41"/>
  <c r="AN26" i="39" s="1"/>
  <c r="AC48" i="41"/>
  <c r="AC48" i="39" s="1"/>
  <c r="AS33" i="41"/>
  <c r="AS33" i="39" s="1"/>
  <c r="X31" i="41"/>
  <c r="X31" i="39" s="1"/>
  <c r="V29" i="41"/>
  <c r="V29" i="39" s="1"/>
  <c r="T27" i="41"/>
  <c r="T27" i="39" s="1"/>
  <c r="Z25" i="41"/>
  <c r="Z25" i="39" s="1"/>
  <c r="X23" i="41"/>
  <c r="X23" i="39" s="1"/>
  <c r="AC41" i="41"/>
  <c r="AC41" i="39" s="1"/>
  <c r="E32" i="41"/>
  <c r="E32" i="39" s="1"/>
  <c r="AF28" i="41"/>
  <c r="AF28" i="39" s="1"/>
  <c r="W25" i="41"/>
  <c r="W25" i="39" s="1"/>
  <c r="AS22" i="41"/>
  <c r="AS22" i="39" s="1"/>
  <c r="AE20" i="41"/>
  <c r="AE20" i="39" s="1"/>
  <c r="AC18" i="41"/>
  <c r="AC18" i="39" s="1"/>
  <c r="AI16" i="41"/>
  <c r="AI16" i="39" s="1"/>
  <c r="AG14" i="41"/>
  <c r="AG14" i="39" s="1"/>
  <c r="AE51" i="41"/>
  <c r="AE51" i="39" s="1"/>
  <c r="AC33" i="41"/>
  <c r="AC33" i="39" s="1"/>
  <c r="AN29" i="41"/>
  <c r="AN29" i="39" s="1"/>
  <c r="AB26" i="41"/>
  <c r="AB26" i="39" s="1"/>
  <c r="AQ23" i="41"/>
  <c r="AQ23" i="39" s="1"/>
  <c r="U21" i="41"/>
  <c r="U21" i="39" s="1"/>
  <c r="Q19" i="41"/>
  <c r="Q19" i="39" s="1"/>
  <c r="W17" i="41"/>
  <c r="W17" i="39" s="1"/>
  <c r="AD40" i="41"/>
  <c r="AD40" i="39" s="1"/>
  <c r="AA31" i="41"/>
  <c r="AA31" i="39" s="1"/>
  <c r="AB28" i="41"/>
  <c r="AB28" i="39" s="1"/>
  <c r="S25" i="41"/>
  <c r="S25" i="39" s="1"/>
  <c r="AD22" i="41"/>
  <c r="AD22" i="39" s="1"/>
  <c r="AB20" i="41"/>
  <c r="AB20" i="39" s="1"/>
  <c r="Z18" i="41"/>
  <c r="Z18" i="39" s="1"/>
  <c r="X16" i="41"/>
  <c r="X16" i="39" s="1"/>
  <c r="AD42" i="41"/>
  <c r="AD42" i="39" s="1"/>
  <c r="AN31" i="41"/>
  <c r="AN31" i="39" s="1"/>
  <c r="AA28" i="41"/>
  <c r="AA28" i="39" s="1"/>
  <c r="AB25" i="41"/>
  <c r="AB25" i="39" s="1"/>
  <c r="AN22" i="41"/>
  <c r="AN22" i="39" s="1"/>
  <c r="AA20" i="41"/>
  <c r="AA20" i="39" s="1"/>
  <c r="AG18" i="41"/>
  <c r="AG18" i="39" s="1"/>
  <c r="AE16" i="41"/>
  <c r="AE16" i="39" s="1"/>
  <c r="AC14" i="41"/>
  <c r="AC14" i="39" s="1"/>
  <c r="AC34" i="41"/>
  <c r="AC34" i="39" s="1"/>
  <c r="AT26" i="41"/>
  <c r="AT26" i="39" s="1"/>
  <c r="AA55" i="41"/>
  <c r="AA55" i="39" s="1"/>
  <c r="Z30" i="41"/>
  <c r="Z30" i="39" s="1"/>
  <c r="O24" i="41"/>
  <c r="O24" i="39" s="1"/>
  <c r="AB19" i="41"/>
  <c r="AB19" i="39" s="1"/>
  <c r="AC16" i="41"/>
  <c r="AC16" i="39" s="1"/>
  <c r="X14" i="41"/>
  <c r="X14" i="39" s="1"/>
  <c r="AL12" i="41"/>
  <c r="AL12" i="39" s="1"/>
  <c r="Q11" i="41"/>
  <c r="Q11" i="39" s="1"/>
  <c r="AM9" i="41"/>
  <c r="AM9" i="39" s="1"/>
  <c r="S36" i="41"/>
  <c r="S36" i="39" s="1"/>
  <c r="AT42" i="41"/>
  <c r="AT42" i="39" s="1"/>
  <c r="U30" i="41"/>
  <c r="U30" i="39" s="1"/>
  <c r="AE25" i="41"/>
  <c r="AE25" i="39" s="1"/>
  <c r="AL21" i="41"/>
  <c r="AL21" i="39" s="1"/>
  <c r="AI18" i="41"/>
  <c r="AI18" i="39" s="1"/>
  <c r="AR15" i="41"/>
  <c r="AR15" i="39" s="1"/>
  <c r="AT13" i="41"/>
  <c r="AT13" i="39" s="1"/>
  <c r="T12" i="41"/>
  <c r="T12" i="39" s="1"/>
  <c r="R53" i="41"/>
  <c r="R53" i="39" s="1"/>
  <c r="W31" i="41"/>
  <c r="W31" i="39" s="1"/>
  <c r="AH26" i="41"/>
  <c r="AH26" i="39" s="1"/>
  <c r="AB22" i="41"/>
  <c r="AB22" i="39" s="1"/>
  <c r="U19" i="41"/>
  <c r="U19" i="39" s="1"/>
  <c r="Y16" i="41"/>
  <c r="Y16" i="39" s="1"/>
  <c r="T14" i="41"/>
  <c r="T14" i="39" s="1"/>
  <c r="AI12" i="41"/>
  <c r="AI12" i="39" s="1"/>
  <c r="N11" i="41"/>
  <c r="N11" i="39" s="1"/>
  <c r="AJ9" i="41"/>
  <c r="AJ9" i="39" s="1"/>
  <c r="AN32" i="41"/>
  <c r="AN32" i="39" s="1"/>
  <c r="AO27" i="41"/>
  <c r="AO27" i="39" s="1"/>
  <c r="Z23" i="41"/>
  <c r="Z23" i="39" s="1"/>
  <c r="I20" i="41"/>
  <c r="I20" i="39" s="1"/>
  <c r="J17" i="41"/>
  <c r="J17" i="39" s="1"/>
  <c r="AN14" i="41"/>
  <c r="AN14" i="39" s="1"/>
  <c r="G13" i="41"/>
  <c r="G13" i="39" s="1"/>
  <c r="AC11" i="41"/>
  <c r="AC11" i="39" s="1"/>
  <c r="H10" i="41"/>
  <c r="H10" i="39" s="1"/>
  <c r="AK46" i="41"/>
  <c r="AK46" i="39" s="1"/>
  <c r="H30" i="41"/>
  <c r="H30" i="39" s="1"/>
  <c r="E20" i="41"/>
  <c r="E20" i="39" s="1"/>
  <c r="AL14" i="41"/>
  <c r="AL14" i="39" s="1"/>
  <c r="AA11" i="41"/>
  <c r="AA11" i="39" s="1"/>
  <c r="L9" i="41"/>
  <c r="L9" i="39" s="1"/>
  <c r="U9" i="41"/>
  <c r="U9" i="39" s="1"/>
  <c r="AQ19" i="41"/>
  <c r="AQ19" i="39" s="1"/>
  <c r="AC12" i="41"/>
  <c r="AC12" i="39" s="1"/>
  <c r="AM27" i="41"/>
  <c r="AM27" i="39" s="1"/>
  <c r="G15" i="41"/>
  <c r="G15" i="39" s="1"/>
  <c r="AO9" i="41"/>
  <c r="AO9" i="39" s="1"/>
  <c r="AF19" i="41"/>
  <c r="AF19" i="39" s="1"/>
  <c r="H12" i="41"/>
  <c r="H12" i="39" s="1"/>
  <c r="AQ29" i="41"/>
  <c r="AQ29" i="39" s="1"/>
  <c r="AS19" i="41"/>
  <c r="AS19" i="39" s="1"/>
  <c r="AJ14" i="41"/>
  <c r="AJ14" i="39" s="1"/>
  <c r="Z26" i="41"/>
  <c r="Z26" i="39" s="1"/>
  <c r="M12" i="41"/>
  <c r="M12" i="39" s="1"/>
  <c r="Q22" i="41"/>
  <c r="Q22" i="39" s="1"/>
  <c r="AJ11" i="41"/>
  <c r="AJ11" i="39" s="1"/>
  <c r="K21" i="41"/>
  <c r="K21" i="39" s="1"/>
  <c r="AI10" i="41"/>
  <c r="AI10" i="39" s="1"/>
  <c r="X24" i="41"/>
  <c r="X24" i="39" s="1"/>
  <c r="S17" i="41"/>
  <c r="S17" i="39" s="1"/>
  <c r="M13" i="41"/>
  <c r="M13" i="39" s="1"/>
  <c r="U10" i="41"/>
  <c r="U10" i="39" s="1"/>
  <c r="AQ28" i="41"/>
  <c r="AQ28" i="39" s="1"/>
  <c r="AA19" i="41"/>
  <c r="AA19" i="39" s="1"/>
  <c r="W14" i="41"/>
  <c r="W14" i="39" s="1"/>
  <c r="P11" i="41"/>
  <c r="P11" i="39" s="1"/>
  <c r="D9" i="41"/>
  <c r="D9" i="39" s="1"/>
  <c r="AF21" i="41"/>
  <c r="AF21" i="39" s="1"/>
  <c r="AM15" i="41"/>
  <c r="AM15" i="39" s="1"/>
  <c r="Q12" i="41"/>
  <c r="Q12" i="39" s="1"/>
  <c r="AH9" i="41"/>
  <c r="AH9" i="39" s="1"/>
  <c r="S20" i="41"/>
  <c r="S20" i="39" s="1"/>
  <c r="Q16" i="41"/>
  <c r="Q16" i="39" s="1"/>
  <c r="AE9" i="41"/>
  <c r="AE9" i="39" s="1"/>
  <c r="R34" i="41"/>
  <c r="R34" i="39" s="1"/>
  <c r="I25" i="41"/>
  <c r="I25" i="39" s="1"/>
  <c r="S18" i="41"/>
  <c r="S18" i="39" s="1"/>
  <c r="L12" i="41"/>
  <c r="L12" i="39" s="1"/>
  <c r="I26" i="41"/>
  <c r="I26" i="39" s="1"/>
  <c r="N69" i="41"/>
  <c r="N69" i="39" s="1"/>
  <c r="E63" i="41"/>
  <c r="E63" i="39" s="1"/>
  <c r="AP46" i="41"/>
  <c r="AP46" i="39" s="1"/>
  <c r="F47" i="41"/>
  <c r="F47" i="39" s="1"/>
  <c r="I43" i="41"/>
  <c r="I43" i="39" s="1"/>
  <c r="Y44" i="41"/>
  <c r="Y44" i="39" s="1"/>
  <c r="S46" i="41"/>
  <c r="S46" i="39" s="1"/>
  <c r="X53" i="41"/>
  <c r="X53" i="39" s="1"/>
  <c r="J36" i="41"/>
  <c r="J36" i="39" s="1"/>
  <c r="Z42" i="41"/>
  <c r="Z42" i="39" s="1"/>
  <c r="AG32" i="41"/>
  <c r="AG32" i="39" s="1"/>
  <c r="H46" i="41"/>
  <c r="H46" i="39" s="1"/>
  <c r="AJ36" i="41"/>
  <c r="AJ36" i="39" s="1"/>
  <c r="G50" i="41"/>
  <c r="G50" i="39" s="1"/>
  <c r="I41" i="41"/>
  <c r="I41" i="39" s="1"/>
  <c r="M37" i="41"/>
  <c r="M37" i="39" s="1"/>
  <c r="Y34" i="41"/>
  <c r="Y34" i="39" s="1"/>
  <c r="AS57" i="41"/>
  <c r="AS57" i="39" s="1"/>
  <c r="AD52" i="41"/>
  <c r="AD52" i="39" s="1"/>
  <c r="AQ46" i="41"/>
  <c r="AQ46" i="39" s="1"/>
  <c r="U41" i="41"/>
  <c r="U41" i="39" s="1"/>
  <c r="AR37" i="41"/>
  <c r="AR37" i="39" s="1"/>
  <c r="AN34" i="41"/>
  <c r="AN34" i="39" s="1"/>
  <c r="AH55" i="41"/>
  <c r="AH55" i="39" s="1"/>
  <c r="AQ49" i="41"/>
  <c r="AQ49" i="39" s="1"/>
  <c r="AL43" i="41"/>
  <c r="AL43" i="39" s="1"/>
  <c r="AH39" i="41"/>
  <c r="AH39" i="39" s="1"/>
  <c r="U36" i="41"/>
  <c r="U36" i="39" s="1"/>
  <c r="AP33" i="41"/>
  <c r="AP33" i="39" s="1"/>
  <c r="AS55" i="41"/>
  <c r="AS55" i="39" s="1"/>
  <c r="AK49" i="41"/>
  <c r="AK49" i="39" s="1"/>
  <c r="V44" i="41"/>
  <c r="V44" i="39" s="1"/>
  <c r="AQ39" i="41"/>
  <c r="AQ39" i="39" s="1"/>
  <c r="AM36" i="41"/>
  <c r="AM36" i="39" s="1"/>
  <c r="D34" i="41"/>
  <c r="D34" i="39" s="1"/>
  <c r="AO37" i="41"/>
  <c r="AO37" i="39" s="1"/>
  <c r="M32" i="41"/>
  <c r="M32" i="39" s="1"/>
  <c r="AH29" i="41"/>
  <c r="AH29" i="39" s="1"/>
  <c r="X27" i="41"/>
  <c r="X27" i="39" s="1"/>
  <c r="F25" i="41"/>
  <c r="F25" i="39" s="1"/>
  <c r="W22" i="41"/>
  <c r="W22" i="39" s="1"/>
  <c r="AI50" i="41"/>
  <c r="AI50" i="39" s="1"/>
  <c r="Z34" i="41"/>
  <c r="Z34" i="39" s="1"/>
  <c r="Q31" i="41"/>
  <c r="Q31" i="39" s="1"/>
  <c r="AP28" i="41"/>
  <c r="AP28" i="39" s="1"/>
  <c r="P26" i="41"/>
  <c r="P26" i="39" s="1"/>
  <c r="G45" i="41"/>
  <c r="G45" i="39" s="1"/>
  <c r="AF33" i="41"/>
  <c r="AF33" i="39" s="1"/>
  <c r="P31" i="41"/>
  <c r="P31" i="39" s="1"/>
  <c r="N29" i="41"/>
  <c r="N29" i="39" s="1"/>
  <c r="L27" i="41"/>
  <c r="L27" i="39" s="1"/>
  <c r="R25" i="41"/>
  <c r="R25" i="39" s="1"/>
  <c r="P23" i="41"/>
  <c r="P23" i="39" s="1"/>
  <c r="R39" i="41"/>
  <c r="R39" i="39" s="1"/>
  <c r="AF31" i="41"/>
  <c r="AF31" i="39" s="1"/>
  <c r="T28" i="41"/>
  <c r="T28" i="39" s="1"/>
  <c r="L25" i="41"/>
  <c r="L25" i="39" s="1"/>
  <c r="AH22" i="41"/>
  <c r="AH22" i="39" s="1"/>
  <c r="W20" i="41"/>
  <c r="W20" i="39" s="1"/>
  <c r="U18" i="41"/>
  <c r="U18" i="39" s="1"/>
  <c r="AA16" i="41"/>
  <c r="AA16" i="39" s="1"/>
  <c r="Y14" i="41"/>
  <c r="Y14" i="39" s="1"/>
  <c r="E49" i="41"/>
  <c r="E49" i="39" s="1"/>
  <c r="I33" i="41"/>
  <c r="I33" i="39" s="1"/>
  <c r="AA29" i="41"/>
  <c r="AA29" i="39" s="1"/>
  <c r="N26" i="41"/>
  <c r="N26" i="39" s="1"/>
  <c r="AG23" i="41"/>
  <c r="AG23" i="39" s="1"/>
  <c r="L21" i="41"/>
  <c r="L21" i="39" s="1"/>
  <c r="I19" i="41"/>
  <c r="I19" i="39" s="1"/>
  <c r="O17" i="41"/>
  <c r="O17" i="39" s="1"/>
  <c r="AM38" i="41"/>
  <c r="AM38" i="39" s="1"/>
  <c r="N31" i="41"/>
  <c r="N31" i="39" s="1"/>
  <c r="O28" i="41"/>
  <c r="O28" i="39" s="1"/>
  <c r="H25" i="41"/>
  <c r="H25" i="39" s="1"/>
  <c r="U22" i="41"/>
  <c r="U22" i="39" s="1"/>
  <c r="T20" i="41"/>
  <c r="T20" i="39" s="1"/>
  <c r="R18" i="41"/>
  <c r="R18" i="39" s="1"/>
  <c r="P16" i="41"/>
  <c r="P16" i="39" s="1"/>
  <c r="S40" i="41"/>
  <c r="S40" i="39" s="1"/>
  <c r="Z31" i="41"/>
  <c r="Z31" i="39" s="1"/>
  <c r="N28" i="41"/>
  <c r="N28" i="39" s="1"/>
  <c r="Q25" i="41"/>
  <c r="Q25" i="39" s="1"/>
  <c r="AC22" i="41"/>
  <c r="AC22" i="39" s="1"/>
  <c r="Y18" i="41"/>
  <c r="Y18" i="39" s="1"/>
  <c r="U14" i="41"/>
  <c r="U14" i="39" s="1"/>
  <c r="Q33" i="41"/>
  <c r="Q33" i="39" s="1"/>
  <c r="U26" i="41"/>
  <c r="U26" i="39" s="1"/>
  <c r="AP49" i="41"/>
  <c r="AP49" i="39" s="1"/>
  <c r="AR29" i="41"/>
  <c r="AR29" i="39" s="1"/>
  <c r="AK23" i="41"/>
  <c r="AK23" i="39" s="1"/>
  <c r="L19" i="41"/>
  <c r="L19" i="39" s="1"/>
  <c r="N14" i="41"/>
  <c r="N14" i="39" s="1"/>
  <c r="I11" i="41"/>
  <c r="I11" i="39" s="1"/>
  <c r="AK29" i="41"/>
  <c r="AK29" i="39" s="1"/>
  <c r="AF15" i="41"/>
  <c r="AF15" i="39" s="1"/>
  <c r="AO30" i="41"/>
  <c r="AO30" i="39" s="1"/>
  <c r="M61" i="41"/>
  <c r="M61" i="39" s="1"/>
  <c r="AL58" i="41"/>
  <c r="AL58" i="39" s="1"/>
  <c r="AS58" i="41"/>
  <c r="AS58" i="39" s="1"/>
  <c r="AP58" i="41"/>
  <c r="AP58" i="39" s="1"/>
  <c r="AE58" i="41"/>
  <c r="AE58" i="39" s="1"/>
  <c r="N41" i="41"/>
  <c r="N41" i="39" s="1"/>
  <c r="AF41" i="41"/>
  <c r="AF41" i="39" s="1"/>
  <c r="I48" i="41"/>
  <c r="I48" i="39" s="1"/>
  <c r="Q56" i="41"/>
  <c r="Q56" i="39" s="1"/>
  <c r="AO39" i="41"/>
  <c r="AO39" i="39" s="1"/>
  <c r="AH56" i="41"/>
  <c r="AH56" i="39" s="1"/>
  <c r="AM42" i="41"/>
  <c r="AM42" i="39" s="1"/>
  <c r="X58" i="41"/>
  <c r="X58" i="39" s="1"/>
  <c r="T47" i="41"/>
  <c r="T47" i="39" s="1"/>
  <c r="H40" i="41"/>
  <c r="H40" i="39" s="1"/>
  <c r="AI36" i="41"/>
  <c r="AI36" i="39" s="1"/>
  <c r="AJ33" i="41"/>
  <c r="AJ33" i="39" s="1"/>
  <c r="AD56" i="41"/>
  <c r="AD56" i="39" s="1"/>
  <c r="AO50" i="41"/>
  <c r="AO50" i="39" s="1"/>
  <c r="AD45" i="41"/>
  <c r="AD45" i="39" s="1"/>
  <c r="AJ40" i="41"/>
  <c r="AJ40" i="39" s="1"/>
  <c r="AR36" i="41"/>
  <c r="AR36" i="39" s="1"/>
  <c r="P34" i="41"/>
  <c r="P34" i="39" s="1"/>
  <c r="AO53" i="41"/>
  <c r="AO53" i="39" s="1"/>
  <c r="AD48" i="41"/>
  <c r="AD48" i="39" s="1"/>
  <c r="E43" i="41"/>
  <c r="E43" i="39" s="1"/>
  <c r="AE38" i="41"/>
  <c r="AE38" i="39" s="1"/>
  <c r="AF35" i="41"/>
  <c r="AF35" i="39" s="1"/>
  <c r="J33" i="41"/>
  <c r="J33" i="39" s="1"/>
  <c r="AD54" i="41"/>
  <c r="AD54" i="39" s="1"/>
  <c r="AO48" i="41"/>
  <c r="AO48" i="39" s="1"/>
  <c r="AP42" i="41"/>
  <c r="AP42" i="39" s="1"/>
  <c r="F39" i="41"/>
  <c r="F39" i="39" s="1"/>
  <c r="AM35" i="41"/>
  <c r="AM35" i="39" s="1"/>
  <c r="AJ54" i="41"/>
  <c r="AJ54" i="39" s="1"/>
  <c r="AP35" i="41"/>
  <c r="AP35" i="39" s="1"/>
  <c r="T31" i="41"/>
  <c r="T31" i="39" s="1"/>
  <c r="J29" i="41"/>
  <c r="J29" i="39" s="1"/>
  <c r="AI26" i="41"/>
  <c r="AI26" i="39" s="1"/>
  <c r="Y24" i="41"/>
  <c r="Y24" i="39" s="1"/>
  <c r="G22" i="41"/>
  <c r="G22" i="39" s="1"/>
  <c r="AE43" i="41"/>
  <c r="AE43" i="39" s="1"/>
  <c r="U33" i="41"/>
  <c r="U33" i="39" s="1"/>
  <c r="AB30" i="41"/>
  <c r="AB30" i="39" s="1"/>
  <c r="R28" i="41"/>
  <c r="R28" i="39" s="1"/>
  <c r="AQ25" i="41"/>
  <c r="AQ25" i="39" s="1"/>
  <c r="S39" i="41"/>
  <c r="S39" i="39" s="1"/>
  <c r="G33" i="41"/>
  <c r="G33" i="39" s="1"/>
  <c r="AI30" i="41"/>
  <c r="AI30" i="39" s="1"/>
  <c r="AG28" i="41"/>
  <c r="AG28" i="39" s="1"/>
  <c r="AM26" i="41"/>
  <c r="AM26" i="39" s="1"/>
  <c r="AK24" i="41"/>
  <c r="AK24" i="39" s="1"/>
  <c r="AI22" i="41"/>
  <c r="AI22" i="39" s="1"/>
  <c r="I36" i="41"/>
  <c r="I36" i="39" s="1"/>
  <c r="AK30" i="41"/>
  <c r="AK30" i="39" s="1"/>
  <c r="Y27" i="41"/>
  <c r="Y27" i="39" s="1"/>
  <c r="AH24" i="41"/>
  <c r="AH24" i="39" s="1"/>
  <c r="F22" i="41"/>
  <c r="F22" i="39" s="1"/>
  <c r="AP19" i="41"/>
  <c r="AP19" i="39" s="1"/>
  <c r="E18" i="41"/>
  <c r="E18" i="39" s="1"/>
  <c r="AT15" i="41"/>
  <c r="AT15" i="39" s="1"/>
  <c r="AR13" i="41"/>
  <c r="AR13" i="39" s="1"/>
  <c r="O43" i="41"/>
  <c r="O43" i="39" s="1"/>
  <c r="AT31" i="41"/>
  <c r="AT31" i="39" s="1"/>
  <c r="AE28" i="41"/>
  <c r="AE28" i="39" s="1"/>
  <c r="AF25" i="41"/>
  <c r="AF25" i="39" s="1"/>
  <c r="AR22" i="41"/>
  <c r="AR22" i="39" s="1"/>
  <c r="AD20" i="41"/>
  <c r="AD20" i="39" s="1"/>
  <c r="AJ18" i="41"/>
  <c r="AJ18" i="39" s="1"/>
  <c r="AH16" i="41"/>
  <c r="AH16" i="39" s="1"/>
  <c r="AK34" i="41"/>
  <c r="AK34" i="39" s="1"/>
  <c r="AF30" i="41"/>
  <c r="AF30" i="39" s="1"/>
  <c r="S27" i="41"/>
  <c r="S27" i="39" s="1"/>
  <c r="S24" i="41"/>
  <c r="S24" i="39" s="1"/>
  <c r="AT21" i="41"/>
  <c r="AT21" i="39" s="1"/>
  <c r="AM19" i="41"/>
  <c r="AM19" i="39" s="1"/>
  <c r="AK17" i="41"/>
  <c r="AK17" i="39" s="1"/>
  <c r="AQ15" i="41"/>
  <c r="AQ15" i="39" s="1"/>
  <c r="T35" i="41"/>
  <c r="T35" i="39" s="1"/>
  <c r="AD30" i="41"/>
  <c r="AD30" i="39" s="1"/>
  <c r="AE27" i="41"/>
  <c r="AE27" i="39" s="1"/>
  <c r="AB24" i="41"/>
  <c r="AB24" i="39" s="1"/>
  <c r="AS21" i="41"/>
  <c r="AS21" i="39" s="1"/>
  <c r="AT19" i="41"/>
  <c r="AT19" i="39" s="1"/>
  <c r="AR17" i="41"/>
  <c r="AR17" i="39" s="1"/>
  <c r="AP15" i="41"/>
  <c r="AP15" i="39" s="1"/>
  <c r="AC51" i="41"/>
  <c r="AC51" i="39" s="1"/>
  <c r="K31" i="41"/>
  <c r="K31" i="39" s="1"/>
  <c r="AL24" i="41"/>
  <c r="AL24" i="39" s="1"/>
  <c r="AT39" i="41"/>
  <c r="AT39" i="39" s="1"/>
  <c r="K28" i="41"/>
  <c r="K28" i="39" s="1"/>
  <c r="R22" i="41"/>
  <c r="R22" i="39" s="1"/>
  <c r="W18" i="41"/>
  <c r="W18" i="39" s="1"/>
  <c r="AI15" i="41"/>
  <c r="AI15" i="39" s="1"/>
  <c r="AM13" i="41"/>
  <c r="AM13" i="39" s="1"/>
  <c r="N12" i="41"/>
  <c r="N12" i="39" s="1"/>
  <c r="AJ10" i="41"/>
  <c r="AJ10" i="39" s="1"/>
  <c r="O9" i="41"/>
  <c r="O9" i="39" s="1"/>
  <c r="U32" i="41"/>
  <c r="U32" i="39" s="1"/>
  <c r="F34" i="41"/>
  <c r="F34" i="39" s="1"/>
  <c r="AD28" i="41"/>
  <c r="AD28" i="39" s="1"/>
  <c r="J24" i="41"/>
  <c r="J24" i="39" s="1"/>
  <c r="AC20" i="41"/>
  <c r="AC20" i="39" s="1"/>
  <c r="AD17" i="41"/>
  <c r="AD17" i="39" s="1"/>
  <c r="K15" i="41"/>
  <c r="K15" i="39" s="1"/>
  <c r="R13" i="41"/>
  <c r="R13" i="39" s="1"/>
  <c r="AM11" i="41"/>
  <c r="AM11" i="39" s="1"/>
  <c r="R38" i="41"/>
  <c r="R38" i="39" s="1"/>
  <c r="AG29" i="41"/>
  <c r="AG29" i="39" s="1"/>
  <c r="E25" i="41"/>
  <c r="E25" i="39" s="1"/>
  <c r="P21" i="41"/>
  <c r="P21" i="39" s="1"/>
  <c r="P18" i="41"/>
  <c r="P18" i="39" s="1"/>
  <c r="AE15" i="41"/>
  <c r="AE15" i="39" s="1"/>
  <c r="AI13" i="41"/>
  <c r="AI13" i="39" s="1"/>
  <c r="K12" i="41"/>
  <c r="K12" i="39" s="1"/>
  <c r="AG10" i="41"/>
  <c r="AG10" i="39" s="1"/>
  <c r="P47" i="41"/>
  <c r="P47" i="39" s="1"/>
  <c r="AN30" i="41"/>
  <c r="AN30" i="39" s="1"/>
  <c r="F26" i="41"/>
  <c r="F26" i="39" s="1"/>
  <c r="I22" i="41"/>
  <c r="I22" i="39" s="1"/>
  <c r="D19" i="41"/>
  <c r="D19" i="39" s="1"/>
  <c r="J16" i="41"/>
  <c r="J16" i="39" s="1"/>
  <c r="J14" i="41"/>
  <c r="J14" i="39" s="1"/>
  <c r="Z12" i="41"/>
  <c r="Z12" i="39" s="1"/>
  <c r="E11" i="41"/>
  <c r="E11" i="39" s="1"/>
  <c r="AA9" i="41"/>
  <c r="AA9" i="39" s="1"/>
  <c r="J35" i="41"/>
  <c r="J35" i="39" s="1"/>
  <c r="T25" i="41"/>
  <c r="T25" i="39" s="1"/>
  <c r="AL17" i="41"/>
  <c r="AL17" i="39" s="1"/>
  <c r="W13" i="41"/>
  <c r="W13" i="39" s="1"/>
  <c r="AC10" i="41"/>
  <c r="AC10" i="39" s="1"/>
  <c r="AP11" i="41"/>
  <c r="AP11" i="39" s="1"/>
  <c r="AC29" i="41"/>
  <c r="AC29" i="39" s="1"/>
  <c r="N16" i="41"/>
  <c r="N16" i="39" s="1"/>
  <c r="Z10" i="41"/>
  <c r="Z10" i="39" s="1"/>
  <c r="N21" i="41"/>
  <c r="N21" i="39" s="1"/>
  <c r="AO12" i="41"/>
  <c r="AO12" i="39" s="1"/>
  <c r="Q29" i="41"/>
  <c r="Q29" i="39" s="1"/>
  <c r="F16" i="41"/>
  <c r="F16" i="39" s="1"/>
  <c r="V10" i="41"/>
  <c r="V10" i="39" s="1"/>
  <c r="M25" i="41"/>
  <c r="M25" i="39" s="1"/>
  <c r="AI17" i="41"/>
  <c r="AI17" i="39" s="1"/>
  <c r="V13" i="41"/>
  <c r="V13" i="39" s="1"/>
  <c r="V18" i="41"/>
  <c r="V18" i="39" s="1"/>
  <c r="M10" i="41"/>
  <c r="M10" i="39" s="1"/>
  <c r="AJ16" i="41"/>
  <c r="AJ16" i="39" s="1"/>
  <c r="AC9" i="41"/>
  <c r="AC9" i="39" s="1"/>
  <c r="AA15" i="41"/>
  <c r="AA15" i="39" s="1"/>
  <c r="AL34" i="41"/>
  <c r="AL34" i="39" s="1"/>
  <c r="G21" i="41"/>
  <c r="G21" i="39" s="1"/>
  <c r="Y15" i="41"/>
  <c r="Y15" i="39" s="1"/>
  <c r="G12" i="41"/>
  <c r="G12" i="39" s="1"/>
  <c r="Z9" i="41"/>
  <c r="Z9" i="39" s="1"/>
  <c r="T24" i="41"/>
  <c r="T24" i="39" s="1"/>
  <c r="Q17" i="41"/>
  <c r="Q17" i="39" s="1"/>
  <c r="J13" i="41"/>
  <c r="J13" i="39" s="1"/>
  <c r="S10" i="41"/>
  <c r="S10" i="39" s="1"/>
  <c r="AI28" i="41"/>
  <c r="AI28" i="39" s="1"/>
  <c r="S19" i="41"/>
  <c r="S19" i="39" s="1"/>
  <c r="R14" i="41"/>
  <c r="R14" i="39" s="1"/>
  <c r="L11" i="41"/>
  <c r="L11" i="39" s="1"/>
  <c r="Z15" i="41"/>
  <c r="Z15" i="39" s="1"/>
  <c r="AO11" i="41"/>
  <c r="AO11" i="39" s="1"/>
  <c r="O32" i="41"/>
  <c r="O32" i="39" s="1"/>
  <c r="AN19" i="41"/>
  <c r="AN19" i="39" s="1"/>
  <c r="AR12" i="41"/>
  <c r="AR12" i="39" s="1"/>
  <c r="X28" i="41"/>
  <c r="X28" i="39" s="1"/>
  <c r="AA17" i="41"/>
  <c r="AA17" i="39" s="1"/>
  <c r="T73" i="41"/>
  <c r="T73" i="39" s="1"/>
  <c r="L52" i="41"/>
  <c r="L52" i="39" s="1"/>
  <c r="E42" i="41"/>
  <c r="E42" i="39" s="1"/>
  <c r="N39" i="41"/>
  <c r="N39" i="39" s="1"/>
  <c r="O35" i="41"/>
  <c r="O35" i="39" s="1"/>
  <c r="U43" i="41"/>
  <c r="U43" i="39" s="1"/>
  <c r="J52" i="41"/>
  <c r="J52" i="39" s="1"/>
  <c r="AE34" i="41"/>
  <c r="AE34" i="39" s="1"/>
  <c r="AB41" i="41"/>
  <c r="AB41" i="39" s="1"/>
  <c r="M33" i="41"/>
  <c r="M33" i="39" s="1"/>
  <c r="AB23" i="41"/>
  <c r="AB23" i="39" s="1"/>
  <c r="AM29" i="41"/>
  <c r="AM29" i="39" s="1"/>
  <c r="AP31" i="41"/>
  <c r="AP31" i="39" s="1"/>
  <c r="E24" i="41"/>
  <c r="E24" i="39" s="1"/>
  <c r="Q26" i="41"/>
  <c r="Q26" i="39" s="1"/>
  <c r="H17" i="41"/>
  <c r="H17" i="39" s="1"/>
  <c r="AH30" i="41"/>
  <c r="AH30" i="39" s="1"/>
  <c r="AO19" i="41"/>
  <c r="AO19" i="39" s="1"/>
  <c r="K29" i="41"/>
  <c r="K29" i="39" s="1"/>
  <c r="G19" i="41"/>
  <c r="G19" i="39" s="1"/>
  <c r="U29" i="41"/>
  <c r="U29" i="39" s="1"/>
  <c r="F19" i="41"/>
  <c r="F19" i="39" s="1"/>
  <c r="AL28" i="41"/>
  <c r="AL28" i="39" s="1"/>
  <c r="AG20" i="41"/>
  <c r="AG20" i="39" s="1"/>
  <c r="AG11" i="41"/>
  <c r="AG11" i="39" s="1"/>
  <c r="AD31" i="41"/>
  <c r="AD31" i="39" s="1"/>
  <c r="Z16" i="41"/>
  <c r="Z16" i="39" s="1"/>
  <c r="AP32" i="41"/>
  <c r="AP32" i="39" s="1"/>
  <c r="AF18" i="41"/>
  <c r="AF18" i="39" s="1"/>
  <c r="Q13" i="41"/>
  <c r="Q13" i="39" s="1"/>
  <c r="Q10" i="41"/>
  <c r="Q10" i="39" s="1"/>
  <c r="AF29" i="41"/>
  <c r="AF29" i="39" s="1"/>
  <c r="O21" i="41"/>
  <c r="O21" i="39" s="1"/>
  <c r="AC15" i="41"/>
  <c r="AC15" i="39" s="1"/>
  <c r="J12" i="41"/>
  <c r="J12" i="39" s="1"/>
  <c r="K9" i="41"/>
  <c r="K9" i="39" s="1"/>
  <c r="AJ22" i="41"/>
  <c r="AJ22" i="39" s="1"/>
  <c r="AF12" i="41"/>
  <c r="AF12" i="39" s="1"/>
  <c r="AM10" i="41"/>
  <c r="AM10" i="39" s="1"/>
  <c r="M14" i="41"/>
  <c r="M14" i="39" s="1"/>
  <c r="AT18" i="41"/>
  <c r="AT18" i="39" s="1"/>
  <c r="AI24" i="41"/>
  <c r="AI24" i="39" s="1"/>
  <c r="AB9" i="41"/>
  <c r="AB9" i="39" s="1"/>
  <c r="R16" i="41"/>
  <c r="R16" i="39" s="1"/>
  <c r="AG15" i="41"/>
  <c r="AG15" i="39" s="1"/>
  <c r="AB14" i="41"/>
  <c r="AB14" i="39" s="1"/>
  <c r="N13" i="41"/>
  <c r="N13" i="39" s="1"/>
  <c r="AC19" i="41"/>
  <c r="AC19" i="39" s="1"/>
  <c r="R11" i="41"/>
  <c r="R11" i="39" s="1"/>
  <c r="AO21" i="41"/>
  <c r="AO21" i="39" s="1"/>
  <c r="U12" i="41"/>
  <c r="U12" i="39" s="1"/>
  <c r="X25" i="41"/>
  <c r="X25" i="39" s="1"/>
  <c r="X13" i="41"/>
  <c r="X13" i="39" s="1"/>
  <c r="I73" i="41"/>
  <c r="I73" i="39" s="1"/>
  <c r="AM41" i="41"/>
  <c r="AM41" i="39" s="1"/>
  <c r="D36" i="41"/>
  <c r="D36" i="39" s="1"/>
  <c r="Q34" i="41"/>
  <c r="Q34" i="39" s="1"/>
  <c r="H41" i="41"/>
  <c r="H41" i="39" s="1"/>
  <c r="F49" i="41"/>
  <c r="F49" i="39" s="1"/>
  <c r="R33" i="41"/>
  <c r="R33" i="39" s="1"/>
  <c r="AD39" i="41"/>
  <c r="AD39" i="39" s="1"/>
  <c r="O22" i="41"/>
  <c r="O22" i="39" s="1"/>
  <c r="AQ30" i="41"/>
  <c r="AQ30" i="39" s="1"/>
  <c r="AR24" i="41"/>
  <c r="AR24" i="39" s="1"/>
  <c r="AR18" i="41"/>
  <c r="AR18" i="39" s="1"/>
  <c r="AS17" i="41"/>
  <c r="AS17" i="39" s="1"/>
  <c r="I18" i="41"/>
  <c r="I18" i="39" s="1"/>
  <c r="AM18" i="41"/>
  <c r="AM18" i="39" s="1"/>
  <c r="L29" i="41"/>
  <c r="L29" i="39" s="1"/>
  <c r="P30" i="41"/>
  <c r="P30" i="39" s="1"/>
  <c r="H13" i="41"/>
  <c r="H13" i="39" s="1"/>
  <c r="E29" i="41"/>
  <c r="E29" i="39" s="1"/>
  <c r="S15" i="41"/>
  <c r="S15" i="39" s="1"/>
  <c r="L58" i="41"/>
  <c r="L58" i="39" s="1"/>
  <c r="P12" i="41"/>
  <c r="P12" i="39" s="1"/>
  <c r="AL13" i="41"/>
  <c r="AL13" i="39" s="1"/>
  <c r="H22" i="41"/>
  <c r="H22" i="39" s="1"/>
  <c r="AJ15" i="41"/>
  <c r="AJ15" i="39" s="1"/>
  <c r="AG13" i="41"/>
  <c r="AG13" i="39" s="1"/>
  <c r="AN18" i="41"/>
  <c r="AN18" i="39" s="1"/>
  <c r="E21" i="41"/>
  <c r="E21" i="39" s="1"/>
  <c r="N24" i="41"/>
  <c r="N24" i="39" s="1"/>
  <c r="AF70" i="41"/>
  <c r="AF70" i="39" s="1"/>
  <c r="E54" i="41"/>
  <c r="E54" i="39" s="1"/>
  <c r="AQ38" i="41"/>
  <c r="AQ38" i="39" s="1"/>
  <c r="K58" i="41"/>
  <c r="K58" i="39" s="1"/>
  <c r="AE30" i="41"/>
  <c r="AE30" i="39" s="1"/>
  <c r="U27" i="41"/>
  <c r="U27" i="39" s="1"/>
  <c r="T49" i="41"/>
  <c r="T49" i="39" s="1"/>
  <c r="W27" i="41"/>
  <c r="W27" i="39" s="1"/>
  <c r="L26" i="41"/>
  <c r="L26" i="39" s="1"/>
  <c r="J26" i="41"/>
  <c r="J26" i="39" s="1"/>
  <c r="AL22" i="41"/>
  <c r="AL22" i="39" s="1"/>
  <c r="L10" i="41"/>
  <c r="L10" i="39" s="1"/>
  <c r="AL26" i="41"/>
  <c r="AL26" i="39" s="1"/>
  <c r="AP27" i="41"/>
  <c r="AP27" i="39" s="1"/>
  <c r="AA12" i="41"/>
  <c r="AA12" i="39" s="1"/>
  <c r="O27" i="41"/>
  <c r="O27" i="39" s="1"/>
  <c r="AD14" i="41"/>
  <c r="AD14" i="39" s="1"/>
  <c r="AG41" i="41"/>
  <c r="AG41" i="39" s="1"/>
  <c r="K11" i="41"/>
  <c r="K11" i="39" s="1"/>
  <c r="AN11" i="41"/>
  <c r="AN11" i="39" s="1"/>
  <c r="K18" i="41"/>
  <c r="K18" i="39" s="1"/>
  <c r="O14" i="41"/>
  <c r="O14" i="39" s="1"/>
  <c r="G11" i="41"/>
  <c r="G11" i="39" s="1"/>
  <c r="AD16" i="41"/>
  <c r="AD16" i="39" s="1"/>
  <c r="AL18" i="41"/>
  <c r="AL18" i="39" s="1"/>
  <c r="AN20" i="41"/>
  <c r="AN20" i="39" s="1"/>
  <c r="AI61" i="41"/>
  <c r="AI61" i="39" s="1"/>
  <c r="X43" i="41"/>
  <c r="X43" i="39" s="1"/>
  <c r="L41" i="41"/>
  <c r="L41" i="39" s="1"/>
  <c r="P48" i="41"/>
  <c r="P48" i="39" s="1"/>
  <c r="Z57" i="41"/>
  <c r="Z57" i="39" s="1"/>
  <c r="AG37" i="41"/>
  <c r="AG37" i="39" s="1"/>
  <c r="S43" i="41"/>
  <c r="S43" i="39" s="1"/>
  <c r="E55" i="41"/>
  <c r="E55" i="39" s="1"/>
  <c r="G36" i="41"/>
  <c r="G36" i="39" s="1"/>
  <c r="Z29" i="41"/>
  <c r="Z29" i="39" s="1"/>
  <c r="AP48" i="41"/>
  <c r="AP48" i="39" s="1"/>
  <c r="H26" i="41"/>
  <c r="H26" i="39" s="1"/>
  <c r="AO28" i="41"/>
  <c r="AO28" i="39" s="1"/>
  <c r="AN37" i="41"/>
  <c r="AN37" i="39" s="1"/>
  <c r="P22" i="41"/>
  <c r="P22" i="39" s="1"/>
  <c r="I14" i="41"/>
  <c r="I14" i="39" s="1"/>
  <c r="AS25" i="41"/>
  <c r="AS25" i="39" s="1"/>
  <c r="AP16" i="41"/>
  <c r="AP16" i="39" s="1"/>
  <c r="AD24" i="41"/>
  <c r="AD24" i="39" s="1"/>
  <c r="H16" i="41"/>
  <c r="H16" i="39" s="1"/>
  <c r="AM24" i="41"/>
  <c r="AM24" i="39" s="1"/>
  <c r="G16" i="41"/>
  <c r="G16" i="39" s="1"/>
  <c r="AB44" i="41"/>
  <c r="AB44" i="39" s="1"/>
  <c r="D16" i="41"/>
  <c r="D16" i="39" s="1"/>
  <c r="W9" i="41"/>
  <c r="W9" i="39" s="1"/>
  <c r="AE24" i="41"/>
  <c r="AE24" i="39" s="1"/>
  <c r="AA13" i="41"/>
  <c r="AA13" i="39" s="1"/>
  <c r="AA25" i="41"/>
  <c r="AA25" i="39" s="1"/>
  <c r="AO15" i="41"/>
  <c r="AO15" i="39" s="1"/>
  <c r="S12" i="41"/>
  <c r="S12" i="39" s="1"/>
  <c r="AP52" i="41"/>
  <c r="AP52" i="39" s="1"/>
  <c r="AG26" i="41"/>
  <c r="AG26" i="39" s="1"/>
  <c r="T19" i="41"/>
  <c r="T19" i="39" s="1"/>
  <c r="S14" i="41"/>
  <c r="S14" i="39" s="1"/>
  <c r="M11" i="41"/>
  <c r="M11" i="39" s="1"/>
  <c r="G38" i="41"/>
  <c r="G38" i="39" s="1"/>
  <c r="AA18" i="41"/>
  <c r="AA18" i="39" s="1"/>
  <c r="AP10" i="41"/>
  <c r="AP10" i="39" s="1"/>
  <c r="U31" i="41"/>
  <c r="U31" i="39" s="1"/>
  <c r="H11" i="41"/>
  <c r="H11" i="39" s="1"/>
  <c r="O13" i="41"/>
  <c r="O13" i="39" s="1"/>
  <c r="V17" i="41"/>
  <c r="V17" i="39" s="1"/>
  <c r="AD26" i="41"/>
  <c r="AD26" i="39" s="1"/>
  <c r="AN13" i="41"/>
  <c r="AN13" i="39" s="1"/>
  <c r="AL10" i="41"/>
  <c r="AL10" i="39" s="1"/>
  <c r="K10" i="41"/>
  <c r="K10" i="39" s="1"/>
  <c r="Q9" i="41"/>
  <c r="Q9" i="39" s="1"/>
  <c r="E16" i="41"/>
  <c r="E16" i="39" s="1"/>
  <c r="AL9" i="41"/>
  <c r="AL9" i="39" s="1"/>
  <c r="F18" i="41"/>
  <c r="F18" i="39" s="1"/>
  <c r="AE10" i="41"/>
  <c r="AE10" i="39" s="1"/>
  <c r="H20" i="41"/>
  <c r="H20" i="39" s="1"/>
  <c r="AB11" i="41"/>
  <c r="AB11" i="39" s="1"/>
  <c r="Y58" i="41"/>
  <c r="Y58" i="39" s="1"/>
  <c r="AQ26" i="41"/>
  <c r="AQ26" i="39" s="1"/>
  <c r="R43" i="41"/>
  <c r="R43" i="39" s="1"/>
  <c r="F31" i="41"/>
  <c r="F31" i="39" s="1"/>
  <c r="P46" i="41"/>
  <c r="P46" i="39" s="1"/>
  <c r="AE35" i="41"/>
  <c r="AE35" i="39" s="1"/>
  <c r="H37" i="41"/>
  <c r="H37" i="39" s="1"/>
  <c r="AT56" i="41"/>
  <c r="AT56" i="39" s="1"/>
  <c r="E14" i="41"/>
  <c r="E14" i="39" s="1"/>
  <c r="AS20" i="41"/>
  <c r="AS20" i="39" s="1"/>
  <c r="AI21" i="41"/>
  <c r="AI21" i="39" s="1"/>
  <c r="AD11" i="41"/>
  <c r="AD11" i="39" s="1"/>
  <c r="Z24" i="41"/>
  <c r="Z24" i="39" s="1"/>
  <c r="Y13" i="41"/>
  <c r="Y13" i="39" s="1"/>
  <c r="F32" i="41"/>
  <c r="F32" i="39" s="1"/>
  <c r="AG9" i="41"/>
  <c r="AG9" i="39" s="1"/>
  <c r="AT40" i="41"/>
  <c r="AT40" i="39" s="1"/>
  <c r="AF13" i="41"/>
  <c r="AF13" i="39" s="1"/>
  <c r="AA10" i="41"/>
  <c r="AA10" i="39" s="1"/>
  <c r="E26" i="41"/>
  <c r="E26" i="39" s="1"/>
  <c r="F14" i="41"/>
  <c r="F14" i="39" s="1"/>
  <c r="W15" i="41"/>
  <c r="W15" i="39" s="1"/>
  <c r="I17" i="41"/>
  <c r="I17" i="39" s="1"/>
  <c r="AJ53" i="41"/>
  <c r="AJ53" i="39" s="1"/>
  <c r="E51" i="41"/>
  <c r="E51" i="39" s="1"/>
  <c r="G49" i="41"/>
  <c r="G49" i="39" s="1"/>
  <c r="AF37" i="41"/>
  <c r="AF37" i="39" s="1"/>
  <c r="O46" i="41"/>
  <c r="O46" i="39" s="1"/>
  <c r="AT25" i="41"/>
  <c r="AT25" i="39" s="1"/>
  <c r="Z35" i="41"/>
  <c r="Z35" i="39" s="1"/>
  <c r="AB29" i="41"/>
  <c r="AB29" i="39" s="1"/>
  <c r="AP34" i="41"/>
  <c r="AP34" i="39" s="1"/>
  <c r="AC32" i="41"/>
  <c r="AC32" i="39" s="1"/>
  <c r="AR32" i="41"/>
  <c r="AR32" i="39" s="1"/>
  <c r="P40" i="41"/>
  <c r="P40" i="39" s="1"/>
  <c r="K13" i="41"/>
  <c r="K13" i="39" s="1"/>
  <c r="X19" i="41"/>
  <c r="X19" i="39" s="1"/>
  <c r="J20" i="41"/>
  <c r="J20" i="39" s="1"/>
  <c r="F11" i="41"/>
  <c r="F11" i="39" s="1"/>
  <c r="E23" i="41"/>
  <c r="E23" i="39" s="1"/>
  <c r="AP12" i="41"/>
  <c r="AP12" i="39" s="1"/>
  <c r="V28" i="41"/>
  <c r="V28" i="39" s="1"/>
  <c r="D13" i="41"/>
  <c r="D13" i="39" s="1"/>
  <c r="R9" i="41"/>
  <c r="R9" i="39" s="1"/>
  <c r="M19" i="41"/>
  <c r="M19" i="39" s="1"/>
  <c r="AI19" i="41"/>
  <c r="AI19" i="39" s="1"/>
  <c r="N23" i="41"/>
  <c r="N23" i="39" s="1"/>
  <c r="D14" i="41"/>
  <c r="D14" i="39" s="1"/>
  <c r="Q15" i="41"/>
  <c r="Q15" i="39" s="1"/>
  <c r="J54" i="41"/>
  <c r="J54" i="39" s="1"/>
  <c r="AB55" i="41"/>
  <c r="AB55" i="39" s="1"/>
  <c r="AL35" i="41"/>
  <c r="AL35" i="39" s="1"/>
  <c r="AO43" i="41"/>
  <c r="AO43" i="39" s="1"/>
  <c r="T54" i="41"/>
  <c r="T54" i="39" s="1"/>
  <c r="AR35" i="41"/>
  <c r="AR35" i="39" s="1"/>
  <c r="E41" i="41"/>
  <c r="E41" i="39" s="1"/>
  <c r="T52" i="41"/>
  <c r="T52" i="39" s="1"/>
  <c r="AR34" i="41"/>
  <c r="AR34" i="39" s="1"/>
  <c r="M28" i="41"/>
  <c r="M28" i="39" s="1"/>
  <c r="AC38" i="41"/>
  <c r="AC38" i="39" s="1"/>
  <c r="F52" i="41"/>
  <c r="F52" i="39" s="1"/>
  <c r="AR27" i="41"/>
  <c r="AR27" i="39" s="1"/>
  <c r="AI32" i="41"/>
  <c r="AI32" i="39" s="1"/>
  <c r="M21" i="41"/>
  <c r="M21" i="39" s="1"/>
  <c r="L13" i="41"/>
  <c r="L13" i="39" s="1"/>
  <c r="V24" i="41"/>
  <c r="V24" i="39" s="1"/>
  <c r="H48" i="41"/>
  <c r="H48" i="39" s="1"/>
  <c r="S23" i="41"/>
  <c r="S23" i="39" s="1"/>
  <c r="G48" i="41"/>
  <c r="G48" i="39" s="1"/>
  <c r="AC23" i="41"/>
  <c r="AC23" i="39" s="1"/>
  <c r="J15" i="41"/>
  <c r="J15" i="39" s="1"/>
  <c r="AK31" i="41"/>
  <c r="AK31" i="39" s="1"/>
  <c r="AT14" i="41"/>
  <c r="AT14" i="39" s="1"/>
  <c r="AM49" i="41"/>
  <c r="AM49" i="39" s="1"/>
  <c r="AF22" i="41"/>
  <c r="AF22" i="39" s="1"/>
  <c r="AJ12" i="41"/>
  <c r="AJ12" i="39" s="1"/>
  <c r="AA23" i="41"/>
  <c r="AA23" i="39" s="1"/>
  <c r="I15" i="41"/>
  <c r="I15" i="39" s="1"/>
  <c r="AL11" i="41"/>
  <c r="AL11" i="39" s="1"/>
  <c r="I38" i="41"/>
  <c r="I38" i="39" s="1"/>
  <c r="D25" i="41"/>
  <c r="D25" i="39" s="1"/>
  <c r="O18" i="41"/>
  <c r="O18" i="39" s="1"/>
  <c r="AH13" i="41"/>
  <c r="AH13" i="39" s="1"/>
  <c r="AF10" i="41"/>
  <c r="AF10" i="39" s="1"/>
  <c r="AJ32" i="41"/>
  <c r="AJ32" i="39" s="1"/>
  <c r="T16" i="41"/>
  <c r="T16" i="39" s="1"/>
  <c r="AT9" i="41"/>
  <c r="AT9" i="39" s="1"/>
  <c r="AT24" i="41"/>
  <c r="AT24" i="39" s="1"/>
  <c r="T9" i="41"/>
  <c r="T9" i="39" s="1"/>
  <c r="T11" i="41"/>
  <c r="T11" i="39" s="1"/>
  <c r="AA14" i="41"/>
  <c r="AA14" i="39" s="1"/>
  <c r="Z22" i="41"/>
  <c r="Z22" i="39" s="1"/>
  <c r="Z11" i="41"/>
  <c r="Z11" i="39" s="1"/>
  <c r="I9" i="41"/>
  <c r="I9" i="39" s="1"/>
  <c r="AL30" i="41"/>
  <c r="AL30" i="39" s="1"/>
  <c r="D29" i="41"/>
  <c r="D29" i="39" s="1"/>
  <c r="Z14" i="41"/>
  <c r="Z14" i="39" s="1"/>
  <c r="E9" i="41"/>
  <c r="E9" i="39" s="1"/>
  <c r="AS15" i="41"/>
  <c r="AS15" i="39" s="1"/>
  <c r="AK9" i="41"/>
  <c r="AK9" i="39" s="1"/>
  <c r="AO17" i="41"/>
  <c r="AO17" i="39" s="1"/>
  <c r="AD10" i="41"/>
  <c r="AD10" i="39" s="1"/>
  <c r="J46" i="41"/>
  <c r="J46" i="39" s="1"/>
  <c r="F45" i="41"/>
  <c r="F45" i="39" s="1"/>
  <c r="W40" i="41"/>
  <c r="W40" i="39" s="1"/>
  <c r="Q51" i="41"/>
  <c r="Q51" i="39" s="1"/>
  <c r="AF34" i="41"/>
  <c r="AF34" i="39" s="1"/>
  <c r="T39" i="41"/>
  <c r="T39" i="39" s="1"/>
  <c r="S49" i="41"/>
  <c r="S49" i="39" s="1"/>
  <c r="Y56" i="41"/>
  <c r="Y56" i="39" s="1"/>
  <c r="E34" i="41"/>
  <c r="E34" i="39" s="1"/>
  <c r="D27" i="41"/>
  <c r="D27" i="39" s="1"/>
  <c r="G20" i="41"/>
  <c r="G20" i="39" s="1"/>
  <c r="K23" i="41"/>
  <c r="K23" i="39" s="1"/>
  <c r="L22" i="41"/>
  <c r="L22" i="39" s="1"/>
  <c r="K22" i="41"/>
  <c r="K22" i="39" s="1"/>
  <c r="AJ28" i="41"/>
  <c r="AJ28" i="39" s="1"/>
  <c r="O33" i="41"/>
  <c r="O33" i="39" s="1"/>
  <c r="D12" i="41"/>
  <c r="D12" i="39" s="1"/>
  <c r="AP14" i="41"/>
  <c r="AP14" i="39" s="1"/>
  <c r="P35" i="41"/>
  <c r="P35" i="39" s="1"/>
  <c r="AP17" i="41"/>
  <c r="AP17" i="39" s="1"/>
  <c r="X10" i="41"/>
  <c r="X10" i="39" s="1"/>
  <c r="AK15" i="41"/>
  <c r="AK15" i="39" s="1"/>
  <c r="AI23" i="41"/>
  <c r="AI23" i="39" s="1"/>
  <c r="AK10" i="41"/>
  <c r="AK10" i="39" s="1"/>
  <c r="Y21" i="41"/>
  <c r="Y21" i="39" s="1"/>
  <c r="O31" i="41"/>
  <c r="O31" i="39" s="1"/>
  <c r="Z27" i="41"/>
  <c r="Z27" i="39" s="1"/>
  <c r="AA33" i="41"/>
  <c r="AA33" i="39" s="1"/>
  <c r="Y9" i="41"/>
  <c r="Y9" i="39" s="1"/>
  <c r="R10" i="41"/>
  <c r="R10" i="39" s="1"/>
  <c r="S37" i="41"/>
  <c r="S37" i="39" s="1"/>
  <c r="AH38" i="41"/>
  <c r="AH38" i="39" s="1"/>
  <c r="W57" i="41"/>
  <c r="W57" i="39" s="1"/>
  <c r="AP45" i="41"/>
  <c r="AP45" i="39" s="1"/>
  <c r="J32" i="41"/>
  <c r="J32" i="39" s="1"/>
  <c r="AP25" i="41"/>
  <c r="AP25" i="39" s="1"/>
  <c r="J19" i="41"/>
  <c r="J19" i="39" s="1"/>
  <c r="E22" i="41"/>
  <c r="E22" i="39" s="1"/>
  <c r="AR20" i="41"/>
  <c r="AR20" i="39" s="1"/>
  <c r="H21" i="41"/>
  <c r="H21" i="39" s="1"/>
  <c r="AK25" i="41"/>
  <c r="AK25" i="39" s="1"/>
  <c r="P54" i="41"/>
  <c r="P54" i="39" s="1"/>
  <c r="O11" i="41"/>
  <c r="O11" i="39" s="1"/>
  <c r="K14" i="41"/>
  <c r="K14" i="39" s="1"/>
  <c r="G32" i="41"/>
  <c r="G32" i="39" s="1"/>
  <c r="AK16" i="41"/>
  <c r="AK16" i="39" s="1"/>
  <c r="AQ9" i="41"/>
  <c r="AQ9" i="39" s="1"/>
  <c r="P14" i="41"/>
  <c r="P14" i="39" s="1"/>
  <c r="K19" i="41"/>
  <c r="K19" i="39" s="1"/>
  <c r="R26" i="41"/>
  <c r="R26" i="39" s="1"/>
  <c r="AI11" i="41"/>
  <c r="AI11" i="39" s="1"/>
  <c r="V22" i="41"/>
  <c r="V22" i="39" s="1"/>
  <c r="AQ18" i="41"/>
  <c r="AQ18" i="39" s="1"/>
  <c r="AM12" i="41"/>
  <c r="AM12" i="39" s="1"/>
  <c r="N27" i="41"/>
  <c r="N27" i="39" s="1"/>
  <c r="AD32" i="41"/>
  <c r="AD32" i="39" s="1"/>
  <c r="X9" i="41"/>
  <c r="X9" i="39" s="1"/>
  <c r="I46" i="41"/>
  <c r="I46" i="39" s="1"/>
  <c r="I52" i="41"/>
  <c r="I52" i="39" s="1"/>
  <c r="AL44" i="41"/>
  <c r="AL44" i="39" s="1"/>
  <c r="AS36" i="41"/>
  <c r="AS36" i="39" s="1"/>
  <c r="F46" i="41"/>
  <c r="F46" i="39" s="1"/>
  <c r="S54" i="41"/>
  <c r="S54" i="39" s="1"/>
  <c r="K36" i="41"/>
  <c r="K36" i="39" s="1"/>
  <c r="F44" i="41"/>
  <c r="F44" i="39" s="1"/>
  <c r="AO36" i="41"/>
  <c r="AO36" i="39" s="1"/>
  <c r="AG24" i="41"/>
  <c r="AG24" i="39" s="1"/>
  <c r="AJ30" i="41"/>
  <c r="AJ30" i="39" s="1"/>
  <c r="S33" i="41"/>
  <c r="S33" i="39" s="1"/>
  <c r="AS24" i="41"/>
  <c r="AS24" i="39" s="1"/>
  <c r="AL27" i="41"/>
  <c r="AL27" i="39" s="1"/>
  <c r="M18" i="41"/>
  <c r="M18" i="39" s="1"/>
  <c r="P32" i="41"/>
  <c r="P32" i="39" s="1"/>
  <c r="AL20" i="41"/>
  <c r="AL20" i="39" s="1"/>
  <c r="AS30" i="41"/>
  <c r="AS30" i="39" s="1"/>
  <c r="D20" i="41"/>
  <c r="D20" i="39" s="1"/>
  <c r="AP30" i="41"/>
  <c r="AP30" i="39" s="1"/>
  <c r="K20" i="41"/>
  <c r="K20" i="39" s="1"/>
  <c r="AM31" i="41"/>
  <c r="AM31" i="39" s="1"/>
  <c r="AK22" i="41"/>
  <c r="AK22" i="39" s="1"/>
  <c r="V12" i="41"/>
  <c r="V12" i="39" s="1"/>
  <c r="AN35" i="41"/>
  <c r="AN35" i="39" s="1"/>
  <c r="AT17" i="41"/>
  <c r="AT17" i="39" s="1"/>
  <c r="Q42" i="41"/>
  <c r="Q42" i="39" s="1"/>
  <c r="E19" i="41"/>
  <c r="E19" i="39" s="1"/>
  <c r="AS13" i="41"/>
  <c r="AS13" i="39" s="1"/>
  <c r="AO10" i="41"/>
  <c r="AO10" i="39" s="1"/>
  <c r="V31" i="41"/>
  <c r="V31" i="39" s="1"/>
  <c r="AA22" i="41"/>
  <c r="AA22" i="39" s="1"/>
  <c r="V16" i="41"/>
  <c r="V16" i="39" s="1"/>
  <c r="AH12" i="41"/>
  <c r="AH12" i="39" s="1"/>
  <c r="AI9" i="41"/>
  <c r="AI9" i="39" s="1"/>
  <c r="AR26" i="41"/>
  <c r="AR26" i="39" s="1"/>
  <c r="AO13" i="41"/>
  <c r="AO13" i="39" s="1"/>
  <c r="O12" i="41"/>
  <c r="O12" i="39" s="1"/>
  <c r="AG17" i="41"/>
  <c r="AG17" i="39" s="1"/>
  <c r="Y23" i="41"/>
  <c r="Y23" i="39" s="1"/>
  <c r="R37" i="41"/>
  <c r="R37" i="39" s="1"/>
  <c r="D11" i="41"/>
  <c r="D11" i="39" s="1"/>
  <c r="X18" i="41"/>
  <c r="X18" i="39" s="1"/>
  <c r="AF20" i="41"/>
  <c r="AF20" i="39" s="1"/>
  <c r="N18" i="41"/>
  <c r="N18" i="39" s="1"/>
  <c r="AG16" i="41"/>
  <c r="AG16" i="39" s="1"/>
  <c r="D22" i="41"/>
  <c r="D22" i="39" s="1"/>
  <c r="W12" i="41"/>
  <c r="W12" i="39" s="1"/>
  <c r="AJ25" i="41"/>
  <c r="AJ25" i="39" s="1"/>
  <c r="AC13" i="41"/>
  <c r="AC13" i="39" s="1"/>
  <c r="M30" i="41"/>
  <c r="M30" i="39" s="1"/>
  <c r="AM14" i="41"/>
  <c r="AM14" i="39" s="1"/>
  <c r="M9" i="41"/>
  <c r="M9" i="39" s="1"/>
  <c r="U35" i="41"/>
  <c r="U35" i="39" s="1"/>
  <c r="D32" i="41"/>
  <c r="D32" i="39" s="1"/>
  <c r="Z28" i="41"/>
  <c r="Z28" i="39" s="1"/>
  <c r="AQ22" i="41"/>
  <c r="AQ22" i="39" s="1"/>
  <c r="K16" i="41"/>
  <c r="K16" i="39" s="1"/>
  <c r="AR28" i="41"/>
  <c r="AR28" i="39" s="1"/>
  <c r="AG27" i="41"/>
  <c r="AG27" i="39" s="1"/>
  <c r="AQ27" i="41"/>
  <c r="AQ27" i="39" s="1"/>
  <c r="P25" i="41"/>
  <c r="P25" i="39" s="1"/>
  <c r="AR10" i="41"/>
  <c r="AR10" i="39" s="1"/>
  <c r="U15" i="41"/>
  <c r="U15" i="39" s="1"/>
  <c r="K17" i="41"/>
  <c r="K17" i="39" s="1"/>
  <c r="I10" i="41"/>
  <c r="I10" i="39" s="1"/>
  <c r="AO20" i="41"/>
  <c r="AO20" i="39" s="1"/>
  <c r="AS11" i="41"/>
  <c r="AS11" i="39" s="1"/>
  <c r="AC21" i="41"/>
  <c r="AC21" i="39" s="1"/>
  <c r="N10" i="41"/>
  <c r="N10" i="39" s="1"/>
  <c r="Y17" i="41"/>
  <c r="Y17" i="39" s="1"/>
  <c r="F9" i="41"/>
  <c r="F9" i="39" s="1"/>
  <c r="AH14" i="41"/>
  <c r="AH14" i="39" s="1"/>
  <c r="X12" i="41"/>
  <c r="X12" i="39" s="1"/>
  <c r="AT10" i="41"/>
  <c r="AT10" i="39" s="1"/>
  <c r="E12" i="41"/>
  <c r="E12" i="39" s="1"/>
  <c r="F13" i="41"/>
  <c r="F13" i="39" s="1"/>
  <c r="U52" i="41"/>
  <c r="U52" i="39" s="1"/>
  <c r="O49" i="41"/>
  <c r="O49" i="39" s="1"/>
  <c r="D33" i="41"/>
  <c r="D33" i="39" s="1"/>
  <c r="U46" i="41"/>
  <c r="U46" i="39" s="1"/>
  <c r="AL37" i="41"/>
  <c r="AL37" i="39" s="1"/>
  <c r="AK57" i="41"/>
  <c r="AK57" i="39" s="1"/>
  <c r="AT29" i="41"/>
  <c r="AT29" i="39" s="1"/>
  <c r="W23" i="41"/>
  <c r="W23" i="39" s="1"/>
  <c r="N15" i="41"/>
  <c r="N15" i="39" s="1"/>
  <c r="AM17" i="41"/>
  <c r="AM17" i="39" s="1"/>
  <c r="E17" i="41"/>
  <c r="E17" i="39" s="1"/>
  <c r="L17" i="41"/>
  <c r="L17" i="39" s="1"/>
  <c r="R17" i="41"/>
  <c r="R17" i="39" s="1"/>
  <c r="V14" i="41"/>
  <c r="V14" i="39" s="1"/>
  <c r="L16" i="41"/>
  <c r="L16" i="39" s="1"/>
  <c r="AG58" i="41"/>
  <c r="AG58" i="39" s="1"/>
  <c r="AJ19" i="41"/>
  <c r="AJ19" i="39" s="1"/>
  <c r="U11" i="41"/>
  <c r="U11" i="39" s="1"/>
  <c r="P19" i="41"/>
  <c r="P19" i="39" s="1"/>
  <c r="J9" i="41"/>
  <c r="J9" i="39" s="1"/>
  <c r="H14" i="41"/>
  <c r="H14" i="39" s="1"/>
  <c r="P28" i="41"/>
  <c r="P28" i="39" s="1"/>
  <c r="X11" i="41"/>
  <c r="X11" i="39" s="1"/>
  <c r="AN9" i="41"/>
  <c r="AN9" i="39" s="1"/>
  <c r="G10" i="41"/>
  <c r="G10" i="39" s="1"/>
  <c r="AS10" i="41"/>
  <c r="AS10" i="39" s="1"/>
  <c r="AR11" i="41"/>
  <c r="AR11" i="39" s="1"/>
  <c r="R53" i="44"/>
  <c r="AM57" i="44"/>
  <c r="AL61" i="44"/>
  <c r="H69" i="45"/>
  <c r="U69" i="45"/>
  <c r="R69" i="45"/>
  <c r="AQ69" i="45"/>
  <c r="N69" i="45"/>
  <c r="X58" i="44"/>
  <c r="N69" i="44"/>
  <c r="AM61" i="45"/>
  <c r="H61" i="45"/>
  <c r="Y61" i="45"/>
  <c r="K61" i="45"/>
  <c r="AB61" i="45"/>
  <c r="AB16" i="45"/>
  <c r="AD16" i="45"/>
  <c r="AE16" i="45"/>
  <c r="I16" i="45"/>
  <c r="AH16" i="45"/>
  <c r="AD22" i="44"/>
  <c r="O37" i="44"/>
  <c r="H29" i="45"/>
  <c r="Z29" i="45"/>
  <c r="I29" i="45"/>
  <c r="M29" i="45"/>
  <c r="L29" i="45"/>
  <c r="AE29" i="45"/>
  <c r="O22" i="44"/>
  <c r="G65" i="45"/>
  <c r="Q65" i="45"/>
  <c r="AI65" i="45"/>
  <c r="H53" i="45"/>
  <c r="AQ53" i="45"/>
  <c r="M57" i="45"/>
  <c r="I69" i="44"/>
  <c r="Z57" i="45"/>
  <c r="U74" i="44"/>
  <c r="T22" i="44"/>
  <c r="AR22" i="44"/>
  <c r="AE69" i="45"/>
  <c r="AN69" i="45"/>
  <c r="Z69" i="45"/>
  <c r="D69" i="45"/>
  <c r="V69" i="45"/>
  <c r="Z54" i="44"/>
  <c r="O69" i="44"/>
  <c r="AN61" i="45"/>
  <c r="AE61" i="45"/>
  <c r="AG61" i="45"/>
  <c r="S61" i="45"/>
  <c r="AJ61" i="45"/>
  <c r="AJ16" i="45"/>
  <c r="AL16" i="45"/>
  <c r="AM16" i="45"/>
  <c r="Q16" i="45"/>
  <c r="AP16" i="45"/>
  <c r="N49" i="44"/>
  <c r="AE37" i="44"/>
  <c r="AK29" i="45"/>
  <c r="AC29" i="45"/>
  <c r="S29" i="45"/>
  <c r="X29" i="45"/>
  <c r="T29" i="45"/>
  <c r="AM29" i="45"/>
  <c r="I55" i="45"/>
  <c r="H65" i="45"/>
  <c r="Y65" i="45"/>
  <c r="L65" i="45"/>
  <c r="AN53" i="45"/>
  <c r="AB53" i="45"/>
  <c r="AJ69" i="44"/>
  <c r="S39" i="44"/>
  <c r="E58" i="44"/>
  <c r="AT51" i="45"/>
  <c r="X69" i="45"/>
  <c r="AF69" i="45"/>
  <c r="Q69" i="45"/>
  <c r="AP69" i="45"/>
  <c r="T69" i="45"/>
  <c r="AL69" i="45"/>
  <c r="F61" i="44"/>
  <c r="P69" i="44"/>
  <c r="AS61" i="45"/>
  <c r="AF61" i="45"/>
  <c r="J61" i="45"/>
  <c r="AI61" i="45"/>
  <c r="F61" i="45"/>
  <c r="AA37" i="44"/>
  <c r="E16" i="45"/>
  <c r="AC16" i="45"/>
  <c r="H16" i="45"/>
  <c r="AG16" i="45"/>
  <c r="S16" i="45"/>
  <c r="P29" i="45"/>
  <c r="AF29" i="45"/>
  <c r="AO29" i="45"/>
  <c r="AS29" i="45"/>
  <c r="AJ29" i="45"/>
  <c r="O58" i="44"/>
  <c r="W65" i="45"/>
  <c r="M65" i="45"/>
  <c r="J65" i="45"/>
  <c r="AR65" i="45"/>
  <c r="F58" i="45"/>
  <c r="J53" i="45"/>
  <c r="M53" i="45"/>
  <c r="AE65" i="44"/>
  <c r="AH54" i="45"/>
  <c r="P53" i="44"/>
  <c r="AD69" i="44"/>
  <c r="D69" i="44"/>
  <c r="F37" i="44"/>
  <c r="AD54" i="44"/>
  <c r="Z37" i="44"/>
  <c r="J69" i="44"/>
  <c r="AL51" i="45"/>
  <c r="U58" i="45"/>
  <c r="AJ33" i="45"/>
  <c r="T71" i="45"/>
  <c r="I65" i="44"/>
  <c r="X57" i="45"/>
  <c r="U57" i="45"/>
  <c r="AP21" i="45"/>
  <c r="G57" i="45"/>
  <c r="AD57" i="45"/>
  <c r="AF54" i="45"/>
  <c r="K21" i="45"/>
  <c r="AA55" i="45"/>
  <c r="G37" i="45"/>
  <c r="AD25" i="45"/>
  <c r="AM57" i="45"/>
  <c r="AL57" i="45"/>
  <c r="D51" i="45"/>
  <c r="AL21" i="45"/>
  <c r="AG55" i="45"/>
  <c r="AK37" i="45"/>
  <c r="AL25" i="45"/>
  <c r="P32" i="45"/>
  <c r="I54" i="44"/>
  <c r="R57" i="45"/>
  <c r="AP51" i="45"/>
  <c r="Q21" i="45"/>
  <c r="N51" i="45"/>
  <c r="AB58" i="44"/>
  <c r="P12" i="45"/>
  <c r="AE54" i="45"/>
  <c r="Q53" i="45"/>
  <c r="T53" i="45"/>
  <c r="G58" i="45"/>
  <c r="AQ57" i="45"/>
  <c r="AG51" i="45"/>
  <c r="AO51" i="45"/>
  <c r="P61" i="44"/>
  <c r="Q33" i="45"/>
  <c r="AD18" i="45"/>
  <c r="AM72" i="45"/>
  <c r="T69" i="44"/>
  <c r="R37" i="44"/>
  <c r="U37" i="44"/>
  <c r="AI54" i="44"/>
  <c r="AM69" i="44"/>
  <c r="R69" i="44"/>
  <c r="K37" i="44"/>
  <c r="AD37" i="44"/>
  <c r="K68" i="44"/>
  <c r="AI26" i="44"/>
  <c r="H69" i="44"/>
  <c r="Z69" i="44"/>
  <c r="AF37" i="44"/>
  <c r="AQ37" i="44"/>
  <c r="AL37" i="44"/>
  <c r="Y68" i="44"/>
  <c r="U71" i="44"/>
  <c r="AI65" i="44"/>
  <c r="AI57" i="44"/>
  <c r="W22" i="44"/>
  <c r="AI21" i="44"/>
  <c r="U68" i="44"/>
  <c r="U69" i="44"/>
  <c r="X69" i="44"/>
  <c r="AI69" i="44"/>
  <c r="X37" i="44"/>
  <c r="W37" i="44"/>
  <c r="J58" i="44"/>
  <c r="AR71" i="44"/>
  <c r="AQ69" i="44"/>
  <c r="AJ37" i="44"/>
  <c r="AQ71" i="44"/>
  <c r="U61" i="44"/>
  <c r="M37" i="44"/>
  <c r="E32" i="44"/>
  <c r="AS65" i="44"/>
  <c r="AS53" i="44"/>
  <c r="AC65" i="44"/>
  <c r="AC53" i="44"/>
  <c r="AP69" i="44"/>
  <c r="AO65" i="44"/>
  <c r="AS37" i="44"/>
  <c r="AT29" i="45"/>
  <c r="T26" i="44"/>
  <c r="AK54" i="44"/>
  <c r="AP54" i="44"/>
  <c r="M54" i="44"/>
  <c r="AA65" i="44"/>
  <c r="N65" i="44"/>
  <c r="M71" i="44"/>
  <c r="AL53" i="44"/>
  <c r="AO53" i="44"/>
  <c r="AR53" i="44"/>
  <c r="AA26" i="44"/>
  <c r="E61" i="44"/>
  <c r="AM61" i="44"/>
  <c r="K61" i="44"/>
  <c r="K54" i="44"/>
  <c r="K57" i="44"/>
  <c r="AS57" i="44"/>
  <c r="AN57" i="44"/>
  <c r="Z22" i="44"/>
  <c r="AT21" i="45"/>
  <c r="J21" i="44"/>
  <c r="V54" i="45"/>
  <c r="P16" i="44"/>
  <c r="D18" i="45"/>
  <c r="G12" i="45"/>
  <c r="AO20" i="44"/>
  <c r="AH32" i="45"/>
  <c r="K32" i="44"/>
  <c r="AJ25" i="44"/>
  <c r="N49" i="45"/>
  <c r="I71" i="45"/>
  <c r="AQ49" i="44"/>
  <c r="F24" i="45"/>
  <c r="S74" i="45"/>
  <c r="AB50" i="45"/>
  <c r="F43" i="44"/>
  <c r="I20" i="45"/>
  <c r="AK26" i="44"/>
  <c r="G54" i="44"/>
  <c r="G53" i="44"/>
  <c r="AA61" i="44"/>
  <c r="V57" i="44"/>
  <c r="V25" i="44"/>
  <c r="W53" i="44"/>
  <c r="W65" i="44"/>
  <c r="X53" i="44"/>
  <c r="X65" i="44"/>
  <c r="AS69" i="44"/>
  <c r="AG69" i="44"/>
  <c r="S69" i="44"/>
  <c r="AT61" i="45"/>
  <c r="AD58" i="44"/>
  <c r="AD53" i="44"/>
  <c r="AD65" i="44"/>
  <c r="AD68" i="44"/>
  <c r="AD71" i="44"/>
  <c r="AN37" i="44"/>
  <c r="AO37" i="44"/>
  <c r="AR37" i="44"/>
  <c r="N37" i="44"/>
  <c r="AS68" i="44"/>
  <c r="AQ65" i="45"/>
  <c r="N65" i="45"/>
  <c r="D71" i="44"/>
  <c r="AP54" i="45"/>
  <c r="AF54" i="44"/>
  <c r="E54" i="44"/>
  <c r="H54" i="44"/>
  <c r="G53" i="45"/>
  <c r="AG53" i="45"/>
  <c r="S53" i="45"/>
  <c r="AJ53" i="45"/>
  <c r="F53" i="45"/>
  <c r="AO22" i="44"/>
  <c r="AL54" i="44"/>
  <c r="D65" i="44"/>
  <c r="AL65" i="44"/>
  <c r="AF71" i="44"/>
  <c r="AE53" i="44"/>
  <c r="AS51" i="45"/>
  <c r="S54" i="44"/>
  <c r="P57" i="45"/>
  <c r="AP57" i="45"/>
  <c r="AK57" i="45"/>
  <c r="O54" i="45"/>
  <c r="AS61" i="44"/>
  <c r="D61" i="44"/>
  <c r="H68" i="44"/>
  <c r="AO71" i="44"/>
  <c r="AD57" i="44"/>
  <c r="G54" i="45"/>
  <c r="AM51" i="45"/>
  <c r="X51" i="45"/>
  <c r="J22" i="44"/>
  <c r="D21" i="45"/>
  <c r="Y21" i="45"/>
  <c r="AL55" i="45"/>
  <c r="F21" i="44"/>
  <c r="AE25" i="45"/>
  <c r="G29" i="44"/>
  <c r="T18" i="45"/>
  <c r="P45" i="44"/>
  <c r="AC56" i="44"/>
  <c r="Y12" i="45"/>
  <c r="D41" i="44"/>
  <c r="AD72" i="45"/>
  <c r="AB32" i="45"/>
  <c r="AT32" i="44"/>
  <c r="J13" i="45"/>
  <c r="AO25" i="44"/>
  <c r="D23" i="44"/>
  <c r="X49" i="44"/>
  <c r="I73" i="45"/>
  <c r="AH9" i="45"/>
  <c r="AN53" i="44"/>
  <c r="AN65" i="44"/>
  <c r="AN68" i="44"/>
  <c r="S37" i="44"/>
  <c r="V65" i="44"/>
  <c r="AG16" i="44"/>
  <c r="AO56" i="44"/>
  <c r="R71" i="44"/>
  <c r="R65" i="44"/>
  <c r="U58" i="44"/>
  <c r="AQ68" i="44"/>
  <c r="AQ65" i="44"/>
  <c r="H26" i="44"/>
  <c r="H53" i="44"/>
  <c r="H65" i="44"/>
  <c r="AT69" i="45"/>
  <c r="Z58" i="44"/>
  <c r="Z53" i="44"/>
  <c r="E69" i="44"/>
  <c r="AL69" i="44"/>
  <c r="AO69" i="44"/>
  <c r="AA69" i="44"/>
  <c r="AR69" i="44"/>
  <c r="K65" i="44"/>
  <c r="Q65" i="44"/>
  <c r="H37" i="44"/>
  <c r="J37" i="44"/>
  <c r="AI37" i="44"/>
  <c r="E37" i="44"/>
  <c r="V37" i="44"/>
  <c r="AM37" i="44"/>
  <c r="AT65" i="45"/>
  <c r="AC65" i="45"/>
  <c r="AM65" i="45"/>
  <c r="Z65" i="45"/>
  <c r="D65" i="45"/>
  <c r="V65" i="45"/>
  <c r="Z71" i="44"/>
  <c r="Q54" i="45"/>
  <c r="AA54" i="44"/>
  <c r="V54" i="44"/>
  <c r="AM53" i="45"/>
  <c r="AO53" i="45"/>
  <c r="AA53" i="45"/>
  <c r="AR53" i="45"/>
  <c r="N53" i="45"/>
  <c r="W55" i="45"/>
  <c r="D54" i="44"/>
  <c r="Y65" i="44"/>
  <c r="T65" i="44"/>
  <c r="G65" i="44"/>
  <c r="U53" i="44"/>
  <c r="AM53" i="44"/>
  <c r="K53" i="44"/>
  <c r="AE58" i="44"/>
  <c r="AF58" i="44"/>
  <c r="W57" i="45"/>
  <c r="S57" i="45"/>
  <c r="F57" i="45"/>
  <c r="M54" i="45"/>
  <c r="I61" i="44"/>
  <c r="L61" i="44"/>
  <c r="AO57" i="44"/>
  <c r="L57" i="44"/>
  <c r="AT57" i="44"/>
  <c r="S51" i="45"/>
  <c r="AQ51" i="45"/>
  <c r="E22" i="44"/>
  <c r="AC22" i="44"/>
  <c r="Z21" i="45"/>
  <c r="T21" i="45"/>
  <c r="S25" i="45"/>
  <c r="P29" i="44"/>
  <c r="T16" i="44"/>
  <c r="AC71" i="44"/>
  <c r="W18" i="45"/>
  <c r="Z45" i="44"/>
  <c r="AF56" i="44"/>
  <c r="AI12" i="45"/>
  <c r="U41" i="44"/>
  <c r="Z20" i="44"/>
  <c r="L72" i="45"/>
  <c r="Q32" i="45"/>
  <c r="AR13" i="45"/>
  <c r="Q13" i="44"/>
  <c r="Q24" i="44"/>
  <c r="V69" i="44"/>
  <c r="AG65" i="44"/>
  <c r="AG22" i="44"/>
  <c r="AG53" i="44"/>
  <c r="AT53" i="44"/>
  <c r="AT65" i="44"/>
  <c r="AT58" i="45"/>
  <c r="AN71" i="44"/>
  <c r="AR54" i="44"/>
  <c r="AM54" i="44"/>
  <c r="G68" i="44"/>
  <c r="AR65" i="44"/>
  <c r="AK53" i="44"/>
  <c r="AA53" i="44"/>
  <c r="T58" i="44"/>
  <c r="M58" i="44"/>
  <c r="V61" i="44"/>
  <c r="Y61" i="44"/>
  <c r="AS55" i="45"/>
  <c r="D53" i="44"/>
  <c r="O65" i="44"/>
  <c r="G55" i="45"/>
  <c r="AO55" i="45"/>
  <c r="E55" i="45"/>
  <c r="Q55" i="45"/>
  <c r="AK55" i="45"/>
  <c r="X54" i="45"/>
  <c r="AI58" i="45"/>
  <c r="AC21" i="45"/>
  <c r="AA21" i="45"/>
  <c r="W21" i="45"/>
  <c r="O21" i="45"/>
  <c r="AS54" i="45"/>
  <c r="AL58" i="45"/>
  <c r="AR21" i="45"/>
  <c r="AO21" i="45"/>
  <c r="R21" i="45"/>
  <c r="AF21" i="45"/>
  <c r="I26" i="44"/>
  <c r="I54" i="45"/>
  <c r="AF58" i="45"/>
  <c r="X55" i="45"/>
  <c r="AR55" i="45"/>
  <c r="N55" i="45"/>
  <c r="AJ55" i="45"/>
  <c r="AB21" i="45"/>
  <c r="I53" i="44"/>
  <c r="W51" i="45"/>
  <c r="Q57" i="44"/>
  <c r="AB57" i="44"/>
  <c r="O57" i="44"/>
  <c r="O51" i="45"/>
  <c r="E51" i="45"/>
  <c r="G51" i="45"/>
  <c r="N22" i="44"/>
  <c r="AL22" i="44"/>
  <c r="E21" i="45"/>
  <c r="AB65" i="44"/>
  <c r="H71" i="44"/>
  <c r="AM37" i="45"/>
  <c r="V33" i="45"/>
  <c r="AJ25" i="45"/>
  <c r="AR33" i="44"/>
  <c r="R29" i="44"/>
  <c r="AC16" i="44"/>
  <c r="W58" i="45"/>
  <c r="AB26" i="44"/>
  <c r="AH18" i="45"/>
  <c r="E45" i="44"/>
  <c r="D56" i="44"/>
  <c r="AL41" i="44"/>
  <c r="AT72" i="45"/>
  <c r="F13" i="45"/>
  <c r="AC46" i="44"/>
  <c r="AA13" i="44"/>
  <c r="V47" i="44"/>
  <c r="AH14" i="45"/>
  <c r="AN23" i="44"/>
  <c r="N72" i="45"/>
  <c r="J28" i="44"/>
  <c r="S53" i="44"/>
  <c r="S65" i="44"/>
  <c r="AG37" i="44"/>
  <c r="AH65" i="44"/>
  <c r="AH53" i="44"/>
  <c r="AT69" i="44"/>
  <c r="F53" i="44"/>
  <c r="F65" i="44"/>
  <c r="G69" i="44"/>
  <c r="AF69" i="44"/>
  <c r="AT54" i="44"/>
  <c r="W71" i="44"/>
  <c r="N54" i="44"/>
  <c r="Y54" i="44"/>
  <c r="AT53" i="45"/>
  <c r="AK68" i="44"/>
  <c r="J65" i="44"/>
  <c r="E65" i="44"/>
  <c r="AM65" i="44"/>
  <c r="E53" i="44"/>
  <c r="AQ53" i="44"/>
  <c r="AK58" i="44"/>
  <c r="F58" i="44"/>
  <c r="AO61" i="44"/>
  <c r="AR61" i="44"/>
  <c r="E57" i="44"/>
  <c r="AQ22" i="44"/>
  <c r="Y22" i="44"/>
  <c r="U26" i="44"/>
  <c r="Q26" i="44"/>
  <c r="F33" i="44"/>
  <c r="AQ29" i="44"/>
  <c r="E18" i="45"/>
  <c r="G45" i="44"/>
  <c r="Q56" i="44"/>
  <c r="P41" i="44"/>
  <c r="AB20" i="44"/>
  <c r="P13" i="45"/>
  <c r="AT49" i="45"/>
  <c r="AC13" i="44"/>
  <c r="AE47" i="44"/>
  <c r="L14" i="45"/>
  <c r="G46" i="45"/>
  <c r="R23" i="44"/>
  <c r="L65" i="44"/>
  <c r="L53" i="44"/>
  <c r="J53" i="44"/>
  <c r="AJ71" i="44"/>
  <c r="AJ53" i="44"/>
  <c r="AJ65" i="44"/>
  <c r="AF26" i="44"/>
  <c r="AC69" i="44"/>
  <c r="AN69" i="44"/>
  <c r="AT16" i="45"/>
  <c r="AH37" i="44"/>
  <c r="L37" i="44"/>
  <c r="AC37" i="44"/>
  <c r="AT37" i="44"/>
  <c r="S58" i="44"/>
  <c r="L54" i="44"/>
  <c r="K65" i="45"/>
  <c r="AB65" i="45"/>
  <c r="AH58" i="45"/>
  <c r="AH54" i="44"/>
  <c r="AE54" i="44"/>
  <c r="J54" i="44"/>
  <c r="AF53" i="45"/>
  <c r="O53" i="45"/>
  <c r="Z53" i="45"/>
  <c r="D53" i="45"/>
  <c r="U53" i="45"/>
  <c r="AL53" i="45"/>
  <c r="AP68" i="44"/>
  <c r="Z65" i="44"/>
  <c r="U65" i="44"/>
  <c r="P65" i="44"/>
  <c r="T58" i="45"/>
  <c r="W54" i="45"/>
  <c r="N53" i="44"/>
  <c r="Q53" i="44"/>
  <c r="T53" i="44"/>
  <c r="P58" i="44"/>
  <c r="I58" i="44"/>
  <c r="Q57" i="45"/>
  <c r="T57" i="45"/>
  <c r="O61" i="44"/>
  <c r="Z61" i="44"/>
  <c r="AC26" i="44"/>
  <c r="D58" i="45"/>
  <c r="R57" i="44"/>
  <c r="H57" i="44"/>
  <c r="AB51" i="45"/>
  <c r="AR51" i="45"/>
  <c r="AB22" i="44"/>
  <c r="D22" i="44"/>
  <c r="F21" i="45"/>
  <c r="D21" i="44"/>
  <c r="AN37" i="45"/>
  <c r="AK33" i="45"/>
  <c r="J68" i="44"/>
  <c r="N26" i="44"/>
  <c r="W33" i="44"/>
  <c r="N29" i="44"/>
  <c r="AB54" i="44"/>
  <c r="W46" i="44"/>
  <c r="AF45" i="44"/>
  <c r="AK12" i="45"/>
  <c r="AO41" i="44"/>
  <c r="AS20" i="44"/>
  <c r="AH55" i="45"/>
  <c r="K46" i="45"/>
  <c r="AI49" i="45"/>
  <c r="AO47" i="44"/>
  <c r="J24" i="45"/>
  <c r="M74" i="45"/>
  <c r="AP28" i="45"/>
  <c r="R14" i="44"/>
  <c r="AK69" i="44"/>
  <c r="M53" i="44"/>
  <c r="M65" i="44"/>
  <c r="AI53" i="44"/>
  <c r="T68" i="44"/>
  <c r="AL26" i="44"/>
  <c r="F69" i="44"/>
  <c r="W69" i="44"/>
  <c r="AH69" i="44"/>
  <c r="L69" i="44"/>
  <c r="Q37" i="44"/>
  <c r="AP37" i="44"/>
  <c r="T37" i="44"/>
  <c r="AK37" i="44"/>
  <c r="G37" i="44"/>
  <c r="AS65" i="45"/>
  <c r="AF65" i="45"/>
  <c r="AG65" i="45"/>
  <c r="S65" i="45"/>
  <c r="AJ65" i="45"/>
  <c r="AS58" i="45"/>
  <c r="T54" i="44"/>
  <c r="Q54" i="44"/>
  <c r="AQ54" i="44"/>
  <c r="P53" i="45"/>
  <c r="I53" i="45"/>
  <c r="AH53" i="45"/>
  <c r="L53" i="45"/>
  <c r="AC53" i="45"/>
  <c r="K58" i="44"/>
  <c r="Q68" i="44"/>
  <c r="AP65" i="44"/>
  <c r="AK65" i="44"/>
  <c r="AF65" i="44"/>
  <c r="Z58" i="45"/>
  <c r="V53" i="44"/>
  <c r="Y53" i="44"/>
  <c r="AB53" i="44"/>
  <c r="O26" i="44"/>
  <c r="AA58" i="44"/>
  <c r="L58" i="44"/>
  <c r="AG57" i="45"/>
  <c r="AJ57" i="45"/>
  <c r="W61" i="44"/>
  <c r="AH61" i="44"/>
  <c r="AN54" i="44"/>
  <c r="P58" i="45"/>
  <c r="AH57" i="44"/>
  <c r="AC57" i="44"/>
  <c r="X57" i="44"/>
  <c r="AE51" i="45"/>
  <c r="AD51" i="45"/>
  <c r="AF22" i="44"/>
  <c r="V22" i="44"/>
  <c r="X22" i="44"/>
  <c r="P21" i="45"/>
  <c r="AT72" i="44"/>
  <c r="Z55" i="45"/>
  <c r="AM21" i="44"/>
  <c r="T37" i="45"/>
  <c r="R33" i="45"/>
  <c r="Y26" i="44"/>
  <c r="I33" i="44"/>
  <c r="F16" i="44"/>
  <c r="Z39" i="44"/>
  <c r="AJ45" i="44"/>
  <c r="M12" i="45"/>
  <c r="AA41" i="44"/>
  <c r="P20" i="44"/>
  <c r="AM32" i="45"/>
  <c r="I32" i="44"/>
  <c r="X25" i="44"/>
  <c r="J49" i="45"/>
  <c r="AA71" i="45"/>
  <c r="Y49" i="44"/>
  <c r="Y24" i="45"/>
  <c r="N74" i="45"/>
  <c r="I47" i="45"/>
  <c r="AT28" i="45"/>
  <c r="J14" i="44"/>
  <c r="N23" i="45"/>
  <c r="V58" i="44"/>
  <c r="AP58" i="44"/>
  <c r="AT58" i="44"/>
  <c r="AQ58" i="44"/>
  <c r="AT57" i="45"/>
  <c r="AF57" i="45"/>
  <c r="J57" i="45"/>
  <c r="AI57" i="45"/>
  <c r="E57" i="45"/>
  <c r="V57" i="45"/>
  <c r="AN54" i="45"/>
  <c r="AK61" i="44"/>
  <c r="G61" i="44"/>
  <c r="AF61" i="44"/>
  <c r="R61" i="44"/>
  <c r="AQ61" i="44"/>
  <c r="K26" i="44"/>
  <c r="Z68" i="44"/>
  <c r="N58" i="45"/>
  <c r="AG57" i="44"/>
  <c r="AA57" i="44"/>
  <c r="AR57" i="44"/>
  <c r="N57" i="44"/>
  <c r="AE57" i="44"/>
  <c r="R54" i="45"/>
  <c r="Z51" i="45"/>
  <c r="AI51" i="45"/>
  <c r="H51" i="45"/>
  <c r="U51" i="45"/>
  <c r="R51" i="45"/>
  <c r="F22" i="44"/>
  <c r="R22" i="44"/>
  <c r="Q22" i="44"/>
  <c r="AP22" i="44"/>
  <c r="V21" i="45"/>
  <c r="AD21" i="45"/>
  <c r="H21" i="45"/>
  <c r="AM21" i="45"/>
  <c r="AQ21" i="45"/>
  <c r="AS21" i="45"/>
  <c r="AC54" i="44"/>
  <c r="AG71" i="44"/>
  <c r="H58" i="45"/>
  <c r="AL54" i="45"/>
  <c r="AN55" i="45"/>
  <c r="AB55" i="45"/>
  <c r="H55" i="45"/>
  <c r="U55" i="45"/>
  <c r="R55" i="45"/>
  <c r="AB21" i="44"/>
  <c r="P21" i="44"/>
  <c r="AO21" i="44"/>
  <c r="AA21" i="44"/>
  <c r="AS21" i="44"/>
  <c r="AE37" i="45"/>
  <c r="AA37" i="45"/>
  <c r="AF37" i="45"/>
  <c r="L37" i="45"/>
  <c r="AC37" i="45"/>
  <c r="AF33" i="45"/>
  <c r="E33" i="45"/>
  <c r="X33" i="45"/>
  <c r="J33" i="45"/>
  <c r="AB33" i="45"/>
  <c r="J26" i="44"/>
  <c r="AI68" i="44"/>
  <c r="AS26" i="44"/>
  <c r="AQ26" i="44"/>
  <c r="AM26" i="44"/>
  <c r="H25" i="45"/>
  <c r="P25" i="45"/>
  <c r="W25" i="45"/>
  <c r="K25" i="45"/>
  <c r="AB25" i="45"/>
  <c r="AS25" i="45"/>
  <c r="E54" i="45"/>
  <c r="AJ33" i="44"/>
  <c r="AS33" i="44"/>
  <c r="O33" i="44"/>
  <c r="AN33" i="44"/>
  <c r="Z33" i="44"/>
  <c r="AR29" i="44"/>
  <c r="AJ29" i="44"/>
  <c r="J29" i="44"/>
  <c r="AI29" i="44"/>
  <c r="F29" i="44"/>
  <c r="AN22" i="44"/>
  <c r="H16" i="44"/>
  <c r="Y16" i="44"/>
  <c r="AP16" i="44"/>
  <c r="L16" i="44"/>
  <c r="U16" i="44"/>
  <c r="AM58" i="44"/>
  <c r="O54" i="44"/>
  <c r="AT71" i="44"/>
  <c r="I58" i="45"/>
  <c r="E43" i="44"/>
  <c r="AQ14" i="45"/>
  <c r="AG18" i="45"/>
  <c r="M18" i="45"/>
  <c r="S18" i="45"/>
  <c r="AS18" i="45"/>
  <c r="P18" i="45"/>
  <c r="I18" i="45"/>
  <c r="D39" i="44"/>
  <c r="H45" i="44"/>
  <c r="R45" i="44"/>
  <c r="AB45" i="44"/>
  <c r="AD45" i="44"/>
  <c r="AM45" i="44"/>
  <c r="AQ45" i="44"/>
  <c r="P56" i="44"/>
  <c r="AB56" i="44"/>
  <c r="G56" i="44"/>
  <c r="Z56" i="44"/>
  <c r="AE56" i="44"/>
  <c r="AT12" i="45"/>
  <c r="AR12" i="45"/>
  <c r="U12" i="45"/>
  <c r="H12" i="45"/>
  <c r="I12" i="45"/>
  <c r="AA12" i="45"/>
  <c r="M41" i="44"/>
  <c r="AD41" i="44"/>
  <c r="H41" i="44"/>
  <c r="AG41" i="44"/>
  <c r="S41" i="44"/>
  <c r="AQ20" i="44"/>
  <c r="O20" i="44"/>
  <c r="T20" i="44"/>
  <c r="AK20" i="44"/>
  <c r="H20" i="44"/>
  <c r="AG20" i="44"/>
  <c r="Y72" i="45"/>
  <c r="M72" i="45"/>
  <c r="W72" i="45"/>
  <c r="P72" i="45"/>
  <c r="AP23" i="44"/>
  <c r="G32" i="45"/>
  <c r="U32" i="45"/>
  <c r="D32" i="45"/>
  <c r="T32" i="45"/>
  <c r="I32" i="45"/>
  <c r="J43" i="44"/>
  <c r="AF32" i="44"/>
  <c r="AP32" i="44"/>
  <c r="AR32" i="44"/>
  <c r="AD32" i="44"/>
  <c r="AP46" i="44"/>
  <c r="AT13" i="45"/>
  <c r="AB13" i="45"/>
  <c r="AA13" i="45"/>
  <c r="H13" i="45"/>
  <c r="AO13" i="45"/>
  <c r="AQ25" i="44"/>
  <c r="P25" i="44"/>
  <c r="F25" i="44"/>
  <c r="AG25" i="44"/>
  <c r="AE49" i="45"/>
  <c r="AG49" i="45"/>
  <c r="F49" i="45"/>
  <c r="AT46" i="44"/>
  <c r="AM13" i="44"/>
  <c r="S13" i="44"/>
  <c r="M13" i="44"/>
  <c r="V71" i="45"/>
  <c r="O71" i="45"/>
  <c r="K71" i="45"/>
  <c r="AP47" i="45"/>
  <c r="Z47" i="44"/>
  <c r="S47" i="44"/>
  <c r="P47" i="44"/>
  <c r="I49" i="44"/>
  <c r="AI49" i="44"/>
  <c r="AS49" i="44"/>
  <c r="H49" i="44"/>
  <c r="AJ39" i="44"/>
  <c r="W14" i="45"/>
  <c r="Y14" i="45"/>
  <c r="O14" i="45"/>
  <c r="AE46" i="45"/>
  <c r="AB24" i="45"/>
  <c r="Q24" i="45"/>
  <c r="AK24" i="45"/>
  <c r="AR23" i="44"/>
  <c r="AE23" i="44"/>
  <c r="T74" i="45"/>
  <c r="AB74" i="45"/>
  <c r="F74" i="45"/>
  <c r="AT73" i="45"/>
  <c r="AS73" i="45"/>
  <c r="D73" i="45"/>
  <c r="AS47" i="45"/>
  <c r="O50" i="45"/>
  <c r="G28" i="45"/>
  <c r="I28" i="45"/>
  <c r="AA14" i="44"/>
  <c r="S24" i="44"/>
  <c r="E34" i="44"/>
  <c r="L43" i="44"/>
  <c r="AI46" i="44"/>
  <c r="H74" i="44"/>
  <c r="AM56" i="45"/>
  <c r="AM20" i="45"/>
  <c r="K72" i="44"/>
  <c r="H21" i="44"/>
  <c r="T21" i="44"/>
  <c r="R21" i="44"/>
  <c r="AQ21" i="44"/>
  <c r="N21" i="44"/>
  <c r="H37" i="45"/>
  <c r="W37" i="45"/>
  <c r="J37" i="45"/>
  <c r="AB37" i="45"/>
  <c r="AS37" i="45"/>
  <c r="AI33" i="45"/>
  <c r="AD33" i="45"/>
  <c r="M33" i="45"/>
  <c r="Z33" i="45"/>
  <c r="AR33" i="45"/>
  <c r="AJ58" i="44"/>
  <c r="P54" i="44"/>
  <c r="AF68" i="44"/>
  <c r="S26" i="44"/>
  <c r="AE26" i="44"/>
  <c r="P26" i="44"/>
  <c r="F25" i="45"/>
  <c r="R25" i="45"/>
  <c r="AM25" i="45"/>
  <c r="AA25" i="45"/>
  <c r="AR25" i="45"/>
  <c r="D33" i="44"/>
  <c r="N33" i="44"/>
  <c r="AE33" i="44"/>
  <c r="Q33" i="44"/>
  <c r="AP33" i="44"/>
  <c r="H58" i="44"/>
  <c r="AB29" i="44"/>
  <c r="AM29" i="44"/>
  <c r="Z29" i="44"/>
  <c r="E29" i="44"/>
  <c r="V29" i="44"/>
  <c r="N16" i="44"/>
  <c r="X16" i="44"/>
  <c r="AO16" i="44"/>
  <c r="S16" i="44"/>
  <c r="AB16" i="44"/>
  <c r="AK16" i="44"/>
  <c r="W68" i="44"/>
  <c r="L71" i="44"/>
  <c r="E58" i="45"/>
  <c r="AB54" i="45"/>
  <c r="AA72" i="45"/>
  <c r="U18" i="45"/>
  <c r="Q18" i="45"/>
  <c r="AK18" i="45"/>
  <c r="H18" i="45"/>
  <c r="AQ18" i="45"/>
  <c r="V18" i="45"/>
  <c r="F46" i="44"/>
  <c r="M60" i="44"/>
  <c r="X45" i="44"/>
  <c r="K45" i="44"/>
  <c r="M45" i="44"/>
  <c r="O45" i="44"/>
  <c r="AN45" i="44"/>
  <c r="AR45" i="44"/>
  <c r="AA56" i="44"/>
  <c r="AT56" i="44"/>
  <c r="R56" i="44"/>
  <c r="F56" i="44"/>
  <c r="AP56" i="44"/>
  <c r="S12" i="45"/>
  <c r="AS12" i="45"/>
  <c r="O12" i="45"/>
  <c r="X12" i="45"/>
  <c r="J12" i="45"/>
  <c r="AQ12" i="45"/>
  <c r="L41" i="44"/>
  <c r="AC41" i="44"/>
  <c r="AT41" i="44"/>
  <c r="X41" i="44"/>
  <c r="J41" i="44"/>
  <c r="AI41" i="44"/>
  <c r="G20" i="44"/>
  <c r="R20" i="44"/>
  <c r="AJ20" i="44"/>
  <c r="F20" i="44"/>
  <c r="X20" i="44"/>
  <c r="Z72" i="45"/>
  <c r="AI72" i="45"/>
  <c r="AE72" i="45"/>
  <c r="AC72" i="45"/>
  <c r="O72" i="45"/>
  <c r="K14" i="45"/>
  <c r="J32" i="45"/>
  <c r="K32" i="45"/>
  <c r="AC32" i="45"/>
  <c r="AJ32" i="45"/>
  <c r="Y32" i="45"/>
  <c r="G32" i="44"/>
  <c r="Q32" i="44"/>
  <c r="AA32" i="44"/>
  <c r="M32" i="44"/>
  <c r="R13" i="45"/>
  <c r="K13" i="45"/>
  <c r="V13" i="45"/>
  <c r="X13" i="45"/>
  <c r="X46" i="45"/>
  <c r="AA25" i="44"/>
  <c r="S25" i="44"/>
  <c r="AL25" i="44"/>
  <c r="J25" i="44"/>
  <c r="AN49" i="45"/>
  <c r="D49" i="45"/>
  <c r="Z49" i="45"/>
  <c r="V49" i="45"/>
  <c r="AH46" i="44"/>
  <c r="AG13" i="44"/>
  <c r="AI13" i="44"/>
  <c r="AS13" i="44"/>
  <c r="S71" i="45"/>
  <c r="W71" i="45"/>
  <c r="F71" i="45"/>
  <c r="F14" i="45"/>
  <c r="AF47" i="44"/>
  <c r="AI47" i="44"/>
  <c r="AA47" i="44"/>
  <c r="AO49" i="44"/>
  <c r="L49" i="44"/>
  <c r="V49" i="44"/>
  <c r="AN49" i="44"/>
  <c r="O60" i="44"/>
  <c r="E14" i="45"/>
  <c r="AD14" i="45"/>
  <c r="L24" i="45"/>
  <c r="AO24" i="45"/>
  <c r="N24" i="45"/>
  <c r="F23" i="44"/>
  <c r="AC23" i="44"/>
  <c r="AD74" i="45"/>
  <c r="AF74" i="45"/>
  <c r="I74" i="45"/>
  <c r="X73" i="45"/>
  <c r="AG73" i="45"/>
  <c r="AJ73" i="45"/>
  <c r="AL47" i="45"/>
  <c r="S50" i="45"/>
  <c r="P28" i="45"/>
  <c r="AL14" i="44"/>
  <c r="AP24" i="44"/>
  <c r="AG43" i="44"/>
  <c r="AM28" i="44"/>
  <c r="AR9" i="45"/>
  <c r="E9" i="44"/>
  <c r="AT43" i="45"/>
  <c r="AF23" i="45"/>
  <c r="AH20" i="45"/>
  <c r="AL58" i="44"/>
  <c r="AI58" i="44"/>
  <c r="W58" i="44"/>
  <c r="AN57" i="45"/>
  <c r="I57" i="45"/>
  <c r="AH57" i="45"/>
  <c r="L57" i="45"/>
  <c r="AC57" i="45"/>
  <c r="U22" i="44"/>
  <c r="AG58" i="44"/>
  <c r="N61" i="44"/>
  <c r="AE61" i="44"/>
  <c r="Q61" i="44"/>
  <c r="AP61" i="44"/>
  <c r="T61" i="44"/>
  <c r="AS54" i="44"/>
  <c r="N71" i="44"/>
  <c r="AP58" i="45"/>
  <c r="Z57" i="44"/>
  <c r="D57" i="44"/>
  <c r="U57" i="44"/>
  <c r="AL57" i="44"/>
  <c r="P57" i="44"/>
  <c r="F54" i="45"/>
  <c r="F51" i="45"/>
  <c r="Y51" i="45"/>
  <c r="M51" i="45"/>
  <c r="J51" i="45"/>
  <c r="G22" i="44"/>
  <c r="AI22" i="44"/>
  <c r="AS22" i="44"/>
  <c r="AH22" i="44"/>
  <c r="AT22" i="44"/>
  <c r="L21" i="45"/>
  <c r="N21" i="45"/>
  <c r="I21" i="45"/>
  <c r="AG21" i="45"/>
  <c r="AJ21" i="45"/>
  <c r="M68" i="44"/>
  <c r="T55" i="45"/>
  <c r="AM55" i="45"/>
  <c r="M55" i="45"/>
  <c r="J55" i="45"/>
  <c r="AE21" i="44"/>
  <c r="AN21" i="44"/>
  <c r="Z21" i="44"/>
  <c r="E21" i="44"/>
  <c r="V21" i="44"/>
  <c r="AI37" i="45"/>
  <c r="AO37" i="45"/>
  <c r="R37" i="45"/>
  <c r="AJ37" i="45"/>
  <c r="F37" i="45"/>
  <c r="F33" i="45"/>
  <c r="AQ33" i="45"/>
  <c r="Y33" i="45"/>
  <c r="AH33" i="45"/>
  <c r="G33" i="45"/>
  <c r="AN58" i="44"/>
  <c r="U54" i="44"/>
  <c r="AS71" i="44"/>
  <c r="AN58" i="45"/>
  <c r="AJ26" i="44"/>
  <c r="E26" i="44"/>
  <c r="AH26" i="44"/>
  <c r="J25" i="45"/>
  <c r="AN25" i="45"/>
  <c r="I25" i="45"/>
  <c r="AI25" i="45"/>
  <c r="E25" i="45"/>
  <c r="E33" i="44"/>
  <c r="V33" i="44"/>
  <c r="AM33" i="44"/>
  <c r="Y33" i="44"/>
  <c r="K33" i="44"/>
  <c r="T29" i="44"/>
  <c r="H29" i="44"/>
  <c r="I29" i="44"/>
  <c r="AH29" i="44"/>
  <c r="M29" i="44"/>
  <c r="AD29" i="44"/>
  <c r="V16" i="44"/>
  <c r="AF16" i="44"/>
  <c r="W16" i="44"/>
  <c r="AA16" i="44"/>
  <c r="AJ16" i="44"/>
  <c r="AS16" i="44"/>
  <c r="F68" i="44"/>
  <c r="AH71" i="44"/>
  <c r="K54" i="45"/>
  <c r="AD47" i="45"/>
  <c r="AL18" i="45"/>
  <c r="K18" i="45"/>
  <c r="O18" i="45"/>
  <c r="Z18" i="45"/>
  <c r="AR18" i="45"/>
  <c r="AJ46" i="44"/>
  <c r="AQ60" i="44"/>
  <c r="AS45" i="44"/>
  <c r="S45" i="44"/>
  <c r="U45" i="44"/>
  <c r="W45" i="44"/>
  <c r="AG45" i="44"/>
  <c r="AA46" i="45"/>
  <c r="M56" i="44"/>
  <c r="X56" i="44"/>
  <c r="AQ56" i="44"/>
  <c r="W56" i="44"/>
  <c r="E56" i="44"/>
  <c r="D12" i="45"/>
  <c r="F12" i="45"/>
  <c r="W12" i="45"/>
  <c r="AF12" i="45"/>
  <c r="R12" i="45"/>
  <c r="T41" i="44"/>
  <c r="AK41" i="44"/>
  <c r="G41" i="44"/>
  <c r="AF41" i="44"/>
  <c r="R41" i="44"/>
  <c r="AQ41" i="44"/>
  <c r="AA20" i="44"/>
  <c r="AM20" i="44"/>
  <c r="AR20" i="44"/>
  <c r="N20" i="44"/>
  <c r="AF20" i="44"/>
  <c r="AH72" i="45"/>
  <c r="E72" i="45"/>
  <c r="AO72" i="45"/>
  <c r="H72" i="45"/>
  <c r="K72" i="45"/>
  <c r="AS32" i="45"/>
  <c r="X32" i="45"/>
  <c r="AP32" i="45"/>
  <c r="AR32" i="45"/>
  <c r="AO32" i="45"/>
  <c r="AG39" i="44"/>
  <c r="Z14" i="44"/>
  <c r="W32" i="44"/>
  <c r="Y32" i="44"/>
  <c r="AI32" i="44"/>
  <c r="AC32" i="44"/>
  <c r="AH13" i="45"/>
  <c r="AI13" i="45"/>
  <c r="AD13" i="45"/>
  <c r="AN13" i="45"/>
  <c r="AM46" i="45"/>
  <c r="AR25" i="44"/>
  <c r="E25" i="44"/>
  <c r="G25" i="44"/>
  <c r="Z25" i="44"/>
  <c r="L49" i="45"/>
  <c r="T49" i="45"/>
  <c r="AP49" i="45"/>
  <c r="AL49" i="45"/>
  <c r="AE39" i="44"/>
  <c r="AF13" i="44"/>
  <c r="D13" i="44"/>
  <c r="AN13" i="44"/>
  <c r="V43" i="44"/>
  <c r="AD71" i="45"/>
  <c r="AB71" i="45"/>
  <c r="R71" i="45"/>
  <c r="H14" i="45"/>
  <c r="AP47" i="44"/>
  <c r="G47" i="44"/>
  <c r="N47" i="44"/>
  <c r="J49" i="44"/>
  <c r="AB49" i="44"/>
  <c r="AD49" i="44"/>
  <c r="P46" i="44"/>
  <c r="AB60" i="44"/>
  <c r="N14" i="45"/>
  <c r="S14" i="45"/>
  <c r="AH24" i="45"/>
  <c r="S24" i="45"/>
  <c r="V24" i="45"/>
  <c r="J23" i="44"/>
  <c r="AH23" i="44"/>
  <c r="AD23" i="44"/>
  <c r="H74" i="45"/>
  <c r="R74" i="45"/>
  <c r="AA74" i="45"/>
  <c r="AE73" i="45"/>
  <c r="J73" i="45"/>
  <c r="F73" i="45"/>
  <c r="AA47" i="45"/>
  <c r="AK50" i="45"/>
  <c r="AC28" i="45"/>
  <c r="AT14" i="44"/>
  <c r="M24" i="44"/>
  <c r="L17" i="45"/>
  <c r="M28" i="44"/>
  <c r="AA9" i="45"/>
  <c r="N9" i="44"/>
  <c r="F24" i="32"/>
  <c r="E23" i="45"/>
  <c r="AL28" i="45"/>
  <c r="M28" i="45"/>
  <c r="K28" i="45"/>
  <c r="E28" i="45"/>
  <c r="AE28" i="45"/>
  <c r="AD46" i="44"/>
  <c r="AM50" i="45"/>
  <c r="E50" i="45"/>
  <c r="K50" i="45"/>
  <c r="G50" i="45"/>
  <c r="X50" i="45"/>
  <c r="W47" i="45"/>
  <c r="V47" i="45"/>
  <c r="M47" i="45"/>
  <c r="P47" i="45"/>
  <c r="AB73" i="45"/>
  <c r="K73" i="45"/>
  <c r="Y73" i="45"/>
  <c r="P73" i="45"/>
  <c r="E73" i="45"/>
  <c r="K74" i="45"/>
  <c r="W74" i="45"/>
  <c r="E74" i="45"/>
  <c r="J74" i="45"/>
  <c r="AQ74" i="45"/>
  <c r="AK23" i="44"/>
  <c r="I23" i="44"/>
  <c r="AI23" i="44"/>
  <c r="AT23" i="44"/>
  <c r="AD24" i="45"/>
  <c r="M24" i="45"/>
  <c r="AG24" i="45"/>
  <c r="AJ24" i="45"/>
  <c r="H24" i="45"/>
  <c r="AA14" i="45"/>
  <c r="AC14" i="45"/>
  <c r="X14" i="45"/>
  <c r="U14" i="45"/>
  <c r="AS60" i="44"/>
  <c r="D46" i="44"/>
  <c r="P49" i="44"/>
  <c r="AL49" i="44"/>
  <c r="U49" i="44"/>
  <c r="D49" i="44"/>
  <c r="Z49" i="44"/>
  <c r="AT47" i="44"/>
  <c r="AR47" i="44"/>
  <c r="AK47" i="44"/>
  <c r="M47" i="44"/>
  <c r="AJ47" i="44"/>
  <c r="T47" i="44"/>
  <c r="AM14" i="44"/>
  <c r="AE71" i="45"/>
  <c r="AR71" i="45"/>
  <c r="AP71" i="45"/>
  <c r="J71" i="45"/>
  <c r="AS71" i="45"/>
  <c r="N13" i="44"/>
  <c r="E13" i="44"/>
  <c r="AQ13" i="44"/>
  <c r="Z13" i="44"/>
  <c r="I13" i="44"/>
  <c r="L46" i="44"/>
  <c r="AD49" i="45"/>
  <c r="M49" i="45"/>
  <c r="AO49" i="45"/>
  <c r="AJ49" i="45"/>
  <c r="AA49" i="45"/>
  <c r="P49" i="45"/>
  <c r="AN14" i="45"/>
  <c r="R25" i="44"/>
  <c r="AE25" i="44"/>
  <c r="N25" i="44"/>
  <c r="AN25" i="44"/>
  <c r="AB25" i="44"/>
  <c r="I14" i="44"/>
  <c r="O46" i="45"/>
  <c r="Q13" i="45"/>
  <c r="G13" i="45"/>
  <c r="N13" i="45"/>
  <c r="E13" i="45"/>
  <c r="D13" i="45"/>
  <c r="R39" i="44"/>
  <c r="F32" i="44"/>
  <c r="AJ32" i="44"/>
  <c r="S32" i="44"/>
  <c r="AG32" i="44"/>
  <c r="H32" i="44"/>
  <c r="Z14" i="45"/>
  <c r="E20" i="45"/>
  <c r="AJ20" i="45"/>
  <c r="AC23" i="45"/>
  <c r="Z23" i="45"/>
  <c r="W23" i="45"/>
  <c r="D23" i="45"/>
  <c r="AA23" i="45"/>
  <c r="I56" i="45"/>
  <c r="AJ56" i="45"/>
  <c r="AN56" i="45"/>
  <c r="AC56" i="45"/>
  <c r="AO56" i="45"/>
  <c r="AD60" i="44"/>
  <c r="Z9" i="44"/>
  <c r="I9" i="44"/>
  <c r="AM9" i="44"/>
  <c r="V9" i="44"/>
  <c r="M9" i="44"/>
  <c r="L9" i="44"/>
  <c r="AG74" i="44"/>
  <c r="I35" i="44"/>
  <c r="AQ9" i="45"/>
  <c r="G9" i="45"/>
  <c r="F9" i="45"/>
  <c r="S9" i="45"/>
  <c r="AP9" i="45"/>
  <c r="AH35" i="44"/>
  <c r="K31" i="45"/>
  <c r="AP39" i="44"/>
  <c r="Q28" i="44"/>
  <c r="AL28" i="44"/>
  <c r="U28" i="44"/>
  <c r="D28" i="44"/>
  <c r="AE28" i="44"/>
  <c r="J46" i="44"/>
  <c r="AG17" i="45"/>
  <c r="H17" i="45"/>
  <c r="V17" i="45"/>
  <c r="U17" i="45"/>
  <c r="T17" i="45"/>
  <c r="J17" i="45"/>
  <c r="S43" i="44"/>
  <c r="AM43" i="44"/>
  <c r="AC43" i="44"/>
  <c r="Z43" i="44"/>
  <c r="AR43" i="44"/>
  <c r="AC47" i="45"/>
  <c r="V34" i="44"/>
  <c r="Y34" i="44"/>
  <c r="AC34" i="44"/>
  <c r="O34" i="44"/>
  <c r="AK34" i="44"/>
  <c r="U24" i="44"/>
  <c r="D24" i="44"/>
  <c r="Y24" i="44"/>
  <c r="AM24" i="44"/>
  <c r="K24" i="44"/>
  <c r="AI14" i="44"/>
  <c r="AF14" i="44"/>
  <c r="E14" i="44"/>
  <c r="H14" i="44"/>
  <c r="AQ14" i="44"/>
  <c r="AD28" i="45"/>
  <c r="AR28" i="45"/>
  <c r="AN28" i="45"/>
  <c r="R28" i="45"/>
  <c r="D28" i="45"/>
  <c r="H46" i="44"/>
  <c r="AQ50" i="45"/>
  <c r="N50" i="45"/>
  <c r="AJ50" i="45"/>
  <c r="AN50" i="45"/>
  <c r="F50" i="45"/>
  <c r="AS50" i="45"/>
  <c r="Y47" i="45"/>
  <c r="D47" i="45"/>
  <c r="AT47" i="45"/>
  <c r="AJ47" i="45"/>
  <c r="AL73" i="45"/>
  <c r="T73" i="45"/>
  <c r="AP73" i="45"/>
  <c r="Q73" i="45"/>
  <c r="AK73" i="45"/>
  <c r="G73" i="45"/>
  <c r="AP74" i="45"/>
  <c r="AN43" i="45"/>
  <c r="AF9" i="45"/>
  <c r="O9" i="45"/>
  <c r="AS9" i="45"/>
  <c r="AJ9" i="45"/>
  <c r="Z9" i="45"/>
  <c r="AC46" i="45"/>
  <c r="AK39" i="44"/>
  <c r="AN28" i="44"/>
  <c r="V28" i="44"/>
  <c r="E28" i="44"/>
  <c r="R28" i="44"/>
  <c r="AA28" i="44"/>
  <c r="E46" i="44"/>
  <c r="Q17" i="45"/>
  <c r="AE17" i="45"/>
  <c r="F17" i="45"/>
  <c r="E17" i="45"/>
  <c r="D17" i="45"/>
  <c r="H43" i="44"/>
  <c r="AK43" i="44"/>
  <c r="AH43" i="44"/>
  <c r="O43" i="44"/>
  <c r="AO43" i="44"/>
  <c r="P34" i="44"/>
  <c r="AI34" i="44"/>
  <c r="F34" i="44"/>
  <c r="AH34" i="44"/>
  <c r="G34" i="44"/>
  <c r="AN34" i="44"/>
  <c r="E24" i="44"/>
  <c r="AH24" i="44"/>
  <c r="I24" i="44"/>
  <c r="W24" i="44"/>
  <c r="AD24" i="44"/>
  <c r="AN14" i="44"/>
  <c r="F14" i="44"/>
  <c r="AG14" i="44"/>
  <c r="AJ14" i="44"/>
  <c r="U14" i="44"/>
  <c r="AB39" i="44"/>
  <c r="AO28" i="45"/>
  <c r="N28" i="45"/>
  <c r="W28" i="45"/>
  <c r="S28" i="45"/>
  <c r="O28" i="45"/>
  <c r="AB28" i="45"/>
  <c r="H50" i="45"/>
  <c r="AR50" i="45"/>
  <c r="AG50" i="45"/>
  <c r="AC50" i="45"/>
  <c r="Z50" i="45"/>
  <c r="L50" i="45"/>
  <c r="T47" i="45"/>
  <c r="U47" i="45"/>
  <c r="AF47" i="45"/>
  <c r="AI47" i="45"/>
  <c r="G47" i="45"/>
  <c r="AL50" i="45"/>
  <c r="AA50" i="45"/>
  <c r="W50" i="45"/>
  <c r="AT50" i="45"/>
  <c r="P50" i="45"/>
  <c r="AG47" i="45"/>
  <c r="E47" i="45"/>
  <c r="Z47" i="45"/>
  <c r="F47" i="45"/>
  <c r="J47" i="45"/>
  <c r="N73" i="45"/>
  <c r="AQ73" i="45"/>
  <c r="R73" i="45"/>
  <c r="W73" i="45"/>
  <c r="M73" i="45"/>
  <c r="D74" i="45"/>
  <c r="AL74" i="45"/>
  <c r="Z74" i="45"/>
  <c r="G74" i="45"/>
  <c r="AT74" i="45"/>
  <c r="AO74" i="45"/>
  <c r="H23" i="44"/>
  <c r="Q23" i="44"/>
  <c r="O23" i="44"/>
  <c r="K23" i="44"/>
  <c r="W24" i="45"/>
  <c r="AS24" i="45"/>
  <c r="AA24" i="45"/>
  <c r="AP24" i="45"/>
  <c r="AF24" i="45"/>
  <c r="AT24" i="45"/>
  <c r="H46" i="45"/>
  <c r="AB14" i="45"/>
  <c r="V14" i="45"/>
  <c r="AG14" i="45"/>
  <c r="AT14" i="45"/>
  <c r="F39" i="44"/>
  <c r="AO46" i="44"/>
  <c r="W49" i="44"/>
  <c r="F49" i="44"/>
  <c r="AJ49" i="44"/>
  <c r="S49" i="44"/>
  <c r="AG49" i="44"/>
  <c r="I47" i="44"/>
  <c r="AS47" i="44"/>
  <c r="U47" i="44"/>
  <c r="E47" i="44"/>
  <c r="AB47" i="44"/>
  <c r="T54" i="45"/>
  <c r="N71" i="45"/>
  <c r="AF71" i="45"/>
  <c r="AT71" i="45"/>
  <c r="AH71" i="45"/>
  <c r="AN71" i="45"/>
  <c r="L71" i="45"/>
  <c r="AT13" i="44"/>
  <c r="AK13" i="44"/>
  <c r="AB13" i="44"/>
  <c r="K13" i="44"/>
  <c r="AO13" i="44"/>
  <c r="O13" i="44"/>
  <c r="N39" i="44"/>
  <c r="AS49" i="45"/>
  <c r="AH49" i="45"/>
  <c r="I49" i="45"/>
  <c r="S49" i="45"/>
  <c r="X49" i="45"/>
  <c r="Y25" i="44"/>
  <c r="AT25" i="44"/>
  <c r="AC25" i="44"/>
  <c r="AI25" i="44"/>
  <c r="D25" i="44"/>
  <c r="AB46" i="45"/>
  <c r="AF13" i="45"/>
  <c r="O13" i="45"/>
  <c r="AK13" i="45"/>
  <c r="AJ13" i="45"/>
  <c r="Z13" i="45"/>
  <c r="AM39" i="44"/>
  <c r="G46" i="44"/>
  <c r="AL32" i="44"/>
  <c r="U32" i="44"/>
  <c r="D32" i="44"/>
  <c r="Z32" i="44"/>
  <c r="AN32" i="44"/>
  <c r="O32" i="44"/>
  <c r="G72" i="45"/>
  <c r="AQ39" i="44"/>
  <c r="K46" i="44"/>
  <c r="AG32" i="45"/>
  <c r="F32" i="45"/>
  <c r="R32" i="45"/>
  <c r="R72" i="44"/>
  <c r="AI72" i="44"/>
  <c r="AH72" i="44"/>
  <c r="U72" i="44"/>
  <c r="AI20" i="45"/>
  <c r="J20" i="45"/>
  <c r="X20" i="45"/>
  <c r="O20" i="45"/>
  <c r="N20" i="45"/>
  <c r="D20" i="45"/>
  <c r="Y23" i="45"/>
  <c r="M23" i="45"/>
  <c r="AN23" i="45"/>
  <c r="AJ23" i="45"/>
  <c r="H56" i="45"/>
  <c r="AA56" i="45"/>
  <c r="AS56" i="45"/>
  <c r="Q56" i="45"/>
  <c r="P56" i="45"/>
  <c r="AL56" i="45"/>
  <c r="AO9" i="44"/>
  <c r="X9" i="44"/>
  <c r="G9" i="44"/>
  <c r="AS9" i="44"/>
  <c r="AI9" i="44"/>
  <c r="AN74" i="44"/>
  <c r="P9" i="45"/>
  <c r="AL9" i="45"/>
  <c r="AC9" i="45"/>
  <c r="T9" i="45"/>
  <c r="J9" i="45"/>
  <c r="AD46" i="45"/>
  <c r="AF39" i="44"/>
  <c r="X28" i="44"/>
  <c r="F28" i="44"/>
  <c r="AJ28" i="44"/>
  <c r="AI28" i="44"/>
  <c r="W28" i="44"/>
  <c r="AM46" i="44"/>
  <c r="AN17" i="45"/>
  <c r="O17" i="45"/>
  <c r="K17" i="45"/>
  <c r="S17" i="45"/>
  <c r="AP17" i="45"/>
  <c r="AS43" i="44"/>
  <c r="AP43" i="44"/>
  <c r="W43" i="44"/>
  <c r="AQ43" i="44"/>
  <c r="N43" i="44"/>
  <c r="I14" i="45"/>
  <c r="U34" i="44"/>
  <c r="AE34" i="44"/>
  <c r="S34" i="44"/>
  <c r="AF34" i="44"/>
  <c r="AD34" i="44"/>
  <c r="I34" i="44"/>
  <c r="AJ24" i="44"/>
  <c r="R24" i="44"/>
  <c r="AF24" i="44"/>
  <c r="O24" i="44"/>
  <c r="AA24" i="44"/>
  <c r="N14" i="44"/>
  <c r="S14" i="44"/>
  <c r="AS14" i="44"/>
  <c r="Q14" i="44"/>
  <c r="V14" i="44"/>
  <c r="O39" i="44"/>
  <c r="Y28" i="45"/>
  <c r="AS28" i="45"/>
  <c r="AQ28" i="45"/>
  <c r="AK28" i="45"/>
  <c r="J28" i="45"/>
  <c r="R46" i="44"/>
  <c r="AD50" i="45"/>
  <c r="AO50" i="45"/>
  <c r="M50" i="45"/>
  <c r="T50" i="45"/>
  <c r="Q50" i="45"/>
  <c r="H47" i="45"/>
  <c r="AK47" i="45"/>
  <c r="AN47" i="45"/>
  <c r="S47" i="45"/>
  <c r="AN72" i="45"/>
  <c r="D34" i="44"/>
  <c r="N34" i="44"/>
  <c r="AO34" i="44"/>
  <c r="AB34" i="44"/>
  <c r="AP34" i="44"/>
  <c r="AS24" i="44"/>
  <c r="AB24" i="44"/>
  <c r="J24" i="44"/>
  <c r="X24" i="44"/>
  <c r="AI24" i="44"/>
  <c r="F24" i="44"/>
  <c r="D14" i="44"/>
  <c r="AO14" i="44"/>
  <c r="AR14" i="44"/>
  <c r="AK14" i="44"/>
  <c r="L14" i="44"/>
  <c r="AN39" i="44"/>
  <c r="Q28" i="45"/>
  <c r="AI28" i="45"/>
  <c r="AF28" i="45"/>
  <c r="AA28" i="45"/>
  <c r="AJ28" i="45"/>
  <c r="AQ46" i="44"/>
  <c r="AI50" i="45"/>
  <c r="AE50" i="45"/>
  <c r="U50" i="45"/>
  <c r="AP50" i="45"/>
  <c r="I50" i="45"/>
  <c r="AB47" i="45"/>
  <c r="AH47" i="45"/>
  <c r="N47" i="45"/>
  <c r="AQ47" i="45"/>
  <c r="AD14" i="44"/>
  <c r="AR73" i="45"/>
  <c r="AA73" i="45"/>
  <c r="AO73" i="45"/>
  <c r="U73" i="45"/>
  <c r="H73" i="45"/>
  <c r="AM74" i="45"/>
  <c r="AH74" i="45"/>
  <c r="O74" i="45"/>
  <c r="AC74" i="45"/>
  <c r="AG74" i="45"/>
  <c r="V74" i="45"/>
  <c r="L23" i="44"/>
  <c r="W23" i="44"/>
  <c r="AA23" i="44"/>
  <c r="V23" i="44"/>
  <c r="G24" i="45"/>
  <c r="AC24" i="45"/>
  <c r="K24" i="45"/>
  <c r="AN24" i="45"/>
  <c r="D24" i="45"/>
  <c r="L46" i="45"/>
  <c r="Q14" i="45"/>
  <c r="AO14" i="45"/>
  <c r="D14" i="45"/>
  <c r="P14" i="45"/>
  <c r="K60" i="44"/>
  <c r="I39" i="44"/>
  <c r="AF49" i="44"/>
  <c r="G49" i="44"/>
  <c r="AK49" i="44"/>
  <c r="T49" i="44"/>
  <c r="AP49" i="44"/>
  <c r="Q49" i="44"/>
  <c r="AL47" i="44"/>
  <c r="J47" i="44"/>
  <c r="Y47" i="44"/>
  <c r="AN47" i="44"/>
  <c r="X47" i="44"/>
  <c r="O47" i="45"/>
  <c r="AG71" i="45"/>
  <c r="AC71" i="45"/>
  <c r="M71" i="45"/>
  <c r="AO71" i="45"/>
  <c r="Q71" i="45"/>
  <c r="AD13" i="44"/>
  <c r="U13" i="44"/>
  <c r="L13" i="44"/>
  <c r="AP13" i="44"/>
  <c r="Y13" i="44"/>
  <c r="P13" i="44"/>
  <c r="Q39" i="44"/>
  <c r="AC49" i="45"/>
  <c r="R49" i="45"/>
  <c r="W49" i="45"/>
  <c r="O49" i="45"/>
  <c r="AB49" i="45"/>
  <c r="AH25" i="44"/>
  <c r="I25" i="44"/>
  <c r="AD25" i="44"/>
  <c r="Y22" i="45"/>
  <c r="AB22" i="45"/>
  <c r="U22" i="45"/>
  <c r="AR22" i="45"/>
  <c r="AG22" i="45"/>
  <c r="AT22" i="45"/>
  <c r="AN73" i="44"/>
  <c r="O73" i="44"/>
  <c r="AS73" i="44"/>
  <c r="AB73" i="44"/>
  <c r="K73" i="44"/>
  <c r="Y73" i="44"/>
  <c r="AP72" i="44"/>
  <c r="G72" i="44"/>
  <c r="AD72" i="44"/>
  <c r="AS72" i="44"/>
  <c r="O72" i="44"/>
  <c r="S20" i="45"/>
  <c r="AG20" i="45"/>
  <c r="H20" i="45"/>
  <c r="AS20" i="45"/>
  <c r="AC20" i="45"/>
  <c r="AG23" i="45"/>
  <c r="U23" i="45"/>
  <c r="AD23" i="45"/>
  <c r="AQ23" i="45"/>
  <c r="X23" i="45"/>
  <c r="E56" i="45"/>
  <c r="AE56" i="45"/>
  <c r="K56" i="45"/>
  <c r="AF56" i="45"/>
  <c r="M56" i="45"/>
  <c r="AP9" i="44"/>
  <c r="Y9" i="44"/>
  <c r="H9" i="44"/>
  <c r="AL9" i="44"/>
  <c r="AC9" i="44"/>
  <c r="S9" i="44"/>
  <c r="AJ74" i="44"/>
  <c r="AG9" i="45"/>
  <c r="AM9" i="45"/>
  <c r="V9" i="45"/>
  <c r="M9" i="45"/>
  <c r="D9" i="45"/>
  <c r="Y9" i="45"/>
  <c r="AQ46" i="45"/>
  <c r="AG28" i="44"/>
  <c r="H28" i="44"/>
  <c r="AK28" i="44"/>
  <c r="T28" i="44"/>
  <c r="AH28" i="44"/>
  <c r="AP28" i="44"/>
  <c r="AT17" i="45"/>
  <c r="X17" i="45"/>
  <c r="AL17" i="45"/>
  <c r="AK17" i="45"/>
  <c r="AJ17" i="45"/>
  <c r="Z17" i="45"/>
  <c r="K43" i="44"/>
  <c r="AE43" i="44"/>
  <c r="U43" i="44"/>
  <c r="AF43" i="44"/>
  <c r="Z34" i="44"/>
  <c r="AR34" i="44"/>
  <c r="X34" i="44"/>
  <c r="H34" i="44"/>
  <c r="AS34" i="44"/>
  <c r="AK24" i="44"/>
  <c r="T24" i="44"/>
  <c r="AO24" i="44"/>
  <c r="P24" i="44"/>
  <c r="N24" i="44"/>
  <c r="AI54" i="45"/>
  <c r="AT55" i="45"/>
  <c r="F55" i="45"/>
  <c r="Y55" i="45"/>
  <c r="AD55" i="45"/>
  <c r="K55" i="45"/>
  <c r="X21" i="44"/>
  <c r="L21" i="44"/>
  <c r="I21" i="44"/>
  <c r="AH21" i="44"/>
  <c r="M21" i="44"/>
  <c r="AD21" i="44"/>
  <c r="O37" i="45"/>
  <c r="I37" i="45"/>
  <c r="Z37" i="45"/>
  <c r="AR37" i="45"/>
  <c r="N37" i="45"/>
  <c r="AO33" i="45"/>
  <c r="H33" i="45"/>
  <c r="AL33" i="45"/>
  <c r="AP33" i="45"/>
  <c r="O33" i="45"/>
  <c r="R54" i="44"/>
  <c r="AB71" i="44"/>
  <c r="AA58" i="45"/>
  <c r="G26" i="44"/>
  <c r="AG26" i="44"/>
  <c r="L26" i="44"/>
  <c r="AF25" i="45"/>
  <c r="V25" i="45"/>
  <c r="Q25" i="45"/>
  <c r="AQ25" i="45"/>
  <c r="M25" i="45"/>
  <c r="AR54" i="45"/>
  <c r="M33" i="44"/>
  <c r="AD33" i="44"/>
  <c r="H33" i="44"/>
  <c r="AG33" i="44"/>
  <c r="S33" i="44"/>
  <c r="AN29" i="44"/>
  <c r="AE29" i="44"/>
  <c r="Q29" i="44"/>
  <c r="AP29" i="44"/>
  <c r="U29" i="44"/>
  <c r="AL29" i="44"/>
  <c r="AD16" i="44"/>
  <c r="AN16" i="44"/>
  <c r="J16" i="44"/>
  <c r="AI16" i="44"/>
  <c r="AR16" i="44"/>
  <c r="AH51" i="45"/>
  <c r="AJ68" i="44"/>
  <c r="I71" i="44"/>
  <c r="Y54" i="45"/>
  <c r="AM23" i="44"/>
  <c r="AN18" i="45"/>
  <c r="L18" i="45"/>
  <c r="AT18" i="45"/>
  <c r="AI18" i="45"/>
  <c r="N18" i="45"/>
  <c r="S46" i="44"/>
  <c r="R60" i="44"/>
  <c r="I45" i="44"/>
  <c r="AA45" i="44"/>
  <c r="AC45" i="44"/>
  <c r="AK45" i="44"/>
  <c r="AO45" i="44"/>
  <c r="AN46" i="45"/>
  <c r="AD56" i="44"/>
  <c r="J56" i="44"/>
  <c r="AR56" i="44"/>
  <c r="I56" i="44"/>
  <c r="V56" i="44"/>
  <c r="L12" i="45"/>
  <c r="N12" i="45"/>
  <c r="AE12" i="45"/>
  <c r="AN12" i="45"/>
  <c r="Z12" i="45"/>
  <c r="AB41" i="44"/>
  <c r="AS41" i="44"/>
  <c r="O41" i="44"/>
  <c r="AN41" i="44"/>
  <c r="Z41" i="44"/>
  <c r="J20" i="44"/>
  <c r="S20" i="44"/>
  <c r="E20" i="44"/>
  <c r="V20" i="44"/>
  <c r="AN20" i="44"/>
  <c r="S72" i="45"/>
  <c r="V72" i="45"/>
  <c r="D72" i="45"/>
  <c r="AG72" i="45"/>
  <c r="AB72" i="45"/>
  <c r="M32" i="45"/>
  <c r="AK32" i="45"/>
  <c r="E32" i="45"/>
  <c r="N32" i="45"/>
  <c r="AT32" i="45"/>
  <c r="AN46" i="44"/>
  <c r="H39" i="44"/>
  <c r="O68" i="44"/>
  <c r="AE32" i="44"/>
  <c r="AO32" i="44"/>
  <c r="AQ32" i="44"/>
  <c r="AK32" i="44"/>
  <c r="Y39" i="44"/>
  <c r="AP13" i="45"/>
  <c r="M13" i="45"/>
  <c r="AL13" i="45"/>
  <c r="S13" i="45"/>
  <c r="AT46" i="45"/>
  <c r="H25" i="44"/>
  <c r="M25" i="44"/>
  <c r="O25" i="44"/>
  <c r="AP25" i="44"/>
  <c r="AF49" i="45"/>
  <c r="G49" i="45"/>
  <c r="AR49" i="45"/>
  <c r="AR39" i="44"/>
  <c r="J13" i="44"/>
  <c r="T13" i="44"/>
  <c r="F13" i="44"/>
  <c r="AK71" i="45"/>
  <c r="D71" i="45"/>
  <c r="U71" i="45"/>
  <c r="AQ71" i="45"/>
  <c r="AD47" i="44"/>
  <c r="AG47" i="44"/>
  <c r="AM47" i="44"/>
  <c r="R49" i="44"/>
  <c r="AR49" i="44"/>
  <c r="AT49" i="44"/>
  <c r="AL46" i="44"/>
  <c r="Y60" i="44"/>
  <c r="AM14" i="45"/>
  <c r="AS14" i="45"/>
  <c r="P24" i="45"/>
  <c r="AI24" i="45"/>
  <c r="AL24" i="45"/>
  <c r="AB23" i="44"/>
  <c r="E23" i="44"/>
  <c r="AO23" i="44"/>
  <c r="L74" i="45"/>
  <c r="AJ74" i="45"/>
  <c r="AE74" i="45"/>
  <c r="AF73" i="45"/>
  <c r="Z73" i="45"/>
  <c r="V73" i="45"/>
  <c r="K47" i="45"/>
  <c r="V50" i="45"/>
  <c r="Y50" i="45"/>
  <c r="U28" i="45"/>
  <c r="AP14" i="44"/>
  <c r="Q34" i="44"/>
  <c r="M17" i="45"/>
  <c r="AD28" i="44"/>
  <c r="AE9" i="45"/>
  <c r="AE9" i="44"/>
  <c r="J56" i="45"/>
  <c r="AT23" i="45"/>
  <c r="AC72" i="44"/>
  <c r="O71" i="44"/>
  <c r="F54" i="44"/>
  <c r="N58" i="44"/>
  <c r="AO58" i="44"/>
  <c r="G58" i="44"/>
  <c r="AH58" i="44"/>
  <c r="O57" i="45"/>
  <c r="Y57" i="45"/>
  <c r="K57" i="45"/>
  <c r="AB57" i="45"/>
  <c r="AS57" i="45"/>
  <c r="S55" i="45"/>
  <c r="M61" i="44"/>
  <c r="AD61" i="44"/>
  <c r="H61" i="44"/>
  <c r="AG61" i="44"/>
  <c r="S61" i="44"/>
  <c r="AJ61" i="44"/>
  <c r="AL68" i="44"/>
  <c r="AA71" i="44"/>
  <c r="J58" i="45"/>
  <c r="I57" i="44"/>
  <c r="AP57" i="44"/>
  <c r="T57" i="44"/>
  <c r="AK57" i="44"/>
  <c r="G57" i="44"/>
  <c r="AF57" i="44"/>
  <c r="AK51" i="45"/>
  <c r="Q51" i="45"/>
  <c r="L51" i="45"/>
  <c r="P51" i="45"/>
  <c r="AC51" i="45"/>
  <c r="S22" i="44"/>
  <c r="AJ22" i="44"/>
  <c r="AM22" i="44"/>
  <c r="AK22" i="44"/>
  <c r="K22" i="44"/>
  <c r="X21" i="45"/>
  <c r="G21" i="45"/>
  <c r="AN21" i="45"/>
  <c r="S21" i="45"/>
  <c r="U21" i="45"/>
  <c r="Y58" i="44"/>
  <c r="AP26" i="44"/>
  <c r="R68" i="44"/>
  <c r="F71" i="44"/>
  <c r="AO58" i="45"/>
  <c r="J54" i="45"/>
  <c r="AQ55" i="45"/>
  <c r="AE55" i="45"/>
  <c r="L55" i="45"/>
  <c r="P55" i="45"/>
  <c r="AC55" i="45"/>
  <c r="W21" i="44"/>
  <c r="AF21" i="44"/>
  <c r="Q21" i="44"/>
  <c r="AP21" i="44"/>
  <c r="U21" i="44"/>
  <c r="AL21" i="44"/>
  <c r="AT37" i="45"/>
  <c r="AQ37" i="45"/>
  <c r="Y37" i="45"/>
  <c r="AH37" i="45"/>
  <c r="E37" i="45"/>
  <c r="V37" i="45"/>
  <c r="AT33" i="45"/>
  <c r="I33" i="45"/>
  <c r="U33" i="45"/>
  <c r="N33" i="45"/>
  <c r="D33" i="45"/>
  <c r="W33" i="45"/>
  <c r="AM68" i="44"/>
  <c r="K71" i="44"/>
  <c r="Y58" i="45"/>
  <c r="AO26" i="44"/>
  <c r="Z26" i="44"/>
  <c r="AD26" i="44"/>
  <c r="Z25" i="45"/>
  <c r="AP25" i="45"/>
  <c r="Y25" i="45"/>
  <c r="D25" i="45"/>
  <c r="U25" i="45"/>
  <c r="AA54" i="45"/>
  <c r="L33" i="44"/>
  <c r="U33" i="44"/>
  <c r="AL33" i="44"/>
  <c r="P33" i="44"/>
  <c r="AO33" i="44"/>
  <c r="AA33" i="44"/>
  <c r="W29" i="44"/>
  <c r="L29" i="44"/>
  <c r="Y29" i="44"/>
  <c r="K29" i="44"/>
  <c r="AC29" i="44"/>
  <c r="AT29" i="44"/>
  <c r="AL16" i="44"/>
  <c r="AM16" i="44"/>
  <c r="R16" i="44"/>
  <c r="AQ16" i="44"/>
  <c r="G16" i="44"/>
  <c r="S68" i="44"/>
  <c r="AE71" i="44"/>
  <c r="AM54" i="45"/>
  <c r="Y23" i="44"/>
  <c r="AF18" i="45"/>
  <c r="AC18" i="45"/>
  <c r="R18" i="45"/>
  <c r="AJ18" i="45"/>
  <c r="AM18" i="45"/>
  <c r="P39" i="44"/>
  <c r="X60" i="44"/>
  <c r="Q45" i="44"/>
  <c r="D45" i="44"/>
  <c r="F45" i="44"/>
  <c r="AL45" i="44"/>
  <c r="AH45" i="44"/>
  <c r="N46" i="45"/>
  <c r="T56" i="44"/>
  <c r="H56" i="44"/>
  <c r="AI56" i="44"/>
  <c r="AS56" i="44"/>
  <c r="AH56" i="44"/>
  <c r="AM56" i="44"/>
  <c r="T12" i="45"/>
  <c r="V12" i="45"/>
  <c r="AM12" i="45"/>
  <c r="Q12" i="45"/>
  <c r="AH12" i="45"/>
  <c r="AJ41" i="44"/>
  <c r="F41" i="44"/>
  <c r="W41" i="44"/>
  <c r="I41" i="44"/>
  <c r="AH41" i="44"/>
  <c r="AE20" i="44"/>
  <c r="AP20" i="44"/>
  <c r="M20" i="44"/>
  <c r="AD20" i="44"/>
  <c r="I20" i="44"/>
  <c r="AJ72" i="45"/>
  <c r="I72" i="45"/>
  <c r="U72" i="45"/>
  <c r="AP72" i="45"/>
  <c r="AS72" i="45"/>
  <c r="Z32" i="45"/>
  <c r="S32" i="45"/>
  <c r="O32" i="45"/>
  <c r="AE32" i="45"/>
  <c r="V32" i="45"/>
  <c r="O46" i="44"/>
  <c r="AD39" i="44"/>
  <c r="L47" i="45"/>
  <c r="AM32" i="44"/>
  <c r="J32" i="44"/>
  <c r="L32" i="44"/>
  <c r="AS32" i="44"/>
  <c r="AF46" i="44"/>
  <c r="V39" i="44"/>
  <c r="AQ13" i="45"/>
  <c r="U13" i="45"/>
  <c r="W13" i="45"/>
  <c r="I13" i="45"/>
  <c r="X43" i="44"/>
  <c r="K25" i="44"/>
  <c r="U25" i="44"/>
  <c r="W25" i="44"/>
  <c r="AE47" i="45"/>
  <c r="H49" i="45"/>
  <c r="AM49" i="45"/>
  <c r="E49" i="45"/>
  <c r="AA39" i="44"/>
  <c r="G13" i="44"/>
  <c r="R13" i="44"/>
  <c r="AJ13" i="44"/>
  <c r="V13" i="44"/>
  <c r="P71" i="45"/>
  <c r="AL71" i="45"/>
  <c r="H71" i="45"/>
  <c r="AM71" i="45"/>
  <c r="H47" i="44"/>
  <c r="K47" i="44"/>
  <c r="AQ47" i="44"/>
  <c r="AH47" i="44"/>
  <c r="AH49" i="44"/>
  <c r="E49" i="44"/>
  <c r="O49" i="44"/>
  <c r="U46" i="44"/>
  <c r="R14" i="45"/>
  <c r="AP14" i="45"/>
  <c r="G14" i="45"/>
  <c r="X24" i="45"/>
  <c r="R24" i="45"/>
  <c r="AQ24" i="45"/>
  <c r="O24" i="45"/>
  <c r="AS23" i="44"/>
  <c r="Z23" i="44"/>
  <c r="T23" i="44"/>
  <c r="AI74" i="45"/>
  <c r="AK74" i="45"/>
  <c r="Q74" i="45"/>
  <c r="O73" i="45"/>
  <c r="AH73" i="45"/>
  <c r="AD73" i="45"/>
  <c r="AS58" i="44"/>
  <c r="AO47" i="45"/>
  <c r="AH50" i="45"/>
  <c r="J50" i="45"/>
  <c r="AG46" i="44"/>
  <c r="AH28" i="45"/>
  <c r="K39" i="44"/>
  <c r="K14" i="44"/>
  <c r="AQ34" i="44"/>
  <c r="N17" i="45"/>
  <c r="I28" i="44"/>
  <c r="AN9" i="45"/>
  <c r="AJ9" i="44"/>
  <c r="L56" i="45"/>
  <c r="K23" i="45"/>
  <c r="X72" i="44"/>
  <c r="AR21" i="44"/>
  <c r="O21" i="44"/>
  <c r="Y21" i="44"/>
  <c r="K21" i="44"/>
  <c r="AC21" i="44"/>
  <c r="AT21" i="44"/>
  <c r="K37" i="45"/>
  <c r="S37" i="45"/>
  <c r="P37" i="45"/>
  <c r="AP37" i="45"/>
  <c r="M37" i="45"/>
  <c r="AD37" i="45"/>
  <c r="S33" i="45"/>
  <c r="AS33" i="45"/>
  <c r="AG33" i="45"/>
  <c r="AA33" i="45"/>
  <c r="L33" i="45"/>
  <c r="AE33" i="45"/>
  <c r="V68" i="44"/>
  <c r="Y71" i="44"/>
  <c r="AQ58" i="45"/>
  <c r="M26" i="44"/>
  <c r="D26" i="44"/>
  <c r="AT25" i="45"/>
  <c r="N25" i="45"/>
  <c r="G25" i="45"/>
  <c r="AG25" i="45"/>
  <c r="L25" i="45"/>
  <c r="AC25" i="45"/>
  <c r="AO54" i="45"/>
  <c r="T33" i="44"/>
  <c r="AC33" i="44"/>
  <c r="AT33" i="44"/>
  <c r="X33" i="44"/>
  <c r="J33" i="44"/>
  <c r="AI33" i="44"/>
  <c r="D29" i="44"/>
  <c r="AF29" i="44"/>
  <c r="AG29" i="44"/>
  <c r="S29" i="44"/>
  <c r="AK29" i="44"/>
  <c r="W54" i="44"/>
  <c r="AT16" i="44"/>
  <c r="I16" i="44"/>
  <c r="Z16" i="44"/>
  <c r="O16" i="44"/>
  <c r="E16" i="44"/>
  <c r="AG68" i="44"/>
  <c r="AJ58" i="45"/>
  <c r="AC54" i="45"/>
  <c r="AJ51" i="45"/>
  <c r="Y18" i="45"/>
  <c r="G18" i="45"/>
  <c r="AA18" i="45"/>
  <c r="F18" i="45"/>
  <c r="X18" i="45"/>
  <c r="AL39" i="44"/>
  <c r="Y45" i="44"/>
  <c r="L45" i="44"/>
  <c r="N45" i="44"/>
  <c r="AT45" i="44"/>
  <c r="AP45" i="44"/>
  <c r="W46" i="45"/>
  <c r="U56" i="44"/>
  <c r="AG56" i="44"/>
  <c r="AJ56" i="44"/>
  <c r="O56" i="44"/>
  <c r="L56" i="44"/>
  <c r="Y56" i="44"/>
  <c r="AB12" i="45"/>
  <c r="AD12" i="45"/>
  <c r="E12" i="45"/>
  <c r="AG12" i="45"/>
  <c r="AP12" i="45"/>
  <c r="AR41" i="44"/>
  <c r="N41" i="44"/>
  <c r="AE41" i="44"/>
  <c r="Q41" i="44"/>
  <c r="AP41" i="44"/>
  <c r="K20" i="44"/>
  <c r="D20" i="44"/>
  <c r="U20" i="44"/>
  <c r="AL20" i="44"/>
  <c r="Q20" i="44"/>
  <c r="F72" i="45"/>
  <c r="R72" i="45"/>
  <c r="AL72" i="45"/>
  <c r="T72" i="45"/>
  <c r="X72" i="45"/>
  <c r="AR47" i="45"/>
  <c r="AF32" i="45"/>
  <c r="W32" i="45"/>
  <c r="AA32" i="45"/>
  <c r="AQ32" i="45"/>
  <c r="AD32" i="45"/>
  <c r="AS46" i="44"/>
  <c r="M39" i="44"/>
  <c r="U23" i="44"/>
  <c r="P32" i="44"/>
  <c r="R32" i="44"/>
  <c r="T32" i="44"/>
  <c r="N32" i="44"/>
  <c r="AK46" i="44"/>
  <c r="E39" i="44"/>
  <c r="L13" i="45"/>
  <c r="AC13" i="45"/>
  <c r="AE13" i="45"/>
  <c r="Y13" i="45"/>
  <c r="AL71" i="44"/>
  <c r="AF25" i="44"/>
  <c r="AK25" i="44"/>
  <c r="AM25" i="44"/>
  <c r="AJ23" i="44"/>
  <c r="K49" i="45"/>
  <c r="Q49" i="45"/>
  <c r="U49" i="45"/>
  <c r="W13" i="44"/>
  <c r="AH13" i="44"/>
  <c r="AR13" i="44"/>
  <c r="AL13" i="44"/>
  <c r="AI71" i="45"/>
  <c r="Y71" i="45"/>
  <c r="AJ71" i="45"/>
  <c r="Z71" i="45"/>
  <c r="R47" i="44"/>
  <c r="W47" i="44"/>
  <c r="O47" i="44"/>
  <c r="L47" i="44"/>
  <c r="K49" i="44"/>
  <c r="M49" i="44"/>
  <c r="AE49" i="44"/>
  <c r="Z46" i="44"/>
  <c r="AI14" i="45"/>
  <c r="M14" i="45"/>
  <c r="J14" i="45"/>
  <c r="AR24" i="45"/>
  <c r="T24" i="45"/>
  <c r="E24" i="45"/>
  <c r="AE24" i="45"/>
  <c r="X23" i="44"/>
  <c r="AQ23" i="44"/>
  <c r="P23" i="44"/>
  <c r="AS74" i="45"/>
  <c r="AN74" i="45"/>
  <c r="U74" i="45"/>
  <c r="AM73" i="45"/>
  <c r="S73" i="45"/>
  <c r="AO54" i="44"/>
  <c r="R47" i="45"/>
  <c r="D50" i="45"/>
  <c r="R50" i="45"/>
  <c r="M46" i="44"/>
  <c r="X28" i="45"/>
  <c r="X14" i="44"/>
  <c r="AQ24" i="44"/>
  <c r="L34" i="44"/>
  <c r="AA43" i="44"/>
  <c r="AM17" i="45"/>
  <c r="T39" i="44"/>
  <c r="R9" i="44"/>
  <c r="O56" i="45"/>
  <c r="AB20" i="45"/>
  <c r="I72" i="44"/>
  <c r="O53" i="44"/>
  <c r="Q58" i="44"/>
  <c r="AR58" i="44"/>
  <c r="R58" i="44"/>
  <c r="AC58" i="44"/>
  <c r="AE57" i="45"/>
  <c r="AO57" i="45"/>
  <c r="AA57" i="45"/>
  <c r="AR57" i="45"/>
  <c r="N57" i="45"/>
  <c r="Z54" i="45"/>
  <c r="AA51" i="45"/>
  <c r="AC61" i="44"/>
  <c r="AT61" i="44"/>
  <c r="X61" i="44"/>
  <c r="J61" i="44"/>
  <c r="AI61" i="44"/>
  <c r="AT26" i="44"/>
  <c r="D68" i="44"/>
  <c r="P71" i="44"/>
  <c r="V58" i="45"/>
  <c r="Y57" i="44"/>
  <c r="S57" i="44"/>
  <c r="AJ57" i="44"/>
  <c r="F57" i="44"/>
  <c r="W57" i="44"/>
  <c r="AQ54" i="45"/>
  <c r="AN51" i="45"/>
  <c r="T51" i="45"/>
  <c r="V51" i="45"/>
  <c r="K51" i="45"/>
  <c r="AF51" i="45"/>
  <c r="M22" i="44"/>
  <c r="AE22" i="44"/>
  <c r="I22" i="44"/>
  <c r="P22" i="44"/>
  <c r="J21" i="45"/>
  <c r="M21" i="45"/>
  <c r="AH21" i="45"/>
  <c r="AE21" i="45"/>
  <c r="AI21" i="45"/>
  <c r="AK21" i="45"/>
  <c r="D55" i="45"/>
  <c r="X54" i="44"/>
  <c r="S71" i="44"/>
  <c r="AG58" i="45"/>
  <c r="AK54" i="45"/>
  <c r="O55" i="45"/>
  <c r="AP55" i="45"/>
  <c r="V55" i="45"/>
  <c r="AI55" i="45"/>
  <c r="AF55" i="45"/>
  <c r="G21" i="44"/>
  <c r="AJ21" i="44"/>
  <c r="AG21" i="44"/>
  <c r="S21" i="44"/>
  <c r="AK21" i="44"/>
  <c r="Q37" i="45"/>
  <c r="X37" i="45"/>
  <c r="AG37" i="45"/>
  <c r="D37" i="45"/>
  <c r="U37" i="45"/>
  <c r="AL37" i="45"/>
  <c r="AC33" i="45"/>
  <c r="P33" i="45"/>
  <c r="K33" i="45"/>
  <c r="AN33" i="45"/>
  <c r="T33" i="45"/>
  <c r="AM33" i="45"/>
  <c r="F26" i="44"/>
  <c r="E68" i="44"/>
  <c r="G71" i="44"/>
  <c r="M58" i="45"/>
  <c r="R26" i="44"/>
  <c r="V26" i="44"/>
  <c r="X25" i="45"/>
  <c r="AH25" i="45"/>
  <c r="O25" i="45"/>
  <c r="AO25" i="45"/>
  <c r="T25" i="45"/>
  <c r="AK25" i="45"/>
  <c r="P54" i="45"/>
  <c r="AB33" i="44"/>
  <c r="AK33" i="44"/>
  <c r="G33" i="44"/>
  <c r="AF33" i="44"/>
  <c r="R33" i="44"/>
  <c r="AQ33" i="44"/>
  <c r="X29" i="44"/>
  <c r="O29" i="44"/>
  <c r="AO29" i="44"/>
  <c r="AA29" i="44"/>
  <c r="AS29" i="44"/>
  <c r="AJ54" i="44"/>
  <c r="AE16" i="44"/>
  <c r="Q16" i="44"/>
  <c r="AH16" i="44"/>
  <c r="D16" i="44"/>
  <c r="M16" i="44"/>
  <c r="D58" i="44"/>
  <c r="X26" i="44"/>
  <c r="P68" i="44"/>
  <c r="K58" i="45"/>
  <c r="AT54" i="45"/>
  <c r="AA22" i="44"/>
  <c r="AO18" i="45"/>
  <c r="J18" i="45"/>
  <c r="AB18" i="45"/>
  <c r="AE18" i="45"/>
  <c r="AP18" i="45"/>
  <c r="U39" i="44"/>
  <c r="J45" i="44"/>
  <c r="T45" i="44"/>
  <c r="V45" i="44"/>
  <c r="AE45" i="44"/>
  <c r="AI45" i="44"/>
  <c r="AS46" i="45"/>
  <c r="AL56" i="44"/>
  <c r="S56" i="44"/>
  <c r="AK56" i="44"/>
  <c r="AN56" i="44"/>
  <c r="N56" i="44"/>
  <c r="K56" i="44"/>
  <c r="AJ12" i="45"/>
  <c r="AL12" i="45"/>
  <c r="AC12" i="45"/>
  <c r="AO12" i="45"/>
  <c r="K12" i="45"/>
  <c r="E41" i="44"/>
  <c r="V41" i="44"/>
  <c r="AM41" i="44"/>
  <c r="Y41" i="44"/>
  <c r="K41" i="44"/>
  <c r="W20" i="44"/>
  <c r="AH20" i="44"/>
  <c r="L20" i="44"/>
  <c r="AC20" i="44"/>
  <c r="AT20" i="44"/>
  <c r="Y20" i="44"/>
  <c r="AF72" i="45"/>
  <c r="AQ72" i="45"/>
  <c r="J72" i="45"/>
  <c r="AK72" i="45"/>
  <c r="AI43" i="44"/>
  <c r="G23" i="44"/>
  <c r="AI32" i="45"/>
  <c r="H32" i="45"/>
  <c r="AN32" i="45"/>
  <c r="L32" i="45"/>
  <c r="AL32" i="45"/>
  <c r="AB46" i="44"/>
  <c r="J39" i="44"/>
  <c r="AE14" i="45"/>
  <c r="X32" i="44"/>
  <c r="AH32" i="44"/>
  <c r="AB32" i="44"/>
  <c r="V32" i="44"/>
  <c r="T46" i="44"/>
  <c r="AI39" i="44"/>
  <c r="T13" i="45"/>
  <c r="AS13" i="45"/>
  <c r="AM13" i="45"/>
  <c r="AG13" i="45"/>
  <c r="T25" i="44"/>
  <c r="L25" i="44"/>
  <c r="AS25" i="44"/>
  <c r="Q25" i="44"/>
  <c r="AL14" i="45"/>
  <c r="AQ49" i="45"/>
  <c r="Y49" i="45"/>
  <c r="AK49" i="45"/>
  <c r="X46" i="44"/>
  <c r="AE13" i="44"/>
  <c r="X13" i="44"/>
  <c r="H13" i="44"/>
  <c r="X71" i="45"/>
  <c r="E71" i="45"/>
  <c r="G71" i="45"/>
  <c r="AB58" i="45"/>
  <c r="F47" i="44"/>
  <c r="Q47" i="44"/>
  <c r="D47" i="44"/>
  <c r="AC47" i="44"/>
  <c r="AA49" i="44"/>
  <c r="AC49" i="44"/>
  <c r="AM49" i="44"/>
  <c r="W39" i="44"/>
  <c r="AR14" i="45"/>
  <c r="AF14" i="45"/>
  <c r="AJ14" i="45"/>
  <c r="AH46" i="45"/>
  <c r="Z24" i="45"/>
  <c r="I24" i="45"/>
  <c r="U24" i="45"/>
  <c r="AM24" i="45"/>
  <c r="N23" i="44"/>
  <c r="M23" i="44"/>
  <c r="P74" i="45"/>
  <c r="X74" i="45"/>
  <c r="AR74" i="45"/>
  <c r="Y74" i="45"/>
  <c r="AN73" i="45"/>
  <c r="AI73" i="45"/>
  <c r="AM47" i="45"/>
  <c r="AF50" i="45"/>
  <c r="Z28" i="45"/>
  <c r="V28" i="45"/>
  <c r="D56" i="45"/>
  <c r="O14" i="44"/>
  <c r="AT24" i="44"/>
  <c r="W34" i="44"/>
  <c r="AN43" i="44"/>
  <c r="Y17" i="45"/>
  <c r="P23" i="45"/>
  <c r="S56" i="45"/>
  <c r="AL20" i="45"/>
  <c r="N72" i="44"/>
  <c r="AA17" i="44"/>
  <c r="AK17" i="44"/>
  <c r="O17" i="44"/>
  <c r="AO17" i="44"/>
  <c r="J17" i="44"/>
  <c r="T14" i="44"/>
  <c r="AH42" i="45"/>
  <c r="O42" i="45"/>
  <c r="K42" i="45"/>
  <c r="AG42" i="45"/>
  <c r="V42" i="45"/>
  <c r="D31" i="44"/>
  <c r="AC31" i="44"/>
  <c r="K31" i="44"/>
  <c r="N31" i="44"/>
  <c r="AG31" i="44"/>
  <c r="AB43" i="45"/>
  <c r="S43" i="45"/>
  <c r="L43" i="45"/>
  <c r="Y43" i="45"/>
  <c r="AR43" i="45"/>
  <c r="AS42" i="44"/>
  <c r="AT41" i="45"/>
  <c r="Y41" i="45"/>
  <c r="H41" i="45"/>
  <c r="AH41" i="45"/>
  <c r="E41" i="45"/>
  <c r="V41" i="45"/>
  <c r="AT52" i="45"/>
  <c r="T52" i="45"/>
  <c r="W52" i="45"/>
  <c r="AR52" i="45"/>
  <c r="AO52" i="45"/>
  <c r="J12" i="44"/>
  <c r="T12" i="44"/>
  <c r="AC12" i="44"/>
  <c r="AL12" i="44"/>
  <c r="H12" i="44"/>
  <c r="Y12" i="44"/>
  <c r="N35" i="44"/>
  <c r="Y35" i="44"/>
  <c r="AJ35" i="44"/>
  <c r="J35" i="44"/>
  <c r="O35" i="44"/>
  <c r="W31" i="45"/>
  <c r="AC31" i="45"/>
  <c r="AK31" i="45"/>
  <c r="AL31" i="45"/>
  <c r="AE31" i="45"/>
  <c r="S45" i="45"/>
  <c r="AG45" i="45"/>
  <c r="X45" i="45"/>
  <c r="D45" i="45"/>
  <c r="U45" i="45"/>
  <c r="AL45" i="45"/>
  <c r="T52" i="44"/>
  <c r="W52" i="44"/>
  <c r="J52" i="44"/>
  <c r="M52" i="44"/>
  <c r="AH52" i="44"/>
  <c r="R43" i="44"/>
  <c r="AD43" i="44"/>
  <c r="Q43" i="44"/>
  <c r="AB43" i="44"/>
  <c r="AH17" i="45"/>
  <c r="AR17" i="45"/>
  <c r="AS17" i="45"/>
  <c r="G17" i="45"/>
  <c r="AF17" i="45"/>
  <c r="Y46" i="44"/>
  <c r="Z28" i="44"/>
  <c r="O28" i="44"/>
  <c r="AB28" i="44"/>
  <c r="AS28" i="44"/>
  <c r="P28" i="44"/>
  <c r="AO28" i="44"/>
  <c r="R46" i="45"/>
  <c r="AO9" i="45"/>
  <c r="L9" i="45"/>
  <c r="U9" i="45"/>
  <c r="AD9" i="45"/>
  <c r="H9" i="45"/>
  <c r="AT9" i="45"/>
  <c r="I46" i="44"/>
  <c r="O74" i="44"/>
  <c r="AA9" i="44"/>
  <c r="AK9" i="44"/>
  <c r="AT9" i="44"/>
  <c r="P9" i="44"/>
  <c r="AG9" i="44"/>
  <c r="U56" i="45"/>
  <c r="AD56" i="45"/>
  <c r="R56" i="45"/>
  <c r="AB56" i="45"/>
  <c r="AG56" i="45"/>
  <c r="V56" i="45"/>
  <c r="AB23" i="45"/>
  <c r="O23" i="45"/>
  <c r="T23" i="45"/>
  <c r="AM23" i="45"/>
  <c r="AT20" i="45"/>
  <c r="F20" i="45"/>
  <c r="G20" i="45"/>
  <c r="P20" i="45"/>
  <c r="AO20" i="45"/>
  <c r="AA20" i="45"/>
  <c r="AO72" i="44"/>
  <c r="P72" i="44"/>
  <c r="AN72" i="44"/>
  <c r="AF72" i="44"/>
  <c r="E72" i="44"/>
  <c r="AG73" i="44"/>
  <c r="S73" i="44"/>
  <c r="AJ73" i="44"/>
  <c r="F73" i="44"/>
  <c r="W73" i="44"/>
  <c r="X22" i="45"/>
  <c r="S22" i="45"/>
  <c r="AF22" i="45"/>
  <c r="AM22" i="45"/>
  <c r="P22" i="45"/>
  <c r="K22" i="45"/>
  <c r="AI17" i="44"/>
  <c r="F17" i="44"/>
  <c r="W17" i="44"/>
  <c r="T17" i="44"/>
  <c r="R17" i="44"/>
  <c r="L42" i="45"/>
  <c r="P42" i="45"/>
  <c r="AB42" i="45"/>
  <c r="U42" i="45"/>
  <c r="J42" i="45"/>
  <c r="I31" i="44"/>
  <c r="G31" i="44"/>
  <c r="AB31" i="44"/>
  <c r="AE31" i="44"/>
  <c r="F31" i="44"/>
  <c r="AR23" i="45"/>
  <c r="N43" i="45"/>
  <c r="AQ43" i="45"/>
  <c r="AD43" i="45"/>
  <c r="AE43" i="45"/>
  <c r="X43" i="45"/>
  <c r="O42" i="44"/>
  <c r="I41" i="45"/>
  <c r="AE41" i="45"/>
  <c r="P41" i="45"/>
  <c r="AP41" i="45"/>
  <c r="M41" i="45"/>
  <c r="AD41" i="45"/>
  <c r="Q52" i="45"/>
  <c r="AK52" i="45"/>
  <c r="AH52" i="45"/>
  <c r="N52" i="45"/>
  <c r="AQ52" i="45"/>
  <c r="R12" i="44"/>
  <c r="AB12" i="44"/>
  <c r="AK12" i="44"/>
  <c r="AT12" i="44"/>
  <c r="P12" i="44"/>
  <c r="AG12" i="44"/>
  <c r="AE35" i="44"/>
  <c r="K35" i="44"/>
  <c r="AL35" i="44"/>
  <c r="AI35" i="44"/>
  <c r="AN35" i="44"/>
  <c r="O31" i="45"/>
  <c r="AH31" i="45"/>
  <c r="AA31" i="45"/>
  <c r="AD31" i="45"/>
  <c r="Y31" i="45"/>
  <c r="AI45" i="45"/>
  <c r="Y45" i="45"/>
  <c r="AF45" i="45"/>
  <c r="L45" i="45"/>
  <c r="AC45" i="45"/>
  <c r="Y52" i="44"/>
  <c r="AK52" i="44"/>
  <c r="P52" i="44"/>
  <c r="AI52" i="44"/>
  <c r="AD52" i="44"/>
  <c r="L52" i="44"/>
  <c r="V72" i="44"/>
  <c r="F35" i="44"/>
  <c r="AO73" i="44"/>
  <c r="AA73" i="44"/>
  <c r="AR73" i="44"/>
  <c r="N73" i="44"/>
  <c r="AE73" i="44"/>
  <c r="AN22" i="45"/>
  <c r="V22" i="45"/>
  <c r="M22" i="45"/>
  <c r="Z22" i="45"/>
  <c r="AK22" i="45"/>
  <c r="AR17" i="44"/>
  <c r="N17" i="44"/>
  <c r="AE17" i="44"/>
  <c r="I17" i="44"/>
  <c r="Z17" i="44"/>
  <c r="AE42" i="45"/>
  <c r="AP42" i="45"/>
  <c r="Y42" i="45"/>
  <c r="N42" i="45"/>
  <c r="AI42" i="45"/>
  <c r="AQ31" i="44"/>
  <c r="AF31" i="44"/>
  <c r="AS31" i="44"/>
  <c r="Y31" i="44"/>
  <c r="AI31" i="44"/>
  <c r="U43" i="45"/>
  <c r="H43" i="45"/>
  <c r="D43" i="45"/>
  <c r="Q43" i="45"/>
  <c r="G43" i="45"/>
  <c r="J43" i="45"/>
  <c r="AN42" i="44"/>
  <c r="Q41" i="45"/>
  <c r="W41" i="45"/>
  <c r="X41" i="45"/>
  <c r="D41" i="45"/>
  <c r="U41" i="45"/>
  <c r="AL41" i="45"/>
  <c r="D52" i="45"/>
  <c r="O52" i="45"/>
  <c r="S52" i="45"/>
  <c r="AM52" i="45"/>
  <c r="M52" i="45"/>
  <c r="Z12" i="44"/>
  <c r="AJ12" i="44"/>
  <c r="AS12" i="44"/>
  <c r="G12" i="44"/>
  <c r="X12" i="44"/>
  <c r="AO12" i="44"/>
  <c r="Q35" i="44"/>
  <c r="AB35" i="44"/>
  <c r="P35" i="44"/>
  <c r="E35" i="44"/>
  <c r="Z35" i="44"/>
  <c r="AO31" i="45"/>
  <c r="Z31" i="45"/>
  <c r="I31" i="45"/>
  <c r="U31" i="45"/>
  <c r="X31" i="45"/>
  <c r="AQ45" i="45"/>
  <c r="I45" i="45"/>
  <c r="AN45" i="45"/>
  <c r="T45" i="45"/>
  <c r="AK45" i="45"/>
  <c r="K52" i="44"/>
  <c r="G52" i="44"/>
  <c r="AO52" i="44"/>
  <c r="E52" i="44"/>
  <c r="AN52" i="44"/>
  <c r="AC52" i="44"/>
  <c r="T28" i="45"/>
  <c r="AM28" i="45"/>
  <c r="H28" i="45"/>
  <c r="L28" i="45"/>
  <c r="F28" i="45"/>
  <c r="AG28" i="45"/>
  <c r="AS39" i="44"/>
  <c r="AE14" i="44"/>
  <c r="AH14" i="44"/>
  <c r="P14" i="44"/>
  <c r="AC14" i="44"/>
  <c r="W14" i="44"/>
  <c r="G24" i="44"/>
  <c r="AL24" i="44"/>
  <c r="AN24" i="44"/>
  <c r="Z24" i="44"/>
  <c r="AR24" i="44"/>
  <c r="M34" i="44"/>
  <c r="K34" i="44"/>
  <c r="AG34" i="44"/>
  <c r="AJ34" i="44"/>
  <c r="J34" i="44"/>
  <c r="AL34" i="44"/>
  <c r="P43" i="44"/>
  <c r="M43" i="44"/>
  <c r="I43" i="44"/>
  <c r="T43" i="44"/>
  <c r="AL43" i="44"/>
  <c r="AA17" i="45"/>
  <c r="AQ17" i="45"/>
  <c r="AI17" i="45"/>
  <c r="W17" i="45"/>
  <c r="I17" i="45"/>
  <c r="V46" i="44"/>
  <c r="G28" i="44"/>
  <c r="AQ28" i="44"/>
  <c r="AR28" i="44"/>
  <c r="N28" i="44"/>
  <c r="AF28" i="44"/>
  <c r="G39" i="44"/>
  <c r="Y46" i="45"/>
  <c r="R9" i="45"/>
  <c r="AB9" i="45"/>
  <c r="AK9" i="45"/>
  <c r="K9" i="45"/>
  <c r="X9" i="45"/>
  <c r="L52" i="45"/>
  <c r="S23" i="44"/>
  <c r="Z74" i="44"/>
  <c r="AQ9" i="44"/>
  <c r="AB9" i="44"/>
  <c r="O9" i="44"/>
  <c r="AF9" i="44"/>
  <c r="D9" i="44"/>
  <c r="X56" i="45"/>
  <c r="Z56" i="45"/>
  <c r="T56" i="45"/>
  <c r="W56" i="45"/>
  <c r="AR56" i="45"/>
  <c r="AI23" i="45"/>
  <c r="J23" i="45"/>
  <c r="AE23" i="45"/>
  <c r="V23" i="45"/>
  <c r="L20" i="45"/>
  <c r="V20" i="45"/>
  <c r="W20" i="45"/>
  <c r="AF20" i="45"/>
  <c r="R20" i="45"/>
  <c r="AQ20" i="45"/>
  <c r="W72" i="44"/>
  <c r="AJ72" i="44"/>
  <c r="L72" i="44"/>
  <c r="AQ72" i="44"/>
  <c r="AM72" i="44"/>
  <c r="AK14" i="45"/>
  <c r="J73" i="44"/>
  <c r="AI73" i="44"/>
  <c r="E73" i="44"/>
  <c r="V73" i="44"/>
  <c r="AM73" i="44"/>
  <c r="O22" i="45"/>
  <c r="L22" i="45"/>
  <c r="AE22" i="45"/>
  <c r="F22" i="45"/>
  <c r="Q22" i="45"/>
  <c r="AH23" i="45"/>
  <c r="AJ17" i="44"/>
  <c r="V17" i="44"/>
  <c r="AN17" i="44"/>
  <c r="Q17" i="44"/>
  <c r="AH17" i="44"/>
  <c r="G42" i="45"/>
  <c r="T42" i="45"/>
  <c r="Q42" i="45"/>
  <c r="AN42" i="45"/>
  <c r="I42" i="45"/>
  <c r="M31" i="44"/>
  <c r="Z31" i="44"/>
  <c r="W31" i="44"/>
  <c r="AP31" i="44"/>
  <c r="E31" i="44"/>
  <c r="AG43" i="45"/>
  <c r="AM43" i="45"/>
  <c r="V43" i="45"/>
  <c r="AP43" i="45"/>
  <c r="AJ43" i="45"/>
  <c r="Q47" i="45"/>
  <c r="R42" i="44"/>
  <c r="AG41" i="45"/>
  <c r="AQ41" i="45"/>
  <c r="AF41" i="45"/>
  <c r="L41" i="45"/>
  <c r="AC41" i="45"/>
  <c r="AC52" i="45"/>
  <c r="U52" i="45"/>
  <c r="AN52" i="45"/>
  <c r="AJ52" i="45"/>
  <c r="I52" i="45"/>
  <c r="AD52" i="45"/>
  <c r="AH12" i="44"/>
  <c r="AR12" i="44"/>
  <c r="S12" i="44"/>
  <c r="O12" i="44"/>
  <c r="AF12" i="44"/>
  <c r="AP35" i="44"/>
  <c r="AS35" i="44"/>
  <c r="AO35" i="44"/>
  <c r="G35" i="44"/>
  <c r="D35" i="44"/>
  <c r="G31" i="45"/>
  <c r="S31" i="45"/>
  <c r="AB31" i="45"/>
  <c r="N31" i="45"/>
  <c r="AR31" i="45"/>
  <c r="G45" i="45"/>
  <c r="AE45" i="45"/>
  <c r="J45" i="45"/>
  <c r="AB45" i="45"/>
  <c r="AS45" i="45"/>
  <c r="AB52" i="44"/>
  <c r="H52" i="44"/>
  <c r="AA52" i="44"/>
  <c r="V52" i="44"/>
  <c r="Z52" i="44"/>
  <c r="AT52" i="44"/>
  <c r="AL74" i="44"/>
  <c r="D74" i="44"/>
  <c r="AR9" i="44"/>
  <c r="F9" i="44"/>
  <c r="W9" i="44"/>
  <c r="AN9" i="44"/>
  <c r="J9" i="44"/>
  <c r="Q72" i="45"/>
  <c r="AK23" i="45"/>
  <c r="AT56" i="45"/>
  <c r="AP56" i="45"/>
  <c r="AK56" i="45"/>
  <c r="Y56" i="45"/>
  <c r="N56" i="45"/>
  <c r="F23" i="45"/>
  <c r="G23" i="45"/>
  <c r="AL23" i="45"/>
  <c r="Q23" i="45"/>
  <c r="L23" i="45"/>
  <c r="T20" i="45"/>
  <c r="AD20" i="45"/>
  <c r="AE20" i="45"/>
  <c r="AN20" i="45"/>
  <c r="Z20" i="45"/>
  <c r="T72" i="44"/>
  <c r="J72" i="44"/>
  <c r="F72" i="44"/>
  <c r="AL72" i="44"/>
  <c r="AB72" i="44"/>
  <c r="Y72" i="44"/>
  <c r="R73" i="44"/>
  <c r="AQ73" i="44"/>
  <c r="M73" i="44"/>
  <c r="AD73" i="44"/>
  <c r="H73" i="44"/>
  <c r="AO22" i="45"/>
  <c r="E22" i="45"/>
  <c r="R22" i="45"/>
  <c r="AJ22" i="45"/>
  <c r="AP22" i="45"/>
  <c r="E17" i="44"/>
  <c r="AD17" i="44"/>
  <c r="H17" i="44"/>
  <c r="Y17" i="44"/>
  <c r="AQ17" i="44"/>
  <c r="AL42" i="45"/>
  <c r="AT42" i="45"/>
  <c r="F42" i="45"/>
  <c r="AA42" i="45"/>
  <c r="AS42" i="45"/>
  <c r="U31" i="44"/>
  <c r="AL31" i="44"/>
  <c r="T31" i="44"/>
  <c r="Q31" i="44"/>
  <c r="AA31" i="44"/>
  <c r="AD31" i="44"/>
  <c r="K43" i="45"/>
  <c r="O43" i="45"/>
  <c r="I43" i="45"/>
  <c r="AI43" i="45"/>
  <c r="P43" i="45"/>
  <c r="AQ42" i="44"/>
  <c r="AO41" i="45"/>
  <c r="G41" i="45"/>
  <c r="AN41" i="45"/>
  <c r="T41" i="45"/>
  <c r="AK41" i="45"/>
  <c r="G52" i="45"/>
  <c r="AL52" i="45"/>
  <c r="AP52" i="45"/>
  <c r="F52" i="45"/>
  <c r="AI52" i="45"/>
  <c r="P52" i="45"/>
  <c r="AP12" i="44"/>
  <c r="AQ12" i="44"/>
  <c r="F12" i="44"/>
  <c r="W12" i="44"/>
  <c r="AN12" i="44"/>
  <c r="L35" i="44"/>
  <c r="T35" i="44"/>
  <c r="AD35" i="44"/>
  <c r="AA35" i="44"/>
  <c r="AF35" i="44"/>
  <c r="U35" i="44"/>
  <c r="M31" i="45"/>
  <c r="AT31" i="45"/>
  <c r="J31" i="45"/>
  <c r="P31" i="45"/>
  <c r="AG31" i="45"/>
  <c r="AO45" i="45"/>
  <c r="Q45" i="45"/>
  <c r="R45" i="45"/>
  <c r="AJ45" i="45"/>
  <c r="F45" i="45"/>
  <c r="AS52" i="44"/>
  <c r="AG52" i="44"/>
  <c r="AR52" i="44"/>
  <c r="AM52" i="44"/>
  <c r="D52" i="44"/>
  <c r="Z73" i="44"/>
  <c r="D73" i="44"/>
  <c r="U73" i="44"/>
  <c r="AL73" i="44"/>
  <c r="P73" i="44"/>
  <c r="AD22" i="45"/>
  <c r="W22" i="45"/>
  <c r="AQ22" i="45"/>
  <c r="AC22" i="45"/>
  <c r="H22" i="45"/>
  <c r="D17" i="44"/>
  <c r="M17" i="44"/>
  <c r="AM17" i="44"/>
  <c r="P17" i="44"/>
  <c r="AG17" i="44"/>
  <c r="AS17" i="44"/>
  <c r="E42" i="45"/>
  <c r="Z42" i="45"/>
  <c r="M42" i="45"/>
  <c r="AF42" i="45"/>
  <c r="AR42" i="45"/>
  <c r="AD42" i="45"/>
  <c r="AT31" i="44"/>
  <c r="P31" i="44"/>
  <c r="AK31" i="44"/>
  <c r="AH31" i="44"/>
  <c r="AR31" i="44"/>
  <c r="H31" i="44"/>
  <c r="Z43" i="45"/>
  <c r="F43" i="45"/>
  <c r="AH43" i="45"/>
  <c r="W43" i="45"/>
  <c r="AO43" i="45"/>
  <c r="AG42" i="44"/>
  <c r="M42" i="44"/>
  <c r="AM41" i="45"/>
  <c r="AA41" i="45"/>
  <c r="J41" i="45"/>
  <c r="AB41" i="45"/>
  <c r="AS41" i="45"/>
  <c r="AF52" i="45"/>
  <c r="X52" i="45"/>
  <c r="K52" i="45"/>
  <c r="AE52" i="45"/>
  <c r="E52" i="45"/>
  <c r="AA12" i="44"/>
  <c r="E12" i="44"/>
  <c r="N12" i="44"/>
  <c r="AE12" i="44"/>
  <c r="AI12" i="44"/>
  <c r="AK35" i="44"/>
  <c r="H35" i="44"/>
  <c r="AR35" i="44"/>
  <c r="R35" i="44"/>
  <c r="AO39" i="44"/>
  <c r="E31" i="45"/>
  <c r="V31" i="45"/>
  <c r="D31" i="45"/>
  <c r="AQ31" i="45"/>
  <c r="AP31" i="45"/>
  <c r="O45" i="45"/>
  <c r="AM45" i="45"/>
  <c r="Z45" i="45"/>
  <c r="AR45" i="45"/>
  <c r="N45" i="45"/>
  <c r="O52" i="44"/>
  <c r="S52" i="44"/>
  <c r="N52" i="44"/>
  <c r="AF52" i="44"/>
  <c r="U52" i="44"/>
  <c r="S23" i="45"/>
  <c r="M20" i="45"/>
  <c r="Q20" i="45"/>
  <c r="AP20" i="45"/>
  <c r="AG72" i="44"/>
  <c r="H72" i="44"/>
  <c r="AA72" i="44"/>
  <c r="D72" i="44"/>
  <c r="AE72" i="44"/>
  <c r="S72" i="44"/>
  <c r="I73" i="44"/>
  <c r="AH73" i="44"/>
  <c r="L73" i="44"/>
  <c r="AC73" i="44"/>
  <c r="AT73" i="44"/>
  <c r="X73" i="44"/>
  <c r="T22" i="45"/>
  <c r="J22" i="45"/>
  <c r="D22" i="45"/>
  <c r="I22" i="45"/>
  <c r="AL22" i="45"/>
  <c r="K17" i="44"/>
  <c r="U17" i="44"/>
  <c r="AB17" i="44"/>
  <c r="X17" i="44"/>
  <c r="AP17" i="44"/>
  <c r="AL17" i="44"/>
  <c r="AC42" i="45"/>
  <c r="D42" i="45"/>
  <c r="AK42" i="45"/>
  <c r="S42" i="45"/>
  <c r="AO42" i="45"/>
  <c r="R42" i="45"/>
  <c r="X31" i="44"/>
  <c r="R31" i="44"/>
  <c r="O31" i="44"/>
  <c r="S31" i="44"/>
  <c r="V31" i="44"/>
  <c r="AO31" i="44"/>
  <c r="AS43" i="45"/>
  <c r="AF43" i="45"/>
  <c r="AA43" i="45"/>
  <c r="T43" i="45"/>
  <c r="E43" i="45"/>
  <c r="K42" i="44"/>
  <c r="AD42" i="44"/>
  <c r="K41" i="45"/>
  <c r="O41" i="45"/>
  <c r="R41" i="45"/>
  <c r="AJ41" i="45"/>
  <c r="F41" i="45"/>
  <c r="Z52" i="45"/>
  <c r="J52" i="45"/>
  <c r="AB52" i="45"/>
  <c r="AG52" i="45"/>
  <c r="V52" i="45"/>
  <c r="D12" i="44"/>
  <c r="M12" i="44"/>
  <c r="V12" i="44"/>
  <c r="AM12" i="44"/>
  <c r="I12" i="44"/>
  <c r="V35" i="44"/>
  <c r="AG35" i="44"/>
  <c r="AT35" i="44"/>
  <c r="AQ35" i="44"/>
  <c r="T31" i="45"/>
  <c r="AN31" i="45"/>
  <c r="AM31" i="45"/>
  <c r="H31" i="45"/>
  <c r="Q31" i="45"/>
  <c r="AJ31" i="45"/>
  <c r="AT45" i="45"/>
  <c r="W45" i="45"/>
  <c r="H45" i="45"/>
  <c r="AH45" i="45"/>
  <c r="E45" i="45"/>
  <c r="V45" i="45"/>
  <c r="Q52" i="44"/>
  <c r="AJ52" i="44"/>
  <c r="AE52" i="44"/>
  <c r="R52" i="44"/>
  <c r="AL52" i="44"/>
  <c r="AJ27" i="44"/>
  <c r="S27" i="44"/>
  <c r="AF27" i="44"/>
  <c r="G27" i="44"/>
  <c r="AD27" i="44"/>
  <c r="AP27" i="44"/>
  <c r="Z67" i="44"/>
  <c r="AN67" i="44"/>
  <c r="O67" i="44"/>
  <c r="AS67" i="44"/>
  <c r="AB67" i="44"/>
  <c r="K67" i="44"/>
  <c r="AB27" i="44"/>
  <c r="K27" i="44"/>
  <c r="X27" i="44"/>
  <c r="AL27" i="44"/>
  <c r="J27" i="44"/>
  <c r="U27" i="44"/>
  <c r="R67" i="44"/>
  <c r="AF67" i="44"/>
  <c r="G67" i="44"/>
  <c r="AK67" i="44"/>
  <c r="T27" i="44"/>
  <c r="AO27" i="44"/>
  <c r="P27" i="44"/>
  <c r="R27" i="44"/>
  <c r="AC27" i="44"/>
  <c r="J67" i="44"/>
  <c r="X67" i="44"/>
  <c r="AT67" i="44"/>
  <c r="AC67" i="44"/>
  <c r="L67" i="44"/>
  <c r="L27" i="44"/>
  <c r="AG27" i="44"/>
  <c r="H27" i="44"/>
  <c r="AK27" i="44"/>
  <c r="F27" i="44"/>
  <c r="AO67" i="44"/>
  <c r="P67" i="44"/>
  <c r="AL67" i="44"/>
  <c r="U67" i="44"/>
  <c r="D67" i="44"/>
  <c r="D27" i="44"/>
  <c r="Y27" i="44"/>
  <c r="AM27" i="44"/>
  <c r="N27" i="44"/>
  <c r="AT27" i="44"/>
  <c r="AG67" i="44"/>
  <c r="H67" i="44"/>
  <c r="AD67" i="44"/>
  <c r="M67" i="44"/>
  <c r="AQ67" i="44"/>
  <c r="AQ27" i="44"/>
  <c r="Q27" i="44"/>
  <c r="AE27" i="44"/>
  <c r="AS27" i="44"/>
  <c r="Z27" i="44"/>
  <c r="AR27" i="44"/>
  <c r="AA27" i="44"/>
  <c r="AN27" i="44"/>
  <c r="O27" i="44"/>
  <c r="M27" i="44"/>
  <c r="V27" i="44"/>
  <c r="AH67" i="44"/>
  <c r="I67" i="44"/>
  <c r="W67" i="44"/>
  <c r="F67" i="44"/>
  <c r="AJ67" i="44"/>
  <c r="S67" i="44"/>
  <c r="AH27" i="44"/>
  <c r="AM67" i="44"/>
  <c r="AA67" i="44"/>
  <c r="Z67" i="45"/>
  <c r="AM67" i="45"/>
  <c r="N67" i="45"/>
  <c r="AO67" i="45"/>
  <c r="AB67" i="45"/>
  <c r="AT67" i="45"/>
  <c r="AQ27" i="45"/>
  <c r="P27" i="45"/>
  <c r="V27" i="45"/>
  <c r="R27" i="45"/>
  <c r="AB27" i="45"/>
  <c r="AJ27" i="45"/>
  <c r="AC34" i="45"/>
  <c r="J34" i="45"/>
  <c r="K34" i="45"/>
  <c r="AD34" i="45"/>
  <c r="AL34" i="45"/>
  <c r="AT34" i="45"/>
  <c r="AA26" i="45"/>
  <c r="AO26" i="45"/>
  <c r="O26" i="45"/>
  <c r="AN26" i="45"/>
  <c r="F26" i="45"/>
  <c r="Z48" i="44"/>
  <c r="AN48" i="44"/>
  <c r="O48" i="44"/>
  <c r="AS48" i="44"/>
  <c r="T48" i="44"/>
  <c r="AN68" i="45"/>
  <c r="N68" i="45"/>
  <c r="AR68" i="45"/>
  <c r="AA68" i="45"/>
  <c r="O68" i="45"/>
  <c r="AP68" i="45"/>
  <c r="AO44" i="44"/>
  <c r="P44" i="44"/>
  <c r="AL44" i="44"/>
  <c r="U44" i="44"/>
  <c r="D44" i="44"/>
  <c r="AJ19" i="44"/>
  <c r="S19" i="44"/>
  <c r="AF19" i="44"/>
  <c r="G19" i="44"/>
  <c r="N19" i="44"/>
  <c r="AS19" i="44"/>
  <c r="Y70" i="44"/>
  <c r="AM70" i="44"/>
  <c r="V70" i="44"/>
  <c r="E70" i="44"/>
  <c r="AI70" i="44"/>
  <c r="J70" i="44"/>
  <c r="AG62" i="44"/>
  <c r="H62" i="44"/>
  <c r="AD62" i="44"/>
  <c r="M62" i="44"/>
  <c r="AQ62" i="44"/>
  <c r="Z62" i="44"/>
  <c r="AJ66" i="44"/>
  <c r="E27" i="44"/>
  <c r="AE67" i="44"/>
  <c r="R67" i="45"/>
  <c r="AE67" i="45"/>
  <c r="F67" i="45"/>
  <c r="S67" i="45"/>
  <c r="I67" i="45"/>
  <c r="AI27" i="45"/>
  <c r="H27" i="45"/>
  <c r="L27" i="45"/>
  <c r="G27" i="45"/>
  <c r="Y27" i="45"/>
  <c r="F27" i="45"/>
  <c r="U34" i="45"/>
  <c r="AN34" i="45"/>
  <c r="AI34" i="45"/>
  <c r="Q34" i="45"/>
  <c r="AE34" i="45"/>
  <c r="S26" i="45"/>
  <c r="AG26" i="45"/>
  <c r="G26" i="45"/>
  <c r="T26" i="45"/>
  <c r="AD26" i="45"/>
  <c r="AQ48" i="44"/>
  <c r="R48" i="44"/>
  <c r="AF48" i="44"/>
  <c r="G48" i="44"/>
  <c r="AK48" i="44"/>
  <c r="L48" i="44"/>
  <c r="AF68" i="45"/>
  <c r="F68" i="45"/>
  <c r="AJ68" i="45"/>
  <c r="S68" i="45"/>
  <c r="AG68" i="45"/>
  <c r="Y68" i="45"/>
  <c r="AG44" i="44"/>
  <c r="H44" i="44"/>
  <c r="AD44" i="44"/>
  <c r="M44" i="44"/>
  <c r="AQ44" i="44"/>
  <c r="AB19" i="44"/>
  <c r="K19" i="44"/>
  <c r="X19" i="44"/>
  <c r="AP19" i="44"/>
  <c r="AH19" i="44"/>
  <c r="V19" i="44"/>
  <c r="Q70" i="44"/>
  <c r="AE70" i="44"/>
  <c r="N70" i="44"/>
  <c r="AR70" i="44"/>
  <c r="AA70" i="44"/>
  <c r="Y62" i="44"/>
  <c r="AM62" i="44"/>
  <c r="V67" i="44"/>
  <c r="AT68" i="44"/>
  <c r="AC68" i="44"/>
  <c r="L68" i="44"/>
  <c r="AH68" i="44"/>
  <c r="I68" i="44"/>
  <c r="J67" i="45"/>
  <c r="W67" i="45"/>
  <c r="AS67" i="45"/>
  <c r="AJ67" i="45"/>
  <c r="AA67" i="45"/>
  <c r="V71" i="44"/>
  <c r="E71" i="44"/>
  <c r="AI71" i="44"/>
  <c r="J71" i="44"/>
  <c r="X71" i="44"/>
  <c r="AA27" i="45"/>
  <c r="AS27" i="45"/>
  <c r="AP27" i="45"/>
  <c r="AK27" i="45"/>
  <c r="T27" i="45"/>
  <c r="AT27" i="45"/>
  <c r="AR58" i="45"/>
  <c r="L58" i="45"/>
  <c r="R58" i="45"/>
  <c r="X58" i="45"/>
  <c r="AC58" i="45"/>
  <c r="AD58" i="45"/>
  <c r="M34" i="45"/>
  <c r="AF34" i="45"/>
  <c r="V34" i="45"/>
  <c r="D34" i="45"/>
  <c r="AB34" i="45"/>
  <c r="K26" i="45"/>
  <c r="Y26" i="45"/>
  <c r="AK26" i="45"/>
  <c r="AL26" i="45"/>
  <c r="H26" i="45"/>
  <c r="AI48" i="44"/>
  <c r="J48" i="44"/>
  <c r="X48" i="44"/>
  <c r="AT48" i="44"/>
  <c r="AC48" i="44"/>
  <c r="D48" i="44"/>
  <c r="N67" i="44"/>
  <c r="AN67" i="45"/>
  <c r="O67" i="45"/>
  <c r="AK67" i="45"/>
  <c r="Q67" i="45"/>
  <c r="D67" i="45"/>
  <c r="S27" i="45"/>
  <c r="AH27" i="45"/>
  <c r="AE27" i="45"/>
  <c r="Z27" i="45"/>
  <c r="AL27" i="45"/>
  <c r="E34" i="45"/>
  <c r="X34" i="45"/>
  <c r="I34" i="45"/>
  <c r="AM34" i="45"/>
  <c r="Y34" i="45"/>
  <c r="AQ26" i="45"/>
  <c r="Q26" i="45"/>
  <c r="AC26" i="45"/>
  <c r="P26" i="45"/>
  <c r="AB26" i="45"/>
  <c r="AA48" i="44"/>
  <c r="AO48" i="44"/>
  <c r="P48" i="44"/>
  <c r="AL48" i="44"/>
  <c r="U48" i="44"/>
  <c r="AR48" i="44"/>
  <c r="P68" i="45"/>
  <c r="AK68" i="45"/>
  <c r="T68" i="45"/>
  <c r="AO68" i="45"/>
  <c r="AE68" i="45"/>
  <c r="AP44" i="44"/>
  <c r="Q44" i="44"/>
  <c r="AE44" i="44"/>
  <c r="N44" i="44"/>
  <c r="AR44" i="44"/>
  <c r="AA44" i="44"/>
  <c r="L19" i="44"/>
  <c r="AG19" i="44"/>
  <c r="H19" i="44"/>
  <c r="Z19" i="44"/>
  <c r="E19" i="44"/>
  <c r="AN70" i="44"/>
  <c r="O70" i="44"/>
  <c r="AS70" i="44"/>
  <c r="AB70" i="44"/>
  <c r="K70" i="44"/>
  <c r="I62" i="44"/>
  <c r="W62" i="44"/>
  <c r="F62" i="44"/>
  <c r="AJ62" i="44"/>
  <c r="E67" i="44"/>
  <c r="AF67" i="45"/>
  <c r="G67" i="45"/>
  <c r="AC67" i="45"/>
  <c r="AI67" i="45"/>
  <c r="AR67" i="45"/>
  <c r="K27" i="45"/>
  <c r="W27" i="45"/>
  <c r="U27" i="45"/>
  <c r="O27" i="45"/>
  <c r="Q27" i="45"/>
  <c r="AP34" i="45"/>
  <c r="P34" i="45"/>
  <c r="AG34" i="45"/>
  <c r="AA34" i="45"/>
  <c r="O34" i="45"/>
  <c r="AS26" i="45"/>
  <c r="AH26" i="45"/>
  <c r="I26" i="45"/>
  <c r="U26" i="45"/>
  <c r="AJ26" i="45"/>
  <c r="X26" i="45"/>
  <c r="S48" i="44"/>
  <c r="AG48" i="44"/>
  <c r="H48" i="44"/>
  <c r="AD48" i="44"/>
  <c r="M48" i="44"/>
  <c r="H68" i="45"/>
  <c r="AC68" i="45"/>
  <c r="L68" i="45"/>
  <c r="R68" i="45"/>
  <c r="I68" i="45"/>
  <c r="AH44" i="44"/>
  <c r="I44" i="44"/>
  <c r="W44" i="44"/>
  <c r="F44" i="44"/>
  <c r="AJ44" i="44"/>
  <c r="S44" i="44"/>
  <c r="D19" i="44"/>
  <c r="Y19" i="44"/>
  <c r="AM19" i="44"/>
  <c r="AL19" i="44"/>
  <c r="AD19" i="44"/>
  <c r="AF70" i="44"/>
  <c r="G70" i="44"/>
  <c r="AK70" i="44"/>
  <c r="T70" i="44"/>
  <c r="AP70" i="44"/>
  <c r="AN62" i="44"/>
  <c r="O62" i="44"/>
  <c r="AS62" i="44"/>
  <c r="AB62" i="44"/>
  <c r="K62" i="44"/>
  <c r="U66" i="44"/>
  <c r="D66" i="44"/>
  <c r="AI27" i="44"/>
  <c r="AP67" i="44"/>
  <c r="AR67" i="44"/>
  <c r="X67" i="45"/>
  <c r="AL67" i="45"/>
  <c r="U67" i="45"/>
  <c r="L67" i="45"/>
  <c r="AQ67" i="45"/>
  <c r="AN27" i="45"/>
  <c r="M27" i="45"/>
  <c r="J27" i="45"/>
  <c r="E27" i="45"/>
  <c r="I27" i="45"/>
  <c r="AH34" i="45"/>
  <c r="H34" i="45"/>
  <c r="T34" i="45"/>
  <c r="N34" i="45"/>
  <c r="S34" i="45"/>
  <c r="AP26" i="45"/>
  <c r="Z26" i="45"/>
  <c r="AM26" i="45"/>
  <c r="M26" i="45"/>
  <c r="N26" i="45"/>
  <c r="D26" i="45"/>
  <c r="K48" i="44"/>
  <c r="Y48" i="44"/>
  <c r="AM48" i="44"/>
  <c r="V48" i="44"/>
  <c r="E48" i="44"/>
  <c r="AL68" i="45"/>
  <c r="U68" i="45"/>
  <c r="D68" i="45"/>
  <c r="AM68" i="45"/>
  <c r="Z68" i="45"/>
  <c r="Z44" i="44"/>
  <c r="AN44" i="44"/>
  <c r="O44" i="44"/>
  <c r="AS44" i="44"/>
  <c r="AB44" i="44"/>
  <c r="K44" i="44"/>
  <c r="AQ19" i="44"/>
  <c r="Q19" i="44"/>
  <c r="AE19" i="44"/>
  <c r="R19" i="44"/>
  <c r="J19" i="44"/>
  <c r="X70" i="44"/>
  <c r="AT70" i="44"/>
  <c r="AC70" i="44"/>
  <c r="L70" i="44"/>
  <c r="AH70" i="44"/>
  <c r="AF62" i="44"/>
  <c r="G62" i="44"/>
  <c r="AK62" i="44"/>
  <c r="I27" i="44"/>
  <c r="Y67" i="44"/>
  <c r="T67" i="44"/>
  <c r="AR26" i="44"/>
  <c r="AN26" i="44"/>
  <c r="AE68" i="44"/>
  <c r="N68" i="44"/>
  <c r="AR68" i="44"/>
  <c r="AA68" i="44"/>
  <c r="AO68" i="44"/>
  <c r="X68" i="44"/>
  <c r="AP67" i="45"/>
  <c r="P67" i="45"/>
  <c r="AD67" i="45"/>
  <c r="M67" i="45"/>
  <c r="W27" i="44"/>
  <c r="Q67" i="44"/>
  <c r="AI67" i="44"/>
  <c r="AH67" i="45"/>
  <c r="H67" i="45"/>
  <c r="V67" i="45"/>
  <c r="E67" i="45"/>
  <c r="K67" i="45"/>
  <c r="Y67" i="45"/>
  <c r="X27" i="45"/>
  <c r="AG27" i="45"/>
  <c r="AC27" i="45"/>
  <c r="D27" i="45"/>
  <c r="N27" i="45"/>
  <c r="AK34" i="45"/>
  <c r="R34" i="45"/>
  <c r="W34" i="45"/>
  <c r="AQ34" i="45"/>
  <c r="F34" i="45"/>
  <c r="L34" i="45"/>
  <c r="AI26" i="45"/>
  <c r="J26" i="45"/>
  <c r="W26" i="45"/>
  <c r="V26" i="45"/>
  <c r="L26" i="45"/>
  <c r="AH48" i="44"/>
  <c r="I48" i="44"/>
  <c r="W48" i="44"/>
  <c r="F48" i="44"/>
  <c r="AB48" i="44"/>
  <c r="V68" i="45"/>
  <c r="E68" i="45"/>
  <c r="AI68" i="45"/>
  <c r="AH68" i="45"/>
  <c r="W68" i="45"/>
  <c r="J44" i="44"/>
  <c r="X44" i="44"/>
  <c r="AT44" i="44"/>
  <c r="AC44" i="44"/>
  <c r="L44" i="44"/>
  <c r="AR19" i="44"/>
  <c r="AA19" i="44"/>
  <c r="AN19" i="44"/>
  <c r="O19" i="44"/>
  <c r="AK19" i="44"/>
  <c r="F19" i="44"/>
  <c r="AG70" i="44"/>
  <c r="H70" i="44"/>
  <c r="AD70" i="44"/>
  <c r="M70" i="44"/>
  <c r="AQ70" i="44"/>
  <c r="R70" i="44"/>
  <c r="AO62" i="44"/>
  <c r="P62" i="44"/>
  <c r="Q58" i="45"/>
  <c r="AJ34" i="45"/>
  <c r="AT26" i="45"/>
  <c r="S54" i="45"/>
  <c r="K68" i="45"/>
  <c r="AM44" i="44"/>
  <c r="T19" i="44"/>
  <c r="M19" i="44"/>
  <c r="F70" i="44"/>
  <c r="AL62" i="44"/>
  <c r="L62" i="44"/>
  <c r="R62" i="44"/>
  <c r="M66" i="44"/>
  <c r="AA66" i="44"/>
  <c r="AO66" i="44"/>
  <c r="P66" i="44"/>
  <c r="V66" i="44"/>
  <c r="AQ48" i="45"/>
  <c r="O48" i="45"/>
  <c r="AB48" i="45"/>
  <c r="S48" i="45"/>
  <c r="Y48" i="45"/>
  <c r="AD63" i="44"/>
  <c r="M63" i="44"/>
  <c r="AQ63" i="44"/>
  <c r="R63" i="44"/>
  <c r="AF63" i="44"/>
  <c r="AM63" i="44"/>
  <c r="AN44" i="45"/>
  <c r="O44" i="45"/>
  <c r="AJ44" i="45"/>
  <c r="R44" i="45"/>
  <c r="AO44" i="45"/>
  <c r="AQ44" i="45"/>
  <c r="AO59" i="44"/>
  <c r="P59" i="44"/>
  <c r="AL59" i="44"/>
  <c r="U59" i="44"/>
  <c r="D59" i="44"/>
  <c r="M19" i="45"/>
  <c r="AQ19" i="45"/>
  <c r="R19" i="45"/>
  <c r="AE19" i="45"/>
  <c r="G19" i="45"/>
  <c r="AI38" i="44"/>
  <c r="J38" i="44"/>
  <c r="X38" i="44"/>
  <c r="AT38" i="44"/>
  <c r="AC38" i="44"/>
  <c r="AJ70" i="45"/>
  <c r="R70" i="45"/>
  <c r="AF70" i="45"/>
  <c r="G70" i="45"/>
  <c r="M70" i="45"/>
  <c r="AA70" i="45"/>
  <c r="AT10" i="44"/>
  <c r="AK10" i="44"/>
  <c r="T10" i="44"/>
  <c r="K10" i="44"/>
  <c r="AF10" i="44"/>
  <c r="AP62" i="45"/>
  <c r="Q62" i="45"/>
  <c r="AE62" i="45"/>
  <c r="AD62" i="45"/>
  <c r="S62" i="45"/>
  <c r="AA30" i="44"/>
  <c r="AN30" i="44"/>
  <c r="O30" i="44"/>
  <c r="AK30" i="44"/>
  <c r="I30" i="44"/>
  <c r="T30" i="44"/>
  <c r="AH66" i="45"/>
  <c r="I66" i="45"/>
  <c r="W66" i="45"/>
  <c r="M66" i="45"/>
  <c r="AQ66" i="45"/>
  <c r="K64" i="44"/>
  <c r="Y64" i="44"/>
  <c r="AM64" i="44"/>
  <c r="V64" i="44"/>
  <c r="E64" i="44"/>
  <c r="R63" i="45"/>
  <c r="AE63" i="45"/>
  <c r="F63" i="45"/>
  <c r="Q63" i="45"/>
  <c r="D63" i="45"/>
  <c r="AN59" i="45"/>
  <c r="O59" i="45"/>
  <c r="AK59" i="45"/>
  <c r="K59" i="45"/>
  <c r="T59" i="45"/>
  <c r="AQ38" i="45"/>
  <c r="R38" i="45"/>
  <c r="AD38" i="45"/>
  <c r="AO38" i="45"/>
  <c r="W38" i="45"/>
  <c r="G10" i="45"/>
  <c r="M10" i="45"/>
  <c r="AB10" i="45"/>
  <c r="S10" i="45"/>
  <c r="AO10" i="45"/>
  <c r="AT10" i="45"/>
  <c r="AS30" i="45"/>
  <c r="Z30" i="45"/>
  <c r="X30" i="45"/>
  <c r="T30" i="45"/>
  <c r="P30" i="45"/>
  <c r="AD30" i="45"/>
  <c r="V64" i="45"/>
  <c r="E64" i="45"/>
  <c r="AI64" i="45"/>
  <c r="AG64" i="45"/>
  <c r="AO64" i="45"/>
  <c r="N40" i="44"/>
  <c r="AR40" i="44"/>
  <c r="AA40" i="44"/>
  <c r="AO40" i="44"/>
  <c r="P40" i="44"/>
  <c r="R39" i="45"/>
  <c r="AF39" i="45"/>
  <c r="F39" i="45"/>
  <c r="M39" i="45"/>
  <c r="G39" i="45"/>
  <c r="AN15" i="44"/>
  <c r="W15" i="44"/>
  <c r="N15" i="44"/>
  <c r="AR15" i="44"/>
  <c r="AI15" i="44"/>
  <c r="Q15" i="44"/>
  <c r="AL60" i="45"/>
  <c r="U60" i="45"/>
  <c r="D60" i="45"/>
  <c r="AG60" i="45"/>
  <c r="W60" i="45"/>
  <c r="Z36" i="44"/>
  <c r="AN36" i="44"/>
  <c r="O36" i="44"/>
  <c r="AS36" i="44"/>
  <c r="AB36" i="44"/>
  <c r="K36" i="44"/>
  <c r="AI35" i="45"/>
  <c r="H35" i="45"/>
  <c r="T35" i="45"/>
  <c r="Q35" i="45"/>
  <c r="AH35" i="45"/>
  <c r="AK35" i="45"/>
  <c r="N11" i="44"/>
  <c r="Z11" i="44"/>
  <c r="I11" i="44"/>
  <c r="AM11" i="44"/>
  <c r="AC11" i="44"/>
  <c r="AS50" i="44"/>
  <c r="AB50" i="44"/>
  <c r="K50" i="44"/>
  <c r="Y50" i="44"/>
  <c r="AM50" i="44"/>
  <c r="AL50" i="44"/>
  <c r="AT18" i="44"/>
  <c r="AB18" i="44"/>
  <c r="K18" i="44"/>
  <c r="AN18" i="44"/>
  <c r="I18" i="44"/>
  <c r="H40" i="45"/>
  <c r="V40" i="45"/>
  <c r="D40" i="45"/>
  <c r="AA40" i="45"/>
  <c r="AS40" i="45"/>
  <c r="AL55" i="44"/>
  <c r="U55" i="44"/>
  <c r="D55" i="44"/>
  <c r="AE58" i="45"/>
  <c r="G34" i="45"/>
  <c r="AG54" i="45"/>
  <c r="Q68" i="45"/>
  <c r="G44" i="44"/>
  <c r="AI19" i="44"/>
  <c r="AC19" i="44"/>
  <c r="U70" i="44"/>
  <c r="V62" i="44"/>
  <c r="D62" i="44"/>
  <c r="E66" i="44"/>
  <c r="S66" i="44"/>
  <c r="AG66" i="44"/>
  <c r="H66" i="44"/>
  <c r="N66" i="44"/>
  <c r="AI48" i="45"/>
  <c r="G48" i="45"/>
  <c r="T48" i="45"/>
  <c r="AH48" i="45"/>
  <c r="Q48" i="45"/>
  <c r="V63" i="44"/>
  <c r="E63" i="44"/>
  <c r="AI63" i="44"/>
  <c r="J63" i="44"/>
  <c r="X63" i="44"/>
  <c r="AF44" i="45"/>
  <c r="G44" i="45"/>
  <c r="AB44" i="45"/>
  <c r="J44" i="45"/>
  <c r="E44" i="45"/>
  <c r="AA44" i="45"/>
  <c r="AG59" i="44"/>
  <c r="H59" i="44"/>
  <c r="AD59" i="44"/>
  <c r="M59" i="44"/>
  <c r="K59" i="44"/>
  <c r="E19" i="45"/>
  <c r="AI19" i="45"/>
  <c r="J19" i="45"/>
  <c r="O19" i="45"/>
  <c r="AL19" i="45"/>
  <c r="AR38" i="44"/>
  <c r="AA38" i="44"/>
  <c r="AO38" i="44"/>
  <c r="P38" i="44"/>
  <c r="AL38" i="44"/>
  <c r="U38" i="44"/>
  <c r="AB70" i="45"/>
  <c r="J70" i="45"/>
  <c r="X70" i="45"/>
  <c r="AQ70" i="45"/>
  <c r="AD70" i="45"/>
  <c r="AT70" i="45"/>
  <c r="AL10" i="44"/>
  <c r="AC10" i="44"/>
  <c r="L10" i="44"/>
  <c r="AG10" i="44"/>
  <c r="X10" i="44"/>
  <c r="AH62" i="45"/>
  <c r="I62" i="45"/>
  <c r="W62" i="45"/>
  <c r="K62" i="45"/>
  <c r="AL62" i="45"/>
  <c r="S30" i="44"/>
  <c r="AF30" i="44"/>
  <c r="G30" i="44"/>
  <c r="Q30" i="44"/>
  <c r="AR30" i="44"/>
  <c r="AR66" i="45"/>
  <c r="Z66" i="45"/>
  <c r="AN66" i="45"/>
  <c r="O66" i="45"/>
  <c r="AD66" i="45"/>
  <c r="AS66" i="45"/>
  <c r="AP64" i="44"/>
  <c r="Q64" i="44"/>
  <c r="AE64" i="44"/>
  <c r="N64" i="44"/>
  <c r="AR64" i="44"/>
  <c r="J63" i="45"/>
  <c r="W63" i="45"/>
  <c r="AS63" i="45"/>
  <c r="AI63" i="45"/>
  <c r="AR63" i="45"/>
  <c r="AM60" i="44"/>
  <c r="V60" i="44"/>
  <c r="E60" i="44"/>
  <c r="AI60" i="44"/>
  <c r="J60" i="44"/>
  <c r="P60" i="44"/>
  <c r="AF59" i="45"/>
  <c r="G59" i="45"/>
  <c r="AC59" i="45"/>
  <c r="AB59" i="45"/>
  <c r="AO59" i="45"/>
  <c r="AI38" i="45"/>
  <c r="J38" i="45"/>
  <c r="V38" i="45"/>
  <c r="U38" i="45"/>
  <c r="AM38" i="45"/>
  <c r="AL10" i="45"/>
  <c r="I10" i="45"/>
  <c r="T10" i="45"/>
  <c r="K10" i="45"/>
  <c r="AN10" i="45"/>
  <c r="AJ46" i="45"/>
  <c r="S46" i="45"/>
  <c r="AF46" i="45"/>
  <c r="F46" i="45"/>
  <c r="U46" i="45"/>
  <c r="AK46" i="45"/>
  <c r="AK30" i="45"/>
  <c r="R30" i="45"/>
  <c r="N30" i="45"/>
  <c r="I30" i="45"/>
  <c r="AN30" i="45"/>
  <c r="V30" i="45"/>
  <c r="AN64" i="45"/>
  <c r="N64" i="45"/>
  <c r="AR64" i="45"/>
  <c r="AA64" i="45"/>
  <c r="J64" i="45"/>
  <c r="W64" i="45"/>
  <c r="F40" i="44"/>
  <c r="AJ40" i="44"/>
  <c r="S40" i="44"/>
  <c r="AG40" i="44"/>
  <c r="H40" i="44"/>
  <c r="J39" i="45"/>
  <c r="X39" i="45"/>
  <c r="AR39" i="45"/>
  <c r="AA39" i="45"/>
  <c r="AK39" i="45"/>
  <c r="AF15" i="44"/>
  <c r="O15" i="44"/>
  <c r="F15" i="44"/>
  <c r="AJ15" i="44"/>
  <c r="AA15" i="44"/>
  <c r="I15" i="44"/>
  <c r="AD60" i="45"/>
  <c r="M60" i="45"/>
  <c r="AQ60" i="45"/>
  <c r="J60" i="45"/>
  <c r="Q60" i="45"/>
  <c r="R36" i="44"/>
  <c r="AF36" i="44"/>
  <c r="G36" i="44"/>
  <c r="AK36" i="44"/>
  <c r="T36" i="44"/>
  <c r="AK71" i="44"/>
  <c r="AF27" i="45"/>
  <c r="AK58" i="45"/>
  <c r="AO34" i="45"/>
  <c r="H54" i="45"/>
  <c r="X68" i="45"/>
  <c r="J68" i="45"/>
  <c r="V44" i="44"/>
  <c r="AO19" i="44"/>
  <c r="AJ70" i="44"/>
  <c r="N62" i="44"/>
  <c r="AI62" i="44"/>
  <c r="AR66" i="44"/>
  <c r="K66" i="44"/>
  <c r="Y66" i="44"/>
  <c r="AM66" i="44"/>
  <c r="F66" i="44"/>
  <c r="AG48" i="45"/>
  <c r="AS48" i="45"/>
  <c r="L48" i="45"/>
  <c r="K48" i="45"/>
  <c r="AC48" i="45"/>
  <c r="N63" i="44"/>
  <c r="AR63" i="44"/>
  <c r="AA63" i="44"/>
  <c r="AO63" i="44"/>
  <c r="P63" i="44"/>
  <c r="X44" i="45"/>
  <c r="AL44" i="45"/>
  <c r="T44" i="45"/>
  <c r="AK44" i="45"/>
  <c r="AI44" i="45"/>
  <c r="AT44" i="45"/>
  <c r="Y59" i="44"/>
  <c r="AM59" i="44"/>
  <c r="V59" i="44"/>
  <c r="E59" i="44"/>
  <c r="AQ59" i="44"/>
  <c r="AR19" i="45"/>
  <c r="AA19" i="45"/>
  <c r="W19" i="45"/>
  <c r="AN19" i="45"/>
  <c r="AD19" i="45"/>
  <c r="AJ38" i="44"/>
  <c r="S38" i="44"/>
  <c r="AG38" i="44"/>
  <c r="H38" i="44"/>
  <c r="AD38" i="44"/>
  <c r="M38" i="44"/>
  <c r="T70" i="45"/>
  <c r="AO70" i="45"/>
  <c r="P70" i="45"/>
  <c r="U70" i="45"/>
  <c r="K70" i="45"/>
  <c r="AM10" i="44"/>
  <c r="AD10" i="44"/>
  <c r="U10" i="44"/>
  <c r="D10" i="44"/>
  <c r="AP10" i="44"/>
  <c r="P10" i="44"/>
  <c r="AR62" i="45"/>
  <c r="Z62" i="45"/>
  <c r="AN62" i="45"/>
  <c r="O62" i="45"/>
  <c r="AC62" i="45"/>
  <c r="U62" i="45"/>
  <c r="K30" i="44"/>
  <c r="X30" i="44"/>
  <c r="AT30" i="44"/>
  <c r="U30" i="44"/>
  <c r="AB30" i="44"/>
  <c r="AJ66" i="45"/>
  <c r="R66" i="45"/>
  <c r="AF66" i="45"/>
  <c r="G66" i="45"/>
  <c r="K66" i="45"/>
  <c r="AT66" i="45"/>
  <c r="AH64" i="44"/>
  <c r="I64" i="44"/>
  <c r="W64" i="44"/>
  <c r="F64" i="44"/>
  <c r="AJ64" i="44"/>
  <c r="AN63" i="45"/>
  <c r="O63" i="45"/>
  <c r="AK63" i="45"/>
  <c r="L63" i="45"/>
  <c r="Y63" i="45"/>
  <c r="AE60" i="44"/>
  <c r="N60" i="44"/>
  <c r="AR60" i="44"/>
  <c r="AA60" i="44"/>
  <c r="AO60" i="44"/>
  <c r="H60" i="44"/>
  <c r="AT59" i="45"/>
  <c r="X59" i="45"/>
  <c r="AL59" i="45"/>
  <c r="U59" i="45"/>
  <c r="I59" i="45"/>
  <c r="AJ59" i="45"/>
  <c r="AR38" i="45"/>
  <c r="AA38" i="45"/>
  <c r="AN38" i="45"/>
  <c r="N38" i="45"/>
  <c r="Q38" i="45"/>
  <c r="AE38" i="45"/>
  <c r="AD10" i="45"/>
  <c r="AK10" i="45"/>
  <c r="L10" i="45"/>
  <c r="Q10" i="45"/>
  <c r="AF10" i="45"/>
  <c r="AC30" i="45"/>
  <c r="J30" i="45"/>
  <c r="AR30" i="45"/>
  <c r="AM30" i="45"/>
  <c r="K30" i="45"/>
  <c r="AT30" i="45"/>
  <c r="AF64" i="45"/>
  <c r="F64" i="45"/>
  <c r="AJ64" i="45"/>
  <c r="S64" i="45"/>
  <c r="AE64" i="45"/>
  <c r="AP64" i="45"/>
  <c r="AS40" i="44"/>
  <c r="AB40" i="44"/>
  <c r="K40" i="44"/>
  <c r="Y40" i="44"/>
  <c r="W40" i="44"/>
  <c r="AO39" i="45"/>
  <c r="P39" i="45"/>
  <c r="AJ39" i="45"/>
  <c r="E39" i="45"/>
  <c r="AC39" i="45"/>
  <c r="X15" i="44"/>
  <c r="G15" i="44"/>
  <c r="AS15" i="44"/>
  <c r="AB15" i="44"/>
  <c r="S15" i="44"/>
  <c r="AH15" i="44"/>
  <c r="V60" i="45"/>
  <c r="E60" i="45"/>
  <c r="AI60" i="45"/>
  <c r="AE60" i="45"/>
  <c r="AM60" i="45"/>
  <c r="J36" i="44"/>
  <c r="X36" i="44"/>
  <c r="AT36" i="44"/>
  <c r="AC36" i="44"/>
  <c r="L36" i="44"/>
  <c r="S35" i="45"/>
  <c r="AD35" i="45"/>
  <c r="AR35" i="45"/>
  <c r="AM35" i="45"/>
  <c r="Y35" i="45"/>
  <c r="AR11" i="44"/>
  <c r="AI11" i="44"/>
  <c r="J11" i="44"/>
  <c r="AN11" i="44"/>
  <c r="W11" i="44"/>
  <c r="M11" i="44"/>
  <c r="T71" i="44"/>
  <c r="AR27" i="45"/>
  <c r="AR34" i="45"/>
  <c r="AR26" i="45"/>
  <c r="AD54" i="45"/>
  <c r="AP48" i="44"/>
  <c r="AD68" i="45"/>
  <c r="G68" i="45"/>
  <c r="AK44" i="44"/>
  <c r="I19" i="44"/>
  <c r="AO70" i="44"/>
  <c r="D70" i="44"/>
  <c r="AC62" i="44"/>
  <c r="AA62" i="44"/>
  <c r="AB66" i="44"/>
  <c r="AP66" i="44"/>
  <c r="Q66" i="44"/>
  <c r="AE66" i="44"/>
  <c r="AT66" i="44"/>
  <c r="AN48" i="45"/>
  <c r="X48" i="45"/>
  <c r="AD48" i="45"/>
  <c r="D48" i="45"/>
  <c r="AA48" i="45"/>
  <c r="U48" i="45"/>
  <c r="F63" i="44"/>
  <c r="AJ63" i="44"/>
  <c r="S63" i="44"/>
  <c r="AG63" i="44"/>
  <c r="H63" i="44"/>
  <c r="P44" i="45"/>
  <c r="AD44" i="45"/>
  <c r="L44" i="45"/>
  <c r="Q44" i="45"/>
  <c r="AG44" i="45"/>
  <c r="AP59" i="44"/>
  <c r="Q59" i="44"/>
  <c r="AE59" i="44"/>
  <c r="N59" i="44"/>
  <c r="AR59" i="44"/>
  <c r="AI59" i="44"/>
  <c r="AJ19" i="45"/>
  <c r="S19" i="45"/>
  <c r="AO19" i="45"/>
  <c r="AF19" i="45"/>
  <c r="V19" i="45"/>
  <c r="AB38" i="44"/>
  <c r="K38" i="44"/>
  <c r="Y38" i="44"/>
  <c r="AM38" i="44"/>
  <c r="V38" i="44"/>
  <c r="E38" i="44"/>
  <c r="L70" i="45"/>
  <c r="AG70" i="45"/>
  <c r="H70" i="45"/>
  <c r="AL70" i="45"/>
  <c r="AC70" i="45"/>
  <c r="AE10" i="44"/>
  <c r="V10" i="44"/>
  <c r="M10" i="44"/>
  <c r="Q10" i="44"/>
  <c r="AH10" i="44"/>
  <c r="H10" i="44"/>
  <c r="AJ62" i="45"/>
  <c r="R62" i="45"/>
  <c r="AF62" i="45"/>
  <c r="G62" i="45"/>
  <c r="F62" i="45"/>
  <c r="AQ62" i="45"/>
  <c r="AP30" i="44"/>
  <c r="P30" i="44"/>
  <c r="AL30" i="44"/>
  <c r="AJ30" i="44"/>
  <c r="E30" i="44"/>
  <c r="AB66" i="45"/>
  <c r="J66" i="45"/>
  <c r="X66" i="45"/>
  <c r="AL66" i="45"/>
  <c r="AC66" i="45"/>
  <c r="V66" i="45"/>
  <c r="Z64" i="44"/>
  <c r="AN64" i="44"/>
  <c r="O64" i="44"/>
  <c r="AS64" i="44"/>
  <c r="AB64" i="44"/>
  <c r="AF63" i="45"/>
  <c r="G63" i="45"/>
  <c r="AC63" i="45"/>
  <c r="AG63" i="45"/>
  <c r="AQ63" i="45"/>
  <c r="W60" i="44"/>
  <c r="F60" i="44"/>
  <c r="AJ60" i="44"/>
  <c r="S60" i="44"/>
  <c r="AG60" i="44"/>
  <c r="AN60" i="44"/>
  <c r="AP59" i="45"/>
  <c r="P59" i="45"/>
  <c r="AD59" i="45"/>
  <c r="M59" i="45"/>
  <c r="AA59" i="45"/>
  <c r="Q59" i="45"/>
  <c r="AJ38" i="45"/>
  <c r="S38" i="45"/>
  <c r="AF38" i="45"/>
  <c r="F38" i="45"/>
  <c r="O38" i="45"/>
  <c r="G38" i="45"/>
  <c r="V10" i="45"/>
  <c r="U10" i="45"/>
  <c r="D10" i="45"/>
  <c r="AP10" i="45"/>
  <c r="X10" i="45"/>
  <c r="T46" i="45"/>
  <c r="AP46" i="45"/>
  <c r="P46" i="45"/>
  <c r="Q46" i="45"/>
  <c r="AO46" i="45"/>
  <c r="U30" i="45"/>
  <c r="AJ30" i="45"/>
  <c r="AG30" i="45"/>
  <c r="AB30" i="45"/>
  <c r="AL30" i="45"/>
  <c r="X64" i="45"/>
  <c r="AS64" i="45"/>
  <c r="AB64" i="45"/>
  <c r="K64" i="45"/>
  <c r="I64" i="45"/>
  <c r="AT64" i="45"/>
  <c r="AK40" i="44"/>
  <c r="T40" i="44"/>
  <c r="AP40" i="44"/>
  <c r="AP71" i="44"/>
  <c r="AM27" i="45"/>
  <c r="R26" i="45"/>
  <c r="N54" i="45"/>
  <c r="Q48" i="44"/>
  <c r="AS68" i="45"/>
  <c r="AT68" i="45"/>
  <c r="E44" i="44"/>
  <c r="P19" i="44"/>
  <c r="I70" i="44"/>
  <c r="S70" i="44"/>
  <c r="Q62" i="44"/>
  <c r="U62" i="44"/>
  <c r="S62" i="44"/>
  <c r="T66" i="44"/>
  <c r="AH66" i="44"/>
  <c r="I66" i="44"/>
  <c r="W66" i="44"/>
  <c r="AL66" i="44"/>
  <c r="AM48" i="45"/>
  <c r="P48" i="45"/>
  <c r="V48" i="45"/>
  <c r="AK48" i="45"/>
  <c r="E48" i="45"/>
  <c r="M48" i="45"/>
  <c r="AS63" i="44"/>
  <c r="AB63" i="44"/>
  <c r="K63" i="44"/>
  <c r="Y63" i="44"/>
  <c r="AE63" i="44"/>
  <c r="H44" i="45"/>
  <c r="V44" i="45"/>
  <c r="D44" i="45"/>
  <c r="AC44" i="45"/>
  <c r="U44" i="45"/>
  <c r="AH59" i="44"/>
  <c r="I59" i="44"/>
  <c r="W59" i="44"/>
  <c r="F59" i="44"/>
  <c r="AJ59" i="44"/>
  <c r="AA59" i="44"/>
  <c r="AS19" i="45"/>
  <c r="AB19" i="45"/>
  <c r="K19" i="45"/>
  <c r="AG19" i="45"/>
  <c r="X19" i="45"/>
  <c r="N19" i="45"/>
  <c r="T38" i="44"/>
  <c r="AP38" i="44"/>
  <c r="Q38" i="44"/>
  <c r="AE38" i="44"/>
  <c r="N38" i="44"/>
  <c r="D70" i="45"/>
  <c r="Y70" i="45"/>
  <c r="AM70" i="45"/>
  <c r="S70" i="45"/>
  <c r="F70" i="45"/>
  <c r="W10" i="44"/>
  <c r="N10" i="44"/>
  <c r="E10" i="44"/>
  <c r="AQ10" i="44"/>
  <c r="Z10" i="44"/>
  <c r="Y10" i="44"/>
  <c r="AB62" i="45"/>
  <c r="J62" i="45"/>
  <c r="X62" i="45"/>
  <c r="AK62" i="45"/>
  <c r="AA62" i="45"/>
  <c r="AT62" i="45"/>
  <c r="AH30" i="44"/>
  <c r="H30" i="44"/>
  <c r="AD30" i="44"/>
  <c r="M30" i="44"/>
  <c r="AS30" i="44"/>
  <c r="T66" i="45"/>
  <c r="AO66" i="45"/>
  <c r="P66" i="45"/>
  <c r="S66" i="45"/>
  <c r="F66" i="45"/>
  <c r="AQ64" i="44"/>
  <c r="R64" i="44"/>
  <c r="AF64" i="44"/>
  <c r="G64" i="44"/>
  <c r="AK64" i="44"/>
  <c r="T64" i="44"/>
  <c r="X63" i="45"/>
  <c r="AL63" i="45"/>
  <c r="U63" i="45"/>
  <c r="K63" i="45"/>
  <c r="AO63" i="45"/>
  <c r="AH59" i="45"/>
  <c r="H59" i="45"/>
  <c r="V59" i="45"/>
  <c r="E59" i="45"/>
  <c r="D59" i="45"/>
  <c r="S59" i="45"/>
  <c r="AB38" i="45"/>
  <c r="K38" i="45"/>
  <c r="X38" i="45"/>
  <c r="AG38" i="45"/>
  <c r="AS38" i="45"/>
  <c r="AT38" i="45"/>
  <c r="N10" i="45"/>
  <c r="E10" i="45"/>
  <c r="Y10" i="45"/>
  <c r="AH10" i="45"/>
  <c r="P10" i="45"/>
  <c r="M30" i="45"/>
  <c r="Y30" i="45"/>
  <c r="W30" i="45"/>
  <c r="Q30" i="45"/>
  <c r="H30" i="45"/>
  <c r="P64" i="45"/>
  <c r="AK64" i="45"/>
  <c r="T64" i="45"/>
  <c r="AM64" i="45"/>
  <c r="Z64" i="45"/>
  <c r="AT40" i="44"/>
  <c r="AC40" i="44"/>
  <c r="L40" i="44"/>
  <c r="AH40" i="44"/>
  <c r="I40" i="44"/>
  <c r="O40" i="44"/>
  <c r="Y39" i="45"/>
  <c r="AL39" i="45"/>
  <c r="T39" i="45"/>
  <c r="U39" i="45"/>
  <c r="AE39" i="45"/>
  <c r="H15" i="44"/>
  <c r="AT15" i="44"/>
  <c r="AC15" i="44"/>
  <c r="L15" i="44"/>
  <c r="Z15" i="44"/>
  <c r="AF60" i="45"/>
  <c r="F60" i="45"/>
  <c r="AJ60" i="45"/>
  <c r="S60" i="45"/>
  <c r="Z60" i="45"/>
  <c r="AO60" i="45"/>
  <c r="AG36" i="44"/>
  <c r="H36" i="44"/>
  <c r="AD36" i="44"/>
  <c r="M36" i="44"/>
  <c r="AQ36" i="44"/>
  <c r="AN35" i="45"/>
  <c r="N35" i="45"/>
  <c r="R35" i="45"/>
  <c r="M35" i="45"/>
  <c r="I35" i="45"/>
  <c r="AB11" i="44"/>
  <c r="S11" i="44"/>
  <c r="AO11" i="44"/>
  <c r="X11" i="44"/>
  <c r="G11" i="44"/>
  <c r="AL11" i="44"/>
  <c r="M50" i="44"/>
  <c r="AQ50" i="44"/>
  <c r="R50" i="44"/>
  <c r="AF50" i="44"/>
  <c r="G50" i="44"/>
  <c r="AE18" i="44"/>
  <c r="N18" i="44"/>
  <c r="AQ18" i="44"/>
  <c r="R18" i="44"/>
  <c r="E18" i="44"/>
  <c r="AS18" i="44"/>
  <c r="AN40" i="45"/>
  <c r="O40" i="45"/>
  <c r="AJ40" i="45"/>
  <c r="R40" i="45"/>
  <c r="AK40" i="45"/>
  <c r="AO40" i="45"/>
  <c r="F55" i="44"/>
  <c r="AJ55" i="44"/>
  <c r="S55" i="44"/>
  <c r="Q71" i="44"/>
  <c r="AD27" i="45"/>
  <c r="AE26" i="45"/>
  <c r="AE48" i="44"/>
  <c r="M68" i="45"/>
  <c r="R44" i="44"/>
  <c r="T44" i="44"/>
  <c r="W19" i="44"/>
  <c r="P70" i="44"/>
  <c r="Z70" i="44"/>
  <c r="X62" i="44"/>
  <c r="E62" i="44"/>
  <c r="J62" i="44"/>
  <c r="AS66" i="44"/>
  <c r="L66" i="44"/>
  <c r="Z66" i="44"/>
  <c r="AN66" i="44"/>
  <c r="O66" i="44"/>
  <c r="AE48" i="45"/>
  <c r="H48" i="45"/>
  <c r="N48" i="45"/>
  <c r="Z48" i="45"/>
  <c r="I48" i="45"/>
  <c r="AT48" i="45"/>
  <c r="AK63" i="44"/>
  <c r="T63" i="44"/>
  <c r="AP63" i="44"/>
  <c r="Q63" i="44"/>
  <c r="W63" i="44"/>
  <c r="AM44" i="45"/>
  <c r="N44" i="45"/>
  <c r="AP44" i="45"/>
  <c r="I44" i="45"/>
  <c r="M44" i="45"/>
  <c r="Z59" i="44"/>
  <c r="AN59" i="44"/>
  <c r="O59" i="44"/>
  <c r="AS59" i="44"/>
  <c r="AB59" i="44"/>
  <c r="S59" i="44"/>
  <c r="AK19" i="45"/>
  <c r="T19" i="45"/>
  <c r="AP19" i="45"/>
  <c r="Y19" i="45"/>
  <c r="P19" i="45"/>
  <c r="F19" i="45"/>
  <c r="L38" i="44"/>
  <c r="AH38" i="44"/>
  <c r="I38" i="44"/>
  <c r="W38" i="44"/>
  <c r="F38" i="44"/>
  <c r="AP70" i="45"/>
  <c r="Q70" i="45"/>
  <c r="AE70" i="45"/>
  <c r="AK70" i="45"/>
  <c r="V70" i="45"/>
  <c r="O10" i="44"/>
  <c r="F10" i="44"/>
  <c r="AR10" i="44"/>
  <c r="AI10" i="44"/>
  <c r="R10" i="44"/>
  <c r="T62" i="45"/>
  <c r="AO62" i="45"/>
  <c r="P62" i="45"/>
  <c r="N62" i="45"/>
  <c r="E62" i="45"/>
  <c r="Z30" i="44"/>
  <c r="AM30" i="44"/>
  <c r="V30" i="44"/>
  <c r="AG30" i="44"/>
  <c r="Y30" i="44"/>
  <c r="L66" i="45"/>
  <c r="AG66" i="45"/>
  <c r="H66" i="45"/>
  <c r="AK66" i="45"/>
  <c r="AA66" i="45"/>
  <c r="AI64" i="44"/>
  <c r="J64" i="44"/>
  <c r="X64" i="44"/>
  <c r="AT64" i="44"/>
  <c r="AC64" i="44"/>
  <c r="L64" i="44"/>
  <c r="AP63" i="45"/>
  <c r="P63" i="45"/>
  <c r="AD63" i="45"/>
  <c r="M63" i="45"/>
  <c r="AB63" i="45"/>
  <c r="S63" i="45"/>
  <c r="G60" i="44"/>
  <c r="AK60" i="44"/>
  <c r="T60" i="44"/>
  <c r="AP60" i="44"/>
  <c r="Q60" i="44"/>
  <c r="Z59" i="45"/>
  <c r="AM59" i="45"/>
  <c r="N59" i="45"/>
  <c r="AI59" i="45"/>
  <c r="AR59" i="45"/>
  <c r="T38" i="45"/>
  <c r="AP38" i="45"/>
  <c r="P38" i="45"/>
  <c r="M38" i="45"/>
  <c r="I38" i="45"/>
  <c r="F10" i="45"/>
  <c r="AG10" i="45"/>
  <c r="AQ10" i="45"/>
  <c r="Z10" i="45"/>
  <c r="H10" i="45"/>
  <c r="D46" i="45"/>
  <c r="Z46" i="45"/>
  <c r="AL46" i="45"/>
  <c r="I46" i="45"/>
  <c r="AG46" i="45"/>
  <c r="E30" i="45"/>
  <c r="O30" i="45"/>
  <c r="L30" i="45"/>
  <c r="G30" i="45"/>
  <c r="AF30" i="45"/>
  <c r="H64" i="45"/>
  <c r="AC64" i="45"/>
  <c r="L64" i="45"/>
  <c r="Q64" i="45"/>
  <c r="G64" i="45"/>
  <c r="AL40" i="44"/>
  <c r="U40" i="44"/>
  <c r="D40" i="44"/>
  <c r="Z40" i="44"/>
  <c r="AN40" i="44"/>
  <c r="G40" i="44"/>
  <c r="AP39" i="45"/>
  <c r="Q39" i="45"/>
  <c r="AD39" i="45"/>
  <c r="L39" i="45"/>
  <c r="AS39" i="45"/>
  <c r="W39" i="45"/>
  <c r="J15" i="44"/>
  <c r="AL15" i="44"/>
  <c r="U15" i="44"/>
  <c r="D15" i="44"/>
  <c r="AO15" i="44"/>
  <c r="X60" i="45"/>
  <c r="AS60" i="45"/>
  <c r="AB60" i="45"/>
  <c r="K60" i="45"/>
  <c r="G60" i="45"/>
  <c r="AT60" i="45"/>
  <c r="Y36" i="44"/>
  <c r="AM36" i="44"/>
  <c r="V36" i="44"/>
  <c r="E36" i="44"/>
  <c r="AI36" i="44"/>
  <c r="AF35" i="45"/>
  <c r="F35" i="45"/>
  <c r="AG67" i="45"/>
  <c r="AM71" i="44"/>
  <c r="AO27" i="45"/>
  <c r="AM58" i="45"/>
  <c r="AS34" i="45"/>
  <c r="E26" i="45"/>
  <c r="N48" i="44"/>
  <c r="AB68" i="45"/>
  <c r="Y44" i="44"/>
  <c r="AI44" i="44"/>
  <c r="U19" i="44"/>
  <c r="W70" i="44"/>
  <c r="AE62" i="44"/>
  <c r="AR62" i="44"/>
  <c r="AP62" i="44"/>
  <c r="AK66" i="44"/>
  <c r="AQ66" i="44"/>
  <c r="R66" i="44"/>
  <c r="AF66" i="44"/>
  <c r="G66" i="44"/>
  <c r="AR48" i="45"/>
  <c r="AF48" i="45"/>
  <c r="F48" i="45"/>
  <c r="R48" i="45"/>
  <c r="AP48" i="45"/>
  <c r="AT63" i="44"/>
  <c r="AC63" i="44"/>
  <c r="L63" i="44"/>
  <c r="AH63" i="44"/>
  <c r="I63" i="44"/>
  <c r="O63" i="44"/>
  <c r="AE44" i="45"/>
  <c r="F44" i="45"/>
  <c r="AH44" i="45"/>
  <c r="AS44" i="45"/>
  <c r="S44" i="45"/>
  <c r="R59" i="44"/>
  <c r="AF59" i="44"/>
  <c r="G59" i="44"/>
  <c r="AK59" i="44"/>
  <c r="T59" i="44"/>
  <c r="AC19" i="45"/>
  <c r="L19" i="45"/>
  <c r="AH19" i="45"/>
  <c r="Q19" i="45"/>
  <c r="H19" i="45"/>
  <c r="AT19" i="45"/>
  <c r="D38" i="44"/>
  <c r="Z38" i="44"/>
  <c r="AN38" i="44"/>
  <c r="O38" i="44"/>
  <c r="AS38" i="44"/>
  <c r="AH70" i="45"/>
  <c r="I70" i="45"/>
  <c r="W70" i="45"/>
  <c r="N70" i="45"/>
  <c r="E70" i="45"/>
  <c r="G10" i="44"/>
  <c r="AO10" i="44"/>
  <c r="AJ10" i="44"/>
  <c r="AA10" i="44"/>
  <c r="J10" i="44"/>
  <c r="L62" i="45"/>
  <c r="AG62" i="45"/>
  <c r="H62" i="45"/>
  <c r="AI62" i="45"/>
  <c r="AS62" i="45"/>
  <c r="AQ30" i="44"/>
  <c r="R30" i="44"/>
  <c r="AE30" i="44"/>
  <c r="N30" i="44"/>
  <c r="L30" i="44"/>
  <c r="D30" i="44"/>
  <c r="D66" i="45"/>
  <c r="Y66" i="45"/>
  <c r="AM66" i="45"/>
  <c r="N66" i="45"/>
  <c r="E66" i="45"/>
  <c r="AA64" i="44"/>
  <c r="AO64" i="44"/>
  <c r="P64" i="44"/>
  <c r="AL64" i="44"/>
  <c r="U64" i="44"/>
  <c r="D64" i="44"/>
  <c r="AH63" i="45"/>
  <c r="H63" i="45"/>
  <c r="V63" i="45"/>
  <c r="E63" i="45"/>
  <c r="I63" i="45"/>
  <c r="T63" i="45"/>
  <c r="AT60" i="44"/>
  <c r="AC60" i="44"/>
  <c r="L60" i="44"/>
  <c r="AH60" i="44"/>
  <c r="I60" i="44"/>
  <c r="R59" i="45"/>
  <c r="AE59" i="45"/>
  <c r="F59" i="45"/>
  <c r="L59" i="45"/>
  <c r="Y59" i="45"/>
  <c r="L38" i="45"/>
  <c r="AH38" i="45"/>
  <c r="H38" i="45"/>
  <c r="Y38" i="45"/>
  <c r="AK38" i="45"/>
  <c r="AM10" i="45"/>
  <c r="AS10" i="45"/>
  <c r="AR10" i="45"/>
  <c r="AI10" i="45"/>
  <c r="R10" i="45"/>
  <c r="AE10" i="45"/>
  <c r="AP30" i="45"/>
  <c r="D30" i="45"/>
  <c r="AO30" i="45"/>
  <c r="S30" i="45"/>
  <c r="F30" i="45"/>
  <c r="AL64" i="45"/>
  <c r="U64" i="45"/>
  <c r="D64" i="45"/>
  <c r="AH64" i="45"/>
  <c r="Y64" i="45"/>
  <c r="AD40" i="44"/>
  <c r="M40" i="44"/>
  <c r="AQ40" i="44"/>
  <c r="R40" i="44"/>
  <c r="AF40" i="44"/>
  <c r="AE40" i="44"/>
  <c r="AH39" i="45"/>
  <c r="I39" i="45"/>
  <c r="V39" i="45"/>
  <c r="D39" i="45"/>
  <c r="K39" i="45"/>
  <c r="O39" i="45"/>
  <c r="AM15" i="44"/>
  <c r="AD15" i="44"/>
  <c r="M15" i="44"/>
  <c r="AP15" i="44"/>
  <c r="AG15" i="44"/>
  <c r="P60" i="45"/>
  <c r="AK60" i="45"/>
  <c r="T60" i="45"/>
  <c r="AH60" i="45"/>
  <c r="Y60" i="45"/>
  <c r="AP36" i="44"/>
  <c r="Q36" i="44"/>
  <c r="AE36" i="44"/>
  <c r="N36" i="44"/>
  <c r="AR36" i="44"/>
  <c r="S36" i="44"/>
  <c r="X35" i="45"/>
  <c r="AS35" i="45"/>
  <c r="AP35" i="45"/>
  <c r="W35" i="45"/>
  <c r="AO35" i="45"/>
  <c r="L11" i="44"/>
  <c r="AP11" i="44"/>
  <c r="Y11" i="44"/>
  <c r="H11" i="44"/>
  <c r="AS11" i="44"/>
  <c r="Z34" i="45"/>
  <c r="X47" i="45"/>
  <c r="AC66" i="44"/>
  <c r="J48" i="45"/>
  <c r="AR44" i="45"/>
  <c r="L59" i="44"/>
  <c r="R38" i="44"/>
  <c r="Z70" i="45"/>
  <c r="S10" i="44"/>
  <c r="J30" i="44"/>
  <c r="AI66" i="45"/>
  <c r="AM63" i="45"/>
  <c r="L39" i="44"/>
  <c r="J46" i="45"/>
  <c r="AE30" i="45"/>
  <c r="R64" i="45"/>
  <c r="AN39" i="45"/>
  <c r="AT39" i="45"/>
  <c r="AQ15" i="44"/>
  <c r="L60" i="45"/>
  <c r="I36" i="44"/>
  <c r="AA36" i="44"/>
  <c r="AG35" i="45"/>
  <c r="J35" i="45"/>
  <c r="D11" i="44"/>
  <c r="Q11" i="44"/>
  <c r="AK11" i="44"/>
  <c r="L50" i="44"/>
  <c r="J50" i="44"/>
  <c r="H50" i="44"/>
  <c r="V50" i="44"/>
  <c r="G42" i="44"/>
  <c r="U42" i="44"/>
  <c r="AA42" i="44"/>
  <c r="Y42" i="44"/>
  <c r="AS74" i="44"/>
  <c r="L74" i="44"/>
  <c r="J74" i="44"/>
  <c r="AM74" i="44"/>
  <c r="N74" i="44"/>
  <c r="AL18" i="44"/>
  <c r="D18" i="44"/>
  <c r="AO18" i="44"/>
  <c r="Y18" i="44"/>
  <c r="AF40" i="45"/>
  <c r="AD40" i="45"/>
  <c r="AH40" i="45"/>
  <c r="AG40" i="45"/>
  <c r="AT55" i="44"/>
  <c r="E55" i="44"/>
  <c r="K55" i="44"/>
  <c r="Y55" i="44"/>
  <c r="AM55" i="44"/>
  <c r="AR15" i="45"/>
  <c r="AA15" i="45"/>
  <c r="AM15" i="45"/>
  <c r="G15" i="45"/>
  <c r="AD15" i="45"/>
  <c r="Y36" i="45"/>
  <c r="AJ36" i="45"/>
  <c r="AO36" i="45"/>
  <c r="J36" i="45"/>
  <c r="AS36" i="45"/>
  <c r="AH51" i="44"/>
  <c r="I51" i="44"/>
  <c r="W51" i="44"/>
  <c r="F51" i="44"/>
  <c r="AJ51" i="44"/>
  <c r="K51" i="44"/>
  <c r="AS11" i="45"/>
  <c r="T11" i="45"/>
  <c r="AP11" i="45"/>
  <c r="Y11" i="45"/>
  <c r="P11" i="45"/>
  <c r="AC11" i="45"/>
  <c r="AL36" i="45"/>
  <c r="G36" i="45"/>
  <c r="AT51" i="44"/>
  <c r="R11" i="45"/>
  <c r="T67" i="45"/>
  <c r="AJ54" i="45"/>
  <c r="W48" i="45"/>
  <c r="AT39" i="44"/>
  <c r="AC35" i="44"/>
  <c r="J10" i="45"/>
  <c r="AQ64" i="45"/>
  <c r="AJ36" i="44"/>
  <c r="AD11" i="44"/>
  <c r="S58" i="45"/>
  <c r="AF23" i="44"/>
  <c r="AI66" i="44"/>
  <c r="AL48" i="45"/>
  <c r="Z44" i="45"/>
  <c r="U19" i="45"/>
  <c r="AF38" i="44"/>
  <c r="AN70" i="45"/>
  <c r="AN10" i="44"/>
  <c r="Q46" i="44"/>
  <c r="D62" i="45"/>
  <c r="W30" i="44"/>
  <c r="U66" i="45"/>
  <c r="N63" i="45"/>
  <c r="AH39" i="44"/>
  <c r="J59" i="45"/>
  <c r="V46" i="45"/>
  <c r="AQ30" i="45"/>
  <c r="V40" i="44"/>
  <c r="H39" i="45"/>
  <c r="P15" i="44"/>
  <c r="K15" i="44"/>
  <c r="AA60" i="45"/>
  <c r="P36" i="44"/>
  <c r="G35" i="45"/>
  <c r="AB35" i="45"/>
  <c r="AQ11" i="44"/>
  <c r="V11" i="44"/>
  <c r="U11" i="44"/>
  <c r="AK50" i="44"/>
  <c r="D50" i="44"/>
  <c r="AO50" i="44"/>
  <c r="AE50" i="44"/>
  <c r="AT42" i="44"/>
  <c r="E42" i="44"/>
  <c r="S42" i="44"/>
  <c r="I42" i="44"/>
  <c r="AK74" i="44"/>
  <c r="AQ74" i="44"/>
  <c r="AO74" i="44"/>
  <c r="AE74" i="44"/>
  <c r="AD18" i="44"/>
  <c r="AI18" i="44"/>
  <c r="U18" i="44"/>
  <c r="AC18" i="44"/>
  <c r="X40" i="45"/>
  <c r="N40" i="45"/>
  <c r="Z40" i="45"/>
  <c r="AC40" i="45"/>
  <c r="AD55" i="44"/>
  <c r="AR55" i="44"/>
  <c r="AP55" i="44"/>
  <c r="Q55" i="44"/>
  <c r="AE55" i="44"/>
  <c r="AJ15" i="45"/>
  <c r="S15" i="45"/>
  <c r="W15" i="45"/>
  <c r="AN15" i="45"/>
  <c r="V15" i="45"/>
  <c r="Q36" i="45"/>
  <c r="AB36" i="45"/>
  <c r="AA36" i="45"/>
  <c r="AF36" i="45"/>
  <c r="H36" i="45"/>
  <c r="Z51" i="44"/>
  <c r="AN51" i="44"/>
  <c r="O51" i="44"/>
  <c r="AS51" i="44"/>
  <c r="AB51" i="44"/>
  <c r="AQ51" i="44"/>
  <c r="AK11" i="45"/>
  <c r="L11" i="45"/>
  <c r="AH11" i="45"/>
  <c r="Q11" i="45"/>
  <c r="H11" i="45"/>
  <c r="E11" i="45"/>
  <c r="J51" i="44"/>
  <c r="M11" i="45"/>
  <c r="Q66" i="45"/>
  <c r="X40" i="44"/>
  <c r="AH36" i="44"/>
  <c r="AJ11" i="44"/>
  <c r="AJ50" i="44"/>
  <c r="AK42" i="44"/>
  <c r="X74" i="44"/>
  <c r="M18" i="44"/>
  <c r="AC55" i="44"/>
  <c r="AQ15" i="45"/>
  <c r="AT36" i="45"/>
  <c r="E51" i="44"/>
  <c r="AF11" i="45"/>
  <c r="AR72" i="45"/>
  <c r="AG23" i="44"/>
  <c r="J66" i="44"/>
  <c r="AL63" i="44"/>
  <c r="Y44" i="45"/>
  <c r="D19" i="45"/>
  <c r="G38" i="44"/>
  <c r="O70" i="45"/>
  <c r="AE46" i="44"/>
  <c r="Y62" i="45"/>
  <c r="F30" i="44"/>
  <c r="S64" i="44"/>
  <c r="AJ63" i="45"/>
  <c r="W59" i="45"/>
  <c r="D38" i="45"/>
  <c r="W10" i="45"/>
  <c r="E46" i="45"/>
  <c r="AA30" i="45"/>
  <c r="E40" i="44"/>
  <c r="N39" i="45"/>
  <c r="AE15" i="44"/>
  <c r="Y15" i="44"/>
  <c r="O60" i="45"/>
  <c r="W36" i="44"/>
  <c r="AQ35" i="45"/>
  <c r="AE35" i="45"/>
  <c r="U35" i="45"/>
  <c r="AA11" i="44"/>
  <c r="AF11" i="44"/>
  <c r="E11" i="44"/>
  <c r="AC50" i="44"/>
  <c r="AI50" i="44"/>
  <c r="AG50" i="44"/>
  <c r="W50" i="44"/>
  <c r="AF42" i="44"/>
  <c r="AL42" i="44"/>
  <c r="AR42" i="44"/>
  <c r="AP42" i="44"/>
  <c r="AC74" i="44"/>
  <c r="AI74" i="44"/>
  <c r="Y74" i="44"/>
  <c r="W74" i="44"/>
  <c r="V18" i="44"/>
  <c r="AA18" i="44"/>
  <c r="Q18" i="44"/>
  <c r="H18" i="44"/>
  <c r="P40" i="45"/>
  <c r="F40" i="45"/>
  <c r="J40" i="45"/>
  <c r="S40" i="45"/>
  <c r="V55" i="44"/>
  <c r="AB55" i="44"/>
  <c r="AH55" i="44"/>
  <c r="I55" i="44"/>
  <c r="W55" i="44"/>
  <c r="AB15" i="45"/>
  <c r="K15" i="45"/>
  <c r="AO15" i="45"/>
  <c r="AF15" i="45"/>
  <c r="N15" i="45"/>
  <c r="I36" i="45"/>
  <c r="T36" i="45"/>
  <c r="O36" i="45"/>
  <c r="S36" i="45"/>
  <c r="AK36" i="45"/>
  <c r="R51" i="44"/>
  <c r="AF51" i="44"/>
  <c r="G51" i="44"/>
  <c r="AK51" i="44"/>
  <c r="T51" i="44"/>
  <c r="U11" i="45"/>
  <c r="D11" i="45"/>
  <c r="Z11" i="45"/>
  <c r="I11" i="45"/>
  <c r="AE11" i="45"/>
  <c r="AT11" i="45"/>
  <c r="X51" i="44"/>
  <c r="AM11" i="45"/>
  <c r="AN63" i="44"/>
  <c r="AT59" i="44"/>
  <c r="O11" i="44"/>
  <c r="X50" i="44"/>
  <c r="AE42" i="44"/>
  <c r="AH74" i="44"/>
  <c r="Z18" i="44"/>
  <c r="Q40" i="45"/>
  <c r="P55" i="44"/>
  <c r="I15" i="45"/>
  <c r="AI36" i="45"/>
  <c r="V51" i="44"/>
  <c r="AJ11" i="45"/>
  <c r="AJ48" i="44"/>
  <c r="AQ68" i="45"/>
  <c r="AT19" i="44"/>
  <c r="X66" i="44"/>
  <c r="U63" i="44"/>
  <c r="K44" i="45"/>
  <c r="Z19" i="45"/>
  <c r="AK38" i="44"/>
  <c r="AI70" i="45"/>
  <c r="N46" i="44"/>
  <c r="AM62" i="45"/>
  <c r="AC30" i="44"/>
  <c r="AG64" i="44"/>
  <c r="AA63" i="45"/>
  <c r="AL60" i="44"/>
  <c r="AS59" i="45"/>
  <c r="Z38" i="45"/>
  <c r="AC10" i="45"/>
  <c r="M46" i="45"/>
  <c r="AI40" i="44"/>
  <c r="AB39" i="45"/>
  <c r="R15" i="44"/>
  <c r="AN60" i="45"/>
  <c r="I60" i="45"/>
  <c r="AL36" i="44"/>
  <c r="AA35" i="45"/>
  <c r="E35" i="45"/>
  <c r="O35" i="45"/>
  <c r="K11" i="44"/>
  <c r="P11" i="44"/>
  <c r="U50" i="44"/>
  <c r="AA50" i="44"/>
  <c r="Q50" i="44"/>
  <c r="O50" i="44"/>
  <c r="X42" i="44"/>
  <c r="V42" i="44"/>
  <c r="AJ42" i="44"/>
  <c r="AH42" i="44"/>
  <c r="M74" i="44"/>
  <c r="AA74" i="44"/>
  <c r="Q74" i="44"/>
  <c r="G74" i="44"/>
  <c r="F18" i="44"/>
  <c r="S18" i="44"/>
  <c r="AK18" i="44"/>
  <c r="X18" i="44"/>
  <c r="AM40" i="45"/>
  <c r="AR40" i="45"/>
  <c r="AI40" i="45"/>
  <c r="K40" i="45"/>
  <c r="N55" i="44"/>
  <c r="T55" i="44"/>
  <c r="Z55" i="44"/>
  <c r="AN55" i="44"/>
  <c r="O55" i="44"/>
  <c r="AS15" i="45"/>
  <c r="T15" i="45"/>
  <c r="AP15" i="45"/>
  <c r="AG15" i="45"/>
  <c r="X15" i="45"/>
  <c r="F15" i="45"/>
  <c r="L36" i="45"/>
  <c r="AC51" i="44"/>
  <c r="AI11" i="45"/>
  <c r="AM39" i="45"/>
  <c r="D42" i="44"/>
  <c r="AP36" i="45"/>
  <c r="AF44" i="44"/>
  <c r="AL70" i="44"/>
  <c r="AD66" i="44"/>
  <c r="D63" i="44"/>
  <c r="J59" i="44"/>
  <c r="I19" i="45"/>
  <c r="AS70" i="45"/>
  <c r="AR46" i="44"/>
  <c r="M62" i="45"/>
  <c r="AO30" i="44"/>
  <c r="H64" i="44"/>
  <c r="AT63" i="45"/>
  <c r="U60" i="44"/>
  <c r="AG59" i="45"/>
  <c r="AL38" i="45"/>
  <c r="AJ10" i="45"/>
  <c r="AD64" i="45"/>
  <c r="J40" i="44"/>
  <c r="AI39" i="45"/>
  <c r="V15" i="44"/>
  <c r="H60" i="45"/>
  <c r="AP60" i="45"/>
  <c r="F36" i="44"/>
  <c r="K35" i="45"/>
  <c r="AC35" i="45"/>
  <c r="L35" i="45"/>
  <c r="AH11" i="44"/>
  <c r="AT11" i="44"/>
  <c r="E50" i="44"/>
  <c r="S50" i="44"/>
  <c r="I50" i="44"/>
  <c r="N50" i="44"/>
  <c r="P42" i="44"/>
  <c r="N42" i="44"/>
  <c r="T42" i="44"/>
  <c r="Z42" i="44"/>
  <c r="E74" i="44"/>
  <c r="K74" i="44"/>
  <c r="I74" i="44"/>
  <c r="F74" i="44"/>
  <c r="AM18" i="44"/>
  <c r="AR18" i="44"/>
  <c r="AP18" i="44"/>
  <c r="P18" i="44"/>
  <c r="AE40" i="45"/>
  <c r="AB40" i="45"/>
  <c r="M40" i="45"/>
  <c r="I40" i="45"/>
  <c r="AS55" i="44"/>
  <c r="L55" i="44"/>
  <c r="R55" i="44"/>
  <c r="AF55" i="44"/>
  <c r="G55" i="44"/>
  <c r="AK15" i="45"/>
  <c r="L15" i="45"/>
  <c r="AH15" i="45"/>
  <c r="Y15" i="45"/>
  <c r="P15" i="45"/>
  <c r="AC15" i="45"/>
  <c r="AN36" i="45"/>
  <c r="AD36" i="45"/>
  <c r="D36" i="45"/>
  <c r="Z36" i="45"/>
  <c r="X36" i="45"/>
  <c r="AH36" i="45"/>
  <c r="AO51" i="44"/>
  <c r="P51" i="44"/>
  <c r="AL51" i="44"/>
  <c r="U51" i="44"/>
  <c r="D51" i="44"/>
  <c r="G11" i="45"/>
  <c r="S11" i="45"/>
  <c r="J11" i="45"/>
  <c r="O11" i="45"/>
  <c r="AD11" i="45"/>
  <c r="M64" i="44"/>
  <c r="AC38" i="45"/>
  <c r="AH30" i="45"/>
  <c r="AC60" i="45"/>
  <c r="Z35" i="45"/>
  <c r="AB74" i="44"/>
  <c r="T18" i="44"/>
  <c r="G40" i="45"/>
  <c r="R15" i="45"/>
  <c r="N36" i="45"/>
  <c r="AA51" i="44"/>
  <c r="AO11" i="45"/>
  <c r="AT62" i="44"/>
  <c r="AJ48" i="45"/>
  <c r="Z63" i="44"/>
  <c r="X59" i="44"/>
  <c r="AM19" i="45"/>
  <c r="I10" i="44"/>
  <c r="AA46" i="44"/>
  <c r="V62" i="45"/>
  <c r="AP66" i="45"/>
  <c r="AD64" i="44"/>
  <c r="X39" i="44"/>
  <c r="D60" i="44"/>
  <c r="AQ59" i="45"/>
  <c r="E38" i="45"/>
  <c r="AA10" i="45"/>
  <c r="M64" i="45"/>
  <c r="Q40" i="44"/>
  <c r="AQ39" i="45"/>
  <c r="AK15" i="44"/>
  <c r="N60" i="45"/>
  <c r="R60" i="45"/>
  <c r="U36" i="44"/>
  <c r="P35" i="45"/>
  <c r="D35" i="45"/>
  <c r="AT35" i="45"/>
  <c r="R11" i="44"/>
  <c r="AE11" i="44"/>
  <c r="AR50" i="44"/>
  <c r="AP50" i="44"/>
  <c r="AN50" i="44"/>
  <c r="F50" i="44"/>
  <c r="AM42" i="44"/>
  <c r="F42" i="44"/>
  <c r="L42" i="44"/>
  <c r="J42" i="44"/>
  <c r="AR74" i="44"/>
  <c r="AP74" i="44"/>
  <c r="AF74" i="44"/>
  <c r="AT74" i="44"/>
  <c r="W18" i="44"/>
  <c r="AJ18" i="44"/>
  <c r="AH18" i="44"/>
  <c r="AG18" i="44"/>
  <c r="W40" i="45"/>
  <c r="T40" i="45"/>
  <c r="E40" i="45"/>
  <c r="Y40" i="45"/>
  <c r="AK55" i="44"/>
  <c r="AQ55" i="44"/>
  <c r="J55" i="44"/>
  <c r="X55" i="44"/>
  <c r="U15" i="45"/>
  <c r="D15" i="45"/>
  <c r="Z15" i="45"/>
  <c r="Q15" i="45"/>
  <c r="H15" i="45"/>
  <c r="AT15" i="45"/>
  <c r="AR36" i="45"/>
  <c r="V36" i="45"/>
  <c r="AQ36" i="45"/>
  <c r="M36" i="45"/>
  <c r="U36" i="45"/>
  <c r="AE36" i="45"/>
  <c r="AG51" i="44"/>
  <c r="H51" i="44"/>
  <c r="AD51" i="44"/>
  <c r="M51" i="44"/>
  <c r="AI51" i="44"/>
  <c r="AR11" i="45"/>
  <c r="AQ11" i="45"/>
  <c r="W11" i="45"/>
  <c r="AN11" i="45"/>
  <c r="V11" i="45"/>
  <c r="T62" i="44"/>
  <c r="AS10" i="44"/>
  <c r="Z60" i="44"/>
  <c r="Z39" i="45"/>
  <c r="AH50" i="44"/>
  <c r="Q42" i="44"/>
  <c r="AD74" i="44"/>
  <c r="AQ40" i="45"/>
  <c r="AO55" i="44"/>
  <c r="O15" i="45"/>
  <c r="R36" i="45"/>
  <c r="AM51" i="44"/>
  <c r="AA11" i="45"/>
  <c r="AF26" i="45"/>
  <c r="T14" i="45"/>
  <c r="AH62" i="44"/>
  <c r="AO48" i="45"/>
  <c r="G63" i="44"/>
  <c r="W44" i="45"/>
  <c r="AC59" i="44"/>
  <c r="AQ38" i="44"/>
  <c r="AR70" i="45"/>
  <c r="AB10" i="44"/>
  <c r="AI30" i="44"/>
  <c r="AE66" i="45"/>
  <c r="Z63" i="45"/>
  <c r="AC39" i="44"/>
  <c r="AF60" i="44"/>
  <c r="O10" i="45"/>
  <c r="AI46" i="45"/>
  <c r="AI30" i="45"/>
  <c r="O64" i="45"/>
  <c r="AM40" i="44"/>
  <c r="AG39" i="45"/>
  <c r="S39" i="45"/>
  <c r="T15" i="44"/>
  <c r="AR60" i="45"/>
  <c r="AO36" i="44"/>
  <c r="D36" i="44"/>
  <c r="V35" i="45"/>
  <c r="AJ35" i="45"/>
  <c r="T11" i="44"/>
  <c r="AG11" i="44"/>
  <c r="F11" i="44"/>
  <c r="T50" i="44"/>
  <c r="Z50" i="44"/>
  <c r="P50" i="44"/>
  <c r="AD50" i="44"/>
  <c r="W42" i="44"/>
  <c r="AC42" i="44"/>
  <c r="AI42" i="44"/>
  <c r="AO42" i="44"/>
  <c r="T74" i="44"/>
  <c r="R74" i="44"/>
  <c r="P74" i="44"/>
  <c r="V74" i="44"/>
  <c r="G18" i="44"/>
  <c r="L18" i="44"/>
  <c r="J18" i="44"/>
  <c r="AF18" i="44"/>
  <c r="AL40" i="45"/>
  <c r="AP40" i="45"/>
  <c r="U40" i="45"/>
  <c r="AT40" i="45"/>
  <c r="M55" i="44"/>
  <c r="AA55" i="44"/>
  <c r="AG55" i="44"/>
  <c r="H55" i="44"/>
  <c r="E15" i="45"/>
  <c r="AI15" i="45"/>
  <c r="J15" i="45"/>
  <c r="AE15" i="45"/>
  <c r="AL15" i="45"/>
  <c r="AG36" i="45"/>
  <c r="F36" i="45"/>
  <c r="P36" i="45"/>
  <c r="W36" i="45"/>
  <c r="K36" i="45"/>
  <c r="AP51" i="44"/>
  <c r="Q51" i="44"/>
  <c r="AE51" i="44"/>
  <c r="N51" i="44"/>
  <c r="AR51" i="44"/>
  <c r="S51" i="44"/>
  <c r="AB11" i="45"/>
  <c r="K11" i="45"/>
  <c r="AG11" i="45"/>
  <c r="X11" i="45"/>
  <c r="F11" i="45"/>
  <c r="AM36" i="45"/>
  <c r="E36" i="45"/>
  <c r="L51" i="44"/>
  <c r="AL11" i="45"/>
  <c r="E15" i="44"/>
  <c r="AL35" i="45"/>
  <c r="AT50" i="44"/>
  <c r="O18" i="44"/>
  <c r="L40" i="45"/>
  <c r="AI55" i="44"/>
  <c r="M15" i="45"/>
  <c r="AC36" i="45"/>
  <c r="Y51" i="44"/>
  <c r="N11" i="45"/>
  <c r="AB14" i="44"/>
  <c r="Y14" i="44"/>
  <c r="G14" i="44"/>
  <c r="M14" i="44"/>
  <c r="V24" i="44"/>
  <c r="AE24" i="44"/>
  <c r="H24" i="44"/>
  <c r="AG24" i="44"/>
  <c r="L24" i="44"/>
  <c r="AC24" i="44"/>
  <c r="R34" i="44"/>
  <c r="T34" i="44"/>
  <c r="AT34" i="44"/>
  <c r="AA34" i="44"/>
  <c r="AM34" i="44"/>
  <c r="AL23" i="44"/>
  <c r="G43" i="44"/>
  <c r="D43" i="44"/>
  <c r="AT43" i="44"/>
  <c r="Y43" i="44"/>
  <c r="AJ43" i="44"/>
  <c r="R17" i="45"/>
  <c r="AB17" i="45"/>
  <c r="AC17" i="45"/>
  <c r="AD17" i="45"/>
  <c r="P17" i="45"/>
  <c r="AO17" i="45"/>
  <c r="S28" i="44"/>
  <c r="K28" i="44"/>
  <c r="L28" i="44"/>
  <c r="AC28" i="44"/>
  <c r="AT28" i="44"/>
  <c r="Y28" i="44"/>
  <c r="AO23" i="45"/>
  <c r="AR46" i="45"/>
  <c r="I9" i="45"/>
  <c r="AI9" i="45"/>
  <c r="E9" i="45"/>
  <c r="N9" i="45"/>
  <c r="W9" i="45"/>
  <c r="Q9" i="45"/>
  <c r="S74" i="44"/>
  <c r="K9" i="44"/>
  <c r="U9" i="44"/>
  <c r="AD9" i="44"/>
  <c r="T9" i="44"/>
  <c r="Q9" i="44"/>
  <c r="AH9" i="44"/>
  <c r="W35" i="44"/>
  <c r="AQ56" i="45"/>
  <c r="G56" i="45"/>
  <c r="AH56" i="45"/>
  <c r="F56" i="45"/>
  <c r="AI56" i="45"/>
  <c r="AS23" i="45"/>
  <c r="R23" i="45"/>
  <c r="I23" i="45"/>
  <c r="AP23" i="45"/>
  <c r="H23" i="45"/>
  <c r="AR20" i="45"/>
  <c r="U20" i="45"/>
  <c r="AK20" i="45"/>
  <c r="Y20" i="45"/>
  <c r="K20" i="45"/>
  <c r="M72" i="44"/>
  <c r="Z72" i="44"/>
  <c r="AR72" i="44"/>
  <c r="AK72" i="44"/>
  <c r="Q72" i="44"/>
  <c r="Q73" i="44"/>
  <c r="AP73" i="44"/>
  <c r="T73" i="44"/>
  <c r="AK73" i="44"/>
  <c r="G73" i="44"/>
  <c r="AF73" i="44"/>
  <c r="AA22" i="45"/>
  <c r="G22" i="45"/>
  <c r="AI22" i="45"/>
  <c r="N22" i="45"/>
  <c r="AH22" i="45"/>
  <c r="AS22" i="45"/>
  <c r="S17" i="44"/>
  <c r="AC17" i="44"/>
  <c r="G17" i="44"/>
  <c r="AF17" i="44"/>
  <c r="L17" i="44"/>
  <c r="AT17" i="44"/>
  <c r="H42" i="45"/>
  <c r="AM42" i="45"/>
  <c r="X42" i="45"/>
  <c r="AJ42" i="45"/>
  <c r="W42" i="45"/>
  <c r="AQ42" i="45"/>
  <c r="J31" i="44"/>
  <c r="L31" i="44"/>
  <c r="AN31" i="44"/>
  <c r="AJ31" i="44"/>
  <c r="AM31" i="44"/>
  <c r="AK43" i="45"/>
  <c r="R43" i="45"/>
  <c r="M43" i="45"/>
  <c r="AL43" i="45"/>
  <c r="AC43" i="45"/>
  <c r="AB42" i="44"/>
  <c r="H42" i="44"/>
  <c r="S41" i="45"/>
  <c r="AI41" i="45"/>
  <c r="Z41" i="45"/>
  <c r="AR41" i="45"/>
  <c r="N41" i="45"/>
  <c r="R52" i="45"/>
  <c r="Y52" i="45"/>
  <c r="AS52" i="45"/>
  <c r="AA52" i="45"/>
  <c r="H52" i="45"/>
  <c r="L12" i="44"/>
  <c r="U12" i="44"/>
  <c r="AD12" i="44"/>
  <c r="K12" i="44"/>
  <c r="Q12" i="44"/>
  <c r="AM35" i="44"/>
  <c r="S35" i="44"/>
  <c r="X35" i="44"/>
  <c r="M35" i="44"/>
  <c r="R31" i="45"/>
  <c r="L31" i="45"/>
  <c r="AS31" i="45"/>
  <c r="AI31" i="45"/>
  <c r="F31" i="45"/>
  <c r="AF31" i="45"/>
  <c r="K45" i="45"/>
  <c r="AA45" i="45"/>
  <c r="P45" i="45"/>
  <c r="AP45" i="45"/>
  <c r="M45" i="45"/>
  <c r="AD45" i="45"/>
  <c r="AP52" i="44"/>
  <c r="F52" i="44"/>
  <c r="X52" i="44"/>
  <c r="AQ52" i="44"/>
  <c r="I52" i="44"/>
  <c r="AF7" i="39" l="1"/>
  <c r="AT7" i="39"/>
  <c r="K7" i="44"/>
  <c r="D7" i="45"/>
  <c r="B26" i="38" s="1"/>
  <c r="AL7" i="44"/>
  <c r="T7" i="45"/>
  <c r="X7" i="44"/>
  <c r="AS7" i="45"/>
  <c r="AP7" i="45"/>
  <c r="M7" i="44"/>
  <c r="N7" i="44"/>
  <c r="L7" i="39"/>
  <c r="AH7" i="39"/>
  <c r="E7" i="39"/>
  <c r="R7" i="39"/>
  <c r="AN7" i="39"/>
  <c r="AH7" i="45"/>
  <c r="Q7" i="45"/>
  <c r="AE7" i="44"/>
  <c r="M7" i="45"/>
  <c r="H7" i="44"/>
  <c r="AC7" i="45"/>
  <c r="AO7" i="44"/>
  <c r="O7" i="45"/>
  <c r="S7" i="45"/>
  <c r="V7" i="44"/>
  <c r="AA7" i="45"/>
  <c r="E7" i="44"/>
  <c r="AE7" i="39"/>
  <c r="AM7" i="39"/>
  <c r="AB7" i="39"/>
  <c r="N7" i="39"/>
  <c r="AD7" i="39"/>
  <c r="AQ7" i="44"/>
  <c r="W7" i="45"/>
  <c r="AT7" i="45"/>
  <c r="J7" i="44"/>
  <c r="AJ7" i="44"/>
  <c r="AE7" i="45"/>
  <c r="V7" i="45"/>
  <c r="Y7" i="44"/>
  <c r="AL7" i="45"/>
  <c r="AF7" i="45"/>
  <c r="F7" i="45"/>
  <c r="AM7" i="44"/>
  <c r="O7" i="39"/>
  <c r="AR7" i="45"/>
  <c r="AJ7" i="39"/>
  <c r="AG7" i="39"/>
  <c r="K7" i="39"/>
  <c r="U7" i="39"/>
  <c r="AC7" i="39"/>
  <c r="R7" i="45"/>
  <c r="AH7" i="44"/>
  <c r="Q7" i="44"/>
  <c r="N7" i="45"/>
  <c r="AN7" i="44"/>
  <c r="AG7" i="44"/>
  <c r="H7" i="45"/>
  <c r="AN7" i="45"/>
  <c r="I7" i="39"/>
  <c r="AM7" i="45"/>
  <c r="AP7" i="44"/>
  <c r="P7" i="45"/>
  <c r="G7" i="45"/>
  <c r="I7" i="44"/>
  <c r="AI7" i="39"/>
  <c r="J7" i="39"/>
  <c r="F7" i="39"/>
  <c r="AP7" i="39"/>
  <c r="H7" i="39"/>
  <c r="X7" i="39"/>
  <c r="AO7" i="39"/>
  <c r="G7" i="39"/>
  <c r="T7" i="44"/>
  <c r="W7" i="44"/>
  <c r="D7" i="44"/>
  <c r="X7" i="45"/>
  <c r="P7" i="44"/>
  <c r="AD7" i="45"/>
  <c r="R7" i="44"/>
  <c r="AG7" i="45"/>
  <c r="AQ7" i="45"/>
  <c r="Z7" i="44"/>
  <c r="D7" i="39"/>
  <c r="H6" i="38" s="1"/>
  <c r="T7" i="39"/>
  <c r="Q7" i="39"/>
  <c r="Z7" i="39"/>
  <c r="AQ7" i="39"/>
  <c r="AK7" i="39"/>
  <c r="E7" i="45"/>
  <c r="AD7" i="44"/>
  <c r="AI7" i="45"/>
  <c r="F7" i="44"/>
  <c r="AF7" i="44"/>
  <c r="K7" i="45"/>
  <c r="AT7" i="44"/>
  <c r="U7" i="45"/>
  <c r="AI7" i="44"/>
  <c r="P7" i="39"/>
  <c r="AL7" i="39"/>
  <c r="S7" i="39"/>
  <c r="AA7" i="39"/>
  <c r="U7" i="44"/>
  <c r="I7" i="45"/>
  <c r="AR7" i="44"/>
  <c r="O7" i="44"/>
  <c r="AK7" i="45"/>
  <c r="AK7" i="44"/>
  <c r="L7" i="45"/>
  <c r="S7" i="44"/>
  <c r="AS7" i="44"/>
  <c r="Z7" i="45"/>
  <c r="M7" i="39"/>
  <c r="Y7" i="39"/>
  <c r="AR7" i="39"/>
  <c r="W7" i="39"/>
  <c r="V7" i="39"/>
  <c r="AB7" i="44"/>
  <c r="AB7" i="45"/>
  <c r="AA7" i="44"/>
  <c r="AO7" i="45"/>
  <c r="Y7" i="45"/>
  <c r="AC7" i="44"/>
  <c r="J7" i="45"/>
  <c r="G7" i="44"/>
  <c r="AJ7" i="45"/>
  <c r="L7" i="44"/>
  <c r="AS7" i="39"/>
  <c r="H7" i="38" l="1"/>
  <c r="B27" i="38"/>
  <c r="B28" i="38" s="1"/>
  <c r="A4" i="39"/>
  <c r="B4" i="39" l="1"/>
  <c r="I6" i="38"/>
  <c r="C4" i="39" l="1"/>
  <c r="I7" i="38" s="1"/>
  <c r="I4" i="38"/>
  <c r="I5" i="38"/>
</calcChain>
</file>

<file path=xl/comments1.xml><?xml version="1.0" encoding="utf-8"?>
<comments xmlns="http://schemas.openxmlformats.org/spreadsheetml/2006/main">
  <authors>
    <author>Mike Smart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Mike Smart:</t>
        </r>
        <r>
          <rPr>
            <sz val="9"/>
            <color indexed="81"/>
            <rFont val="Tahoma"/>
            <family val="2"/>
          </rPr>
          <t xml:space="preserve">
Assumption is that replacement cost for a given pipe size does not depend on whether it is maintained as Avoid fail or Run to fail.</t>
        </r>
      </text>
    </comment>
  </commentList>
</comments>
</file>

<file path=xl/comments2.xml><?xml version="1.0" encoding="utf-8"?>
<comments xmlns="http://schemas.openxmlformats.org/spreadsheetml/2006/main">
  <authors>
    <author>Mike Smart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Mike Smart:</t>
        </r>
        <r>
          <rPr>
            <sz val="9"/>
            <color indexed="81"/>
            <rFont val="Tahoma"/>
            <family val="2"/>
          </rPr>
          <t xml:space="preserve">
crews allocated to water: .5*callout ratio + .5*reactive expense ratio</t>
        </r>
      </text>
    </comment>
  </commentList>
</comments>
</file>

<file path=xl/sharedStrings.xml><?xml version="1.0" encoding="utf-8"?>
<sst xmlns="http://schemas.openxmlformats.org/spreadsheetml/2006/main" count="551" uniqueCount="127">
  <si>
    <t>%</t>
  </si>
  <si>
    <t>MODELLER:</t>
  </si>
  <si>
    <t>email</t>
  </si>
  <si>
    <t>median</t>
  </si>
  <si>
    <t>Independent Pricing and Regulatory Tribunal of NSW</t>
  </si>
  <si>
    <t>Water Continuity Standard Optimisation model</t>
  </si>
  <si>
    <t>run to fail</t>
  </si>
  <si>
    <t>Question #</t>
  </si>
  <si>
    <t>37a</t>
  </si>
  <si>
    <t>38a</t>
  </si>
  <si>
    <t>37b</t>
  </si>
  <si>
    <t>38b</t>
  </si>
  <si>
    <t>SPS Q#</t>
  </si>
  <si>
    <t>water</t>
  </si>
  <si>
    <t>critical</t>
  </si>
  <si>
    <t>retic</t>
  </si>
  <si>
    <t>Quantity</t>
  </si>
  <si>
    <t>avg mins duration of interruption</t>
  </si>
  <si>
    <t>median mins duration of interruption</t>
  </si>
  <si>
    <t>std dev mins duration of interruption</t>
  </si>
  <si>
    <t>2013-14</t>
  </si>
  <si>
    <t>2014-15</t>
  </si>
  <si>
    <t>2015-16</t>
  </si>
  <si>
    <t>2016-17</t>
  </si>
  <si>
    <t>2017-18</t>
  </si>
  <si>
    <t>K12</t>
  </si>
  <si>
    <t>K9</t>
  </si>
  <si>
    <t>PN16</t>
  </si>
  <si>
    <t>PN20</t>
  </si>
  <si>
    <t>PN35</t>
  </si>
  <si>
    <t>Unknown</t>
  </si>
  <si>
    <t>Retic</t>
  </si>
  <si>
    <t>Critical</t>
  </si>
  <si>
    <t>cross-sectional area</t>
  </si>
  <si>
    <t>pipe_size</t>
  </si>
  <si>
    <t>Total (m)</t>
  </si>
  <si>
    <t>Percentage (%)</t>
  </si>
  <si>
    <t>Lognormal distribution</t>
  </si>
  <si>
    <t>M</t>
  </si>
  <si>
    <t>S</t>
  </si>
  <si>
    <t>mean of underlying normal distribution</t>
  </si>
  <si>
    <t>std dev of underlying normal dist</t>
  </si>
  <si>
    <t>CDF</t>
  </si>
  <si>
    <t>@</t>
  </si>
  <si>
    <t>check variance est (sqrt(LN var)/Std dev mins)</t>
  </si>
  <si>
    <t>Value close to 1 supports assumption of lognormal distribution.</t>
  </si>
  <si>
    <t>Project</t>
  </si>
  <si>
    <t>$m(2011/12nominal)</t>
  </si>
  <si>
    <t>$m(2015/16nominal)</t>
  </si>
  <si>
    <t>Criticalwatermainrenewals</t>
  </si>
  <si>
    <t>Criticalwatermainconditionassessment</t>
  </si>
  <si>
    <t>Valveinspections</t>
  </si>
  <si>
    <t>ValveRenewal</t>
  </si>
  <si>
    <t>Unit costs</t>
  </si>
  <si>
    <t>$m/km</t>
  </si>
  <si>
    <t>$m/valve</t>
  </si>
  <si>
    <t>Reticulationwatermainrenewals</t>
  </si>
  <si>
    <t>variable</t>
  </si>
  <si>
    <t>avoid fail</t>
  </si>
  <si>
    <t>fraction of km pipe replaced/yr</t>
  </si>
  <si>
    <t>replacement cost $m/km replaced</t>
  </si>
  <si>
    <t>fraction of CWM km inspected/yr</t>
  </si>
  <si>
    <t>inspection cost $m/km inspected</t>
  </si>
  <si>
    <t>CWM valves/km inspected/yr</t>
  </si>
  <si>
    <t>inspection cost $ per valve</t>
  </si>
  <si>
    <t>CWM valves/km replaced/yr</t>
  </si>
  <si>
    <t>replacement cost $m/valve</t>
  </si>
  <si>
    <t>breaks or leaks /km/yr</t>
  </si>
  <si>
    <t>fraction of breaks leading to interrupt</t>
  </si>
  <si>
    <t>units</t>
  </si>
  <si>
    <t>fraction</t>
  </si>
  <si>
    <t>valves/km/yr</t>
  </si>
  <si>
    <t>$/valve</t>
  </si>
  <si>
    <t>#/km/yr</t>
  </si>
  <si>
    <t>cost per crew person per year</t>
  </si>
  <si>
    <t>pipe diameter</t>
  </si>
  <si>
    <t>km</t>
  </si>
  <si>
    <t># properties affected</t>
  </si>
  <si>
    <t>x</t>
  </si>
  <si>
    <t>Smallest avoid fail diameter</t>
  </si>
  <si>
    <t>status quo</t>
  </si>
  <si>
    <t>Social cost ($m/yr)</t>
  </si>
  <si>
    <t>Inconvenience value of service interruptions ($/property/yr)</t>
  </si>
  <si>
    <t>Least cost</t>
  </si>
  <si>
    <t>Least cost strategy #</t>
  </si>
  <si>
    <t>strategy #</t>
  </si>
  <si>
    <t>WTA</t>
  </si>
  <si>
    <t>WTP</t>
  </si>
  <si>
    <t>short:  1-3 hrs duration</t>
  </si>
  <si>
    <t>long:  6-8 hrs duration</t>
  </si>
  <si>
    <t>Source:  SWC/CIE Phase 2 Summary Customer Engagement slides Oct 2018</t>
  </si>
  <si>
    <t>100 year asset life assumed</t>
  </si>
  <si>
    <t>AF M</t>
  </si>
  <si>
    <t>RTF M</t>
  </si>
  <si>
    <t>AF p(short interruption)</t>
  </si>
  <si>
    <t>RTF p(short interruption)</t>
  </si>
  <si>
    <t>WTP or WTA?</t>
  </si>
  <si>
    <t>social cost of strategy ($m/yr)</t>
  </si>
  <si>
    <t># prop suffering &gt;5hr unplanned interruption</t>
  </si>
  <si>
    <t>expected # properties suffering long interruption</t>
  </si>
  <si>
    <t># properties scaling factor</t>
  </si>
  <si>
    <t>area scaled to 20mm diam = P1</t>
  </si>
  <si>
    <t>expected # properties/yr suffering a 5hr+ interruption</t>
  </si>
  <si>
    <t>expected # properties/yr suffering an interruption of any duration</t>
  </si>
  <si>
    <t>expected # properties suffering any interruption</t>
  </si>
  <si>
    <t>FY17</t>
  </si>
  <si>
    <t>status quo # interruptions</t>
  </si>
  <si>
    <t>status quo # long interruptions</t>
  </si>
  <si>
    <t>status quo # short interruptions</t>
  </si>
  <si>
    <t>targets</t>
  </si>
  <si>
    <t>Output summary</t>
  </si>
  <si>
    <t>least cost scenario</t>
  </si>
  <si>
    <t>not used at present</t>
  </si>
  <si>
    <t>Long interrupt threshold in minutes:</t>
  </si>
  <si>
    <t>Likelihood an interruption will exceed Long Interrupt Threshold</t>
  </si>
  <si>
    <t>LIT</t>
  </si>
  <si>
    <t>Inconvenience value of service interruptions ($/property/km pipe/yr)</t>
  </si>
  <si>
    <t>unplanned interruption incr/decr by 10/1000 chance (ie, +/- 1%)</t>
  </si>
  <si>
    <t>Water continuity</t>
  </si>
  <si>
    <t>Inputs that do not depend on scenario or pipe-type</t>
  </si>
  <si>
    <t>2012-16 Outputs</t>
  </si>
  <si>
    <t>2016-20 Outputs</t>
  </si>
  <si>
    <t># crew staff notionally allocated to water</t>
  </si>
  <si>
    <t>FY14-18 5 yr average</t>
  </si>
  <si>
    <t>Mike Smart</t>
  </si>
  <si>
    <t>mike_smart@ipart.nsw.gov.au</t>
  </si>
  <si>
    <t>IPART assumption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</si>
</sst>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;[Red]\-&quot;$&quot;#,##0.00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%"/>
    <numFmt numFmtId="166" formatCode="#,##0.0"/>
    <numFmt numFmtId="167" formatCode="_(* #,##0.0_);_(* \(#,##0.0\);_(* &quot;-&quot;??_);_(@_)"/>
    <numFmt numFmtId="168" formatCode="_-* #,##0_-;\-* #,##0_-;_-* &quot;-&quot;??_-;_-@_-"/>
    <numFmt numFmtId="169" formatCode="_-* #,##0.000_-;\-* #,##0.000_-;_-* &quot;-&quot;??_-;_-@_-"/>
    <numFmt numFmtId="170" formatCode="_-* #,##0.0000_-;\-* #,##0.0000_-;_-* &quot;-&quot;??_-;_-@_-"/>
    <numFmt numFmtId="171" formatCode="_-* #,##0.00000_-;\-* #,##0.00000_-;_-* &quot;-&quot;??_-;_-@_-"/>
  </numFmts>
  <fonts count="28" x14ac:knownFonts="1">
    <font>
      <sz val="9"/>
      <name val="Arial"/>
      <family val="2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Calibri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rgb="FF00FFFF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6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1" applyNumberFormat="0" applyFont="0" applyFill="0" applyAlignment="0" applyProtection="0"/>
    <xf numFmtId="164" fontId="7" fillId="0" borderId="0" applyNumberFormat="0" applyFill="0" applyBorder="0" applyAlignment="0">
      <alignment horizontal="left"/>
    </xf>
    <xf numFmtId="0" fontId="8" fillId="0" borderId="0" applyNumberFormat="0" applyFill="0" applyBorder="0" applyAlignment="0"/>
    <xf numFmtId="4" fontId="6" fillId="4" borderId="0" applyBorder="0" applyAlignment="0">
      <alignment horizontal="right"/>
      <protection locked="0"/>
    </xf>
    <xf numFmtId="165" fontId="6" fillId="4" borderId="0" applyBorder="0" applyAlignment="0">
      <alignment horizontal="right"/>
      <protection locked="0"/>
    </xf>
    <xf numFmtId="3" fontId="9" fillId="0" borderId="0" applyNumberFormat="0" applyFill="0" applyBorder="0" applyAlignment="0" applyProtection="0">
      <protection locked="0"/>
    </xf>
    <xf numFmtId="41" fontId="10" fillId="5" borderId="0" applyNumberFormat="0" applyBorder="0" applyAlignment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6" fontId="6" fillId="2" borderId="0" applyBorder="0">
      <alignment horizontal="right"/>
      <protection locked="0"/>
    </xf>
    <xf numFmtId="165" fontId="6" fillId="3" borderId="0" applyBorder="0" applyAlignment="0">
      <protection locked="0"/>
    </xf>
    <xf numFmtId="0" fontId="17" fillId="6" borderId="0" applyNumberFormat="0" applyBorder="0" applyAlignment="0" applyProtection="0"/>
    <xf numFmtId="165" fontId="6" fillId="2" borderId="0" applyBorder="0" applyAlignment="0">
      <alignment horizontal="left"/>
      <protection locked="0"/>
    </xf>
    <xf numFmtId="166" fontId="6" fillId="3" borderId="2" applyBorder="0" applyAlignment="0">
      <alignment horizontal="right"/>
      <protection locked="0"/>
    </xf>
    <xf numFmtId="10" fontId="6" fillId="4" borderId="0" applyBorder="0" applyAlignment="0">
      <alignment horizontal="right"/>
      <protection locked="0"/>
    </xf>
    <xf numFmtId="9" fontId="18" fillId="0" borderId="0" applyFont="0" applyBorder="0" applyAlignment="0" applyProtection="0"/>
    <xf numFmtId="9" fontId="18" fillId="0" borderId="0" applyFon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3">
    <xf numFmtId="0" fontId="0" fillId="0" borderId="0" xfId="0"/>
    <xf numFmtId="4" fontId="6" fillId="4" borderId="0" xfId="6" applyBorder="1" applyAlignment="1">
      <protection locked="0"/>
    </xf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9" fillId="0" borderId="0" xfId="8" applyNumberFormat="1" applyFont="1" applyFill="1" applyAlignment="1" applyProtection="1"/>
    <xf numFmtId="0" fontId="12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4" fillId="0" borderId="0" xfId="0" applyFont="1" applyFill="1" applyAlignment="1"/>
    <xf numFmtId="0" fontId="0" fillId="0" borderId="4" xfId="0" applyFont="1" applyBorder="1" applyAlignment="1"/>
    <xf numFmtId="0" fontId="0" fillId="0" borderId="0" xfId="0" applyFont="1" applyFill="1" applyBorder="1" applyAlignment="1">
      <alignment horizontal="left" vertical="top"/>
    </xf>
    <xf numFmtId="0" fontId="15" fillId="0" borderId="0" xfId="1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167" fontId="9" fillId="0" borderId="0" xfId="1" applyNumberFormat="1" applyFont="1" applyFill="1" applyBorder="1" applyAlignment="1">
      <alignment horizontal="left"/>
    </xf>
    <xf numFmtId="167" fontId="7" fillId="0" borderId="0" xfId="4" applyNumberFormat="1" applyFont="1" applyFill="1" applyBorder="1" applyAlignment="1">
      <alignment horizontal="left"/>
    </xf>
    <xf numFmtId="167" fontId="7" fillId="0" borderId="0" xfId="1" applyNumberFormat="1" applyFont="1" applyFill="1" applyBorder="1" applyAlignment="1">
      <alignment horizontal="left"/>
    </xf>
    <xf numFmtId="167" fontId="8" fillId="0" borderId="0" xfId="5" applyNumberFormat="1" applyFont="1" applyFill="1" applyBorder="1" applyAlignment="1">
      <alignment horizontal="left"/>
    </xf>
    <xf numFmtId="167" fontId="8" fillId="0" borderId="0" xfId="1" applyNumberFormat="1" applyFont="1" applyFill="1" applyBorder="1" applyAlignment="1">
      <alignment horizontal="left"/>
    </xf>
    <xf numFmtId="4" fontId="6" fillId="4" borderId="0" xfId="6" applyAlignment="1">
      <protection locked="0"/>
    </xf>
    <xf numFmtId="3" fontId="6" fillId="4" borderId="0" xfId="6" applyNumberFormat="1" applyAlignment="1">
      <protection locked="0"/>
    </xf>
    <xf numFmtId="0" fontId="0" fillId="0" borderId="0" xfId="0" applyFill="1"/>
    <xf numFmtId="0" fontId="0" fillId="0" borderId="0" xfId="0" applyFill="1" applyBorder="1"/>
    <xf numFmtId="168" fontId="21" fillId="8" borderId="5" xfId="23" applyNumberFormat="1" applyFont="1" applyFill="1" applyBorder="1" applyAlignment="1">
      <alignment horizontal="center"/>
    </xf>
    <xf numFmtId="168" fontId="0" fillId="0" borderId="5" xfId="23" applyNumberFormat="1" applyFont="1" applyBorder="1"/>
    <xf numFmtId="168" fontId="0" fillId="0" borderId="0" xfId="23" applyNumberFormat="1" applyFont="1"/>
    <xf numFmtId="10" fontId="0" fillId="0" borderId="5" xfId="24" applyNumberFormat="1" applyFont="1" applyBorder="1"/>
    <xf numFmtId="168" fontId="20" fillId="0" borderId="0" xfId="1" applyNumberFormat="1" applyFont="1"/>
    <xf numFmtId="0" fontId="20" fillId="0" borderId="0" xfId="22" applyFont="1"/>
    <xf numFmtId="0" fontId="20" fillId="0" borderId="0" xfId="22" applyFont="1" applyAlignment="1">
      <alignment wrapText="1"/>
    </xf>
    <xf numFmtId="168" fontId="20" fillId="0" borderId="0" xfId="22" applyNumberFormat="1" applyFont="1" applyAlignment="1">
      <alignment wrapText="1"/>
    </xf>
    <xf numFmtId="168" fontId="20" fillId="0" borderId="0" xfId="22" applyNumberFormat="1" applyFont="1"/>
    <xf numFmtId="168" fontId="20" fillId="0" borderId="0" xfId="23" applyNumberFormat="1" applyFont="1"/>
    <xf numFmtId="168" fontId="6" fillId="0" borderId="5" xfId="23" applyNumberFormat="1" applyFont="1" applyBorder="1"/>
    <xf numFmtId="0" fontId="0" fillId="0" borderId="0" xfId="0" applyFill="1" applyAlignment="1">
      <alignment horizontal="right"/>
    </xf>
    <xf numFmtId="0" fontId="0" fillId="0" borderId="9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43" fontId="0" fillId="0" borderId="0" xfId="1" applyFont="1" applyFill="1" applyBorder="1"/>
    <xf numFmtId="43" fontId="0" fillId="0" borderId="12" xfId="1" applyFont="1" applyFill="1" applyBorder="1"/>
    <xf numFmtId="43" fontId="0" fillId="0" borderId="0" xfId="0" applyNumberFormat="1" applyFill="1" applyBorder="1"/>
    <xf numFmtId="43" fontId="0" fillId="0" borderId="12" xfId="0" applyNumberFormat="1" applyFill="1" applyBorder="1"/>
    <xf numFmtId="0" fontId="0" fillId="0" borderId="0" xfId="0" quotePrefix="1" applyFill="1" applyBorder="1"/>
    <xf numFmtId="0" fontId="0" fillId="0" borderId="12" xfId="0" applyFill="1" applyBorder="1"/>
    <xf numFmtId="0" fontId="0" fillId="0" borderId="0" xfId="0" applyFill="1" applyBorder="1" applyAlignment="1">
      <alignment horizontal="right"/>
    </xf>
    <xf numFmtId="0" fontId="0" fillId="0" borderId="13" xfId="0" applyFill="1" applyBorder="1"/>
    <xf numFmtId="0" fontId="0" fillId="0" borderId="7" xfId="0" applyFill="1" applyBorder="1"/>
    <xf numFmtId="43" fontId="0" fillId="0" borderId="7" xfId="0" applyNumberFormat="1" applyFill="1" applyBorder="1"/>
    <xf numFmtId="0" fontId="22" fillId="0" borderId="8" xfId="0" applyFont="1" applyFill="1" applyBorder="1" applyAlignment="1">
      <alignment horizontal="right"/>
    </xf>
    <xf numFmtId="11" fontId="0" fillId="0" borderId="8" xfId="0" applyNumberFormat="1" applyFill="1" applyBorder="1"/>
    <xf numFmtId="43" fontId="0" fillId="0" borderId="21" xfId="0" applyNumberFormat="1" applyFill="1" applyBorder="1"/>
    <xf numFmtId="43" fontId="0" fillId="0" borderId="21" xfId="0" applyNumberForma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0" fillId="0" borderId="20" xfId="0" applyFill="1" applyBorder="1" applyAlignment="1">
      <alignment wrapText="1"/>
    </xf>
    <xf numFmtId="0" fontId="23" fillId="0" borderId="0" xfId="22" applyFont="1"/>
    <xf numFmtId="0" fontId="4" fillId="0" borderId="0" xfId="22"/>
    <xf numFmtId="43" fontId="20" fillId="0" borderId="0" xfId="23" applyFont="1"/>
    <xf numFmtId="169" fontId="20" fillId="0" borderId="0" xfId="23" applyNumberFormat="1" applyFont="1"/>
    <xf numFmtId="171" fontId="20" fillId="0" borderId="0" xfId="23" applyNumberFormat="1" applyFont="1"/>
    <xf numFmtId="0" fontId="20" fillId="0" borderId="0" xfId="25" applyFont="1"/>
    <xf numFmtId="165" fontId="6" fillId="4" borderId="0" xfId="7" applyFont="1" applyAlignment="1">
      <protection locked="0"/>
    </xf>
    <xf numFmtId="43" fontId="20" fillId="0" borderId="0" xfId="1" applyFont="1"/>
    <xf numFmtId="0" fontId="24" fillId="0" borderId="5" xfId="25" applyFont="1" applyBorder="1"/>
    <xf numFmtId="0" fontId="25" fillId="0" borderId="0" xfId="25" applyFont="1"/>
    <xf numFmtId="43" fontId="6" fillId="4" borderId="0" xfId="1" applyFill="1" applyAlignment="1" applyProtection="1">
      <protection locked="0"/>
    </xf>
    <xf numFmtId="168" fontId="20" fillId="0" borderId="0" xfId="1" applyNumberFormat="1" applyFont="1" applyAlignment="1">
      <alignment wrapText="1"/>
    </xf>
    <xf numFmtId="168" fontId="20" fillId="0" borderId="0" xfId="1" applyNumberFormat="1" applyFont="1" applyAlignment="1">
      <alignment horizontal="right"/>
    </xf>
    <xf numFmtId="0" fontId="20" fillId="0" borderId="2" xfId="25" applyFont="1" applyBorder="1"/>
    <xf numFmtId="0" fontId="24" fillId="0" borderId="5" xfId="25" applyFont="1" applyBorder="1" applyAlignment="1">
      <alignment wrapText="1"/>
    </xf>
    <xf numFmtId="43" fontId="20" fillId="0" borderId="2" xfId="1" applyFont="1" applyBorder="1"/>
    <xf numFmtId="168" fontId="20" fillId="0" borderId="2" xfId="1" applyNumberFormat="1" applyFont="1" applyBorder="1" applyAlignment="1">
      <alignment horizontal="right"/>
    </xf>
    <xf numFmtId="4" fontId="0" fillId="4" borderId="0" xfId="6" applyFont="1" applyAlignment="1">
      <protection locked="0"/>
    </xf>
    <xf numFmtId="0" fontId="20" fillId="0" borderId="5" xfId="25" applyFont="1" applyBorder="1" applyAlignment="1">
      <alignment wrapText="1"/>
    </xf>
    <xf numFmtId="0" fontId="20" fillId="0" borderId="0" xfId="25" applyFont="1" applyFill="1" applyBorder="1"/>
    <xf numFmtId="4" fontId="0" fillId="0" borderId="0" xfId="6" applyFont="1" applyFill="1" applyBorder="1" applyAlignment="1">
      <protection locked="0"/>
    </xf>
    <xf numFmtId="168" fontId="20" fillId="0" borderId="0" xfId="1" applyNumberFormat="1" applyFont="1" applyFill="1" applyBorder="1"/>
    <xf numFmtId="0" fontId="20" fillId="0" borderId="0" xfId="25" applyFont="1" applyFill="1" applyBorder="1" applyAlignment="1">
      <alignment wrapText="1"/>
    </xf>
    <xf numFmtId="168" fontId="20" fillId="0" borderId="0" xfId="1" applyNumberFormat="1" applyFont="1" applyFill="1" applyBorder="1" applyAlignment="1">
      <alignment wrapText="1"/>
    </xf>
    <xf numFmtId="43" fontId="20" fillId="0" borderId="0" xfId="25" applyNumberFormat="1" applyFont="1" applyFill="1" applyBorder="1"/>
    <xf numFmtId="0" fontId="9" fillId="0" borderId="0" xfId="8" applyNumberFormat="1" applyProtection="1"/>
    <xf numFmtId="0" fontId="20" fillId="7" borderId="0" xfId="25" applyFont="1" applyFill="1"/>
    <xf numFmtId="0" fontId="20" fillId="9" borderId="0" xfId="25" applyFont="1" applyFill="1"/>
    <xf numFmtId="3" fontId="6" fillId="0" borderId="0" xfId="6" applyNumberFormat="1" applyFill="1" applyAlignment="1">
      <protection locked="0"/>
    </xf>
    <xf numFmtId="0" fontId="20" fillId="0" borderId="5" xfId="25" applyFont="1" applyBorder="1" applyAlignment="1">
      <alignment horizontal="right"/>
    </xf>
    <xf numFmtId="3" fontId="6" fillId="4" borderId="5" xfId="6" applyNumberFormat="1" applyBorder="1" applyAlignment="1">
      <protection locked="0"/>
    </xf>
    <xf numFmtId="3" fontId="6" fillId="0" borderId="7" xfId="6" applyNumberFormat="1" applyFill="1" applyBorder="1" applyAlignment="1">
      <protection locked="0"/>
    </xf>
    <xf numFmtId="0" fontId="20" fillId="6" borderId="0" xfId="25" applyFont="1" applyFill="1"/>
    <xf numFmtId="43" fontId="20" fillId="0" borderId="0" xfId="25" applyNumberFormat="1" applyFont="1" applyFill="1"/>
    <xf numFmtId="0" fontId="20" fillId="0" borderId="0" xfId="25" applyFont="1" applyFill="1"/>
    <xf numFmtId="0" fontId="20" fillId="0" borderId="2" xfId="25" applyFont="1" applyFill="1" applyBorder="1"/>
    <xf numFmtId="0" fontId="24" fillId="0" borderId="0" xfId="25" applyFont="1" applyFill="1"/>
    <xf numFmtId="43" fontId="20" fillId="0" borderId="0" xfId="1" applyFont="1" applyFill="1"/>
    <xf numFmtId="168" fontId="20" fillId="0" borderId="0" xfId="1" applyNumberFormat="1" applyFont="1" applyFill="1"/>
    <xf numFmtId="0" fontId="20" fillId="0" borderId="5" xfId="25" applyFont="1" applyFill="1" applyBorder="1"/>
    <xf numFmtId="168" fontId="20" fillId="0" borderId="0" xfId="1" applyNumberFormat="1" applyFont="1" applyFill="1" applyAlignment="1">
      <alignment horizontal="right"/>
    </xf>
    <xf numFmtId="0" fontId="20" fillId="0" borderId="6" xfId="25" applyFont="1" applyFill="1" applyBorder="1"/>
    <xf numFmtId="168" fontId="20" fillId="0" borderId="0" xfId="1" applyNumberFormat="1" applyFont="1" applyFill="1" applyAlignment="1">
      <alignment wrapText="1"/>
    </xf>
    <xf numFmtId="0" fontId="20" fillId="0" borderId="0" xfId="25" applyFont="1" applyFill="1" applyAlignment="1">
      <alignment wrapText="1"/>
    </xf>
    <xf numFmtId="168" fontId="20" fillId="0" borderId="0" xfId="25" applyNumberFormat="1" applyFont="1" applyFill="1"/>
    <xf numFmtId="0" fontId="20" fillId="0" borderId="5" xfId="25" applyFont="1" applyFill="1" applyBorder="1" applyAlignment="1">
      <alignment wrapText="1"/>
    </xf>
    <xf numFmtId="168" fontId="20" fillId="0" borderId="5" xfId="1" applyNumberFormat="1" applyFont="1" applyFill="1" applyBorder="1" applyAlignment="1">
      <alignment wrapText="1"/>
    </xf>
    <xf numFmtId="0" fontId="20" fillId="0" borderId="16" xfId="25" applyFont="1" applyFill="1" applyBorder="1"/>
    <xf numFmtId="0" fontId="20" fillId="0" borderId="3" xfId="25" applyFont="1" applyFill="1" applyBorder="1"/>
    <xf numFmtId="0" fontId="20" fillId="0" borderId="17" xfId="25" applyFont="1" applyFill="1" applyBorder="1"/>
    <xf numFmtId="165" fontId="6" fillId="4" borderId="0" xfId="7" applyAlignment="1">
      <protection locked="0"/>
    </xf>
    <xf numFmtId="4" fontId="6" fillId="0" borderId="0" xfId="6" applyFill="1" applyAlignment="1">
      <protection locked="0"/>
    </xf>
    <xf numFmtId="169" fontId="20" fillId="6" borderId="0" xfId="25" applyNumberFormat="1" applyFont="1" applyFill="1"/>
    <xf numFmtId="0" fontId="24" fillId="0" borderId="0" xfId="25" applyFont="1"/>
    <xf numFmtId="170" fontId="20" fillId="7" borderId="0" xfId="25" applyNumberFormat="1" applyFont="1" applyFill="1" applyBorder="1"/>
    <xf numFmtId="43" fontId="6" fillId="7" borderId="0" xfId="1" applyFill="1" applyBorder="1" applyAlignment="1" applyProtection="1">
      <protection locked="0"/>
    </xf>
    <xf numFmtId="0" fontId="25" fillId="7" borderId="0" xfId="25" applyFont="1" applyFill="1" applyBorder="1"/>
    <xf numFmtId="0" fontId="24" fillId="0" borderId="0" xfId="25" applyFont="1" applyBorder="1"/>
    <xf numFmtId="0" fontId="20" fillId="0" borderId="0" xfId="25" applyFont="1" applyBorder="1" applyAlignment="1">
      <alignment wrapText="1"/>
    </xf>
    <xf numFmtId="0" fontId="20" fillId="0" borderId="0" xfId="25" applyFont="1" applyBorder="1"/>
    <xf numFmtId="1" fontId="20" fillId="0" borderId="0" xfId="25" applyNumberFormat="1" applyFont="1" applyBorder="1"/>
    <xf numFmtId="43" fontId="20" fillId="0" borderId="0" xfId="25" applyNumberFormat="1" applyFont="1" applyBorder="1"/>
    <xf numFmtId="0" fontId="24" fillId="7" borderId="5" xfId="25" applyFont="1" applyFill="1" applyBorder="1"/>
    <xf numFmtId="4" fontId="6" fillId="7" borderId="0" xfId="6" applyFill="1" applyAlignment="1">
      <protection locked="0"/>
    </xf>
    <xf numFmtId="168" fontId="9" fillId="0" borderId="5" xfId="8" applyNumberFormat="1" applyFill="1" applyBorder="1" applyAlignment="1" applyProtection="1">
      <alignment horizontal="right" wrapText="1"/>
    </xf>
    <xf numFmtId="168" fontId="9" fillId="0" borderId="5" xfId="8" applyNumberFormat="1" applyBorder="1" applyProtection="1"/>
    <xf numFmtId="43" fontId="20" fillId="0" borderId="5" xfId="25" applyNumberFormat="1" applyFont="1" applyFill="1" applyBorder="1"/>
    <xf numFmtId="168" fontId="20" fillId="0" borderId="5" xfId="1" applyNumberFormat="1" applyFont="1" applyFill="1" applyBorder="1"/>
    <xf numFmtId="0" fontId="20" fillId="0" borderId="18" xfId="25" applyFont="1" applyFill="1" applyBorder="1"/>
    <xf numFmtId="0" fontId="20" fillId="0" borderId="19" xfId="25" applyFont="1" applyFill="1" applyBorder="1"/>
    <xf numFmtId="43" fontId="0" fillId="0" borderId="2" xfId="0" applyNumberFormat="1" applyFill="1" applyBorder="1"/>
    <xf numFmtId="3" fontId="9" fillId="0" borderId="0" xfId="8" applyNumberFormat="1" applyProtection="1"/>
    <xf numFmtId="8" fontId="9" fillId="0" borderId="0" xfId="8" applyNumberFormat="1" applyProtection="1"/>
    <xf numFmtId="43" fontId="6" fillId="0" borderId="0" xfId="1" applyFill="1" applyBorder="1" applyAlignment="1" applyProtection="1">
      <protection locked="0"/>
    </xf>
    <xf numFmtId="0" fontId="25" fillId="0" borderId="0" xfId="25" applyFont="1" applyFill="1" applyBorder="1"/>
    <xf numFmtId="0" fontId="20" fillId="7" borderId="0" xfId="25" applyFont="1" applyFill="1" applyBorder="1"/>
    <xf numFmtId="0" fontId="20" fillId="0" borderId="0" xfId="25" applyFont="1" applyFill="1" applyBorder="1" applyAlignment="1">
      <alignment vertical="center"/>
    </xf>
    <xf numFmtId="43" fontId="20" fillId="10" borderId="0" xfId="25" applyNumberFormat="1" applyFont="1" applyFill="1"/>
    <xf numFmtId="3" fontId="9" fillId="0" borderId="0" xfId="8" applyNumberFormat="1" applyFill="1" applyProtection="1"/>
    <xf numFmtId="0" fontId="9" fillId="0" borderId="0" xfId="8" applyNumberFormat="1" applyFill="1" applyProtection="1"/>
    <xf numFmtId="170" fontId="20" fillId="11" borderId="0" xfId="25" applyNumberFormat="1" applyFont="1" applyFill="1" applyBorder="1"/>
    <xf numFmtId="43" fontId="20" fillId="6" borderId="0" xfId="25" applyNumberFormat="1" applyFont="1" applyFill="1"/>
    <xf numFmtId="43" fontId="20" fillId="6" borderId="0" xfId="25" applyNumberFormat="1" applyFont="1" applyFill="1" applyBorder="1"/>
    <xf numFmtId="0" fontId="16" fillId="0" borderId="0" xfId="0" applyFont="1" applyFill="1" applyBorder="1" applyAlignment="1"/>
    <xf numFmtId="0" fontId="0" fillId="0" borderId="0" xfId="0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Alignment="1">
      <alignment horizontal="left"/>
    </xf>
    <xf numFmtId="4" fontId="0" fillId="0" borderId="0" xfId="6" applyFont="1" applyFill="1" applyBorder="1" applyAlignment="1">
      <alignment horizontal="left"/>
      <protection locked="0"/>
    </xf>
    <xf numFmtId="166" fontId="6" fillId="0" borderId="0" xfId="16" applyFill="1" applyBorder="1" applyAlignment="1">
      <protection locked="0"/>
    </xf>
    <xf numFmtId="166" fontId="0" fillId="0" borderId="0" xfId="16" applyFont="1" applyFill="1" applyBorder="1" applyAlignment="1">
      <protection locked="0"/>
    </xf>
    <xf numFmtId="0" fontId="0" fillId="0" borderId="0" xfId="0" applyFont="1" applyFill="1" applyBorder="1" applyAlignment="1">
      <alignment horizontal="left"/>
    </xf>
    <xf numFmtId="167" fontId="10" fillId="0" borderId="0" xfId="9" applyNumberFormat="1" applyFill="1" applyBorder="1" applyAlignment="1">
      <alignment horizontal="left"/>
    </xf>
    <xf numFmtId="167" fontId="0" fillId="0" borderId="15" xfId="1" applyNumberFormat="1" applyFont="1" applyFill="1" applyBorder="1" applyAlignment="1">
      <alignment horizontal="left"/>
    </xf>
    <xf numFmtId="167" fontId="0" fillId="0" borderId="0" xfId="1" applyNumberFormat="1" applyFont="1" applyFill="1" applyBorder="1" applyAlignment="1">
      <alignment horizontal="left"/>
    </xf>
    <xf numFmtId="0" fontId="15" fillId="0" borderId="4" xfId="11" applyBorder="1" applyAlignment="1"/>
    <xf numFmtId="170" fontId="6" fillId="4" borderId="0" xfId="1" applyNumberFormat="1" applyFill="1" applyAlignment="1" applyProtection="1">
      <protection locked="0"/>
    </xf>
    <xf numFmtId="4" fontId="6" fillId="4" borderId="9" xfId="6" applyBorder="1" applyAlignment="1">
      <protection locked="0"/>
    </xf>
    <xf numFmtId="4" fontId="6" fillId="4" borderId="8" xfId="6" applyBorder="1" applyAlignment="1">
      <protection locked="0"/>
    </xf>
    <xf numFmtId="4" fontId="6" fillId="4" borderId="7" xfId="6" applyBorder="1" applyAlignment="1">
      <protection locked="0"/>
    </xf>
    <xf numFmtId="43" fontId="6" fillId="4" borderId="11" xfId="1" applyFill="1" applyBorder="1" applyAlignment="1" applyProtection="1">
      <protection locked="0"/>
    </xf>
    <xf numFmtId="43" fontId="6" fillId="4" borderId="0" xfId="1" applyFill="1" applyBorder="1" applyAlignment="1" applyProtection="1">
      <protection locked="0"/>
    </xf>
    <xf numFmtId="43" fontId="6" fillId="4" borderId="13" xfId="1" applyFill="1" applyBorder="1" applyAlignment="1" applyProtection="1">
      <protection locked="0"/>
    </xf>
    <xf numFmtId="43" fontId="6" fillId="4" borderId="7" xfId="1" applyFill="1" applyBorder="1" applyAlignment="1" applyProtection="1">
      <protection locked="0"/>
    </xf>
    <xf numFmtId="43" fontId="6" fillId="4" borderId="9" xfId="1" applyFill="1" applyBorder="1" applyAlignment="1" applyProtection="1">
      <protection locked="0"/>
    </xf>
    <xf numFmtId="43" fontId="6" fillId="4" borderId="8" xfId="1" applyFill="1" applyBorder="1" applyAlignment="1" applyProtection="1">
      <protection locked="0"/>
    </xf>
    <xf numFmtId="3" fontId="6" fillId="4" borderId="8" xfId="6" applyNumberFormat="1" applyBorder="1" applyAlignment="1">
      <protection locked="0"/>
    </xf>
    <xf numFmtId="3" fontId="6" fillId="4" borderId="10" xfId="6" applyNumberFormat="1" applyBorder="1" applyAlignment="1">
      <protection locked="0"/>
    </xf>
    <xf numFmtId="3" fontId="6" fillId="4" borderId="0" xfId="6" applyNumberFormat="1" applyBorder="1" applyAlignment="1">
      <protection locked="0"/>
    </xf>
    <xf numFmtId="3" fontId="6" fillId="4" borderId="12" xfId="6" applyNumberFormat="1" applyBorder="1" applyAlignment="1">
      <protection locked="0"/>
    </xf>
    <xf numFmtId="3" fontId="6" fillId="4" borderId="7" xfId="6" applyNumberFormat="1" applyBorder="1" applyAlignment="1">
      <protection locked="0"/>
    </xf>
    <xf numFmtId="3" fontId="6" fillId="4" borderId="14" xfId="6" applyNumberFormat="1" applyBorder="1" applyAlignment="1">
      <protection locked="0"/>
    </xf>
    <xf numFmtId="0" fontId="20" fillId="0" borderId="0" xfId="25" applyFont="1" applyAlignment="1">
      <alignment horizontal="right"/>
    </xf>
    <xf numFmtId="4" fontId="6" fillId="4" borderId="23" xfId="6" applyBorder="1" applyAlignment="1">
      <protection locked="0"/>
    </xf>
    <xf numFmtId="168" fontId="0" fillId="0" borderId="22" xfId="23" applyNumberFormat="1" applyFont="1" applyBorder="1" applyAlignment="1">
      <alignment horizontal="right" wrapText="1"/>
    </xf>
    <xf numFmtId="0" fontId="20" fillId="7" borderId="0" xfId="25" applyFont="1" applyFill="1" applyBorder="1" applyAlignment="1">
      <alignment horizontal="center" vertical="center"/>
    </xf>
    <xf numFmtId="0" fontId="20" fillId="0" borderId="0" xfId="25" applyFont="1" applyAlignment="1">
      <alignment horizontal="center" wrapText="1"/>
    </xf>
  </cellXfs>
  <cellStyles count="28">
    <cellStyle name="Change in Formula" xfId="3"/>
    <cellStyle name="Comma" xfId="1" builtinId="3" customBuiltin="1"/>
    <cellStyle name="Comma [0]" xfId="2" builtinId="6" customBuiltin="1"/>
    <cellStyle name="Comma 2" xfId="21"/>
    <cellStyle name="Comma 3" xfId="23"/>
    <cellStyle name="Error checks" xfId="4"/>
    <cellStyle name="Error Warning" xfId="5"/>
    <cellStyle name="Hyperlink" xfId="11" builtinId="8"/>
    <cellStyle name="Info/Default #" xfId="16"/>
    <cellStyle name="Info/default %" xfId="13"/>
    <cellStyle name="Info/import #" xfId="12"/>
    <cellStyle name="Info/import %" xfId="15"/>
    <cellStyle name="Input #" xfId="6"/>
    <cellStyle name="Input %" xfId="7"/>
    <cellStyle name="Input % 2" xfId="17"/>
    <cellStyle name="Input2" xfId="8"/>
    <cellStyle name="Key Outputs" xfId="9"/>
    <cellStyle name="Links from other files (green) style" xfId="10"/>
    <cellStyle name="Normal" xfId="0" builtinId="0" customBuiltin="1"/>
    <cellStyle name="Normal 2" xfId="20"/>
    <cellStyle name="Normal 3" xfId="22"/>
    <cellStyle name="Normal 4" xfId="25"/>
    <cellStyle name="Normal 5" xfId="26"/>
    <cellStyle name="Normal 6" xfId="27"/>
    <cellStyle name="Percent 2" xfId="18"/>
    <cellStyle name="Percent 2 2" xfId="19"/>
    <cellStyle name="Percent 3" xfId="24"/>
    <cellStyle name="QA" xfId="14"/>
  </cellStyles>
  <dxfs count="0"/>
  <tableStyles count="0" defaultTableStyle="TableStyleMedium2" defaultPivotStyle="PivotStyleLight16"/>
  <colors>
    <mruColors>
      <color rgb="FFFFFFCC"/>
      <color rgb="FF8FB8FB"/>
      <color rgb="FF6EA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46B849"/>
      </a:accent1>
      <a:accent2>
        <a:srgbClr val="F68B1F"/>
      </a:accent2>
      <a:accent3>
        <a:srgbClr val="D12026"/>
      </a:accent3>
      <a:accent4>
        <a:srgbClr val="1B4486"/>
      </a:accent4>
      <a:accent5>
        <a:srgbClr val="8F439B"/>
      </a:accent5>
      <a:accent6>
        <a:srgbClr val="989891"/>
      </a:accent6>
      <a:hlink>
        <a:srgbClr val="0070C0"/>
      </a:hlink>
      <a:folHlink>
        <a:srgbClr val="7030A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ke_smart@ipart.nsw.gov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showGridLines="0" zoomScaleNormal="100" workbookViewId="0">
      <selection activeCell="D16" sqref="D16"/>
    </sheetView>
  </sheetViews>
  <sheetFormatPr defaultColWidth="9.09765625" defaultRowHeight="11.5" x14ac:dyDescent="0.25"/>
  <cols>
    <col min="1" max="1" width="2.8984375" style="2" customWidth="1"/>
    <col min="2" max="2" width="5" style="2" customWidth="1"/>
    <col min="3" max="3" width="7.09765625" style="2" customWidth="1"/>
    <col min="4" max="4" width="25.296875" style="2" bestFit="1" customWidth="1"/>
    <col min="5" max="22" width="9.09765625" style="5"/>
    <col min="23" max="28" width="9.09765625" style="4"/>
    <col min="29" max="16384" width="9.09765625" style="2"/>
  </cols>
  <sheetData>
    <row r="1" spans="1:28" x14ac:dyDescent="0.25">
      <c r="B1" s="2" t="s">
        <v>4</v>
      </c>
    </row>
    <row r="2" spans="1:28" x14ac:dyDescent="0.25">
      <c r="A2" s="4"/>
      <c r="B2" s="4"/>
      <c r="C2" s="4"/>
      <c r="D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5" x14ac:dyDescent="0.35">
      <c r="A3" s="4"/>
      <c r="B3" s="6" t="s">
        <v>5</v>
      </c>
      <c r="C3" s="6"/>
      <c r="D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 x14ac:dyDescent="0.25">
      <c r="A4" s="4"/>
      <c r="B4" s="8"/>
      <c r="C4" s="8"/>
      <c r="D4" s="8"/>
      <c r="E4" s="9"/>
      <c r="F4" s="9"/>
      <c r="G4" s="9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 x14ac:dyDescent="0.25">
      <c r="A5" s="4"/>
      <c r="B5" s="8"/>
      <c r="C5" s="8"/>
      <c r="D5" s="8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4"/>
      <c r="B6" s="10" t="s">
        <v>1</v>
      </c>
      <c r="C6" s="10"/>
      <c r="D6" s="11" t="s">
        <v>124</v>
      </c>
      <c r="E6" s="12"/>
      <c r="F6" s="12"/>
      <c r="G6" s="12"/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4"/>
      <c r="B7" s="5" t="s">
        <v>2</v>
      </c>
      <c r="C7" s="5"/>
      <c r="D7" s="151" t="s">
        <v>125</v>
      </c>
      <c r="E7" s="12"/>
      <c r="F7" s="12"/>
      <c r="G7" s="12"/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4"/>
      <c r="C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25">
      <c r="A9" s="4"/>
      <c r="B9" s="8"/>
      <c r="C9" s="8"/>
      <c r="D9" s="8"/>
      <c r="E9" s="9"/>
      <c r="F9" s="9"/>
      <c r="G9" s="9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4"/>
      <c r="B10" s="5"/>
      <c r="C10" s="5"/>
      <c r="D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4"/>
      <c r="B11" s="5"/>
      <c r="C11" s="5"/>
      <c r="D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4"/>
      <c r="B12" s="13"/>
      <c r="C12" s="13"/>
      <c r="D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B13" s="4"/>
      <c r="C13" s="4"/>
      <c r="D13" s="4"/>
    </row>
    <row r="14" spans="1:28" ht="14" x14ac:dyDescent="0.3">
      <c r="A14" s="4"/>
      <c r="B14" s="140"/>
      <c r="C14" s="140"/>
      <c r="D14" s="141"/>
      <c r="E14" s="14"/>
      <c r="F14" s="14"/>
      <c r="G14" s="14"/>
      <c r="H14" s="1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4"/>
      <c r="B15" s="14"/>
      <c r="C15" s="14"/>
      <c r="D15" s="14"/>
      <c r="E15" s="14"/>
      <c r="F15" s="14"/>
      <c r="G15" s="14"/>
      <c r="H15" s="1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" customHeight="1" x14ac:dyDescent="0.25">
      <c r="A16" s="4"/>
      <c r="B16" s="12"/>
      <c r="C16" s="12"/>
      <c r="D16" s="12"/>
      <c r="E16" s="12"/>
      <c r="F16" s="12"/>
      <c r="G16" s="12"/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" customHeight="1" x14ac:dyDescent="0.25">
      <c r="A17" s="4"/>
      <c r="B17" s="15"/>
      <c r="C17" s="15"/>
      <c r="D17" s="12"/>
      <c r="E17" s="12"/>
      <c r="F17" s="12"/>
      <c r="G17" s="12"/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" customHeight="1" x14ac:dyDescent="0.25">
      <c r="A18" s="4"/>
      <c r="B18" s="15"/>
      <c r="C18" s="15"/>
      <c r="D18" s="12"/>
      <c r="E18" s="12"/>
      <c r="F18" s="12"/>
      <c r="G18" s="12"/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" customHeight="1" x14ac:dyDescent="0.25">
      <c r="A19" s="4"/>
      <c r="B19" s="15"/>
      <c r="C19" s="15"/>
      <c r="D19" s="12"/>
      <c r="E19" s="12"/>
      <c r="F19" s="12"/>
      <c r="G19" s="12"/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" customHeight="1" x14ac:dyDescent="0.25">
      <c r="A20" s="4"/>
      <c r="B20" s="15"/>
      <c r="C20" s="15"/>
      <c r="D20" s="12"/>
      <c r="E20" s="12"/>
      <c r="F20" s="12"/>
      <c r="G20" s="12"/>
      <c r="H20" s="1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" customHeight="1" x14ac:dyDescent="0.25">
      <c r="A21" s="4"/>
      <c r="B21" s="15"/>
      <c r="C21" s="15"/>
      <c r="D21" s="12"/>
      <c r="E21" s="12"/>
      <c r="F21" s="12"/>
      <c r="G21" s="12"/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" customHeight="1" x14ac:dyDescent="0.3">
      <c r="A22" s="4"/>
      <c r="B22" s="140"/>
      <c r="C22" s="140"/>
      <c r="D22" s="142"/>
      <c r="E22" s="12"/>
      <c r="F22" s="12"/>
      <c r="G22" s="12"/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" customHeight="1" x14ac:dyDescent="0.25">
      <c r="A23" s="4"/>
      <c r="B23" s="15"/>
      <c r="C23" s="15"/>
      <c r="D23" s="12"/>
      <c r="E23" s="12"/>
      <c r="F23" s="12"/>
      <c r="G23" s="12"/>
      <c r="H23" s="1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" customHeight="1" x14ac:dyDescent="0.25">
      <c r="A24" s="4"/>
      <c r="B24" s="15"/>
      <c r="C24" s="15"/>
      <c r="D24" s="12"/>
      <c r="E24" s="12"/>
      <c r="F24" s="12"/>
      <c r="G24" s="12"/>
      <c r="H24" s="1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" customHeight="1" x14ac:dyDescent="0.25">
      <c r="A25" s="4"/>
      <c r="B25" s="15"/>
      <c r="C25" s="15"/>
      <c r="D25" s="12"/>
      <c r="E25" s="12"/>
      <c r="F25" s="12"/>
      <c r="G25" s="12"/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" customHeight="1" x14ac:dyDescent="0.25">
      <c r="A26" s="4"/>
      <c r="B26" s="15"/>
      <c r="C26" s="15"/>
      <c r="D26" s="12"/>
      <c r="E26" s="12"/>
      <c r="F26" s="12"/>
      <c r="G26" s="12"/>
      <c r="H26" s="1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" customHeight="1" x14ac:dyDescent="0.25">
      <c r="A27" s="4"/>
      <c r="B27" s="15"/>
      <c r="C27" s="15"/>
      <c r="D27" s="12"/>
      <c r="E27" s="12"/>
      <c r="F27" s="12"/>
      <c r="G27" s="12"/>
      <c r="H27" s="1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4" x14ac:dyDescent="0.3">
      <c r="A28" s="4"/>
      <c r="B28" s="140"/>
      <c r="C28" s="140"/>
      <c r="D28" s="142"/>
      <c r="E28" s="14"/>
      <c r="F28" s="14"/>
      <c r="G28" s="14"/>
      <c r="H28" s="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" customHeight="1" x14ac:dyDescent="0.25">
      <c r="A29" s="4"/>
      <c r="B29" s="14"/>
      <c r="C29" s="14"/>
      <c r="D29" s="14"/>
      <c r="E29" s="14"/>
      <c r="F29" s="14"/>
      <c r="G29" s="14"/>
      <c r="H29" s="1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" customHeight="1" x14ac:dyDescent="0.25">
      <c r="A30" s="4"/>
      <c r="B30" s="15"/>
      <c r="C30" s="15"/>
      <c r="D30" s="12"/>
      <c r="E30" s="12"/>
      <c r="F30" s="12"/>
      <c r="G30" s="12"/>
      <c r="H30" s="1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 x14ac:dyDescent="0.25">
      <c r="A31" s="4"/>
      <c r="B31" s="15"/>
      <c r="C31" s="15"/>
      <c r="D31" s="12"/>
      <c r="E31" s="12"/>
      <c r="F31" s="12"/>
      <c r="G31" s="12"/>
      <c r="H31" s="1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" customHeight="1" x14ac:dyDescent="0.25">
      <c r="A32" s="4"/>
      <c r="B32" s="15"/>
      <c r="C32" s="15"/>
      <c r="D32" s="12"/>
      <c r="E32" s="12"/>
      <c r="F32" s="12"/>
      <c r="G32" s="12"/>
      <c r="H32" s="1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" customHeight="1" x14ac:dyDescent="0.25">
      <c r="A33" s="4"/>
      <c r="B33" s="15"/>
      <c r="C33" s="15"/>
      <c r="D33" s="12"/>
      <c r="E33" s="12"/>
      <c r="F33" s="12"/>
      <c r="G33" s="12"/>
      <c r="H33" s="1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32.25" hidden="1" customHeight="1" x14ac:dyDescent="0.25">
      <c r="A34" s="4"/>
      <c r="B34" s="15"/>
      <c r="C34" s="15"/>
      <c r="D34" s="12"/>
      <c r="E34" s="12"/>
      <c r="F34" s="12"/>
      <c r="G34" s="12"/>
      <c r="H34" s="1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" hidden="1" customHeight="1" x14ac:dyDescent="0.25">
      <c r="A35" s="4"/>
      <c r="B35" s="15"/>
      <c r="C35" s="15"/>
      <c r="D35" s="12"/>
      <c r="E35" s="12"/>
      <c r="F35" s="12"/>
      <c r="G35" s="12"/>
      <c r="H35" s="1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" hidden="1" customHeight="1" x14ac:dyDescent="0.25">
      <c r="A36" s="4"/>
      <c r="B36" s="15"/>
      <c r="C36" s="15"/>
      <c r="D36" s="12"/>
      <c r="E36" s="12"/>
      <c r="F36" s="12"/>
      <c r="G36" s="12"/>
      <c r="H36" s="1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" hidden="1" customHeight="1" x14ac:dyDescent="0.25">
      <c r="A37" s="4"/>
      <c r="B37" s="15"/>
      <c r="C37" s="15"/>
      <c r="D37" s="12"/>
      <c r="E37" s="12"/>
      <c r="F37" s="12"/>
      <c r="G37" s="12"/>
      <c r="H37" s="1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" hidden="1" customHeight="1" x14ac:dyDescent="0.25">
      <c r="A38" s="4"/>
      <c r="B38" s="15"/>
      <c r="C38" s="15"/>
      <c r="D38" s="12"/>
      <c r="E38" s="12"/>
      <c r="F38" s="12"/>
      <c r="G38" s="12"/>
      <c r="H38" s="1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" hidden="1" customHeight="1" x14ac:dyDescent="0.25">
      <c r="A39" s="4"/>
      <c r="B39" s="15"/>
      <c r="C39" s="15"/>
      <c r="D39" s="12"/>
      <c r="E39" s="12"/>
      <c r="F39" s="12"/>
      <c r="G39" s="12"/>
      <c r="H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" hidden="1" customHeight="1" x14ac:dyDescent="0.25">
      <c r="A40" s="4"/>
      <c r="B40" s="15"/>
      <c r="C40" s="15"/>
      <c r="D40" s="12"/>
      <c r="E40" s="12"/>
      <c r="F40" s="12"/>
      <c r="G40" s="12"/>
      <c r="H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" customHeight="1" x14ac:dyDescent="0.25">
      <c r="A41" s="4"/>
      <c r="B41" s="15"/>
      <c r="C41" s="15"/>
      <c r="D41" s="12"/>
      <c r="E41" s="12"/>
      <c r="F41" s="12"/>
      <c r="G41" s="12"/>
      <c r="H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" customHeight="1" x14ac:dyDescent="0.3">
      <c r="A42" s="4"/>
      <c r="B42" s="140"/>
      <c r="C42" s="140"/>
      <c r="D42" s="142"/>
      <c r="E42" s="12"/>
      <c r="F42" s="12"/>
      <c r="G42" s="12"/>
      <c r="H42" s="1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" customHeight="1" x14ac:dyDescent="0.25">
      <c r="A43" s="4"/>
      <c r="B43" s="15"/>
      <c r="C43" s="15"/>
      <c r="D43" s="12"/>
      <c r="E43" s="12"/>
      <c r="F43" s="12"/>
      <c r="G43" s="12"/>
      <c r="H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" customHeight="1" x14ac:dyDescent="0.25">
      <c r="A44" s="4"/>
      <c r="B44" s="15"/>
      <c r="C44" s="15"/>
      <c r="D44" s="12"/>
      <c r="E44" s="12"/>
      <c r="F44" s="12"/>
      <c r="G44" s="12"/>
      <c r="H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" customHeight="1" x14ac:dyDescent="0.25">
      <c r="A45" s="4"/>
      <c r="B45" s="15"/>
      <c r="C45" s="15"/>
      <c r="D45" s="12"/>
      <c r="E45" s="12"/>
      <c r="F45" s="12"/>
      <c r="G45" s="12"/>
      <c r="H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" customHeight="1" x14ac:dyDescent="0.25">
      <c r="A46" s="4"/>
      <c r="B46" s="15"/>
      <c r="C46" s="15"/>
      <c r="D46" s="12"/>
      <c r="E46" s="12"/>
      <c r="F46" s="12"/>
      <c r="G46" s="12"/>
      <c r="H46" s="1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" customHeight="1" x14ac:dyDescent="0.3">
      <c r="A47" s="4"/>
      <c r="B47" s="140"/>
      <c r="C47" s="140"/>
      <c r="D47" s="142"/>
      <c r="E47" s="12"/>
      <c r="F47" s="12"/>
      <c r="G47" s="12"/>
      <c r="H47" s="1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" customHeight="1" x14ac:dyDescent="0.25">
      <c r="A48" s="4"/>
      <c r="B48" s="143"/>
      <c r="C48" s="143"/>
      <c r="D48" s="12"/>
      <c r="E48" s="12"/>
      <c r="F48" s="12"/>
      <c r="G48" s="12"/>
      <c r="H48" s="1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" customHeight="1" x14ac:dyDescent="0.25">
      <c r="A49" s="4"/>
      <c r="B49" s="144"/>
      <c r="C49" s="144"/>
      <c r="D49" s="144"/>
      <c r="E49" s="12"/>
      <c r="F49" s="12"/>
      <c r="G49" s="12"/>
      <c r="H49" s="1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" customHeight="1" x14ac:dyDescent="0.25">
      <c r="A50" s="4"/>
      <c r="B50" s="145"/>
      <c r="C50" s="146"/>
      <c r="D50" s="146"/>
      <c r="E50" s="12"/>
      <c r="F50" s="12"/>
      <c r="G50" s="12"/>
      <c r="H50" s="1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" customHeight="1" x14ac:dyDescent="0.25">
      <c r="A51" s="4"/>
      <c r="B51" s="147"/>
      <c r="C51" s="147"/>
      <c r="D51" s="147"/>
      <c r="E51" s="12"/>
      <c r="F51" s="12"/>
      <c r="G51" s="12"/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" customHeight="1" x14ac:dyDescent="0.25">
      <c r="A52" s="4"/>
      <c r="B52" s="16"/>
      <c r="C52" s="16"/>
      <c r="D52" s="16"/>
      <c r="E52" s="12"/>
      <c r="F52" s="12"/>
      <c r="G52" s="12"/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" customHeight="1" x14ac:dyDescent="0.25">
      <c r="A53" s="4"/>
      <c r="B53" s="148"/>
      <c r="C53" s="148"/>
      <c r="D53" s="148"/>
      <c r="E53" s="12"/>
      <c r="F53" s="12"/>
      <c r="G53" s="12"/>
      <c r="H53" s="1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" customHeight="1" x14ac:dyDescent="0.25">
      <c r="A54" s="4"/>
      <c r="B54" s="17"/>
      <c r="C54" s="17"/>
      <c r="D54" s="18"/>
      <c r="E54" s="12"/>
      <c r="F54" s="12"/>
      <c r="G54" s="12"/>
      <c r="H54" s="1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" customHeight="1" x14ac:dyDescent="0.25">
      <c r="A55" s="4"/>
      <c r="B55" s="19"/>
      <c r="C55" s="19"/>
      <c r="D55" s="20"/>
      <c r="E55" s="12"/>
      <c r="F55" s="12"/>
      <c r="G55" s="12"/>
      <c r="H55" s="1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" customHeight="1" x14ac:dyDescent="0.25">
      <c r="A56" s="4"/>
      <c r="B56" s="149"/>
      <c r="C56" s="150"/>
      <c r="D56" s="150"/>
      <c r="E56" s="12"/>
      <c r="F56" s="12"/>
      <c r="G56" s="12"/>
      <c r="H56" s="1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" customHeight="1" x14ac:dyDescent="0.25">
      <c r="A57" s="4"/>
      <c r="B57" s="15"/>
      <c r="C57" s="15"/>
      <c r="D57" s="12"/>
      <c r="E57" s="12"/>
      <c r="F57" s="12"/>
      <c r="G57" s="12"/>
      <c r="H57" s="1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4"/>
      <c r="B58" s="15"/>
      <c r="C58" s="15"/>
      <c r="D58" s="12"/>
      <c r="E58" s="12"/>
      <c r="F58" s="12"/>
      <c r="G58" s="12"/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62" spans="1:28" x14ac:dyDescent="0.25">
      <c r="A62" s="4"/>
      <c r="B62" s="5"/>
      <c r="C62" s="5"/>
      <c r="D62" s="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B63" s="3"/>
      <c r="C63" s="3"/>
      <c r="D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25">
      <c r="B64" s="3"/>
      <c r="C64" s="3"/>
      <c r="D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2:28" x14ac:dyDescent="0.25">
      <c r="B65" s="3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2:28" x14ac:dyDescent="0.25">
      <c r="B66" s="3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2:28" x14ac:dyDescent="0.25">
      <c r="B67" s="3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2:28" x14ac:dyDescent="0.25">
      <c r="B68" s="3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2:28" x14ac:dyDescent="0.25">
      <c r="B69" s="3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2:28" x14ac:dyDescent="0.25">
      <c r="B70" s="3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25">
      <c r="B71" s="3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2:28" x14ac:dyDescent="0.25">
      <c r="B72" s="3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2:28" x14ac:dyDescent="0.25">
      <c r="B73" s="3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2:28" x14ac:dyDescent="0.25">
      <c r="B74" s="3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2:28" x14ac:dyDescent="0.25">
      <c r="B75" s="3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2:28" x14ac:dyDescent="0.25">
      <c r="B76" s="3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2:28" x14ac:dyDescent="0.25">
      <c r="B77" s="3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2:28" x14ac:dyDescent="0.25">
      <c r="B78" s="3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2:28" x14ac:dyDescent="0.25">
      <c r="B79" s="3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2:28" x14ac:dyDescent="0.25">
      <c r="B80" s="3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5">
      <c r="B81" s="3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5">
      <c r="B82" s="3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5">
      <c r="B83" s="3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5">
      <c r="B84" s="3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5">
      <c r="B85" s="3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5"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5"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5"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5">
      <c r="B89" s="3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</sheetData>
  <hyperlinks>
    <hyperlink ref="D7" r:id="rId1"/>
  </hyperlinks>
  <pageMargins left="0.7" right="0.7" top="0.75" bottom="0.75" header="0.3" footer="0.3"/>
  <pageSetup paperSize="9" scale="94" orientation="landscape" horizontalDpi="200" verticalDpi="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5"/>
  <sheetViews>
    <sheetView workbookViewId="0">
      <selection activeCell="F10" sqref="F10"/>
    </sheetView>
  </sheetViews>
  <sheetFormatPr defaultColWidth="9.09765625" defaultRowHeight="11.5" x14ac:dyDescent="0.25"/>
  <cols>
    <col min="1" max="1" width="13" style="62" customWidth="1"/>
    <col min="2" max="2" width="10" style="64" bestFit="1" customWidth="1"/>
    <col min="3" max="3" width="10" style="29" bestFit="1" customWidth="1"/>
    <col min="4" max="4" width="9.09765625" style="62"/>
    <col min="5" max="10" width="6" style="62" bestFit="1" customWidth="1"/>
    <col min="11" max="28" width="6" style="62" customWidth="1"/>
    <col min="29" max="46" width="6" style="62" bestFit="1" customWidth="1"/>
    <col min="47" max="16384" width="9.09765625" style="62"/>
  </cols>
  <sheetData>
    <row r="1" spans="1:49" x14ac:dyDescent="0.25">
      <c r="A1" s="62" t="s">
        <v>82</v>
      </c>
    </row>
    <row r="4" spans="1:49" x14ac:dyDescent="0.25">
      <c r="D4" s="62" t="s">
        <v>80</v>
      </c>
    </row>
    <row r="5" spans="1:49" x14ac:dyDescent="0.25">
      <c r="C5" s="69" t="s">
        <v>79</v>
      </c>
      <c r="D5" s="91">
        <f>social_cost!D5</f>
        <v>300</v>
      </c>
      <c r="E5" s="91">
        <f>social_cost!E5</f>
        <v>300</v>
      </c>
      <c r="F5" s="91">
        <f>social_cost!F5</f>
        <v>300</v>
      </c>
      <c r="G5" s="91">
        <f>social_cost!G5</f>
        <v>300</v>
      </c>
      <c r="H5" s="91">
        <f>social_cost!H5</f>
        <v>300</v>
      </c>
      <c r="I5" s="91">
        <f>social_cost!I5</f>
        <v>300</v>
      </c>
      <c r="J5" s="91">
        <f>social_cost!J5</f>
        <v>300</v>
      </c>
      <c r="K5" s="91">
        <f>social_cost!K5</f>
        <v>375</v>
      </c>
      <c r="L5" s="91">
        <f>social_cost!L5</f>
        <v>375</v>
      </c>
      <c r="M5" s="91">
        <f>social_cost!M5</f>
        <v>375</v>
      </c>
      <c r="N5" s="91">
        <f>social_cost!N5</f>
        <v>375</v>
      </c>
      <c r="O5" s="91">
        <f>social_cost!O5</f>
        <v>375</v>
      </c>
      <c r="P5" s="91">
        <f>social_cost!P5</f>
        <v>375</v>
      </c>
      <c r="Q5" s="91">
        <f>social_cost!Q5</f>
        <v>450</v>
      </c>
      <c r="R5" s="91">
        <f>social_cost!R5</f>
        <v>450</v>
      </c>
      <c r="S5" s="91">
        <f>social_cost!S5</f>
        <v>450</v>
      </c>
      <c r="T5" s="91">
        <f>social_cost!T5</f>
        <v>450</v>
      </c>
      <c r="U5" s="91">
        <f>social_cost!U5</f>
        <v>450</v>
      </c>
      <c r="V5" s="91">
        <f>social_cost!V5</f>
        <v>450</v>
      </c>
      <c r="W5" s="91">
        <f>social_cost!W5</f>
        <v>500</v>
      </c>
      <c r="X5" s="91">
        <f>social_cost!X5</f>
        <v>500</v>
      </c>
      <c r="Y5" s="91">
        <f>social_cost!Y5</f>
        <v>500</v>
      </c>
      <c r="Z5" s="91">
        <f>social_cost!Z5</f>
        <v>500</v>
      </c>
      <c r="AA5" s="91">
        <f>social_cost!AA5</f>
        <v>500</v>
      </c>
      <c r="AB5" s="91">
        <f>social_cost!AB5</f>
        <v>500</v>
      </c>
      <c r="AC5" s="91">
        <f>social_cost!AC5</f>
        <v>250</v>
      </c>
      <c r="AD5" s="91">
        <f>social_cost!AD5</f>
        <v>250</v>
      </c>
      <c r="AE5" s="91">
        <f>social_cost!AE5</f>
        <v>250</v>
      </c>
      <c r="AF5" s="91">
        <f>social_cost!AF5</f>
        <v>250</v>
      </c>
      <c r="AG5" s="91">
        <f>social_cost!AG5</f>
        <v>250</v>
      </c>
      <c r="AH5" s="91">
        <f>social_cost!AH5</f>
        <v>250</v>
      </c>
      <c r="AI5" s="91">
        <f>social_cost!AI5</f>
        <v>200</v>
      </c>
      <c r="AJ5" s="91">
        <f>social_cost!AJ5</f>
        <v>200</v>
      </c>
      <c r="AK5" s="91">
        <f>social_cost!AK5</f>
        <v>200</v>
      </c>
      <c r="AL5" s="91">
        <f>social_cost!AL5</f>
        <v>200</v>
      </c>
      <c r="AM5" s="91">
        <f>social_cost!AM5</f>
        <v>200</v>
      </c>
      <c r="AN5" s="91">
        <f>social_cost!AN5</f>
        <v>200</v>
      </c>
      <c r="AO5" s="91">
        <f>social_cost!AO5</f>
        <v>150</v>
      </c>
      <c r="AP5" s="91">
        <f>social_cost!AP5</f>
        <v>150</v>
      </c>
      <c r="AQ5" s="91">
        <f>social_cost!AQ5</f>
        <v>150</v>
      </c>
      <c r="AR5" s="91">
        <f>social_cost!AR5</f>
        <v>150</v>
      </c>
      <c r="AS5" s="91">
        <f>social_cost!AS5</f>
        <v>150</v>
      </c>
      <c r="AT5" s="91">
        <f>social_cost!AT5</f>
        <v>150</v>
      </c>
      <c r="AU5" s="91"/>
      <c r="AV5" s="91"/>
      <c r="AW5" s="91"/>
    </row>
    <row r="6" spans="1:49" x14ac:dyDescent="0.25">
      <c r="C6" s="69" t="str">
        <f>social_cost!C6</f>
        <v># crew staff notionally allocated to water</v>
      </c>
      <c r="D6" s="91">
        <f>social_cost!D6</f>
        <v>97.999604422243678</v>
      </c>
      <c r="E6" s="91">
        <f>social_cost!E6</f>
        <v>107.79956486446805</v>
      </c>
      <c r="F6" s="91">
        <f>social_cost!F6</f>
        <v>117.59952530669241</v>
      </c>
      <c r="G6" s="91">
        <f>social_cost!G6</f>
        <v>127.39948574891679</v>
      </c>
      <c r="H6" s="91">
        <f>social_cost!H6</f>
        <v>88.199643980019317</v>
      </c>
      <c r="I6" s="91">
        <f>social_cost!I6</f>
        <v>78.399683537794942</v>
      </c>
      <c r="J6" s="91">
        <f>social_cost!J6</f>
        <v>68.599723095570567</v>
      </c>
      <c r="K6" s="91">
        <f>social_cost!K6</f>
        <v>107.79956486446805</v>
      </c>
      <c r="L6" s="91">
        <f>social_cost!L6</f>
        <v>117.59952530669241</v>
      </c>
      <c r="M6" s="91">
        <f>social_cost!M6</f>
        <v>127.39948574891679</v>
      </c>
      <c r="N6" s="91">
        <f>social_cost!N6</f>
        <v>88.199643980019317</v>
      </c>
      <c r="O6" s="91">
        <f>social_cost!O6</f>
        <v>78.399683537794942</v>
      </c>
      <c r="P6" s="91">
        <f>social_cost!P6</f>
        <v>97.999604422243678</v>
      </c>
      <c r="Q6" s="91">
        <f>social_cost!Q6</f>
        <v>107.79956486446805</v>
      </c>
      <c r="R6" s="91">
        <f>social_cost!R6</f>
        <v>117.59952530669241</v>
      </c>
      <c r="S6" s="91">
        <f>social_cost!S6</f>
        <v>127.39948574891679</v>
      </c>
      <c r="T6" s="91">
        <f>social_cost!T6</f>
        <v>88.199643980019317</v>
      </c>
      <c r="U6" s="91">
        <f>social_cost!U6</f>
        <v>78.399683537794942</v>
      </c>
      <c r="V6" s="91">
        <f>social_cost!V6</f>
        <v>97.999604422243678</v>
      </c>
      <c r="W6" s="91">
        <f>social_cost!W6</f>
        <v>107.79956486446805</v>
      </c>
      <c r="X6" s="91">
        <f>social_cost!X6</f>
        <v>117.59952530669241</v>
      </c>
      <c r="Y6" s="91">
        <f>social_cost!Y6</f>
        <v>127.39948574891679</v>
      </c>
      <c r="Z6" s="91">
        <f>social_cost!Z6</f>
        <v>88.199643980019317</v>
      </c>
      <c r="AA6" s="91">
        <f>social_cost!AA6</f>
        <v>78.399683537794942</v>
      </c>
      <c r="AB6" s="91">
        <f>social_cost!AB6</f>
        <v>97.999604422243678</v>
      </c>
      <c r="AC6" s="91">
        <f>social_cost!AC6</f>
        <v>107.79956486446805</v>
      </c>
      <c r="AD6" s="91">
        <f>social_cost!AD6</f>
        <v>117.59952530669241</v>
      </c>
      <c r="AE6" s="91">
        <f>social_cost!AE6</f>
        <v>127.39948574891679</v>
      </c>
      <c r="AF6" s="91">
        <f>social_cost!AF6</f>
        <v>88.199643980019317</v>
      </c>
      <c r="AG6" s="91">
        <f>social_cost!AG6</f>
        <v>78.399683537794942</v>
      </c>
      <c r="AH6" s="91">
        <f>social_cost!AH6</f>
        <v>97.999604422243678</v>
      </c>
      <c r="AI6" s="91">
        <f>social_cost!AI6</f>
        <v>107.79956486446805</v>
      </c>
      <c r="AJ6" s="91">
        <f>social_cost!AJ6</f>
        <v>117.59952530669241</v>
      </c>
      <c r="AK6" s="91">
        <f>social_cost!AK6</f>
        <v>127.39948574891679</v>
      </c>
      <c r="AL6" s="91">
        <f>social_cost!AL6</f>
        <v>88.199643980019317</v>
      </c>
      <c r="AM6" s="91">
        <f>social_cost!AM6</f>
        <v>78.399683537794942</v>
      </c>
      <c r="AN6" s="91">
        <f>social_cost!AN6</f>
        <v>97.999604422243678</v>
      </c>
      <c r="AO6" s="91">
        <f>social_cost!AO6</f>
        <v>107.79956486446805</v>
      </c>
      <c r="AP6" s="91">
        <f>social_cost!AP6</f>
        <v>117.59952530669241</v>
      </c>
      <c r="AQ6" s="91">
        <f>social_cost!AQ6</f>
        <v>127.39948574891679</v>
      </c>
      <c r="AR6" s="91">
        <f>social_cost!AR6</f>
        <v>88.199643980019317</v>
      </c>
      <c r="AS6" s="91">
        <f>social_cost!AS6</f>
        <v>78.399683537794942</v>
      </c>
      <c r="AT6" s="91">
        <f>social_cost!AT6</f>
        <v>97.999604422243678</v>
      </c>
      <c r="AU6" s="91"/>
      <c r="AV6" s="91"/>
      <c r="AW6" s="91"/>
    </row>
    <row r="7" spans="1:49" x14ac:dyDescent="0.25"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</row>
    <row r="8" spans="1:49" ht="34.5" x14ac:dyDescent="0.25">
      <c r="A8" s="62" t="s">
        <v>75</v>
      </c>
      <c r="B8" s="64" t="s">
        <v>76</v>
      </c>
      <c r="C8" s="68" t="s">
        <v>77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</row>
    <row r="9" spans="1:49" x14ac:dyDescent="0.25">
      <c r="A9" s="91">
        <f>social_cost!A9</f>
        <v>0</v>
      </c>
      <c r="B9" s="94">
        <f>social_cost!B9</f>
        <v>4.6609541169517002E-2</v>
      </c>
      <c r="C9" s="95">
        <f>social_cost!C9</f>
        <v>0</v>
      </c>
      <c r="D9" s="91">
        <f>IF($A9&lt;D$5,0,1)</f>
        <v>0</v>
      </c>
      <c r="E9" s="91">
        <f t="shared" ref="E9:T24" si="0">IF($A9&lt;E$5,0,1)</f>
        <v>0</v>
      </c>
      <c r="F9" s="91">
        <f t="shared" si="0"/>
        <v>0</v>
      </c>
      <c r="G9" s="91">
        <f t="shared" si="0"/>
        <v>0</v>
      </c>
      <c r="H9" s="91">
        <f t="shared" si="0"/>
        <v>0</v>
      </c>
      <c r="I9" s="91">
        <f t="shared" si="0"/>
        <v>0</v>
      </c>
      <c r="J9" s="91">
        <f t="shared" si="0"/>
        <v>0</v>
      </c>
      <c r="K9" s="91">
        <f t="shared" si="0"/>
        <v>0</v>
      </c>
      <c r="L9" s="91">
        <f t="shared" si="0"/>
        <v>0</v>
      </c>
      <c r="M9" s="91">
        <f t="shared" si="0"/>
        <v>0</v>
      </c>
      <c r="N9" s="91">
        <f t="shared" si="0"/>
        <v>0</v>
      </c>
      <c r="O9" s="91">
        <f t="shared" si="0"/>
        <v>0</v>
      </c>
      <c r="P9" s="91">
        <f t="shared" si="0"/>
        <v>0</v>
      </c>
      <c r="Q9" s="91">
        <f t="shared" si="0"/>
        <v>0</v>
      </c>
      <c r="R9" s="91">
        <f t="shared" si="0"/>
        <v>0</v>
      </c>
      <c r="S9" s="91">
        <f t="shared" si="0"/>
        <v>0</v>
      </c>
      <c r="T9" s="91">
        <f t="shared" si="0"/>
        <v>0</v>
      </c>
      <c r="U9" s="91">
        <f t="shared" ref="U9:AJ24" si="1">IF($A9&lt;U$5,0,1)</f>
        <v>0</v>
      </c>
      <c r="V9" s="91">
        <f t="shared" si="1"/>
        <v>0</v>
      </c>
      <c r="W9" s="91">
        <f t="shared" si="1"/>
        <v>0</v>
      </c>
      <c r="X9" s="91">
        <f t="shared" si="1"/>
        <v>0</v>
      </c>
      <c r="Y9" s="91">
        <f t="shared" si="1"/>
        <v>0</v>
      </c>
      <c r="Z9" s="91">
        <f t="shared" si="1"/>
        <v>0</v>
      </c>
      <c r="AA9" s="91">
        <f t="shared" si="1"/>
        <v>0</v>
      </c>
      <c r="AB9" s="91">
        <f t="shared" si="1"/>
        <v>0</v>
      </c>
      <c r="AC9" s="91">
        <f t="shared" si="1"/>
        <v>0</v>
      </c>
      <c r="AD9" s="91">
        <f t="shared" si="1"/>
        <v>0</v>
      </c>
      <c r="AE9" s="91">
        <f t="shared" si="1"/>
        <v>0</v>
      </c>
      <c r="AF9" s="91">
        <f t="shared" si="1"/>
        <v>0</v>
      </c>
      <c r="AG9" s="91">
        <f t="shared" si="1"/>
        <v>0</v>
      </c>
      <c r="AH9" s="91">
        <f t="shared" si="1"/>
        <v>0</v>
      </c>
      <c r="AI9" s="91">
        <f t="shared" si="1"/>
        <v>0</v>
      </c>
      <c r="AJ9" s="91">
        <f t="shared" si="1"/>
        <v>0</v>
      </c>
      <c r="AK9" s="91">
        <f t="shared" ref="AK9:AT24" si="2">IF($A9&lt;AK$5,0,1)</f>
        <v>0</v>
      </c>
      <c r="AL9" s="91">
        <f t="shared" si="2"/>
        <v>0</v>
      </c>
      <c r="AM9" s="91">
        <f t="shared" si="2"/>
        <v>0</v>
      </c>
      <c r="AN9" s="91">
        <f t="shared" si="2"/>
        <v>0</v>
      </c>
      <c r="AO9" s="91">
        <f t="shared" si="2"/>
        <v>0</v>
      </c>
      <c r="AP9" s="91">
        <f t="shared" si="2"/>
        <v>0</v>
      </c>
      <c r="AQ9" s="91">
        <f t="shared" si="2"/>
        <v>0</v>
      </c>
      <c r="AR9" s="91">
        <f t="shared" si="2"/>
        <v>0</v>
      </c>
      <c r="AS9" s="91">
        <f t="shared" si="2"/>
        <v>0</v>
      </c>
      <c r="AT9" s="91">
        <f t="shared" si="2"/>
        <v>0</v>
      </c>
      <c r="AU9" s="91" t="s">
        <v>78</v>
      </c>
      <c r="AV9" s="91"/>
      <c r="AW9" s="91"/>
    </row>
    <row r="10" spans="1:49" x14ac:dyDescent="0.25">
      <c r="A10" s="91">
        <f>social_cost!A10</f>
        <v>20</v>
      </c>
      <c r="B10" s="94">
        <f>social_cost!B10</f>
        <v>2.7082278393734955</v>
      </c>
      <c r="C10" s="95">
        <f>social_cost!C10</f>
        <v>0.30499999999999999</v>
      </c>
      <c r="D10" s="91">
        <f t="shared" ref="D10:S25" si="3">IF($A10&lt;D$5,0,1)</f>
        <v>0</v>
      </c>
      <c r="E10" s="91">
        <f t="shared" si="0"/>
        <v>0</v>
      </c>
      <c r="F10" s="91">
        <f t="shared" si="0"/>
        <v>0</v>
      </c>
      <c r="G10" s="91">
        <f t="shared" si="0"/>
        <v>0</v>
      </c>
      <c r="H10" s="91">
        <f t="shared" si="0"/>
        <v>0</v>
      </c>
      <c r="I10" s="91">
        <f t="shared" si="0"/>
        <v>0</v>
      </c>
      <c r="J10" s="91">
        <f t="shared" si="0"/>
        <v>0</v>
      </c>
      <c r="K10" s="91">
        <f t="shared" si="0"/>
        <v>0</v>
      </c>
      <c r="L10" s="91">
        <f t="shared" si="0"/>
        <v>0</v>
      </c>
      <c r="M10" s="91">
        <f t="shared" si="0"/>
        <v>0</v>
      </c>
      <c r="N10" s="91">
        <f t="shared" si="0"/>
        <v>0</v>
      </c>
      <c r="O10" s="91">
        <f t="shared" si="0"/>
        <v>0</v>
      </c>
      <c r="P10" s="91">
        <f t="shared" si="0"/>
        <v>0</v>
      </c>
      <c r="Q10" s="91">
        <f t="shared" si="0"/>
        <v>0</v>
      </c>
      <c r="R10" s="91">
        <f t="shared" si="0"/>
        <v>0</v>
      </c>
      <c r="S10" s="91">
        <f t="shared" si="0"/>
        <v>0</v>
      </c>
      <c r="T10" s="91">
        <f t="shared" si="0"/>
        <v>0</v>
      </c>
      <c r="U10" s="91">
        <f t="shared" si="1"/>
        <v>0</v>
      </c>
      <c r="V10" s="91">
        <f t="shared" si="1"/>
        <v>0</v>
      </c>
      <c r="W10" s="91">
        <f t="shared" si="1"/>
        <v>0</v>
      </c>
      <c r="X10" s="91">
        <f t="shared" si="1"/>
        <v>0</v>
      </c>
      <c r="Y10" s="91">
        <f t="shared" si="1"/>
        <v>0</v>
      </c>
      <c r="Z10" s="91">
        <f t="shared" si="1"/>
        <v>0</v>
      </c>
      <c r="AA10" s="91">
        <f t="shared" si="1"/>
        <v>0</v>
      </c>
      <c r="AB10" s="91">
        <f t="shared" si="1"/>
        <v>0</v>
      </c>
      <c r="AC10" s="91">
        <f t="shared" si="1"/>
        <v>0</v>
      </c>
      <c r="AD10" s="91">
        <f t="shared" si="1"/>
        <v>0</v>
      </c>
      <c r="AE10" s="91">
        <f t="shared" si="1"/>
        <v>0</v>
      </c>
      <c r="AF10" s="91">
        <f t="shared" si="1"/>
        <v>0</v>
      </c>
      <c r="AG10" s="91">
        <f t="shared" si="1"/>
        <v>0</v>
      </c>
      <c r="AH10" s="91">
        <f t="shared" si="1"/>
        <v>0</v>
      </c>
      <c r="AI10" s="91">
        <f t="shared" si="1"/>
        <v>0</v>
      </c>
      <c r="AJ10" s="91">
        <f t="shared" si="1"/>
        <v>0</v>
      </c>
      <c r="AK10" s="91">
        <f t="shared" si="2"/>
        <v>0</v>
      </c>
      <c r="AL10" s="91">
        <f t="shared" si="2"/>
        <v>0</v>
      </c>
      <c r="AM10" s="91">
        <f t="shared" si="2"/>
        <v>0</v>
      </c>
      <c r="AN10" s="91">
        <f t="shared" si="2"/>
        <v>0</v>
      </c>
      <c r="AO10" s="91">
        <f t="shared" si="2"/>
        <v>0</v>
      </c>
      <c r="AP10" s="91">
        <f t="shared" si="2"/>
        <v>0</v>
      </c>
      <c r="AQ10" s="91">
        <f t="shared" si="2"/>
        <v>0</v>
      </c>
      <c r="AR10" s="91">
        <f t="shared" si="2"/>
        <v>0</v>
      </c>
      <c r="AS10" s="91">
        <f t="shared" si="2"/>
        <v>0</v>
      </c>
      <c r="AT10" s="91">
        <f t="shared" si="2"/>
        <v>0</v>
      </c>
      <c r="AU10" s="91" t="s">
        <v>78</v>
      </c>
      <c r="AV10" s="91"/>
      <c r="AW10" s="91"/>
    </row>
    <row r="11" spans="1:49" x14ac:dyDescent="0.25">
      <c r="A11" s="91">
        <f>social_cost!A11</f>
        <v>25</v>
      </c>
      <c r="B11" s="94">
        <f>social_cost!B11</f>
        <v>6.3867416700464785</v>
      </c>
      <c r="C11" s="95">
        <f>social_cost!C11</f>
        <v>0.4765625</v>
      </c>
      <c r="D11" s="91">
        <f t="shared" si="3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f t="shared" si="0"/>
        <v>0</v>
      </c>
      <c r="Q11" s="91">
        <f t="shared" si="0"/>
        <v>0</v>
      </c>
      <c r="R11" s="91">
        <f t="shared" si="0"/>
        <v>0</v>
      </c>
      <c r="S11" s="91">
        <f t="shared" si="0"/>
        <v>0</v>
      </c>
      <c r="T11" s="91">
        <f t="shared" si="0"/>
        <v>0</v>
      </c>
      <c r="U11" s="91">
        <f t="shared" si="1"/>
        <v>0</v>
      </c>
      <c r="V11" s="91">
        <f t="shared" si="1"/>
        <v>0</v>
      </c>
      <c r="W11" s="91">
        <f t="shared" si="1"/>
        <v>0</v>
      </c>
      <c r="X11" s="91">
        <f t="shared" si="1"/>
        <v>0</v>
      </c>
      <c r="Y11" s="91">
        <f t="shared" si="1"/>
        <v>0</v>
      </c>
      <c r="Z11" s="91">
        <f t="shared" si="1"/>
        <v>0</v>
      </c>
      <c r="AA11" s="91">
        <f t="shared" si="1"/>
        <v>0</v>
      </c>
      <c r="AB11" s="91">
        <f t="shared" si="1"/>
        <v>0</v>
      </c>
      <c r="AC11" s="91">
        <f t="shared" si="1"/>
        <v>0</v>
      </c>
      <c r="AD11" s="91">
        <f t="shared" si="1"/>
        <v>0</v>
      </c>
      <c r="AE11" s="91">
        <f t="shared" si="1"/>
        <v>0</v>
      </c>
      <c r="AF11" s="91">
        <f t="shared" si="1"/>
        <v>0</v>
      </c>
      <c r="AG11" s="91">
        <f t="shared" si="1"/>
        <v>0</v>
      </c>
      <c r="AH11" s="91">
        <f t="shared" si="1"/>
        <v>0</v>
      </c>
      <c r="AI11" s="91">
        <f t="shared" si="1"/>
        <v>0</v>
      </c>
      <c r="AJ11" s="91">
        <f t="shared" si="1"/>
        <v>0</v>
      </c>
      <c r="AK11" s="91">
        <f t="shared" si="2"/>
        <v>0</v>
      </c>
      <c r="AL11" s="91">
        <f t="shared" si="2"/>
        <v>0</v>
      </c>
      <c r="AM11" s="91">
        <f t="shared" si="2"/>
        <v>0</v>
      </c>
      <c r="AN11" s="91">
        <f t="shared" si="2"/>
        <v>0</v>
      </c>
      <c r="AO11" s="91">
        <f t="shared" si="2"/>
        <v>0</v>
      </c>
      <c r="AP11" s="91">
        <f t="shared" si="2"/>
        <v>0</v>
      </c>
      <c r="AQ11" s="91">
        <f t="shared" si="2"/>
        <v>0</v>
      </c>
      <c r="AR11" s="91">
        <f t="shared" si="2"/>
        <v>0</v>
      </c>
      <c r="AS11" s="91">
        <f t="shared" si="2"/>
        <v>0</v>
      </c>
      <c r="AT11" s="91">
        <f t="shared" si="2"/>
        <v>0</v>
      </c>
      <c r="AU11" s="91" t="s">
        <v>78</v>
      </c>
      <c r="AV11" s="91"/>
      <c r="AW11" s="91"/>
    </row>
    <row r="12" spans="1:49" x14ac:dyDescent="0.25">
      <c r="A12" s="91">
        <f>social_cost!A12</f>
        <v>32</v>
      </c>
      <c r="B12" s="94">
        <f>social_cost!B12</f>
        <v>2.6509712871402265</v>
      </c>
      <c r="C12" s="95">
        <f>social_cost!C12</f>
        <v>0.78080000000000005</v>
      </c>
      <c r="D12" s="91">
        <f t="shared" si="3"/>
        <v>0</v>
      </c>
      <c r="E12" s="91">
        <f t="shared" si="0"/>
        <v>0</v>
      </c>
      <c r="F12" s="91">
        <f t="shared" si="0"/>
        <v>0</v>
      </c>
      <c r="G12" s="91">
        <f t="shared" si="0"/>
        <v>0</v>
      </c>
      <c r="H12" s="91">
        <f t="shared" si="0"/>
        <v>0</v>
      </c>
      <c r="I12" s="91">
        <f t="shared" si="0"/>
        <v>0</v>
      </c>
      <c r="J12" s="91">
        <f t="shared" si="0"/>
        <v>0</v>
      </c>
      <c r="K12" s="91">
        <f t="shared" si="0"/>
        <v>0</v>
      </c>
      <c r="L12" s="91">
        <f t="shared" si="0"/>
        <v>0</v>
      </c>
      <c r="M12" s="91">
        <f t="shared" si="0"/>
        <v>0</v>
      </c>
      <c r="N12" s="91">
        <f t="shared" si="0"/>
        <v>0</v>
      </c>
      <c r="O12" s="91">
        <f t="shared" si="0"/>
        <v>0</v>
      </c>
      <c r="P12" s="91">
        <f t="shared" si="0"/>
        <v>0</v>
      </c>
      <c r="Q12" s="91">
        <f t="shared" si="0"/>
        <v>0</v>
      </c>
      <c r="R12" s="91">
        <f t="shared" si="0"/>
        <v>0</v>
      </c>
      <c r="S12" s="91">
        <f t="shared" si="0"/>
        <v>0</v>
      </c>
      <c r="T12" s="91">
        <f t="shared" si="0"/>
        <v>0</v>
      </c>
      <c r="U12" s="91">
        <f t="shared" si="1"/>
        <v>0</v>
      </c>
      <c r="V12" s="91">
        <f t="shared" si="1"/>
        <v>0</v>
      </c>
      <c r="W12" s="91">
        <f t="shared" si="1"/>
        <v>0</v>
      </c>
      <c r="X12" s="91">
        <f t="shared" si="1"/>
        <v>0</v>
      </c>
      <c r="Y12" s="91">
        <f t="shared" si="1"/>
        <v>0</v>
      </c>
      <c r="Z12" s="91">
        <f t="shared" si="1"/>
        <v>0</v>
      </c>
      <c r="AA12" s="91">
        <f t="shared" si="1"/>
        <v>0</v>
      </c>
      <c r="AB12" s="91">
        <f t="shared" si="1"/>
        <v>0</v>
      </c>
      <c r="AC12" s="91">
        <f t="shared" si="1"/>
        <v>0</v>
      </c>
      <c r="AD12" s="91">
        <f t="shared" si="1"/>
        <v>0</v>
      </c>
      <c r="AE12" s="91">
        <f t="shared" si="1"/>
        <v>0</v>
      </c>
      <c r="AF12" s="91">
        <f t="shared" si="1"/>
        <v>0</v>
      </c>
      <c r="AG12" s="91">
        <f t="shared" si="1"/>
        <v>0</v>
      </c>
      <c r="AH12" s="91">
        <f t="shared" si="1"/>
        <v>0</v>
      </c>
      <c r="AI12" s="91">
        <f t="shared" si="1"/>
        <v>0</v>
      </c>
      <c r="AJ12" s="91">
        <f t="shared" si="1"/>
        <v>0</v>
      </c>
      <c r="AK12" s="91">
        <f t="shared" si="2"/>
        <v>0</v>
      </c>
      <c r="AL12" s="91">
        <f t="shared" si="2"/>
        <v>0</v>
      </c>
      <c r="AM12" s="91">
        <f t="shared" si="2"/>
        <v>0</v>
      </c>
      <c r="AN12" s="91">
        <f t="shared" si="2"/>
        <v>0</v>
      </c>
      <c r="AO12" s="91">
        <f t="shared" si="2"/>
        <v>0</v>
      </c>
      <c r="AP12" s="91">
        <f t="shared" si="2"/>
        <v>0</v>
      </c>
      <c r="AQ12" s="91">
        <f t="shared" si="2"/>
        <v>0</v>
      </c>
      <c r="AR12" s="91">
        <f t="shared" si="2"/>
        <v>0</v>
      </c>
      <c r="AS12" s="91">
        <f t="shared" si="2"/>
        <v>0</v>
      </c>
      <c r="AT12" s="91">
        <f t="shared" si="2"/>
        <v>0</v>
      </c>
      <c r="AU12" s="91" t="s">
        <v>78</v>
      </c>
      <c r="AV12" s="91"/>
      <c r="AW12" s="91"/>
    </row>
    <row r="13" spans="1:49" x14ac:dyDescent="0.25">
      <c r="A13" s="91">
        <f>social_cost!A13</f>
        <v>40</v>
      </c>
      <c r="B13" s="94">
        <f>social_cost!B13</f>
        <v>7.0527993038857142</v>
      </c>
      <c r="C13" s="95">
        <f>social_cost!C13</f>
        <v>1.22</v>
      </c>
      <c r="D13" s="91">
        <f t="shared" si="3"/>
        <v>0</v>
      </c>
      <c r="E13" s="91">
        <f t="shared" si="0"/>
        <v>0</v>
      </c>
      <c r="F13" s="91">
        <f t="shared" si="0"/>
        <v>0</v>
      </c>
      <c r="G13" s="91">
        <f t="shared" si="0"/>
        <v>0</v>
      </c>
      <c r="H13" s="91">
        <f t="shared" si="0"/>
        <v>0</v>
      </c>
      <c r="I13" s="91">
        <f t="shared" si="0"/>
        <v>0</v>
      </c>
      <c r="J13" s="91">
        <f t="shared" si="0"/>
        <v>0</v>
      </c>
      <c r="K13" s="91">
        <f t="shared" si="0"/>
        <v>0</v>
      </c>
      <c r="L13" s="91">
        <f t="shared" si="0"/>
        <v>0</v>
      </c>
      <c r="M13" s="91">
        <f t="shared" si="0"/>
        <v>0</v>
      </c>
      <c r="N13" s="91">
        <f t="shared" si="0"/>
        <v>0</v>
      </c>
      <c r="O13" s="91">
        <f t="shared" si="0"/>
        <v>0</v>
      </c>
      <c r="P13" s="91">
        <f t="shared" si="0"/>
        <v>0</v>
      </c>
      <c r="Q13" s="91">
        <f t="shared" si="0"/>
        <v>0</v>
      </c>
      <c r="R13" s="91">
        <f t="shared" si="0"/>
        <v>0</v>
      </c>
      <c r="S13" s="91">
        <f t="shared" si="0"/>
        <v>0</v>
      </c>
      <c r="T13" s="91">
        <f t="shared" si="0"/>
        <v>0</v>
      </c>
      <c r="U13" s="91">
        <f t="shared" si="1"/>
        <v>0</v>
      </c>
      <c r="V13" s="91">
        <f t="shared" si="1"/>
        <v>0</v>
      </c>
      <c r="W13" s="91">
        <f t="shared" si="1"/>
        <v>0</v>
      </c>
      <c r="X13" s="91">
        <f t="shared" si="1"/>
        <v>0</v>
      </c>
      <c r="Y13" s="91">
        <f t="shared" si="1"/>
        <v>0</v>
      </c>
      <c r="Z13" s="91">
        <f t="shared" si="1"/>
        <v>0</v>
      </c>
      <c r="AA13" s="91">
        <f t="shared" si="1"/>
        <v>0</v>
      </c>
      <c r="AB13" s="91">
        <f t="shared" si="1"/>
        <v>0</v>
      </c>
      <c r="AC13" s="91">
        <f t="shared" si="1"/>
        <v>0</v>
      </c>
      <c r="AD13" s="91">
        <f t="shared" si="1"/>
        <v>0</v>
      </c>
      <c r="AE13" s="91">
        <f t="shared" si="1"/>
        <v>0</v>
      </c>
      <c r="AF13" s="91">
        <f t="shared" si="1"/>
        <v>0</v>
      </c>
      <c r="AG13" s="91">
        <f t="shared" si="1"/>
        <v>0</v>
      </c>
      <c r="AH13" s="91">
        <f t="shared" si="1"/>
        <v>0</v>
      </c>
      <c r="AI13" s="91">
        <f t="shared" si="1"/>
        <v>0</v>
      </c>
      <c r="AJ13" s="91">
        <f t="shared" si="1"/>
        <v>0</v>
      </c>
      <c r="AK13" s="91">
        <f t="shared" si="2"/>
        <v>0</v>
      </c>
      <c r="AL13" s="91">
        <f t="shared" si="2"/>
        <v>0</v>
      </c>
      <c r="AM13" s="91">
        <f t="shared" si="2"/>
        <v>0</v>
      </c>
      <c r="AN13" s="91">
        <f t="shared" si="2"/>
        <v>0</v>
      </c>
      <c r="AO13" s="91">
        <f t="shared" si="2"/>
        <v>0</v>
      </c>
      <c r="AP13" s="91">
        <f t="shared" si="2"/>
        <v>0</v>
      </c>
      <c r="AQ13" s="91">
        <f t="shared" si="2"/>
        <v>0</v>
      </c>
      <c r="AR13" s="91">
        <f t="shared" si="2"/>
        <v>0</v>
      </c>
      <c r="AS13" s="91">
        <f t="shared" si="2"/>
        <v>0</v>
      </c>
      <c r="AT13" s="91">
        <f t="shared" si="2"/>
        <v>0</v>
      </c>
      <c r="AU13" s="91" t="s">
        <v>78</v>
      </c>
      <c r="AV13" s="91"/>
      <c r="AW13" s="91"/>
    </row>
    <row r="14" spans="1:49" x14ac:dyDescent="0.25">
      <c r="A14" s="91">
        <f>social_cost!A14</f>
        <v>50</v>
      </c>
      <c r="B14" s="94">
        <f>social_cost!B14</f>
        <v>4.8471060008087159</v>
      </c>
      <c r="C14" s="95">
        <f>social_cost!C14</f>
        <v>1.90625</v>
      </c>
      <c r="D14" s="91">
        <f t="shared" si="3"/>
        <v>0</v>
      </c>
      <c r="E14" s="91">
        <f t="shared" si="0"/>
        <v>0</v>
      </c>
      <c r="F14" s="91">
        <f t="shared" si="0"/>
        <v>0</v>
      </c>
      <c r="G14" s="91">
        <f t="shared" si="0"/>
        <v>0</v>
      </c>
      <c r="H14" s="91">
        <f t="shared" si="0"/>
        <v>0</v>
      </c>
      <c r="I14" s="91">
        <f t="shared" si="0"/>
        <v>0</v>
      </c>
      <c r="J14" s="91">
        <f t="shared" si="0"/>
        <v>0</v>
      </c>
      <c r="K14" s="91">
        <f t="shared" si="0"/>
        <v>0</v>
      </c>
      <c r="L14" s="91">
        <f t="shared" si="0"/>
        <v>0</v>
      </c>
      <c r="M14" s="91">
        <f t="shared" si="0"/>
        <v>0</v>
      </c>
      <c r="N14" s="91">
        <f t="shared" si="0"/>
        <v>0</v>
      </c>
      <c r="O14" s="91">
        <f t="shared" si="0"/>
        <v>0</v>
      </c>
      <c r="P14" s="91">
        <f t="shared" si="0"/>
        <v>0</v>
      </c>
      <c r="Q14" s="91">
        <f t="shared" si="0"/>
        <v>0</v>
      </c>
      <c r="R14" s="91">
        <f t="shared" si="0"/>
        <v>0</v>
      </c>
      <c r="S14" s="91">
        <f t="shared" si="0"/>
        <v>0</v>
      </c>
      <c r="T14" s="91">
        <f t="shared" si="0"/>
        <v>0</v>
      </c>
      <c r="U14" s="91">
        <f t="shared" si="1"/>
        <v>0</v>
      </c>
      <c r="V14" s="91">
        <f t="shared" si="1"/>
        <v>0</v>
      </c>
      <c r="W14" s="91">
        <f t="shared" si="1"/>
        <v>0</v>
      </c>
      <c r="X14" s="91">
        <f t="shared" si="1"/>
        <v>0</v>
      </c>
      <c r="Y14" s="91">
        <f t="shared" si="1"/>
        <v>0</v>
      </c>
      <c r="Z14" s="91">
        <f t="shared" si="1"/>
        <v>0</v>
      </c>
      <c r="AA14" s="91">
        <f t="shared" si="1"/>
        <v>0</v>
      </c>
      <c r="AB14" s="91">
        <f t="shared" si="1"/>
        <v>0</v>
      </c>
      <c r="AC14" s="91">
        <f t="shared" si="1"/>
        <v>0</v>
      </c>
      <c r="AD14" s="91">
        <f t="shared" si="1"/>
        <v>0</v>
      </c>
      <c r="AE14" s="91">
        <f t="shared" si="1"/>
        <v>0</v>
      </c>
      <c r="AF14" s="91">
        <f t="shared" si="1"/>
        <v>0</v>
      </c>
      <c r="AG14" s="91">
        <f t="shared" si="1"/>
        <v>0</v>
      </c>
      <c r="AH14" s="91">
        <f t="shared" si="1"/>
        <v>0</v>
      </c>
      <c r="AI14" s="91">
        <f t="shared" si="1"/>
        <v>0</v>
      </c>
      <c r="AJ14" s="91">
        <f t="shared" si="1"/>
        <v>0</v>
      </c>
      <c r="AK14" s="91">
        <f t="shared" si="2"/>
        <v>0</v>
      </c>
      <c r="AL14" s="91">
        <f t="shared" si="2"/>
        <v>0</v>
      </c>
      <c r="AM14" s="91">
        <f t="shared" si="2"/>
        <v>0</v>
      </c>
      <c r="AN14" s="91">
        <f t="shared" si="2"/>
        <v>0</v>
      </c>
      <c r="AO14" s="91">
        <f t="shared" si="2"/>
        <v>0</v>
      </c>
      <c r="AP14" s="91">
        <f t="shared" si="2"/>
        <v>0</v>
      </c>
      <c r="AQ14" s="91">
        <f t="shared" si="2"/>
        <v>0</v>
      </c>
      <c r="AR14" s="91">
        <f t="shared" si="2"/>
        <v>0</v>
      </c>
      <c r="AS14" s="91">
        <f t="shared" si="2"/>
        <v>0</v>
      </c>
      <c r="AT14" s="91">
        <f t="shared" si="2"/>
        <v>0</v>
      </c>
      <c r="AU14" s="91" t="s">
        <v>78</v>
      </c>
      <c r="AV14" s="91"/>
      <c r="AW14" s="91"/>
    </row>
    <row r="15" spans="1:49" x14ac:dyDescent="0.25">
      <c r="A15" s="91">
        <f>social_cost!A15</f>
        <v>63</v>
      </c>
      <c r="B15" s="94">
        <f>social_cost!B15</f>
        <v>9.3051258453787735</v>
      </c>
      <c r="C15" s="95">
        <f>social_cost!C15</f>
        <v>3.0263624999999998</v>
      </c>
      <c r="D15" s="91">
        <f t="shared" si="3"/>
        <v>0</v>
      </c>
      <c r="E15" s="91">
        <f t="shared" si="0"/>
        <v>0</v>
      </c>
      <c r="F15" s="91">
        <f t="shared" si="0"/>
        <v>0</v>
      </c>
      <c r="G15" s="91">
        <f t="shared" si="0"/>
        <v>0</v>
      </c>
      <c r="H15" s="91">
        <f t="shared" si="0"/>
        <v>0</v>
      </c>
      <c r="I15" s="91">
        <f t="shared" si="0"/>
        <v>0</v>
      </c>
      <c r="J15" s="91">
        <f t="shared" si="0"/>
        <v>0</v>
      </c>
      <c r="K15" s="91">
        <f t="shared" si="0"/>
        <v>0</v>
      </c>
      <c r="L15" s="91">
        <f t="shared" si="0"/>
        <v>0</v>
      </c>
      <c r="M15" s="91">
        <f t="shared" si="0"/>
        <v>0</v>
      </c>
      <c r="N15" s="91">
        <f t="shared" si="0"/>
        <v>0</v>
      </c>
      <c r="O15" s="91">
        <f t="shared" si="0"/>
        <v>0</v>
      </c>
      <c r="P15" s="91">
        <f t="shared" si="0"/>
        <v>0</v>
      </c>
      <c r="Q15" s="91">
        <f t="shared" si="0"/>
        <v>0</v>
      </c>
      <c r="R15" s="91">
        <f t="shared" si="0"/>
        <v>0</v>
      </c>
      <c r="S15" s="91">
        <f t="shared" si="0"/>
        <v>0</v>
      </c>
      <c r="T15" s="91">
        <f t="shared" si="0"/>
        <v>0</v>
      </c>
      <c r="U15" s="91">
        <f t="shared" si="1"/>
        <v>0</v>
      </c>
      <c r="V15" s="91">
        <f t="shared" si="1"/>
        <v>0</v>
      </c>
      <c r="W15" s="91">
        <f t="shared" si="1"/>
        <v>0</v>
      </c>
      <c r="X15" s="91">
        <f t="shared" si="1"/>
        <v>0</v>
      </c>
      <c r="Y15" s="91">
        <f t="shared" si="1"/>
        <v>0</v>
      </c>
      <c r="Z15" s="91">
        <f t="shared" si="1"/>
        <v>0</v>
      </c>
      <c r="AA15" s="91">
        <f t="shared" si="1"/>
        <v>0</v>
      </c>
      <c r="AB15" s="91">
        <f t="shared" si="1"/>
        <v>0</v>
      </c>
      <c r="AC15" s="91">
        <f t="shared" si="1"/>
        <v>0</v>
      </c>
      <c r="AD15" s="91">
        <f t="shared" si="1"/>
        <v>0</v>
      </c>
      <c r="AE15" s="91">
        <f t="shared" si="1"/>
        <v>0</v>
      </c>
      <c r="AF15" s="91">
        <f t="shared" si="1"/>
        <v>0</v>
      </c>
      <c r="AG15" s="91">
        <f t="shared" si="1"/>
        <v>0</v>
      </c>
      <c r="AH15" s="91">
        <f t="shared" si="1"/>
        <v>0</v>
      </c>
      <c r="AI15" s="91">
        <f t="shared" si="1"/>
        <v>0</v>
      </c>
      <c r="AJ15" s="91">
        <f t="shared" si="1"/>
        <v>0</v>
      </c>
      <c r="AK15" s="91">
        <f t="shared" si="2"/>
        <v>0</v>
      </c>
      <c r="AL15" s="91">
        <f t="shared" si="2"/>
        <v>0</v>
      </c>
      <c r="AM15" s="91">
        <f t="shared" si="2"/>
        <v>0</v>
      </c>
      <c r="AN15" s="91">
        <f t="shared" si="2"/>
        <v>0</v>
      </c>
      <c r="AO15" s="91">
        <f t="shared" si="2"/>
        <v>0</v>
      </c>
      <c r="AP15" s="91">
        <f t="shared" si="2"/>
        <v>0</v>
      </c>
      <c r="AQ15" s="91">
        <f t="shared" si="2"/>
        <v>0</v>
      </c>
      <c r="AR15" s="91">
        <f t="shared" si="2"/>
        <v>0</v>
      </c>
      <c r="AS15" s="91">
        <f t="shared" si="2"/>
        <v>0</v>
      </c>
      <c r="AT15" s="91">
        <f t="shared" si="2"/>
        <v>0</v>
      </c>
      <c r="AU15" s="91" t="s">
        <v>78</v>
      </c>
      <c r="AV15" s="91"/>
      <c r="AW15" s="91"/>
    </row>
    <row r="16" spans="1:49" x14ac:dyDescent="0.25">
      <c r="A16" s="91">
        <f>social_cost!A16</f>
        <v>65</v>
      </c>
      <c r="B16" s="94">
        <f>social_cost!B16</f>
        <v>0.13252614684148301</v>
      </c>
      <c r="C16" s="95">
        <f>social_cost!C16</f>
        <v>3.2215625000000001</v>
      </c>
      <c r="D16" s="91">
        <f t="shared" si="3"/>
        <v>0</v>
      </c>
      <c r="E16" s="91">
        <f t="shared" si="0"/>
        <v>0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1">
        <f t="shared" si="0"/>
        <v>0</v>
      </c>
      <c r="M16" s="91">
        <f t="shared" si="0"/>
        <v>0</v>
      </c>
      <c r="N16" s="91">
        <f t="shared" si="0"/>
        <v>0</v>
      </c>
      <c r="O16" s="91">
        <f t="shared" si="0"/>
        <v>0</v>
      </c>
      <c r="P16" s="91">
        <f t="shared" si="0"/>
        <v>0</v>
      </c>
      <c r="Q16" s="91">
        <f t="shared" si="0"/>
        <v>0</v>
      </c>
      <c r="R16" s="91">
        <f t="shared" si="0"/>
        <v>0</v>
      </c>
      <c r="S16" s="91">
        <f t="shared" si="0"/>
        <v>0</v>
      </c>
      <c r="T16" s="91">
        <f t="shared" si="0"/>
        <v>0</v>
      </c>
      <c r="U16" s="91">
        <f t="shared" si="1"/>
        <v>0</v>
      </c>
      <c r="V16" s="91">
        <f t="shared" si="1"/>
        <v>0</v>
      </c>
      <c r="W16" s="91">
        <f t="shared" si="1"/>
        <v>0</v>
      </c>
      <c r="X16" s="91">
        <f t="shared" si="1"/>
        <v>0</v>
      </c>
      <c r="Y16" s="91">
        <f t="shared" si="1"/>
        <v>0</v>
      </c>
      <c r="Z16" s="91">
        <f t="shared" si="1"/>
        <v>0</v>
      </c>
      <c r="AA16" s="91">
        <f t="shared" si="1"/>
        <v>0</v>
      </c>
      <c r="AB16" s="91">
        <f t="shared" si="1"/>
        <v>0</v>
      </c>
      <c r="AC16" s="91">
        <f t="shared" si="1"/>
        <v>0</v>
      </c>
      <c r="AD16" s="91">
        <f t="shared" si="1"/>
        <v>0</v>
      </c>
      <c r="AE16" s="91">
        <f t="shared" si="1"/>
        <v>0</v>
      </c>
      <c r="AF16" s="91">
        <f t="shared" si="1"/>
        <v>0</v>
      </c>
      <c r="AG16" s="91">
        <f t="shared" si="1"/>
        <v>0</v>
      </c>
      <c r="AH16" s="91">
        <f t="shared" si="1"/>
        <v>0</v>
      </c>
      <c r="AI16" s="91">
        <f t="shared" si="1"/>
        <v>0</v>
      </c>
      <c r="AJ16" s="91">
        <f t="shared" si="1"/>
        <v>0</v>
      </c>
      <c r="AK16" s="91">
        <f t="shared" si="2"/>
        <v>0</v>
      </c>
      <c r="AL16" s="91">
        <f t="shared" si="2"/>
        <v>0</v>
      </c>
      <c r="AM16" s="91">
        <f t="shared" si="2"/>
        <v>0</v>
      </c>
      <c r="AN16" s="91">
        <f t="shared" si="2"/>
        <v>0</v>
      </c>
      <c r="AO16" s="91">
        <f t="shared" si="2"/>
        <v>0</v>
      </c>
      <c r="AP16" s="91">
        <f t="shared" si="2"/>
        <v>0</v>
      </c>
      <c r="AQ16" s="91">
        <f t="shared" si="2"/>
        <v>0</v>
      </c>
      <c r="AR16" s="91">
        <f t="shared" si="2"/>
        <v>0</v>
      </c>
      <c r="AS16" s="91">
        <f t="shared" si="2"/>
        <v>0</v>
      </c>
      <c r="AT16" s="91">
        <f t="shared" si="2"/>
        <v>0</v>
      </c>
      <c r="AU16" s="91" t="s">
        <v>78</v>
      </c>
      <c r="AV16" s="91"/>
      <c r="AW16" s="91"/>
    </row>
    <row r="17" spans="1:49" x14ac:dyDescent="0.25">
      <c r="A17" s="91">
        <f>social_cost!A17</f>
        <v>75</v>
      </c>
      <c r="B17" s="94">
        <f>social_cost!B17</f>
        <v>0.62656042837768389</v>
      </c>
      <c r="C17" s="95">
        <f>social_cost!C17</f>
        <v>4.2890625</v>
      </c>
      <c r="D17" s="91">
        <f t="shared" si="3"/>
        <v>0</v>
      </c>
      <c r="E17" s="91">
        <f t="shared" si="0"/>
        <v>0</v>
      </c>
      <c r="F17" s="91">
        <f t="shared" si="0"/>
        <v>0</v>
      </c>
      <c r="G17" s="91">
        <f t="shared" si="0"/>
        <v>0</v>
      </c>
      <c r="H17" s="91">
        <f t="shared" si="0"/>
        <v>0</v>
      </c>
      <c r="I17" s="91">
        <f t="shared" si="0"/>
        <v>0</v>
      </c>
      <c r="J17" s="91">
        <f t="shared" si="0"/>
        <v>0</v>
      </c>
      <c r="K17" s="91">
        <f t="shared" si="0"/>
        <v>0</v>
      </c>
      <c r="L17" s="91">
        <f t="shared" si="0"/>
        <v>0</v>
      </c>
      <c r="M17" s="91">
        <f t="shared" si="0"/>
        <v>0</v>
      </c>
      <c r="N17" s="91">
        <f t="shared" si="0"/>
        <v>0</v>
      </c>
      <c r="O17" s="91">
        <f t="shared" si="0"/>
        <v>0</v>
      </c>
      <c r="P17" s="91">
        <f t="shared" si="0"/>
        <v>0</v>
      </c>
      <c r="Q17" s="91">
        <f t="shared" si="0"/>
        <v>0</v>
      </c>
      <c r="R17" s="91">
        <f t="shared" si="0"/>
        <v>0</v>
      </c>
      <c r="S17" s="91">
        <f t="shared" si="0"/>
        <v>0</v>
      </c>
      <c r="T17" s="91">
        <f t="shared" si="0"/>
        <v>0</v>
      </c>
      <c r="U17" s="91">
        <f t="shared" si="1"/>
        <v>0</v>
      </c>
      <c r="V17" s="91">
        <f t="shared" si="1"/>
        <v>0</v>
      </c>
      <c r="W17" s="91">
        <f t="shared" si="1"/>
        <v>0</v>
      </c>
      <c r="X17" s="91">
        <f t="shared" si="1"/>
        <v>0</v>
      </c>
      <c r="Y17" s="91">
        <f t="shared" si="1"/>
        <v>0</v>
      </c>
      <c r="Z17" s="91">
        <f t="shared" si="1"/>
        <v>0</v>
      </c>
      <c r="AA17" s="91">
        <f t="shared" si="1"/>
        <v>0</v>
      </c>
      <c r="AB17" s="91">
        <f t="shared" si="1"/>
        <v>0</v>
      </c>
      <c r="AC17" s="91">
        <f t="shared" si="1"/>
        <v>0</v>
      </c>
      <c r="AD17" s="91">
        <f t="shared" si="1"/>
        <v>0</v>
      </c>
      <c r="AE17" s="91">
        <f t="shared" si="1"/>
        <v>0</v>
      </c>
      <c r="AF17" s="91">
        <f t="shared" si="1"/>
        <v>0</v>
      </c>
      <c r="AG17" s="91">
        <f t="shared" si="1"/>
        <v>0</v>
      </c>
      <c r="AH17" s="91">
        <f t="shared" si="1"/>
        <v>0</v>
      </c>
      <c r="AI17" s="91">
        <f t="shared" si="1"/>
        <v>0</v>
      </c>
      <c r="AJ17" s="91">
        <f t="shared" si="1"/>
        <v>0</v>
      </c>
      <c r="AK17" s="91">
        <f t="shared" si="2"/>
        <v>0</v>
      </c>
      <c r="AL17" s="91">
        <f t="shared" si="2"/>
        <v>0</v>
      </c>
      <c r="AM17" s="91">
        <f t="shared" si="2"/>
        <v>0</v>
      </c>
      <c r="AN17" s="91">
        <f t="shared" si="2"/>
        <v>0</v>
      </c>
      <c r="AO17" s="91">
        <f t="shared" si="2"/>
        <v>0</v>
      </c>
      <c r="AP17" s="91">
        <f t="shared" si="2"/>
        <v>0</v>
      </c>
      <c r="AQ17" s="91">
        <f t="shared" si="2"/>
        <v>0</v>
      </c>
      <c r="AR17" s="91">
        <f t="shared" si="2"/>
        <v>0</v>
      </c>
      <c r="AS17" s="91">
        <f t="shared" si="2"/>
        <v>0</v>
      </c>
      <c r="AT17" s="91">
        <f t="shared" si="2"/>
        <v>0</v>
      </c>
      <c r="AU17" s="91" t="s">
        <v>78</v>
      </c>
      <c r="AV17" s="91"/>
      <c r="AW17" s="91"/>
    </row>
    <row r="18" spans="1:49" x14ac:dyDescent="0.25">
      <c r="A18" s="91">
        <f>social_cost!A18</f>
        <v>80</v>
      </c>
      <c r="B18" s="94">
        <f>social_cost!B18</f>
        <v>2.6897111283267159</v>
      </c>
      <c r="C18" s="95">
        <f>social_cost!C18</f>
        <v>4.88</v>
      </c>
      <c r="D18" s="91">
        <f t="shared" si="3"/>
        <v>0</v>
      </c>
      <c r="E18" s="91">
        <f t="shared" si="0"/>
        <v>0</v>
      </c>
      <c r="F18" s="91">
        <f t="shared" si="0"/>
        <v>0</v>
      </c>
      <c r="G18" s="91">
        <f t="shared" si="0"/>
        <v>0</v>
      </c>
      <c r="H18" s="91">
        <f t="shared" si="0"/>
        <v>0</v>
      </c>
      <c r="I18" s="91">
        <f t="shared" si="0"/>
        <v>0</v>
      </c>
      <c r="J18" s="91">
        <f t="shared" si="0"/>
        <v>0</v>
      </c>
      <c r="K18" s="91">
        <f t="shared" si="0"/>
        <v>0</v>
      </c>
      <c r="L18" s="91">
        <f t="shared" si="0"/>
        <v>0</v>
      </c>
      <c r="M18" s="91">
        <f t="shared" si="0"/>
        <v>0</v>
      </c>
      <c r="N18" s="91">
        <f t="shared" si="0"/>
        <v>0</v>
      </c>
      <c r="O18" s="91">
        <f t="shared" si="0"/>
        <v>0</v>
      </c>
      <c r="P18" s="91">
        <f t="shared" si="0"/>
        <v>0</v>
      </c>
      <c r="Q18" s="91">
        <f t="shared" si="0"/>
        <v>0</v>
      </c>
      <c r="R18" s="91">
        <f t="shared" si="0"/>
        <v>0</v>
      </c>
      <c r="S18" s="91">
        <f t="shared" si="0"/>
        <v>0</v>
      </c>
      <c r="T18" s="91">
        <f t="shared" si="0"/>
        <v>0</v>
      </c>
      <c r="U18" s="91">
        <f t="shared" si="1"/>
        <v>0</v>
      </c>
      <c r="V18" s="91">
        <f t="shared" si="1"/>
        <v>0</v>
      </c>
      <c r="W18" s="91">
        <f t="shared" si="1"/>
        <v>0</v>
      </c>
      <c r="X18" s="91">
        <f t="shared" si="1"/>
        <v>0</v>
      </c>
      <c r="Y18" s="91">
        <f t="shared" si="1"/>
        <v>0</v>
      </c>
      <c r="Z18" s="91">
        <f t="shared" si="1"/>
        <v>0</v>
      </c>
      <c r="AA18" s="91">
        <f t="shared" si="1"/>
        <v>0</v>
      </c>
      <c r="AB18" s="91">
        <f t="shared" si="1"/>
        <v>0</v>
      </c>
      <c r="AC18" s="91">
        <f t="shared" si="1"/>
        <v>0</v>
      </c>
      <c r="AD18" s="91">
        <f t="shared" si="1"/>
        <v>0</v>
      </c>
      <c r="AE18" s="91">
        <f t="shared" si="1"/>
        <v>0</v>
      </c>
      <c r="AF18" s="91">
        <f t="shared" si="1"/>
        <v>0</v>
      </c>
      <c r="AG18" s="91">
        <f t="shared" si="1"/>
        <v>0</v>
      </c>
      <c r="AH18" s="91">
        <f t="shared" si="1"/>
        <v>0</v>
      </c>
      <c r="AI18" s="91">
        <f t="shared" si="1"/>
        <v>0</v>
      </c>
      <c r="AJ18" s="91">
        <f t="shared" si="1"/>
        <v>0</v>
      </c>
      <c r="AK18" s="91">
        <f t="shared" si="2"/>
        <v>0</v>
      </c>
      <c r="AL18" s="91">
        <f t="shared" si="2"/>
        <v>0</v>
      </c>
      <c r="AM18" s="91">
        <f t="shared" si="2"/>
        <v>0</v>
      </c>
      <c r="AN18" s="91">
        <f t="shared" si="2"/>
        <v>0</v>
      </c>
      <c r="AO18" s="91">
        <f t="shared" si="2"/>
        <v>0</v>
      </c>
      <c r="AP18" s="91">
        <f t="shared" si="2"/>
        <v>0</v>
      </c>
      <c r="AQ18" s="91">
        <f t="shared" si="2"/>
        <v>0</v>
      </c>
      <c r="AR18" s="91">
        <f t="shared" si="2"/>
        <v>0</v>
      </c>
      <c r="AS18" s="91">
        <f t="shared" si="2"/>
        <v>0</v>
      </c>
      <c r="AT18" s="91">
        <f t="shared" si="2"/>
        <v>0</v>
      </c>
      <c r="AU18" s="91" t="s">
        <v>78</v>
      </c>
      <c r="AV18" s="91"/>
      <c r="AW18" s="91"/>
    </row>
    <row r="19" spans="1:49" x14ac:dyDescent="0.25">
      <c r="A19" s="91">
        <f>social_cost!A19</f>
        <v>90</v>
      </c>
      <c r="B19" s="94">
        <f>social_cost!B19</f>
        <v>18.140588605829443</v>
      </c>
      <c r="C19" s="95">
        <f>social_cost!C19</f>
        <v>6.1762499999999987</v>
      </c>
      <c r="D19" s="91">
        <f t="shared" si="3"/>
        <v>0</v>
      </c>
      <c r="E19" s="91">
        <f t="shared" si="0"/>
        <v>0</v>
      </c>
      <c r="F19" s="91">
        <f t="shared" si="0"/>
        <v>0</v>
      </c>
      <c r="G19" s="91">
        <f t="shared" si="0"/>
        <v>0</v>
      </c>
      <c r="H19" s="91">
        <f t="shared" si="0"/>
        <v>0</v>
      </c>
      <c r="I19" s="91">
        <f t="shared" si="0"/>
        <v>0</v>
      </c>
      <c r="J19" s="91">
        <f t="shared" si="0"/>
        <v>0</v>
      </c>
      <c r="K19" s="91">
        <f t="shared" si="0"/>
        <v>0</v>
      </c>
      <c r="L19" s="91">
        <f t="shared" si="0"/>
        <v>0</v>
      </c>
      <c r="M19" s="91">
        <f t="shared" si="0"/>
        <v>0</v>
      </c>
      <c r="N19" s="91">
        <f t="shared" si="0"/>
        <v>0</v>
      </c>
      <c r="O19" s="91">
        <f t="shared" si="0"/>
        <v>0</v>
      </c>
      <c r="P19" s="91">
        <f t="shared" si="0"/>
        <v>0</v>
      </c>
      <c r="Q19" s="91">
        <f t="shared" si="0"/>
        <v>0</v>
      </c>
      <c r="R19" s="91">
        <f t="shared" si="0"/>
        <v>0</v>
      </c>
      <c r="S19" s="91">
        <f t="shared" si="0"/>
        <v>0</v>
      </c>
      <c r="T19" s="91">
        <f t="shared" si="0"/>
        <v>0</v>
      </c>
      <c r="U19" s="91">
        <f t="shared" si="1"/>
        <v>0</v>
      </c>
      <c r="V19" s="91">
        <f t="shared" si="1"/>
        <v>0</v>
      </c>
      <c r="W19" s="91">
        <f t="shared" si="1"/>
        <v>0</v>
      </c>
      <c r="X19" s="91">
        <f t="shared" si="1"/>
        <v>0</v>
      </c>
      <c r="Y19" s="91">
        <f t="shared" si="1"/>
        <v>0</v>
      </c>
      <c r="Z19" s="91">
        <f t="shared" si="1"/>
        <v>0</v>
      </c>
      <c r="AA19" s="91">
        <f t="shared" si="1"/>
        <v>0</v>
      </c>
      <c r="AB19" s="91">
        <f t="shared" si="1"/>
        <v>0</v>
      </c>
      <c r="AC19" s="91">
        <f t="shared" si="1"/>
        <v>0</v>
      </c>
      <c r="AD19" s="91">
        <f t="shared" si="1"/>
        <v>0</v>
      </c>
      <c r="AE19" s="91">
        <f t="shared" si="1"/>
        <v>0</v>
      </c>
      <c r="AF19" s="91">
        <f t="shared" si="1"/>
        <v>0</v>
      </c>
      <c r="AG19" s="91">
        <f t="shared" si="1"/>
        <v>0</v>
      </c>
      <c r="AH19" s="91">
        <f t="shared" si="1"/>
        <v>0</v>
      </c>
      <c r="AI19" s="91">
        <f t="shared" si="1"/>
        <v>0</v>
      </c>
      <c r="AJ19" s="91">
        <f t="shared" si="1"/>
        <v>0</v>
      </c>
      <c r="AK19" s="91">
        <f t="shared" si="2"/>
        <v>0</v>
      </c>
      <c r="AL19" s="91">
        <f t="shared" si="2"/>
        <v>0</v>
      </c>
      <c r="AM19" s="91">
        <f t="shared" si="2"/>
        <v>0</v>
      </c>
      <c r="AN19" s="91">
        <f t="shared" si="2"/>
        <v>0</v>
      </c>
      <c r="AO19" s="91">
        <f t="shared" si="2"/>
        <v>0</v>
      </c>
      <c r="AP19" s="91">
        <f t="shared" si="2"/>
        <v>0</v>
      </c>
      <c r="AQ19" s="91">
        <f t="shared" si="2"/>
        <v>0</v>
      </c>
      <c r="AR19" s="91">
        <f t="shared" si="2"/>
        <v>0</v>
      </c>
      <c r="AS19" s="91">
        <f t="shared" si="2"/>
        <v>0</v>
      </c>
      <c r="AT19" s="91">
        <f t="shared" si="2"/>
        <v>0</v>
      </c>
      <c r="AU19" s="91" t="s">
        <v>78</v>
      </c>
      <c r="AV19" s="91"/>
      <c r="AW19" s="91"/>
    </row>
    <row r="20" spans="1:49" x14ac:dyDescent="0.25">
      <c r="A20" s="91">
        <f>social_cost!A20</f>
        <v>100</v>
      </c>
      <c r="B20" s="94">
        <f>social_cost!B20</f>
        <v>12115.388678923004</v>
      </c>
      <c r="C20" s="95">
        <f>social_cost!C20</f>
        <v>7.625</v>
      </c>
      <c r="D20" s="91">
        <f t="shared" si="3"/>
        <v>0</v>
      </c>
      <c r="E20" s="91">
        <f t="shared" si="0"/>
        <v>0</v>
      </c>
      <c r="F20" s="91">
        <f t="shared" si="0"/>
        <v>0</v>
      </c>
      <c r="G20" s="91">
        <f t="shared" si="0"/>
        <v>0</v>
      </c>
      <c r="H20" s="91">
        <f t="shared" si="0"/>
        <v>0</v>
      </c>
      <c r="I20" s="91">
        <f t="shared" si="0"/>
        <v>0</v>
      </c>
      <c r="J20" s="91">
        <f t="shared" si="0"/>
        <v>0</v>
      </c>
      <c r="K20" s="91">
        <f t="shared" si="0"/>
        <v>0</v>
      </c>
      <c r="L20" s="91">
        <f t="shared" si="0"/>
        <v>0</v>
      </c>
      <c r="M20" s="91">
        <f t="shared" si="0"/>
        <v>0</v>
      </c>
      <c r="N20" s="91">
        <f t="shared" si="0"/>
        <v>0</v>
      </c>
      <c r="O20" s="91">
        <f t="shared" si="0"/>
        <v>0</v>
      </c>
      <c r="P20" s="91">
        <f t="shared" si="0"/>
        <v>0</v>
      </c>
      <c r="Q20" s="91">
        <f t="shared" si="0"/>
        <v>0</v>
      </c>
      <c r="R20" s="91">
        <f t="shared" si="0"/>
        <v>0</v>
      </c>
      <c r="S20" s="91">
        <f t="shared" si="0"/>
        <v>0</v>
      </c>
      <c r="T20" s="91">
        <f t="shared" si="0"/>
        <v>0</v>
      </c>
      <c r="U20" s="91">
        <f t="shared" si="1"/>
        <v>0</v>
      </c>
      <c r="V20" s="91">
        <f t="shared" si="1"/>
        <v>0</v>
      </c>
      <c r="W20" s="91">
        <f t="shared" si="1"/>
        <v>0</v>
      </c>
      <c r="X20" s="91">
        <f t="shared" si="1"/>
        <v>0</v>
      </c>
      <c r="Y20" s="91">
        <f t="shared" si="1"/>
        <v>0</v>
      </c>
      <c r="Z20" s="91">
        <f t="shared" si="1"/>
        <v>0</v>
      </c>
      <c r="AA20" s="91">
        <f t="shared" si="1"/>
        <v>0</v>
      </c>
      <c r="AB20" s="91">
        <f t="shared" si="1"/>
        <v>0</v>
      </c>
      <c r="AC20" s="91">
        <f t="shared" si="1"/>
        <v>0</v>
      </c>
      <c r="AD20" s="91">
        <f t="shared" si="1"/>
        <v>0</v>
      </c>
      <c r="AE20" s="91">
        <f t="shared" si="1"/>
        <v>0</v>
      </c>
      <c r="AF20" s="91">
        <f t="shared" si="1"/>
        <v>0</v>
      </c>
      <c r="AG20" s="91">
        <f t="shared" si="1"/>
        <v>0</v>
      </c>
      <c r="AH20" s="91">
        <f t="shared" si="1"/>
        <v>0</v>
      </c>
      <c r="AI20" s="91">
        <f t="shared" si="1"/>
        <v>0</v>
      </c>
      <c r="AJ20" s="91">
        <f t="shared" si="1"/>
        <v>0</v>
      </c>
      <c r="AK20" s="91">
        <f t="shared" si="2"/>
        <v>0</v>
      </c>
      <c r="AL20" s="91">
        <f t="shared" si="2"/>
        <v>0</v>
      </c>
      <c r="AM20" s="91">
        <f t="shared" si="2"/>
        <v>0</v>
      </c>
      <c r="AN20" s="91">
        <f t="shared" si="2"/>
        <v>0</v>
      </c>
      <c r="AO20" s="91">
        <f t="shared" si="2"/>
        <v>0</v>
      </c>
      <c r="AP20" s="91">
        <f t="shared" si="2"/>
        <v>0</v>
      </c>
      <c r="AQ20" s="91">
        <f t="shared" si="2"/>
        <v>0</v>
      </c>
      <c r="AR20" s="91">
        <f t="shared" si="2"/>
        <v>0</v>
      </c>
      <c r="AS20" s="91">
        <f t="shared" si="2"/>
        <v>0</v>
      </c>
      <c r="AT20" s="91">
        <f t="shared" si="2"/>
        <v>0</v>
      </c>
      <c r="AU20" s="91" t="s">
        <v>78</v>
      </c>
      <c r="AV20" s="91"/>
      <c r="AW20" s="91"/>
    </row>
    <row r="21" spans="1:49" x14ac:dyDescent="0.25">
      <c r="A21" s="91">
        <f>social_cost!A21</f>
        <v>110</v>
      </c>
      <c r="B21" s="94">
        <f>social_cost!B21</f>
        <v>0.86656347164415093</v>
      </c>
      <c r="C21" s="95">
        <f>social_cost!C21</f>
        <v>9.2262500000000003</v>
      </c>
      <c r="D21" s="91">
        <f t="shared" si="3"/>
        <v>0</v>
      </c>
      <c r="E21" s="91">
        <f t="shared" si="0"/>
        <v>0</v>
      </c>
      <c r="F21" s="91">
        <f t="shared" si="0"/>
        <v>0</v>
      </c>
      <c r="G21" s="91">
        <f t="shared" si="0"/>
        <v>0</v>
      </c>
      <c r="H21" s="91">
        <f t="shared" si="0"/>
        <v>0</v>
      </c>
      <c r="I21" s="91">
        <f t="shared" si="0"/>
        <v>0</v>
      </c>
      <c r="J21" s="91">
        <f t="shared" si="0"/>
        <v>0</v>
      </c>
      <c r="K21" s="91">
        <f t="shared" si="0"/>
        <v>0</v>
      </c>
      <c r="L21" s="91">
        <f t="shared" si="0"/>
        <v>0</v>
      </c>
      <c r="M21" s="91">
        <f t="shared" si="0"/>
        <v>0</v>
      </c>
      <c r="N21" s="91">
        <f t="shared" si="0"/>
        <v>0</v>
      </c>
      <c r="O21" s="91">
        <f t="shared" si="0"/>
        <v>0</v>
      </c>
      <c r="P21" s="91">
        <f t="shared" si="0"/>
        <v>0</v>
      </c>
      <c r="Q21" s="91">
        <f t="shared" si="0"/>
        <v>0</v>
      </c>
      <c r="R21" s="91">
        <f t="shared" si="0"/>
        <v>0</v>
      </c>
      <c r="S21" s="91">
        <f t="shared" si="0"/>
        <v>0</v>
      </c>
      <c r="T21" s="91">
        <f t="shared" si="0"/>
        <v>0</v>
      </c>
      <c r="U21" s="91">
        <f t="shared" si="1"/>
        <v>0</v>
      </c>
      <c r="V21" s="91">
        <f t="shared" si="1"/>
        <v>0</v>
      </c>
      <c r="W21" s="91">
        <f t="shared" si="1"/>
        <v>0</v>
      </c>
      <c r="X21" s="91">
        <f t="shared" si="1"/>
        <v>0</v>
      </c>
      <c r="Y21" s="91">
        <f t="shared" si="1"/>
        <v>0</v>
      </c>
      <c r="Z21" s="91">
        <f t="shared" si="1"/>
        <v>0</v>
      </c>
      <c r="AA21" s="91">
        <f t="shared" si="1"/>
        <v>0</v>
      </c>
      <c r="AB21" s="91">
        <f t="shared" si="1"/>
        <v>0</v>
      </c>
      <c r="AC21" s="91">
        <f t="shared" si="1"/>
        <v>0</v>
      </c>
      <c r="AD21" s="91">
        <f t="shared" si="1"/>
        <v>0</v>
      </c>
      <c r="AE21" s="91">
        <f t="shared" si="1"/>
        <v>0</v>
      </c>
      <c r="AF21" s="91">
        <f t="shared" si="1"/>
        <v>0</v>
      </c>
      <c r="AG21" s="91">
        <f t="shared" si="1"/>
        <v>0</v>
      </c>
      <c r="AH21" s="91">
        <f t="shared" si="1"/>
        <v>0</v>
      </c>
      <c r="AI21" s="91">
        <f t="shared" si="1"/>
        <v>0</v>
      </c>
      <c r="AJ21" s="91">
        <f t="shared" si="1"/>
        <v>0</v>
      </c>
      <c r="AK21" s="91">
        <f t="shared" si="2"/>
        <v>0</v>
      </c>
      <c r="AL21" s="91">
        <f t="shared" si="2"/>
        <v>0</v>
      </c>
      <c r="AM21" s="91">
        <f t="shared" si="2"/>
        <v>0</v>
      </c>
      <c r="AN21" s="91">
        <f t="shared" si="2"/>
        <v>0</v>
      </c>
      <c r="AO21" s="91">
        <f t="shared" si="2"/>
        <v>0</v>
      </c>
      <c r="AP21" s="91">
        <f t="shared" si="2"/>
        <v>0</v>
      </c>
      <c r="AQ21" s="91">
        <f t="shared" si="2"/>
        <v>0</v>
      </c>
      <c r="AR21" s="91">
        <f t="shared" si="2"/>
        <v>0</v>
      </c>
      <c r="AS21" s="91">
        <f t="shared" si="2"/>
        <v>0</v>
      </c>
      <c r="AT21" s="91">
        <f t="shared" si="2"/>
        <v>0</v>
      </c>
      <c r="AU21" s="91" t="s">
        <v>78</v>
      </c>
      <c r="AV21" s="91"/>
      <c r="AW21" s="91"/>
    </row>
    <row r="22" spans="1:49" x14ac:dyDescent="0.25">
      <c r="A22" s="91">
        <f>social_cost!A22</f>
        <v>121</v>
      </c>
      <c r="B22" s="94">
        <f>social_cost!B22</f>
        <v>6.6148388772899998E-3</v>
      </c>
      <c r="C22" s="95">
        <f>social_cost!C22</f>
        <v>11.163762499999999</v>
      </c>
      <c r="D22" s="91">
        <f t="shared" si="3"/>
        <v>0</v>
      </c>
      <c r="E22" s="91">
        <f t="shared" si="0"/>
        <v>0</v>
      </c>
      <c r="F22" s="91">
        <f t="shared" si="0"/>
        <v>0</v>
      </c>
      <c r="G22" s="91">
        <f t="shared" si="0"/>
        <v>0</v>
      </c>
      <c r="H22" s="91">
        <f t="shared" si="0"/>
        <v>0</v>
      </c>
      <c r="I22" s="91">
        <f t="shared" si="0"/>
        <v>0</v>
      </c>
      <c r="J22" s="91">
        <f t="shared" si="0"/>
        <v>0</v>
      </c>
      <c r="K22" s="91">
        <f t="shared" si="0"/>
        <v>0</v>
      </c>
      <c r="L22" s="91">
        <f t="shared" si="0"/>
        <v>0</v>
      </c>
      <c r="M22" s="91">
        <f t="shared" si="0"/>
        <v>0</v>
      </c>
      <c r="N22" s="91">
        <f t="shared" si="0"/>
        <v>0</v>
      </c>
      <c r="O22" s="91">
        <f t="shared" si="0"/>
        <v>0</v>
      </c>
      <c r="P22" s="91">
        <f t="shared" si="0"/>
        <v>0</v>
      </c>
      <c r="Q22" s="91">
        <f t="shared" si="0"/>
        <v>0</v>
      </c>
      <c r="R22" s="91">
        <f t="shared" si="0"/>
        <v>0</v>
      </c>
      <c r="S22" s="91">
        <f t="shared" si="0"/>
        <v>0</v>
      </c>
      <c r="T22" s="91">
        <f t="shared" si="0"/>
        <v>0</v>
      </c>
      <c r="U22" s="91">
        <f t="shared" si="1"/>
        <v>0</v>
      </c>
      <c r="V22" s="91">
        <f t="shared" si="1"/>
        <v>0</v>
      </c>
      <c r="W22" s="91">
        <f t="shared" si="1"/>
        <v>0</v>
      </c>
      <c r="X22" s="91">
        <f t="shared" si="1"/>
        <v>0</v>
      </c>
      <c r="Y22" s="91">
        <f t="shared" si="1"/>
        <v>0</v>
      </c>
      <c r="Z22" s="91">
        <f t="shared" si="1"/>
        <v>0</v>
      </c>
      <c r="AA22" s="91">
        <f t="shared" si="1"/>
        <v>0</v>
      </c>
      <c r="AB22" s="91">
        <f t="shared" si="1"/>
        <v>0</v>
      </c>
      <c r="AC22" s="91">
        <f t="shared" si="1"/>
        <v>0</v>
      </c>
      <c r="AD22" s="91">
        <f t="shared" si="1"/>
        <v>0</v>
      </c>
      <c r="AE22" s="91">
        <f t="shared" si="1"/>
        <v>0</v>
      </c>
      <c r="AF22" s="91">
        <f t="shared" si="1"/>
        <v>0</v>
      </c>
      <c r="AG22" s="91">
        <f t="shared" si="1"/>
        <v>0</v>
      </c>
      <c r="AH22" s="91">
        <f t="shared" si="1"/>
        <v>0</v>
      </c>
      <c r="AI22" s="91">
        <f t="shared" si="1"/>
        <v>0</v>
      </c>
      <c r="AJ22" s="91">
        <f t="shared" si="1"/>
        <v>0</v>
      </c>
      <c r="AK22" s="91">
        <f t="shared" si="2"/>
        <v>0</v>
      </c>
      <c r="AL22" s="91">
        <f t="shared" si="2"/>
        <v>0</v>
      </c>
      <c r="AM22" s="91">
        <f t="shared" si="2"/>
        <v>0</v>
      </c>
      <c r="AN22" s="91">
        <f t="shared" si="2"/>
        <v>0</v>
      </c>
      <c r="AO22" s="91">
        <f t="shared" si="2"/>
        <v>0</v>
      </c>
      <c r="AP22" s="91">
        <f t="shared" si="2"/>
        <v>0</v>
      </c>
      <c r="AQ22" s="91">
        <f t="shared" si="2"/>
        <v>0</v>
      </c>
      <c r="AR22" s="91">
        <f t="shared" si="2"/>
        <v>0</v>
      </c>
      <c r="AS22" s="91">
        <f t="shared" si="2"/>
        <v>0</v>
      </c>
      <c r="AT22" s="91">
        <f t="shared" si="2"/>
        <v>0</v>
      </c>
      <c r="AU22" s="91" t="s">
        <v>78</v>
      </c>
      <c r="AV22" s="91"/>
      <c r="AW22" s="91"/>
    </row>
    <row r="23" spans="1:49" x14ac:dyDescent="0.25">
      <c r="A23" s="91">
        <f>social_cost!A23</f>
        <v>125</v>
      </c>
      <c r="B23" s="94">
        <f>social_cost!B23</f>
        <v>422.49610318169948</v>
      </c>
      <c r="C23" s="95">
        <f>social_cost!C23</f>
        <v>11.9140625</v>
      </c>
      <c r="D23" s="91">
        <f t="shared" si="3"/>
        <v>0</v>
      </c>
      <c r="E23" s="91">
        <f t="shared" si="0"/>
        <v>0</v>
      </c>
      <c r="F23" s="91">
        <f t="shared" si="0"/>
        <v>0</v>
      </c>
      <c r="G23" s="91">
        <f t="shared" si="0"/>
        <v>0</v>
      </c>
      <c r="H23" s="91">
        <f t="shared" si="0"/>
        <v>0</v>
      </c>
      <c r="I23" s="91">
        <f t="shared" si="0"/>
        <v>0</v>
      </c>
      <c r="J23" s="91">
        <f t="shared" si="0"/>
        <v>0</v>
      </c>
      <c r="K23" s="91">
        <f t="shared" si="0"/>
        <v>0</v>
      </c>
      <c r="L23" s="91">
        <f t="shared" si="0"/>
        <v>0</v>
      </c>
      <c r="M23" s="91">
        <f t="shared" si="0"/>
        <v>0</v>
      </c>
      <c r="N23" s="91">
        <f t="shared" si="0"/>
        <v>0</v>
      </c>
      <c r="O23" s="91">
        <f t="shared" si="0"/>
        <v>0</v>
      </c>
      <c r="P23" s="91">
        <f t="shared" si="0"/>
        <v>0</v>
      </c>
      <c r="Q23" s="91">
        <f t="shared" si="0"/>
        <v>0</v>
      </c>
      <c r="R23" s="91">
        <f t="shared" si="0"/>
        <v>0</v>
      </c>
      <c r="S23" s="91">
        <f t="shared" si="0"/>
        <v>0</v>
      </c>
      <c r="T23" s="91">
        <f t="shared" si="0"/>
        <v>0</v>
      </c>
      <c r="U23" s="91">
        <f t="shared" si="1"/>
        <v>0</v>
      </c>
      <c r="V23" s="91">
        <f t="shared" si="1"/>
        <v>0</v>
      </c>
      <c r="W23" s="91">
        <f t="shared" si="1"/>
        <v>0</v>
      </c>
      <c r="X23" s="91">
        <f t="shared" si="1"/>
        <v>0</v>
      </c>
      <c r="Y23" s="91">
        <f t="shared" si="1"/>
        <v>0</v>
      </c>
      <c r="Z23" s="91">
        <f t="shared" si="1"/>
        <v>0</v>
      </c>
      <c r="AA23" s="91">
        <f t="shared" si="1"/>
        <v>0</v>
      </c>
      <c r="AB23" s="91">
        <f t="shared" si="1"/>
        <v>0</v>
      </c>
      <c r="AC23" s="91">
        <f t="shared" si="1"/>
        <v>0</v>
      </c>
      <c r="AD23" s="91">
        <f t="shared" si="1"/>
        <v>0</v>
      </c>
      <c r="AE23" s="91">
        <f t="shared" si="1"/>
        <v>0</v>
      </c>
      <c r="AF23" s="91">
        <f t="shared" si="1"/>
        <v>0</v>
      </c>
      <c r="AG23" s="91">
        <f t="shared" si="1"/>
        <v>0</v>
      </c>
      <c r="AH23" s="91">
        <f t="shared" si="1"/>
        <v>0</v>
      </c>
      <c r="AI23" s="91">
        <f t="shared" si="1"/>
        <v>0</v>
      </c>
      <c r="AJ23" s="91">
        <f t="shared" si="1"/>
        <v>0</v>
      </c>
      <c r="AK23" s="91">
        <f t="shared" si="2"/>
        <v>0</v>
      </c>
      <c r="AL23" s="91">
        <f t="shared" si="2"/>
        <v>0</v>
      </c>
      <c r="AM23" s="91">
        <f t="shared" si="2"/>
        <v>0</v>
      </c>
      <c r="AN23" s="91">
        <f t="shared" si="2"/>
        <v>0</v>
      </c>
      <c r="AO23" s="91">
        <f t="shared" si="2"/>
        <v>0</v>
      </c>
      <c r="AP23" s="91">
        <f t="shared" si="2"/>
        <v>0</v>
      </c>
      <c r="AQ23" s="91">
        <f t="shared" si="2"/>
        <v>0</v>
      </c>
      <c r="AR23" s="91">
        <f t="shared" si="2"/>
        <v>0</v>
      </c>
      <c r="AS23" s="91">
        <f t="shared" si="2"/>
        <v>0</v>
      </c>
      <c r="AT23" s="91">
        <f t="shared" si="2"/>
        <v>0</v>
      </c>
      <c r="AU23" s="91" t="s">
        <v>78</v>
      </c>
      <c r="AV23" s="91"/>
      <c r="AW23" s="91"/>
    </row>
    <row r="24" spans="1:49" x14ac:dyDescent="0.25">
      <c r="A24" s="91">
        <f>social_cost!A24</f>
        <v>140</v>
      </c>
      <c r="B24" s="94">
        <f>social_cost!B24</f>
        <v>4.1733112884715071</v>
      </c>
      <c r="C24" s="95">
        <f>social_cost!C24</f>
        <v>14.945</v>
      </c>
      <c r="D24" s="91">
        <f t="shared" si="3"/>
        <v>0</v>
      </c>
      <c r="E24" s="91">
        <f t="shared" si="0"/>
        <v>0</v>
      </c>
      <c r="F24" s="91">
        <f t="shared" si="0"/>
        <v>0</v>
      </c>
      <c r="G24" s="91">
        <f t="shared" si="0"/>
        <v>0</v>
      </c>
      <c r="H24" s="91">
        <f t="shared" si="0"/>
        <v>0</v>
      </c>
      <c r="I24" s="91">
        <f t="shared" si="0"/>
        <v>0</v>
      </c>
      <c r="J24" s="91">
        <f t="shared" si="0"/>
        <v>0</v>
      </c>
      <c r="K24" s="91">
        <f t="shared" si="0"/>
        <v>0</v>
      </c>
      <c r="L24" s="91">
        <f t="shared" si="0"/>
        <v>0</v>
      </c>
      <c r="M24" s="91">
        <f t="shared" si="0"/>
        <v>0</v>
      </c>
      <c r="N24" s="91">
        <f t="shared" si="0"/>
        <v>0</v>
      </c>
      <c r="O24" s="91">
        <f t="shared" si="0"/>
        <v>0</v>
      </c>
      <c r="P24" s="91">
        <f t="shared" si="0"/>
        <v>0</v>
      </c>
      <c r="Q24" s="91">
        <f t="shared" si="0"/>
        <v>0</v>
      </c>
      <c r="R24" s="91">
        <f t="shared" si="0"/>
        <v>0</v>
      </c>
      <c r="S24" s="91">
        <f t="shared" si="0"/>
        <v>0</v>
      </c>
      <c r="T24" s="91">
        <f t="shared" ref="T24:AI39" si="4">IF($A24&lt;T$5,0,1)</f>
        <v>0</v>
      </c>
      <c r="U24" s="91">
        <f t="shared" si="1"/>
        <v>0</v>
      </c>
      <c r="V24" s="91">
        <f t="shared" si="1"/>
        <v>0</v>
      </c>
      <c r="W24" s="91">
        <f t="shared" si="1"/>
        <v>0</v>
      </c>
      <c r="X24" s="91">
        <f t="shared" si="1"/>
        <v>0</v>
      </c>
      <c r="Y24" s="91">
        <f t="shared" si="1"/>
        <v>0</v>
      </c>
      <c r="Z24" s="91">
        <f t="shared" si="1"/>
        <v>0</v>
      </c>
      <c r="AA24" s="91">
        <f t="shared" si="1"/>
        <v>0</v>
      </c>
      <c r="AB24" s="91">
        <f t="shared" si="1"/>
        <v>0</v>
      </c>
      <c r="AC24" s="91">
        <f t="shared" si="1"/>
        <v>0</v>
      </c>
      <c r="AD24" s="91">
        <f t="shared" si="1"/>
        <v>0</v>
      </c>
      <c r="AE24" s="91">
        <f t="shared" si="1"/>
        <v>0</v>
      </c>
      <c r="AF24" s="91">
        <f t="shared" si="1"/>
        <v>0</v>
      </c>
      <c r="AG24" s="91">
        <f t="shared" si="1"/>
        <v>0</v>
      </c>
      <c r="AH24" s="91">
        <f t="shared" si="1"/>
        <v>0</v>
      </c>
      <c r="AI24" s="91">
        <f t="shared" si="1"/>
        <v>0</v>
      </c>
      <c r="AJ24" s="91">
        <f t="shared" ref="AJ24:AT39" si="5">IF($A24&lt;AJ$5,0,1)</f>
        <v>0</v>
      </c>
      <c r="AK24" s="91">
        <f t="shared" si="2"/>
        <v>0</v>
      </c>
      <c r="AL24" s="91">
        <f t="shared" si="2"/>
        <v>0</v>
      </c>
      <c r="AM24" s="91">
        <f t="shared" si="2"/>
        <v>0</v>
      </c>
      <c r="AN24" s="91">
        <f t="shared" si="2"/>
        <v>0</v>
      </c>
      <c r="AO24" s="91">
        <f t="shared" si="2"/>
        <v>0</v>
      </c>
      <c r="AP24" s="91">
        <f t="shared" si="2"/>
        <v>0</v>
      </c>
      <c r="AQ24" s="91">
        <f t="shared" si="2"/>
        <v>0</v>
      </c>
      <c r="AR24" s="91">
        <f t="shared" si="2"/>
        <v>0</v>
      </c>
      <c r="AS24" s="91">
        <f t="shared" si="2"/>
        <v>0</v>
      </c>
      <c r="AT24" s="91">
        <f t="shared" si="2"/>
        <v>0</v>
      </c>
      <c r="AU24" s="91" t="s">
        <v>78</v>
      </c>
      <c r="AV24" s="91"/>
      <c r="AW24" s="91"/>
    </row>
    <row r="25" spans="1:49" x14ac:dyDescent="0.25">
      <c r="A25" s="91">
        <f>social_cost!A25</f>
        <v>150</v>
      </c>
      <c r="B25" s="94">
        <f>social_cost!B25</f>
        <v>3773.6224345235673</v>
      </c>
      <c r="C25" s="95">
        <f>social_cost!C25</f>
        <v>17.15625</v>
      </c>
      <c r="D25" s="91">
        <f t="shared" si="3"/>
        <v>0</v>
      </c>
      <c r="E25" s="91">
        <f t="shared" si="3"/>
        <v>0</v>
      </c>
      <c r="F25" s="91">
        <f t="shared" si="3"/>
        <v>0</v>
      </c>
      <c r="G25" s="91">
        <f t="shared" si="3"/>
        <v>0</v>
      </c>
      <c r="H25" s="91">
        <f t="shared" si="3"/>
        <v>0</v>
      </c>
      <c r="I25" s="91">
        <f t="shared" si="3"/>
        <v>0</v>
      </c>
      <c r="J25" s="91">
        <f t="shared" si="3"/>
        <v>0</v>
      </c>
      <c r="K25" s="91">
        <f t="shared" si="3"/>
        <v>0</v>
      </c>
      <c r="L25" s="91">
        <f t="shared" si="3"/>
        <v>0</v>
      </c>
      <c r="M25" s="91">
        <f t="shared" si="3"/>
        <v>0</v>
      </c>
      <c r="N25" s="91">
        <f t="shared" si="3"/>
        <v>0</v>
      </c>
      <c r="O25" s="91">
        <f t="shared" si="3"/>
        <v>0</v>
      </c>
      <c r="P25" s="91">
        <f t="shared" si="3"/>
        <v>0</v>
      </c>
      <c r="Q25" s="91">
        <f t="shared" si="3"/>
        <v>0</v>
      </c>
      <c r="R25" s="91">
        <f t="shared" si="3"/>
        <v>0</v>
      </c>
      <c r="S25" s="91">
        <f t="shared" si="3"/>
        <v>0</v>
      </c>
      <c r="T25" s="91">
        <f t="shared" si="4"/>
        <v>0</v>
      </c>
      <c r="U25" s="91">
        <f t="shared" si="4"/>
        <v>0</v>
      </c>
      <c r="V25" s="91">
        <f t="shared" si="4"/>
        <v>0</v>
      </c>
      <c r="W25" s="91">
        <f t="shared" si="4"/>
        <v>0</v>
      </c>
      <c r="X25" s="91">
        <f t="shared" si="4"/>
        <v>0</v>
      </c>
      <c r="Y25" s="91">
        <f t="shared" si="4"/>
        <v>0</v>
      </c>
      <c r="Z25" s="91">
        <f t="shared" si="4"/>
        <v>0</v>
      </c>
      <c r="AA25" s="91">
        <f t="shared" si="4"/>
        <v>0</v>
      </c>
      <c r="AB25" s="91">
        <f t="shared" si="4"/>
        <v>0</v>
      </c>
      <c r="AC25" s="91">
        <f t="shared" si="4"/>
        <v>0</v>
      </c>
      <c r="AD25" s="91">
        <f t="shared" si="4"/>
        <v>0</v>
      </c>
      <c r="AE25" s="91">
        <f t="shared" si="4"/>
        <v>0</v>
      </c>
      <c r="AF25" s="91">
        <f t="shared" si="4"/>
        <v>0</v>
      </c>
      <c r="AG25" s="91">
        <f t="shared" si="4"/>
        <v>0</v>
      </c>
      <c r="AH25" s="91">
        <f t="shared" si="4"/>
        <v>0</v>
      </c>
      <c r="AI25" s="91">
        <f t="shared" si="4"/>
        <v>0</v>
      </c>
      <c r="AJ25" s="91">
        <f t="shared" si="5"/>
        <v>0</v>
      </c>
      <c r="AK25" s="91">
        <f t="shared" si="5"/>
        <v>0</v>
      </c>
      <c r="AL25" s="91">
        <f t="shared" si="5"/>
        <v>0</v>
      </c>
      <c r="AM25" s="91">
        <f t="shared" si="5"/>
        <v>0</v>
      </c>
      <c r="AN25" s="91">
        <f t="shared" si="5"/>
        <v>0</v>
      </c>
      <c r="AO25" s="91">
        <f t="shared" si="5"/>
        <v>1</v>
      </c>
      <c r="AP25" s="91">
        <f t="shared" si="5"/>
        <v>1</v>
      </c>
      <c r="AQ25" s="91">
        <f t="shared" si="5"/>
        <v>1</v>
      </c>
      <c r="AR25" s="91">
        <f t="shared" si="5"/>
        <v>1</v>
      </c>
      <c r="AS25" s="91">
        <f t="shared" si="5"/>
        <v>1</v>
      </c>
      <c r="AT25" s="91">
        <f t="shared" si="5"/>
        <v>1</v>
      </c>
      <c r="AU25" s="91" t="s">
        <v>78</v>
      </c>
      <c r="AV25" s="91"/>
      <c r="AW25" s="91"/>
    </row>
    <row r="26" spans="1:49" x14ac:dyDescent="0.25">
      <c r="A26" s="91">
        <f>social_cost!A26</f>
        <v>160</v>
      </c>
      <c r="B26" s="94">
        <f>social_cost!B26</f>
        <v>0.11728819468879999</v>
      </c>
      <c r="C26" s="95">
        <f>social_cost!C26</f>
        <v>19.52</v>
      </c>
      <c r="D26" s="91">
        <f t="shared" ref="D26:S41" si="6">IF($A26&lt;D$5,0,1)</f>
        <v>0</v>
      </c>
      <c r="E26" s="91">
        <f t="shared" si="6"/>
        <v>0</v>
      </c>
      <c r="F26" s="91">
        <f t="shared" si="6"/>
        <v>0</v>
      </c>
      <c r="G26" s="91">
        <f t="shared" si="6"/>
        <v>0</v>
      </c>
      <c r="H26" s="91">
        <f t="shared" si="6"/>
        <v>0</v>
      </c>
      <c r="I26" s="91">
        <f t="shared" si="6"/>
        <v>0</v>
      </c>
      <c r="J26" s="91">
        <f t="shared" si="6"/>
        <v>0</v>
      </c>
      <c r="K26" s="91">
        <f t="shared" si="6"/>
        <v>0</v>
      </c>
      <c r="L26" s="91">
        <f t="shared" si="6"/>
        <v>0</v>
      </c>
      <c r="M26" s="91">
        <f t="shared" si="6"/>
        <v>0</v>
      </c>
      <c r="N26" s="91">
        <f t="shared" si="6"/>
        <v>0</v>
      </c>
      <c r="O26" s="91">
        <f t="shared" si="6"/>
        <v>0</v>
      </c>
      <c r="P26" s="91">
        <f t="shared" si="6"/>
        <v>0</v>
      </c>
      <c r="Q26" s="91">
        <f t="shared" si="6"/>
        <v>0</v>
      </c>
      <c r="R26" s="91">
        <f t="shared" si="6"/>
        <v>0</v>
      </c>
      <c r="S26" s="91">
        <f t="shared" si="6"/>
        <v>0</v>
      </c>
      <c r="T26" s="91">
        <f t="shared" si="4"/>
        <v>0</v>
      </c>
      <c r="U26" s="91">
        <f t="shared" si="4"/>
        <v>0</v>
      </c>
      <c r="V26" s="91">
        <f t="shared" si="4"/>
        <v>0</v>
      </c>
      <c r="W26" s="91">
        <f t="shared" si="4"/>
        <v>0</v>
      </c>
      <c r="X26" s="91">
        <f t="shared" si="4"/>
        <v>0</v>
      </c>
      <c r="Y26" s="91">
        <f t="shared" si="4"/>
        <v>0</v>
      </c>
      <c r="Z26" s="91">
        <f t="shared" si="4"/>
        <v>0</v>
      </c>
      <c r="AA26" s="91">
        <f t="shared" si="4"/>
        <v>0</v>
      </c>
      <c r="AB26" s="91">
        <f t="shared" si="4"/>
        <v>0</v>
      </c>
      <c r="AC26" s="91">
        <f t="shared" si="4"/>
        <v>0</v>
      </c>
      <c r="AD26" s="91">
        <f t="shared" si="4"/>
        <v>0</v>
      </c>
      <c r="AE26" s="91">
        <f t="shared" si="4"/>
        <v>0</v>
      </c>
      <c r="AF26" s="91">
        <f t="shared" si="4"/>
        <v>0</v>
      </c>
      <c r="AG26" s="91">
        <f t="shared" si="4"/>
        <v>0</v>
      </c>
      <c r="AH26" s="91">
        <f t="shared" si="4"/>
        <v>0</v>
      </c>
      <c r="AI26" s="91">
        <f t="shared" si="4"/>
        <v>0</v>
      </c>
      <c r="AJ26" s="91">
        <f t="shared" si="5"/>
        <v>0</v>
      </c>
      <c r="AK26" s="91">
        <f t="shared" si="5"/>
        <v>0</v>
      </c>
      <c r="AL26" s="91">
        <f t="shared" si="5"/>
        <v>0</v>
      </c>
      <c r="AM26" s="91">
        <f t="shared" si="5"/>
        <v>0</v>
      </c>
      <c r="AN26" s="91">
        <f t="shared" si="5"/>
        <v>0</v>
      </c>
      <c r="AO26" s="91">
        <f t="shared" si="5"/>
        <v>1</v>
      </c>
      <c r="AP26" s="91">
        <f t="shared" si="5"/>
        <v>1</v>
      </c>
      <c r="AQ26" s="91">
        <f t="shared" si="5"/>
        <v>1</v>
      </c>
      <c r="AR26" s="91">
        <f t="shared" si="5"/>
        <v>1</v>
      </c>
      <c r="AS26" s="91">
        <f t="shared" si="5"/>
        <v>1</v>
      </c>
      <c r="AT26" s="91">
        <f t="shared" si="5"/>
        <v>1</v>
      </c>
      <c r="AU26" s="91" t="s">
        <v>78</v>
      </c>
      <c r="AV26" s="91"/>
      <c r="AW26" s="91"/>
    </row>
    <row r="27" spans="1:49" x14ac:dyDescent="0.25">
      <c r="A27" s="91">
        <f>social_cost!A27</f>
        <v>168</v>
      </c>
      <c r="B27" s="94">
        <f>social_cost!B27</f>
        <v>1.246815112167045</v>
      </c>
      <c r="C27" s="95">
        <f>social_cost!C27</f>
        <v>21.520799999999994</v>
      </c>
      <c r="D27" s="91">
        <f t="shared" si="6"/>
        <v>0</v>
      </c>
      <c r="E27" s="91">
        <f t="shared" si="6"/>
        <v>0</v>
      </c>
      <c r="F27" s="91">
        <f t="shared" si="6"/>
        <v>0</v>
      </c>
      <c r="G27" s="91">
        <f t="shared" si="6"/>
        <v>0</v>
      </c>
      <c r="H27" s="91">
        <f t="shared" si="6"/>
        <v>0</v>
      </c>
      <c r="I27" s="91">
        <f t="shared" si="6"/>
        <v>0</v>
      </c>
      <c r="J27" s="91">
        <f t="shared" si="6"/>
        <v>0</v>
      </c>
      <c r="K27" s="91">
        <f t="shared" si="6"/>
        <v>0</v>
      </c>
      <c r="L27" s="91">
        <f t="shared" si="6"/>
        <v>0</v>
      </c>
      <c r="M27" s="91">
        <f t="shared" si="6"/>
        <v>0</v>
      </c>
      <c r="N27" s="91">
        <f t="shared" si="6"/>
        <v>0</v>
      </c>
      <c r="O27" s="91">
        <f t="shared" si="6"/>
        <v>0</v>
      </c>
      <c r="P27" s="91">
        <f t="shared" si="6"/>
        <v>0</v>
      </c>
      <c r="Q27" s="91">
        <f t="shared" si="6"/>
        <v>0</v>
      </c>
      <c r="R27" s="91">
        <f t="shared" si="6"/>
        <v>0</v>
      </c>
      <c r="S27" s="91">
        <f t="shared" si="6"/>
        <v>0</v>
      </c>
      <c r="T27" s="91">
        <f t="shared" si="4"/>
        <v>0</v>
      </c>
      <c r="U27" s="91">
        <f t="shared" si="4"/>
        <v>0</v>
      </c>
      <c r="V27" s="91">
        <f t="shared" si="4"/>
        <v>0</v>
      </c>
      <c r="W27" s="91">
        <f t="shared" si="4"/>
        <v>0</v>
      </c>
      <c r="X27" s="91">
        <f t="shared" si="4"/>
        <v>0</v>
      </c>
      <c r="Y27" s="91">
        <f t="shared" si="4"/>
        <v>0</v>
      </c>
      <c r="Z27" s="91">
        <f t="shared" si="4"/>
        <v>0</v>
      </c>
      <c r="AA27" s="91">
        <f t="shared" si="4"/>
        <v>0</v>
      </c>
      <c r="AB27" s="91">
        <f t="shared" si="4"/>
        <v>0</v>
      </c>
      <c r="AC27" s="91">
        <f t="shared" si="4"/>
        <v>0</v>
      </c>
      <c r="AD27" s="91">
        <f t="shared" si="4"/>
        <v>0</v>
      </c>
      <c r="AE27" s="91">
        <f t="shared" si="4"/>
        <v>0</v>
      </c>
      <c r="AF27" s="91">
        <f t="shared" si="4"/>
        <v>0</v>
      </c>
      <c r="AG27" s="91">
        <f t="shared" si="4"/>
        <v>0</v>
      </c>
      <c r="AH27" s="91">
        <f t="shared" si="4"/>
        <v>0</v>
      </c>
      <c r="AI27" s="91">
        <f t="shared" si="4"/>
        <v>0</v>
      </c>
      <c r="AJ27" s="91">
        <f t="shared" si="5"/>
        <v>0</v>
      </c>
      <c r="AK27" s="91">
        <f t="shared" si="5"/>
        <v>0</v>
      </c>
      <c r="AL27" s="91">
        <f t="shared" si="5"/>
        <v>0</v>
      </c>
      <c r="AM27" s="91">
        <f t="shared" si="5"/>
        <v>0</v>
      </c>
      <c r="AN27" s="91">
        <f t="shared" si="5"/>
        <v>0</v>
      </c>
      <c r="AO27" s="91">
        <f t="shared" si="5"/>
        <v>1</v>
      </c>
      <c r="AP27" s="91">
        <f t="shared" si="5"/>
        <v>1</v>
      </c>
      <c r="AQ27" s="91">
        <f t="shared" si="5"/>
        <v>1</v>
      </c>
      <c r="AR27" s="91">
        <f t="shared" si="5"/>
        <v>1</v>
      </c>
      <c r="AS27" s="91">
        <f t="shared" si="5"/>
        <v>1</v>
      </c>
      <c r="AT27" s="91">
        <f t="shared" si="5"/>
        <v>1</v>
      </c>
      <c r="AU27" s="91" t="s">
        <v>78</v>
      </c>
      <c r="AV27" s="91"/>
      <c r="AW27" s="91"/>
    </row>
    <row r="28" spans="1:49" x14ac:dyDescent="0.25">
      <c r="A28" s="91">
        <f>social_cost!A28</f>
        <v>180</v>
      </c>
      <c r="B28" s="94">
        <f>social_cost!B28</f>
        <v>103.13460651213624</v>
      </c>
      <c r="C28" s="95">
        <f>social_cost!C28</f>
        <v>24.704999999999995</v>
      </c>
      <c r="D28" s="91">
        <f t="shared" si="6"/>
        <v>0</v>
      </c>
      <c r="E28" s="91">
        <f t="shared" si="6"/>
        <v>0</v>
      </c>
      <c r="F28" s="91">
        <f t="shared" si="6"/>
        <v>0</v>
      </c>
      <c r="G28" s="91">
        <f t="shared" si="6"/>
        <v>0</v>
      </c>
      <c r="H28" s="91">
        <f t="shared" si="6"/>
        <v>0</v>
      </c>
      <c r="I28" s="91">
        <f t="shared" si="6"/>
        <v>0</v>
      </c>
      <c r="J28" s="91">
        <f t="shared" si="6"/>
        <v>0</v>
      </c>
      <c r="K28" s="91">
        <f t="shared" si="6"/>
        <v>0</v>
      </c>
      <c r="L28" s="91">
        <f t="shared" si="6"/>
        <v>0</v>
      </c>
      <c r="M28" s="91">
        <f t="shared" si="6"/>
        <v>0</v>
      </c>
      <c r="N28" s="91">
        <f t="shared" si="6"/>
        <v>0</v>
      </c>
      <c r="O28" s="91">
        <f t="shared" si="6"/>
        <v>0</v>
      </c>
      <c r="P28" s="91">
        <f t="shared" si="6"/>
        <v>0</v>
      </c>
      <c r="Q28" s="91">
        <f t="shared" si="6"/>
        <v>0</v>
      </c>
      <c r="R28" s="91">
        <f t="shared" si="6"/>
        <v>0</v>
      </c>
      <c r="S28" s="91">
        <f t="shared" si="6"/>
        <v>0</v>
      </c>
      <c r="T28" s="91">
        <f t="shared" si="4"/>
        <v>0</v>
      </c>
      <c r="U28" s="91">
        <f t="shared" si="4"/>
        <v>0</v>
      </c>
      <c r="V28" s="91">
        <f t="shared" si="4"/>
        <v>0</v>
      </c>
      <c r="W28" s="91">
        <f t="shared" si="4"/>
        <v>0</v>
      </c>
      <c r="X28" s="91">
        <f t="shared" si="4"/>
        <v>0</v>
      </c>
      <c r="Y28" s="91">
        <f t="shared" si="4"/>
        <v>0</v>
      </c>
      <c r="Z28" s="91">
        <f t="shared" si="4"/>
        <v>0</v>
      </c>
      <c r="AA28" s="91">
        <f t="shared" si="4"/>
        <v>0</v>
      </c>
      <c r="AB28" s="91">
        <f t="shared" si="4"/>
        <v>0</v>
      </c>
      <c r="AC28" s="91">
        <f t="shared" si="4"/>
        <v>0</v>
      </c>
      <c r="AD28" s="91">
        <f t="shared" si="4"/>
        <v>0</v>
      </c>
      <c r="AE28" s="91">
        <f t="shared" si="4"/>
        <v>0</v>
      </c>
      <c r="AF28" s="91">
        <f t="shared" si="4"/>
        <v>0</v>
      </c>
      <c r="AG28" s="91">
        <f t="shared" si="4"/>
        <v>0</v>
      </c>
      <c r="AH28" s="91">
        <f t="shared" si="4"/>
        <v>0</v>
      </c>
      <c r="AI28" s="91">
        <f t="shared" si="4"/>
        <v>0</v>
      </c>
      <c r="AJ28" s="91">
        <f t="shared" si="5"/>
        <v>0</v>
      </c>
      <c r="AK28" s="91">
        <f t="shared" si="5"/>
        <v>0</v>
      </c>
      <c r="AL28" s="91">
        <f t="shared" si="5"/>
        <v>0</v>
      </c>
      <c r="AM28" s="91">
        <f t="shared" si="5"/>
        <v>0</v>
      </c>
      <c r="AN28" s="91">
        <f t="shared" si="5"/>
        <v>0</v>
      </c>
      <c r="AO28" s="91">
        <f t="shared" si="5"/>
        <v>1</v>
      </c>
      <c r="AP28" s="91">
        <f t="shared" si="5"/>
        <v>1</v>
      </c>
      <c r="AQ28" s="91">
        <f t="shared" si="5"/>
        <v>1</v>
      </c>
      <c r="AR28" s="91">
        <f t="shared" si="5"/>
        <v>1</v>
      </c>
      <c r="AS28" s="91">
        <f t="shared" si="5"/>
        <v>1</v>
      </c>
      <c r="AT28" s="91">
        <f t="shared" si="5"/>
        <v>1</v>
      </c>
      <c r="AU28" s="91" t="s">
        <v>78</v>
      </c>
      <c r="AV28" s="91"/>
      <c r="AW28" s="91"/>
    </row>
    <row r="29" spans="1:49" x14ac:dyDescent="0.25">
      <c r="A29" s="91">
        <f>social_cost!A29</f>
        <v>200</v>
      </c>
      <c r="B29" s="94">
        <f>social_cost!B29</f>
        <v>1414.9522055319303</v>
      </c>
      <c r="C29" s="95">
        <f>social_cost!C29</f>
        <v>30.5</v>
      </c>
      <c r="D29" s="91">
        <f t="shared" si="6"/>
        <v>0</v>
      </c>
      <c r="E29" s="91">
        <f t="shared" si="6"/>
        <v>0</v>
      </c>
      <c r="F29" s="91">
        <f t="shared" si="6"/>
        <v>0</v>
      </c>
      <c r="G29" s="91">
        <f t="shared" si="6"/>
        <v>0</v>
      </c>
      <c r="H29" s="91">
        <f t="shared" si="6"/>
        <v>0</v>
      </c>
      <c r="I29" s="91">
        <f t="shared" si="6"/>
        <v>0</v>
      </c>
      <c r="J29" s="91">
        <f t="shared" si="6"/>
        <v>0</v>
      </c>
      <c r="K29" s="91">
        <f t="shared" si="6"/>
        <v>0</v>
      </c>
      <c r="L29" s="91">
        <f t="shared" si="6"/>
        <v>0</v>
      </c>
      <c r="M29" s="91">
        <f t="shared" si="6"/>
        <v>0</v>
      </c>
      <c r="N29" s="91">
        <f t="shared" si="6"/>
        <v>0</v>
      </c>
      <c r="O29" s="91">
        <f t="shared" si="6"/>
        <v>0</v>
      </c>
      <c r="P29" s="91">
        <f t="shared" si="6"/>
        <v>0</v>
      </c>
      <c r="Q29" s="91">
        <f t="shared" si="6"/>
        <v>0</v>
      </c>
      <c r="R29" s="91">
        <f t="shared" si="6"/>
        <v>0</v>
      </c>
      <c r="S29" s="91">
        <f t="shared" si="6"/>
        <v>0</v>
      </c>
      <c r="T29" s="91">
        <f t="shared" si="4"/>
        <v>0</v>
      </c>
      <c r="U29" s="91">
        <f t="shared" si="4"/>
        <v>0</v>
      </c>
      <c r="V29" s="91">
        <f t="shared" si="4"/>
        <v>0</v>
      </c>
      <c r="W29" s="91">
        <f t="shared" si="4"/>
        <v>0</v>
      </c>
      <c r="X29" s="91">
        <f t="shared" si="4"/>
        <v>0</v>
      </c>
      <c r="Y29" s="91">
        <f t="shared" si="4"/>
        <v>0</v>
      </c>
      <c r="Z29" s="91">
        <f t="shared" si="4"/>
        <v>0</v>
      </c>
      <c r="AA29" s="91">
        <f t="shared" si="4"/>
        <v>0</v>
      </c>
      <c r="AB29" s="91">
        <f t="shared" si="4"/>
        <v>0</v>
      </c>
      <c r="AC29" s="91">
        <f t="shared" si="4"/>
        <v>0</v>
      </c>
      <c r="AD29" s="91">
        <f t="shared" si="4"/>
        <v>0</v>
      </c>
      <c r="AE29" s="91">
        <f t="shared" si="4"/>
        <v>0</v>
      </c>
      <c r="AF29" s="91">
        <f t="shared" si="4"/>
        <v>0</v>
      </c>
      <c r="AG29" s="91">
        <f t="shared" si="4"/>
        <v>0</v>
      </c>
      <c r="AH29" s="91">
        <f t="shared" si="4"/>
        <v>0</v>
      </c>
      <c r="AI29" s="91">
        <f t="shared" si="4"/>
        <v>1</v>
      </c>
      <c r="AJ29" s="91">
        <f t="shared" si="5"/>
        <v>1</v>
      </c>
      <c r="AK29" s="91">
        <f t="shared" si="5"/>
        <v>1</v>
      </c>
      <c r="AL29" s="91">
        <f t="shared" si="5"/>
        <v>1</v>
      </c>
      <c r="AM29" s="91">
        <f t="shared" si="5"/>
        <v>1</v>
      </c>
      <c r="AN29" s="91">
        <f t="shared" si="5"/>
        <v>1</v>
      </c>
      <c r="AO29" s="91">
        <f t="shared" si="5"/>
        <v>1</v>
      </c>
      <c r="AP29" s="91">
        <f t="shared" si="5"/>
        <v>1</v>
      </c>
      <c r="AQ29" s="91">
        <f t="shared" si="5"/>
        <v>1</v>
      </c>
      <c r="AR29" s="91">
        <f t="shared" si="5"/>
        <v>1</v>
      </c>
      <c r="AS29" s="91">
        <f t="shared" si="5"/>
        <v>1</v>
      </c>
      <c r="AT29" s="91">
        <f t="shared" si="5"/>
        <v>1</v>
      </c>
      <c r="AU29" s="91" t="s">
        <v>78</v>
      </c>
      <c r="AV29" s="91"/>
      <c r="AW29" s="91"/>
    </row>
    <row r="30" spans="1:49" x14ac:dyDescent="0.25">
      <c r="A30" s="91">
        <f>social_cost!A30</f>
        <v>219</v>
      </c>
      <c r="B30" s="94">
        <f>social_cost!B30</f>
        <v>0.56119336137702303</v>
      </c>
      <c r="C30" s="95">
        <f>social_cost!C30</f>
        <v>36.570262499999998</v>
      </c>
      <c r="D30" s="91">
        <f t="shared" si="6"/>
        <v>0</v>
      </c>
      <c r="E30" s="91">
        <f t="shared" si="6"/>
        <v>0</v>
      </c>
      <c r="F30" s="91">
        <f t="shared" si="6"/>
        <v>0</v>
      </c>
      <c r="G30" s="91">
        <f t="shared" si="6"/>
        <v>0</v>
      </c>
      <c r="H30" s="91">
        <f t="shared" si="6"/>
        <v>0</v>
      </c>
      <c r="I30" s="91">
        <f t="shared" si="6"/>
        <v>0</v>
      </c>
      <c r="J30" s="91">
        <f t="shared" si="6"/>
        <v>0</v>
      </c>
      <c r="K30" s="91">
        <f t="shared" si="6"/>
        <v>0</v>
      </c>
      <c r="L30" s="91">
        <f t="shared" si="6"/>
        <v>0</v>
      </c>
      <c r="M30" s="91">
        <f t="shared" si="6"/>
        <v>0</v>
      </c>
      <c r="N30" s="91">
        <f t="shared" si="6"/>
        <v>0</v>
      </c>
      <c r="O30" s="91">
        <f t="shared" si="6"/>
        <v>0</v>
      </c>
      <c r="P30" s="91">
        <f t="shared" si="6"/>
        <v>0</v>
      </c>
      <c r="Q30" s="91">
        <f t="shared" si="6"/>
        <v>0</v>
      </c>
      <c r="R30" s="91">
        <f t="shared" si="6"/>
        <v>0</v>
      </c>
      <c r="S30" s="91">
        <f t="shared" si="6"/>
        <v>0</v>
      </c>
      <c r="T30" s="91">
        <f t="shared" si="4"/>
        <v>0</v>
      </c>
      <c r="U30" s="91">
        <f t="shared" si="4"/>
        <v>0</v>
      </c>
      <c r="V30" s="91">
        <f t="shared" si="4"/>
        <v>0</v>
      </c>
      <c r="W30" s="91">
        <f t="shared" si="4"/>
        <v>0</v>
      </c>
      <c r="X30" s="91">
        <f t="shared" si="4"/>
        <v>0</v>
      </c>
      <c r="Y30" s="91">
        <f t="shared" si="4"/>
        <v>0</v>
      </c>
      <c r="Z30" s="91">
        <f t="shared" si="4"/>
        <v>0</v>
      </c>
      <c r="AA30" s="91">
        <f t="shared" si="4"/>
        <v>0</v>
      </c>
      <c r="AB30" s="91">
        <f t="shared" si="4"/>
        <v>0</v>
      </c>
      <c r="AC30" s="91">
        <f t="shared" si="4"/>
        <v>0</v>
      </c>
      <c r="AD30" s="91">
        <f t="shared" si="4"/>
        <v>0</v>
      </c>
      <c r="AE30" s="91">
        <f t="shared" si="4"/>
        <v>0</v>
      </c>
      <c r="AF30" s="91">
        <f t="shared" si="4"/>
        <v>0</v>
      </c>
      <c r="AG30" s="91">
        <f t="shared" si="4"/>
        <v>0</v>
      </c>
      <c r="AH30" s="91">
        <f t="shared" si="4"/>
        <v>0</v>
      </c>
      <c r="AI30" s="91">
        <f t="shared" si="4"/>
        <v>1</v>
      </c>
      <c r="AJ30" s="91">
        <f t="shared" si="5"/>
        <v>1</v>
      </c>
      <c r="AK30" s="91">
        <f t="shared" si="5"/>
        <v>1</v>
      </c>
      <c r="AL30" s="91">
        <f t="shared" si="5"/>
        <v>1</v>
      </c>
      <c r="AM30" s="91">
        <f t="shared" si="5"/>
        <v>1</v>
      </c>
      <c r="AN30" s="91">
        <f t="shared" si="5"/>
        <v>1</v>
      </c>
      <c r="AO30" s="91">
        <f t="shared" si="5"/>
        <v>1</v>
      </c>
      <c r="AP30" s="91">
        <f t="shared" si="5"/>
        <v>1</v>
      </c>
      <c r="AQ30" s="91">
        <f t="shared" si="5"/>
        <v>1</v>
      </c>
      <c r="AR30" s="91">
        <f t="shared" si="5"/>
        <v>1</v>
      </c>
      <c r="AS30" s="91">
        <f t="shared" si="5"/>
        <v>1</v>
      </c>
      <c r="AT30" s="91">
        <f t="shared" si="5"/>
        <v>1</v>
      </c>
      <c r="AU30" s="91" t="s">
        <v>78</v>
      </c>
      <c r="AV30" s="91"/>
      <c r="AW30" s="91"/>
    </row>
    <row r="31" spans="1:49" x14ac:dyDescent="0.25">
      <c r="A31" s="91">
        <f>social_cost!A31</f>
        <v>225</v>
      </c>
      <c r="B31" s="94">
        <f>social_cost!B31</f>
        <v>44.800363744324343</v>
      </c>
      <c r="C31" s="95">
        <f>social_cost!C31</f>
        <v>38.601562499999993</v>
      </c>
      <c r="D31" s="91">
        <f t="shared" si="6"/>
        <v>0</v>
      </c>
      <c r="E31" s="91">
        <f t="shared" si="6"/>
        <v>0</v>
      </c>
      <c r="F31" s="91">
        <f t="shared" si="6"/>
        <v>0</v>
      </c>
      <c r="G31" s="91">
        <f t="shared" si="6"/>
        <v>0</v>
      </c>
      <c r="H31" s="91">
        <f t="shared" si="6"/>
        <v>0</v>
      </c>
      <c r="I31" s="91">
        <f t="shared" si="6"/>
        <v>0</v>
      </c>
      <c r="J31" s="91">
        <f t="shared" si="6"/>
        <v>0</v>
      </c>
      <c r="K31" s="91">
        <f t="shared" si="6"/>
        <v>0</v>
      </c>
      <c r="L31" s="91">
        <f t="shared" si="6"/>
        <v>0</v>
      </c>
      <c r="M31" s="91">
        <f t="shared" si="6"/>
        <v>0</v>
      </c>
      <c r="N31" s="91">
        <f t="shared" si="6"/>
        <v>0</v>
      </c>
      <c r="O31" s="91">
        <f t="shared" si="6"/>
        <v>0</v>
      </c>
      <c r="P31" s="91">
        <f t="shared" si="6"/>
        <v>0</v>
      </c>
      <c r="Q31" s="91">
        <f t="shared" si="6"/>
        <v>0</v>
      </c>
      <c r="R31" s="91">
        <f t="shared" si="6"/>
        <v>0</v>
      </c>
      <c r="S31" s="91">
        <f t="shared" si="6"/>
        <v>0</v>
      </c>
      <c r="T31" s="91">
        <f t="shared" si="4"/>
        <v>0</v>
      </c>
      <c r="U31" s="91">
        <f t="shared" si="4"/>
        <v>0</v>
      </c>
      <c r="V31" s="91">
        <f t="shared" si="4"/>
        <v>0</v>
      </c>
      <c r="W31" s="91">
        <f t="shared" si="4"/>
        <v>0</v>
      </c>
      <c r="X31" s="91">
        <f t="shared" si="4"/>
        <v>0</v>
      </c>
      <c r="Y31" s="91">
        <f t="shared" si="4"/>
        <v>0</v>
      </c>
      <c r="Z31" s="91">
        <f t="shared" si="4"/>
        <v>0</v>
      </c>
      <c r="AA31" s="91">
        <f t="shared" si="4"/>
        <v>0</v>
      </c>
      <c r="AB31" s="91">
        <f t="shared" si="4"/>
        <v>0</v>
      </c>
      <c r="AC31" s="91">
        <f t="shared" si="4"/>
        <v>0</v>
      </c>
      <c r="AD31" s="91">
        <f t="shared" si="4"/>
        <v>0</v>
      </c>
      <c r="AE31" s="91">
        <f t="shared" si="4"/>
        <v>0</v>
      </c>
      <c r="AF31" s="91">
        <f t="shared" si="4"/>
        <v>0</v>
      </c>
      <c r="AG31" s="91">
        <f t="shared" si="4"/>
        <v>0</v>
      </c>
      <c r="AH31" s="91">
        <f t="shared" si="4"/>
        <v>0</v>
      </c>
      <c r="AI31" s="91">
        <f t="shared" si="4"/>
        <v>1</v>
      </c>
      <c r="AJ31" s="91">
        <f t="shared" si="5"/>
        <v>1</v>
      </c>
      <c r="AK31" s="91">
        <f t="shared" si="5"/>
        <v>1</v>
      </c>
      <c r="AL31" s="91">
        <f t="shared" si="5"/>
        <v>1</v>
      </c>
      <c r="AM31" s="91">
        <f t="shared" si="5"/>
        <v>1</v>
      </c>
      <c r="AN31" s="91">
        <f t="shared" si="5"/>
        <v>1</v>
      </c>
      <c r="AO31" s="91">
        <f t="shared" si="5"/>
        <v>1</v>
      </c>
      <c r="AP31" s="91">
        <f t="shared" si="5"/>
        <v>1</v>
      </c>
      <c r="AQ31" s="91">
        <f t="shared" si="5"/>
        <v>1</v>
      </c>
      <c r="AR31" s="91">
        <f t="shared" si="5"/>
        <v>1</v>
      </c>
      <c r="AS31" s="91">
        <f t="shared" si="5"/>
        <v>1</v>
      </c>
      <c r="AT31" s="91">
        <f t="shared" si="5"/>
        <v>1</v>
      </c>
      <c r="AU31" s="91" t="s">
        <v>78</v>
      </c>
      <c r="AV31" s="91"/>
      <c r="AW31" s="91"/>
    </row>
    <row r="32" spans="1:49" x14ac:dyDescent="0.25">
      <c r="A32" s="91">
        <f>social_cost!A32</f>
        <v>250</v>
      </c>
      <c r="B32" s="94">
        <f>social_cost!B32</f>
        <v>874.32615677468948</v>
      </c>
      <c r="C32" s="95">
        <f>social_cost!C32</f>
        <v>47.65625</v>
      </c>
      <c r="D32" s="91">
        <f t="shared" si="6"/>
        <v>0</v>
      </c>
      <c r="E32" s="91">
        <f t="shared" si="6"/>
        <v>0</v>
      </c>
      <c r="F32" s="91">
        <f t="shared" si="6"/>
        <v>0</v>
      </c>
      <c r="G32" s="91">
        <f t="shared" si="6"/>
        <v>0</v>
      </c>
      <c r="H32" s="91">
        <f t="shared" si="6"/>
        <v>0</v>
      </c>
      <c r="I32" s="91">
        <f t="shared" si="6"/>
        <v>0</v>
      </c>
      <c r="J32" s="91">
        <f t="shared" si="6"/>
        <v>0</v>
      </c>
      <c r="K32" s="91">
        <f t="shared" si="6"/>
        <v>0</v>
      </c>
      <c r="L32" s="91">
        <f t="shared" si="6"/>
        <v>0</v>
      </c>
      <c r="M32" s="91">
        <f t="shared" si="6"/>
        <v>0</v>
      </c>
      <c r="N32" s="91">
        <f t="shared" si="6"/>
        <v>0</v>
      </c>
      <c r="O32" s="91">
        <f t="shared" si="6"/>
        <v>0</v>
      </c>
      <c r="P32" s="91">
        <f t="shared" si="6"/>
        <v>0</v>
      </c>
      <c r="Q32" s="91">
        <f t="shared" si="6"/>
        <v>0</v>
      </c>
      <c r="R32" s="91">
        <f t="shared" si="6"/>
        <v>0</v>
      </c>
      <c r="S32" s="91">
        <f t="shared" si="6"/>
        <v>0</v>
      </c>
      <c r="T32" s="91">
        <f t="shared" si="4"/>
        <v>0</v>
      </c>
      <c r="U32" s="91">
        <f t="shared" si="4"/>
        <v>0</v>
      </c>
      <c r="V32" s="91">
        <f t="shared" si="4"/>
        <v>0</v>
      </c>
      <c r="W32" s="91">
        <f t="shared" si="4"/>
        <v>0</v>
      </c>
      <c r="X32" s="91">
        <f t="shared" si="4"/>
        <v>0</v>
      </c>
      <c r="Y32" s="91">
        <f t="shared" si="4"/>
        <v>0</v>
      </c>
      <c r="Z32" s="91">
        <f t="shared" si="4"/>
        <v>0</v>
      </c>
      <c r="AA32" s="91">
        <f t="shared" si="4"/>
        <v>0</v>
      </c>
      <c r="AB32" s="91">
        <f t="shared" si="4"/>
        <v>0</v>
      </c>
      <c r="AC32" s="91">
        <f t="shared" si="4"/>
        <v>1</v>
      </c>
      <c r="AD32" s="91">
        <f t="shared" si="4"/>
        <v>1</v>
      </c>
      <c r="AE32" s="91">
        <f t="shared" si="4"/>
        <v>1</v>
      </c>
      <c r="AF32" s="91">
        <f t="shared" si="4"/>
        <v>1</v>
      </c>
      <c r="AG32" s="91">
        <f t="shared" si="4"/>
        <v>1</v>
      </c>
      <c r="AH32" s="91">
        <f t="shared" si="4"/>
        <v>1</v>
      </c>
      <c r="AI32" s="91">
        <f t="shared" si="4"/>
        <v>1</v>
      </c>
      <c r="AJ32" s="91">
        <f t="shared" si="5"/>
        <v>1</v>
      </c>
      <c r="AK32" s="91">
        <f t="shared" si="5"/>
        <v>1</v>
      </c>
      <c r="AL32" s="91">
        <f t="shared" si="5"/>
        <v>1</v>
      </c>
      <c r="AM32" s="91">
        <f t="shared" si="5"/>
        <v>1</v>
      </c>
      <c r="AN32" s="91">
        <f t="shared" si="5"/>
        <v>1</v>
      </c>
      <c r="AO32" s="91">
        <f t="shared" si="5"/>
        <v>1</v>
      </c>
      <c r="AP32" s="91">
        <f t="shared" si="5"/>
        <v>1</v>
      </c>
      <c r="AQ32" s="91">
        <f t="shared" si="5"/>
        <v>1</v>
      </c>
      <c r="AR32" s="91">
        <f t="shared" si="5"/>
        <v>1</v>
      </c>
      <c r="AS32" s="91">
        <f t="shared" si="5"/>
        <v>1</v>
      </c>
      <c r="AT32" s="91">
        <f t="shared" si="5"/>
        <v>1</v>
      </c>
      <c r="AU32" s="91" t="s">
        <v>78</v>
      </c>
      <c r="AV32" s="91"/>
      <c r="AW32" s="91"/>
    </row>
    <row r="33" spans="1:49" x14ac:dyDescent="0.25">
      <c r="A33" s="91">
        <f>social_cost!A33</f>
        <v>273</v>
      </c>
      <c r="B33" s="94">
        <f>social_cost!B33</f>
        <v>0.76867328542388003</v>
      </c>
      <c r="C33" s="95">
        <f>social_cost!C33</f>
        <v>56.828362499999997</v>
      </c>
      <c r="D33" s="91">
        <f t="shared" si="6"/>
        <v>0</v>
      </c>
      <c r="E33" s="91">
        <f t="shared" si="6"/>
        <v>0</v>
      </c>
      <c r="F33" s="91">
        <f t="shared" si="6"/>
        <v>0</v>
      </c>
      <c r="G33" s="91">
        <f t="shared" si="6"/>
        <v>0</v>
      </c>
      <c r="H33" s="91">
        <f t="shared" si="6"/>
        <v>0</v>
      </c>
      <c r="I33" s="91">
        <f t="shared" si="6"/>
        <v>0</v>
      </c>
      <c r="J33" s="91">
        <f t="shared" si="6"/>
        <v>0</v>
      </c>
      <c r="K33" s="91">
        <f t="shared" si="6"/>
        <v>0</v>
      </c>
      <c r="L33" s="91">
        <f t="shared" si="6"/>
        <v>0</v>
      </c>
      <c r="M33" s="91">
        <f t="shared" si="6"/>
        <v>0</v>
      </c>
      <c r="N33" s="91">
        <f t="shared" si="6"/>
        <v>0</v>
      </c>
      <c r="O33" s="91">
        <f t="shared" si="6"/>
        <v>0</v>
      </c>
      <c r="P33" s="91">
        <f t="shared" si="6"/>
        <v>0</v>
      </c>
      <c r="Q33" s="91">
        <f t="shared" si="6"/>
        <v>0</v>
      </c>
      <c r="R33" s="91">
        <f t="shared" si="6"/>
        <v>0</v>
      </c>
      <c r="S33" s="91">
        <f t="shared" si="6"/>
        <v>0</v>
      </c>
      <c r="T33" s="91">
        <f t="shared" si="4"/>
        <v>0</v>
      </c>
      <c r="U33" s="91">
        <f t="shared" si="4"/>
        <v>0</v>
      </c>
      <c r="V33" s="91">
        <f t="shared" si="4"/>
        <v>0</v>
      </c>
      <c r="W33" s="91">
        <f t="shared" si="4"/>
        <v>0</v>
      </c>
      <c r="X33" s="91">
        <f t="shared" si="4"/>
        <v>0</v>
      </c>
      <c r="Y33" s="91">
        <f t="shared" si="4"/>
        <v>0</v>
      </c>
      <c r="Z33" s="91">
        <f t="shared" si="4"/>
        <v>0</v>
      </c>
      <c r="AA33" s="91">
        <f t="shared" si="4"/>
        <v>0</v>
      </c>
      <c r="AB33" s="91">
        <f t="shared" si="4"/>
        <v>0</v>
      </c>
      <c r="AC33" s="91">
        <f t="shared" si="4"/>
        <v>1</v>
      </c>
      <c r="AD33" s="91">
        <f t="shared" si="4"/>
        <v>1</v>
      </c>
      <c r="AE33" s="91">
        <f t="shared" si="4"/>
        <v>1</v>
      </c>
      <c r="AF33" s="91">
        <f t="shared" si="4"/>
        <v>1</v>
      </c>
      <c r="AG33" s="91">
        <f t="shared" si="4"/>
        <v>1</v>
      </c>
      <c r="AH33" s="91">
        <f t="shared" si="4"/>
        <v>1</v>
      </c>
      <c r="AI33" s="91">
        <f t="shared" si="4"/>
        <v>1</v>
      </c>
      <c r="AJ33" s="91">
        <f t="shared" si="5"/>
        <v>1</v>
      </c>
      <c r="AK33" s="91">
        <f t="shared" si="5"/>
        <v>1</v>
      </c>
      <c r="AL33" s="91">
        <f t="shared" si="5"/>
        <v>1</v>
      </c>
      <c r="AM33" s="91">
        <f t="shared" si="5"/>
        <v>1</v>
      </c>
      <c r="AN33" s="91">
        <f t="shared" si="5"/>
        <v>1</v>
      </c>
      <c r="AO33" s="91">
        <f t="shared" si="5"/>
        <v>1</v>
      </c>
      <c r="AP33" s="91">
        <f t="shared" si="5"/>
        <v>1</v>
      </c>
      <c r="AQ33" s="91">
        <f t="shared" si="5"/>
        <v>1</v>
      </c>
      <c r="AR33" s="91">
        <f t="shared" si="5"/>
        <v>1</v>
      </c>
      <c r="AS33" s="91">
        <f t="shared" si="5"/>
        <v>1</v>
      </c>
      <c r="AT33" s="91">
        <f t="shared" si="5"/>
        <v>1</v>
      </c>
      <c r="AU33" s="91" t="s">
        <v>78</v>
      </c>
      <c r="AV33" s="91"/>
      <c r="AW33" s="91"/>
    </row>
    <row r="34" spans="1:49" x14ac:dyDescent="0.25">
      <c r="A34" s="91">
        <f>social_cost!A34</f>
        <v>280</v>
      </c>
      <c r="B34" s="94">
        <f>social_cost!B34</f>
        <v>3.4332082333043981</v>
      </c>
      <c r="C34" s="95">
        <f>social_cost!C34</f>
        <v>59.78</v>
      </c>
      <c r="D34" s="91">
        <f t="shared" si="6"/>
        <v>0</v>
      </c>
      <c r="E34" s="91">
        <f t="shared" si="6"/>
        <v>0</v>
      </c>
      <c r="F34" s="91">
        <f t="shared" si="6"/>
        <v>0</v>
      </c>
      <c r="G34" s="91">
        <f t="shared" si="6"/>
        <v>0</v>
      </c>
      <c r="H34" s="91">
        <f t="shared" si="6"/>
        <v>0</v>
      </c>
      <c r="I34" s="91">
        <f t="shared" si="6"/>
        <v>0</v>
      </c>
      <c r="J34" s="91">
        <f t="shared" si="6"/>
        <v>0</v>
      </c>
      <c r="K34" s="91">
        <f t="shared" si="6"/>
        <v>0</v>
      </c>
      <c r="L34" s="91">
        <f t="shared" si="6"/>
        <v>0</v>
      </c>
      <c r="M34" s="91">
        <f t="shared" si="6"/>
        <v>0</v>
      </c>
      <c r="N34" s="91">
        <f t="shared" si="6"/>
        <v>0</v>
      </c>
      <c r="O34" s="91">
        <f t="shared" si="6"/>
        <v>0</v>
      </c>
      <c r="P34" s="91">
        <f t="shared" si="6"/>
        <v>0</v>
      </c>
      <c r="Q34" s="91">
        <f t="shared" si="6"/>
        <v>0</v>
      </c>
      <c r="R34" s="91">
        <f t="shared" si="6"/>
        <v>0</v>
      </c>
      <c r="S34" s="91">
        <f t="shared" si="6"/>
        <v>0</v>
      </c>
      <c r="T34" s="91">
        <f t="shared" si="4"/>
        <v>0</v>
      </c>
      <c r="U34" s="91">
        <f t="shared" si="4"/>
        <v>0</v>
      </c>
      <c r="V34" s="91">
        <f t="shared" si="4"/>
        <v>0</v>
      </c>
      <c r="W34" s="91">
        <f t="shared" si="4"/>
        <v>0</v>
      </c>
      <c r="X34" s="91">
        <f t="shared" si="4"/>
        <v>0</v>
      </c>
      <c r="Y34" s="91">
        <f t="shared" si="4"/>
        <v>0</v>
      </c>
      <c r="Z34" s="91">
        <f t="shared" si="4"/>
        <v>0</v>
      </c>
      <c r="AA34" s="91">
        <f t="shared" si="4"/>
        <v>0</v>
      </c>
      <c r="AB34" s="91">
        <f t="shared" si="4"/>
        <v>0</v>
      </c>
      <c r="AC34" s="91">
        <f t="shared" si="4"/>
        <v>1</v>
      </c>
      <c r="AD34" s="91">
        <f t="shared" si="4"/>
        <v>1</v>
      </c>
      <c r="AE34" s="91">
        <f t="shared" si="4"/>
        <v>1</v>
      </c>
      <c r="AF34" s="91">
        <f t="shared" si="4"/>
        <v>1</v>
      </c>
      <c r="AG34" s="91">
        <f t="shared" si="4"/>
        <v>1</v>
      </c>
      <c r="AH34" s="91">
        <f t="shared" si="4"/>
        <v>1</v>
      </c>
      <c r="AI34" s="91">
        <f t="shared" si="4"/>
        <v>1</v>
      </c>
      <c r="AJ34" s="91">
        <f t="shared" si="5"/>
        <v>1</v>
      </c>
      <c r="AK34" s="91">
        <f t="shared" si="5"/>
        <v>1</v>
      </c>
      <c r="AL34" s="91">
        <f t="shared" si="5"/>
        <v>1</v>
      </c>
      <c r="AM34" s="91">
        <f t="shared" si="5"/>
        <v>1</v>
      </c>
      <c r="AN34" s="91">
        <f t="shared" si="5"/>
        <v>1</v>
      </c>
      <c r="AO34" s="91">
        <f t="shared" si="5"/>
        <v>1</v>
      </c>
      <c r="AP34" s="91">
        <f t="shared" si="5"/>
        <v>1</v>
      </c>
      <c r="AQ34" s="91">
        <f t="shared" si="5"/>
        <v>1</v>
      </c>
      <c r="AR34" s="91">
        <f t="shared" si="5"/>
        <v>1</v>
      </c>
      <c r="AS34" s="91">
        <f t="shared" si="5"/>
        <v>1</v>
      </c>
      <c r="AT34" s="91">
        <f t="shared" si="5"/>
        <v>1</v>
      </c>
      <c r="AU34" s="91" t="s">
        <v>78</v>
      </c>
      <c r="AV34" s="91"/>
      <c r="AW34" s="91"/>
    </row>
    <row r="35" spans="1:49" x14ac:dyDescent="0.25">
      <c r="A35" s="91">
        <f>social_cost!A35</f>
        <v>300</v>
      </c>
      <c r="B35" s="94">
        <f>social_cost!B35</f>
        <v>791.44608352746627</v>
      </c>
      <c r="C35" s="95">
        <f>social_cost!C35</f>
        <v>68.625</v>
      </c>
      <c r="D35" s="91">
        <f t="shared" si="6"/>
        <v>1</v>
      </c>
      <c r="E35" s="91">
        <f t="shared" si="6"/>
        <v>1</v>
      </c>
      <c r="F35" s="91">
        <f t="shared" si="6"/>
        <v>1</v>
      </c>
      <c r="G35" s="91">
        <f t="shared" si="6"/>
        <v>1</v>
      </c>
      <c r="H35" s="91">
        <f t="shared" si="6"/>
        <v>1</v>
      </c>
      <c r="I35" s="91">
        <f t="shared" si="6"/>
        <v>1</v>
      </c>
      <c r="J35" s="91">
        <f t="shared" si="6"/>
        <v>1</v>
      </c>
      <c r="K35" s="91">
        <f t="shared" si="6"/>
        <v>0</v>
      </c>
      <c r="L35" s="91">
        <f t="shared" si="6"/>
        <v>0</v>
      </c>
      <c r="M35" s="91">
        <f t="shared" si="6"/>
        <v>0</v>
      </c>
      <c r="N35" s="91">
        <f t="shared" si="6"/>
        <v>0</v>
      </c>
      <c r="O35" s="91">
        <f t="shared" si="6"/>
        <v>0</v>
      </c>
      <c r="P35" s="91">
        <f t="shared" si="6"/>
        <v>0</v>
      </c>
      <c r="Q35" s="91">
        <f t="shared" si="6"/>
        <v>0</v>
      </c>
      <c r="R35" s="91">
        <f t="shared" si="6"/>
        <v>0</v>
      </c>
      <c r="S35" s="91">
        <f t="shared" si="6"/>
        <v>0</v>
      </c>
      <c r="T35" s="91">
        <f t="shared" si="4"/>
        <v>0</v>
      </c>
      <c r="U35" s="91">
        <f t="shared" si="4"/>
        <v>0</v>
      </c>
      <c r="V35" s="91">
        <f t="shared" si="4"/>
        <v>0</v>
      </c>
      <c r="W35" s="91">
        <f t="shared" si="4"/>
        <v>0</v>
      </c>
      <c r="X35" s="91">
        <f t="shared" si="4"/>
        <v>0</v>
      </c>
      <c r="Y35" s="91">
        <f t="shared" si="4"/>
        <v>0</v>
      </c>
      <c r="Z35" s="91">
        <f t="shared" si="4"/>
        <v>0</v>
      </c>
      <c r="AA35" s="91">
        <f t="shared" si="4"/>
        <v>0</v>
      </c>
      <c r="AB35" s="91">
        <f t="shared" si="4"/>
        <v>0</v>
      </c>
      <c r="AC35" s="91">
        <f t="shared" si="4"/>
        <v>1</v>
      </c>
      <c r="AD35" s="91">
        <f t="shared" si="4"/>
        <v>1</v>
      </c>
      <c r="AE35" s="91">
        <f t="shared" si="4"/>
        <v>1</v>
      </c>
      <c r="AF35" s="91">
        <f t="shared" si="4"/>
        <v>1</v>
      </c>
      <c r="AG35" s="91">
        <f t="shared" si="4"/>
        <v>1</v>
      </c>
      <c r="AH35" s="91">
        <f t="shared" si="4"/>
        <v>1</v>
      </c>
      <c r="AI35" s="91">
        <f t="shared" si="4"/>
        <v>1</v>
      </c>
      <c r="AJ35" s="91">
        <f t="shared" si="5"/>
        <v>1</v>
      </c>
      <c r="AK35" s="91">
        <f t="shared" si="5"/>
        <v>1</v>
      </c>
      <c r="AL35" s="91">
        <f t="shared" si="5"/>
        <v>1</v>
      </c>
      <c r="AM35" s="91">
        <f t="shared" si="5"/>
        <v>1</v>
      </c>
      <c r="AN35" s="91">
        <f t="shared" si="5"/>
        <v>1</v>
      </c>
      <c r="AO35" s="91">
        <f t="shared" si="5"/>
        <v>1</v>
      </c>
      <c r="AP35" s="91">
        <f t="shared" si="5"/>
        <v>1</v>
      </c>
      <c r="AQ35" s="91">
        <f t="shared" si="5"/>
        <v>1</v>
      </c>
      <c r="AR35" s="91">
        <f t="shared" si="5"/>
        <v>1</v>
      </c>
      <c r="AS35" s="91">
        <f t="shared" si="5"/>
        <v>1</v>
      </c>
      <c r="AT35" s="91">
        <f t="shared" si="5"/>
        <v>1</v>
      </c>
      <c r="AU35" s="91" t="s">
        <v>78</v>
      </c>
      <c r="AV35" s="91"/>
      <c r="AW35" s="91"/>
    </row>
    <row r="36" spans="1:49" x14ac:dyDescent="0.25">
      <c r="A36" s="91">
        <f>social_cost!A36</f>
        <v>315</v>
      </c>
      <c r="B36" s="94">
        <f>social_cost!B36</f>
        <v>14.802664690366782</v>
      </c>
      <c r="C36" s="95">
        <f>social_cost!C36</f>
        <v>75.65906249999999</v>
      </c>
      <c r="D36" s="91">
        <f t="shared" si="6"/>
        <v>1</v>
      </c>
      <c r="E36" s="91">
        <f t="shared" si="6"/>
        <v>1</v>
      </c>
      <c r="F36" s="91">
        <f t="shared" si="6"/>
        <v>1</v>
      </c>
      <c r="G36" s="91">
        <f t="shared" si="6"/>
        <v>1</v>
      </c>
      <c r="H36" s="91">
        <f t="shared" si="6"/>
        <v>1</v>
      </c>
      <c r="I36" s="91">
        <f t="shared" si="6"/>
        <v>1</v>
      </c>
      <c r="J36" s="91">
        <f t="shared" si="6"/>
        <v>1</v>
      </c>
      <c r="K36" s="91">
        <f t="shared" si="6"/>
        <v>0</v>
      </c>
      <c r="L36" s="91">
        <f t="shared" si="6"/>
        <v>0</v>
      </c>
      <c r="M36" s="91">
        <f t="shared" si="6"/>
        <v>0</v>
      </c>
      <c r="N36" s="91">
        <f t="shared" si="6"/>
        <v>0</v>
      </c>
      <c r="O36" s="91">
        <f t="shared" si="6"/>
        <v>0</v>
      </c>
      <c r="P36" s="91">
        <f t="shared" si="6"/>
        <v>0</v>
      </c>
      <c r="Q36" s="91">
        <f t="shared" si="6"/>
        <v>0</v>
      </c>
      <c r="R36" s="91">
        <f t="shared" si="6"/>
        <v>0</v>
      </c>
      <c r="S36" s="91">
        <f t="shared" si="6"/>
        <v>0</v>
      </c>
      <c r="T36" s="91">
        <f t="shared" si="4"/>
        <v>0</v>
      </c>
      <c r="U36" s="91">
        <f t="shared" si="4"/>
        <v>0</v>
      </c>
      <c r="V36" s="91">
        <f t="shared" si="4"/>
        <v>0</v>
      </c>
      <c r="W36" s="91">
        <f t="shared" si="4"/>
        <v>0</v>
      </c>
      <c r="X36" s="91">
        <f t="shared" si="4"/>
        <v>0</v>
      </c>
      <c r="Y36" s="91">
        <f t="shared" si="4"/>
        <v>0</v>
      </c>
      <c r="Z36" s="91">
        <f t="shared" si="4"/>
        <v>0</v>
      </c>
      <c r="AA36" s="91">
        <f t="shared" si="4"/>
        <v>0</v>
      </c>
      <c r="AB36" s="91">
        <f t="shared" si="4"/>
        <v>0</v>
      </c>
      <c r="AC36" s="91">
        <f t="shared" si="4"/>
        <v>1</v>
      </c>
      <c r="AD36" s="91">
        <f t="shared" si="4"/>
        <v>1</v>
      </c>
      <c r="AE36" s="91">
        <f t="shared" si="4"/>
        <v>1</v>
      </c>
      <c r="AF36" s="91">
        <f t="shared" si="4"/>
        <v>1</v>
      </c>
      <c r="AG36" s="91">
        <f t="shared" si="4"/>
        <v>1</v>
      </c>
      <c r="AH36" s="91">
        <f t="shared" si="4"/>
        <v>1</v>
      </c>
      <c r="AI36" s="91">
        <f t="shared" si="4"/>
        <v>1</v>
      </c>
      <c r="AJ36" s="91">
        <f t="shared" si="5"/>
        <v>1</v>
      </c>
      <c r="AK36" s="91">
        <f t="shared" si="5"/>
        <v>1</v>
      </c>
      <c r="AL36" s="91">
        <f t="shared" si="5"/>
        <v>1</v>
      </c>
      <c r="AM36" s="91">
        <f t="shared" si="5"/>
        <v>1</v>
      </c>
      <c r="AN36" s="91">
        <f t="shared" si="5"/>
        <v>1</v>
      </c>
      <c r="AO36" s="91">
        <f t="shared" si="5"/>
        <v>1</v>
      </c>
      <c r="AP36" s="91">
        <f t="shared" si="5"/>
        <v>1</v>
      </c>
      <c r="AQ36" s="91">
        <f t="shared" si="5"/>
        <v>1</v>
      </c>
      <c r="AR36" s="91">
        <f t="shared" si="5"/>
        <v>1</v>
      </c>
      <c r="AS36" s="91">
        <f t="shared" si="5"/>
        <v>1</v>
      </c>
      <c r="AT36" s="91">
        <f t="shared" si="5"/>
        <v>1</v>
      </c>
      <c r="AU36" s="91" t="s">
        <v>78</v>
      </c>
      <c r="AV36" s="91"/>
      <c r="AW36" s="91"/>
    </row>
    <row r="37" spans="1:49" x14ac:dyDescent="0.25">
      <c r="A37" s="91">
        <f>social_cost!A37</f>
        <v>324</v>
      </c>
      <c r="B37" s="94">
        <f>social_cost!B37</f>
        <v>0.32952793326036994</v>
      </c>
      <c r="C37" s="95">
        <f>social_cost!C37</f>
        <v>80.044200000000004</v>
      </c>
      <c r="D37" s="91">
        <f t="shared" si="6"/>
        <v>1</v>
      </c>
      <c r="E37" s="91">
        <f t="shared" si="6"/>
        <v>1</v>
      </c>
      <c r="F37" s="91">
        <f t="shared" si="6"/>
        <v>1</v>
      </c>
      <c r="G37" s="91">
        <f t="shared" si="6"/>
        <v>1</v>
      </c>
      <c r="H37" s="91">
        <f t="shared" si="6"/>
        <v>1</v>
      </c>
      <c r="I37" s="91">
        <f t="shared" si="6"/>
        <v>1</v>
      </c>
      <c r="J37" s="91">
        <f t="shared" si="6"/>
        <v>1</v>
      </c>
      <c r="K37" s="91">
        <f t="shared" si="6"/>
        <v>0</v>
      </c>
      <c r="L37" s="91">
        <f t="shared" si="6"/>
        <v>0</v>
      </c>
      <c r="M37" s="91">
        <f t="shared" si="6"/>
        <v>0</v>
      </c>
      <c r="N37" s="91">
        <f t="shared" si="6"/>
        <v>0</v>
      </c>
      <c r="O37" s="91">
        <f t="shared" si="6"/>
        <v>0</v>
      </c>
      <c r="P37" s="91">
        <f t="shared" si="6"/>
        <v>0</v>
      </c>
      <c r="Q37" s="91">
        <f t="shared" si="6"/>
        <v>0</v>
      </c>
      <c r="R37" s="91">
        <f t="shared" si="6"/>
        <v>0</v>
      </c>
      <c r="S37" s="91">
        <f t="shared" si="6"/>
        <v>0</v>
      </c>
      <c r="T37" s="91">
        <f t="shared" si="4"/>
        <v>0</v>
      </c>
      <c r="U37" s="91">
        <f t="shared" si="4"/>
        <v>0</v>
      </c>
      <c r="V37" s="91">
        <f t="shared" si="4"/>
        <v>0</v>
      </c>
      <c r="W37" s="91">
        <f t="shared" si="4"/>
        <v>0</v>
      </c>
      <c r="X37" s="91">
        <f t="shared" si="4"/>
        <v>0</v>
      </c>
      <c r="Y37" s="91">
        <f t="shared" si="4"/>
        <v>0</v>
      </c>
      <c r="Z37" s="91">
        <f t="shared" si="4"/>
        <v>0</v>
      </c>
      <c r="AA37" s="91">
        <f t="shared" si="4"/>
        <v>0</v>
      </c>
      <c r="AB37" s="91">
        <f t="shared" si="4"/>
        <v>0</v>
      </c>
      <c r="AC37" s="91">
        <f t="shared" si="4"/>
        <v>1</v>
      </c>
      <c r="AD37" s="91">
        <f t="shared" si="4"/>
        <v>1</v>
      </c>
      <c r="AE37" s="91">
        <f t="shared" si="4"/>
        <v>1</v>
      </c>
      <c r="AF37" s="91">
        <f t="shared" si="4"/>
        <v>1</v>
      </c>
      <c r="AG37" s="91">
        <f t="shared" si="4"/>
        <v>1</v>
      </c>
      <c r="AH37" s="91">
        <f t="shared" si="4"/>
        <v>1</v>
      </c>
      <c r="AI37" s="91">
        <f t="shared" si="4"/>
        <v>1</v>
      </c>
      <c r="AJ37" s="91">
        <f t="shared" si="5"/>
        <v>1</v>
      </c>
      <c r="AK37" s="91">
        <f t="shared" si="5"/>
        <v>1</v>
      </c>
      <c r="AL37" s="91">
        <f t="shared" si="5"/>
        <v>1</v>
      </c>
      <c r="AM37" s="91">
        <f t="shared" si="5"/>
        <v>1</v>
      </c>
      <c r="AN37" s="91">
        <f t="shared" si="5"/>
        <v>1</v>
      </c>
      <c r="AO37" s="91">
        <f t="shared" si="5"/>
        <v>1</v>
      </c>
      <c r="AP37" s="91">
        <f t="shared" si="5"/>
        <v>1</v>
      </c>
      <c r="AQ37" s="91">
        <f t="shared" si="5"/>
        <v>1</v>
      </c>
      <c r="AR37" s="91">
        <f t="shared" si="5"/>
        <v>1</v>
      </c>
      <c r="AS37" s="91">
        <f t="shared" si="5"/>
        <v>1</v>
      </c>
      <c r="AT37" s="91">
        <f t="shared" si="5"/>
        <v>1</v>
      </c>
      <c r="AU37" s="91" t="s">
        <v>78</v>
      </c>
      <c r="AV37" s="91"/>
      <c r="AW37" s="91"/>
    </row>
    <row r="38" spans="1:49" x14ac:dyDescent="0.25">
      <c r="A38" s="91">
        <f>social_cost!A38</f>
        <v>350</v>
      </c>
      <c r="B38" s="94">
        <f>social_cost!B38</f>
        <v>2.9567365128330001E-2</v>
      </c>
      <c r="C38" s="95">
        <f>social_cost!C38</f>
        <v>93.40625</v>
      </c>
      <c r="D38" s="91">
        <f t="shared" si="6"/>
        <v>1</v>
      </c>
      <c r="E38" s="91">
        <f t="shared" si="6"/>
        <v>1</v>
      </c>
      <c r="F38" s="91">
        <f t="shared" si="6"/>
        <v>1</v>
      </c>
      <c r="G38" s="91">
        <f t="shared" si="6"/>
        <v>1</v>
      </c>
      <c r="H38" s="91">
        <f t="shared" si="6"/>
        <v>1</v>
      </c>
      <c r="I38" s="91">
        <f t="shared" si="6"/>
        <v>1</v>
      </c>
      <c r="J38" s="91">
        <f t="shared" si="6"/>
        <v>1</v>
      </c>
      <c r="K38" s="91">
        <f t="shared" si="6"/>
        <v>0</v>
      </c>
      <c r="L38" s="91">
        <f t="shared" si="6"/>
        <v>0</v>
      </c>
      <c r="M38" s="91">
        <f t="shared" si="6"/>
        <v>0</v>
      </c>
      <c r="N38" s="91">
        <f t="shared" si="6"/>
        <v>0</v>
      </c>
      <c r="O38" s="91">
        <f t="shared" si="6"/>
        <v>0</v>
      </c>
      <c r="P38" s="91">
        <f t="shared" si="6"/>
        <v>0</v>
      </c>
      <c r="Q38" s="91">
        <f t="shared" si="6"/>
        <v>0</v>
      </c>
      <c r="R38" s="91">
        <f t="shared" si="6"/>
        <v>0</v>
      </c>
      <c r="S38" s="91">
        <f t="shared" si="6"/>
        <v>0</v>
      </c>
      <c r="T38" s="91">
        <f t="shared" si="4"/>
        <v>0</v>
      </c>
      <c r="U38" s="91">
        <f t="shared" si="4"/>
        <v>0</v>
      </c>
      <c r="V38" s="91">
        <f t="shared" si="4"/>
        <v>0</v>
      </c>
      <c r="W38" s="91">
        <f t="shared" si="4"/>
        <v>0</v>
      </c>
      <c r="X38" s="91">
        <f t="shared" si="4"/>
        <v>0</v>
      </c>
      <c r="Y38" s="91">
        <f t="shared" si="4"/>
        <v>0</v>
      </c>
      <c r="Z38" s="91">
        <f t="shared" si="4"/>
        <v>0</v>
      </c>
      <c r="AA38" s="91">
        <f t="shared" si="4"/>
        <v>0</v>
      </c>
      <c r="AB38" s="91">
        <f t="shared" si="4"/>
        <v>0</v>
      </c>
      <c r="AC38" s="91">
        <f t="shared" si="4"/>
        <v>1</v>
      </c>
      <c r="AD38" s="91">
        <f t="shared" si="4"/>
        <v>1</v>
      </c>
      <c r="AE38" s="91">
        <f t="shared" si="4"/>
        <v>1</v>
      </c>
      <c r="AF38" s="91">
        <f t="shared" si="4"/>
        <v>1</v>
      </c>
      <c r="AG38" s="91">
        <f t="shared" si="4"/>
        <v>1</v>
      </c>
      <c r="AH38" s="91">
        <f t="shared" si="4"/>
        <v>1</v>
      </c>
      <c r="AI38" s="91">
        <f t="shared" si="4"/>
        <v>1</v>
      </c>
      <c r="AJ38" s="91">
        <f t="shared" si="5"/>
        <v>1</v>
      </c>
      <c r="AK38" s="91">
        <f t="shared" si="5"/>
        <v>1</v>
      </c>
      <c r="AL38" s="91">
        <f t="shared" si="5"/>
        <v>1</v>
      </c>
      <c r="AM38" s="91">
        <f t="shared" si="5"/>
        <v>1</v>
      </c>
      <c r="AN38" s="91">
        <f t="shared" si="5"/>
        <v>1</v>
      </c>
      <c r="AO38" s="91">
        <f t="shared" si="5"/>
        <v>1</v>
      </c>
      <c r="AP38" s="91">
        <f t="shared" si="5"/>
        <v>1</v>
      </c>
      <c r="AQ38" s="91">
        <f t="shared" si="5"/>
        <v>1</v>
      </c>
      <c r="AR38" s="91">
        <f t="shared" si="5"/>
        <v>1</v>
      </c>
      <c r="AS38" s="91">
        <f t="shared" si="5"/>
        <v>1</v>
      </c>
      <c r="AT38" s="91">
        <f t="shared" si="5"/>
        <v>1</v>
      </c>
      <c r="AU38" s="91" t="s">
        <v>78</v>
      </c>
      <c r="AV38" s="91"/>
      <c r="AW38" s="91"/>
    </row>
    <row r="39" spans="1:49" x14ac:dyDescent="0.25">
      <c r="A39" s="91">
        <f>social_cost!A39</f>
        <v>355</v>
      </c>
      <c r="B39" s="94">
        <f>social_cost!B39</f>
        <v>6.2083213089663278</v>
      </c>
      <c r="C39" s="95">
        <f>social_cost!C39</f>
        <v>96.094062499999978</v>
      </c>
      <c r="D39" s="91">
        <f t="shared" si="6"/>
        <v>1</v>
      </c>
      <c r="E39" s="91">
        <f t="shared" si="6"/>
        <v>1</v>
      </c>
      <c r="F39" s="91">
        <f t="shared" si="6"/>
        <v>1</v>
      </c>
      <c r="G39" s="91">
        <f t="shared" si="6"/>
        <v>1</v>
      </c>
      <c r="H39" s="91">
        <f t="shared" si="6"/>
        <v>1</v>
      </c>
      <c r="I39" s="91">
        <f t="shared" si="6"/>
        <v>1</v>
      </c>
      <c r="J39" s="91">
        <f t="shared" si="6"/>
        <v>1</v>
      </c>
      <c r="K39" s="91">
        <f t="shared" si="6"/>
        <v>0</v>
      </c>
      <c r="L39" s="91">
        <f t="shared" si="6"/>
        <v>0</v>
      </c>
      <c r="M39" s="91">
        <f t="shared" si="6"/>
        <v>0</v>
      </c>
      <c r="N39" s="91">
        <f t="shared" si="6"/>
        <v>0</v>
      </c>
      <c r="O39" s="91">
        <f t="shared" si="6"/>
        <v>0</v>
      </c>
      <c r="P39" s="91">
        <f t="shared" si="6"/>
        <v>0</v>
      </c>
      <c r="Q39" s="91">
        <f t="shared" si="6"/>
        <v>0</v>
      </c>
      <c r="R39" s="91">
        <f t="shared" si="6"/>
        <v>0</v>
      </c>
      <c r="S39" s="91">
        <f t="shared" si="6"/>
        <v>0</v>
      </c>
      <c r="T39" s="91">
        <f t="shared" si="4"/>
        <v>0</v>
      </c>
      <c r="U39" s="91">
        <f t="shared" si="4"/>
        <v>0</v>
      </c>
      <c r="V39" s="91">
        <f t="shared" si="4"/>
        <v>0</v>
      </c>
      <c r="W39" s="91">
        <f t="shared" si="4"/>
        <v>0</v>
      </c>
      <c r="X39" s="91">
        <f t="shared" si="4"/>
        <v>0</v>
      </c>
      <c r="Y39" s="91">
        <f t="shared" si="4"/>
        <v>0</v>
      </c>
      <c r="Z39" s="91">
        <f t="shared" si="4"/>
        <v>0</v>
      </c>
      <c r="AA39" s="91">
        <f t="shared" si="4"/>
        <v>0</v>
      </c>
      <c r="AB39" s="91">
        <f t="shared" si="4"/>
        <v>0</v>
      </c>
      <c r="AC39" s="91">
        <f t="shared" si="4"/>
        <v>1</v>
      </c>
      <c r="AD39" s="91">
        <f t="shared" si="4"/>
        <v>1</v>
      </c>
      <c r="AE39" s="91">
        <f t="shared" si="4"/>
        <v>1</v>
      </c>
      <c r="AF39" s="91">
        <f t="shared" si="4"/>
        <v>1</v>
      </c>
      <c r="AG39" s="91">
        <f t="shared" si="4"/>
        <v>1</v>
      </c>
      <c r="AH39" s="91">
        <f t="shared" si="4"/>
        <v>1</v>
      </c>
      <c r="AI39" s="91">
        <f t="shared" si="4"/>
        <v>1</v>
      </c>
      <c r="AJ39" s="91">
        <f t="shared" si="5"/>
        <v>1</v>
      </c>
      <c r="AK39" s="91">
        <f t="shared" si="5"/>
        <v>1</v>
      </c>
      <c r="AL39" s="91">
        <f t="shared" si="5"/>
        <v>1</v>
      </c>
      <c r="AM39" s="91">
        <f t="shared" si="5"/>
        <v>1</v>
      </c>
      <c r="AN39" s="91">
        <f t="shared" si="5"/>
        <v>1</v>
      </c>
      <c r="AO39" s="91">
        <f t="shared" si="5"/>
        <v>1</v>
      </c>
      <c r="AP39" s="91">
        <f t="shared" si="5"/>
        <v>1</v>
      </c>
      <c r="AQ39" s="91">
        <f t="shared" si="5"/>
        <v>1</v>
      </c>
      <c r="AR39" s="91">
        <f t="shared" si="5"/>
        <v>1</v>
      </c>
      <c r="AS39" s="91">
        <f t="shared" si="5"/>
        <v>1</v>
      </c>
      <c r="AT39" s="91">
        <f t="shared" si="5"/>
        <v>1</v>
      </c>
      <c r="AU39" s="91" t="s">
        <v>78</v>
      </c>
      <c r="AV39" s="91"/>
      <c r="AW39" s="91"/>
    </row>
    <row r="40" spans="1:49" x14ac:dyDescent="0.25">
      <c r="A40" s="91">
        <f>social_cost!A40</f>
        <v>356</v>
      </c>
      <c r="B40" s="94">
        <f>social_cost!B40</f>
        <v>9.9906055872500004E-4</v>
      </c>
      <c r="C40" s="95">
        <f>social_cost!C40</f>
        <v>96.636199999999988</v>
      </c>
      <c r="D40" s="91">
        <f t="shared" si="6"/>
        <v>1</v>
      </c>
      <c r="E40" s="91">
        <f t="shared" si="6"/>
        <v>1</v>
      </c>
      <c r="F40" s="91">
        <f t="shared" si="6"/>
        <v>1</v>
      </c>
      <c r="G40" s="91">
        <f t="shared" si="6"/>
        <v>1</v>
      </c>
      <c r="H40" s="91">
        <f t="shared" si="6"/>
        <v>1</v>
      </c>
      <c r="I40" s="91">
        <f t="shared" si="6"/>
        <v>1</v>
      </c>
      <c r="J40" s="91">
        <f t="shared" si="6"/>
        <v>1</v>
      </c>
      <c r="K40" s="91">
        <f t="shared" si="6"/>
        <v>0</v>
      </c>
      <c r="L40" s="91">
        <f t="shared" si="6"/>
        <v>0</v>
      </c>
      <c r="M40" s="91">
        <f t="shared" si="6"/>
        <v>0</v>
      </c>
      <c r="N40" s="91">
        <f t="shared" si="6"/>
        <v>0</v>
      </c>
      <c r="O40" s="91">
        <f t="shared" si="6"/>
        <v>0</v>
      </c>
      <c r="P40" s="91">
        <f t="shared" si="6"/>
        <v>0</v>
      </c>
      <c r="Q40" s="91">
        <f t="shared" si="6"/>
        <v>0</v>
      </c>
      <c r="R40" s="91">
        <f t="shared" si="6"/>
        <v>0</v>
      </c>
      <c r="S40" s="91">
        <f t="shared" si="6"/>
        <v>0</v>
      </c>
      <c r="T40" s="91">
        <f t="shared" ref="T40:AI55" si="7">IF($A40&lt;T$5,0,1)</f>
        <v>0</v>
      </c>
      <c r="U40" s="91">
        <f t="shared" si="7"/>
        <v>0</v>
      </c>
      <c r="V40" s="91">
        <f t="shared" si="7"/>
        <v>0</v>
      </c>
      <c r="W40" s="91">
        <f t="shared" si="7"/>
        <v>0</v>
      </c>
      <c r="X40" s="91">
        <f t="shared" si="7"/>
        <v>0</v>
      </c>
      <c r="Y40" s="91">
        <f t="shared" si="7"/>
        <v>0</v>
      </c>
      <c r="Z40" s="91">
        <f t="shared" si="7"/>
        <v>0</v>
      </c>
      <c r="AA40" s="91">
        <f t="shared" si="7"/>
        <v>0</v>
      </c>
      <c r="AB40" s="91">
        <f t="shared" si="7"/>
        <v>0</v>
      </c>
      <c r="AC40" s="91">
        <f t="shared" si="7"/>
        <v>1</v>
      </c>
      <c r="AD40" s="91">
        <f t="shared" si="7"/>
        <v>1</v>
      </c>
      <c r="AE40" s="91">
        <f t="shared" si="7"/>
        <v>1</v>
      </c>
      <c r="AF40" s="91">
        <f t="shared" si="7"/>
        <v>1</v>
      </c>
      <c r="AG40" s="91">
        <f t="shared" si="7"/>
        <v>1</v>
      </c>
      <c r="AH40" s="91">
        <f t="shared" si="7"/>
        <v>1</v>
      </c>
      <c r="AI40" s="91">
        <f t="shared" si="7"/>
        <v>1</v>
      </c>
      <c r="AJ40" s="91">
        <f t="shared" ref="AJ40:AT55" si="8">IF($A40&lt;AJ$5,0,1)</f>
        <v>1</v>
      </c>
      <c r="AK40" s="91">
        <f t="shared" si="8"/>
        <v>1</v>
      </c>
      <c r="AL40" s="91">
        <f t="shared" si="8"/>
        <v>1</v>
      </c>
      <c r="AM40" s="91">
        <f t="shared" si="8"/>
        <v>1</v>
      </c>
      <c r="AN40" s="91">
        <f t="shared" si="8"/>
        <v>1</v>
      </c>
      <c r="AO40" s="91">
        <f t="shared" si="8"/>
        <v>1</v>
      </c>
      <c r="AP40" s="91">
        <f t="shared" si="8"/>
        <v>1</v>
      </c>
      <c r="AQ40" s="91">
        <f t="shared" si="8"/>
        <v>1</v>
      </c>
      <c r="AR40" s="91">
        <f t="shared" si="8"/>
        <v>1</v>
      </c>
      <c r="AS40" s="91">
        <f t="shared" si="8"/>
        <v>1</v>
      </c>
      <c r="AT40" s="91">
        <f t="shared" si="8"/>
        <v>1</v>
      </c>
      <c r="AU40" s="91" t="s">
        <v>78</v>
      </c>
      <c r="AV40" s="91"/>
      <c r="AW40" s="91"/>
    </row>
    <row r="41" spans="1:49" x14ac:dyDescent="0.25">
      <c r="A41" s="91">
        <f>social_cost!A41</f>
        <v>375</v>
      </c>
      <c r="B41" s="94">
        <f>social_cost!B41</f>
        <v>622.59293003221228</v>
      </c>
      <c r="C41" s="95">
        <f>social_cost!C41</f>
        <v>107.22656249999999</v>
      </c>
      <c r="D41" s="91">
        <f t="shared" si="6"/>
        <v>1</v>
      </c>
      <c r="E41" s="91">
        <f t="shared" si="6"/>
        <v>1</v>
      </c>
      <c r="F41" s="91">
        <f t="shared" si="6"/>
        <v>1</v>
      </c>
      <c r="G41" s="91">
        <f t="shared" si="6"/>
        <v>1</v>
      </c>
      <c r="H41" s="91">
        <f t="shared" si="6"/>
        <v>1</v>
      </c>
      <c r="I41" s="91">
        <f t="shared" si="6"/>
        <v>1</v>
      </c>
      <c r="J41" s="91">
        <f t="shared" si="6"/>
        <v>1</v>
      </c>
      <c r="K41" s="91">
        <f t="shared" si="6"/>
        <v>1</v>
      </c>
      <c r="L41" s="91">
        <f t="shared" si="6"/>
        <v>1</v>
      </c>
      <c r="M41" s="91">
        <f t="shared" si="6"/>
        <v>1</v>
      </c>
      <c r="N41" s="91">
        <f t="shared" si="6"/>
        <v>1</v>
      </c>
      <c r="O41" s="91">
        <f t="shared" si="6"/>
        <v>1</v>
      </c>
      <c r="P41" s="91">
        <f t="shared" si="6"/>
        <v>1</v>
      </c>
      <c r="Q41" s="91">
        <f t="shared" si="6"/>
        <v>0</v>
      </c>
      <c r="R41" s="91">
        <f t="shared" si="6"/>
        <v>0</v>
      </c>
      <c r="S41" s="91">
        <f t="shared" ref="S41:AH56" si="9">IF($A41&lt;S$5,0,1)</f>
        <v>0</v>
      </c>
      <c r="T41" s="91">
        <f t="shared" si="7"/>
        <v>0</v>
      </c>
      <c r="U41" s="91">
        <f t="shared" si="7"/>
        <v>0</v>
      </c>
      <c r="V41" s="91">
        <f t="shared" si="7"/>
        <v>0</v>
      </c>
      <c r="W41" s="91">
        <f t="shared" si="7"/>
        <v>0</v>
      </c>
      <c r="X41" s="91">
        <f t="shared" si="7"/>
        <v>0</v>
      </c>
      <c r="Y41" s="91">
        <f t="shared" si="7"/>
        <v>0</v>
      </c>
      <c r="Z41" s="91">
        <f t="shared" si="7"/>
        <v>0</v>
      </c>
      <c r="AA41" s="91">
        <f t="shared" si="7"/>
        <v>0</v>
      </c>
      <c r="AB41" s="91">
        <f t="shared" si="7"/>
        <v>0</v>
      </c>
      <c r="AC41" s="91">
        <f t="shared" si="7"/>
        <v>1</v>
      </c>
      <c r="AD41" s="91">
        <f t="shared" si="7"/>
        <v>1</v>
      </c>
      <c r="AE41" s="91">
        <f t="shared" si="7"/>
        <v>1</v>
      </c>
      <c r="AF41" s="91">
        <f t="shared" si="7"/>
        <v>1</v>
      </c>
      <c r="AG41" s="91">
        <f t="shared" si="7"/>
        <v>1</v>
      </c>
      <c r="AH41" s="91">
        <f t="shared" si="7"/>
        <v>1</v>
      </c>
      <c r="AI41" s="91">
        <f t="shared" si="7"/>
        <v>1</v>
      </c>
      <c r="AJ41" s="91">
        <f t="shared" si="8"/>
        <v>1</v>
      </c>
      <c r="AK41" s="91">
        <f t="shared" si="8"/>
        <v>1</v>
      </c>
      <c r="AL41" s="91">
        <f t="shared" si="8"/>
        <v>1</v>
      </c>
      <c r="AM41" s="91">
        <f t="shared" si="8"/>
        <v>1</v>
      </c>
      <c r="AN41" s="91">
        <f t="shared" si="8"/>
        <v>1</v>
      </c>
      <c r="AO41" s="91">
        <f t="shared" si="8"/>
        <v>1</v>
      </c>
      <c r="AP41" s="91">
        <f t="shared" si="8"/>
        <v>1</v>
      </c>
      <c r="AQ41" s="91">
        <f t="shared" si="8"/>
        <v>1</v>
      </c>
      <c r="AR41" s="91">
        <f t="shared" si="8"/>
        <v>1</v>
      </c>
      <c r="AS41" s="91">
        <f t="shared" si="8"/>
        <v>1</v>
      </c>
      <c r="AT41" s="91">
        <f t="shared" si="8"/>
        <v>1</v>
      </c>
      <c r="AU41" s="91" t="s">
        <v>78</v>
      </c>
      <c r="AV41" s="91"/>
      <c r="AW41" s="91"/>
    </row>
    <row r="42" spans="1:49" x14ac:dyDescent="0.25">
      <c r="A42" s="91">
        <f>social_cost!A42</f>
        <v>400</v>
      </c>
      <c r="B42" s="94">
        <f>social_cost!B42</f>
        <v>7.5018652990651464</v>
      </c>
      <c r="C42" s="95">
        <f>social_cost!C42</f>
        <v>122</v>
      </c>
      <c r="D42" s="91">
        <f t="shared" ref="D42:S57" si="10">IF($A42&lt;D$5,0,1)</f>
        <v>1</v>
      </c>
      <c r="E42" s="91">
        <f t="shared" si="10"/>
        <v>1</v>
      </c>
      <c r="F42" s="91">
        <f t="shared" si="10"/>
        <v>1</v>
      </c>
      <c r="G42" s="91">
        <f t="shared" si="10"/>
        <v>1</v>
      </c>
      <c r="H42" s="91">
        <f t="shared" si="10"/>
        <v>1</v>
      </c>
      <c r="I42" s="91">
        <f t="shared" si="10"/>
        <v>1</v>
      </c>
      <c r="J42" s="91">
        <f t="shared" si="10"/>
        <v>1</v>
      </c>
      <c r="K42" s="91">
        <f t="shared" si="10"/>
        <v>1</v>
      </c>
      <c r="L42" s="91">
        <f t="shared" si="10"/>
        <v>1</v>
      </c>
      <c r="M42" s="91">
        <f t="shared" si="10"/>
        <v>1</v>
      </c>
      <c r="N42" s="91">
        <f t="shared" si="10"/>
        <v>1</v>
      </c>
      <c r="O42" s="91">
        <f t="shared" si="10"/>
        <v>1</v>
      </c>
      <c r="P42" s="91">
        <f t="shared" si="10"/>
        <v>1</v>
      </c>
      <c r="Q42" s="91">
        <f t="shared" si="10"/>
        <v>0</v>
      </c>
      <c r="R42" s="91">
        <f t="shared" si="10"/>
        <v>0</v>
      </c>
      <c r="S42" s="91">
        <f t="shared" si="9"/>
        <v>0</v>
      </c>
      <c r="T42" s="91">
        <f t="shared" si="7"/>
        <v>0</v>
      </c>
      <c r="U42" s="91">
        <f t="shared" si="7"/>
        <v>0</v>
      </c>
      <c r="V42" s="91">
        <f t="shared" si="7"/>
        <v>0</v>
      </c>
      <c r="W42" s="91">
        <f t="shared" si="7"/>
        <v>0</v>
      </c>
      <c r="X42" s="91">
        <f t="shared" si="7"/>
        <v>0</v>
      </c>
      <c r="Y42" s="91">
        <f t="shared" si="7"/>
        <v>0</v>
      </c>
      <c r="Z42" s="91">
        <f t="shared" si="7"/>
        <v>0</v>
      </c>
      <c r="AA42" s="91">
        <f t="shared" si="7"/>
        <v>0</v>
      </c>
      <c r="AB42" s="91">
        <f t="shared" si="7"/>
        <v>0</v>
      </c>
      <c r="AC42" s="91">
        <f t="shared" si="7"/>
        <v>1</v>
      </c>
      <c r="AD42" s="91">
        <f t="shared" si="7"/>
        <v>1</v>
      </c>
      <c r="AE42" s="91">
        <f t="shared" si="7"/>
        <v>1</v>
      </c>
      <c r="AF42" s="91">
        <f t="shared" si="7"/>
        <v>1</v>
      </c>
      <c r="AG42" s="91">
        <f t="shared" si="7"/>
        <v>1</v>
      </c>
      <c r="AH42" s="91">
        <f t="shared" si="7"/>
        <v>1</v>
      </c>
      <c r="AI42" s="91">
        <f t="shared" si="7"/>
        <v>1</v>
      </c>
      <c r="AJ42" s="91">
        <f t="shared" si="8"/>
        <v>1</v>
      </c>
      <c r="AK42" s="91">
        <f t="shared" si="8"/>
        <v>1</v>
      </c>
      <c r="AL42" s="91">
        <f t="shared" si="8"/>
        <v>1</v>
      </c>
      <c r="AM42" s="91">
        <f t="shared" si="8"/>
        <v>1</v>
      </c>
      <c r="AN42" s="91">
        <f t="shared" si="8"/>
        <v>1</v>
      </c>
      <c r="AO42" s="91">
        <f t="shared" si="8"/>
        <v>1</v>
      </c>
      <c r="AP42" s="91">
        <f t="shared" si="8"/>
        <v>1</v>
      </c>
      <c r="AQ42" s="91">
        <f t="shared" si="8"/>
        <v>1</v>
      </c>
      <c r="AR42" s="91">
        <f t="shared" si="8"/>
        <v>1</v>
      </c>
      <c r="AS42" s="91">
        <f t="shared" si="8"/>
        <v>1</v>
      </c>
      <c r="AT42" s="91">
        <f t="shared" si="8"/>
        <v>1</v>
      </c>
      <c r="AU42" s="91" t="s">
        <v>78</v>
      </c>
      <c r="AV42" s="91"/>
      <c r="AW42" s="91"/>
    </row>
    <row r="43" spans="1:49" x14ac:dyDescent="0.25">
      <c r="A43" s="91">
        <f>social_cost!A43</f>
        <v>406</v>
      </c>
      <c r="B43" s="94">
        <f>social_cost!B43</f>
        <v>0.19931553800290999</v>
      </c>
      <c r="C43" s="95">
        <f>social_cost!C43</f>
        <v>125.68744999999998</v>
      </c>
      <c r="D43" s="91">
        <f t="shared" si="10"/>
        <v>1</v>
      </c>
      <c r="E43" s="91">
        <f t="shared" si="10"/>
        <v>1</v>
      </c>
      <c r="F43" s="91">
        <f t="shared" si="10"/>
        <v>1</v>
      </c>
      <c r="G43" s="91">
        <f t="shared" si="10"/>
        <v>1</v>
      </c>
      <c r="H43" s="91">
        <f t="shared" si="10"/>
        <v>1</v>
      </c>
      <c r="I43" s="91">
        <f t="shared" si="10"/>
        <v>1</v>
      </c>
      <c r="J43" s="91">
        <f t="shared" si="10"/>
        <v>1</v>
      </c>
      <c r="K43" s="91">
        <f t="shared" si="10"/>
        <v>1</v>
      </c>
      <c r="L43" s="91">
        <f t="shared" si="10"/>
        <v>1</v>
      </c>
      <c r="M43" s="91">
        <f t="shared" si="10"/>
        <v>1</v>
      </c>
      <c r="N43" s="91">
        <f t="shared" si="10"/>
        <v>1</v>
      </c>
      <c r="O43" s="91">
        <f t="shared" si="10"/>
        <v>1</v>
      </c>
      <c r="P43" s="91">
        <f t="shared" si="10"/>
        <v>1</v>
      </c>
      <c r="Q43" s="91">
        <f t="shared" si="10"/>
        <v>0</v>
      </c>
      <c r="R43" s="91">
        <f t="shared" si="10"/>
        <v>0</v>
      </c>
      <c r="S43" s="91">
        <f t="shared" si="9"/>
        <v>0</v>
      </c>
      <c r="T43" s="91">
        <f t="shared" si="7"/>
        <v>0</v>
      </c>
      <c r="U43" s="91">
        <f t="shared" si="7"/>
        <v>0</v>
      </c>
      <c r="V43" s="91">
        <f t="shared" si="7"/>
        <v>0</v>
      </c>
      <c r="W43" s="91">
        <f t="shared" si="7"/>
        <v>0</v>
      </c>
      <c r="X43" s="91">
        <f t="shared" si="7"/>
        <v>0</v>
      </c>
      <c r="Y43" s="91">
        <f t="shared" si="7"/>
        <v>0</v>
      </c>
      <c r="Z43" s="91">
        <f t="shared" si="7"/>
        <v>0</v>
      </c>
      <c r="AA43" s="91">
        <f t="shared" si="7"/>
        <v>0</v>
      </c>
      <c r="AB43" s="91">
        <f t="shared" si="7"/>
        <v>0</v>
      </c>
      <c r="AC43" s="91">
        <f t="shared" si="7"/>
        <v>1</v>
      </c>
      <c r="AD43" s="91">
        <f t="shared" si="7"/>
        <v>1</v>
      </c>
      <c r="AE43" s="91">
        <f t="shared" si="7"/>
        <v>1</v>
      </c>
      <c r="AF43" s="91">
        <f t="shared" si="7"/>
        <v>1</v>
      </c>
      <c r="AG43" s="91">
        <f t="shared" si="7"/>
        <v>1</v>
      </c>
      <c r="AH43" s="91">
        <f t="shared" si="7"/>
        <v>1</v>
      </c>
      <c r="AI43" s="91">
        <f t="shared" si="7"/>
        <v>1</v>
      </c>
      <c r="AJ43" s="91">
        <f t="shared" si="8"/>
        <v>1</v>
      </c>
      <c r="AK43" s="91">
        <f t="shared" si="8"/>
        <v>1</v>
      </c>
      <c r="AL43" s="91">
        <f t="shared" si="8"/>
        <v>1</v>
      </c>
      <c r="AM43" s="91">
        <f t="shared" si="8"/>
        <v>1</v>
      </c>
      <c r="AN43" s="91">
        <f t="shared" si="8"/>
        <v>1</v>
      </c>
      <c r="AO43" s="91">
        <f t="shared" si="8"/>
        <v>1</v>
      </c>
      <c r="AP43" s="91">
        <f t="shared" si="8"/>
        <v>1</v>
      </c>
      <c r="AQ43" s="91">
        <f t="shared" si="8"/>
        <v>1</v>
      </c>
      <c r="AR43" s="91">
        <f t="shared" si="8"/>
        <v>1</v>
      </c>
      <c r="AS43" s="91">
        <f t="shared" si="8"/>
        <v>1</v>
      </c>
      <c r="AT43" s="91">
        <f t="shared" si="8"/>
        <v>1</v>
      </c>
      <c r="AU43" s="91" t="s">
        <v>78</v>
      </c>
      <c r="AV43" s="91"/>
      <c r="AW43" s="91"/>
    </row>
    <row r="44" spans="1:49" x14ac:dyDescent="0.25">
      <c r="A44" s="91">
        <f>social_cost!A44</f>
        <v>415</v>
      </c>
      <c r="B44" s="94">
        <f>social_cost!B44</f>
        <v>2.0151445411804398</v>
      </c>
      <c r="C44" s="95">
        <f>social_cost!C44</f>
        <v>131.32156249999997</v>
      </c>
      <c r="D44" s="91">
        <f t="shared" si="10"/>
        <v>1</v>
      </c>
      <c r="E44" s="91">
        <f t="shared" si="10"/>
        <v>1</v>
      </c>
      <c r="F44" s="91">
        <f t="shared" si="10"/>
        <v>1</v>
      </c>
      <c r="G44" s="91">
        <f t="shared" si="10"/>
        <v>1</v>
      </c>
      <c r="H44" s="91">
        <f t="shared" si="10"/>
        <v>1</v>
      </c>
      <c r="I44" s="91">
        <f t="shared" si="10"/>
        <v>1</v>
      </c>
      <c r="J44" s="91">
        <f t="shared" si="10"/>
        <v>1</v>
      </c>
      <c r="K44" s="91">
        <f t="shared" si="10"/>
        <v>1</v>
      </c>
      <c r="L44" s="91">
        <f t="shared" si="10"/>
        <v>1</v>
      </c>
      <c r="M44" s="91">
        <f t="shared" si="10"/>
        <v>1</v>
      </c>
      <c r="N44" s="91">
        <f t="shared" si="10"/>
        <v>1</v>
      </c>
      <c r="O44" s="91">
        <f t="shared" si="10"/>
        <v>1</v>
      </c>
      <c r="P44" s="91">
        <f t="shared" si="10"/>
        <v>1</v>
      </c>
      <c r="Q44" s="91">
        <f t="shared" si="10"/>
        <v>0</v>
      </c>
      <c r="R44" s="91">
        <f t="shared" si="10"/>
        <v>0</v>
      </c>
      <c r="S44" s="91">
        <f t="shared" si="9"/>
        <v>0</v>
      </c>
      <c r="T44" s="91">
        <f t="shared" si="7"/>
        <v>0</v>
      </c>
      <c r="U44" s="91">
        <f t="shared" si="7"/>
        <v>0</v>
      </c>
      <c r="V44" s="91">
        <f t="shared" si="7"/>
        <v>0</v>
      </c>
      <c r="W44" s="91">
        <f t="shared" si="7"/>
        <v>0</v>
      </c>
      <c r="X44" s="91">
        <f t="shared" si="7"/>
        <v>0</v>
      </c>
      <c r="Y44" s="91">
        <f t="shared" si="7"/>
        <v>0</v>
      </c>
      <c r="Z44" s="91">
        <f t="shared" si="7"/>
        <v>0</v>
      </c>
      <c r="AA44" s="91">
        <f t="shared" si="7"/>
        <v>0</v>
      </c>
      <c r="AB44" s="91">
        <f t="shared" si="7"/>
        <v>0</v>
      </c>
      <c r="AC44" s="91">
        <f t="shared" si="7"/>
        <v>1</v>
      </c>
      <c r="AD44" s="91">
        <f t="shared" si="7"/>
        <v>1</v>
      </c>
      <c r="AE44" s="91">
        <f t="shared" si="7"/>
        <v>1</v>
      </c>
      <c r="AF44" s="91">
        <f t="shared" si="7"/>
        <v>1</v>
      </c>
      <c r="AG44" s="91">
        <f t="shared" si="7"/>
        <v>1</v>
      </c>
      <c r="AH44" s="91">
        <f t="shared" si="7"/>
        <v>1</v>
      </c>
      <c r="AI44" s="91">
        <f t="shared" si="7"/>
        <v>1</v>
      </c>
      <c r="AJ44" s="91">
        <f t="shared" si="8"/>
        <v>1</v>
      </c>
      <c r="AK44" s="91">
        <f t="shared" si="8"/>
        <v>1</v>
      </c>
      <c r="AL44" s="91">
        <f t="shared" si="8"/>
        <v>1</v>
      </c>
      <c r="AM44" s="91">
        <f t="shared" si="8"/>
        <v>1</v>
      </c>
      <c r="AN44" s="91">
        <f t="shared" si="8"/>
        <v>1</v>
      </c>
      <c r="AO44" s="91">
        <f t="shared" si="8"/>
        <v>1</v>
      </c>
      <c r="AP44" s="91">
        <f t="shared" si="8"/>
        <v>1</v>
      </c>
      <c r="AQ44" s="91">
        <f t="shared" si="8"/>
        <v>1</v>
      </c>
      <c r="AR44" s="91">
        <f t="shared" si="8"/>
        <v>1</v>
      </c>
      <c r="AS44" s="91">
        <f t="shared" si="8"/>
        <v>1</v>
      </c>
      <c r="AT44" s="91">
        <f t="shared" si="8"/>
        <v>1</v>
      </c>
      <c r="AU44" s="91" t="s">
        <v>78</v>
      </c>
      <c r="AV44" s="91"/>
      <c r="AW44" s="91"/>
    </row>
    <row r="45" spans="1:49" x14ac:dyDescent="0.25">
      <c r="A45" s="91">
        <f>social_cost!A45</f>
        <v>450</v>
      </c>
      <c r="B45" s="94">
        <f>social_cost!B45</f>
        <v>363.56041076236136</v>
      </c>
      <c r="C45" s="95">
        <f>social_cost!C45</f>
        <v>154.40624999999997</v>
      </c>
      <c r="D45" s="91">
        <f t="shared" si="10"/>
        <v>1</v>
      </c>
      <c r="E45" s="91">
        <f t="shared" si="10"/>
        <v>1</v>
      </c>
      <c r="F45" s="91">
        <f t="shared" si="10"/>
        <v>1</v>
      </c>
      <c r="G45" s="91">
        <f t="shared" si="10"/>
        <v>1</v>
      </c>
      <c r="H45" s="91">
        <f t="shared" si="10"/>
        <v>1</v>
      </c>
      <c r="I45" s="91">
        <f t="shared" si="10"/>
        <v>1</v>
      </c>
      <c r="J45" s="91">
        <f t="shared" si="10"/>
        <v>1</v>
      </c>
      <c r="K45" s="91">
        <f t="shared" si="10"/>
        <v>1</v>
      </c>
      <c r="L45" s="91">
        <f t="shared" si="10"/>
        <v>1</v>
      </c>
      <c r="M45" s="91">
        <f t="shared" si="10"/>
        <v>1</v>
      </c>
      <c r="N45" s="91">
        <f t="shared" si="10"/>
        <v>1</v>
      </c>
      <c r="O45" s="91">
        <f t="shared" si="10"/>
        <v>1</v>
      </c>
      <c r="P45" s="91">
        <f t="shared" si="10"/>
        <v>1</v>
      </c>
      <c r="Q45" s="91">
        <f t="shared" si="10"/>
        <v>1</v>
      </c>
      <c r="R45" s="91">
        <f t="shared" si="10"/>
        <v>1</v>
      </c>
      <c r="S45" s="91">
        <f t="shared" si="9"/>
        <v>1</v>
      </c>
      <c r="T45" s="91">
        <f t="shared" si="7"/>
        <v>1</v>
      </c>
      <c r="U45" s="91">
        <f t="shared" si="7"/>
        <v>1</v>
      </c>
      <c r="V45" s="91">
        <f t="shared" si="7"/>
        <v>1</v>
      </c>
      <c r="W45" s="91">
        <f t="shared" si="7"/>
        <v>0</v>
      </c>
      <c r="X45" s="91">
        <f t="shared" si="7"/>
        <v>0</v>
      </c>
      <c r="Y45" s="91">
        <f t="shared" si="7"/>
        <v>0</v>
      </c>
      <c r="Z45" s="91">
        <f t="shared" si="7"/>
        <v>0</v>
      </c>
      <c r="AA45" s="91">
        <f t="shared" si="7"/>
        <v>0</v>
      </c>
      <c r="AB45" s="91">
        <f t="shared" si="7"/>
        <v>0</v>
      </c>
      <c r="AC45" s="91">
        <f t="shared" si="7"/>
        <v>1</v>
      </c>
      <c r="AD45" s="91">
        <f t="shared" si="7"/>
        <v>1</v>
      </c>
      <c r="AE45" s="91">
        <f t="shared" si="7"/>
        <v>1</v>
      </c>
      <c r="AF45" s="91">
        <f t="shared" si="7"/>
        <v>1</v>
      </c>
      <c r="AG45" s="91">
        <f t="shared" si="7"/>
        <v>1</v>
      </c>
      <c r="AH45" s="91">
        <f t="shared" si="7"/>
        <v>1</v>
      </c>
      <c r="AI45" s="91">
        <f t="shared" si="7"/>
        <v>1</v>
      </c>
      <c r="AJ45" s="91">
        <f t="shared" si="8"/>
        <v>1</v>
      </c>
      <c r="AK45" s="91">
        <f t="shared" si="8"/>
        <v>1</v>
      </c>
      <c r="AL45" s="91">
        <f t="shared" si="8"/>
        <v>1</v>
      </c>
      <c r="AM45" s="91">
        <f t="shared" si="8"/>
        <v>1</v>
      </c>
      <c r="AN45" s="91">
        <f t="shared" si="8"/>
        <v>1</v>
      </c>
      <c r="AO45" s="91">
        <f t="shared" si="8"/>
        <v>1</v>
      </c>
      <c r="AP45" s="91">
        <f t="shared" si="8"/>
        <v>1</v>
      </c>
      <c r="AQ45" s="91">
        <f t="shared" si="8"/>
        <v>1</v>
      </c>
      <c r="AR45" s="91">
        <f t="shared" si="8"/>
        <v>1</v>
      </c>
      <c r="AS45" s="91">
        <f t="shared" si="8"/>
        <v>1</v>
      </c>
      <c r="AT45" s="91">
        <f t="shared" si="8"/>
        <v>1</v>
      </c>
      <c r="AU45" s="91" t="s">
        <v>78</v>
      </c>
      <c r="AV45" s="91"/>
      <c r="AW45" s="91"/>
    </row>
    <row r="46" spans="1:49" x14ac:dyDescent="0.25">
      <c r="A46" s="91">
        <f>social_cost!A46</f>
        <v>500</v>
      </c>
      <c r="B46" s="94">
        <f>social_cost!B46</f>
        <v>384.59660757688408</v>
      </c>
      <c r="C46" s="95">
        <f>social_cost!C46</f>
        <v>190.625</v>
      </c>
      <c r="D46" s="91">
        <f t="shared" si="10"/>
        <v>1</v>
      </c>
      <c r="E46" s="91">
        <f t="shared" si="10"/>
        <v>1</v>
      </c>
      <c r="F46" s="91">
        <f t="shared" si="10"/>
        <v>1</v>
      </c>
      <c r="G46" s="91">
        <f t="shared" si="10"/>
        <v>1</v>
      </c>
      <c r="H46" s="91">
        <f t="shared" si="10"/>
        <v>1</v>
      </c>
      <c r="I46" s="91">
        <f t="shared" si="10"/>
        <v>1</v>
      </c>
      <c r="J46" s="91">
        <f t="shared" si="10"/>
        <v>1</v>
      </c>
      <c r="K46" s="91">
        <f t="shared" si="10"/>
        <v>1</v>
      </c>
      <c r="L46" s="91">
        <f t="shared" si="10"/>
        <v>1</v>
      </c>
      <c r="M46" s="91">
        <f t="shared" si="10"/>
        <v>1</v>
      </c>
      <c r="N46" s="91">
        <f t="shared" si="10"/>
        <v>1</v>
      </c>
      <c r="O46" s="91">
        <f t="shared" si="10"/>
        <v>1</v>
      </c>
      <c r="P46" s="91">
        <f t="shared" si="10"/>
        <v>1</v>
      </c>
      <c r="Q46" s="91">
        <f t="shared" si="10"/>
        <v>1</v>
      </c>
      <c r="R46" s="91">
        <f t="shared" si="10"/>
        <v>1</v>
      </c>
      <c r="S46" s="91">
        <f t="shared" si="9"/>
        <v>1</v>
      </c>
      <c r="T46" s="91">
        <f t="shared" si="7"/>
        <v>1</v>
      </c>
      <c r="U46" s="91">
        <f t="shared" si="7"/>
        <v>1</v>
      </c>
      <c r="V46" s="91">
        <f t="shared" si="7"/>
        <v>1</v>
      </c>
      <c r="W46" s="91">
        <f t="shared" si="7"/>
        <v>1</v>
      </c>
      <c r="X46" s="91">
        <f t="shared" si="7"/>
        <v>1</v>
      </c>
      <c r="Y46" s="91">
        <f t="shared" si="7"/>
        <v>1</v>
      </c>
      <c r="Z46" s="91">
        <f t="shared" si="7"/>
        <v>1</v>
      </c>
      <c r="AA46" s="91">
        <f t="shared" si="7"/>
        <v>1</v>
      </c>
      <c r="AB46" s="91">
        <f t="shared" si="7"/>
        <v>1</v>
      </c>
      <c r="AC46" s="91">
        <f t="shared" si="7"/>
        <v>1</v>
      </c>
      <c r="AD46" s="91">
        <f t="shared" si="7"/>
        <v>1</v>
      </c>
      <c r="AE46" s="91">
        <f t="shared" si="7"/>
        <v>1</v>
      </c>
      <c r="AF46" s="91">
        <f t="shared" si="7"/>
        <v>1</v>
      </c>
      <c r="AG46" s="91">
        <f t="shared" si="7"/>
        <v>1</v>
      </c>
      <c r="AH46" s="91">
        <f t="shared" si="7"/>
        <v>1</v>
      </c>
      <c r="AI46" s="91">
        <f t="shared" si="7"/>
        <v>1</v>
      </c>
      <c r="AJ46" s="91">
        <f t="shared" si="8"/>
        <v>1</v>
      </c>
      <c r="AK46" s="91">
        <f t="shared" si="8"/>
        <v>1</v>
      </c>
      <c r="AL46" s="91">
        <f t="shared" si="8"/>
        <v>1</v>
      </c>
      <c r="AM46" s="91">
        <f t="shared" si="8"/>
        <v>1</v>
      </c>
      <c r="AN46" s="91">
        <f t="shared" si="8"/>
        <v>1</v>
      </c>
      <c r="AO46" s="91">
        <f t="shared" si="8"/>
        <v>1</v>
      </c>
      <c r="AP46" s="91">
        <f t="shared" si="8"/>
        <v>1</v>
      </c>
      <c r="AQ46" s="91">
        <f t="shared" si="8"/>
        <v>1</v>
      </c>
      <c r="AR46" s="91">
        <f t="shared" si="8"/>
        <v>1</v>
      </c>
      <c r="AS46" s="91">
        <f t="shared" si="8"/>
        <v>1</v>
      </c>
      <c r="AT46" s="91">
        <f t="shared" si="8"/>
        <v>1</v>
      </c>
      <c r="AU46" s="91" t="s">
        <v>78</v>
      </c>
      <c r="AV46" s="91"/>
      <c r="AW46" s="91"/>
    </row>
    <row r="47" spans="1:49" x14ac:dyDescent="0.25">
      <c r="A47" s="91">
        <f>social_cost!A47</f>
        <v>508</v>
      </c>
      <c r="B47" s="94">
        <f>social_cost!B47</f>
        <v>1.4540552958964896</v>
      </c>
      <c r="C47" s="95">
        <f>social_cost!C47</f>
        <v>196.77379999999999</v>
      </c>
      <c r="D47" s="91">
        <f t="shared" si="10"/>
        <v>1</v>
      </c>
      <c r="E47" s="91">
        <f t="shared" si="10"/>
        <v>1</v>
      </c>
      <c r="F47" s="91">
        <f t="shared" si="10"/>
        <v>1</v>
      </c>
      <c r="G47" s="91">
        <f t="shared" si="10"/>
        <v>1</v>
      </c>
      <c r="H47" s="91">
        <f t="shared" si="10"/>
        <v>1</v>
      </c>
      <c r="I47" s="91">
        <f t="shared" si="10"/>
        <v>1</v>
      </c>
      <c r="J47" s="91">
        <f t="shared" si="10"/>
        <v>1</v>
      </c>
      <c r="K47" s="91">
        <f t="shared" si="10"/>
        <v>1</v>
      </c>
      <c r="L47" s="91">
        <f t="shared" si="10"/>
        <v>1</v>
      </c>
      <c r="M47" s="91">
        <f t="shared" si="10"/>
        <v>1</v>
      </c>
      <c r="N47" s="91">
        <f t="shared" si="10"/>
        <v>1</v>
      </c>
      <c r="O47" s="91">
        <f t="shared" si="10"/>
        <v>1</v>
      </c>
      <c r="P47" s="91">
        <f t="shared" si="10"/>
        <v>1</v>
      </c>
      <c r="Q47" s="91">
        <f t="shared" si="10"/>
        <v>1</v>
      </c>
      <c r="R47" s="91">
        <f t="shared" si="10"/>
        <v>1</v>
      </c>
      <c r="S47" s="91">
        <f t="shared" si="9"/>
        <v>1</v>
      </c>
      <c r="T47" s="91">
        <f t="shared" si="7"/>
        <v>1</v>
      </c>
      <c r="U47" s="91">
        <f t="shared" si="7"/>
        <v>1</v>
      </c>
      <c r="V47" s="91">
        <f t="shared" si="7"/>
        <v>1</v>
      </c>
      <c r="W47" s="91">
        <f t="shared" si="7"/>
        <v>1</v>
      </c>
      <c r="X47" s="91">
        <f t="shared" si="7"/>
        <v>1</v>
      </c>
      <c r="Y47" s="91">
        <f t="shared" si="7"/>
        <v>1</v>
      </c>
      <c r="Z47" s="91">
        <f t="shared" si="7"/>
        <v>1</v>
      </c>
      <c r="AA47" s="91">
        <f t="shared" si="7"/>
        <v>1</v>
      </c>
      <c r="AB47" s="91">
        <f t="shared" si="7"/>
        <v>1</v>
      </c>
      <c r="AC47" s="91">
        <f t="shared" si="7"/>
        <v>1</v>
      </c>
      <c r="AD47" s="91">
        <f t="shared" si="7"/>
        <v>1</v>
      </c>
      <c r="AE47" s="91">
        <f t="shared" si="7"/>
        <v>1</v>
      </c>
      <c r="AF47" s="91">
        <f t="shared" si="7"/>
        <v>1</v>
      </c>
      <c r="AG47" s="91">
        <f t="shared" si="7"/>
        <v>1</v>
      </c>
      <c r="AH47" s="91">
        <f t="shared" si="7"/>
        <v>1</v>
      </c>
      <c r="AI47" s="91">
        <f t="shared" si="7"/>
        <v>1</v>
      </c>
      <c r="AJ47" s="91">
        <f t="shared" si="8"/>
        <v>1</v>
      </c>
      <c r="AK47" s="91">
        <f t="shared" si="8"/>
        <v>1</v>
      </c>
      <c r="AL47" s="91">
        <f t="shared" si="8"/>
        <v>1</v>
      </c>
      <c r="AM47" s="91">
        <f t="shared" si="8"/>
        <v>1</v>
      </c>
      <c r="AN47" s="91">
        <f t="shared" si="8"/>
        <v>1</v>
      </c>
      <c r="AO47" s="91">
        <f t="shared" si="8"/>
        <v>1</v>
      </c>
      <c r="AP47" s="91">
        <f t="shared" si="8"/>
        <v>1</v>
      </c>
      <c r="AQ47" s="91">
        <f t="shared" si="8"/>
        <v>1</v>
      </c>
      <c r="AR47" s="91">
        <f t="shared" si="8"/>
        <v>1</v>
      </c>
      <c r="AS47" s="91">
        <f t="shared" si="8"/>
        <v>1</v>
      </c>
      <c r="AT47" s="91">
        <f t="shared" si="8"/>
        <v>1</v>
      </c>
      <c r="AU47" s="91" t="s">
        <v>78</v>
      </c>
      <c r="AV47" s="91"/>
      <c r="AW47" s="91"/>
    </row>
    <row r="48" spans="1:49" x14ac:dyDescent="0.25">
      <c r="A48" s="91">
        <f>social_cost!A48</f>
        <v>550</v>
      </c>
      <c r="B48" s="94">
        <f>social_cost!B48</f>
        <v>0.2253154651881</v>
      </c>
      <c r="C48" s="95">
        <f>social_cost!C48</f>
        <v>230.65625</v>
      </c>
      <c r="D48" s="91">
        <f t="shared" si="10"/>
        <v>1</v>
      </c>
      <c r="E48" s="91">
        <f t="shared" si="10"/>
        <v>1</v>
      </c>
      <c r="F48" s="91">
        <f t="shared" si="10"/>
        <v>1</v>
      </c>
      <c r="G48" s="91">
        <f t="shared" si="10"/>
        <v>1</v>
      </c>
      <c r="H48" s="91">
        <f t="shared" si="10"/>
        <v>1</v>
      </c>
      <c r="I48" s="91">
        <f t="shared" si="10"/>
        <v>1</v>
      </c>
      <c r="J48" s="91">
        <f t="shared" si="10"/>
        <v>1</v>
      </c>
      <c r="K48" s="91">
        <f t="shared" si="10"/>
        <v>1</v>
      </c>
      <c r="L48" s="91">
        <f t="shared" si="10"/>
        <v>1</v>
      </c>
      <c r="M48" s="91">
        <f t="shared" si="10"/>
        <v>1</v>
      </c>
      <c r="N48" s="91">
        <f t="shared" si="10"/>
        <v>1</v>
      </c>
      <c r="O48" s="91">
        <f t="shared" si="10"/>
        <v>1</v>
      </c>
      <c r="P48" s="91">
        <f t="shared" si="10"/>
        <v>1</v>
      </c>
      <c r="Q48" s="91">
        <f t="shared" si="10"/>
        <v>1</v>
      </c>
      <c r="R48" s="91">
        <f t="shared" si="10"/>
        <v>1</v>
      </c>
      <c r="S48" s="91">
        <f t="shared" si="9"/>
        <v>1</v>
      </c>
      <c r="T48" s="91">
        <f t="shared" si="7"/>
        <v>1</v>
      </c>
      <c r="U48" s="91">
        <f t="shared" si="7"/>
        <v>1</v>
      </c>
      <c r="V48" s="91">
        <f t="shared" si="7"/>
        <v>1</v>
      </c>
      <c r="W48" s="91">
        <f t="shared" si="7"/>
        <v>1</v>
      </c>
      <c r="X48" s="91">
        <f t="shared" si="7"/>
        <v>1</v>
      </c>
      <c r="Y48" s="91">
        <f t="shared" si="7"/>
        <v>1</v>
      </c>
      <c r="Z48" s="91">
        <f t="shared" si="7"/>
        <v>1</v>
      </c>
      <c r="AA48" s="91">
        <f t="shared" si="7"/>
        <v>1</v>
      </c>
      <c r="AB48" s="91">
        <f t="shared" si="7"/>
        <v>1</v>
      </c>
      <c r="AC48" s="91">
        <f t="shared" si="7"/>
        <v>1</v>
      </c>
      <c r="AD48" s="91">
        <f t="shared" si="7"/>
        <v>1</v>
      </c>
      <c r="AE48" s="91">
        <f t="shared" si="7"/>
        <v>1</v>
      </c>
      <c r="AF48" s="91">
        <f t="shared" si="7"/>
        <v>1</v>
      </c>
      <c r="AG48" s="91">
        <f t="shared" si="7"/>
        <v>1</v>
      </c>
      <c r="AH48" s="91">
        <f t="shared" si="7"/>
        <v>1</v>
      </c>
      <c r="AI48" s="91">
        <f t="shared" si="7"/>
        <v>1</v>
      </c>
      <c r="AJ48" s="91">
        <f t="shared" si="8"/>
        <v>1</v>
      </c>
      <c r="AK48" s="91">
        <f t="shared" si="8"/>
        <v>1</v>
      </c>
      <c r="AL48" s="91">
        <f t="shared" si="8"/>
        <v>1</v>
      </c>
      <c r="AM48" s="91">
        <f t="shared" si="8"/>
        <v>1</v>
      </c>
      <c r="AN48" s="91">
        <f t="shared" si="8"/>
        <v>1</v>
      </c>
      <c r="AO48" s="91">
        <f t="shared" si="8"/>
        <v>1</v>
      </c>
      <c r="AP48" s="91">
        <f t="shared" si="8"/>
        <v>1</v>
      </c>
      <c r="AQ48" s="91">
        <f t="shared" si="8"/>
        <v>1</v>
      </c>
      <c r="AR48" s="91">
        <f t="shared" si="8"/>
        <v>1</v>
      </c>
      <c r="AS48" s="91">
        <f t="shared" si="8"/>
        <v>1</v>
      </c>
      <c r="AT48" s="91">
        <f t="shared" si="8"/>
        <v>1</v>
      </c>
      <c r="AU48" s="91" t="s">
        <v>78</v>
      </c>
      <c r="AV48" s="91"/>
      <c r="AW48" s="91"/>
    </row>
    <row r="49" spans="1:49" x14ac:dyDescent="0.25">
      <c r="A49" s="91">
        <f>social_cost!A49</f>
        <v>559</v>
      </c>
      <c r="B49" s="94">
        <f>social_cost!B49</f>
        <v>0.77505430063065994</v>
      </c>
      <c r="C49" s="95">
        <f>social_cost!C49</f>
        <v>238.2667625</v>
      </c>
      <c r="D49" s="91">
        <f t="shared" si="10"/>
        <v>1</v>
      </c>
      <c r="E49" s="91">
        <f t="shared" si="10"/>
        <v>1</v>
      </c>
      <c r="F49" s="91">
        <f t="shared" si="10"/>
        <v>1</v>
      </c>
      <c r="G49" s="91">
        <f t="shared" si="10"/>
        <v>1</v>
      </c>
      <c r="H49" s="91">
        <f t="shared" si="10"/>
        <v>1</v>
      </c>
      <c r="I49" s="91">
        <f t="shared" si="10"/>
        <v>1</v>
      </c>
      <c r="J49" s="91">
        <f t="shared" si="10"/>
        <v>1</v>
      </c>
      <c r="K49" s="91">
        <f t="shared" si="10"/>
        <v>1</v>
      </c>
      <c r="L49" s="91">
        <f t="shared" si="10"/>
        <v>1</v>
      </c>
      <c r="M49" s="91">
        <f t="shared" si="10"/>
        <v>1</v>
      </c>
      <c r="N49" s="91">
        <f t="shared" si="10"/>
        <v>1</v>
      </c>
      <c r="O49" s="91">
        <f t="shared" si="10"/>
        <v>1</v>
      </c>
      <c r="P49" s="91">
        <f t="shared" si="10"/>
        <v>1</v>
      </c>
      <c r="Q49" s="91">
        <f t="shared" si="10"/>
        <v>1</v>
      </c>
      <c r="R49" s="91">
        <f t="shared" si="10"/>
        <v>1</v>
      </c>
      <c r="S49" s="91">
        <f t="shared" si="9"/>
        <v>1</v>
      </c>
      <c r="T49" s="91">
        <f t="shared" si="7"/>
        <v>1</v>
      </c>
      <c r="U49" s="91">
        <f t="shared" si="7"/>
        <v>1</v>
      </c>
      <c r="V49" s="91">
        <f t="shared" si="7"/>
        <v>1</v>
      </c>
      <c r="W49" s="91">
        <f t="shared" si="7"/>
        <v>1</v>
      </c>
      <c r="X49" s="91">
        <f t="shared" si="7"/>
        <v>1</v>
      </c>
      <c r="Y49" s="91">
        <f t="shared" si="7"/>
        <v>1</v>
      </c>
      <c r="Z49" s="91">
        <f t="shared" si="7"/>
        <v>1</v>
      </c>
      <c r="AA49" s="91">
        <f t="shared" si="7"/>
        <v>1</v>
      </c>
      <c r="AB49" s="91">
        <f t="shared" si="7"/>
        <v>1</v>
      </c>
      <c r="AC49" s="91">
        <f t="shared" si="7"/>
        <v>1</v>
      </c>
      <c r="AD49" s="91">
        <f t="shared" si="7"/>
        <v>1</v>
      </c>
      <c r="AE49" s="91">
        <f t="shared" si="7"/>
        <v>1</v>
      </c>
      <c r="AF49" s="91">
        <f t="shared" si="7"/>
        <v>1</v>
      </c>
      <c r="AG49" s="91">
        <f t="shared" si="7"/>
        <v>1</v>
      </c>
      <c r="AH49" s="91">
        <f t="shared" si="7"/>
        <v>1</v>
      </c>
      <c r="AI49" s="91">
        <f t="shared" si="7"/>
        <v>1</v>
      </c>
      <c r="AJ49" s="91">
        <f t="shared" si="8"/>
        <v>1</v>
      </c>
      <c r="AK49" s="91">
        <f t="shared" si="8"/>
        <v>1</v>
      </c>
      <c r="AL49" s="91">
        <f t="shared" si="8"/>
        <v>1</v>
      </c>
      <c r="AM49" s="91">
        <f t="shared" si="8"/>
        <v>1</v>
      </c>
      <c r="AN49" s="91">
        <f t="shared" si="8"/>
        <v>1</v>
      </c>
      <c r="AO49" s="91">
        <f t="shared" si="8"/>
        <v>1</v>
      </c>
      <c r="AP49" s="91">
        <f t="shared" si="8"/>
        <v>1</v>
      </c>
      <c r="AQ49" s="91">
        <f t="shared" si="8"/>
        <v>1</v>
      </c>
      <c r="AR49" s="91">
        <f t="shared" si="8"/>
        <v>1</v>
      </c>
      <c r="AS49" s="91">
        <f t="shared" si="8"/>
        <v>1</v>
      </c>
      <c r="AT49" s="91">
        <f t="shared" si="8"/>
        <v>1</v>
      </c>
      <c r="AU49" s="91" t="s">
        <v>78</v>
      </c>
      <c r="AV49" s="91"/>
      <c r="AW49" s="91"/>
    </row>
    <row r="50" spans="1:49" x14ac:dyDescent="0.25">
      <c r="A50" s="91">
        <f>social_cost!A50</f>
        <v>560</v>
      </c>
      <c r="B50" s="94">
        <f>social_cost!B50</f>
        <v>3.3010432450200198</v>
      </c>
      <c r="C50" s="95">
        <f>social_cost!C50</f>
        <v>239.12</v>
      </c>
      <c r="D50" s="91">
        <f t="shared" si="10"/>
        <v>1</v>
      </c>
      <c r="E50" s="91">
        <f t="shared" si="10"/>
        <v>1</v>
      </c>
      <c r="F50" s="91">
        <f t="shared" si="10"/>
        <v>1</v>
      </c>
      <c r="G50" s="91">
        <f t="shared" si="10"/>
        <v>1</v>
      </c>
      <c r="H50" s="91">
        <f t="shared" si="10"/>
        <v>1</v>
      </c>
      <c r="I50" s="91">
        <f t="shared" si="10"/>
        <v>1</v>
      </c>
      <c r="J50" s="91">
        <f t="shared" si="10"/>
        <v>1</v>
      </c>
      <c r="K50" s="91">
        <f t="shared" si="10"/>
        <v>1</v>
      </c>
      <c r="L50" s="91">
        <f t="shared" si="10"/>
        <v>1</v>
      </c>
      <c r="M50" s="91">
        <f t="shared" si="10"/>
        <v>1</v>
      </c>
      <c r="N50" s="91">
        <f t="shared" si="10"/>
        <v>1</v>
      </c>
      <c r="O50" s="91">
        <f t="shared" si="10"/>
        <v>1</v>
      </c>
      <c r="P50" s="91">
        <f t="shared" si="10"/>
        <v>1</v>
      </c>
      <c r="Q50" s="91">
        <f t="shared" si="10"/>
        <v>1</v>
      </c>
      <c r="R50" s="91">
        <f t="shared" si="10"/>
        <v>1</v>
      </c>
      <c r="S50" s="91">
        <f t="shared" si="9"/>
        <v>1</v>
      </c>
      <c r="T50" s="91">
        <f t="shared" si="7"/>
        <v>1</v>
      </c>
      <c r="U50" s="91">
        <f t="shared" si="7"/>
        <v>1</v>
      </c>
      <c r="V50" s="91">
        <f t="shared" si="7"/>
        <v>1</v>
      </c>
      <c r="W50" s="91">
        <f t="shared" si="7"/>
        <v>1</v>
      </c>
      <c r="X50" s="91">
        <f t="shared" si="7"/>
        <v>1</v>
      </c>
      <c r="Y50" s="91">
        <f t="shared" si="7"/>
        <v>1</v>
      </c>
      <c r="Z50" s="91">
        <f t="shared" si="7"/>
        <v>1</v>
      </c>
      <c r="AA50" s="91">
        <f t="shared" si="7"/>
        <v>1</v>
      </c>
      <c r="AB50" s="91">
        <f t="shared" si="7"/>
        <v>1</v>
      </c>
      <c r="AC50" s="91">
        <f t="shared" si="7"/>
        <v>1</v>
      </c>
      <c r="AD50" s="91">
        <f t="shared" si="7"/>
        <v>1</v>
      </c>
      <c r="AE50" s="91">
        <f t="shared" si="7"/>
        <v>1</v>
      </c>
      <c r="AF50" s="91">
        <f t="shared" si="7"/>
        <v>1</v>
      </c>
      <c r="AG50" s="91">
        <f t="shared" si="7"/>
        <v>1</v>
      </c>
      <c r="AH50" s="91">
        <f t="shared" si="7"/>
        <v>1</v>
      </c>
      <c r="AI50" s="91">
        <f t="shared" si="7"/>
        <v>1</v>
      </c>
      <c r="AJ50" s="91">
        <f t="shared" si="8"/>
        <v>1</v>
      </c>
      <c r="AK50" s="91">
        <f t="shared" si="8"/>
        <v>1</v>
      </c>
      <c r="AL50" s="91">
        <f t="shared" si="8"/>
        <v>1</v>
      </c>
      <c r="AM50" s="91">
        <f t="shared" si="8"/>
        <v>1</v>
      </c>
      <c r="AN50" s="91">
        <f t="shared" si="8"/>
        <v>1</v>
      </c>
      <c r="AO50" s="91">
        <f t="shared" si="8"/>
        <v>1</v>
      </c>
      <c r="AP50" s="91">
        <f t="shared" si="8"/>
        <v>1</v>
      </c>
      <c r="AQ50" s="91">
        <f t="shared" si="8"/>
        <v>1</v>
      </c>
      <c r="AR50" s="91">
        <f t="shared" si="8"/>
        <v>1</v>
      </c>
      <c r="AS50" s="91">
        <f t="shared" si="8"/>
        <v>1</v>
      </c>
      <c r="AT50" s="91">
        <f t="shared" si="8"/>
        <v>1</v>
      </c>
      <c r="AU50" s="91" t="s">
        <v>78</v>
      </c>
      <c r="AV50" s="91"/>
      <c r="AW50" s="91"/>
    </row>
    <row r="51" spans="1:49" x14ac:dyDescent="0.25">
      <c r="A51" s="91">
        <f>social_cost!A51</f>
        <v>600</v>
      </c>
      <c r="B51" s="94">
        <f>social_cost!B51</f>
        <v>359.17414895668247</v>
      </c>
      <c r="C51" s="95">
        <f>social_cost!C51</f>
        <v>274.5</v>
      </c>
      <c r="D51" s="91">
        <f t="shared" si="10"/>
        <v>1</v>
      </c>
      <c r="E51" s="91">
        <f t="shared" si="10"/>
        <v>1</v>
      </c>
      <c r="F51" s="91">
        <f t="shared" si="10"/>
        <v>1</v>
      </c>
      <c r="G51" s="91">
        <f t="shared" si="10"/>
        <v>1</v>
      </c>
      <c r="H51" s="91">
        <f t="shared" si="10"/>
        <v>1</v>
      </c>
      <c r="I51" s="91">
        <f t="shared" si="10"/>
        <v>1</v>
      </c>
      <c r="J51" s="91">
        <f t="shared" si="10"/>
        <v>1</v>
      </c>
      <c r="K51" s="91">
        <f t="shared" si="10"/>
        <v>1</v>
      </c>
      <c r="L51" s="91">
        <f t="shared" si="10"/>
        <v>1</v>
      </c>
      <c r="M51" s="91">
        <f t="shared" si="10"/>
        <v>1</v>
      </c>
      <c r="N51" s="91">
        <f t="shared" si="10"/>
        <v>1</v>
      </c>
      <c r="O51" s="91">
        <f t="shared" si="10"/>
        <v>1</v>
      </c>
      <c r="P51" s="91">
        <f t="shared" si="10"/>
        <v>1</v>
      </c>
      <c r="Q51" s="91">
        <f t="shared" si="10"/>
        <v>1</v>
      </c>
      <c r="R51" s="91">
        <f t="shared" si="10"/>
        <v>1</v>
      </c>
      <c r="S51" s="91">
        <f t="shared" si="9"/>
        <v>1</v>
      </c>
      <c r="T51" s="91">
        <f t="shared" si="7"/>
        <v>1</v>
      </c>
      <c r="U51" s="91">
        <f t="shared" si="7"/>
        <v>1</v>
      </c>
      <c r="V51" s="91">
        <f t="shared" si="7"/>
        <v>1</v>
      </c>
      <c r="W51" s="91">
        <f t="shared" si="7"/>
        <v>1</v>
      </c>
      <c r="X51" s="91">
        <f t="shared" si="7"/>
        <v>1</v>
      </c>
      <c r="Y51" s="91">
        <f t="shared" si="7"/>
        <v>1</v>
      </c>
      <c r="Z51" s="91">
        <f t="shared" si="7"/>
        <v>1</v>
      </c>
      <c r="AA51" s="91">
        <f t="shared" si="7"/>
        <v>1</v>
      </c>
      <c r="AB51" s="91">
        <f t="shared" si="7"/>
        <v>1</v>
      </c>
      <c r="AC51" s="91">
        <f t="shared" si="7"/>
        <v>1</v>
      </c>
      <c r="AD51" s="91">
        <f t="shared" si="7"/>
        <v>1</v>
      </c>
      <c r="AE51" s="91">
        <f t="shared" si="7"/>
        <v>1</v>
      </c>
      <c r="AF51" s="91">
        <f t="shared" si="7"/>
        <v>1</v>
      </c>
      <c r="AG51" s="91">
        <f t="shared" si="7"/>
        <v>1</v>
      </c>
      <c r="AH51" s="91">
        <f t="shared" si="7"/>
        <v>1</v>
      </c>
      <c r="AI51" s="91">
        <f t="shared" si="7"/>
        <v>1</v>
      </c>
      <c r="AJ51" s="91">
        <f t="shared" si="8"/>
        <v>1</v>
      </c>
      <c r="AK51" s="91">
        <f t="shared" si="8"/>
        <v>1</v>
      </c>
      <c r="AL51" s="91">
        <f t="shared" si="8"/>
        <v>1</v>
      </c>
      <c r="AM51" s="91">
        <f t="shared" si="8"/>
        <v>1</v>
      </c>
      <c r="AN51" s="91">
        <f t="shared" si="8"/>
        <v>1</v>
      </c>
      <c r="AO51" s="91">
        <f t="shared" si="8"/>
        <v>1</v>
      </c>
      <c r="AP51" s="91">
        <f t="shared" si="8"/>
        <v>1</v>
      </c>
      <c r="AQ51" s="91">
        <f t="shared" si="8"/>
        <v>1</v>
      </c>
      <c r="AR51" s="91">
        <f t="shared" si="8"/>
        <v>1</v>
      </c>
      <c r="AS51" s="91">
        <f t="shared" si="8"/>
        <v>1</v>
      </c>
      <c r="AT51" s="91">
        <f t="shared" si="8"/>
        <v>1</v>
      </c>
      <c r="AU51" s="91" t="s">
        <v>78</v>
      </c>
      <c r="AV51" s="91"/>
      <c r="AW51" s="91"/>
    </row>
    <row r="52" spans="1:49" x14ac:dyDescent="0.25">
      <c r="A52" s="91">
        <f>social_cost!A52</f>
        <v>650</v>
      </c>
      <c r="B52" s="94">
        <f>social_cost!B52</f>
        <v>1.9154972410373798</v>
      </c>
      <c r="C52" s="95">
        <f>social_cost!C52</f>
        <v>322.15625</v>
      </c>
      <c r="D52" s="91">
        <f t="shared" si="10"/>
        <v>1</v>
      </c>
      <c r="E52" s="91">
        <f t="shared" si="10"/>
        <v>1</v>
      </c>
      <c r="F52" s="91">
        <f t="shared" si="10"/>
        <v>1</v>
      </c>
      <c r="G52" s="91">
        <f t="shared" si="10"/>
        <v>1</v>
      </c>
      <c r="H52" s="91">
        <f t="shared" si="10"/>
        <v>1</v>
      </c>
      <c r="I52" s="91">
        <f t="shared" si="10"/>
        <v>1</v>
      </c>
      <c r="J52" s="91">
        <f t="shared" si="10"/>
        <v>1</v>
      </c>
      <c r="K52" s="91">
        <f t="shared" si="10"/>
        <v>1</v>
      </c>
      <c r="L52" s="91">
        <f t="shared" si="10"/>
        <v>1</v>
      </c>
      <c r="M52" s="91">
        <f t="shared" si="10"/>
        <v>1</v>
      </c>
      <c r="N52" s="91">
        <f t="shared" si="10"/>
        <v>1</v>
      </c>
      <c r="O52" s="91">
        <f t="shared" si="10"/>
        <v>1</v>
      </c>
      <c r="P52" s="91">
        <f t="shared" si="10"/>
        <v>1</v>
      </c>
      <c r="Q52" s="91">
        <f t="shared" si="10"/>
        <v>1</v>
      </c>
      <c r="R52" s="91">
        <f t="shared" si="10"/>
        <v>1</v>
      </c>
      <c r="S52" s="91">
        <f t="shared" si="9"/>
        <v>1</v>
      </c>
      <c r="T52" s="91">
        <f t="shared" si="7"/>
        <v>1</v>
      </c>
      <c r="U52" s="91">
        <f t="shared" si="7"/>
        <v>1</v>
      </c>
      <c r="V52" s="91">
        <f t="shared" si="7"/>
        <v>1</v>
      </c>
      <c r="W52" s="91">
        <f t="shared" si="7"/>
        <v>1</v>
      </c>
      <c r="X52" s="91">
        <f t="shared" si="7"/>
        <v>1</v>
      </c>
      <c r="Y52" s="91">
        <f t="shared" si="7"/>
        <v>1</v>
      </c>
      <c r="Z52" s="91">
        <f t="shared" si="7"/>
        <v>1</v>
      </c>
      <c r="AA52" s="91">
        <f t="shared" si="7"/>
        <v>1</v>
      </c>
      <c r="AB52" s="91">
        <f t="shared" si="7"/>
        <v>1</v>
      </c>
      <c r="AC52" s="91">
        <f t="shared" si="7"/>
        <v>1</v>
      </c>
      <c r="AD52" s="91">
        <f t="shared" si="7"/>
        <v>1</v>
      </c>
      <c r="AE52" s="91">
        <f t="shared" si="7"/>
        <v>1</v>
      </c>
      <c r="AF52" s="91">
        <f t="shared" si="7"/>
        <v>1</v>
      </c>
      <c r="AG52" s="91">
        <f t="shared" si="7"/>
        <v>1</v>
      </c>
      <c r="AH52" s="91">
        <f t="shared" si="7"/>
        <v>1</v>
      </c>
      <c r="AI52" s="91">
        <f t="shared" si="7"/>
        <v>1</v>
      </c>
      <c r="AJ52" s="91">
        <f t="shared" si="8"/>
        <v>1</v>
      </c>
      <c r="AK52" s="91">
        <f t="shared" si="8"/>
        <v>1</v>
      </c>
      <c r="AL52" s="91">
        <f t="shared" si="8"/>
        <v>1</v>
      </c>
      <c r="AM52" s="91">
        <f t="shared" si="8"/>
        <v>1</v>
      </c>
      <c r="AN52" s="91">
        <f t="shared" si="8"/>
        <v>1</v>
      </c>
      <c r="AO52" s="91">
        <f t="shared" si="8"/>
        <v>1</v>
      </c>
      <c r="AP52" s="91">
        <f t="shared" si="8"/>
        <v>1</v>
      </c>
      <c r="AQ52" s="91">
        <f t="shared" si="8"/>
        <v>1</v>
      </c>
      <c r="AR52" s="91">
        <f t="shared" si="8"/>
        <v>1</v>
      </c>
      <c r="AS52" s="91">
        <f t="shared" si="8"/>
        <v>1</v>
      </c>
      <c r="AT52" s="91">
        <f t="shared" si="8"/>
        <v>1</v>
      </c>
      <c r="AU52" s="91" t="s">
        <v>78</v>
      </c>
      <c r="AV52" s="91"/>
      <c r="AW52" s="91"/>
    </row>
    <row r="53" spans="1:49" x14ac:dyDescent="0.25">
      <c r="A53" s="91">
        <f>social_cost!A53</f>
        <v>660</v>
      </c>
      <c r="B53" s="94">
        <f>social_cost!B53</f>
        <v>0.22201482393029998</v>
      </c>
      <c r="C53" s="95">
        <f>social_cost!C53</f>
        <v>332.14499999999998</v>
      </c>
      <c r="D53" s="91">
        <f t="shared" si="10"/>
        <v>1</v>
      </c>
      <c r="E53" s="91">
        <f t="shared" si="10"/>
        <v>1</v>
      </c>
      <c r="F53" s="91">
        <f t="shared" si="10"/>
        <v>1</v>
      </c>
      <c r="G53" s="91">
        <f t="shared" si="10"/>
        <v>1</v>
      </c>
      <c r="H53" s="91">
        <f t="shared" si="10"/>
        <v>1</v>
      </c>
      <c r="I53" s="91">
        <f t="shared" si="10"/>
        <v>1</v>
      </c>
      <c r="J53" s="91">
        <f t="shared" si="10"/>
        <v>1</v>
      </c>
      <c r="K53" s="91">
        <f t="shared" si="10"/>
        <v>1</v>
      </c>
      <c r="L53" s="91">
        <f t="shared" si="10"/>
        <v>1</v>
      </c>
      <c r="M53" s="91">
        <f t="shared" si="10"/>
        <v>1</v>
      </c>
      <c r="N53" s="91">
        <f t="shared" si="10"/>
        <v>1</v>
      </c>
      <c r="O53" s="91">
        <f t="shared" si="10"/>
        <v>1</v>
      </c>
      <c r="P53" s="91">
        <f t="shared" si="10"/>
        <v>1</v>
      </c>
      <c r="Q53" s="91">
        <f t="shared" si="10"/>
        <v>1</v>
      </c>
      <c r="R53" s="91">
        <f t="shared" si="10"/>
        <v>1</v>
      </c>
      <c r="S53" s="91">
        <f t="shared" si="9"/>
        <v>1</v>
      </c>
      <c r="T53" s="91">
        <f t="shared" si="7"/>
        <v>1</v>
      </c>
      <c r="U53" s="91">
        <f t="shared" si="7"/>
        <v>1</v>
      </c>
      <c r="V53" s="91">
        <f t="shared" si="7"/>
        <v>1</v>
      </c>
      <c r="W53" s="91">
        <f t="shared" si="7"/>
        <v>1</v>
      </c>
      <c r="X53" s="91">
        <f t="shared" si="7"/>
        <v>1</v>
      </c>
      <c r="Y53" s="91">
        <f t="shared" si="7"/>
        <v>1</v>
      </c>
      <c r="Z53" s="91">
        <f t="shared" si="7"/>
        <v>1</v>
      </c>
      <c r="AA53" s="91">
        <f t="shared" si="7"/>
        <v>1</v>
      </c>
      <c r="AB53" s="91">
        <f t="shared" si="7"/>
        <v>1</v>
      </c>
      <c r="AC53" s="91">
        <f t="shared" si="7"/>
        <v>1</v>
      </c>
      <c r="AD53" s="91">
        <f t="shared" si="7"/>
        <v>1</v>
      </c>
      <c r="AE53" s="91">
        <f t="shared" si="7"/>
        <v>1</v>
      </c>
      <c r="AF53" s="91">
        <f t="shared" si="7"/>
        <v>1</v>
      </c>
      <c r="AG53" s="91">
        <f t="shared" si="7"/>
        <v>1</v>
      </c>
      <c r="AH53" s="91">
        <f t="shared" si="7"/>
        <v>1</v>
      </c>
      <c r="AI53" s="91">
        <f t="shared" si="7"/>
        <v>1</v>
      </c>
      <c r="AJ53" s="91">
        <f t="shared" si="8"/>
        <v>1</v>
      </c>
      <c r="AK53" s="91">
        <f t="shared" si="8"/>
        <v>1</v>
      </c>
      <c r="AL53" s="91">
        <f t="shared" si="8"/>
        <v>1</v>
      </c>
      <c r="AM53" s="91">
        <f t="shared" si="8"/>
        <v>1</v>
      </c>
      <c r="AN53" s="91">
        <f t="shared" si="8"/>
        <v>1</v>
      </c>
      <c r="AO53" s="91">
        <f t="shared" si="8"/>
        <v>1</v>
      </c>
      <c r="AP53" s="91">
        <f t="shared" si="8"/>
        <v>1</v>
      </c>
      <c r="AQ53" s="91">
        <f t="shared" si="8"/>
        <v>1</v>
      </c>
      <c r="AR53" s="91">
        <f t="shared" si="8"/>
        <v>1</v>
      </c>
      <c r="AS53" s="91">
        <f t="shared" si="8"/>
        <v>1</v>
      </c>
      <c r="AT53" s="91">
        <f t="shared" si="8"/>
        <v>1</v>
      </c>
      <c r="AU53" s="91" t="s">
        <v>78</v>
      </c>
      <c r="AV53" s="91"/>
      <c r="AW53" s="91"/>
    </row>
    <row r="54" spans="1:49" x14ac:dyDescent="0.25">
      <c r="A54" s="91">
        <f>social_cost!A54</f>
        <v>675</v>
      </c>
      <c r="B54" s="94">
        <f>social_cost!B54</f>
        <v>0.12371070665449999</v>
      </c>
      <c r="C54" s="95">
        <f>social_cost!C54</f>
        <v>347.4140625</v>
      </c>
      <c r="D54" s="91">
        <f t="shared" si="10"/>
        <v>1</v>
      </c>
      <c r="E54" s="91">
        <f t="shared" si="10"/>
        <v>1</v>
      </c>
      <c r="F54" s="91">
        <f t="shared" si="10"/>
        <v>1</v>
      </c>
      <c r="G54" s="91">
        <f t="shared" si="10"/>
        <v>1</v>
      </c>
      <c r="H54" s="91">
        <f t="shared" si="10"/>
        <v>1</v>
      </c>
      <c r="I54" s="91">
        <f t="shared" si="10"/>
        <v>1</v>
      </c>
      <c r="J54" s="91">
        <f t="shared" si="10"/>
        <v>1</v>
      </c>
      <c r="K54" s="91">
        <f t="shared" si="10"/>
        <v>1</v>
      </c>
      <c r="L54" s="91">
        <f t="shared" si="10"/>
        <v>1</v>
      </c>
      <c r="M54" s="91">
        <f t="shared" si="10"/>
        <v>1</v>
      </c>
      <c r="N54" s="91">
        <f t="shared" si="10"/>
        <v>1</v>
      </c>
      <c r="O54" s="91">
        <f t="shared" si="10"/>
        <v>1</v>
      </c>
      <c r="P54" s="91">
        <f t="shared" si="10"/>
        <v>1</v>
      </c>
      <c r="Q54" s="91">
        <f t="shared" si="10"/>
        <v>1</v>
      </c>
      <c r="R54" s="91">
        <f t="shared" si="10"/>
        <v>1</v>
      </c>
      <c r="S54" s="91">
        <f t="shared" si="9"/>
        <v>1</v>
      </c>
      <c r="T54" s="91">
        <f t="shared" si="7"/>
        <v>1</v>
      </c>
      <c r="U54" s="91">
        <f t="shared" si="7"/>
        <v>1</v>
      </c>
      <c r="V54" s="91">
        <f t="shared" si="7"/>
        <v>1</v>
      </c>
      <c r="W54" s="91">
        <f t="shared" si="7"/>
        <v>1</v>
      </c>
      <c r="X54" s="91">
        <f t="shared" si="7"/>
        <v>1</v>
      </c>
      <c r="Y54" s="91">
        <f t="shared" si="7"/>
        <v>1</v>
      </c>
      <c r="Z54" s="91">
        <f t="shared" si="7"/>
        <v>1</v>
      </c>
      <c r="AA54" s="91">
        <f t="shared" si="7"/>
        <v>1</v>
      </c>
      <c r="AB54" s="91">
        <f t="shared" si="7"/>
        <v>1</v>
      </c>
      <c r="AC54" s="91">
        <f t="shared" si="7"/>
        <v>1</v>
      </c>
      <c r="AD54" s="91">
        <f t="shared" si="7"/>
        <v>1</v>
      </c>
      <c r="AE54" s="91">
        <f t="shared" si="7"/>
        <v>1</v>
      </c>
      <c r="AF54" s="91">
        <f t="shared" si="7"/>
        <v>1</v>
      </c>
      <c r="AG54" s="91">
        <f t="shared" si="7"/>
        <v>1</v>
      </c>
      <c r="AH54" s="91">
        <f t="shared" si="7"/>
        <v>1</v>
      </c>
      <c r="AI54" s="91">
        <f t="shared" si="7"/>
        <v>1</v>
      </c>
      <c r="AJ54" s="91">
        <f t="shared" si="8"/>
        <v>1</v>
      </c>
      <c r="AK54" s="91">
        <f t="shared" si="8"/>
        <v>1</v>
      </c>
      <c r="AL54" s="91">
        <f t="shared" si="8"/>
        <v>1</v>
      </c>
      <c r="AM54" s="91">
        <f t="shared" si="8"/>
        <v>1</v>
      </c>
      <c r="AN54" s="91">
        <f t="shared" si="8"/>
        <v>1</v>
      </c>
      <c r="AO54" s="91">
        <f t="shared" si="8"/>
        <v>1</v>
      </c>
      <c r="AP54" s="91">
        <f t="shared" si="8"/>
        <v>1</v>
      </c>
      <c r="AQ54" s="91">
        <f t="shared" si="8"/>
        <v>1</v>
      </c>
      <c r="AR54" s="91">
        <f t="shared" si="8"/>
        <v>1</v>
      </c>
      <c r="AS54" s="91">
        <f t="shared" si="8"/>
        <v>1</v>
      </c>
      <c r="AT54" s="91">
        <f t="shared" si="8"/>
        <v>1</v>
      </c>
      <c r="AU54" s="91" t="s">
        <v>78</v>
      </c>
      <c r="AV54" s="91"/>
      <c r="AW54" s="91"/>
    </row>
    <row r="55" spans="1:49" x14ac:dyDescent="0.25">
      <c r="A55" s="91">
        <f>social_cost!A55</f>
        <v>750</v>
      </c>
      <c r="B55" s="94">
        <f>social_cost!B55</f>
        <v>231.60602215794427</v>
      </c>
      <c r="C55" s="95">
        <f>social_cost!C55</f>
        <v>428.90624999999994</v>
      </c>
      <c r="D55" s="91">
        <f t="shared" si="10"/>
        <v>1</v>
      </c>
      <c r="E55" s="91">
        <f t="shared" si="10"/>
        <v>1</v>
      </c>
      <c r="F55" s="91">
        <f t="shared" si="10"/>
        <v>1</v>
      </c>
      <c r="G55" s="91">
        <f t="shared" si="10"/>
        <v>1</v>
      </c>
      <c r="H55" s="91">
        <f t="shared" si="10"/>
        <v>1</v>
      </c>
      <c r="I55" s="91">
        <f t="shared" si="10"/>
        <v>1</v>
      </c>
      <c r="J55" s="91">
        <f t="shared" si="10"/>
        <v>1</v>
      </c>
      <c r="K55" s="91">
        <f t="shared" si="10"/>
        <v>1</v>
      </c>
      <c r="L55" s="91">
        <f t="shared" si="10"/>
        <v>1</v>
      </c>
      <c r="M55" s="91">
        <f t="shared" si="10"/>
        <v>1</v>
      </c>
      <c r="N55" s="91">
        <f t="shared" si="10"/>
        <v>1</v>
      </c>
      <c r="O55" s="91">
        <f t="shared" si="10"/>
        <v>1</v>
      </c>
      <c r="P55" s="91">
        <f t="shared" si="10"/>
        <v>1</v>
      </c>
      <c r="Q55" s="91">
        <f t="shared" si="10"/>
        <v>1</v>
      </c>
      <c r="R55" s="91">
        <f t="shared" si="10"/>
        <v>1</v>
      </c>
      <c r="S55" s="91">
        <f t="shared" si="9"/>
        <v>1</v>
      </c>
      <c r="T55" s="91">
        <f t="shared" si="7"/>
        <v>1</v>
      </c>
      <c r="U55" s="91">
        <f t="shared" si="7"/>
        <v>1</v>
      </c>
      <c r="V55" s="91">
        <f t="shared" si="7"/>
        <v>1</v>
      </c>
      <c r="W55" s="91">
        <f t="shared" si="7"/>
        <v>1</v>
      </c>
      <c r="X55" s="91">
        <f t="shared" si="7"/>
        <v>1</v>
      </c>
      <c r="Y55" s="91">
        <f t="shared" si="7"/>
        <v>1</v>
      </c>
      <c r="Z55" s="91">
        <f t="shared" si="7"/>
        <v>1</v>
      </c>
      <c r="AA55" s="91">
        <f t="shared" si="7"/>
        <v>1</v>
      </c>
      <c r="AB55" s="91">
        <f t="shared" si="7"/>
        <v>1</v>
      </c>
      <c r="AC55" s="91">
        <f t="shared" si="7"/>
        <v>1</v>
      </c>
      <c r="AD55" s="91">
        <f t="shared" si="7"/>
        <v>1</v>
      </c>
      <c r="AE55" s="91">
        <f t="shared" si="7"/>
        <v>1</v>
      </c>
      <c r="AF55" s="91">
        <f t="shared" si="7"/>
        <v>1</v>
      </c>
      <c r="AG55" s="91">
        <f t="shared" si="7"/>
        <v>1</v>
      </c>
      <c r="AH55" s="91">
        <f t="shared" si="7"/>
        <v>1</v>
      </c>
      <c r="AI55" s="91">
        <f t="shared" ref="AI55:AT70" si="11">IF($A55&lt;AI$5,0,1)</f>
        <v>1</v>
      </c>
      <c r="AJ55" s="91">
        <f t="shared" si="8"/>
        <v>1</v>
      </c>
      <c r="AK55" s="91">
        <f t="shared" si="8"/>
        <v>1</v>
      </c>
      <c r="AL55" s="91">
        <f t="shared" si="8"/>
        <v>1</v>
      </c>
      <c r="AM55" s="91">
        <f t="shared" si="8"/>
        <v>1</v>
      </c>
      <c r="AN55" s="91">
        <f t="shared" si="8"/>
        <v>1</v>
      </c>
      <c r="AO55" s="91">
        <f t="shared" si="8"/>
        <v>1</v>
      </c>
      <c r="AP55" s="91">
        <f t="shared" si="8"/>
        <v>1</v>
      </c>
      <c r="AQ55" s="91">
        <f t="shared" si="8"/>
        <v>1</v>
      </c>
      <c r="AR55" s="91">
        <f t="shared" si="8"/>
        <v>1</v>
      </c>
      <c r="AS55" s="91">
        <f t="shared" si="8"/>
        <v>1</v>
      </c>
      <c r="AT55" s="91">
        <f t="shared" si="8"/>
        <v>1</v>
      </c>
      <c r="AU55" s="91" t="s">
        <v>78</v>
      </c>
      <c r="AV55" s="91"/>
      <c r="AW55" s="91"/>
    </row>
    <row r="56" spans="1:49" x14ac:dyDescent="0.25">
      <c r="A56" s="91">
        <f>social_cost!A56</f>
        <v>800</v>
      </c>
      <c r="B56" s="94">
        <f>social_cost!B56</f>
        <v>0.61915789184792003</v>
      </c>
      <c r="C56" s="95">
        <f>social_cost!C56</f>
        <v>488</v>
      </c>
      <c r="D56" s="91">
        <f t="shared" si="10"/>
        <v>1</v>
      </c>
      <c r="E56" s="91">
        <f t="shared" si="10"/>
        <v>1</v>
      </c>
      <c r="F56" s="91">
        <f t="shared" si="10"/>
        <v>1</v>
      </c>
      <c r="G56" s="91">
        <f t="shared" si="10"/>
        <v>1</v>
      </c>
      <c r="H56" s="91">
        <f t="shared" si="10"/>
        <v>1</v>
      </c>
      <c r="I56" s="91">
        <f t="shared" si="10"/>
        <v>1</v>
      </c>
      <c r="J56" s="91">
        <f t="shared" si="10"/>
        <v>1</v>
      </c>
      <c r="K56" s="91">
        <f t="shared" si="10"/>
        <v>1</v>
      </c>
      <c r="L56" s="91">
        <f t="shared" si="10"/>
        <v>1</v>
      </c>
      <c r="M56" s="91">
        <f t="shared" si="10"/>
        <v>1</v>
      </c>
      <c r="N56" s="91">
        <f t="shared" si="10"/>
        <v>1</v>
      </c>
      <c r="O56" s="91">
        <f t="shared" si="10"/>
        <v>1</v>
      </c>
      <c r="P56" s="91">
        <f t="shared" si="10"/>
        <v>1</v>
      </c>
      <c r="Q56" s="91">
        <f t="shared" si="10"/>
        <v>1</v>
      </c>
      <c r="R56" s="91">
        <f t="shared" si="10"/>
        <v>1</v>
      </c>
      <c r="S56" s="91">
        <f t="shared" si="9"/>
        <v>1</v>
      </c>
      <c r="T56" s="91">
        <f t="shared" si="9"/>
        <v>1</v>
      </c>
      <c r="U56" s="91">
        <f t="shared" si="9"/>
        <v>1</v>
      </c>
      <c r="V56" s="91">
        <f t="shared" si="9"/>
        <v>1</v>
      </c>
      <c r="W56" s="91">
        <f t="shared" si="9"/>
        <v>1</v>
      </c>
      <c r="X56" s="91">
        <f t="shared" si="9"/>
        <v>1</v>
      </c>
      <c r="Y56" s="91">
        <f t="shared" si="9"/>
        <v>1</v>
      </c>
      <c r="Z56" s="91">
        <f t="shared" si="9"/>
        <v>1</v>
      </c>
      <c r="AA56" s="91">
        <f t="shared" si="9"/>
        <v>1</v>
      </c>
      <c r="AB56" s="91">
        <f t="shared" si="9"/>
        <v>1</v>
      </c>
      <c r="AC56" s="91">
        <f t="shared" si="9"/>
        <v>1</v>
      </c>
      <c r="AD56" s="91">
        <f t="shared" si="9"/>
        <v>1</v>
      </c>
      <c r="AE56" s="91">
        <f t="shared" si="9"/>
        <v>1</v>
      </c>
      <c r="AF56" s="91">
        <f t="shared" si="9"/>
        <v>1</v>
      </c>
      <c r="AG56" s="91">
        <f t="shared" si="9"/>
        <v>1</v>
      </c>
      <c r="AH56" s="91">
        <f t="shared" si="9"/>
        <v>1</v>
      </c>
      <c r="AI56" s="91">
        <f t="shared" si="11"/>
        <v>1</v>
      </c>
      <c r="AJ56" s="91">
        <f t="shared" si="11"/>
        <v>1</v>
      </c>
      <c r="AK56" s="91">
        <f t="shared" si="11"/>
        <v>1</v>
      </c>
      <c r="AL56" s="91">
        <f t="shared" si="11"/>
        <v>1</v>
      </c>
      <c r="AM56" s="91">
        <f t="shared" si="11"/>
        <v>1</v>
      </c>
      <c r="AN56" s="91">
        <f t="shared" si="11"/>
        <v>1</v>
      </c>
      <c r="AO56" s="91">
        <f t="shared" si="11"/>
        <v>1</v>
      </c>
      <c r="AP56" s="91">
        <f t="shared" si="11"/>
        <v>1</v>
      </c>
      <c r="AQ56" s="91">
        <f t="shared" si="11"/>
        <v>1</v>
      </c>
      <c r="AR56" s="91">
        <f t="shared" si="11"/>
        <v>1</v>
      </c>
      <c r="AS56" s="91">
        <f t="shared" si="11"/>
        <v>1</v>
      </c>
      <c r="AT56" s="91">
        <f t="shared" si="11"/>
        <v>1</v>
      </c>
      <c r="AU56" s="91" t="s">
        <v>78</v>
      </c>
      <c r="AV56" s="91"/>
      <c r="AW56" s="91"/>
    </row>
    <row r="57" spans="1:49" x14ac:dyDescent="0.25">
      <c r="A57" s="91">
        <f>social_cost!A57</f>
        <v>810</v>
      </c>
      <c r="B57" s="94">
        <f>social_cost!B57</f>
        <v>0.95565742693086009</v>
      </c>
      <c r="C57" s="95">
        <f>social_cost!C57</f>
        <v>500.27624999999995</v>
      </c>
      <c r="D57" s="91">
        <f t="shared" si="10"/>
        <v>1</v>
      </c>
      <c r="E57" s="91">
        <f t="shared" si="10"/>
        <v>1</v>
      </c>
      <c r="F57" s="91">
        <f t="shared" si="10"/>
        <v>1</v>
      </c>
      <c r="G57" s="91">
        <f t="shared" si="10"/>
        <v>1</v>
      </c>
      <c r="H57" s="91">
        <f t="shared" si="10"/>
        <v>1</v>
      </c>
      <c r="I57" s="91">
        <f t="shared" si="10"/>
        <v>1</v>
      </c>
      <c r="J57" s="91">
        <f t="shared" si="10"/>
        <v>1</v>
      </c>
      <c r="K57" s="91">
        <f t="shared" si="10"/>
        <v>1</v>
      </c>
      <c r="L57" s="91">
        <f t="shared" si="10"/>
        <v>1</v>
      </c>
      <c r="M57" s="91">
        <f t="shared" si="10"/>
        <v>1</v>
      </c>
      <c r="N57" s="91">
        <f t="shared" si="10"/>
        <v>1</v>
      </c>
      <c r="O57" s="91">
        <f t="shared" si="10"/>
        <v>1</v>
      </c>
      <c r="P57" s="91">
        <f t="shared" si="10"/>
        <v>1</v>
      </c>
      <c r="Q57" s="91">
        <f t="shared" si="10"/>
        <v>1</v>
      </c>
      <c r="R57" s="91">
        <f t="shared" si="10"/>
        <v>1</v>
      </c>
      <c r="S57" s="91">
        <f t="shared" si="10"/>
        <v>1</v>
      </c>
      <c r="T57" s="91">
        <f t="shared" ref="T57:AI72" si="12">IF($A57&lt;T$5,0,1)</f>
        <v>1</v>
      </c>
      <c r="U57" s="91">
        <f t="shared" si="12"/>
        <v>1</v>
      </c>
      <c r="V57" s="91">
        <f t="shared" si="12"/>
        <v>1</v>
      </c>
      <c r="W57" s="91">
        <f t="shared" si="12"/>
        <v>1</v>
      </c>
      <c r="X57" s="91">
        <f t="shared" si="12"/>
        <v>1</v>
      </c>
      <c r="Y57" s="91">
        <f t="shared" si="12"/>
        <v>1</v>
      </c>
      <c r="Z57" s="91">
        <f t="shared" si="12"/>
        <v>1</v>
      </c>
      <c r="AA57" s="91">
        <f t="shared" si="12"/>
        <v>1</v>
      </c>
      <c r="AB57" s="91">
        <f t="shared" si="12"/>
        <v>1</v>
      </c>
      <c r="AC57" s="91">
        <f t="shared" si="12"/>
        <v>1</v>
      </c>
      <c r="AD57" s="91">
        <f t="shared" si="12"/>
        <v>1</v>
      </c>
      <c r="AE57" s="91">
        <f t="shared" si="12"/>
        <v>1</v>
      </c>
      <c r="AF57" s="91">
        <f t="shared" si="12"/>
        <v>1</v>
      </c>
      <c r="AG57" s="91">
        <f t="shared" si="12"/>
        <v>1</v>
      </c>
      <c r="AH57" s="91">
        <f t="shared" si="12"/>
        <v>1</v>
      </c>
      <c r="AI57" s="91">
        <f t="shared" si="11"/>
        <v>1</v>
      </c>
      <c r="AJ57" s="91">
        <f t="shared" si="11"/>
        <v>1</v>
      </c>
      <c r="AK57" s="91">
        <f t="shared" si="11"/>
        <v>1</v>
      </c>
      <c r="AL57" s="91">
        <f t="shared" si="11"/>
        <v>1</v>
      </c>
      <c r="AM57" s="91">
        <f t="shared" si="11"/>
        <v>1</v>
      </c>
      <c r="AN57" s="91">
        <f t="shared" si="11"/>
        <v>1</v>
      </c>
      <c r="AO57" s="91">
        <f t="shared" si="11"/>
        <v>1</v>
      </c>
      <c r="AP57" s="91">
        <f t="shared" si="11"/>
        <v>1</v>
      </c>
      <c r="AQ57" s="91">
        <f t="shared" si="11"/>
        <v>1</v>
      </c>
      <c r="AR57" s="91">
        <f t="shared" si="11"/>
        <v>1</v>
      </c>
      <c r="AS57" s="91">
        <f t="shared" si="11"/>
        <v>1</v>
      </c>
      <c r="AT57" s="91">
        <f t="shared" si="11"/>
        <v>1</v>
      </c>
      <c r="AU57" s="91" t="s">
        <v>78</v>
      </c>
      <c r="AV57" s="91"/>
      <c r="AW57" s="91"/>
    </row>
    <row r="58" spans="1:49" x14ac:dyDescent="0.25">
      <c r="A58" s="91">
        <f>social_cost!A58</f>
        <v>813</v>
      </c>
      <c r="B58" s="94">
        <f>social_cost!B58</f>
        <v>1.7254346412834998</v>
      </c>
      <c r="C58" s="95">
        <f>social_cost!C58</f>
        <v>503.98886249999998</v>
      </c>
      <c r="D58" s="91">
        <f t="shared" ref="D58:S73" si="13">IF($A58&lt;D$5,0,1)</f>
        <v>1</v>
      </c>
      <c r="E58" s="91">
        <f t="shared" si="13"/>
        <v>1</v>
      </c>
      <c r="F58" s="91">
        <f t="shared" si="13"/>
        <v>1</v>
      </c>
      <c r="G58" s="91">
        <f t="shared" si="13"/>
        <v>1</v>
      </c>
      <c r="H58" s="91">
        <f t="shared" si="13"/>
        <v>1</v>
      </c>
      <c r="I58" s="91">
        <f t="shared" si="13"/>
        <v>1</v>
      </c>
      <c r="J58" s="91">
        <f t="shared" si="13"/>
        <v>1</v>
      </c>
      <c r="K58" s="91">
        <f t="shared" si="13"/>
        <v>1</v>
      </c>
      <c r="L58" s="91">
        <f t="shared" si="13"/>
        <v>1</v>
      </c>
      <c r="M58" s="91">
        <f t="shared" si="13"/>
        <v>1</v>
      </c>
      <c r="N58" s="91">
        <f t="shared" si="13"/>
        <v>1</v>
      </c>
      <c r="O58" s="91">
        <f t="shared" si="13"/>
        <v>1</v>
      </c>
      <c r="P58" s="91">
        <f t="shared" si="13"/>
        <v>1</v>
      </c>
      <c r="Q58" s="91">
        <f t="shared" si="13"/>
        <v>1</v>
      </c>
      <c r="R58" s="91">
        <f t="shared" si="13"/>
        <v>1</v>
      </c>
      <c r="S58" s="91">
        <f t="shared" si="13"/>
        <v>1</v>
      </c>
      <c r="T58" s="91">
        <f t="shared" si="12"/>
        <v>1</v>
      </c>
      <c r="U58" s="91">
        <f t="shared" si="12"/>
        <v>1</v>
      </c>
      <c r="V58" s="91">
        <f t="shared" si="12"/>
        <v>1</v>
      </c>
      <c r="W58" s="91">
        <f t="shared" si="12"/>
        <v>1</v>
      </c>
      <c r="X58" s="91">
        <f t="shared" si="12"/>
        <v>1</v>
      </c>
      <c r="Y58" s="91">
        <f t="shared" si="12"/>
        <v>1</v>
      </c>
      <c r="Z58" s="91">
        <f t="shared" si="12"/>
        <v>1</v>
      </c>
      <c r="AA58" s="91">
        <f t="shared" si="12"/>
        <v>1</v>
      </c>
      <c r="AB58" s="91">
        <f t="shared" si="12"/>
        <v>1</v>
      </c>
      <c r="AC58" s="91">
        <f t="shared" si="12"/>
        <v>1</v>
      </c>
      <c r="AD58" s="91">
        <f t="shared" si="12"/>
        <v>1</v>
      </c>
      <c r="AE58" s="91">
        <f t="shared" si="12"/>
        <v>1</v>
      </c>
      <c r="AF58" s="91">
        <f t="shared" si="12"/>
        <v>1</v>
      </c>
      <c r="AG58" s="91">
        <f t="shared" si="12"/>
        <v>1</v>
      </c>
      <c r="AH58" s="91">
        <f t="shared" si="12"/>
        <v>1</v>
      </c>
      <c r="AI58" s="91">
        <f t="shared" si="11"/>
        <v>1</v>
      </c>
      <c r="AJ58" s="91">
        <f t="shared" si="11"/>
        <v>1</v>
      </c>
      <c r="AK58" s="91">
        <f t="shared" si="11"/>
        <v>1</v>
      </c>
      <c r="AL58" s="91">
        <f t="shared" si="11"/>
        <v>1</v>
      </c>
      <c r="AM58" s="91">
        <f t="shared" si="11"/>
        <v>1</v>
      </c>
      <c r="AN58" s="91">
        <f t="shared" si="11"/>
        <v>1</v>
      </c>
      <c r="AO58" s="91">
        <f t="shared" si="11"/>
        <v>1</v>
      </c>
      <c r="AP58" s="91">
        <f t="shared" si="11"/>
        <v>1</v>
      </c>
      <c r="AQ58" s="91">
        <f t="shared" si="11"/>
        <v>1</v>
      </c>
      <c r="AR58" s="91">
        <f t="shared" si="11"/>
        <v>1</v>
      </c>
      <c r="AS58" s="91">
        <f t="shared" si="11"/>
        <v>1</v>
      </c>
      <c r="AT58" s="91">
        <f t="shared" si="11"/>
        <v>1</v>
      </c>
      <c r="AU58" s="91" t="s">
        <v>78</v>
      </c>
      <c r="AV58" s="91"/>
      <c r="AW58" s="91"/>
    </row>
    <row r="59" spans="1:49" x14ac:dyDescent="0.25">
      <c r="A59" s="91">
        <f>social_cost!A59</f>
        <v>840</v>
      </c>
      <c r="B59" s="94">
        <f>social_cost!B59</f>
        <v>8.9355369781252278</v>
      </c>
      <c r="C59" s="95">
        <f>social_cost!C59</f>
        <v>538.01999999999987</v>
      </c>
      <c r="D59" s="91">
        <f t="shared" si="13"/>
        <v>1</v>
      </c>
      <c r="E59" s="91">
        <f t="shared" si="13"/>
        <v>1</v>
      </c>
      <c r="F59" s="91">
        <f t="shared" si="13"/>
        <v>1</v>
      </c>
      <c r="G59" s="91">
        <f t="shared" si="13"/>
        <v>1</v>
      </c>
      <c r="H59" s="91">
        <f t="shared" si="13"/>
        <v>1</v>
      </c>
      <c r="I59" s="91">
        <f t="shared" si="13"/>
        <v>1</v>
      </c>
      <c r="J59" s="91">
        <f t="shared" si="13"/>
        <v>1</v>
      </c>
      <c r="K59" s="91">
        <f t="shared" si="13"/>
        <v>1</v>
      </c>
      <c r="L59" s="91">
        <f t="shared" si="13"/>
        <v>1</v>
      </c>
      <c r="M59" s="91">
        <f t="shared" si="13"/>
        <v>1</v>
      </c>
      <c r="N59" s="91">
        <f t="shared" si="13"/>
        <v>1</v>
      </c>
      <c r="O59" s="91">
        <f t="shared" si="13"/>
        <v>1</v>
      </c>
      <c r="P59" s="91">
        <f t="shared" si="13"/>
        <v>1</v>
      </c>
      <c r="Q59" s="91">
        <f t="shared" si="13"/>
        <v>1</v>
      </c>
      <c r="R59" s="91">
        <f t="shared" si="13"/>
        <v>1</v>
      </c>
      <c r="S59" s="91">
        <f t="shared" si="13"/>
        <v>1</v>
      </c>
      <c r="T59" s="91">
        <f t="shared" si="12"/>
        <v>1</v>
      </c>
      <c r="U59" s="91">
        <f t="shared" si="12"/>
        <v>1</v>
      </c>
      <c r="V59" s="91">
        <f t="shared" si="12"/>
        <v>1</v>
      </c>
      <c r="W59" s="91">
        <f t="shared" si="12"/>
        <v>1</v>
      </c>
      <c r="X59" s="91">
        <f t="shared" si="12"/>
        <v>1</v>
      </c>
      <c r="Y59" s="91">
        <f t="shared" si="12"/>
        <v>1</v>
      </c>
      <c r="Z59" s="91">
        <f t="shared" si="12"/>
        <v>1</v>
      </c>
      <c r="AA59" s="91">
        <f t="shared" si="12"/>
        <v>1</v>
      </c>
      <c r="AB59" s="91">
        <f t="shared" si="12"/>
        <v>1</v>
      </c>
      <c r="AC59" s="91">
        <f t="shared" si="12"/>
        <v>1</v>
      </c>
      <c r="AD59" s="91">
        <f t="shared" si="12"/>
        <v>1</v>
      </c>
      <c r="AE59" s="91">
        <f t="shared" si="12"/>
        <v>1</v>
      </c>
      <c r="AF59" s="91">
        <f t="shared" si="12"/>
        <v>1</v>
      </c>
      <c r="AG59" s="91">
        <f t="shared" si="12"/>
        <v>1</v>
      </c>
      <c r="AH59" s="91">
        <f t="shared" si="12"/>
        <v>1</v>
      </c>
      <c r="AI59" s="91">
        <f t="shared" si="11"/>
        <v>1</v>
      </c>
      <c r="AJ59" s="91">
        <f t="shared" si="11"/>
        <v>1</v>
      </c>
      <c r="AK59" s="91">
        <f t="shared" si="11"/>
        <v>1</v>
      </c>
      <c r="AL59" s="91">
        <f t="shared" si="11"/>
        <v>1</v>
      </c>
      <c r="AM59" s="91">
        <f t="shared" si="11"/>
        <v>1</v>
      </c>
      <c r="AN59" s="91">
        <f t="shared" si="11"/>
        <v>1</v>
      </c>
      <c r="AO59" s="91">
        <f t="shared" si="11"/>
        <v>1</v>
      </c>
      <c r="AP59" s="91">
        <f t="shared" si="11"/>
        <v>1</v>
      </c>
      <c r="AQ59" s="91">
        <f t="shared" si="11"/>
        <v>1</v>
      </c>
      <c r="AR59" s="91">
        <f t="shared" si="11"/>
        <v>1</v>
      </c>
      <c r="AS59" s="91">
        <f t="shared" si="11"/>
        <v>1</v>
      </c>
      <c r="AT59" s="91">
        <f t="shared" si="11"/>
        <v>1</v>
      </c>
      <c r="AU59" s="91" t="s">
        <v>78</v>
      </c>
      <c r="AV59" s="91"/>
      <c r="AW59" s="91"/>
    </row>
    <row r="60" spans="1:49" x14ac:dyDescent="0.25">
      <c r="A60" s="91">
        <f>social_cost!A60</f>
        <v>850</v>
      </c>
      <c r="B60" s="94">
        <f>social_cost!B60</f>
        <v>2.20004649496E-2</v>
      </c>
      <c r="C60" s="95">
        <f>social_cost!C60</f>
        <v>550.90624999999989</v>
      </c>
      <c r="D60" s="91">
        <f t="shared" si="13"/>
        <v>1</v>
      </c>
      <c r="E60" s="91">
        <f t="shared" si="13"/>
        <v>1</v>
      </c>
      <c r="F60" s="91">
        <f t="shared" si="13"/>
        <v>1</v>
      </c>
      <c r="G60" s="91">
        <f t="shared" si="13"/>
        <v>1</v>
      </c>
      <c r="H60" s="91">
        <f t="shared" si="13"/>
        <v>1</v>
      </c>
      <c r="I60" s="91">
        <f t="shared" si="13"/>
        <v>1</v>
      </c>
      <c r="J60" s="91">
        <f t="shared" si="13"/>
        <v>1</v>
      </c>
      <c r="K60" s="91">
        <f t="shared" si="13"/>
        <v>1</v>
      </c>
      <c r="L60" s="91">
        <f t="shared" si="13"/>
        <v>1</v>
      </c>
      <c r="M60" s="91">
        <f t="shared" si="13"/>
        <v>1</v>
      </c>
      <c r="N60" s="91">
        <f t="shared" si="13"/>
        <v>1</v>
      </c>
      <c r="O60" s="91">
        <f t="shared" si="13"/>
        <v>1</v>
      </c>
      <c r="P60" s="91">
        <f t="shared" si="13"/>
        <v>1</v>
      </c>
      <c r="Q60" s="91">
        <f t="shared" si="13"/>
        <v>1</v>
      </c>
      <c r="R60" s="91">
        <f t="shared" si="13"/>
        <v>1</v>
      </c>
      <c r="S60" s="91">
        <f t="shared" si="13"/>
        <v>1</v>
      </c>
      <c r="T60" s="91">
        <f t="shared" si="12"/>
        <v>1</v>
      </c>
      <c r="U60" s="91">
        <f t="shared" si="12"/>
        <v>1</v>
      </c>
      <c r="V60" s="91">
        <f t="shared" si="12"/>
        <v>1</v>
      </c>
      <c r="W60" s="91">
        <f t="shared" si="12"/>
        <v>1</v>
      </c>
      <c r="X60" s="91">
        <f t="shared" si="12"/>
        <v>1</v>
      </c>
      <c r="Y60" s="91">
        <f t="shared" si="12"/>
        <v>1</v>
      </c>
      <c r="Z60" s="91">
        <f t="shared" si="12"/>
        <v>1</v>
      </c>
      <c r="AA60" s="91">
        <f t="shared" si="12"/>
        <v>1</v>
      </c>
      <c r="AB60" s="91">
        <f t="shared" si="12"/>
        <v>1</v>
      </c>
      <c r="AC60" s="91">
        <f t="shared" si="12"/>
        <v>1</v>
      </c>
      <c r="AD60" s="91">
        <f t="shared" si="12"/>
        <v>1</v>
      </c>
      <c r="AE60" s="91">
        <f t="shared" si="12"/>
        <v>1</v>
      </c>
      <c r="AF60" s="91">
        <f t="shared" si="12"/>
        <v>1</v>
      </c>
      <c r="AG60" s="91">
        <f t="shared" si="12"/>
        <v>1</v>
      </c>
      <c r="AH60" s="91">
        <f t="shared" si="12"/>
        <v>1</v>
      </c>
      <c r="AI60" s="91">
        <f t="shared" si="11"/>
        <v>1</v>
      </c>
      <c r="AJ60" s="91">
        <f t="shared" si="11"/>
        <v>1</v>
      </c>
      <c r="AK60" s="91">
        <f t="shared" si="11"/>
        <v>1</v>
      </c>
      <c r="AL60" s="91">
        <f t="shared" si="11"/>
        <v>1</v>
      </c>
      <c r="AM60" s="91">
        <f t="shared" si="11"/>
        <v>1</v>
      </c>
      <c r="AN60" s="91">
        <f t="shared" si="11"/>
        <v>1</v>
      </c>
      <c r="AO60" s="91">
        <f t="shared" si="11"/>
        <v>1</v>
      </c>
      <c r="AP60" s="91">
        <f t="shared" si="11"/>
        <v>1</v>
      </c>
      <c r="AQ60" s="91">
        <f t="shared" si="11"/>
        <v>1</v>
      </c>
      <c r="AR60" s="91">
        <f t="shared" si="11"/>
        <v>1</v>
      </c>
      <c r="AS60" s="91">
        <f t="shared" si="11"/>
        <v>1</v>
      </c>
      <c r="AT60" s="91">
        <f t="shared" si="11"/>
        <v>1</v>
      </c>
      <c r="AU60" s="91" t="s">
        <v>78</v>
      </c>
      <c r="AV60" s="91"/>
      <c r="AW60" s="91"/>
    </row>
    <row r="61" spans="1:49" x14ac:dyDescent="0.25">
      <c r="A61" s="91">
        <f>social_cost!A61</f>
        <v>900</v>
      </c>
      <c r="B61" s="94">
        <f>social_cost!B61</f>
        <v>122.13037880415079</v>
      </c>
      <c r="C61" s="95">
        <f>social_cost!C61</f>
        <v>617.62499999999989</v>
      </c>
      <c r="D61" s="91">
        <f t="shared" si="13"/>
        <v>1</v>
      </c>
      <c r="E61" s="91">
        <f t="shared" si="13"/>
        <v>1</v>
      </c>
      <c r="F61" s="91">
        <f t="shared" si="13"/>
        <v>1</v>
      </c>
      <c r="G61" s="91">
        <f t="shared" si="13"/>
        <v>1</v>
      </c>
      <c r="H61" s="91">
        <f t="shared" si="13"/>
        <v>1</v>
      </c>
      <c r="I61" s="91">
        <f t="shared" si="13"/>
        <v>1</v>
      </c>
      <c r="J61" s="91">
        <f t="shared" si="13"/>
        <v>1</v>
      </c>
      <c r="K61" s="91">
        <f t="shared" si="13"/>
        <v>1</v>
      </c>
      <c r="L61" s="91">
        <f t="shared" si="13"/>
        <v>1</v>
      </c>
      <c r="M61" s="91">
        <f t="shared" si="13"/>
        <v>1</v>
      </c>
      <c r="N61" s="91">
        <f t="shared" si="13"/>
        <v>1</v>
      </c>
      <c r="O61" s="91">
        <f t="shared" si="13"/>
        <v>1</v>
      </c>
      <c r="P61" s="91">
        <f t="shared" si="13"/>
        <v>1</v>
      </c>
      <c r="Q61" s="91">
        <f t="shared" si="13"/>
        <v>1</v>
      </c>
      <c r="R61" s="91">
        <f t="shared" si="13"/>
        <v>1</v>
      </c>
      <c r="S61" s="91">
        <f t="shared" si="13"/>
        <v>1</v>
      </c>
      <c r="T61" s="91">
        <f t="shared" si="12"/>
        <v>1</v>
      </c>
      <c r="U61" s="91">
        <f t="shared" si="12"/>
        <v>1</v>
      </c>
      <c r="V61" s="91">
        <f t="shared" si="12"/>
        <v>1</v>
      </c>
      <c r="W61" s="91">
        <f t="shared" si="12"/>
        <v>1</v>
      </c>
      <c r="X61" s="91">
        <f t="shared" si="12"/>
        <v>1</v>
      </c>
      <c r="Y61" s="91">
        <f t="shared" si="12"/>
        <v>1</v>
      </c>
      <c r="Z61" s="91">
        <f t="shared" si="12"/>
        <v>1</v>
      </c>
      <c r="AA61" s="91">
        <f t="shared" si="12"/>
        <v>1</v>
      </c>
      <c r="AB61" s="91">
        <f t="shared" si="12"/>
        <v>1</v>
      </c>
      <c r="AC61" s="91">
        <f t="shared" si="12"/>
        <v>1</v>
      </c>
      <c r="AD61" s="91">
        <f t="shared" si="12"/>
        <v>1</v>
      </c>
      <c r="AE61" s="91">
        <f t="shared" si="12"/>
        <v>1</v>
      </c>
      <c r="AF61" s="91">
        <f t="shared" si="12"/>
        <v>1</v>
      </c>
      <c r="AG61" s="91">
        <f t="shared" si="12"/>
        <v>1</v>
      </c>
      <c r="AH61" s="91">
        <f t="shared" si="12"/>
        <v>1</v>
      </c>
      <c r="AI61" s="91">
        <f t="shared" si="11"/>
        <v>1</v>
      </c>
      <c r="AJ61" s="91">
        <f t="shared" si="11"/>
        <v>1</v>
      </c>
      <c r="AK61" s="91">
        <f t="shared" si="11"/>
        <v>1</v>
      </c>
      <c r="AL61" s="91">
        <f t="shared" si="11"/>
        <v>1</v>
      </c>
      <c r="AM61" s="91">
        <f t="shared" si="11"/>
        <v>1</v>
      </c>
      <c r="AN61" s="91">
        <f t="shared" si="11"/>
        <v>1</v>
      </c>
      <c r="AO61" s="91">
        <f t="shared" si="11"/>
        <v>1</v>
      </c>
      <c r="AP61" s="91">
        <f t="shared" si="11"/>
        <v>1</v>
      </c>
      <c r="AQ61" s="91">
        <f t="shared" si="11"/>
        <v>1</v>
      </c>
      <c r="AR61" s="91">
        <f t="shared" si="11"/>
        <v>1</v>
      </c>
      <c r="AS61" s="91">
        <f t="shared" si="11"/>
        <v>1</v>
      </c>
      <c r="AT61" s="91">
        <f t="shared" si="11"/>
        <v>1</v>
      </c>
      <c r="AU61" s="91" t="s">
        <v>78</v>
      </c>
      <c r="AV61" s="91"/>
      <c r="AW61" s="91"/>
    </row>
    <row r="62" spans="1:49" x14ac:dyDescent="0.25">
      <c r="A62" s="91">
        <f>social_cost!A62</f>
        <v>1000</v>
      </c>
      <c r="B62" s="94">
        <f>social_cost!B62</f>
        <v>2.7902539191929123</v>
      </c>
      <c r="C62" s="95">
        <f>social_cost!C62</f>
        <v>762.5</v>
      </c>
      <c r="D62" s="91">
        <f t="shared" si="13"/>
        <v>1</v>
      </c>
      <c r="E62" s="91">
        <f t="shared" si="13"/>
        <v>1</v>
      </c>
      <c r="F62" s="91">
        <f t="shared" si="13"/>
        <v>1</v>
      </c>
      <c r="G62" s="91">
        <f t="shared" si="13"/>
        <v>1</v>
      </c>
      <c r="H62" s="91">
        <f t="shared" si="13"/>
        <v>1</v>
      </c>
      <c r="I62" s="91">
        <f t="shared" si="13"/>
        <v>1</v>
      </c>
      <c r="J62" s="91">
        <f t="shared" si="13"/>
        <v>1</v>
      </c>
      <c r="K62" s="91">
        <f t="shared" si="13"/>
        <v>1</v>
      </c>
      <c r="L62" s="91">
        <f t="shared" si="13"/>
        <v>1</v>
      </c>
      <c r="M62" s="91">
        <f t="shared" si="13"/>
        <v>1</v>
      </c>
      <c r="N62" s="91">
        <f t="shared" si="13"/>
        <v>1</v>
      </c>
      <c r="O62" s="91">
        <f t="shared" si="13"/>
        <v>1</v>
      </c>
      <c r="P62" s="91">
        <f t="shared" si="13"/>
        <v>1</v>
      </c>
      <c r="Q62" s="91">
        <f t="shared" si="13"/>
        <v>1</v>
      </c>
      <c r="R62" s="91">
        <f t="shared" si="13"/>
        <v>1</v>
      </c>
      <c r="S62" s="91">
        <f t="shared" si="13"/>
        <v>1</v>
      </c>
      <c r="T62" s="91">
        <f t="shared" si="12"/>
        <v>1</v>
      </c>
      <c r="U62" s="91">
        <f t="shared" si="12"/>
        <v>1</v>
      </c>
      <c r="V62" s="91">
        <f t="shared" si="12"/>
        <v>1</v>
      </c>
      <c r="W62" s="91">
        <f t="shared" si="12"/>
        <v>1</v>
      </c>
      <c r="X62" s="91">
        <f t="shared" si="12"/>
        <v>1</v>
      </c>
      <c r="Y62" s="91">
        <f t="shared" si="12"/>
        <v>1</v>
      </c>
      <c r="Z62" s="91">
        <f t="shared" si="12"/>
        <v>1</v>
      </c>
      <c r="AA62" s="91">
        <f t="shared" si="12"/>
        <v>1</v>
      </c>
      <c r="AB62" s="91">
        <f t="shared" si="12"/>
        <v>1</v>
      </c>
      <c r="AC62" s="91">
        <f t="shared" si="12"/>
        <v>1</v>
      </c>
      <c r="AD62" s="91">
        <f t="shared" si="12"/>
        <v>1</v>
      </c>
      <c r="AE62" s="91">
        <f t="shared" si="12"/>
        <v>1</v>
      </c>
      <c r="AF62" s="91">
        <f t="shared" si="12"/>
        <v>1</v>
      </c>
      <c r="AG62" s="91">
        <f t="shared" si="12"/>
        <v>1</v>
      </c>
      <c r="AH62" s="91">
        <f t="shared" si="12"/>
        <v>1</v>
      </c>
      <c r="AI62" s="91">
        <f t="shared" si="11"/>
        <v>1</v>
      </c>
      <c r="AJ62" s="91">
        <f t="shared" si="11"/>
        <v>1</v>
      </c>
      <c r="AK62" s="91">
        <f t="shared" si="11"/>
        <v>1</v>
      </c>
      <c r="AL62" s="91">
        <f t="shared" si="11"/>
        <v>1</v>
      </c>
      <c r="AM62" s="91">
        <f t="shared" si="11"/>
        <v>1</v>
      </c>
      <c r="AN62" s="91">
        <f t="shared" si="11"/>
        <v>1</v>
      </c>
      <c r="AO62" s="91">
        <f t="shared" si="11"/>
        <v>1</v>
      </c>
      <c r="AP62" s="91">
        <f t="shared" si="11"/>
        <v>1</v>
      </c>
      <c r="AQ62" s="91">
        <f t="shared" si="11"/>
        <v>1</v>
      </c>
      <c r="AR62" s="91">
        <f t="shared" si="11"/>
        <v>1</v>
      </c>
      <c r="AS62" s="91">
        <f t="shared" si="11"/>
        <v>1</v>
      </c>
      <c r="AT62" s="91">
        <f t="shared" si="11"/>
        <v>1</v>
      </c>
      <c r="AU62" s="91" t="s">
        <v>78</v>
      </c>
      <c r="AV62" s="91"/>
      <c r="AW62" s="91"/>
    </row>
    <row r="63" spans="1:49" x14ac:dyDescent="0.25">
      <c r="A63" s="91">
        <f>social_cost!A63</f>
        <v>1050</v>
      </c>
      <c r="B63" s="94">
        <f>social_cost!B63</f>
        <v>44.363061818611222</v>
      </c>
      <c r="C63" s="95">
        <f>social_cost!C63</f>
        <v>840.65625</v>
      </c>
      <c r="D63" s="91">
        <f t="shared" si="13"/>
        <v>1</v>
      </c>
      <c r="E63" s="91">
        <f t="shared" si="13"/>
        <v>1</v>
      </c>
      <c r="F63" s="91">
        <f t="shared" si="13"/>
        <v>1</v>
      </c>
      <c r="G63" s="91">
        <f t="shared" si="13"/>
        <v>1</v>
      </c>
      <c r="H63" s="91">
        <f t="shared" si="13"/>
        <v>1</v>
      </c>
      <c r="I63" s="91">
        <f t="shared" si="13"/>
        <v>1</v>
      </c>
      <c r="J63" s="91">
        <f t="shared" si="13"/>
        <v>1</v>
      </c>
      <c r="K63" s="91">
        <f t="shared" si="13"/>
        <v>1</v>
      </c>
      <c r="L63" s="91">
        <f t="shared" si="13"/>
        <v>1</v>
      </c>
      <c r="M63" s="91">
        <f t="shared" si="13"/>
        <v>1</v>
      </c>
      <c r="N63" s="91">
        <f t="shared" si="13"/>
        <v>1</v>
      </c>
      <c r="O63" s="91">
        <f t="shared" si="13"/>
        <v>1</v>
      </c>
      <c r="P63" s="91">
        <f t="shared" si="13"/>
        <v>1</v>
      </c>
      <c r="Q63" s="91">
        <f t="shared" si="13"/>
        <v>1</v>
      </c>
      <c r="R63" s="91">
        <f t="shared" si="13"/>
        <v>1</v>
      </c>
      <c r="S63" s="91">
        <f t="shared" si="13"/>
        <v>1</v>
      </c>
      <c r="T63" s="91">
        <f t="shared" si="12"/>
        <v>1</v>
      </c>
      <c r="U63" s="91">
        <f t="shared" si="12"/>
        <v>1</v>
      </c>
      <c r="V63" s="91">
        <f t="shared" si="12"/>
        <v>1</v>
      </c>
      <c r="W63" s="91">
        <f t="shared" si="12"/>
        <v>1</v>
      </c>
      <c r="X63" s="91">
        <f t="shared" si="12"/>
        <v>1</v>
      </c>
      <c r="Y63" s="91">
        <f t="shared" si="12"/>
        <v>1</v>
      </c>
      <c r="Z63" s="91">
        <f t="shared" si="12"/>
        <v>1</v>
      </c>
      <c r="AA63" s="91">
        <f t="shared" si="12"/>
        <v>1</v>
      </c>
      <c r="AB63" s="91">
        <f t="shared" si="12"/>
        <v>1</v>
      </c>
      <c r="AC63" s="91">
        <f t="shared" si="12"/>
        <v>1</v>
      </c>
      <c r="AD63" s="91">
        <f t="shared" si="12"/>
        <v>1</v>
      </c>
      <c r="AE63" s="91">
        <f t="shared" si="12"/>
        <v>1</v>
      </c>
      <c r="AF63" s="91">
        <f t="shared" si="12"/>
        <v>1</v>
      </c>
      <c r="AG63" s="91">
        <f t="shared" si="12"/>
        <v>1</v>
      </c>
      <c r="AH63" s="91">
        <f t="shared" si="12"/>
        <v>1</v>
      </c>
      <c r="AI63" s="91">
        <f t="shared" si="11"/>
        <v>1</v>
      </c>
      <c r="AJ63" s="91">
        <f t="shared" si="11"/>
        <v>1</v>
      </c>
      <c r="AK63" s="91">
        <f t="shared" si="11"/>
        <v>1</v>
      </c>
      <c r="AL63" s="91">
        <f t="shared" si="11"/>
        <v>1</v>
      </c>
      <c r="AM63" s="91">
        <f t="shared" si="11"/>
        <v>1</v>
      </c>
      <c r="AN63" s="91">
        <f t="shared" si="11"/>
        <v>1</v>
      </c>
      <c r="AO63" s="91">
        <f t="shared" si="11"/>
        <v>1</v>
      </c>
      <c r="AP63" s="91">
        <f t="shared" si="11"/>
        <v>1</v>
      </c>
      <c r="AQ63" s="91">
        <f t="shared" si="11"/>
        <v>1</v>
      </c>
      <c r="AR63" s="91">
        <f t="shared" si="11"/>
        <v>1</v>
      </c>
      <c r="AS63" s="91">
        <f t="shared" si="11"/>
        <v>1</v>
      </c>
      <c r="AT63" s="91">
        <f t="shared" si="11"/>
        <v>1</v>
      </c>
      <c r="AU63" s="91" t="s">
        <v>78</v>
      </c>
      <c r="AV63" s="91"/>
      <c r="AW63" s="91"/>
    </row>
    <row r="64" spans="1:49" x14ac:dyDescent="0.25">
      <c r="A64" s="91">
        <f>social_cost!A64</f>
        <v>1200</v>
      </c>
      <c r="B64" s="94">
        <f>social_cost!B64</f>
        <v>155.85803242268798</v>
      </c>
      <c r="C64" s="95">
        <f>social_cost!C64</f>
        <v>1098</v>
      </c>
      <c r="D64" s="91">
        <f t="shared" si="13"/>
        <v>1</v>
      </c>
      <c r="E64" s="91">
        <f t="shared" si="13"/>
        <v>1</v>
      </c>
      <c r="F64" s="91">
        <f t="shared" si="13"/>
        <v>1</v>
      </c>
      <c r="G64" s="91">
        <f t="shared" si="13"/>
        <v>1</v>
      </c>
      <c r="H64" s="91">
        <f t="shared" si="13"/>
        <v>1</v>
      </c>
      <c r="I64" s="91">
        <f t="shared" si="13"/>
        <v>1</v>
      </c>
      <c r="J64" s="91">
        <f t="shared" si="13"/>
        <v>1</v>
      </c>
      <c r="K64" s="91">
        <f t="shared" si="13"/>
        <v>1</v>
      </c>
      <c r="L64" s="91">
        <f t="shared" si="13"/>
        <v>1</v>
      </c>
      <c r="M64" s="91">
        <f t="shared" si="13"/>
        <v>1</v>
      </c>
      <c r="N64" s="91">
        <f t="shared" si="13"/>
        <v>1</v>
      </c>
      <c r="O64" s="91">
        <f t="shared" si="13"/>
        <v>1</v>
      </c>
      <c r="P64" s="91">
        <f t="shared" si="13"/>
        <v>1</v>
      </c>
      <c r="Q64" s="91">
        <f t="shared" si="13"/>
        <v>1</v>
      </c>
      <c r="R64" s="91">
        <f t="shared" si="13"/>
        <v>1</v>
      </c>
      <c r="S64" s="91">
        <f t="shared" si="13"/>
        <v>1</v>
      </c>
      <c r="T64" s="91">
        <f t="shared" si="12"/>
        <v>1</v>
      </c>
      <c r="U64" s="91">
        <f t="shared" si="12"/>
        <v>1</v>
      </c>
      <c r="V64" s="91">
        <f t="shared" si="12"/>
        <v>1</v>
      </c>
      <c r="W64" s="91">
        <f t="shared" si="12"/>
        <v>1</v>
      </c>
      <c r="X64" s="91">
        <f t="shared" si="12"/>
        <v>1</v>
      </c>
      <c r="Y64" s="91">
        <f t="shared" si="12"/>
        <v>1</v>
      </c>
      <c r="Z64" s="91">
        <f t="shared" si="12"/>
        <v>1</v>
      </c>
      <c r="AA64" s="91">
        <f t="shared" si="12"/>
        <v>1</v>
      </c>
      <c r="AB64" s="91">
        <f t="shared" si="12"/>
        <v>1</v>
      </c>
      <c r="AC64" s="91">
        <f t="shared" si="12"/>
        <v>1</v>
      </c>
      <c r="AD64" s="91">
        <f t="shared" si="12"/>
        <v>1</v>
      </c>
      <c r="AE64" s="91">
        <f t="shared" si="12"/>
        <v>1</v>
      </c>
      <c r="AF64" s="91">
        <f t="shared" si="12"/>
        <v>1</v>
      </c>
      <c r="AG64" s="91">
        <f t="shared" si="12"/>
        <v>1</v>
      </c>
      <c r="AH64" s="91">
        <f t="shared" si="12"/>
        <v>1</v>
      </c>
      <c r="AI64" s="91">
        <f t="shared" si="11"/>
        <v>1</v>
      </c>
      <c r="AJ64" s="91">
        <f t="shared" si="11"/>
        <v>1</v>
      </c>
      <c r="AK64" s="91">
        <f t="shared" si="11"/>
        <v>1</v>
      </c>
      <c r="AL64" s="91">
        <f t="shared" si="11"/>
        <v>1</v>
      </c>
      <c r="AM64" s="91">
        <f t="shared" si="11"/>
        <v>1</v>
      </c>
      <c r="AN64" s="91">
        <f t="shared" si="11"/>
        <v>1</v>
      </c>
      <c r="AO64" s="91">
        <f t="shared" si="11"/>
        <v>1</v>
      </c>
      <c r="AP64" s="91">
        <f t="shared" si="11"/>
        <v>1</v>
      </c>
      <c r="AQ64" s="91">
        <f t="shared" si="11"/>
        <v>1</v>
      </c>
      <c r="AR64" s="91">
        <f t="shared" si="11"/>
        <v>1</v>
      </c>
      <c r="AS64" s="91">
        <f t="shared" si="11"/>
        <v>1</v>
      </c>
      <c r="AT64" s="91">
        <f t="shared" si="11"/>
        <v>1</v>
      </c>
      <c r="AU64" s="91" t="s">
        <v>78</v>
      </c>
      <c r="AV64" s="91"/>
      <c r="AW64" s="91"/>
    </row>
    <row r="65" spans="1:49" x14ac:dyDescent="0.25">
      <c r="A65" s="91">
        <f>social_cost!A65</f>
        <v>1300</v>
      </c>
      <c r="B65" s="94">
        <f>social_cost!B65</f>
        <v>0.30727210518700004</v>
      </c>
      <c r="C65" s="95">
        <f>social_cost!C65</f>
        <v>1288.625</v>
      </c>
      <c r="D65" s="91">
        <f t="shared" si="13"/>
        <v>1</v>
      </c>
      <c r="E65" s="91">
        <f t="shared" si="13"/>
        <v>1</v>
      </c>
      <c r="F65" s="91">
        <f t="shared" si="13"/>
        <v>1</v>
      </c>
      <c r="G65" s="91">
        <f t="shared" si="13"/>
        <v>1</v>
      </c>
      <c r="H65" s="91">
        <f t="shared" si="13"/>
        <v>1</v>
      </c>
      <c r="I65" s="91">
        <f t="shared" si="13"/>
        <v>1</v>
      </c>
      <c r="J65" s="91">
        <f t="shared" si="13"/>
        <v>1</v>
      </c>
      <c r="K65" s="91">
        <f t="shared" si="13"/>
        <v>1</v>
      </c>
      <c r="L65" s="91">
        <f t="shared" si="13"/>
        <v>1</v>
      </c>
      <c r="M65" s="91">
        <f t="shared" si="13"/>
        <v>1</v>
      </c>
      <c r="N65" s="91">
        <f t="shared" si="13"/>
        <v>1</v>
      </c>
      <c r="O65" s="91">
        <f t="shared" si="13"/>
        <v>1</v>
      </c>
      <c r="P65" s="91">
        <f t="shared" si="13"/>
        <v>1</v>
      </c>
      <c r="Q65" s="91">
        <f t="shared" si="13"/>
        <v>1</v>
      </c>
      <c r="R65" s="91">
        <f t="shared" si="13"/>
        <v>1</v>
      </c>
      <c r="S65" s="91">
        <f t="shared" si="13"/>
        <v>1</v>
      </c>
      <c r="T65" s="91">
        <f t="shared" si="12"/>
        <v>1</v>
      </c>
      <c r="U65" s="91">
        <f t="shared" si="12"/>
        <v>1</v>
      </c>
      <c r="V65" s="91">
        <f t="shared" si="12"/>
        <v>1</v>
      </c>
      <c r="W65" s="91">
        <f t="shared" si="12"/>
        <v>1</v>
      </c>
      <c r="X65" s="91">
        <f t="shared" si="12"/>
        <v>1</v>
      </c>
      <c r="Y65" s="91">
        <f t="shared" si="12"/>
        <v>1</v>
      </c>
      <c r="Z65" s="91">
        <f t="shared" si="12"/>
        <v>1</v>
      </c>
      <c r="AA65" s="91">
        <f t="shared" si="12"/>
        <v>1</v>
      </c>
      <c r="AB65" s="91">
        <f t="shared" si="12"/>
        <v>1</v>
      </c>
      <c r="AC65" s="91">
        <f t="shared" si="12"/>
        <v>1</v>
      </c>
      <c r="AD65" s="91">
        <f t="shared" si="12"/>
        <v>1</v>
      </c>
      <c r="AE65" s="91">
        <f t="shared" si="12"/>
        <v>1</v>
      </c>
      <c r="AF65" s="91">
        <f t="shared" si="12"/>
        <v>1</v>
      </c>
      <c r="AG65" s="91">
        <f t="shared" si="12"/>
        <v>1</v>
      </c>
      <c r="AH65" s="91">
        <f t="shared" si="12"/>
        <v>1</v>
      </c>
      <c r="AI65" s="91">
        <f t="shared" si="11"/>
        <v>1</v>
      </c>
      <c r="AJ65" s="91">
        <f t="shared" si="11"/>
        <v>1</v>
      </c>
      <c r="AK65" s="91">
        <f t="shared" si="11"/>
        <v>1</v>
      </c>
      <c r="AL65" s="91">
        <f t="shared" si="11"/>
        <v>1</v>
      </c>
      <c r="AM65" s="91">
        <f t="shared" si="11"/>
        <v>1</v>
      </c>
      <c r="AN65" s="91">
        <f t="shared" si="11"/>
        <v>1</v>
      </c>
      <c r="AO65" s="91">
        <f t="shared" si="11"/>
        <v>1</v>
      </c>
      <c r="AP65" s="91">
        <f t="shared" si="11"/>
        <v>1</v>
      </c>
      <c r="AQ65" s="91">
        <f t="shared" si="11"/>
        <v>1</v>
      </c>
      <c r="AR65" s="91">
        <f t="shared" si="11"/>
        <v>1</v>
      </c>
      <c r="AS65" s="91">
        <f t="shared" si="11"/>
        <v>1</v>
      </c>
      <c r="AT65" s="91">
        <f t="shared" si="11"/>
        <v>1</v>
      </c>
      <c r="AU65" s="91" t="s">
        <v>78</v>
      </c>
      <c r="AV65" s="91"/>
      <c r="AW65" s="91"/>
    </row>
    <row r="66" spans="1:49" x14ac:dyDescent="0.25">
      <c r="A66" s="91">
        <f>social_cost!A66</f>
        <v>1350</v>
      </c>
      <c r="B66" s="94">
        <f>social_cost!B66</f>
        <v>12.794708666688896</v>
      </c>
      <c r="C66" s="95">
        <f>social_cost!C66</f>
        <v>1389.65625</v>
      </c>
      <c r="D66" s="91">
        <f t="shared" si="13"/>
        <v>1</v>
      </c>
      <c r="E66" s="91">
        <f t="shared" si="13"/>
        <v>1</v>
      </c>
      <c r="F66" s="91">
        <f t="shared" si="13"/>
        <v>1</v>
      </c>
      <c r="G66" s="91">
        <f t="shared" si="13"/>
        <v>1</v>
      </c>
      <c r="H66" s="91">
        <f t="shared" si="13"/>
        <v>1</v>
      </c>
      <c r="I66" s="91">
        <f t="shared" si="13"/>
        <v>1</v>
      </c>
      <c r="J66" s="91">
        <f t="shared" si="13"/>
        <v>1</v>
      </c>
      <c r="K66" s="91">
        <f t="shared" si="13"/>
        <v>1</v>
      </c>
      <c r="L66" s="91">
        <f t="shared" si="13"/>
        <v>1</v>
      </c>
      <c r="M66" s="91">
        <f t="shared" si="13"/>
        <v>1</v>
      </c>
      <c r="N66" s="91">
        <f t="shared" si="13"/>
        <v>1</v>
      </c>
      <c r="O66" s="91">
        <f t="shared" si="13"/>
        <v>1</v>
      </c>
      <c r="P66" s="91">
        <f t="shared" si="13"/>
        <v>1</v>
      </c>
      <c r="Q66" s="91">
        <f t="shared" si="13"/>
        <v>1</v>
      </c>
      <c r="R66" s="91">
        <f t="shared" si="13"/>
        <v>1</v>
      </c>
      <c r="S66" s="91">
        <f t="shared" si="13"/>
        <v>1</v>
      </c>
      <c r="T66" s="91">
        <f t="shared" si="12"/>
        <v>1</v>
      </c>
      <c r="U66" s="91">
        <f t="shared" si="12"/>
        <v>1</v>
      </c>
      <c r="V66" s="91">
        <f t="shared" si="12"/>
        <v>1</v>
      </c>
      <c r="W66" s="91">
        <f t="shared" si="12"/>
        <v>1</v>
      </c>
      <c r="X66" s="91">
        <f t="shared" si="12"/>
        <v>1</v>
      </c>
      <c r="Y66" s="91">
        <f t="shared" si="12"/>
        <v>1</v>
      </c>
      <c r="Z66" s="91">
        <f t="shared" si="12"/>
        <v>1</v>
      </c>
      <c r="AA66" s="91">
        <f t="shared" si="12"/>
        <v>1</v>
      </c>
      <c r="AB66" s="91">
        <f t="shared" si="12"/>
        <v>1</v>
      </c>
      <c r="AC66" s="91">
        <f t="shared" si="12"/>
        <v>1</v>
      </c>
      <c r="AD66" s="91">
        <f t="shared" si="12"/>
        <v>1</v>
      </c>
      <c r="AE66" s="91">
        <f t="shared" si="12"/>
        <v>1</v>
      </c>
      <c r="AF66" s="91">
        <f t="shared" si="12"/>
        <v>1</v>
      </c>
      <c r="AG66" s="91">
        <f t="shared" si="12"/>
        <v>1</v>
      </c>
      <c r="AH66" s="91">
        <f t="shared" si="12"/>
        <v>1</v>
      </c>
      <c r="AI66" s="91">
        <f t="shared" si="11"/>
        <v>1</v>
      </c>
      <c r="AJ66" s="91">
        <f t="shared" si="11"/>
        <v>1</v>
      </c>
      <c r="AK66" s="91">
        <f t="shared" si="11"/>
        <v>1</v>
      </c>
      <c r="AL66" s="91">
        <f t="shared" si="11"/>
        <v>1</v>
      </c>
      <c r="AM66" s="91">
        <f t="shared" si="11"/>
        <v>1</v>
      </c>
      <c r="AN66" s="91">
        <f t="shared" si="11"/>
        <v>1</v>
      </c>
      <c r="AO66" s="91">
        <f t="shared" si="11"/>
        <v>1</v>
      </c>
      <c r="AP66" s="91">
        <f t="shared" si="11"/>
        <v>1</v>
      </c>
      <c r="AQ66" s="91">
        <f t="shared" si="11"/>
        <v>1</v>
      </c>
      <c r="AR66" s="91">
        <f t="shared" si="11"/>
        <v>1</v>
      </c>
      <c r="AS66" s="91">
        <f t="shared" si="11"/>
        <v>1</v>
      </c>
      <c r="AT66" s="91">
        <f t="shared" si="11"/>
        <v>1</v>
      </c>
      <c r="AU66" s="91" t="s">
        <v>78</v>
      </c>
      <c r="AV66" s="91"/>
      <c r="AW66" s="91"/>
    </row>
    <row r="67" spans="1:49" x14ac:dyDescent="0.25">
      <c r="A67" s="91">
        <f>social_cost!A67</f>
        <v>1500</v>
      </c>
      <c r="B67" s="94">
        <f>social_cost!B67</f>
        <v>10.685980711495716</v>
      </c>
      <c r="C67" s="95">
        <f>social_cost!C67</f>
        <v>1715.6249999999998</v>
      </c>
      <c r="D67" s="91">
        <f t="shared" si="13"/>
        <v>1</v>
      </c>
      <c r="E67" s="91">
        <f t="shared" si="13"/>
        <v>1</v>
      </c>
      <c r="F67" s="91">
        <f t="shared" si="13"/>
        <v>1</v>
      </c>
      <c r="G67" s="91">
        <f t="shared" si="13"/>
        <v>1</v>
      </c>
      <c r="H67" s="91">
        <f t="shared" si="13"/>
        <v>1</v>
      </c>
      <c r="I67" s="91">
        <f t="shared" si="13"/>
        <v>1</v>
      </c>
      <c r="J67" s="91">
        <f t="shared" si="13"/>
        <v>1</v>
      </c>
      <c r="K67" s="91">
        <f t="shared" si="13"/>
        <v>1</v>
      </c>
      <c r="L67" s="91">
        <f t="shared" si="13"/>
        <v>1</v>
      </c>
      <c r="M67" s="91">
        <f t="shared" si="13"/>
        <v>1</v>
      </c>
      <c r="N67" s="91">
        <f t="shared" si="13"/>
        <v>1</v>
      </c>
      <c r="O67" s="91">
        <f t="shared" si="13"/>
        <v>1</v>
      </c>
      <c r="P67" s="91">
        <f t="shared" si="13"/>
        <v>1</v>
      </c>
      <c r="Q67" s="91">
        <f t="shared" si="13"/>
        <v>1</v>
      </c>
      <c r="R67" s="91">
        <f t="shared" si="13"/>
        <v>1</v>
      </c>
      <c r="S67" s="91">
        <f t="shared" si="13"/>
        <v>1</v>
      </c>
      <c r="T67" s="91">
        <f t="shared" si="12"/>
        <v>1</v>
      </c>
      <c r="U67" s="91">
        <f t="shared" si="12"/>
        <v>1</v>
      </c>
      <c r="V67" s="91">
        <f t="shared" si="12"/>
        <v>1</v>
      </c>
      <c r="W67" s="91">
        <f t="shared" si="12"/>
        <v>1</v>
      </c>
      <c r="X67" s="91">
        <f t="shared" si="12"/>
        <v>1</v>
      </c>
      <c r="Y67" s="91">
        <f t="shared" si="12"/>
        <v>1</v>
      </c>
      <c r="Z67" s="91">
        <f t="shared" si="12"/>
        <v>1</v>
      </c>
      <c r="AA67" s="91">
        <f t="shared" si="12"/>
        <v>1</v>
      </c>
      <c r="AB67" s="91">
        <f t="shared" si="12"/>
        <v>1</v>
      </c>
      <c r="AC67" s="91">
        <f t="shared" si="12"/>
        <v>1</v>
      </c>
      <c r="AD67" s="91">
        <f t="shared" si="12"/>
        <v>1</v>
      </c>
      <c r="AE67" s="91">
        <f t="shared" si="12"/>
        <v>1</v>
      </c>
      <c r="AF67" s="91">
        <f t="shared" si="12"/>
        <v>1</v>
      </c>
      <c r="AG67" s="91">
        <f t="shared" si="12"/>
        <v>1</v>
      </c>
      <c r="AH67" s="91">
        <f t="shared" si="12"/>
        <v>1</v>
      </c>
      <c r="AI67" s="91">
        <f t="shared" si="11"/>
        <v>1</v>
      </c>
      <c r="AJ67" s="91">
        <f t="shared" si="11"/>
        <v>1</v>
      </c>
      <c r="AK67" s="91">
        <f t="shared" si="11"/>
        <v>1</v>
      </c>
      <c r="AL67" s="91">
        <f t="shared" si="11"/>
        <v>1</v>
      </c>
      <c r="AM67" s="91">
        <f t="shared" si="11"/>
        <v>1</v>
      </c>
      <c r="AN67" s="91">
        <f t="shared" si="11"/>
        <v>1</v>
      </c>
      <c r="AO67" s="91">
        <f t="shared" si="11"/>
        <v>1</v>
      </c>
      <c r="AP67" s="91">
        <f t="shared" si="11"/>
        <v>1</v>
      </c>
      <c r="AQ67" s="91">
        <f t="shared" si="11"/>
        <v>1</v>
      </c>
      <c r="AR67" s="91">
        <f t="shared" si="11"/>
        <v>1</v>
      </c>
      <c r="AS67" s="91">
        <f t="shared" si="11"/>
        <v>1</v>
      </c>
      <c r="AT67" s="91">
        <f t="shared" si="11"/>
        <v>1</v>
      </c>
      <c r="AU67" s="91" t="s">
        <v>78</v>
      </c>
      <c r="AV67" s="91"/>
      <c r="AW67" s="91"/>
    </row>
    <row r="68" spans="1:49" x14ac:dyDescent="0.25">
      <c r="A68" s="91">
        <f>social_cost!A68</f>
        <v>1650</v>
      </c>
      <c r="B68" s="94">
        <f>social_cost!B68</f>
        <v>6.15317972519E-3</v>
      </c>
      <c r="C68" s="95">
        <f>social_cost!C68</f>
        <v>2075.9062499999995</v>
      </c>
      <c r="D68" s="91">
        <f t="shared" si="13"/>
        <v>1</v>
      </c>
      <c r="E68" s="91">
        <f t="shared" si="13"/>
        <v>1</v>
      </c>
      <c r="F68" s="91">
        <f t="shared" si="13"/>
        <v>1</v>
      </c>
      <c r="G68" s="91">
        <f t="shared" si="13"/>
        <v>1</v>
      </c>
      <c r="H68" s="91">
        <f t="shared" si="13"/>
        <v>1</v>
      </c>
      <c r="I68" s="91">
        <f t="shared" si="13"/>
        <v>1</v>
      </c>
      <c r="J68" s="91">
        <f t="shared" si="13"/>
        <v>1</v>
      </c>
      <c r="K68" s="91">
        <f t="shared" si="13"/>
        <v>1</v>
      </c>
      <c r="L68" s="91">
        <f t="shared" si="13"/>
        <v>1</v>
      </c>
      <c r="M68" s="91">
        <f t="shared" si="13"/>
        <v>1</v>
      </c>
      <c r="N68" s="91">
        <f t="shared" si="13"/>
        <v>1</v>
      </c>
      <c r="O68" s="91">
        <f t="shared" si="13"/>
        <v>1</v>
      </c>
      <c r="P68" s="91">
        <f t="shared" si="13"/>
        <v>1</v>
      </c>
      <c r="Q68" s="91">
        <f t="shared" si="13"/>
        <v>1</v>
      </c>
      <c r="R68" s="91">
        <f t="shared" si="13"/>
        <v>1</v>
      </c>
      <c r="S68" s="91">
        <f t="shared" si="13"/>
        <v>1</v>
      </c>
      <c r="T68" s="91">
        <f t="shared" si="12"/>
        <v>1</v>
      </c>
      <c r="U68" s="91">
        <f t="shared" si="12"/>
        <v>1</v>
      </c>
      <c r="V68" s="91">
        <f t="shared" si="12"/>
        <v>1</v>
      </c>
      <c r="W68" s="91">
        <f t="shared" si="12"/>
        <v>1</v>
      </c>
      <c r="X68" s="91">
        <f t="shared" si="12"/>
        <v>1</v>
      </c>
      <c r="Y68" s="91">
        <f t="shared" si="12"/>
        <v>1</v>
      </c>
      <c r="Z68" s="91">
        <f t="shared" si="12"/>
        <v>1</v>
      </c>
      <c r="AA68" s="91">
        <f t="shared" si="12"/>
        <v>1</v>
      </c>
      <c r="AB68" s="91">
        <f t="shared" si="12"/>
        <v>1</v>
      </c>
      <c r="AC68" s="91">
        <f t="shared" si="12"/>
        <v>1</v>
      </c>
      <c r="AD68" s="91">
        <f t="shared" si="12"/>
        <v>1</v>
      </c>
      <c r="AE68" s="91">
        <f t="shared" si="12"/>
        <v>1</v>
      </c>
      <c r="AF68" s="91">
        <f t="shared" si="12"/>
        <v>1</v>
      </c>
      <c r="AG68" s="91">
        <f t="shared" si="12"/>
        <v>1</v>
      </c>
      <c r="AH68" s="91">
        <f t="shared" si="12"/>
        <v>1</v>
      </c>
      <c r="AI68" s="91">
        <f t="shared" si="11"/>
        <v>1</v>
      </c>
      <c r="AJ68" s="91">
        <f t="shared" si="11"/>
        <v>1</v>
      </c>
      <c r="AK68" s="91">
        <f t="shared" si="11"/>
        <v>1</v>
      </c>
      <c r="AL68" s="91">
        <f t="shared" si="11"/>
        <v>1</v>
      </c>
      <c r="AM68" s="91">
        <f t="shared" si="11"/>
        <v>1</v>
      </c>
      <c r="AN68" s="91">
        <f t="shared" si="11"/>
        <v>1</v>
      </c>
      <c r="AO68" s="91">
        <f t="shared" si="11"/>
        <v>1</v>
      </c>
      <c r="AP68" s="91">
        <f t="shared" si="11"/>
        <v>1</v>
      </c>
      <c r="AQ68" s="91">
        <f t="shared" si="11"/>
        <v>1</v>
      </c>
      <c r="AR68" s="91">
        <f t="shared" si="11"/>
        <v>1</v>
      </c>
      <c r="AS68" s="91">
        <f t="shared" si="11"/>
        <v>1</v>
      </c>
      <c r="AT68" s="91">
        <f t="shared" si="11"/>
        <v>1</v>
      </c>
      <c r="AU68" s="91" t="s">
        <v>78</v>
      </c>
      <c r="AV68" s="91"/>
      <c r="AW68" s="91"/>
    </row>
    <row r="69" spans="1:49" x14ac:dyDescent="0.25">
      <c r="A69" s="91">
        <f>social_cost!A69</f>
        <v>1800</v>
      </c>
      <c r="B69" s="94">
        <f>social_cost!B69</f>
        <v>32.305725253842681</v>
      </c>
      <c r="C69" s="95">
        <f>social_cost!C69</f>
        <v>2470.4999999999995</v>
      </c>
      <c r="D69" s="91">
        <f t="shared" si="13"/>
        <v>1</v>
      </c>
      <c r="E69" s="91">
        <f t="shared" si="13"/>
        <v>1</v>
      </c>
      <c r="F69" s="91">
        <f t="shared" si="13"/>
        <v>1</v>
      </c>
      <c r="G69" s="91">
        <f t="shared" si="13"/>
        <v>1</v>
      </c>
      <c r="H69" s="91">
        <f t="shared" si="13"/>
        <v>1</v>
      </c>
      <c r="I69" s="91">
        <f t="shared" si="13"/>
        <v>1</v>
      </c>
      <c r="J69" s="91">
        <f t="shared" si="13"/>
        <v>1</v>
      </c>
      <c r="K69" s="91">
        <f t="shared" si="13"/>
        <v>1</v>
      </c>
      <c r="L69" s="91">
        <f t="shared" si="13"/>
        <v>1</v>
      </c>
      <c r="M69" s="91">
        <f t="shared" si="13"/>
        <v>1</v>
      </c>
      <c r="N69" s="91">
        <f t="shared" si="13"/>
        <v>1</v>
      </c>
      <c r="O69" s="91">
        <f t="shared" si="13"/>
        <v>1</v>
      </c>
      <c r="P69" s="91">
        <f t="shared" si="13"/>
        <v>1</v>
      </c>
      <c r="Q69" s="91">
        <f t="shared" si="13"/>
        <v>1</v>
      </c>
      <c r="R69" s="91">
        <f t="shared" si="13"/>
        <v>1</v>
      </c>
      <c r="S69" s="91">
        <f t="shared" si="13"/>
        <v>1</v>
      </c>
      <c r="T69" s="91">
        <f t="shared" si="12"/>
        <v>1</v>
      </c>
      <c r="U69" s="91">
        <f t="shared" si="12"/>
        <v>1</v>
      </c>
      <c r="V69" s="91">
        <f t="shared" si="12"/>
        <v>1</v>
      </c>
      <c r="W69" s="91">
        <f t="shared" si="12"/>
        <v>1</v>
      </c>
      <c r="X69" s="91">
        <f t="shared" si="12"/>
        <v>1</v>
      </c>
      <c r="Y69" s="91">
        <f t="shared" si="12"/>
        <v>1</v>
      </c>
      <c r="Z69" s="91">
        <f t="shared" si="12"/>
        <v>1</v>
      </c>
      <c r="AA69" s="91">
        <f t="shared" si="12"/>
        <v>1</v>
      </c>
      <c r="AB69" s="91">
        <f t="shared" si="12"/>
        <v>1</v>
      </c>
      <c r="AC69" s="91">
        <f t="shared" si="12"/>
        <v>1</v>
      </c>
      <c r="AD69" s="91">
        <f t="shared" si="12"/>
        <v>1</v>
      </c>
      <c r="AE69" s="91">
        <f t="shared" si="12"/>
        <v>1</v>
      </c>
      <c r="AF69" s="91">
        <f t="shared" si="12"/>
        <v>1</v>
      </c>
      <c r="AG69" s="91">
        <f t="shared" si="12"/>
        <v>1</v>
      </c>
      <c r="AH69" s="91">
        <f t="shared" si="12"/>
        <v>1</v>
      </c>
      <c r="AI69" s="91">
        <f t="shared" si="11"/>
        <v>1</v>
      </c>
      <c r="AJ69" s="91">
        <f t="shared" si="11"/>
        <v>1</v>
      </c>
      <c r="AK69" s="91">
        <f t="shared" si="11"/>
        <v>1</v>
      </c>
      <c r="AL69" s="91">
        <f t="shared" si="11"/>
        <v>1</v>
      </c>
      <c r="AM69" s="91">
        <f t="shared" si="11"/>
        <v>1</v>
      </c>
      <c r="AN69" s="91">
        <f t="shared" si="11"/>
        <v>1</v>
      </c>
      <c r="AO69" s="91">
        <f t="shared" si="11"/>
        <v>1</v>
      </c>
      <c r="AP69" s="91">
        <f t="shared" si="11"/>
        <v>1</v>
      </c>
      <c r="AQ69" s="91">
        <f t="shared" si="11"/>
        <v>1</v>
      </c>
      <c r="AR69" s="91">
        <f t="shared" si="11"/>
        <v>1</v>
      </c>
      <c r="AS69" s="91">
        <f t="shared" si="11"/>
        <v>1</v>
      </c>
      <c r="AT69" s="91">
        <f t="shared" si="11"/>
        <v>1</v>
      </c>
      <c r="AU69" s="91" t="s">
        <v>78</v>
      </c>
      <c r="AV69" s="91"/>
      <c r="AW69" s="91"/>
    </row>
    <row r="70" spans="1:49" x14ac:dyDescent="0.25">
      <c r="A70" s="91">
        <f>social_cost!A70</f>
        <v>2100</v>
      </c>
      <c r="B70" s="94">
        <f>social_cost!B70</f>
        <v>16.47282740436281</v>
      </c>
      <c r="C70" s="95">
        <f>social_cost!C70</f>
        <v>3362.625</v>
      </c>
      <c r="D70" s="91">
        <f t="shared" si="13"/>
        <v>1</v>
      </c>
      <c r="E70" s="91">
        <f t="shared" si="13"/>
        <v>1</v>
      </c>
      <c r="F70" s="91">
        <f t="shared" si="13"/>
        <v>1</v>
      </c>
      <c r="G70" s="91">
        <f t="shared" si="13"/>
        <v>1</v>
      </c>
      <c r="H70" s="91">
        <f t="shared" si="13"/>
        <v>1</v>
      </c>
      <c r="I70" s="91">
        <f t="shared" si="13"/>
        <v>1</v>
      </c>
      <c r="J70" s="91">
        <f t="shared" si="13"/>
        <v>1</v>
      </c>
      <c r="K70" s="91">
        <f t="shared" si="13"/>
        <v>1</v>
      </c>
      <c r="L70" s="91">
        <f t="shared" si="13"/>
        <v>1</v>
      </c>
      <c r="M70" s="91">
        <f t="shared" si="13"/>
        <v>1</v>
      </c>
      <c r="N70" s="91">
        <f t="shared" si="13"/>
        <v>1</v>
      </c>
      <c r="O70" s="91">
        <f t="shared" si="13"/>
        <v>1</v>
      </c>
      <c r="P70" s="91">
        <f t="shared" si="13"/>
        <v>1</v>
      </c>
      <c r="Q70" s="91">
        <f t="shared" si="13"/>
        <v>1</v>
      </c>
      <c r="R70" s="91">
        <f t="shared" si="13"/>
        <v>1</v>
      </c>
      <c r="S70" s="91">
        <f t="shared" si="13"/>
        <v>1</v>
      </c>
      <c r="T70" s="91">
        <f t="shared" si="12"/>
        <v>1</v>
      </c>
      <c r="U70" s="91">
        <f t="shared" si="12"/>
        <v>1</v>
      </c>
      <c r="V70" s="91">
        <f t="shared" si="12"/>
        <v>1</v>
      </c>
      <c r="W70" s="91">
        <f t="shared" si="12"/>
        <v>1</v>
      </c>
      <c r="X70" s="91">
        <f t="shared" si="12"/>
        <v>1</v>
      </c>
      <c r="Y70" s="91">
        <f t="shared" si="12"/>
        <v>1</v>
      </c>
      <c r="Z70" s="91">
        <f t="shared" si="12"/>
        <v>1</v>
      </c>
      <c r="AA70" s="91">
        <f t="shared" si="12"/>
        <v>1</v>
      </c>
      <c r="AB70" s="91">
        <f t="shared" si="12"/>
        <v>1</v>
      </c>
      <c r="AC70" s="91">
        <f t="shared" si="12"/>
        <v>1</v>
      </c>
      <c r="AD70" s="91">
        <f t="shared" si="12"/>
        <v>1</v>
      </c>
      <c r="AE70" s="91">
        <f t="shared" si="12"/>
        <v>1</v>
      </c>
      <c r="AF70" s="91">
        <f t="shared" si="12"/>
        <v>1</v>
      </c>
      <c r="AG70" s="91">
        <f t="shared" si="12"/>
        <v>1</v>
      </c>
      <c r="AH70" s="91">
        <f t="shared" si="12"/>
        <v>1</v>
      </c>
      <c r="AI70" s="91">
        <f t="shared" si="11"/>
        <v>1</v>
      </c>
      <c r="AJ70" s="91">
        <f t="shared" si="11"/>
        <v>1</v>
      </c>
      <c r="AK70" s="91">
        <f t="shared" si="11"/>
        <v>1</v>
      </c>
      <c r="AL70" s="91">
        <f t="shared" si="11"/>
        <v>1</v>
      </c>
      <c r="AM70" s="91">
        <f t="shared" si="11"/>
        <v>1</v>
      </c>
      <c r="AN70" s="91">
        <f t="shared" si="11"/>
        <v>1</v>
      </c>
      <c r="AO70" s="91">
        <f t="shared" si="11"/>
        <v>1</v>
      </c>
      <c r="AP70" s="91">
        <f t="shared" si="11"/>
        <v>1</v>
      </c>
      <c r="AQ70" s="91">
        <f t="shared" si="11"/>
        <v>1</v>
      </c>
      <c r="AR70" s="91">
        <f t="shared" si="11"/>
        <v>1</v>
      </c>
      <c r="AS70" s="91">
        <f t="shared" si="11"/>
        <v>1</v>
      </c>
      <c r="AT70" s="91">
        <f t="shared" si="11"/>
        <v>1</v>
      </c>
      <c r="AU70" s="91" t="s">
        <v>78</v>
      </c>
      <c r="AV70" s="91"/>
      <c r="AW70" s="91"/>
    </row>
    <row r="71" spans="1:49" x14ac:dyDescent="0.25">
      <c r="A71" s="91">
        <f>social_cost!A71</f>
        <v>2400</v>
      </c>
      <c r="B71" s="94">
        <f>social_cost!B71</f>
        <v>8.558145199645919</v>
      </c>
      <c r="C71" s="95">
        <f>social_cost!C71</f>
        <v>4392</v>
      </c>
      <c r="D71" s="91">
        <f t="shared" si="13"/>
        <v>1</v>
      </c>
      <c r="E71" s="91">
        <f t="shared" si="13"/>
        <v>1</v>
      </c>
      <c r="F71" s="91">
        <f t="shared" si="13"/>
        <v>1</v>
      </c>
      <c r="G71" s="91">
        <f t="shared" si="13"/>
        <v>1</v>
      </c>
      <c r="H71" s="91">
        <f t="shared" si="13"/>
        <v>1</v>
      </c>
      <c r="I71" s="91">
        <f t="shared" si="13"/>
        <v>1</v>
      </c>
      <c r="J71" s="91">
        <f t="shared" si="13"/>
        <v>1</v>
      </c>
      <c r="K71" s="91">
        <f t="shared" si="13"/>
        <v>1</v>
      </c>
      <c r="L71" s="91">
        <f t="shared" si="13"/>
        <v>1</v>
      </c>
      <c r="M71" s="91">
        <f t="shared" si="13"/>
        <v>1</v>
      </c>
      <c r="N71" s="91">
        <f t="shared" si="13"/>
        <v>1</v>
      </c>
      <c r="O71" s="91">
        <f t="shared" si="13"/>
        <v>1</v>
      </c>
      <c r="P71" s="91">
        <f t="shared" si="13"/>
        <v>1</v>
      </c>
      <c r="Q71" s="91">
        <f t="shared" si="13"/>
        <v>1</v>
      </c>
      <c r="R71" s="91">
        <f t="shared" si="13"/>
        <v>1</v>
      </c>
      <c r="S71" s="91">
        <f t="shared" si="13"/>
        <v>1</v>
      </c>
      <c r="T71" s="91">
        <f t="shared" si="12"/>
        <v>1</v>
      </c>
      <c r="U71" s="91">
        <f t="shared" si="12"/>
        <v>1</v>
      </c>
      <c r="V71" s="91">
        <f t="shared" si="12"/>
        <v>1</v>
      </c>
      <c r="W71" s="91">
        <f t="shared" si="12"/>
        <v>1</v>
      </c>
      <c r="X71" s="91">
        <f t="shared" si="12"/>
        <v>1</v>
      </c>
      <c r="Y71" s="91">
        <f t="shared" si="12"/>
        <v>1</v>
      </c>
      <c r="Z71" s="91">
        <f t="shared" si="12"/>
        <v>1</v>
      </c>
      <c r="AA71" s="91">
        <f t="shared" si="12"/>
        <v>1</v>
      </c>
      <c r="AB71" s="91">
        <f t="shared" si="12"/>
        <v>1</v>
      </c>
      <c r="AC71" s="91">
        <f t="shared" si="12"/>
        <v>1</v>
      </c>
      <c r="AD71" s="91">
        <f t="shared" si="12"/>
        <v>1</v>
      </c>
      <c r="AE71" s="91">
        <f t="shared" si="12"/>
        <v>1</v>
      </c>
      <c r="AF71" s="91">
        <f t="shared" si="12"/>
        <v>1</v>
      </c>
      <c r="AG71" s="91">
        <f t="shared" si="12"/>
        <v>1</v>
      </c>
      <c r="AH71" s="91">
        <f t="shared" si="12"/>
        <v>1</v>
      </c>
      <c r="AI71" s="91">
        <f t="shared" si="12"/>
        <v>1</v>
      </c>
      <c r="AJ71" s="91">
        <f t="shared" ref="AJ71:AT74" si="14">IF($A71&lt;AJ$5,0,1)</f>
        <v>1</v>
      </c>
      <c r="AK71" s="91">
        <f t="shared" si="14"/>
        <v>1</v>
      </c>
      <c r="AL71" s="91">
        <f t="shared" si="14"/>
        <v>1</v>
      </c>
      <c r="AM71" s="91">
        <f t="shared" si="14"/>
        <v>1</v>
      </c>
      <c r="AN71" s="91">
        <f t="shared" si="14"/>
        <v>1</v>
      </c>
      <c r="AO71" s="91">
        <f t="shared" si="14"/>
        <v>1</v>
      </c>
      <c r="AP71" s="91">
        <f t="shared" si="14"/>
        <v>1</v>
      </c>
      <c r="AQ71" s="91">
        <f t="shared" si="14"/>
        <v>1</v>
      </c>
      <c r="AR71" s="91">
        <f t="shared" si="14"/>
        <v>1</v>
      </c>
      <c r="AS71" s="91">
        <f t="shared" si="14"/>
        <v>1</v>
      </c>
      <c r="AT71" s="91">
        <f t="shared" si="14"/>
        <v>1</v>
      </c>
      <c r="AU71" s="91" t="s">
        <v>78</v>
      </c>
      <c r="AV71" s="91"/>
      <c r="AW71" s="91"/>
    </row>
    <row r="72" spans="1:49" x14ac:dyDescent="0.25">
      <c r="A72" s="91">
        <f>social_cost!A72</f>
        <v>2475</v>
      </c>
      <c r="B72" s="94">
        <f>social_cost!B72</f>
        <v>16.037385453822978</v>
      </c>
      <c r="C72" s="95">
        <f>social_cost!C72</f>
        <v>4670.7890625</v>
      </c>
      <c r="D72" s="91">
        <f t="shared" si="13"/>
        <v>1</v>
      </c>
      <c r="E72" s="91">
        <f t="shared" si="13"/>
        <v>1</v>
      </c>
      <c r="F72" s="91">
        <f t="shared" si="13"/>
        <v>1</v>
      </c>
      <c r="G72" s="91">
        <f t="shared" si="13"/>
        <v>1</v>
      </c>
      <c r="H72" s="91">
        <f t="shared" si="13"/>
        <v>1</v>
      </c>
      <c r="I72" s="91">
        <f t="shared" si="13"/>
        <v>1</v>
      </c>
      <c r="J72" s="91">
        <f t="shared" si="13"/>
        <v>1</v>
      </c>
      <c r="K72" s="91">
        <f t="shared" si="13"/>
        <v>1</v>
      </c>
      <c r="L72" s="91">
        <f t="shared" si="13"/>
        <v>1</v>
      </c>
      <c r="M72" s="91">
        <f t="shared" si="13"/>
        <v>1</v>
      </c>
      <c r="N72" s="91">
        <f t="shared" si="13"/>
        <v>1</v>
      </c>
      <c r="O72" s="91">
        <f t="shared" si="13"/>
        <v>1</v>
      </c>
      <c r="P72" s="91">
        <f t="shared" si="13"/>
        <v>1</v>
      </c>
      <c r="Q72" s="91">
        <f t="shared" si="13"/>
        <v>1</v>
      </c>
      <c r="R72" s="91">
        <f t="shared" si="13"/>
        <v>1</v>
      </c>
      <c r="S72" s="91">
        <f t="shared" si="13"/>
        <v>1</v>
      </c>
      <c r="T72" s="91">
        <f t="shared" si="12"/>
        <v>1</v>
      </c>
      <c r="U72" s="91">
        <f t="shared" si="12"/>
        <v>1</v>
      </c>
      <c r="V72" s="91">
        <f t="shared" si="12"/>
        <v>1</v>
      </c>
      <c r="W72" s="91">
        <f t="shared" si="12"/>
        <v>1</v>
      </c>
      <c r="X72" s="91">
        <f t="shared" si="12"/>
        <v>1</v>
      </c>
      <c r="Y72" s="91">
        <f t="shared" si="12"/>
        <v>1</v>
      </c>
      <c r="Z72" s="91">
        <f t="shared" si="12"/>
        <v>1</v>
      </c>
      <c r="AA72" s="91">
        <f t="shared" si="12"/>
        <v>1</v>
      </c>
      <c r="AB72" s="91">
        <f t="shared" si="12"/>
        <v>1</v>
      </c>
      <c r="AC72" s="91">
        <f t="shared" si="12"/>
        <v>1</v>
      </c>
      <c r="AD72" s="91">
        <f t="shared" si="12"/>
        <v>1</v>
      </c>
      <c r="AE72" s="91">
        <f t="shared" si="12"/>
        <v>1</v>
      </c>
      <c r="AF72" s="91">
        <f t="shared" si="12"/>
        <v>1</v>
      </c>
      <c r="AG72" s="91">
        <f t="shared" si="12"/>
        <v>1</v>
      </c>
      <c r="AH72" s="91">
        <f t="shared" si="12"/>
        <v>1</v>
      </c>
      <c r="AI72" s="91">
        <f t="shared" si="12"/>
        <v>1</v>
      </c>
      <c r="AJ72" s="91">
        <f t="shared" si="14"/>
        <v>1</v>
      </c>
      <c r="AK72" s="91">
        <f t="shared" si="14"/>
        <v>1</v>
      </c>
      <c r="AL72" s="91">
        <f t="shared" si="14"/>
        <v>1</v>
      </c>
      <c r="AM72" s="91">
        <f t="shared" si="14"/>
        <v>1</v>
      </c>
      <c r="AN72" s="91">
        <f t="shared" si="14"/>
        <v>1</v>
      </c>
      <c r="AO72" s="91">
        <f t="shared" si="14"/>
        <v>1</v>
      </c>
      <c r="AP72" s="91">
        <f t="shared" si="14"/>
        <v>1</v>
      </c>
      <c r="AQ72" s="91">
        <f t="shared" si="14"/>
        <v>1</v>
      </c>
      <c r="AR72" s="91">
        <f t="shared" si="14"/>
        <v>1</v>
      </c>
      <c r="AS72" s="91">
        <f t="shared" si="14"/>
        <v>1</v>
      </c>
      <c r="AT72" s="91">
        <f t="shared" si="14"/>
        <v>1</v>
      </c>
      <c r="AU72" s="91" t="s">
        <v>78</v>
      </c>
      <c r="AV72" s="91"/>
      <c r="AW72" s="91"/>
    </row>
    <row r="73" spans="1:49" x14ac:dyDescent="0.25">
      <c r="A73" s="91">
        <f>social_cost!A73</f>
        <v>3000</v>
      </c>
      <c r="B73" s="94">
        <f>social_cost!B73</f>
        <v>18.328992795054951</v>
      </c>
      <c r="C73" s="95">
        <f>social_cost!C73</f>
        <v>6862.4999999999991</v>
      </c>
      <c r="D73" s="91">
        <f t="shared" si="13"/>
        <v>1</v>
      </c>
      <c r="E73" s="91">
        <f t="shared" si="13"/>
        <v>1</v>
      </c>
      <c r="F73" s="91">
        <f t="shared" si="13"/>
        <v>1</v>
      </c>
      <c r="G73" s="91">
        <f t="shared" si="13"/>
        <v>1</v>
      </c>
      <c r="H73" s="91">
        <f t="shared" si="13"/>
        <v>1</v>
      </c>
      <c r="I73" s="91">
        <f t="shared" si="13"/>
        <v>1</v>
      </c>
      <c r="J73" s="91">
        <f t="shared" si="13"/>
        <v>1</v>
      </c>
      <c r="K73" s="91">
        <f t="shared" si="13"/>
        <v>1</v>
      </c>
      <c r="L73" s="91">
        <f t="shared" si="13"/>
        <v>1</v>
      </c>
      <c r="M73" s="91">
        <f t="shared" si="13"/>
        <v>1</v>
      </c>
      <c r="N73" s="91">
        <f t="shared" si="13"/>
        <v>1</v>
      </c>
      <c r="O73" s="91">
        <f t="shared" si="13"/>
        <v>1</v>
      </c>
      <c r="P73" s="91">
        <f t="shared" si="13"/>
        <v>1</v>
      </c>
      <c r="Q73" s="91">
        <f t="shared" si="13"/>
        <v>1</v>
      </c>
      <c r="R73" s="91">
        <f t="shared" si="13"/>
        <v>1</v>
      </c>
      <c r="S73" s="91">
        <f t="shared" ref="S73:AH74" si="15">IF($A73&lt;S$5,0,1)</f>
        <v>1</v>
      </c>
      <c r="T73" s="91">
        <f t="shared" si="15"/>
        <v>1</v>
      </c>
      <c r="U73" s="91">
        <f t="shared" si="15"/>
        <v>1</v>
      </c>
      <c r="V73" s="91">
        <f t="shared" si="15"/>
        <v>1</v>
      </c>
      <c r="W73" s="91">
        <f t="shared" si="15"/>
        <v>1</v>
      </c>
      <c r="X73" s="91">
        <f t="shared" si="15"/>
        <v>1</v>
      </c>
      <c r="Y73" s="91">
        <f t="shared" si="15"/>
        <v>1</v>
      </c>
      <c r="Z73" s="91">
        <f t="shared" si="15"/>
        <v>1</v>
      </c>
      <c r="AA73" s="91">
        <f t="shared" si="15"/>
        <v>1</v>
      </c>
      <c r="AB73" s="91">
        <f t="shared" si="15"/>
        <v>1</v>
      </c>
      <c r="AC73" s="91">
        <f t="shared" si="15"/>
        <v>1</v>
      </c>
      <c r="AD73" s="91">
        <f t="shared" si="15"/>
        <v>1</v>
      </c>
      <c r="AE73" s="91">
        <f t="shared" si="15"/>
        <v>1</v>
      </c>
      <c r="AF73" s="91">
        <f t="shared" si="15"/>
        <v>1</v>
      </c>
      <c r="AG73" s="91">
        <f t="shared" si="15"/>
        <v>1</v>
      </c>
      <c r="AH73" s="91">
        <f t="shared" si="15"/>
        <v>1</v>
      </c>
      <c r="AI73" s="91">
        <f t="shared" ref="AI73:AI74" si="16">IF($A73&lt;AI$5,0,1)</f>
        <v>1</v>
      </c>
      <c r="AJ73" s="91">
        <f t="shared" si="14"/>
        <v>1</v>
      </c>
      <c r="AK73" s="91">
        <f t="shared" si="14"/>
        <v>1</v>
      </c>
      <c r="AL73" s="91">
        <f t="shared" si="14"/>
        <v>1</v>
      </c>
      <c r="AM73" s="91">
        <f t="shared" si="14"/>
        <v>1</v>
      </c>
      <c r="AN73" s="91">
        <f t="shared" si="14"/>
        <v>1</v>
      </c>
      <c r="AO73" s="91">
        <f t="shared" si="14"/>
        <v>1</v>
      </c>
      <c r="AP73" s="91">
        <f t="shared" si="14"/>
        <v>1</v>
      </c>
      <c r="AQ73" s="91">
        <f t="shared" si="14"/>
        <v>1</v>
      </c>
      <c r="AR73" s="91">
        <f t="shared" si="14"/>
        <v>1</v>
      </c>
      <c r="AS73" s="91">
        <f t="shared" si="14"/>
        <v>1</v>
      </c>
      <c r="AT73" s="91">
        <f t="shared" si="14"/>
        <v>1</v>
      </c>
      <c r="AU73" s="91" t="s">
        <v>78</v>
      </c>
      <c r="AV73" s="91"/>
      <c r="AW73" s="91"/>
    </row>
    <row r="74" spans="1:49" x14ac:dyDescent="0.25">
      <c r="A74" s="91">
        <f>social_cost!A74</f>
        <v>3600</v>
      </c>
      <c r="B74" s="94">
        <f>social_cost!B74</f>
        <v>0.66097141836900009</v>
      </c>
      <c r="C74" s="95">
        <f>social_cost!C74</f>
        <v>9881.9999999999982</v>
      </c>
      <c r="D74" s="91">
        <f t="shared" ref="D74:R74" si="17">IF($A74&lt;D$5,0,1)</f>
        <v>1</v>
      </c>
      <c r="E74" s="91">
        <f t="shared" si="17"/>
        <v>1</v>
      </c>
      <c r="F74" s="91">
        <f t="shared" si="17"/>
        <v>1</v>
      </c>
      <c r="G74" s="91">
        <f t="shared" si="17"/>
        <v>1</v>
      </c>
      <c r="H74" s="91">
        <f t="shared" si="17"/>
        <v>1</v>
      </c>
      <c r="I74" s="91">
        <f t="shared" si="17"/>
        <v>1</v>
      </c>
      <c r="J74" s="91">
        <f t="shared" si="17"/>
        <v>1</v>
      </c>
      <c r="K74" s="91">
        <f t="shared" si="17"/>
        <v>1</v>
      </c>
      <c r="L74" s="91">
        <f t="shared" si="17"/>
        <v>1</v>
      </c>
      <c r="M74" s="91">
        <f t="shared" si="17"/>
        <v>1</v>
      </c>
      <c r="N74" s="91">
        <f t="shared" si="17"/>
        <v>1</v>
      </c>
      <c r="O74" s="91">
        <f t="shared" si="17"/>
        <v>1</v>
      </c>
      <c r="P74" s="91">
        <f t="shared" si="17"/>
        <v>1</v>
      </c>
      <c r="Q74" s="91">
        <f t="shared" si="17"/>
        <v>1</v>
      </c>
      <c r="R74" s="91">
        <f t="shared" si="17"/>
        <v>1</v>
      </c>
      <c r="S74" s="91">
        <f t="shared" si="15"/>
        <v>1</v>
      </c>
      <c r="T74" s="91">
        <f t="shared" si="15"/>
        <v>1</v>
      </c>
      <c r="U74" s="91">
        <f t="shared" si="15"/>
        <v>1</v>
      </c>
      <c r="V74" s="91">
        <f t="shared" si="15"/>
        <v>1</v>
      </c>
      <c r="W74" s="91">
        <f t="shared" si="15"/>
        <v>1</v>
      </c>
      <c r="X74" s="91">
        <f t="shared" si="15"/>
        <v>1</v>
      </c>
      <c r="Y74" s="91">
        <f t="shared" si="15"/>
        <v>1</v>
      </c>
      <c r="Z74" s="91">
        <f t="shared" si="15"/>
        <v>1</v>
      </c>
      <c r="AA74" s="91">
        <f t="shared" si="15"/>
        <v>1</v>
      </c>
      <c r="AB74" s="91">
        <f t="shared" si="15"/>
        <v>1</v>
      </c>
      <c r="AC74" s="91">
        <f t="shared" si="15"/>
        <v>1</v>
      </c>
      <c r="AD74" s="91">
        <f t="shared" si="15"/>
        <v>1</v>
      </c>
      <c r="AE74" s="91">
        <f t="shared" si="15"/>
        <v>1</v>
      </c>
      <c r="AF74" s="91">
        <f t="shared" si="15"/>
        <v>1</v>
      </c>
      <c r="AG74" s="91">
        <f t="shared" si="15"/>
        <v>1</v>
      </c>
      <c r="AH74" s="91">
        <f t="shared" si="15"/>
        <v>1</v>
      </c>
      <c r="AI74" s="91">
        <f t="shared" si="16"/>
        <v>1</v>
      </c>
      <c r="AJ74" s="91">
        <f t="shared" si="14"/>
        <v>1</v>
      </c>
      <c r="AK74" s="91">
        <f t="shared" si="14"/>
        <v>1</v>
      </c>
      <c r="AL74" s="91">
        <f t="shared" si="14"/>
        <v>1</v>
      </c>
      <c r="AM74" s="91">
        <f t="shared" si="14"/>
        <v>1</v>
      </c>
      <c r="AN74" s="91">
        <f t="shared" si="14"/>
        <v>1</v>
      </c>
      <c r="AO74" s="91">
        <f t="shared" si="14"/>
        <v>1</v>
      </c>
      <c r="AP74" s="91">
        <f t="shared" si="14"/>
        <v>1</v>
      </c>
      <c r="AQ74" s="91">
        <f t="shared" si="14"/>
        <v>1</v>
      </c>
      <c r="AR74" s="91">
        <f t="shared" si="14"/>
        <v>1</v>
      </c>
      <c r="AS74" s="91">
        <f t="shared" si="14"/>
        <v>1</v>
      </c>
      <c r="AT74" s="91">
        <f t="shared" si="14"/>
        <v>1</v>
      </c>
      <c r="AU74" s="91" t="s">
        <v>78</v>
      </c>
      <c r="AV74" s="91"/>
      <c r="AW74" s="91"/>
    </row>
    <row r="75" spans="1:49" x14ac:dyDescent="0.25">
      <c r="A75" s="91"/>
      <c r="B75" s="94"/>
      <c r="C75" s="95"/>
      <c r="D75" s="91" t="s">
        <v>78</v>
      </c>
      <c r="E75" s="91" t="s">
        <v>78</v>
      </c>
      <c r="F75" s="91" t="s">
        <v>78</v>
      </c>
      <c r="G75" s="91" t="s">
        <v>78</v>
      </c>
      <c r="H75" s="91" t="s">
        <v>78</v>
      </c>
      <c r="I75" s="91" t="s">
        <v>78</v>
      </c>
      <c r="J75" s="91" t="s">
        <v>78</v>
      </c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 t="s">
        <v>78</v>
      </c>
      <c r="AD75" s="91" t="s">
        <v>78</v>
      </c>
      <c r="AE75" s="91" t="s">
        <v>78</v>
      </c>
      <c r="AF75" s="91" t="s">
        <v>78</v>
      </c>
      <c r="AG75" s="91" t="s">
        <v>78</v>
      </c>
      <c r="AH75" s="91" t="s">
        <v>78</v>
      </c>
      <c r="AI75" s="91" t="s">
        <v>78</v>
      </c>
      <c r="AJ75" s="91" t="s">
        <v>78</v>
      </c>
      <c r="AK75" s="91" t="s">
        <v>78</v>
      </c>
      <c r="AL75" s="91" t="s">
        <v>78</v>
      </c>
      <c r="AM75" s="91" t="s">
        <v>78</v>
      </c>
      <c r="AN75" s="91" t="s">
        <v>78</v>
      </c>
      <c r="AO75" s="91" t="s">
        <v>78</v>
      </c>
      <c r="AP75" s="91" t="s">
        <v>78</v>
      </c>
      <c r="AQ75" s="91" t="s">
        <v>78</v>
      </c>
      <c r="AR75" s="91" t="s">
        <v>78</v>
      </c>
      <c r="AS75" s="91" t="s">
        <v>78</v>
      </c>
      <c r="AT75" s="91" t="s">
        <v>78</v>
      </c>
      <c r="AU75" s="91" t="s">
        <v>78</v>
      </c>
      <c r="AV75" s="91"/>
      <c r="AW75" s="9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5"/>
  <sheetViews>
    <sheetView workbookViewId="0">
      <selection activeCell="E12" sqref="E12"/>
    </sheetView>
  </sheetViews>
  <sheetFormatPr defaultColWidth="9.09765625" defaultRowHeight="11.5" x14ac:dyDescent="0.25"/>
  <cols>
    <col min="1" max="1" width="13" style="62" customWidth="1"/>
    <col min="2" max="2" width="10" style="64" bestFit="1" customWidth="1"/>
    <col min="3" max="3" width="10" style="29" bestFit="1" customWidth="1"/>
    <col min="4" max="4" width="9.09765625" style="62"/>
    <col min="5" max="10" width="6" style="62" bestFit="1" customWidth="1"/>
    <col min="11" max="28" width="6" style="62" customWidth="1"/>
    <col min="29" max="46" width="6" style="62" bestFit="1" customWidth="1"/>
    <col min="47" max="16384" width="9.09765625" style="62"/>
  </cols>
  <sheetData>
    <row r="1" spans="1:49" x14ac:dyDescent="0.25">
      <c r="A1" s="62" t="s">
        <v>82</v>
      </c>
    </row>
    <row r="4" spans="1:49" x14ac:dyDescent="0.25">
      <c r="D4" s="62" t="s">
        <v>80</v>
      </c>
    </row>
    <row r="5" spans="1:49" x14ac:dyDescent="0.25">
      <c r="C5" s="69" t="s">
        <v>79</v>
      </c>
      <c r="D5" s="91">
        <f>social_cost!D5</f>
        <v>300</v>
      </c>
      <c r="E5" s="91">
        <f>social_cost!E5</f>
        <v>300</v>
      </c>
      <c r="F5" s="91">
        <f>social_cost!F5</f>
        <v>300</v>
      </c>
      <c r="G5" s="91">
        <f>social_cost!G5</f>
        <v>300</v>
      </c>
      <c r="H5" s="91">
        <f>social_cost!H5</f>
        <v>300</v>
      </c>
      <c r="I5" s="91">
        <f>social_cost!I5</f>
        <v>300</v>
      </c>
      <c r="J5" s="91">
        <f>social_cost!J5</f>
        <v>300</v>
      </c>
      <c r="K5" s="91">
        <f>social_cost!K5</f>
        <v>375</v>
      </c>
      <c r="L5" s="91">
        <f>social_cost!L5</f>
        <v>375</v>
      </c>
      <c r="M5" s="91">
        <f>social_cost!M5</f>
        <v>375</v>
      </c>
      <c r="N5" s="91">
        <f>social_cost!N5</f>
        <v>375</v>
      </c>
      <c r="O5" s="91">
        <f>social_cost!O5</f>
        <v>375</v>
      </c>
      <c r="P5" s="91">
        <f>social_cost!P5</f>
        <v>375</v>
      </c>
      <c r="Q5" s="91">
        <f>social_cost!Q5</f>
        <v>450</v>
      </c>
      <c r="R5" s="91">
        <f>social_cost!R5</f>
        <v>450</v>
      </c>
      <c r="S5" s="91">
        <f>social_cost!S5</f>
        <v>450</v>
      </c>
      <c r="T5" s="91">
        <f>social_cost!T5</f>
        <v>450</v>
      </c>
      <c r="U5" s="91">
        <f>social_cost!U5</f>
        <v>450</v>
      </c>
      <c r="V5" s="91">
        <f>social_cost!V5</f>
        <v>450</v>
      </c>
      <c r="W5" s="91">
        <f>social_cost!W5</f>
        <v>500</v>
      </c>
      <c r="X5" s="91">
        <f>social_cost!X5</f>
        <v>500</v>
      </c>
      <c r="Y5" s="91">
        <f>social_cost!Y5</f>
        <v>500</v>
      </c>
      <c r="Z5" s="91">
        <f>social_cost!Z5</f>
        <v>500</v>
      </c>
      <c r="AA5" s="91">
        <f>social_cost!AA5</f>
        <v>500</v>
      </c>
      <c r="AB5" s="91">
        <f>social_cost!AB5</f>
        <v>500</v>
      </c>
      <c r="AC5" s="91">
        <f>social_cost!AC5</f>
        <v>250</v>
      </c>
      <c r="AD5" s="91">
        <f>social_cost!AD5</f>
        <v>250</v>
      </c>
      <c r="AE5" s="91">
        <f>social_cost!AE5</f>
        <v>250</v>
      </c>
      <c r="AF5" s="91">
        <f>social_cost!AF5</f>
        <v>250</v>
      </c>
      <c r="AG5" s="91">
        <f>social_cost!AG5</f>
        <v>250</v>
      </c>
      <c r="AH5" s="91">
        <f>social_cost!AH5</f>
        <v>250</v>
      </c>
      <c r="AI5" s="91">
        <f>social_cost!AI5</f>
        <v>200</v>
      </c>
      <c r="AJ5" s="91">
        <f>social_cost!AJ5</f>
        <v>200</v>
      </c>
      <c r="AK5" s="91">
        <f>social_cost!AK5</f>
        <v>200</v>
      </c>
      <c r="AL5" s="91">
        <f>social_cost!AL5</f>
        <v>200</v>
      </c>
      <c r="AM5" s="91">
        <f>social_cost!AM5</f>
        <v>200</v>
      </c>
      <c r="AN5" s="91">
        <f>social_cost!AN5</f>
        <v>200</v>
      </c>
      <c r="AO5" s="91">
        <f>social_cost!AO5</f>
        <v>150</v>
      </c>
      <c r="AP5" s="91">
        <f>social_cost!AP5</f>
        <v>150</v>
      </c>
      <c r="AQ5" s="91">
        <f>social_cost!AQ5</f>
        <v>150</v>
      </c>
      <c r="AR5" s="91">
        <f>social_cost!AR5</f>
        <v>150</v>
      </c>
      <c r="AS5" s="91">
        <f>social_cost!AS5</f>
        <v>150</v>
      </c>
      <c r="AT5" s="91">
        <f>social_cost!AT5</f>
        <v>150</v>
      </c>
      <c r="AU5" s="91"/>
      <c r="AV5" s="91"/>
      <c r="AW5" s="91"/>
    </row>
    <row r="6" spans="1:49" x14ac:dyDescent="0.25">
      <c r="C6" s="69" t="str">
        <f>social_cost!C6</f>
        <v># crew staff notionally allocated to water</v>
      </c>
      <c r="D6" s="91">
        <f>social_cost!D6</f>
        <v>97.999604422243678</v>
      </c>
      <c r="E6" s="91">
        <f>social_cost!E6</f>
        <v>107.79956486446805</v>
      </c>
      <c r="F6" s="91">
        <f>social_cost!F6</f>
        <v>117.59952530669241</v>
      </c>
      <c r="G6" s="91">
        <f>social_cost!G6</f>
        <v>127.39948574891679</v>
      </c>
      <c r="H6" s="91">
        <f>social_cost!H6</f>
        <v>88.199643980019317</v>
      </c>
      <c r="I6" s="91">
        <f>social_cost!I6</f>
        <v>78.399683537794942</v>
      </c>
      <c r="J6" s="91">
        <f>social_cost!J6</f>
        <v>68.599723095570567</v>
      </c>
      <c r="K6" s="91">
        <f>social_cost!K6</f>
        <v>107.79956486446805</v>
      </c>
      <c r="L6" s="91">
        <f>social_cost!L6</f>
        <v>117.59952530669241</v>
      </c>
      <c r="M6" s="91">
        <f>social_cost!M6</f>
        <v>127.39948574891679</v>
      </c>
      <c r="N6" s="91">
        <f>social_cost!N6</f>
        <v>88.199643980019317</v>
      </c>
      <c r="O6" s="91">
        <f>social_cost!O6</f>
        <v>78.399683537794942</v>
      </c>
      <c r="P6" s="91">
        <f>social_cost!P6</f>
        <v>97.999604422243678</v>
      </c>
      <c r="Q6" s="91">
        <f>social_cost!Q6</f>
        <v>107.79956486446805</v>
      </c>
      <c r="R6" s="91">
        <f>social_cost!R6</f>
        <v>117.59952530669241</v>
      </c>
      <c r="S6" s="91">
        <f>social_cost!S6</f>
        <v>127.39948574891679</v>
      </c>
      <c r="T6" s="91">
        <f>social_cost!T6</f>
        <v>88.199643980019317</v>
      </c>
      <c r="U6" s="91">
        <f>social_cost!U6</f>
        <v>78.399683537794942</v>
      </c>
      <c r="V6" s="91">
        <f>social_cost!V6</f>
        <v>97.999604422243678</v>
      </c>
      <c r="W6" s="91">
        <f>social_cost!W6</f>
        <v>107.79956486446805</v>
      </c>
      <c r="X6" s="91">
        <f>social_cost!X6</f>
        <v>117.59952530669241</v>
      </c>
      <c r="Y6" s="91">
        <f>social_cost!Y6</f>
        <v>127.39948574891679</v>
      </c>
      <c r="Z6" s="91">
        <f>social_cost!Z6</f>
        <v>88.199643980019317</v>
      </c>
      <c r="AA6" s="91">
        <f>social_cost!AA6</f>
        <v>78.399683537794942</v>
      </c>
      <c r="AB6" s="91">
        <f>social_cost!AB6</f>
        <v>97.999604422243678</v>
      </c>
      <c r="AC6" s="91">
        <f>social_cost!AC6</f>
        <v>107.79956486446805</v>
      </c>
      <c r="AD6" s="91">
        <f>social_cost!AD6</f>
        <v>117.59952530669241</v>
      </c>
      <c r="AE6" s="91">
        <f>social_cost!AE6</f>
        <v>127.39948574891679</v>
      </c>
      <c r="AF6" s="91">
        <f>social_cost!AF6</f>
        <v>88.199643980019317</v>
      </c>
      <c r="AG6" s="91">
        <f>social_cost!AG6</f>
        <v>78.399683537794942</v>
      </c>
      <c r="AH6" s="91">
        <f>social_cost!AH6</f>
        <v>97.999604422243678</v>
      </c>
      <c r="AI6" s="91">
        <f>social_cost!AI6</f>
        <v>107.79956486446805</v>
      </c>
      <c r="AJ6" s="91">
        <f>social_cost!AJ6</f>
        <v>117.59952530669241</v>
      </c>
      <c r="AK6" s="91">
        <f>social_cost!AK6</f>
        <v>127.39948574891679</v>
      </c>
      <c r="AL6" s="91">
        <f>social_cost!AL6</f>
        <v>88.199643980019317</v>
      </c>
      <c r="AM6" s="91">
        <f>social_cost!AM6</f>
        <v>78.399683537794942</v>
      </c>
      <c r="AN6" s="91">
        <f>social_cost!AN6</f>
        <v>97.999604422243678</v>
      </c>
      <c r="AO6" s="91">
        <f>social_cost!AO6</f>
        <v>107.79956486446805</v>
      </c>
      <c r="AP6" s="91">
        <f>social_cost!AP6</f>
        <v>117.59952530669241</v>
      </c>
      <c r="AQ6" s="91">
        <f>social_cost!AQ6</f>
        <v>127.39948574891679</v>
      </c>
      <c r="AR6" s="91">
        <f>social_cost!AR6</f>
        <v>88.199643980019317</v>
      </c>
      <c r="AS6" s="91">
        <f>social_cost!AS6</f>
        <v>78.399683537794942</v>
      </c>
      <c r="AT6" s="91">
        <f>social_cost!AT6</f>
        <v>97.999604422243678</v>
      </c>
      <c r="AU6" s="91"/>
      <c r="AV6" s="91"/>
      <c r="AW6" s="91"/>
    </row>
    <row r="7" spans="1:49" x14ac:dyDescent="0.25"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</row>
    <row r="8" spans="1:49" ht="34.5" x14ac:dyDescent="0.25">
      <c r="A8" s="62" t="s">
        <v>75</v>
      </c>
      <c r="B8" s="64" t="s">
        <v>76</v>
      </c>
      <c r="C8" s="68" t="s">
        <v>77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</row>
    <row r="9" spans="1:49" x14ac:dyDescent="0.25">
      <c r="A9" s="91">
        <f>social_cost!A9</f>
        <v>0</v>
      </c>
      <c r="B9" s="94">
        <f>social_cost!B9</f>
        <v>4.6609541169517002E-2</v>
      </c>
      <c r="C9" s="95">
        <f>social_cost!C9</f>
        <v>0</v>
      </c>
      <c r="D9" s="91">
        <f>IF($A9&lt;D$5,1,0)</f>
        <v>1</v>
      </c>
      <c r="E9" s="91">
        <f t="shared" ref="E9:T24" si="0">IF($A9&lt;E$5,1,0)</f>
        <v>1</v>
      </c>
      <c r="F9" s="91">
        <f t="shared" si="0"/>
        <v>1</v>
      </c>
      <c r="G9" s="91">
        <f t="shared" si="0"/>
        <v>1</v>
      </c>
      <c r="H9" s="91">
        <f t="shared" si="0"/>
        <v>1</v>
      </c>
      <c r="I9" s="91">
        <f t="shared" si="0"/>
        <v>1</v>
      </c>
      <c r="J9" s="91">
        <f t="shared" si="0"/>
        <v>1</v>
      </c>
      <c r="K9" s="91">
        <f t="shared" si="0"/>
        <v>1</v>
      </c>
      <c r="L9" s="91">
        <f t="shared" si="0"/>
        <v>1</v>
      </c>
      <c r="M9" s="91">
        <f t="shared" si="0"/>
        <v>1</v>
      </c>
      <c r="N9" s="91">
        <f t="shared" si="0"/>
        <v>1</v>
      </c>
      <c r="O9" s="91">
        <f t="shared" si="0"/>
        <v>1</v>
      </c>
      <c r="P9" s="91">
        <f t="shared" si="0"/>
        <v>1</v>
      </c>
      <c r="Q9" s="91">
        <f t="shared" si="0"/>
        <v>1</v>
      </c>
      <c r="R9" s="91">
        <f t="shared" si="0"/>
        <v>1</v>
      </c>
      <c r="S9" s="91">
        <f t="shared" si="0"/>
        <v>1</v>
      </c>
      <c r="T9" s="91">
        <f t="shared" si="0"/>
        <v>1</v>
      </c>
      <c r="U9" s="91">
        <f t="shared" ref="U9:AJ24" si="1">IF($A9&lt;U$5,1,0)</f>
        <v>1</v>
      </c>
      <c r="V9" s="91">
        <f t="shared" si="1"/>
        <v>1</v>
      </c>
      <c r="W9" s="91">
        <f t="shared" si="1"/>
        <v>1</v>
      </c>
      <c r="X9" s="91">
        <f t="shared" si="1"/>
        <v>1</v>
      </c>
      <c r="Y9" s="91">
        <f t="shared" si="1"/>
        <v>1</v>
      </c>
      <c r="Z9" s="91">
        <f t="shared" si="1"/>
        <v>1</v>
      </c>
      <c r="AA9" s="91">
        <f t="shared" si="1"/>
        <v>1</v>
      </c>
      <c r="AB9" s="91">
        <f t="shared" si="1"/>
        <v>1</v>
      </c>
      <c r="AC9" s="91">
        <f t="shared" si="1"/>
        <v>1</v>
      </c>
      <c r="AD9" s="91">
        <f t="shared" si="1"/>
        <v>1</v>
      </c>
      <c r="AE9" s="91">
        <f t="shared" si="1"/>
        <v>1</v>
      </c>
      <c r="AF9" s="91">
        <f t="shared" si="1"/>
        <v>1</v>
      </c>
      <c r="AG9" s="91">
        <f t="shared" si="1"/>
        <v>1</v>
      </c>
      <c r="AH9" s="91">
        <f t="shared" si="1"/>
        <v>1</v>
      </c>
      <c r="AI9" s="91">
        <f t="shared" si="1"/>
        <v>1</v>
      </c>
      <c r="AJ9" s="91">
        <f t="shared" si="1"/>
        <v>1</v>
      </c>
      <c r="AK9" s="91">
        <f t="shared" ref="AK9:AT24" si="2">IF($A9&lt;AK$5,1,0)</f>
        <v>1</v>
      </c>
      <c r="AL9" s="91">
        <f t="shared" si="2"/>
        <v>1</v>
      </c>
      <c r="AM9" s="91">
        <f t="shared" si="2"/>
        <v>1</v>
      </c>
      <c r="AN9" s="91">
        <f t="shared" si="2"/>
        <v>1</v>
      </c>
      <c r="AO9" s="91">
        <f t="shared" si="2"/>
        <v>1</v>
      </c>
      <c r="AP9" s="91">
        <f t="shared" si="2"/>
        <v>1</v>
      </c>
      <c r="AQ9" s="91">
        <f t="shared" si="2"/>
        <v>1</v>
      </c>
      <c r="AR9" s="91">
        <f t="shared" si="2"/>
        <v>1</v>
      </c>
      <c r="AS9" s="91">
        <f t="shared" si="2"/>
        <v>1</v>
      </c>
      <c r="AT9" s="91">
        <f t="shared" si="2"/>
        <v>1</v>
      </c>
      <c r="AU9" s="91" t="s">
        <v>78</v>
      </c>
      <c r="AV9" s="91"/>
      <c r="AW9" s="91"/>
    </row>
    <row r="10" spans="1:49" x14ac:dyDescent="0.25">
      <c r="A10" s="91">
        <f>social_cost!A10</f>
        <v>20</v>
      </c>
      <c r="B10" s="94">
        <f>social_cost!B10</f>
        <v>2.7082278393734955</v>
      </c>
      <c r="C10" s="95">
        <f>social_cost!C10</f>
        <v>0.30499999999999999</v>
      </c>
      <c r="D10" s="91">
        <f t="shared" ref="D10:S25" si="3">IF($A10&lt;D$5,1,0)</f>
        <v>1</v>
      </c>
      <c r="E10" s="91">
        <f t="shared" si="0"/>
        <v>1</v>
      </c>
      <c r="F10" s="91">
        <f t="shared" si="0"/>
        <v>1</v>
      </c>
      <c r="G10" s="91">
        <f t="shared" si="0"/>
        <v>1</v>
      </c>
      <c r="H10" s="91">
        <f t="shared" si="0"/>
        <v>1</v>
      </c>
      <c r="I10" s="91">
        <f t="shared" si="0"/>
        <v>1</v>
      </c>
      <c r="J10" s="91">
        <f t="shared" si="0"/>
        <v>1</v>
      </c>
      <c r="K10" s="91">
        <f t="shared" si="0"/>
        <v>1</v>
      </c>
      <c r="L10" s="91">
        <f t="shared" si="0"/>
        <v>1</v>
      </c>
      <c r="M10" s="91">
        <f t="shared" si="0"/>
        <v>1</v>
      </c>
      <c r="N10" s="91">
        <f t="shared" si="0"/>
        <v>1</v>
      </c>
      <c r="O10" s="91">
        <f t="shared" si="0"/>
        <v>1</v>
      </c>
      <c r="P10" s="91">
        <f t="shared" si="0"/>
        <v>1</v>
      </c>
      <c r="Q10" s="91">
        <f t="shared" si="0"/>
        <v>1</v>
      </c>
      <c r="R10" s="91">
        <f t="shared" si="0"/>
        <v>1</v>
      </c>
      <c r="S10" s="91">
        <f t="shared" si="0"/>
        <v>1</v>
      </c>
      <c r="T10" s="91">
        <f t="shared" si="0"/>
        <v>1</v>
      </c>
      <c r="U10" s="91">
        <f t="shared" si="1"/>
        <v>1</v>
      </c>
      <c r="V10" s="91">
        <f t="shared" si="1"/>
        <v>1</v>
      </c>
      <c r="W10" s="91">
        <f t="shared" si="1"/>
        <v>1</v>
      </c>
      <c r="X10" s="91">
        <f t="shared" si="1"/>
        <v>1</v>
      </c>
      <c r="Y10" s="91">
        <f t="shared" si="1"/>
        <v>1</v>
      </c>
      <c r="Z10" s="91">
        <f t="shared" si="1"/>
        <v>1</v>
      </c>
      <c r="AA10" s="91">
        <f t="shared" si="1"/>
        <v>1</v>
      </c>
      <c r="AB10" s="91">
        <f t="shared" si="1"/>
        <v>1</v>
      </c>
      <c r="AC10" s="91">
        <f t="shared" si="1"/>
        <v>1</v>
      </c>
      <c r="AD10" s="91">
        <f t="shared" si="1"/>
        <v>1</v>
      </c>
      <c r="AE10" s="91">
        <f t="shared" si="1"/>
        <v>1</v>
      </c>
      <c r="AF10" s="91">
        <f t="shared" si="1"/>
        <v>1</v>
      </c>
      <c r="AG10" s="91">
        <f t="shared" si="1"/>
        <v>1</v>
      </c>
      <c r="AH10" s="91">
        <f t="shared" si="1"/>
        <v>1</v>
      </c>
      <c r="AI10" s="91">
        <f t="shared" si="1"/>
        <v>1</v>
      </c>
      <c r="AJ10" s="91">
        <f t="shared" si="1"/>
        <v>1</v>
      </c>
      <c r="AK10" s="91">
        <f t="shared" si="2"/>
        <v>1</v>
      </c>
      <c r="AL10" s="91">
        <f t="shared" si="2"/>
        <v>1</v>
      </c>
      <c r="AM10" s="91">
        <f t="shared" si="2"/>
        <v>1</v>
      </c>
      <c r="AN10" s="91">
        <f t="shared" si="2"/>
        <v>1</v>
      </c>
      <c r="AO10" s="91">
        <f t="shared" si="2"/>
        <v>1</v>
      </c>
      <c r="AP10" s="91">
        <f t="shared" si="2"/>
        <v>1</v>
      </c>
      <c r="AQ10" s="91">
        <f t="shared" si="2"/>
        <v>1</v>
      </c>
      <c r="AR10" s="91">
        <f t="shared" si="2"/>
        <v>1</v>
      </c>
      <c r="AS10" s="91">
        <f t="shared" si="2"/>
        <v>1</v>
      </c>
      <c r="AT10" s="91">
        <f t="shared" si="2"/>
        <v>1</v>
      </c>
      <c r="AU10" s="91" t="s">
        <v>78</v>
      </c>
      <c r="AV10" s="91"/>
      <c r="AW10" s="91"/>
    </row>
    <row r="11" spans="1:49" x14ac:dyDescent="0.25">
      <c r="A11" s="91">
        <f>social_cost!A11</f>
        <v>25</v>
      </c>
      <c r="B11" s="94">
        <f>social_cost!B11</f>
        <v>6.3867416700464785</v>
      </c>
      <c r="C11" s="95">
        <f>social_cost!C11</f>
        <v>0.4765625</v>
      </c>
      <c r="D11" s="91">
        <f t="shared" si="3"/>
        <v>1</v>
      </c>
      <c r="E11" s="91">
        <f t="shared" si="0"/>
        <v>1</v>
      </c>
      <c r="F11" s="91">
        <f t="shared" si="0"/>
        <v>1</v>
      </c>
      <c r="G11" s="91">
        <f t="shared" si="0"/>
        <v>1</v>
      </c>
      <c r="H11" s="91">
        <f t="shared" si="0"/>
        <v>1</v>
      </c>
      <c r="I11" s="91">
        <f t="shared" si="0"/>
        <v>1</v>
      </c>
      <c r="J11" s="91">
        <f t="shared" si="0"/>
        <v>1</v>
      </c>
      <c r="K11" s="91">
        <f t="shared" si="0"/>
        <v>1</v>
      </c>
      <c r="L11" s="91">
        <f t="shared" si="0"/>
        <v>1</v>
      </c>
      <c r="M11" s="91">
        <f t="shared" si="0"/>
        <v>1</v>
      </c>
      <c r="N11" s="91">
        <f t="shared" si="0"/>
        <v>1</v>
      </c>
      <c r="O11" s="91">
        <f t="shared" si="0"/>
        <v>1</v>
      </c>
      <c r="P11" s="91">
        <f t="shared" si="0"/>
        <v>1</v>
      </c>
      <c r="Q11" s="91">
        <f t="shared" si="0"/>
        <v>1</v>
      </c>
      <c r="R11" s="91">
        <f t="shared" si="0"/>
        <v>1</v>
      </c>
      <c r="S11" s="91">
        <f t="shared" si="0"/>
        <v>1</v>
      </c>
      <c r="T11" s="91">
        <f t="shared" si="0"/>
        <v>1</v>
      </c>
      <c r="U11" s="91">
        <f t="shared" si="1"/>
        <v>1</v>
      </c>
      <c r="V11" s="91">
        <f t="shared" si="1"/>
        <v>1</v>
      </c>
      <c r="W11" s="91">
        <f t="shared" si="1"/>
        <v>1</v>
      </c>
      <c r="X11" s="91">
        <f t="shared" si="1"/>
        <v>1</v>
      </c>
      <c r="Y11" s="91">
        <f t="shared" si="1"/>
        <v>1</v>
      </c>
      <c r="Z11" s="91">
        <f t="shared" si="1"/>
        <v>1</v>
      </c>
      <c r="AA11" s="91">
        <f t="shared" si="1"/>
        <v>1</v>
      </c>
      <c r="AB11" s="91">
        <f t="shared" si="1"/>
        <v>1</v>
      </c>
      <c r="AC11" s="91">
        <f t="shared" si="1"/>
        <v>1</v>
      </c>
      <c r="AD11" s="91">
        <f t="shared" si="1"/>
        <v>1</v>
      </c>
      <c r="AE11" s="91">
        <f t="shared" si="1"/>
        <v>1</v>
      </c>
      <c r="AF11" s="91">
        <f t="shared" si="1"/>
        <v>1</v>
      </c>
      <c r="AG11" s="91">
        <f t="shared" si="1"/>
        <v>1</v>
      </c>
      <c r="AH11" s="91">
        <f t="shared" si="1"/>
        <v>1</v>
      </c>
      <c r="AI11" s="91">
        <f t="shared" si="1"/>
        <v>1</v>
      </c>
      <c r="AJ11" s="91">
        <f t="shared" si="1"/>
        <v>1</v>
      </c>
      <c r="AK11" s="91">
        <f t="shared" si="2"/>
        <v>1</v>
      </c>
      <c r="AL11" s="91">
        <f t="shared" si="2"/>
        <v>1</v>
      </c>
      <c r="AM11" s="91">
        <f t="shared" si="2"/>
        <v>1</v>
      </c>
      <c r="AN11" s="91">
        <f t="shared" si="2"/>
        <v>1</v>
      </c>
      <c r="AO11" s="91">
        <f t="shared" si="2"/>
        <v>1</v>
      </c>
      <c r="AP11" s="91">
        <f t="shared" si="2"/>
        <v>1</v>
      </c>
      <c r="AQ11" s="91">
        <f t="shared" si="2"/>
        <v>1</v>
      </c>
      <c r="AR11" s="91">
        <f t="shared" si="2"/>
        <v>1</v>
      </c>
      <c r="AS11" s="91">
        <f t="shared" si="2"/>
        <v>1</v>
      </c>
      <c r="AT11" s="91">
        <f t="shared" si="2"/>
        <v>1</v>
      </c>
      <c r="AU11" s="91" t="s">
        <v>78</v>
      </c>
      <c r="AV11" s="91"/>
      <c r="AW11" s="91"/>
    </row>
    <row r="12" spans="1:49" x14ac:dyDescent="0.25">
      <c r="A12" s="91">
        <f>social_cost!A12</f>
        <v>32</v>
      </c>
      <c r="B12" s="94">
        <f>social_cost!B12</f>
        <v>2.6509712871402265</v>
      </c>
      <c r="C12" s="95">
        <f>social_cost!C12</f>
        <v>0.78080000000000005</v>
      </c>
      <c r="D12" s="91">
        <f t="shared" si="3"/>
        <v>1</v>
      </c>
      <c r="E12" s="91">
        <f t="shared" si="0"/>
        <v>1</v>
      </c>
      <c r="F12" s="91">
        <f t="shared" si="0"/>
        <v>1</v>
      </c>
      <c r="G12" s="91">
        <f t="shared" si="0"/>
        <v>1</v>
      </c>
      <c r="H12" s="91">
        <f t="shared" si="0"/>
        <v>1</v>
      </c>
      <c r="I12" s="91">
        <f t="shared" si="0"/>
        <v>1</v>
      </c>
      <c r="J12" s="91">
        <f t="shared" si="0"/>
        <v>1</v>
      </c>
      <c r="K12" s="91">
        <f t="shared" si="0"/>
        <v>1</v>
      </c>
      <c r="L12" s="91">
        <f t="shared" si="0"/>
        <v>1</v>
      </c>
      <c r="M12" s="91">
        <f t="shared" si="0"/>
        <v>1</v>
      </c>
      <c r="N12" s="91">
        <f t="shared" si="0"/>
        <v>1</v>
      </c>
      <c r="O12" s="91">
        <f t="shared" si="0"/>
        <v>1</v>
      </c>
      <c r="P12" s="91">
        <f t="shared" si="0"/>
        <v>1</v>
      </c>
      <c r="Q12" s="91">
        <f t="shared" si="0"/>
        <v>1</v>
      </c>
      <c r="R12" s="91">
        <f t="shared" si="0"/>
        <v>1</v>
      </c>
      <c r="S12" s="91">
        <f t="shared" si="0"/>
        <v>1</v>
      </c>
      <c r="T12" s="91">
        <f t="shared" si="0"/>
        <v>1</v>
      </c>
      <c r="U12" s="91">
        <f t="shared" si="1"/>
        <v>1</v>
      </c>
      <c r="V12" s="91">
        <f t="shared" si="1"/>
        <v>1</v>
      </c>
      <c r="W12" s="91">
        <f t="shared" si="1"/>
        <v>1</v>
      </c>
      <c r="X12" s="91">
        <f t="shared" si="1"/>
        <v>1</v>
      </c>
      <c r="Y12" s="91">
        <f t="shared" si="1"/>
        <v>1</v>
      </c>
      <c r="Z12" s="91">
        <f t="shared" si="1"/>
        <v>1</v>
      </c>
      <c r="AA12" s="91">
        <f t="shared" si="1"/>
        <v>1</v>
      </c>
      <c r="AB12" s="91">
        <f t="shared" si="1"/>
        <v>1</v>
      </c>
      <c r="AC12" s="91">
        <f t="shared" si="1"/>
        <v>1</v>
      </c>
      <c r="AD12" s="91">
        <f t="shared" si="1"/>
        <v>1</v>
      </c>
      <c r="AE12" s="91">
        <f t="shared" si="1"/>
        <v>1</v>
      </c>
      <c r="AF12" s="91">
        <f t="shared" si="1"/>
        <v>1</v>
      </c>
      <c r="AG12" s="91">
        <f t="shared" si="1"/>
        <v>1</v>
      </c>
      <c r="AH12" s="91">
        <f t="shared" si="1"/>
        <v>1</v>
      </c>
      <c r="AI12" s="91">
        <f t="shared" si="1"/>
        <v>1</v>
      </c>
      <c r="AJ12" s="91">
        <f t="shared" si="1"/>
        <v>1</v>
      </c>
      <c r="AK12" s="91">
        <f t="shared" si="2"/>
        <v>1</v>
      </c>
      <c r="AL12" s="91">
        <f t="shared" si="2"/>
        <v>1</v>
      </c>
      <c r="AM12" s="91">
        <f t="shared" si="2"/>
        <v>1</v>
      </c>
      <c r="AN12" s="91">
        <f t="shared" si="2"/>
        <v>1</v>
      </c>
      <c r="AO12" s="91">
        <f t="shared" si="2"/>
        <v>1</v>
      </c>
      <c r="AP12" s="91">
        <f t="shared" si="2"/>
        <v>1</v>
      </c>
      <c r="AQ12" s="91">
        <f t="shared" si="2"/>
        <v>1</v>
      </c>
      <c r="AR12" s="91">
        <f t="shared" si="2"/>
        <v>1</v>
      </c>
      <c r="AS12" s="91">
        <f t="shared" si="2"/>
        <v>1</v>
      </c>
      <c r="AT12" s="91">
        <f t="shared" si="2"/>
        <v>1</v>
      </c>
      <c r="AU12" s="91" t="s">
        <v>78</v>
      </c>
      <c r="AV12" s="91"/>
      <c r="AW12" s="91"/>
    </row>
    <row r="13" spans="1:49" x14ac:dyDescent="0.25">
      <c r="A13" s="91">
        <f>social_cost!A13</f>
        <v>40</v>
      </c>
      <c r="B13" s="94">
        <f>social_cost!B13</f>
        <v>7.0527993038857142</v>
      </c>
      <c r="C13" s="95">
        <f>social_cost!C13</f>
        <v>1.22</v>
      </c>
      <c r="D13" s="91">
        <f t="shared" si="3"/>
        <v>1</v>
      </c>
      <c r="E13" s="91">
        <f t="shared" si="0"/>
        <v>1</v>
      </c>
      <c r="F13" s="91">
        <f t="shared" si="0"/>
        <v>1</v>
      </c>
      <c r="G13" s="91">
        <f t="shared" si="0"/>
        <v>1</v>
      </c>
      <c r="H13" s="91">
        <f t="shared" si="0"/>
        <v>1</v>
      </c>
      <c r="I13" s="91">
        <f t="shared" si="0"/>
        <v>1</v>
      </c>
      <c r="J13" s="91">
        <f t="shared" si="0"/>
        <v>1</v>
      </c>
      <c r="K13" s="91">
        <f t="shared" si="0"/>
        <v>1</v>
      </c>
      <c r="L13" s="91">
        <f t="shared" si="0"/>
        <v>1</v>
      </c>
      <c r="M13" s="91">
        <f t="shared" si="0"/>
        <v>1</v>
      </c>
      <c r="N13" s="91">
        <f t="shared" si="0"/>
        <v>1</v>
      </c>
      <c r="O13" s="91">
        <f t="shared" si="0"/>
        <v>1</v>
      </c>
      <c r="P13" s="91">
        <f t="shared" si="0"/>
        <v>1</v>
      </c>
      <c r="Q13" s="91">
        <f t="shared" si="0"/>
        <v>1</v>
      </c>
      <c r="R13" s="91">
        <f t="shared" si="0"/>
        <v>1</v>
      </c>
      <c r="S13" s="91">
        <f t="shared" si="0"/>
        <v>1</v>
      </c>
      <c r="T13" s="91">
        <f t="shared" si="0"/>
        <v>1</v>
      </c>
      <c r="U13" s="91">
        <f t="shared" si="1"/>
        <v>1</v>
      </c>
      <c r="V13" s="91">
        <f t="shared" si="1"/>
        <v>1</v>
      </c>
      <c r="W13" s="91">
        <f t="shared" si="1"/>
        <v>1</v>
      </c>
      <c r="X13" s="91">
        <f t="shared" si="1"/>
        <v>1</v>
      </c>
      <c r="Y13" s="91">
        <f t="shared" si="1"/>
        <v>1</v>
      </c>
      <c r="Z13" s="91">
        <f t="shared" si="1"/>
        <v>1</v>
      </c>
      <c r="AA13" s="91">
        <f t="shared" si="1"/>
        <v>1</v>
      </c>
      <c r="AB13" s="91">
        <f t="shared" si="1"/>
        <v>1</v>
      </c>
      <c r="AC13" s="91">
        <f t="shared" si="1"/>
        <v>1</v>
      </c>
      <c r="AD13" s="91">
        <f t="shared" si="1"/>
        <v>1</v>
      </c>
      <c r="AE13" s="91">
        <f t="shared" si="1"/>
        <v>1</v>
      </c>
      <c r="AF13" s="91">
        <f t="shared" si="1"/>
        <v>1</v>
      </c>
      <c r="AG13" s="91">
        <f t="shared" si="1"/>
        <v>1</v>
      </c>
      <c r="AH13" s="91">
        <f t="shared" si="1"/>
        <v>1</v>
      </c>
      <c r="AI13" s="91">
        <f t="shared" si="1"/>
        <v>1</v>
      </c>
      <c r="AJ13" s="91">
        <f t="shared" si="1"/>
        <v>1</v>
      </c>
      <c r="AK13" s="91">
        <f t="shared" si="2"/>
        <v>1</v>
      </c>
      <c r="AL13" s="91">
        <f t="shared" si="2"/>
        <v>1</v>
      </c>
      <c r="AM13" s="91">
        <f t="shared" si="2"/>
        <v>1</v>
      </c>
      <c r="AN13" s="91">
        <f t="shared" si="2"/>
        <v>1</v>
      </c>
      <c r="AO13" s="91">
        <f t="shared" si="2"/>
        <v>1</v>
      </c>
      <c r="AP13" s="91">
        <f t="shared" si="2"/>
        <v>1</v>
      </c>
      <c r="AQ13" s="91">
        <f t="shared" si="2"/>
        <v>1</v>
      </c>
      <c r="AR13" s="91">
        <f t="shared" si="2"/>
        <v>1</v>
      </c>
      <c r="AS13" s="91">
        <f t="shared" si="2"/>
        <v>1</v>
      </c>
      <c r="AT13" s="91">
        <f t="shared" si="2"/>
        <v>1</v>
      </c>
      <c r="AU13" s="91" t="s">
        <v>78</v>
      </c>
      <c r="AV13" s="91"/>
      <c r="AW13" s="91"/>
    </row>
    <row r="14" spans="1:49" x14ac:dyDescent="0.25">
      <c r="A14" s="91">
        <f>social_cost!A14</f>
        <v>50</v>
      </c>
      <c r="B14" s="94">
        <f>social_cost!B14</f>
        <v>4.8471060008087159</v>
      </c>
      <c r="C14" s="95">
        <f>social_cost!C14</f>
        <v>1.90625</v>
      </c>
      <c r="D14" s="91">
        <f t="shared" si="3"/>
        <v>1</v>
      </c>
      <c r="E14" s="91">
        <f t="shared" si="0"/>
        <v>1</v>
      </c>
      <c r="F14" s="91">
        <f t="shared" si="0"/>
        <v>1</v>
      </c>
      <c r="G14" s="91">
        <f t="shared" si="0"/>
        <v>1</v>
      </c>
      <c r="H14" s="91">
        <f t="shared" si="0"/>
        <v>1</v>
      </c>
      <c r="I14" s="91">
        <f t="shared" si="0"/>
        <v>1</v>
      </c>
      <c r="J14" s="91">
        <f t="shared" si="0"/>
        <v>1</v>
      </c>
      <c r="K14" s="91">
        <f t="shared" si="0"/>
        <v>1</v>
      </c>
      <c r="L14" s="91">
        <f t="shared" si="0"/>
        <v>1</v>
      </c>
      <c r="M14" s="91">
        <f t="shared" si="0"/>
        <v>1</v>
      </c>
      <c r="N14" s="91">
        <f t="shared" si="0"/>
        <v>1</v>
      </c>
      <c r="O14" s="91">
        <f t="shared" si="0"/>
        <v>1</v>
      </c>
      <c r="P14" s="91">
        <f t="shared" si="0"/>
        <v>1</v>
      </c>
      <c r="Q14" s="91">
        <f t="shared" si="0"/>
        <v>1</v>
      </c>
      <c r="R14" s="91">
        <f t="shared" si="0"/>
        <v>1</v>
      </c>
      <c r="S14" s="91">
        <f t="shared" si="0"/>
        <v>1</v>
      </c>
      <c r="T14" s="91">
        <f t="shared" si="0"/>
        <v>1</v>
      </c>
      <c r="U14" s="91">
        <f t="shared" si="1"/>
        <v>1</v>
      </c>
      <c r="V14" s="91">
        <f t="shared" si="1"/>
        <v>1</v>
      </c>
      <c r="W14" s="91">
        <f t="shared" si="1"/>
        <v>1</v>
      </c>
      <c r="X14" s="91">
        <f t="shared" si="1"/>
        <v>1</v>
      </c>
      <c r="Y14" s="91">
        <f t="shared" si="1"/>
        <v>1</v>
      </c>
      <c r="Z14" s="91">
        <f t="shared" si="1"/>
        <v>1</v>
      </c>
      <c r="AA14" s="91">
        <f t="shared" si="1"/>
        <v>1</v>
      </c>
      <c r="AB14" s="91">
        <f t="shared" si="1"/>
        <v>1</v>
      </c>
      <c r="AC14" s="91">
        <f t="shared" si="1"/>
        <v>1</v>
      </c>
      <c r="AD14" s="91">
        <f t="shared" si="1"/>
        <v>1</v>
      </c>
      <c r="AE14" s="91">
        <f t="shared" si="1"/>
        <v>1</v>
      </c>
      <c r="AF14" s="91">
        <f t="shared" si="1"/>
        <v>1</v>
      </c>
      <c r="AG14" s="91">
        <f t="shared" si="1"/>
        <v>1</v>
      </c>
      <c r="AH14" s="91">
        <f t="shared" si="1"/>
        <v>1</v>
      </c>
      <c r="AI14" s="91">
        <f t="shared" si="1"/>
        <v>1</v>
      </c>
      <c r="AJ14" s="91">
        <f t="shared" si="1"/>
        <v>1</v>
      </c>
      <c r="AK14" s="91">
        <f t="shared" si="2"/>
        <v>1</v>
      </c>
      <c r="AL14" s="91">
        <f t="shared" si="2"/>
        <v>1</v>
      </c>
      <c r="AM14" s="91">
        <f t="shared" si="2"/>
        <v>1</v>
      </c>
      <c r="AN14" s="91">
        <f t="shared" si="2"/>
        <v>1</v>
      </c>
      <c r="AO14" s="91">
        <f t="shared" si="2"/>
        <v>1</v>
      </c>
      <c r="AP14" s="91">
        <f t="shared" si="2"/>
        <v>1</v>
      </c>
      <c r="AQ14" s="91">
        <f t="shared" si="2"/>
        <v>1</v>
      </c>
      <c r="AR14" s="91">
        <f t="shared" si="2"/>
        <v>1</v>
      </c>
      <c r="AS14" s="91">
        <f t="shared" si="2"/>
        <v>1</v>
      </c>
      <c r="AT14" s="91">
        <f t="shared" si="2"/>
        <v>1</v>
      </c>
      <c r="AU14" s="91" t="s">
        <v>78</v>
      </c>
      <c r="AV14" s="91"/>
      <c r="AW14" s="91"/>
    </row>
    <row r="15" spans="1:49" x14ac:dyDescent="0.25">
      <c r="A15" s="91">
        <f>social_cost!A15</f>
        <v>63</v>
      </c>
      <c r="B15" s="94">
        <f>social_cost!B15</f>
        <v>9.3051258453787735</v>
      </c>
      <c r="C15" s="95">
        <f>social_cost!C15</f>
        <v>3.0263624999999998</v>
      </c>
      <c r="D15" s="91">
        <f t="shared" si="3"/>
        <v>1</v>
      </c>
      <c r="E15" s="91">
        <f t="shared" si="0"/>
        <v>1</v>
      </c>
      <c r="F15" s="91">
        <f t="shared" si="0"/>
        <v>1</v>
      </c>
      <c r="G15" s="91">
        <f t="shared" si="0"/>
        <v>1</v>
      </c>
      <c r="H15" s="91">
        <f t="shared" si="0"/>
        <v>1</v>
      </c>
      <c r="I15" s="91">
        <f t="shared" si="0"/>
        <v>1</v>
      </c>
      <c r="J15" s="91">
        <f t="shared" si="0"/>
        <v>1</v>
      </c>
      <c r="K15" s="91">
        <f t="shared" si="0"/>
        <v>1</v>
      </c>
      <c r="L15" s="91">
        <f t="shared" si="0"/>
        <v>1</v>
      </c>
      <c r="M15" s="91">
        <f t="shared" si="0"/>
        <v>1</v>
      </c>
      <c r="N15" s="91">
        <f t="shared" si="0"/>
        <v>1</v>
      </c>
      <c r="O15" s="91">
        <f t="shared" si="0"/>
        <v>1</v>
      </c>
      <c r="P15" s="91">
        <f t="shared" si="0"/>
        <v>1</v>
      </c>
      <c r="Q15" s="91">
        <f t="shared" si="0"/>
        <v>1</v>
      </c>
      <c r="R15" s="91">
        <f t="shared" si="0"/>
        <v>1</v>
      </c>
      <c r="S15" s="91">
        <f t="shared" si="0"/>
        <v>1</v>
      </c>
      <c r="T15" s="91">
        <f t="shared" si="0"/>
        <v>1</v>
      </c>
      <c r="U15" s="91">
        <f t="shared" si="1"/>
        <v>1</v>
      </c>
      <c r="V15" s="91">
        <f t="shared" si="1"/>
        <v>1</v>
      </c>
      <c r="W15" s="91">
        <f t="shared" si="1"/>
        <v>1</v>
      </c>
      <c r="X15" s="91">
        <f t="shared" si="1"/>
        <v>1</v>
      </c>
      <c r="Y15" s="91">
        <f t="shared" si="1"/>
        <v>1</v>
      </c>
      <c r="Z15" s="91">
        <f t="shared" si="1"/>
        <v>1</v>
      </c>
      <c r="AA15" s="91">
        <f t="shared" si="1"/>
        <v>1</v>
      </c>
      <c r="AB15" s="91">
        <f t="shared" si="1"/>
        <v>1</v>
      </c>
      <c r="AC15" s="91">
        <f t="shared" si="1"/>
        <v>1</v>
      </c>
      <c r="AD15" s="91">
        <f t="shared" si="1"/>
        <v>1</v>
      </c>
      <c r="AE15" s="91">
        <f t="shared" si="1"/>
        <v>1</v>
      </c>
      <c r="AF15" s="91">
        <f t="shared" si="1"/>
        <v>1</v>
      </c>
      <c r="AG15" s="91">
        <f t="shared" si="1"/>
        <v>1</v>
      </c>
      <c r="AH15" s="91">
        <f t="shared" si="1"/>
        <v>1</v>
      </c>
      <c r="AI15" s="91">
        <f t="shared" si="1"/>
        <v>1</v>
      </c>
      <c r="AJ15" s="91">
        <f t="shared" si="1"/>
        <v>1</v>
      </c>
      <c r="AK15" s="91">
        <f t="shared" si="2"/>
        <v>1</v>
      </c>
      <c r="AL15" s="91">
        <f t="shared" si="2"/>
        <v>1</v>
      </c>
      <c r="AM15" s="91">
        <f t="shared" si="2"/>
        <v>1</v>
      </c>
      <c r="AN15" s="91">
        <f t="shared" si="2"/>
        <v>1</v>
      </c>
      <c r="AO15" s="91">
        <f t="shared" si="2"/>
        <v>1</v>
      </c>
      <c r="AP15" s="91">
        <f t="shared" si="2"/>
        <v>1</v>
      </c>
      <c r="AQ15" s="91">
        <f t="shared" si="2"/>
        <v>1</v>
      </c>
      <c r="AR15" s="91">
        <f t="shared" si="2"/>
        <v>1</v>
      </c>
      <c r="AS15" s="91">
        <f t="shared" si="2"/>
        <v>1</v>
      </c>
      <c r="AT15" s="91">
        <f t="shared" si="2"/>
        <v>1</v>
      </c>
      <c r="AU15" s="91" t="s">
        <v>78</v>
      </c>
      <c r="AV15" s="91"/>
      <c r="AW15" s="91"/>
    </row>
    <row r="16" spans="1:49" x14ac:dyDescent="0.25">
      <c r="A16" s="91">
        <f>social_cost!A16</f>
        <v>65</v>
      </c>
      <c r="B16" s="94">
        <f>social_cost!B16</f>
        <v>0.13252614684148301</v>
      </c>
      <c r="C16" s="95">
        <f>social_cost!C16</f>
        <v>3.2215625000000001</v>
      </c>
      <c r="D16" s="91">
        <f t="shared" si="3"/>
        <v>1</v>
      </c>
      <c r="E16" s="91">
        <f t="shared" si="0"/>
        <v>1</v>
      </c>
      <c r="F16" s="91">
        <f t="shared" si="0"/>
        <v>1</v>
      </c>
      <c r="G16" s="91">
        <f t="shared" si="0"/>
        <v>1</v>
      </c>
      <c r="H16" s="91">
        <f t="shared" si="0"/>
        <v>1</v>
      </c>
      <c r="I16" s="91">
        <f t="shared" si="0"/>
        <v>1</v>
      </c>
      <c r="J16" s="91">
        <f t="shared" si="0"/>
        <v>1</v>
      </c>
      <c r="K16" s="91">
        <f t="shared" si="0"/>
        <v>1</v>
      </c>
      <c r="L16" s="91">
        <f t="shared" si="0"/>
        <v>1</v>
      </c>
      <c r="M16" s="91">
        <f t="shared" si="0"/>
        <v>1</v>
      </c>
      <c r="N16" s="91">
        <f t="shared" si="0"/>
        <v>1</v>
      </c>
      <c r="O16" s="91">
        <f t="shared" si="0"/>
        <v>1</v>
      </c>
      <c r="P16" s="91">
        <f t="shared" si="0"/>
        <v>1</v>
      </c>
      <c r="Q16" s="91">
        <f t="shared" si="0"/>
        <v>1</v>
      </c>
      <c r="R16" s="91">
        <f t="shared" si="0"/>
        <v>1</v>
      </c>
      <c r="S16" s="91">
        <f t="shared" si="0"/>
        <v>1</v>
      </c>
      <c r="T16" s="91">
        <f t="shared" si="0"/>
        <v>1</v>
      </c>
      <c r="U16" s="91">
        <f t="shared" si="1"/>
        <v>1</v>
      </c>
      <c r="V16" s="91">
        <f t="shared" si="1"/>
        <v>1</v>
      </c>
      <c r="W16" s="91">
        <f t="shared" si="1"/>
        <v>1</v>
      </c>
      <c r="X16" s="91">
        <f t="shared" si="1"/>
        <v>1</v>
      </c>
      <c r="Y16" s="91">
        <f t="shared" si="1"/>
        <v>1</v>
      </c>
      <c r="Z16" s="91">
        <f t="shared" si="1"/>
        <v>1</v>
      </c>
      <c r="AA16" s="91">
        <f t="shared" si="1"/>
        <v>1</v>
      </c>
      <c r="AB16" s="91">
        <f t="shared" si="1"/>
        <v>1</v>
      </c>
      <c r="AC16" s="91">
        <f t="shared" si="1"/>
        <v>1</v>
      </c>
      <c r="AD16" s="91">
        <f t="shared" si="1"/>
        <v>1</v>
      </c>
      <c r="AE16" s="91">
        <f t="shared" si="1"/>
        <v>1</v>
      </c>
      <c r="AF16" s="91">
        <f t="shared" si="1"/>
        <v>1</v>
      </c>
      <c r="AG16" s="91">
        <f t="shared" si="1"/>
        <v>1</v>
      </c>
      <c r="AH16" s="91">
        <f t="shared" si="1"/>
        <v>1</v>
      </c>
      <c r="AI16" s="91">
        <f t="shared" si="1"/>
        <v>1</v>
      </c>
      <c r="AJ16" s="91">
        <f t="shared" si="1"/>
        <v>1</v>
      </c>
      <c r="AK16" s="91">
        <f t="shared" si="2"/>
        <v>1</v>
      </c>
      <c r="AL16" s="91">
        <f t="shared" si="2"/>
        <v>1</v>
      </c>
      <c r="AM16" s="91">
        <f t="shared" si="2"/>
        <v>1</v>
      </c>
      <c r="AN16" s="91">
        <f t="shared" si="2"/>
        <v>1</v>
      </c>
      <c r="AO16" s="91">
        <f t="shared" si="2"/>
        <v>1</v>
      </c>
      <c r="AP16" s="91">
        <f t="shared" si="2"/>
        <v>1</v>
      </c>
      <c r="AQ16" s="91">
        <f t="shared" si="2"/>
        <v>1</v>
      </c>
      <c r="AR16" s="91">
        <f t="shared" si="2"/>
        <v>1</v>
      </c>
      <c r="AS16" s="91">
        <f t="shared" si="2"/>
        <v>1</v>
      </c>
      <c r="AT16" s="91">
        <f t="shared" si="2"/>
        <v>1</v>
      </c>
      <c r="AU16" s="91" t="s">
        <v>78</v>
      </c>
      <c r="AV16" s="91"/>
      <c r="AW16" s="91"/>
    </row>
    <row r="17" spans="1:49" x14ac:dyDescent="0.25">
      <c r="A17" s="91">
        <f>social_cost!A17</f>
        <v>75</v>
      </c>
      <c r="B17" s="94">
        <f>social_cost!B17</f>
        <v>0.62656042837768389</v>
      </c>
      <c r="C17" s="95">
        <f>social_cost!C17</f>
        <v>4.2890625</v>
      </c>
      <c r="D17" s="91">
        <f t="shared" si="3"/>
        <v>1</v>
      </c>
      <c r="E17" s="91">
        <f t="shared" si="0"/>
        <v>1</v>
      </c>
      <c r="F17" s="91">
        <f t="shared" si="0"/>
        <v>1</v>
      </c>
      <c r="G17" s="91">
        <f t="shared" si="0"/>
        <v>1</v>
      </c>
      <c r="H17" s="91">
        <f t="shared" si="0"/>
        <v>1</v>
      </c>
      <c r="I17" s="91">
        <f t="shared" si="0"/>
        <v>1</v>
      </c>
      <c r="J17" s="91">
        <f t="shared" si="0"/>
        <v>1</v>
      </c>
      <c r="K17" s="91">
        <f t="shared" si="0"/>
        <v>1</v>
      </c>
      <c r="L17" s="91">
        <f t="shared" si="0"/>
        <v>1</v>
      </c>
      <c r="M17" s="91">
        <f t="shared" si="0"/>
        <v>1</v>
      </c>
      <c r="N17" s="91">
        <f t="shared" si="0"/>
        <v>1</v>
      </c>
      <c r="O17" s="91">
        <f t="shared" si="0"/>
        <v>1</v>
      </c>
      <c r="P17" s="91">
        <f t="shared" si="0"/>
        <v>1</v>
      </c>
      <c r="Q17" s="91">
        <f t="shared" si="0"/>
        <v>1</v>
      </c>
      <c r="R17" s="91">
        <f t="shared" si="0"/>
        <v>1</v>
      </c>
      <c r="S17" s="91">
        <f t="shared" si="0"/>
        <v>1</v>
      </c>
      <c r="T17" s="91">
        <f t="shared" si="0"/>
        <v>1</v>
      </c>
      <c r="U17" s="91">
        <f t="shared" si="1"/>
        <v>1</v>
      </c>
      <c r="V17" s="91">
        <f t="shared" si="1"/>
        <v>1</v>
      </c>
      <c r="W17" s="91">
        <f t="shared" si="1"/>
        <v>1</v>
      </c>
      <c r="X17" s="91">
        <f t="shared" si="1"/>
        <v>1</v>
      </c>
      <c r="Y17" s="91">
        <f t="shared" si="1"/>
        <v>1</v>
      </c>
      <c r="Z17" s="91">
        <f t="shared" si="1"/>
        <v>1</v>
      </c>
      <c r="AA17" s="91">
        <f t="shared" si="1"/>
        <v>1</v>
      </c>
      <c r="AB17" s="91">
        <f t="shared" si="1"/>
        <v>1</v>
      </c>
      <c r="AC17" s="91">
        <f t="shared" si="1"/>
        <v>1</v>
      </c>
      <c r="AD17" s="91">
        <f t="shared" si="1"/>
        <v>1</v>
      </c>
      <c r="AE17" s="91">
        <f t="shared" si="1"/>
        <v>1</v>
      </c>
      <c r="AF17" s="91">
        <f t="shared" si="1"/>
        <v>1</v>
      </c>
      <c r="AG17" s="91">
        <f t="shared" si="1"/>
        <v>1</v>
      </c>
      <c r="AH17" s="91">
        <f t="shared" si="1"/>
        <v>1</v>
      </c>
      <c r="AI17" s="91">
        <f t="shared" si="1"/>
        <v>1</v>
      </c>
      <c r="AJ17" s="91">
        <f t="shared" si="1"/>
        <v>1</v>
      </c>
      <c r="AK17" s="91">
        <f t="shared" si="2"/>
        <v>1</v>
      </c>
      <c r="AL17" s="91">
        <f t="shared" si="2"/>
        <v>1</v>
      </c>
      <c r="AM17" s="91">
        <f t="shared" si="2"/>
        <v>1</v>
      </c>
      <c r="AN17" s="91">
        <f t="shared" si="2"/>
        <v>1</v>
      </c>
      <c r="AO17" s="91">
        <f t="shared" si="2"/>
        <v>1</v>
      </c>
      <c r="AP17" s="91">
        <f t="shared" si="2"/>
        <v>1</v>
      </c>
      <c r="AQ17" s="91">
        <f t="shared" si="2"/>
        <v>1</v>
      </c>
      <c r="AR17" s="91">
        <f t="shared" si="2"/>
        <v>1</v>
      </c>
      <c r="AS17" s="91">
        <f t="shared" si="2"/>
        <v>1</v>
      </c>
      <c r="AT17" s="91">
        <f t="shared" si="2"/>
        <v>1</v>
      </c>
      <c r="AU17" s="91" t="s">
        <v>78</v>
      </c>
      <c r="AV17" s="91"/>
      <c r="AW17" s="91"/>
    </row>
    <row r="18" spans="1:49" x14ac:dyDescent="0.25">
      <c r="A18" s="91">
        <f>social_cost!A18</f>
        <v>80</v>
      </c>
      <c r="B18" s="94">
        <f>social_cost!B18</f>
        <v>2.6897111283267159</v>
      </c>
      <c r="C18" s="95">
        <f>social_cost!C18</f>
        <v>4.88</v>
      </c>
      <c r="D18" s="91">
        <f t="shared" si="3"/>
        <v>1</v>
      </c>
      <c r="E18" s="91">
        <f t="shared" si="0"/>
        <v>1</v>
      </c>
      <c r="F18" s="91">
        <f t="shared" si="0"/>
        <v>1</v>
      </c>
      <c r="G18" s="91">
        <f t="shared" si="0"/>
        <v>1</v>
      </c>
      <c r="H18" s="91">
        <f t="shared" si="0"/>
        <v>1</v>
      </c>
      <c r="I18" s="91">
        <f t="shared" si="0"/>
        <v>1</v>
      </c>
      <c r="J18" s="91">
        <f t="shared" si="0"/>
        <v>1</v>
      </c>
      <c r="K18" s="91">
        <f t="shared" si="0"/>
        <v>1</v>
      </c>
      <c r="L18" s="91">
        <f t="shared" si="0"/>
        <v>1</v>
      </c>
      <c r="M18" s="91">
        <f t="shared" si="0"/>
        <v>1</v>
      </c>
      <c r="N18" s="91">
        <f t="shared" si="0"/>
        <v>1</v>
      </c>
      <c r="O18" s="91">
        <f t="shared" si="0"/>
        <v>1</v>
      </c>
      <c r="P18" s="91">
        <f t="shared" si="0"/>
        <v>1</v>
      </c>
      <c r="Q18" s="91">
        <f t="shared" si="0"/>
        <v>1</v>
      </c>
      <c r="R18" s="91">
        <f t="shared" si="0"/>
        <v>1</v>
      </c>
      <c r="S18" s="91">
        <f t="shared" si="0"/>
        <v>1</v>
      </c>
      <c r="T18" s="91">
        <f t="shared" si="0"/>
        <v>1</v>
      </c>
      <c r="U18" s="91">
        <f t="shared" si="1"/>
        <v>1</v>
      </c>
      <c r="V18" s="91">
        <f t="shared" si="1"/>
        <v>1</v>
      </c>
      <c r="W18" s="91">
        <f t="shared" si="1"/>
        <v>1</v>
      </c>
      <c r="X18" s="91">
        <f t="shared" si="1"/>
        <v>1</v>
      </c>
      <c r="Y18" s="91">
        <f t="shared" si="1"/>
        <v>1</v>
      </c>
      <c r="Z18" s="91">
        <f t="shared" si="1"/>
        <v>1</v>
      </c>
      <c r="AA18" s="91">
        <f t="shared" si="1"/>
        <v>1</v>
      </c>
      <c r="AB18" s="91">
        <f t="shared" si="1"/>
        <v>1</v>
      </c>
      <c r="AC18" s="91">
        <f t="shared" si="1"/>
        <v>1</v>
      </c>
      <c r="AD18" s="91">
        <f t="shared" si="1"/>
        <v>1</v>
      </c>
      <c r="AE18" s="91">
        <f t="shared" si="1"/>
        <v>1</v>
      </c>
      <c r="AF18" s="91">
        <f t="shared" si="1"/>
        <v>1</v>
      </c>
      <c r="AG18" s="91">
        <f t="shared" si="1"/>
        <v>1</v>
      </c>
      <c r="AH18" s="91">
        <f t="shared" si="1"/>
        <v>1</v>
      </c>
      <c r="AI18" s="91">
        <f t="shared" si="1"/>
        <v>1</v>
      </c>
      <c r="AJ18" s="91">
        <f t="shared" si="1"/>
        <v>1</v>
      </c>
      <c r="AK18" s="91">
        <f t="shared" si="2"/>
        <v>1</v>
      </c>
      <c r="AL18" s="91">
        <f t="shared" si="2"/>
        <v>1</v>
      </c>
      <c r="AM18" s="91">
        <f t="shared" si="2"/>
        <v>1</v>
      </c>
      <c r="AN18" s="91">
        <f t="shared" si="2"/>
        <v>1</v>
      </c>
      <c r="AO18" s="91">
        <f t="shared" si="2"/>
        <v>1</v>
      </c>
      <c r="AP18" s="91">
        <f t="shared" si="2"/>
        <v>1</v>
      </c>
      <c r="AQ18" s="91">
        <f t="shared" si="2"/>
        <v>1</v>
      </c>
      <c r="AR18" s="91">
        <f t="shared" si="2"/>
        <v>1</v>
      </c>
      <c r="AS18" s="91">
        <f t="shared" si="2"/>
        <v>1</v>
      </c>
      <c r="AT18" s="91">
        <f t="shared" si="2"/>
        <v>1</v>
      </c>
      <c r="AU18" s="91" t="s">
        <v>78</v>
      </c>
      <c r="AV18" s="91"/>
      <c r="AW18" s="91"/>
    </row>
    <row r="19" spans="1:49" x14ac:dyDescent="0.25">
      <c r="A19" s="91">
        <f>social_cost!A19</f>
        <v>90</v>
      </c>
      <c r="B19" s="94">
        <f>social_cost!B19</f>
        <v>18.140588605829443</v>
      </c>
      <c r="C19" s="95">
        <f>social_cost!C19</f>
        <v>6.1762499999999987</v>
      </c>
      <c r="D19" s="91">
        <f t="shared" si="3"/>
        <v>1</v>
      </c>
      <c r="E19" s="91">
        <f t="shared" si="0"/>
        <v>1</v>
      </c>
      <c r="F19" s="91">
        <f t="shared" si="0"/>
        <v>1</v>
      </c>
      <c r="G19" s="91">
        <f t="shared" si="0"/>
        <v>1</v>
      </c>
      <c r="H19" s="91">
        <f t="shared" si="0"/>
        <v>1</v>
      </c>
      <c r="I19" s="91">
        <f t="shared" si="0"/>
        <v>1</v>
      </c>
      <c r="J19" s="91">
        <f t="shared" si="0"/>
        <v>1</v>
      </c>
      <c r="K19" s="91">
        <f t="shared" si="0"/>
        <v>1</v>
      </c>
      <c r="L19" s="91">
        <f t="shared" si="0"/>
        <v>1</v>
      </c>
      <c r="M19" s="91">
        <f t="shared" si="0"/>
        <v>1</v>
      </c>
      <c r="N19" s="91">
        <f t="shared" si="0"/>
        <v>1</v>
      </c>
      <c r="O19" s="91">
        <f t="shared" si="0"/>
        <v>1</v>
      </c>
      <c r="P19" s="91">
        <f t="shared" si="0"/>
        <v>1</v>
      </c>
      <c r="Q19" s="91">
        <f t="shared" si="0"/>
        <v>1</v>
      </c>
      <c r="R19" s="91">
        <f t="shared" si="0"/>
        <v>1</v>
      </c>
      <c r="S19" s="91">
        <f t="shared" si="0"/>
        <v>1</v>
      </c>
      <c r="T19" s="91">
        <f t="shared" si="0"/>
        <v>1</v>
      </c>
      <c r="U19" s="91">
        <f t="shared" si="1"/>
        <v>1</v>
      </c>
      <c r="V19" s="91">
        <f t="shared" si="1"/>
        <v>1</v>
      </c>
      <c r="W19" s="91">
        <f t="shared" si="1"/>
        <v>1</v>
      </c>
      <c r="X19" s="91">
        <f t="shared" si="1"/>
        <v>1</v>
      </c>
      <c r="Y19" s="91">
        <f t="shared" si="1"/>
        <v>1</v>
      </c>
      <c r="Z19" s="91">
        <f t="shared" si="1"/>
        <v>1</v>
      </c>
      <c r="AA19" s="91">
        <f t="shared" si="1"/>
        <v>1</v>
      </c>
      <c r="AB19" s="91">
        <f t="shared" si="1"/>
        <v>1</v>
      </c>
      <c r="AC19" s="91">
        <f t="shared" si="1"/>
        <v>1</v>
      </c>
      <c r="AD19" s="91">
        <f t="shared" si="1"/>
        <v>1</v>
      </c>
      <c r="AE19" s="91">
        <f t="shared" si="1"/>
        <v>1</v>
      </c>
      <c r="AF19" s="91">
        <f t="shared" si="1"/>
        <v>1</v>
      </c>
      <c r="AG19" s="91">
        <f t="shared" si="1"/>
        <v>1</v>
      </c>
      <c r="AH19" s="91">
        <f t="shared" si="1"/>
        <v>1</v>
      </c>
      <c r="AI19" s="91">
        <f t="shared" si="1"/>
        <v>1</v>
      </c>
      <c r="AJ19" s="91">
        <f t="shared" si="1"/>
        <v>1</v>
      </c>
      <c r="AK19" s="91">
        <f t="shared" si="2"/>
        <v>1</v>
      </c>
      <c r="AL19" s="91">
        <f t="shared" si="2"/>
        <v>1</v>
      </c>
      <c r="AM19" s="91">
        <f t="shared" si="2"/>
        <v>1</v>
      </c>
      <c r="AN19" s="91">
        <f t="shared" si="2"/>
        <v>1</v>
      </c>
      <c r="AO19" s="91">
        <f t="shared" si="2"/>
        <v>1</v>
      </c>
      <c r="AP19" s="91">
        <f t="shared" si="2"/>
        <v>1</v>
      </c>
      <c r="AQ19" s="91">
        <f t="shared" si="2"/>
        <v>1</v>
      </c>
      <c r="AR19" s="91">
        <f t="shared" si="2"/>
        <v>1</v>
      </c>
      <c r="AS19" s="91">
        <f t="shared" si="2"/>
        <v>1</v>
      </c>
      <c r="AT19" s="91">
        <f t="shared" si="2"/>
        <v>1</v>
      </c>
      <c r="AU19" s="91" t="s">
        <v>78</v>
      </c>
      <c r="AV19" s="91"/>
      <c r="AW19" s="91"/>
    </row>
    <row r="20" spans="1:49" x14ac:dyDescent="0.25">
      <c r="A20" s="91">
        <f>social_cost!A20</f>
        <v>100</v>
      </c>
      <c r="B20" s="94">
        <f>social_cost!B20</f>
        <v>12115.388678923004</v>
      </c>
      <c r="C20" s="95">
        <f>social_cost!C20</f>
        <v>7.625</v>
      </c>
      <c r="D20" s="91">
        <f t="shared" si="3"/>
        <v>1</v>
      </c>
      <c r="E20" s="91">
        <f t="shared" si="0"/>
        <v>1</v>
      </c>
      <c r="F20" s="91">
        <f t="shared" si="0"/>
        <v>1</v>
      </c>
      <c r="G20" s="91">
        <f t="shared" si="0"/>
        <v>1</v>
      </c>
      <c r="H20" s="91">
        <f t="shared" si="0"/>
        <v>1</v>
      </c>
      <c r="I20" s="91">
        <f t="shared" si="0"/>
        <v>1</v>
      </c>
      <c r="J20" s="91">
        <f t="shared" si="0"/>
        <v>1</v>
      </c>
      <c r="K20" s="91">
        <f t="shared" si="0"/>
        <v>1</v>
      </c>
      <c r="L20" s="91">
        <f t="shared" si="0"/>
        <v>1</v>
      </c>
      <c r="M20" s="91">
        <f t="shared" si="0"/>
        <v>1</v>
      </c>
      <c r="N20" s="91">
        <f t="shared" si="0"/>
        <v>1</v>
      </c>
      <c r="O20" s="91">
        <f t="shared" si="0"/>
        <v>1</v>
      </c>
      <c r="P20" s="91">
        <f t="shared" si="0"/>
        <v>1</v>
      </c>
      <c r="Q20" s="91">
        <f t="shared" si="0"/>
        <v>1</v>
      </c>
      <c r="R20" s="91">
        <f t="shared" si="0"/>
        <v>1</v>
      </c>
      <c r="S20" s="91">
        <f t="shared" si="0"/>
        <v>1</v>
      </c>
      <c r="T20" s="91">
        <f t="shared" si="0"/>
        <v>1</v>
      </c>
      <c r="U20" s="91">
        <f t="shared" si="1"/>
        <v>1</v>
      </c>
      <c r="V20" s="91">
        <f t="shared" si="1"/>
        <v>1</v>
      </c>
      <c r="W20" s="91">
        <f t="shared" si="1"/>
        <v>1</v>
      </c>
      <c r="X20" s="91">
        <f t="shared" si="1"/>
        <v>1</v>
      </c>
      <c r="Y20" s="91">
        <f t="shared" si="1"/>
        <v>1</v>
      </c>
      <c r="Z20" s="91">
        <f t="shared" si="1"/>
        <v>1</v>
      </c>
      <c r="AA20" s="91">
        <f t="shared" si="1"/>
        <v>1</v>
      </c>
      <c r="AB20" s="91">
        <f t="shared" si="1"/>
        <v>1</v>
      </c>
      <c r="AC20" s="91">
        <f t="shared" si="1"/>
        <v>1</v>
      </c>
      <c r="AD20" s="91">
        <f t="shared" si="1"/>
        <v>1</v>
      </c>
      <c r="AE20" s="91">
        <f t="shared" si="1"/>
        <v>1</v>
      </c>
      <c r="AF20" s="91">
        <f t="shared" si="1"/>
        <v>1</v>
      </c>
      <c r="AG20" s="91">
        <f t="shared" si="1"/>
        <v>1</v>
      </c>
      <c r="AH20" s="91">
        <f t="shared" si="1"/>
        <v>1</v>
      </c>
      <c r="AI20" s="91">
        <f t="shared" si="1"/>
        <v>1</v>
      </c>
      <c r="AJ20" s="91">
        <f t="shared" si="1"/>
        <v>1</v>
      </c>
      <c r="AK20" s="91">
        <f t="shared" si="2"/>
        <v>1</v>
      </c>
      <c r="AL20" s="91">
        <f t="shared" si="2"/>
        <v>1</v>
      </c>
      <c r="AM20" s="91">
        <f t="shared" si="2"/>
        <v>1</v>
      </c>
      <c r="AN20" s="91">
        <f t="shared" si="2"/>
        <v>1</v>
      </c>
      <c r="AO20" s="91">
        <f t="shared" si="2"/>
        <v>1</v>
      </c>
      <c r="AP20" s="91">
        <f t="shared" si="2"/>
        <v>1</v>
      </c>
      <c r="AQ20" s="91">
        <f t="shared" si="2"/>
        <v>1</v>
      </c>
      <c r="AR20" s="91">
        <f t="shared" si="2"/>
        <v>1</v>
      </c>
      <c r="AS20" s="91">
        <f t="shared" si="2"/>
        <v>1</v>
      </c>
      <c r="AT20" s="91">
        <f t="shared" si="2"/>
        <v>1</v>
      </c>
      <c r="AU20" s="91" t="s">
        <v>78</v>
      </c>
      <c r="AV20" s="91"/>
      <c r="AW20" s="91"/>
    </row>
    <row r="21" spans="1:49" x14ac:dyDescent="0.25">
      <c r="A21" s="91">
        <f>social_cost!A21</f>
        <v>110</v>
      </c>
      <c r="B21" s="94">
        <f>social_cost!B21</f>
        <v>0.86656347164415093</v>
      </c>
      <c r="C21" s="95">
        <f>social_cost!C21</f>
        <v>9.2262500000000003</v>
      </c>
      <c r="D21" s="91">
        <f t="shared" si="3"/>
        <v>1</v>
      </c>
      <c r="E21" s="91">
        <f t="shared" si="0"/>
        <v>1</v>
      </c>
      <c r="F21" s="91">
        <f t="shared" si="0"/>
        <v>1</v>
      </c>
      <c r="G21" s="91">
        <f t="shared" si="0"/>
        <v>1</v>
      </c>
      <c r="H21" s="91">
        <f t="shared" si="0"/>
        <v>1</v>
      </c>
      <c r="I21" s="91">
        <f t="shared" si="0"/>
        <v>1</v>
      </c>
      <c r="J21" s="91">
        <f t="shared" si="0"/>
        <v>1</v>
      </c>
      <c r="K21" s="91">
        <f t="shared" si="0"/>
        <v>1</v>
      </c>
      <c r="L21" s="91">
        <f t="shared" si="0"/>
        <v>1</v>
      </c>
      <c r="M21" s="91">
        <f t="shared" si="0"/>
        <v>1</v>
      </c>
      <c r="N21" s="91">
        <f t="shared" si="0"/>
        <v>1</v>
      </c>
      <c r="O21" s="91">
        <f t="shared" si="0"/>
        <v>1</v>
      </c>
      <c r="P21" s="91">
        <f t="shared" si="0"/>
        <v>1</v>
      </c>
      <c r="Q21" s="91">
        <f t="shared" si="0"/>
        <v>1</v>
      </c>
      <c r="R21" s="91">
        <f t="shared" si="0"/>
        <v>1</v>
      </c>
      <c r="S21" s="91">
        <f t="shared" si="0"/>
        <v>1</v>
      </c>
      <c r="T21" s="91">
        <f t="shared" si="0"/>
        <v>1</v>
      </c>
      <c r="U21" s="91">
        <f t="shared" si="1"/>
        <v>1</v>
      </c>
      <c r="V21" s="91">
        <f t="shared" si="1"/>
        <v>1</v>
      </c>
      <c r="W21" s="91">
        <f t="shared" si="1"/>
        <v>1</v>
      </c>
      <c r="X21" s="91">
        <f t="shared" si="1"/>
        <v>1</v>
      </c>
      <c r="Y21" s="91">
        <f t="shared" si="1"/>
        <v>1</v>
      </c>
      <c r="Z21" s="91">
        <f t="shared" si="1"/>
        <v>1</v>
      </c>
      <c r="AA21" s="91">
        <f t="shared" si="1"/>
        <v>1</v>
      </c>
      <c r="AB21" s="91">
        <f t="shared" si="1"/>
        <v>1</v>
      </c>
      <c r="AC21" s="91">
        <f t="shared" si="1"/>
        <v>1</v>
      </c>
      <c r="AD21" s="91">
        <f t="shared" si="1"/>
        <v>1</v>
      </c>
      <c r="AE21" s="91">
        <f t="shared" si="1"/>
        <v>1</v>
      </c>
      <c r="AF21" s="91">
        <f t="shared" si="1"/>
        <v>1</v>
      </c>
      <c r="AG21" s="91">
        <f t="shared" si="1"/>
        <v>1</v>
      </c>
      <c r="AH21" s="91">
        <f t="shared" si="1"/>
        <v>1</v>
      </c>
      <c r="AI21" s="91">
        <f t="shared" si="1"/>
        <v>1</v>
      </c>
      <c r="AJ21" s="91">
        <f t="shared" si="1"/>
        <v>1</v>
      </c>
      <c r="AK21" s="91">
        <f t="shared" si="2"/>
        <v>1</v>
      </c>
      <c r="AL21" s="91">
        <f t="shared" si="2"/>
        <v>1</v>
      </c>
      <c r="AM21" s="91">
        <f t="shared" si="2"/>
        <v>1</v>
      </c>
      <c r="AN21" s="91">
        <f t="shared" si="2"/>
        <v>1</v>
      </c>
      <c r="AO21" s="91">
        <f t="shared" si="2"/>
        <v>1</v>
      </c>
      <c r="AP21" s="91">
        <f t="shared" si="2"/>
        <v>1</v>
      </c>
      <c r="AQ21" s="91">
        <f t="shared" si="2"/>
        <v>1</v>
      </c>
      <c r="AR21" s="91">
        <f t="shared" si="2"/>
        <v>1</v>
      </c>
      <c r="AS21" s="91">
        <f t="shared" si="2"/>
        <v>1</v>
      </c>
      <c r="AT21" s="91">
        <f t="shared" si="2"/>
        <v>1</v>
      </c>
      <c r="AU21" s="91" t="s">
        <v>78</v>
      </c>
      <c r="AV21" s="91"/>
      <c r="AW21" s="91"/>
    </row>
    <row r="22" spans="1:49" x14ac:dyDescent="0.25">
      <c r="A22" s="91">
        <f>social_cost!A22</f>
        <v>121</v>
      </c>
      <c r="B22" s="94">
        <f>social_cost!B22</f>
        <v>6.6148388772899998E-3</v>
      </c>
      <c r="C22" s="95">
        <f>social_cost!C22</f>
        <v>11.163762499999999</v>
      </c>
      <c r="D22" s="91">
        <f t="shared" si="3"/>
        <v>1</v>
      </c>
      <c r="E22" s="91">
        <f t="shared" si="0"/>
        <v>1</v>
      </c>
      <c r="F22" s="91">
        <f t="shared" si="0"/>
        <v>1</v>
      </c>
      <c r="G22" s="91">
        <f t="shared" si="0"/>
        <v>1</v>
      </c>
      <c r="H22" s="91">
        <f t="shared" si="0"/>
        <v>1</v>
      </c>
      <c r="I22" s="91">
        <f t="shared" si="0"/>
        <v>1</v>
      </c>
      <c r="J22" s="91">
        <f t="shared" si="0"/>
        <v>1</v>
      </c>
      <c r="K22" s="91">
        <f t="shared" si="0"/>
        <v>1</v>
      </c>
      <c r="L22" s="91">
        <f t="shared" si="0"/>
        <v>1</v>
      </c>
      <c r="M22" s="91">
        <f t="shared" si="0"/>
        <v>1</v>
      </c>
      <c r="N22" s="91">
        <f t="shared" si="0"/>
        <v>1</v>
      </c>
      <c r="O22" s="91">
        <f t="shared" si="0"/>
        <v>1</v>
      </c>
      <c r="P22" s="91">
        <f t="shared" si="0"/>
        <v>1</v>
      </c>
      <c r="Q22" s="91">
        <f t="shared" si="0"/>
        <v>1</v>
      </c>
      <c r="R22" s="91">
        <f t="shared" si="0"/>
        <v>1</v>
      </c>
      <c r="S22" s="91">
        <f t="shared" si="0"/>
        <v>1</v>
      </c>
      <c r="T22" s="91">
        <f t="shared" si="0"/>
        <v>1</v>
      </c>
      <c r="U22" s="91">
        <f t="shared" si="1"/>
        <v>1</v>
      </c>
      <c r="V22" s="91">
        <f t="shared" si="1"/>
        <v>1</v>
      </c>
      <c r="W22" s="91">
        <f t="shared" si="1"/>
        <v>1</v>
      </c>
      <c r="X22" s="91">
        <f t="shared" si="1"/>
        <v>1</v>
      </c>
      <c r="Y22" s="91">
        <f t="shared" si="1"/>
        <v>1</v>
      </c>
      <c r="Z22" s="91">
        <f t="shared" si="1"/>
        <v>1</v>
      </c>
      <c r="AA22" s="91">
        <f t="shared" si="1"/>
        <v>1</v>
      </c>
      <c r="AB22" s="91">
        <f t="shared" si="1"/>
        <v>1</v>
      </c>
      <c r="AC22" s="91">
        <f t="shared" si="1"/>
        <v>1</v>
      </c>
      <c r="AD22" s="91">
        <f t="shared" si="1"/>
        <v>1</v>
      </c>
      <c r="AE22" s="91">
        <f t="shared" si="1"/>
        <v>1</v>
      </c>
      <c r="AF22" s="91">
        <f t="shared" si="1"/>
        <v>1</v>
      </c>
      <c r="AG22" s="91">
        <f t="shared" si="1"/>
        <v>1</v>
      </c>
      <c r="AH22" s="91">
        <f t="shared" si="1"/>
        <v>1</v>
      </c>
      <c r="AI22" s="91">
        <f t="shared" si="1"/>
        <v>1</v>
      </c>
      <c r="AJ22" s="91">
        <f t="shared" si="1"/>
        <v>1</v>
      </c>
      <c r="AK22" s="91">
        <f t="shared" si="2"/>
        <v>1</v>
      </c>
      <c r="AL22" s="91">
        <f t="shared" si="2"/>
        <v>1</v>
      </c>
      <c r="AM22" s="91">
        <f t="shared" si="2"/>
        <v>1</v>
      </c>
      <c r="AN22" s="91">
        <f t="shared" si="2"/>
        <v>1</v>
      </c>
      <c r="AO22" s="91">
        <f t="shared" si="2"/>
        <v>1</v>
      </c>
      <c r="AP22" s="91">
        <f t="shared" si="2"/>
        <v>1</v>
      </c>
      <c r="AQ22" s="91">
        <f t="shared" si="2"/>
        <v>1</v>
      </c>
      <c r="AR22" s="91">
        <f t="shared" si="2"/>
        <v>1</v>
      </c>
      <c r="AS22" s="91">
        <f t="shared" si="2"/>
        <v>1</v>
      </c>
      <c r="AT22" s="91">
        <f t="shared" si="2"/>
        <v>1</v>
      </c>
      <c r="AU22" s="91" t="s">
        <v>78</v>
      </c>
      <c r="AV22" s="91"/>
      <c r="AW22" s="91"/>
    </row>
    <row r="23" spans="1:49" x14ac:dyDescent="0.25">
      <c r="A23" s="91">
        <f>social_cost!A23</f>
        <v>125</v>
      </c>
      <c r="B23" s="94">
        <f>social_cost!B23</f>
        <v>422.49610318169948</v>
      </c>
      <c r="C23" s="95">
        <f>social_cost!C23</f>
        <v>11.9140625</v>
      </c>
      <c r="D23" s="91">
        <f t="shared" si="3"/>
        <v>1</v>
      </c>
      <c r="E23" s="91">
        <f t="shared" si="0"/>
        <v>1</v>
      </c>
      <c r="F23" s="91">
        <f t="shared" si="0"/>
        <v>1</v>
      </c>
      <c r="G23" s="91">
        <f t="shared" si="0"/>
        <v>1</v>
      </c>
      <c r="H23" s="91">
        <f t="shared" si="0"/>
        <v>1</v>
      </c>
      <c r="I23" s="91">
        <f t="shared" si="0"/>
        <v>1</v>
      </c>
      <c r="J23" s="91">
        <f t="shared" si="0"/>
        <v>1</v>
      </c>
      <c r="K23" s="91">
        <f t="shared" si="0"/>
        <v>1</v>
      </c>
      <c r="L23" s="91">
        <f t="shared" si="0"/>
        <v>1</v>
      </c>
      <c r="M23" s="91">
        <f t="shared" si="0"/>
        <v>1</v>
      </c>
      <c r="N23" s="91">
        <f t="shared" si="0"/>
        <v>1</v>
      </c>
      <c r="O23" s="91">
        <f t="shared" si="0"/>
        <v>1</v>
      </c>
      <c r="P23" s="91">
        <f t="shared" si="0"/>
        <v>1</v>
      </c>
      <c r="Q23" s="91">
        <f t="shared" si="0"/>
        <v>1</v>
      </c>
      <c r="R23" s="91">
        <f t="shared" si="0"/>
        <v>1</v>
      </c>
      <c r="S23" s="91">
        <f t="shared" si="0"/>
        <v>1</v>
      </c>
      <c r="T23" s="91">
        <f t="shared" si="0"/>
        <v>1</v>
      </c>
      <c r="U23" s="91">
        <f t="shared" si="1"/>
        <v>1</v>
      </c>
      <c r="V23" s="91">
        <f t="shared" si="1"/>
        <v>1</v>
      </c>
      <c r="W23" s="91">
        <f t="shared" si="1"/>
        <v>1</v>
      </c>
      <c r="X23" s="91">
        <f t="shared" si="1"/>
        <v>1</v>
      </c>
      <c r="Y23" s="91">
        <f t="shared" si="1"/>
        <v>1</v>
      </c>
      <c r="Z23" s="91">
        <f t="shared" si="1"/>
        <v>1</v>
      </c>
      <c r="AA23" s="91">
        <f t="shared" si="1"/>
        <v>1</v>
      </c>
      <c r="AB23" s="91">
        <f t="shared" si="1"/>
        <v>1</v>
      </c>
      <c r="AC23" s="91">
        <f t="shared" si="1"/>
        <v>1</v>
      </c>
      <c r="AD23" s="91">
        <f t="shared" si="1"/>
        <v>1</v>
      </c>
      <c r="AE23" s="91">
        <f t="shared" si="1"/>
        <v>1</v>
      </c>
      <c r="AF23" s="91">
        <f t="shared" si="1"/>
        <v>1</v>
      </c>
      <c r="AG23" s="91">
        <f t="shared" si="1"/>
        <v>1</v>
      </c>
      <c r="AH23" s="91">
        <f t="shared" si="1"/>
        <v>1</v>
      </c>
      <c r="AI23" s="91">
        <f t="shared" si="1"/>
        <v>1</v>
      </c>
      <c r="AJ23" s="91">
        <f t="shared" si="1"/>
        <v>1</v>
      </c>
      <c r="AK23" s="91">
        <f t="shared" si="2"/>
        <v>1</v>
      </c>
      <c r="AL23" s="91">
        <f t="shared" si="2"/>
        <v>1</v>
      </c>
      <c r="AM23" s="91">
        <f t="shared" si="2"/>
        <v>1</v>
      </c>
      <c r="AN23" s="91">
        <f t="shared" si="2"/>
        <v>1</v>
      </c>
      <c r="AO23" s="91">
        <f t="shared" si="2"/>
        <v>1</v>
      </c>
      <c r="AP23" s="91">
        <f t="shared" si="2"/>
        <v>1</v>
      </c>
      <c r="AQ23" s="91">
        <f t="shared" si="2"/>
        <v>1</v>
      </c>
      <c r="AR23" s="91">
        <f t="shared" si="2"/>
        <v>1</v>
      </c>
      <c r="AS23" s="91">
        <f t="shared" si="2"/>
        <v>1</v>
      </c>
      <c r="AT23" s="91">
        <f t="shared" si="2"/>
        <v>1</v>
      </c>
      <c r="AU23" s="91" t="s">
        <v>78</v>
      </c>
      <c r="AV23" s="91"/>
      <c r="AW23" s="91"/>
    </row>
    <row r="24" spans="1:49" x14ac:dyDescent="0.25">
      <c r="A24" s="91">
        <f>social_cost!A24</f>
        <v>140</v>
      </c>
      <c r="B24" s="94">
        <f>social_cost!B24</f>
        <v>4.1733112884715071</v>
      </c>
      <c r="C24" s="95">
        <f>social_cost!C24</f>
        <v>14.945</v>
      </c>
      <c r="D24" s="91">
        <f t="shared" si="3"/>
        <v>1</v>
      </c>
      <c r="E24" s="91">
        <f t="shared" si="0"/>
        <v>1</v>
      </c>
      <c r="F24" s="91">
        <f t="shared" si="0"/>
        <v>1</v>
      </c>
      <c r="G24" s="91">
        <f t="shared" si="0"/>
        <v>1</v>
      </c>
      <c r="H24" s="91">
        <f t="shared" si="0"/>
        <v>1</v>
      </c>
      <c r="I24" s="91">
        <f t="shared" si="0"/>
        <v>1</v>
      </c>
      <c r="J24" s="91">
        <f t="shared" si="0"/>
        <v>1</v>
      </c>
      <c r="K24" s="91">
        <f t="shared" si="0"/>
        <v>1</v>
      </c>
      <c r="L24" s="91">
        <f t="shared" si="0"/>
        <v>1</v>
      </c>
      <c r="M24" s="91">
        <f t="shared" si="0"/>
        <v>1</v>
      </c>
      <c r="N24" s="91">
        <f t="shared" si="0"/>
        <v>1</v>
      </c>
      <c r="O24" s="91">
        <f t="shared" si="0"/>
        <v>1</v>
      </c>
      <c r="P24" s="91">
        <f t="shared" si="0"/>
        <v>1</v>
      </c>
      <c r="Q24" s="91">
        <f t="shared" si="0"/>
        <v>1</v>
      </c>
      <c r="R24" s="91">
        <f t="shared" si="0"/>
        <v>1</v>
      </c>
      <c r="S24" s="91">
        <f t="shared" si="0"/>
        <v>1</v>
      </c>
      <c r="T24" s="91">
        <f t="shared" ref="T24:AI39" si="4">IF($A24&lt;T$5,1,0)</f>
        <v>1</v>
      </c>
      <c r="U24" s="91">
        <f t="shared" si="1"/>
        <v>1</v>
      </c>
      <c r="V24" s="91">
        <f t="shared" si="1"/>
        <v>1</v>
      </c>
      <c r="W24" s="91">
        <f t="shared" si="1"/>
        <v>1</v>
      </c>
      <c r="X24" s="91">
        <f t="shared" si="1"/>
        <v>1</v>
      </c>
      <c r="Y24" s="91">
        <f t="shared" si="1"/>
        <v>1</v>
      </c>
      <c r="Z24" s="91">
        <f t="shared" si="1"/>
        <v>1</v>
      </c>
      <c r="AA24" s="91">
        <f t="shared" si="1"/>
        <v>1</v>
      </c>
      <c r="AB24" s="91">
        <f t="shared" si="1"/>
        <v>1</v>
      </c>
      <c r="AC24" s="91">
        <f t="shared" si="1"/>
        <v>1</v>
      </c>
      <c r="AD24" s="91">
        <f t="shared" si="1"/>
        <v>1</v>
      </c>
      <c r="AE24" s="91">
        <f t="shared" si="1"/>
        <v>1</v>
      </c>
      <c r="AF24" s="91">
        <f t="shared" si="1"/>
        <v>1</v>
      </c>
      <c r="AG24" s="91">
        <f t="shared" si="1"/>
        <v>1</v>
      </c>
      <c r="AH24" s="91">
        <f t="shared" si="1"/>
        <v>1</v>
      </c>
      <c r="AI24" s="91">
        <f t="shared" si="1"/>
        <v>1</v>
      </c>
      <c r="AJ24" s="91">
        <f t="shared" ref="AJ24:AT39" si="5">IF($A24&lt;AJ$5,1,0)</f>
        <v>1</v>
      </c>
      <c r="AK24" s="91">
        <f t="shared" si="2"/>
        <v>1</v>
      </c>
      <c r="AL24" s="91">
        <f t="shared" si="2"/>
        <v>1</v>
      </c>
      <c r="AM24" s="91">
        <f t="shared" si="2"/>
        <v>1</v>
      </c>
      <c r="AN24" s="91">
        <f t="shared" si="2"/>
        <v>1</v>
      </c>
      <c r="AO24" s="91">
        <f t="shared" si="2"/>
        <v>1</v>
      </c>
      <c r="AP24" s="91">
        <f t="shared" si="2"/>
        <v>1</v>
      </c>
      <c r="AQ24" s="91">
        <f t="shared" si="2"/>
        <v>1</v>
      </c>
      <c r="AR24" s="91">
        <f t="shared" si="2"/>
        <v>1</v>
      </c>
      <c r="AS24" s="91">
        <f t="shared" si="2"/>
        <v>1</v>
      </c>
      <c r="AT24" s="91">
        <f t="shared" si="2"/>
        <v>1</v>
      </c>
      <c r="AU24" s="91" t="s">
        <v>78</v>
      </c>
      <c r="AV24" s="91"/>
      <c r="AW24" s="91"/>
    </row>
    <row r="25" spans="1:49" x14ac:dyDescent="0.25">
      <c r="A25" s="91">
        <f>social_cost!A25</f>
        <v>150</v>
      </c>
      <c r="B25" s="94">
        <f>social_cost!B25</f>
        <v>3773.6224345235673</v>
      </c>
      <c r="C25" s="95">
        <f>social_cost!C25</f>
        <v>17.15625</v>
      </c>
      <c r="D25" s="91">
        <f t="shared" si="3"/>
        <v>1</v>
      </c>
      <c r="E25" s="91">
        <f t="shared" si="3"/>
        <v>1</v>
      </c>
      <c r="F25" s="91">
        <f t="shared" si="3"/>
        <v>1</v>
      </c>
      <c r="G25" s="91">
        <f t="shared" si="3"/>
        <v>1</v>
      </c>
      <c r="H25" s="91">
        <f t="shared" si="3"/>
        <v>1</v>
      </c>
      <c r="I25" s="91">
        <f t="shared" si="3"/>
        <v>1</v>
      </c>
      <c r="J25" s="91">
        <f t="shared" si="3"/>
        <v>1</v>
      </c>
      <c r="K25" s="91">
        <f t="shared" si="3"/>
        <v>1</v>
      </c>
      <c r="L25" s="91">
        <f t="shared" si="3"/>
        <v>1</v>
      </c>
      <c r="M25" s="91">
        <f t="shared" si="3"/>
        <v>1</v>
      </c>
      <c r="N25" s="91">
        <f t="shared" si="3"/>
        <v>1</v>
      </c>
      <c r="O25" s="91">
        <f t="shared" si="3"/>
        <v>1</v>
      </c>
      <c r="P25" s="91">
        <f t="shared" si="3"/>
        <v>1</v>
      </c>
      <c r="Q25" s="91">
        <f t="shared" si="3"/>
        <v>1</v>
      </c>
      <c r="R25" s="91">
        <f t="shared" si="3"/>
        <v>1</v>
      </c>
      <c r="S25" s="91">
        <f t="shared" si="3"/>
        <v>1</v>
      </c>
      <c r="T25" s="91">
        <f t="shared" si="4"/>
        <v>1</v>
      </c>
      <c r="U25" s="91">
        <f t="shared" si="4"/>
        <v>1</v>
      </c>
      <c r="V25" s="91">
        <f t="shared" si="4"/>
        <v>1</v>
      </c>
      <c r="W25" s="91">
        <f t="shared" si="4"/>
        <v>1</v>
      </c>
      <c r="X25" s="91">
        <f t="shared" si="4"/>
        <v>1</v>
      </c>
      <c r="Y25" s="91">
        <f t="shared" si="4"/>
        <v>1</v>
      </c>
      <c r="Z25" s="91">
        <f t="shared" si="4"/>
        <v>1</v>
      </c>
      <c r="AA25" s="91">
        <f t="shared" si="4"/>
        <v>1</v>
      </c>
      <c r="AB25" s="91">
        <f t="shared" si="4"/>
        <v>1</v>
      </c>
      <c r="AC25" s="91">
        <f t="shared" si="4"/>
        <v>1</v>
      </c>
      <c r="AD25" s="91">
        <f t="shared" si="4"/>
        <v>1</v>
      </c>
      <c r="AE25" s="91">
        <f t="shared" si="4"/>
        <v>1</v>
      </c>
      <c r="AF25" s="91">
        <f t="shared" si="4"/>
        <v>1</v>
      </c>
      <c r="AG25" s="91">
        <f t="shared" si="4"/>
        <v>1</v>
      </c>
      <c r="AH25" s="91">
        <f t="shared" si="4"/>
        <v>1</v>
      </c>
      <c r="AI25" s="91">
        <f t="shared" si="4"/>
        <v>1</v>
      </c>
      <c r="AJ25" s="91">
        <f t="shared" si="5"/>
        <v>1</v>
      </c>
      <c r="AK25" s="91">
        <f t="shared" si="5"/>
        <v>1</v>
      </c>
      <c r="AL25" s="91">
        <f t="shared" si="5"/>
        <v>1</v>
      </c>
      <c r="AM25" s="91">
        <f t="shared" si="5"/>
        <v>1</v>
      </c>
      <c r="AN25" s="91">
        <f t="shared" si="5"/>
        <v>1</v>
      </c>
      <c r="AO25" s="91">
        <f t="shared" si="5"/>
        <v>0</v>
      </c>
      <c r="AP25" s="91">
        <f t="shared" si="5"/>
        <v>0</v>
      </c>
      <c r="AQ25" s="91">
        <f t="shared" si="5"/>
        <v>0</v>
      </c>
      <c r="AR25" s="91">
        <f t="shared" si="5"/>
        <v>0</v>
      </c>
      <c r="AS25" s="91">
        <f t="shared" si="5"/>
        <v>0</v>
      </c>
      <c r="AT25" s="91">
        <f t="shared" si="5"/>
        <v>0</v>
      </c>
      <c r="AU25" s="91" t="s">
        <v>78</v>
      </c>
      <c r="AV25" s="91"/>
      <c r="AW25" s="91"/>
    </row>
    <row r="26" spans="1:49" x14ac:dyDescent="0.25">
      <c r="A26" s="91">
        <f>social_cost!A26</f>
        <v>160</v>
      </c>
      <c r="B26" s="94">
        <f>social_cost!B26</f>
        <v>0.11728819468879999</v>
      </c>
      <c r="C26" s="95">
        <f>social_cost!C26</f>
        <v>19.52</v>
      </c>
      <c r="D26" s="91">
        <f t="shared" ref="D26:S41" si="6">IF($A26&lt;D$5,1,0)</f>
        <v>1</v>
      </c>
      <c r="E26" s="91">
        <f t="shared" si="6"/>
        <v>1</v>
      </c>
      <c r="F26" s="91">
        <f t="shared" si="6"/>
        <v>1</v>
      </c>
      <c r="G26" s="91">
        <f t="shared" si="6"/>
        <v>1</v>
      </c>
      <c r="H26" s="91">
        <f t="shared" si="6"/>
        <v>1</v>
      </c>
      <c r="I26" s="91">
        <f t="shared" si="6"/>
        <v>1</v>
      </c>
      <c r="J26" s="91">
        <f t="shared" si="6"/>
        <v>1</v>
      </c>
      <c r="K26" s="91">
        <f t="shared" si="6"/>
        <v>1</v>
      </c>
      <c r="L26" s="91">
        <f t="shared" si="6"/>
        <v>1</v>
      </c>
      <c r="M26" s="91">
        <f t="shared" si="6"/>
        <v>1</v>
      </c>
      <c r="N26" s="91">
        <f t="shared" si="6"/>
        <v>1</v>
      </c>
      <c r="O26" s="91">
        <f t="shared" si="6"/>
        <v>1</v>
      </c>
      <c r="P26" s="91">
        <f t="shared" si="6"/>
        <v>1</v>
      </c>
      <c r="Q26" s="91">
        <f t="shared" si="6"/>
        <v>1</v>
      </c>
      <c r="R26" s="91">
        <f t="shared" si="6"/>
        <v>1</v>
      </c>
      <c r="S26" s="91">
        <f t="shared" si="6"/>
        <v>1</v>
      </c>
      <c r="T26" s="91">
        <f t="shared" si="4"/>
        <v>1</v>
      </c>
      <c r="U26" s="91">
        <f t="shared" si="4"/>
        <v>1</v>
      </c>
      <c r="V26" s="91">
        <f t="shared" si="4"/>
        <v>1</v>
      </c>
      <c r="W26" s="91">
        <f t="shared" si="4"/>
        <v>1</v>
      </c>
      <c r="X26" s="91">
        <f t="shared" si="4"/>
        <v>1</v>
      </c>
      <c r="Y26" s="91">
        <f t="shared" si="4"/>
        <v>1</v>
      </c>
      <c r="Z26" s="91">
        <f t="shared" si="4"/>
        <v>1</v>
      </c>
      <c r="AA26" s="91">
        <f t="shared" si="4"/>
        <v>1</v>
      </c>
      <c r="AB26" s="91">
        <f t="shared" si="4"/>
        <v>1</v>
      </c>
      <c r="AC26" s="91">
        <f t="shared" si="4"/>
        <v>1</v>
      </c>
      <c r="AD26" s="91">
        <f t="shared" si="4"/>
        <v>1</v>
      </c>
      <c r="AE26" s="91">
        <f t="shared" si="4"/>
        <v>1</v>
      </c>
      <c r="AF26" s="91">
        <f t="shared" si="4"/>
        <v>1</v>
      </c>
      <c r="AG26" s="91">
        <f t="shared" si="4"/>
        <v>1</v>
      </c>
      <c r="AH26" s="91">
        <f t="shared" si="4"/>
        <v>1</v>
      </c>
      <c r="AI26" s="91">
        <f t="shared" si="4"/>
        <v>1</v>
      </c>
      <c r="AJ26" s="91">
        <f t="shared" si="5"/>
        <v>1</v>
      </c>
      <c r="AK26" s="91">
        <f t="shared" si="5"/>
        <v>1</v>
      </c>
      <c r="AL26" s="91">
        <f t="shared" si="5"/>
        <v>1</v>
      </c>
      <c r="AM26" s="91">
        <f t="shared" si="5"/>
        <v>1</v>
      </c>
      <c r="AN26" s="91">
        <f t="shared" si="5"/>
        <v>1</v>
      </c>
      <c r="AO26" s="91">
        <f t="shared" si="5"/>
        <v>0</v>
      </c>
      <c r="AP26" s="91">
        <f t="shared" si="5"/>
        <v>0</v>
      </c>
      <c r="AQ26" s="91">
        <f t="shared" si="5"/>
        <v>0</v>
      </c>
      <c r="AR26" s="91">
        <f t="shared" si="5"/>
        <v>0</v>
      </c>
      <c r="AS26" s="91">
        <f t="shared" si="5"/>
        <v>0</v>
      </c>
      <c r="AT26" s="91">
        <f t="shared" si="5"/>
        <v>0</v>
      </c>
      <c r="AU26" s="91" t="s">
        <v>78</v>
      </c>
      <c r="AV26" s="91"/>
      <c r="AW26" s="91"/>
    </row>
    <row r="27" spans="1:49" x14ac:dyDescent="0.25">
      <c r="A27" s="91">
        <f>social_cost!A27</f>
        <v>168</v>
      </c>
      <c r="B27" s="94">
        <f>social_cost!B27</f>
        <v>1.246815112167045</v>
      </c>
      <c r="C27" s="95">
        <f>social_cost!C27</f>
        <v>21.520799999999994</v>
      </c>
      <c r="D27" s="91">
        <f t="shared" si="6"/>
        <v>1</v>
      </c>
      <c r="E27" s="91">
        <f t="shared" si="6"/>
        <v>1</v>
      </c>
      <c r="F27" s="91">
        <f t="shared" si="6"/>
        <v>1</v>
      </c>
      <c r="G27" s="91">
        <f t="shared" si="6"/>
        <v>1</v>
      </c>
      <c r="H27" s="91">
        <f t="shared" si="6"/>
        <v>1</v>
      </c>
      <c r="I27" s="91">
        <f t="shared" si="6"/>
        <v>1</v>
      </c>
      <c r="J27" s="91">
        <f t="shared" si="6"/>
        <v>1</v>
      </c>
      <c r="K27" s="91">
        <f t="shared" si="6"/>
        <v>1</v>
      </c>
      <c r="L27" s="91">
        <f t="shared" si="6"/>
        <v>1</v>
      </c>
      <c r="M27" s="91">
        <f t="shared" si="6"/>
        <v>1</v>
      </c>
      <c r="N27" s="91">
        <f t="shared" si="6"/>
        <v>1</v>
      </c>
      <c r="O27" s="91">
        <f t="shared" si="6"/>
        <v>1</v>
      </c>
      <c r="P27" s="91">
        <f t="shared" si="6"/>
        <v>1</v>
      </c>
      <c r="Q27" s="91">
        <f t="shared" si="6"/>
        <v>1</v>
      </c>
      <c r="R27" s="91">
        <f t="shared" si="6"/>
        <v>1</v>
      </c>
      <c r="S27" s="91">
        <f t="shared" si="6"/>
        <v>1</v>
      </c>
      <c r="T27" s="91">
        <f t="shared" si="4"/>
        <v>1</v>
      </c>
      <c r="U27" s="91">
        <f t="shared" si="4"/>
        <v>1</v>
      </c>
      <c r="V27" s="91">
        <f t="shared" si="4"/>
        <v>1</v>
      </c>
      <c r="W27" s="91">
        <f t="shared" si="4"/>
        <v>1</v>
      </c>
      <c r="X27" s="91">
        <f t="shared" si="4"/>
        <v>1</v>
      </c>
      <c r="Y27" s="91">
        <f t="shared" si="4"/>
        <v>1</v>
      </c>
      <c r="Z27" s="91">
        <f t="shared" si="4"/>
        <v>1</v>
      </c>
      <c r="AA27" s="91">
        <f t="shared" si="4"/>
        <v>1</v>
      </c>
      <c r="AB27" s="91">
        <f t="shared" si="4"/>
        <v>1</v>
      </c>
      <c r="AC27" s="91">
        <f t="shared" si="4"/>
        <v>1</v>
      </c>
      <c r="AD27" s="91">
        <f t="shared" si="4"/>
        <v>1</v>
      </c>
      <c r="AE27" s="91">
        <f t="shared" si="4"/>
        <v>1</v>
      </c>
      <c r="AF27" s="91">
        <f t="shared" si="4"/>
        <v>1</v>
      </c>
      <c r="AG27" s="91">
        <f t="shared" si="4"/>
        <v>1</v>
      </c>
      <c r="AH27" s="91">
        <f t="shared" si="4"/>
        <v>1</v>
      </c>
      <c r="AI27" s="91">
        <f t="shared" si="4"/>
        <v>1</v>
      </c>
      <c r="AJ27" s="91">
        <f t="shared" si="5"/>
        <v>1</v>
      </c>
      <c r="AK27" s="91">
        <f t="shared" si="5"/>
        <v>1</v>
      </c>
      <c r="AL27" s="91">
        <f t="shared" si="5"/>
        <v>1</v>
      </c>
      <c r="AM27" s="91">
        <f t="shared" si="5"/>
        <v>1</v>
      </c>
      <c r="AN27" s="91">
        <f t="shared" si="5"/>
        <v>1</v>
      </c>
      <c r="AO27" s="91">
        <f t="shared" si="5"/>
        <v>0</v>
      </c>
      <c r="AP27" s="91">
        <f t="shared" si="5"/>
        <v>0</v>
      </c>
      <c r="AQ27" s="91">
        <f t="shared" si="5"/>
        <v>0</v>
      </c>
      <c r="AR27" s="91">
        <f t="shared" si="5"/>
        <v>0</v>
      </c>
      <c r="AS27" s="91">
        <f t="shared" si="5"/>
        <v>0</v>
      </c>
      <c r="AT27" s="91">
        <f t="shared" si="5"/>
        <v>0</v>
      </c>
      <c r="AU27" s="91" t="s">
        <v>78</v>
      </c>
      <c r="AV27" s="91"/>
      <c r="AW27" s="91"/>
    </row>
    <row r="28" spans="1:49" x14ac:dyDescent="0.25">
      <c r="A28" s="91">
        <f>social_cost!A28</f>
        <v>180</v>
      </c>
      <c r="B28" s="94">
        <f>social_cost!B28</f>
        <v>103.13460651213624</v>
      </c>
      <c r="C28" s="95">
        <f>social_cost!C28</f>
        <v>24.704999999999995</v>
      </c>
      <c r="D28" s="91">
        <f t="shared" si="6"/>
        <v>1</v>
      </c>
      <c r="E28" s="91">
        <f t="shared" si="6"/>
        <v>1</v>
      </c>
      <c r="F28" s="91">
        <f t="shared" si="6"/>
        <v>1</v>
      </c>
      <c r="G28" s="91">
        <f t="shared" si="6"/>
        <v>1</v>
      </c>
      <c r="H28" s="91">
        <f t="shared" si="6"/>
        <v>1</v>
      </c>
      <c r="I28" s="91">
        <f t="shared" si="6"/>
        <v>1</v>
      </c>
      <c r="J28" s="91">
        <f t="shared" si="6"/>
        <v>1</v>
      </c>
      <c r="K28" s="91">
        <f t="shared" si="6"/>
        <v>1</v>
      </c>
      <c r="L28" s="91">
        <f t="shared" si="6"/>
        <v>1</v>
      </c>
      <c r="M28" s="91">
        <f t="shared" si="6"/>
        <v>1</v>
      </c>
      <c r="N28" s="91">
        <f t="shared" si="6"/>
        <v>1</v>
      </c>
      <c r="O28" s="91">
        <f t="shared" si="6"/>
        <v>1</v>
      </c>
      <c r="P28" s="91">
        <f t="shared" si="6"/>
        <v>1</v>
      </c>
      <c r="Q28" s="91">
        <f t="shared" si="6"/>
        <v>1</v>
      </c>
      <c r="R28" s="91">
        <f t="shared" si="6"/>
        <v>1</v>
      </c>
      <c r="S28" s="91">
        <f t="shared" si="6"/>
        <v>1</v>
      </c>
      <c r="T28" s="91">
        <f t="shared" si="4"/>
        <v>1</v>
      </c>
      <c r="U28" s="91">
        <f t="shared" si="4"/>
        <v>1</v>
      </c>
      <c r="V28" s="91">
        <f t="shared" si="4"/>
        <v>1</v>
      </c>
      <c r="W28" s="91">
        <f t="shared" si="4"/>
        <v>1</v>
      </c>
      <c r="X28" s="91">
        <f t="shared" si="4"/>
        <v>1</v>
      </c>
      <c r="Y28" s="91">
        <f t="shared" si="4"/>
        <v>1</v>
      </c>
      <c r="Z28" s="91">
        <f t="shared" si="4"/>
        <v>1</v>
      </c>
      <c r="AA28" s="91">
        <f t="shared" si="4"/>
        <v>1</v>
      </c>
      <c r="AB28" s="91">
        <f t="shared" si="4"/>
        <v>1</v>
      </c>
      <c r="AC28" s="91">
        <f t="shared" si="4"/>
        <v>1</v>
      </c>
      <c r="AD28" s="91">
        <f t="shared" si="4"/>
        <v>1</v>
      </c>
      <c r="AE28" s="91">
        <f t="shared" si="4"/>
        <v>1</v>
      </c>
      <c r="AF28" s="91">
        <f t="shared" si="4"/>
        <v>1</v>
      </c>
      <c r="AG28" s="91">
        <f t="shared" si="4"/>
        <v>1</v>
      </c>
      <c r="AH28" s="91">
        <f t="shared" si="4"/>
        <v>1</v>
      </c>
      <c r="AI28" s="91">
        <f t="shared" si="4"/>
        <v>1</v>
      </c>
      <c r="AJ28" s="91">
        <f t="shared" si="5"/>
        <v>1</v>
      </c>
      <c r="AK28" s="91">
        <f t="shared" si="5"/>
        <v>1</v>
      </c>
      <c r="AL28" s="91">
        <f t="shared" si="5"/>
        <v>1</v>
      </c>
      <c r="AM28" s="91">
        <f t="shared" si="5"/>
        <v>1</v>
      </c>
      <c r="AN28" s="91">
        <f t="shared" si="5"/>
        <v>1</v>
      </c>
      <c r="AO28" s="91">
        <f t="shared" si="5"/>
        <v>0</v>
      </c>
      <c r="AP28" s="91">
        <f t="shared" si="5"/>
        <v>0</v>
      </c>
      <c r="AQ28" s="91">
        <f t="shared" si="5"/>
        <v>0</v>
      </c>
      <c r="AR28" s="91">
        <f t="shared" si="5"/>
        <v>0</v>
      </c>
      <c r="AS28" s="91">
        <f t="shared" si="5"/>
        <v>0</v>
      </c>
      <c r="AT28" s="91">
        <f t="shared" si="5"/>
        <v>0</v>
      </c>
      <c r="AU28" s="91" t="s">
        <v>78</v>
      </c>
      <c r="AV28" s="91"/>
      <c r="AW28" s="91"/>
    </row>
    <row r="29" spans="1:49" x14ac:dyDescent="0.25">
      <c r="A29" s="91">
        <f>social_cost!A29</f>
        <v>200</v>
      </c>
      <c r="B29" s="94">
        <f>social_cost!B29</f>
        <v>1414.9522055319303</v>
      </c>
      <c r="C29" s="95">
        <f>social_cost!C29</f>
        <v>30.5</v>
      </c>
      <c r="D29" s="91">
        <f t="shared" si="6"/>
        <v>1</v>
      </c>
      <c r="E29" s="91">
        <f t="shared" si="6"/>
        <v>1</v>
      </c>
      <c r="F29" s="91">
        <f t="shared" si="6"/>
        <v>1</v>
      </c>
      <c r="G29" s="91">
        <f t="shared" si="6"/>
        <v>1</v>
      </c>
      <c r="H29" s="91">
        <f t="shared" si="6"/>
        <v>1</v>
      </c>
      <c r="I29" s="91">
        <f t="shared" si="6"/>
        <v>1</v>
      </c>
      <c r="J29" s="91">
        <f t="shared" si="6"/>
        <v>1</v>
      </c>
      <c r="K29" s="91">
        <f t="shared" si="6"/>
        <v>1</v>
      </c>
      <c r="L29" s="91">
        <f t="shared" si="6"/>
        <v>1</v>
      </c>
      <c r="M29" s="91">
        <f t="shared" si="6"/>
        <v>1</v>
      </c>
      <c r="N29" s="91">
        <f t="shared" si="6"/>
        <v>1</v>
      </c>
      <c r="O29" s="91">
        <f t="shared" si="6"/>
        <v>1</v>
      </c>
      <c r="P29" s="91">
        <f t="shared" si="6"/>
        <v>1</v>
      </c>
      <c r="Q29" s="91">
        <f t="shared" si="6"/>
        <v>1</v>
      </c>
      <c r="R29" s="91">
        <f t="shared" si="6"/>
        <v>1</v>
      </c>
      <c r="S29" s="91">
        <f t="shared" si="6"/>
        <v>1</v>
      </c>
      <c r="T29" s="91">
        <f t="shared" si="4"/>
        <v>1</v>
      </c>
      <c r="U29" s="91">
        <f t="shared" si="4"/>
        <v>1</v>
      </c>
      <c r="V29" s="91">
        <f t="shared" si="4"/>
        <v>1</v>
      </c>
      <c r="W29" s="91">
        <f t="shared" si="4"/>
        <v>1</v>
      </c>
      <c r="X29" s="91">
        <f t="shared" si="4"/>
        <v>1</v>
      </c>
      <c r="Y29" s="91">
        <f t="shared" si="4"/>
        <v>1</v>
      </c>
      <c r="Z29" s="91">
        <f t="shared" si="4"/>
        <v>1</v>
      </c>
      <c r="AA29" s="91">
        <f t="shared" si="4"/>
        <v>1</v>
      </c>
      <c r="AB29" s="91">
        <f t="shared" si="4"/>
        <v>1</v>
      </c>
      <c r="AC29" s="91">
        <f t="shared" si="4"/>
        <v>1</v>
      </c>
      <c r="AD29" s="91">
        <f t="shared" si="4"/>
        <v>1</v>
      </c>
      <c r="AE29" s="91">
        <f t="shared" si="4"/>
        <v>1</v>
      </c>
      <c r="AF29" s="91">
        <f t="shared" si="4"/>
        <v>1</v>
      </c>
      <c r="AG29" s="91">
        <f t="shared" si="4"/>
        <v>1</v>
      </c>
      <c r="AH29" s="91">
        <f t="shared" si="4"/>
        <v>1</v>
      </c>
      <c r="AI29" s="91">
        <f t="shared" si="4"/>
        <v>0</v>
      </c>
      <c r="AJ29" s="91">
        <f t="shared" si="5"/>
        <v>0</v>
      </c>
      <c r="AK29" s="91">
        <f t="shared" si="5"/>
        <v>0</v>
      </c>
      <c r="AL29" s="91">
        <f t="shared" si="5"/>
        <v>0</v>
      </c>
      <c r="AM29" s="91">
        <f t="shared" si="5"/>
        <v>0</v>
      </c>
      <c r="AN29" s="91">
        <f t="shared" si="5"/>
        <v>0</v>
      </c>
      <c r="AO29" s="91">
        <f t="shared" si="5"/>
        <v>0</v>
      </c>
      <c r="AP29" s="91">
        <f t="shared" si="5"/>
        <v>0</v>
      </c>
      <c r="AQ29" s="91">
        <f t="shared" si="5"/>
        <v>0</v>
      </c>
      <c r="AR29" s="91">
        <f t="shared" si="5"/>
        <v>0</v>
      </c>
      <c r="AS29" s="91">
        <f t="shared" si="5"/>
        <v>0</v>
      </c>
      <c r="AT29" s="91">
        <f t="shared" si="5"/>
        <v>0</v>
      </c>
      <c r="AU29" s="91" t="s">
        <v>78</v>
      </c>
      <c r="AV29" s="91"/>
      <c r="AW29" s="91"/>
    </row>
    <row r="30" spans="1:49" x14ac:dyDescent="0.25">
      <c r="A30" s="91">
        <f>social_cost!A30</f>
        <v>219</v>
      </c>
      <c r="B30" s="94">
        <f>social_cost!B30</f>
        <v>0.56119336137702303</v>
      </c>
      <c r="C30" s="95">
        <f>social_cost!C30</f>
        <v>36.570262499999998</v>
      </c>
      <c r="D30" s="91">
        <f t="shared" si="6"/>
        <v>1</v>
      </c>
      <c r="E30" s="91">
        <f t="shared" si="6"/>
        <v>1</v>
      </c>
      <c r="F30" s="91">
        <f t="shared" si="6"/>
        <v>1</v>
      </c>
      <c r="G30" s="91">
        <f t="shared" si="6"/>
        <v>1</v>
      </c>
      <c r="H30" s="91">
        <f t="shared" si="6"/>
        <v>1</v>
      </c>
      <c r="I30" s="91">
        <f t="shared" si="6"/>
        <v>1</v>
      </c>
      <c r="J30" s="91">
        <f t="shared" si="6"/>
        <v>1</v>
      </c>
      <c r="K30" s="91">
        <f t="shared" si="6"/>
        <v>1</v>
      </c>
      <c r="L30" s="91">
        <f t="shared" si="6"/>
        <v>1</v>
      </c>
      <c r="M30" s="91">
        <f t="shared" si="6"/>
        <v>1</v>
      </c>
      <c r="N30" s="91">
        <f t="shared" si="6"/>
        <v>1</v>
      </c>
      <c r="O30" s="91">
        <f t="shared" si="6"/>
        <v>1</v>
      </c>
      <c r="P30" s="91">
        <f t="shared" si="6"/>
        <v>1</v>
      </c>
      <c r="Q30" s="91">
        <f t="shared" si="6"/>
        <v>1</v>
      </c>
      <c r="R30" s="91">
        <f t="shared" si="6"/>
        <v>1</v>
      </c>
      <c r="S30" s="91">
        <f t="shared" si="6"/>
        <v>1</v>
      </c>
      <c r="T30" s="91">
        <f t="shared" si="4"/>
        <v>1</v>
      </c>
      <c r="U30" s="91">
        <f t="shared" si="4"/>
        <v>1</v>
      </c>
      <c r="V30" s="91">
        <f t="shared" si="4"/>
        <v>1</v>
      </c>
      <c r="W30" s="91">
        <f t="shared" si="4"/>
        <v>1</v>
      </c>
      <c r="X30" s="91">
        <f t="shared" si="4"/>
        <v>1</v>
      </c>
      <c r="Y30" s="91">
        <f t="shared" si="4"/>
        <v>1</v>
      </c>
      <c r="Z30" s="91">
        <f t="shared" si="4"/>
        <v>1</v>
      </c>
      <c r="AA30" s="91">
        <f t="shared" si="4"/>
        <v>1</v>
      </c>
      <c r="AB30" s="91">
        <f t="shared" si="4"/>
        <v>1</v>
      </c>
      <c r="AC30" s="91">
        <f t="shared" si="4"/>
        <v>1</v>
      </c>
      <c r="AD30" s="91">
        <f t="shared" si="4"/>
        <v>1</v>
      </c>
      <c r="AE30" s="91">
        <f t="shared" si="4"/>
        <v>1</v>
      </c>
      <c r="AF30" s="91">
        <f t="shared" si="4"/>
        <v>1</v>
      </c>
      <c r="AG30" s="91">
        <f t="shared" si="4"/>
        <v>1</v>
      </c>
      <c r="AH30" s="91">
        <f t="shared" si="4"/>
        <v>1</v>
      </c>
      <c r="AI30" s="91">
        <f t="shared" si="4"/>
        <v>0</v>
      </c>
      <c r="AJ30" s="91">
        <f t="shared" si="5"/>
        <v>0</v>
      </c>
      <c r="AK30" s="91">
        <f t="shared" si="5"/>
        <v>0</v>
      </c>
      <c r="AL30" s="91">
        <f t="shared" si="5"/>
        <v>0</v>
      </c>
      <c r="AM30" s="91">
        <f t="shared" si="5"/>
        <v>0</v>
      </c>
      <c r="AN30" s="91">
        <f t="shared" si="5"/>
        <v>0</v>
      </c>
      <c r="AO30" s="91">
        <f t="shared" si="5"/>
        <v>0</v>
      </c>
      <c r="AP30" s="91">
        <f t="shared" si="5"/>
        <v>0</v>
      </c>
      <c r="AQ30" s="91">
        <f t="shared" si="5"/>
        <v>0</v>
      </c>
      <c r="AR30" s="91">
        <f t="shared" si="5"/>
        <v>0</v>
      </c>
      <c r="AS30" s="91">
        <f t="shared" si="5"/>
        <v>0</v>
      </c>
      <c r="AT30" s="91">
        <f t="shared" si="5"/>
        <v>0</v>
      </c>
      <c r="AU30" s="91" t="s">
        <v>78</v>
      </c>
      <c r="AV30" s="91"/>
      <c r="AW30" s="91"/>
    </row>
    <row r="31" spans="1:49" x14ac:dyDescent="0.25">
      <c r="A31" s="91">
        <f>social_cost!A31</f>
        <v>225</v>
      </c>
      <c r="B31" s="94">
        <f>social_cost!B31</f>
        <v>44.800363744324343</v>
      </c>
      <c r="C31" s="95">
        <f>social_cost!C31</f>
        <v>38.601562499999993</v>
      </c>
      <c r="D31" s="91">
        <f t="shared" si="6"/>
        <v>1</v>
      </c>
      <c r="E31" s="91">
        <f t="shared" si="6"/>
        <v>1</v>
      </c>
      <c r="F31" s="91">
        <f t="shared" si="6"/>
        <v>1</v>
      </c>
      <c r="G31" s="91">
        <f t="shared" si="6"/>
        <v>1</v>
      </c>
      <c r="H31" s="91">
        <f t="shared" si="6"/>
        <v>1</v>
      </c>
      <c r="I31" s="91">
        <f t="shared" si="6"/>
        <v>1</v>
      </c>
      <c r="J31" s="91">
        <f t="shared" si="6"/>
        <v>1</v>
      </c>
      <c r="K31" s="91">
        <f t="shared" si="6"/>
        <v>1</v>
      </c>
      <c r="L31" s="91">
        <f t="shared" si="6"/>
        <v>1</v>
      </c>
      <c r="M31" s="91">
        <f t="shared" si="6"/>
        <v>1</v>
      </c>
      <c r="N31" s="91">
        <f t="shared" si="6"/>
        <v>1</v>
      </c>
      <c r="O31" s="91">
        <f t="shared" si="6"/>
        <v>1</v>
      </c>
      <c r="P31" s="91">
        <f t="shared" si="6"/>
        <v>1</v>
      </c>
      <c r="Q31" s="91">
        <f t="shared" si="6"/>
        <v>1</v>
      </c>
      <c r="R31" s="91">
        <f t="shared" si="6"/>
        <v>1</v>
      </c>
      <c r="S31" s="91">
        <f t="shared" si="6"/>
        <v>1</v>
      </c>
      <c r="T31" s="91">
        <f t="shared" si="4"/>
        <v>1</v>
      </c>
      <c r="U31" s="91">
        <f t="shared" si="4"/>
        <v>1</v>
      </c>
      <c r="V31" s="91">
        <f t="shared" si="4"/>
        <v>1</v>
      </c>
      <c r="W31" s="91">
        <f t="shared" si="4"/>
        <v>1</v>
      </c>
      <c r="X31" s="91">
        <f t="shared" si="4"/>
        <v>1</v>
      </c>
      <c r="Y31" s="91">
        <f t="shared" si="4"/>
        <v>1</v>
      </c>
      <c r="Z31" s="91">
        <f t="shared" si="4"/>
        <v>1</v>
      </c>
      <c r="AA31" s="91">
        <f t="shared" si="4"/>
        <v>1</v>
      </c>
      <c r="AB31" s="91">
        <f t="shared" si="4"/>
        <v>1</v>
      </c>
      <c r="AC31" s="91">
        <f t="shared" si="4"/>
        <v>1</v>
      </c>
      <c r="AD31" s="91">
        <f t="shared" si="4"/>
        <v>1</v>
      </c>
      <c r="AE31" s="91">
        <f t="shared" si="4"/>
        <v>1</v>
      </c>
      <c r="AF31" s="91">
        <f t="shared" si="4"/>
        <v>1</v>
      </c>
      <c r="AG31" s="91">
        <f t="shared" si="4"/>
        <v>1</v>
      </c>
      <c r="AH31" s="91">
        <f t="shared" si="4"/>
        <v>1</v>
      </c>
      <c r="AI31" s="91">
        <f t="shared" si="4"/>
        <v>0</v>
      </c>
      <c r="AJ31" s="91">
        <f t="shared" si="5"/>
        <v>0</v>
      </c>
      <c r="AK31" s="91">
        <f t="shared" si="5"/>
        <v>0</v>
      </c>
      <c r="AL31" s="91">
        <f t="shared" si="5"/>
        <v>0</v>
      </c>
      <c r="AM31" s="91">
        <f t="shared" si="5"/>
        <v>0</v>
      </c>
      <c r="AN31" s="91">
        <f t="shared" si="5"/>
        <v>0</v>
      </c>
      <c r="AO31" s="91">
        <f t="shared" si="5"/>
        <v>0</v>
      </c>
      <c r="AP31" s="91">
        <f t="shared" si="5"/>
        <v>0</v>
      </c>
      <c r="AQ31" s="91">
        <f t="shared" si="5"/>
        <v>0</v>
      </c>
      <c r="AR31" s="91">
        <f t="shared" si="5"/>
        <v>0</v>
      </c>
      <c r="AS31" s="91">
        <f t="shared" si="5"/>
        <v>0</v>
      </c>
      <c r="AT31" s="91">
        <f t="shared" si="5"/>
        <v>0</v>
      </c>
      <c r="AU31" s="91" t="s">
        <v>78</v>
      </c>
      <c r="AV31" s="91"/>
      <c r="AW31" s="91"/>
    </row>
    <row r="32" spans="1:49" x14ac:dyDescent="0.25">
      <c r="A32" s="91">
        <f>social_cost!A32</f>
        <v>250</v>
      </c>
      <c r="B32" s="94">
        <f>social_cost!B32</f>
        <v>874.32615677468948</v>
      </c>
      <c r="C32" s="95">
        <f>social_cost!C32</f>
        <v>47.65625</v>
      </c>
      <c r="D32" s="91">
        <f t="shared" si="6"/>
        <v>1</v>
      </c>
      <c r="E32" s="91">
        <f t="shared" si="6"/>
        <v>1</v>
      </c>
      <c r="F32" s="91">
        <f t="shared" si="6"/>
        <v>1</v>
      </c>
      <c r="G32" s="91">
        <f t="shared" si="6"/>
        <v>1</v>
      </c>
      <c r="H32" s="91">
        <f t="shared" si="6"/>
        <v>1</v>
      </c>
      <c r="I32" s="91">
        <f t="shared" si="6"/>
        <v>1</v>
      </c>
      <c r="J32" s="91">
        <f t="shared" si="6"/>
        <v>1</v>
      </c>
      <c r="K32" s="91">
        <f t="shared" si="6"/>
        <v>1</v>
      </c>
      <c r="L32" s="91">
        <f t="shared" si="6"/>
        <v>1</v>
      </c>
      <c r="M32" s="91">
        <f t="shared" si="6"/>
        <v>1</v>
      </c>
      <c r="N32" s="91">
        <f t="shared" si="6"/>
        <v>1</v>
      </c>
      <c r="O32" s="91">
        <f t="shared" si="6"/>
        <v>1</v>
      </c>
      <c r="P32" s="91">
        <f t="shared" si="6"/>
        <v>1</v>
      </c>
      <c r="Q32" s="91">
        <f t="shared" si="6"/>
        <v>1</v>
      </c>
      <c r="R32" s="91">
        <f t="shared" si="6"/>
        <v>1</v>
      </c>
      <c r="S32" s="91">
        <f t="shared" si="6"/>
        <v>1</v>
      </c>
      <c r="T32" s="91">
        <f t="shared" si="4"/>
        <v>1</v>
      </c>
      <c r="U32" s="91">
        <f t="shared" si="4"/>
        <v>1</v>
      </c>
      <c r="V32" s="91">
        <f t="shared" si="4"/>
        <v>1</v>
      </c>
      <c r="W32" s="91">
        <f t="shared" si="4"/>
        <v>1</v>
      </c>
      <c r="X32" s="91">
        <f t="shared" si="4"/>
        <v>1</v>
      </c>
      <c r="Y32" s="91">
        <f t="shared" si="4"/>
        <v>1</v>
      </c>
      <c r="Z32" s="91">
        <f t="shared" si="4"/>
        <v>1</v>
      </c>
      <c r="AA32" s="91">
        <f t="shared" si="4"/>
        <v>1</v>
      </c>
      <c r="AB32" s="91">
        <f t="shared" si="4"/>
        <v>1</v>
      </c>
      <c r="AC32" s="91">
        <f t="shared" si="4"/>
        <v>0</v>
      </c>
      <c r="AD32" s="91">
        <f t="shared" si="4"/>
        <v>0</v>
      </c>
      <c r="AE32" s="91">
        <f t="shared" si="4"/>
        <v>0</v>
      </c>
      <c r="AF32" s="91">
        <f t="shared" si="4"/>
        <v>0</v>
      </c>
      <c r="AG32" s="91">
        <f t="shared" si="4"/>
        <v>0</v>
      </c>
      <c r="AH32" s="91">
        <f t="shared" si="4"/>
        <v>0</v>
      </c>
      <c r="AI32" s="91">
        <f t="shared" si="4"/>
        <v>0</v>
      </c>
      <c r="AJ32" s="91">
        <f t="shared" si="5"/>
        <v>0</v>
      </c>
      <c r="AK32" s="91">
        <f t="shared" si="5"/>
        <v>0</v>
      </c>
      <c r="AL32" s="91">
        <f t="shared" si="5"/>
        <v>0</v>
      </c>
      <c r="AM32" s="91">
        <f t="shared" si="5"/>
        <v>0</v>
      </c>
      <c r="AN32" s="91">
        <f t="shared" si="5"/>
        <v>0</v>
      </c>
      <c r="AO32" s="91">
        <f t="shared" si="5"/>
        <v>0</v>
      </c>
      <c r="AP32" s="91">
        <f t="shared" si="5"/>
        <v>0</v>
      </c>
      <c r="AQ32" s="91">
        <f t="shared" si="5"/>
        <v>0</v>
      </c>
      <c r="AR32" s="91">
        <f t="shared" si="5"/>
        <v>0</v>
      </c>
      <c r="AS32" s="91">
        <f t="shared" si="5"/>
        <v>0</v>
      </c>
      <c r="AT32" s="91">
        <f t="shared" si="5"/>
        <v>0</v>
      </c>
      <c r="AU32" s="91" t="s">
        <v>78</v>
      </c>
      <c r="AV32" s="91"/>
      <c r="AW32" s="91"/>
    </row>
    <row r="33" spans="1:49" x14ac:dyDescent="0.25">
      <c r="A33" s="91">
        <f>social_cost!A33</f>
        <v>273</v>
      </c>
      <c r="B33" s="94">
        <f>social_cost!B33</f>
        <v>0.76867328542388003</v>
      </c>
      <c r="C33" s="95">
        <f>social_cost!C33</f>
        <v>56.828362499999997</v>
      </c>
      <c r="D33" s="91">
        <f t="shared" si="6"/>
        <v>1</v>
      </c>
      <c r="E33" s="91">
        <f t="shared" si="6"/>
        <v>1</v>
      </c>
      <c r="F33" s="91">
        <f t="shared" si="6"/>
        <v>1</v>
      </c>
      <c r="G33" s="91">
        <f t="shared" si="6"/>
        <v>1</v>
      </c>
      <c r="H33" s="91">
        <f t="shared" si="6"/>
        <v>1</v>
      </c>
      <c r="I33" s="91">
        <f t="shared" si="6"/>
        <v>1</v>
      </c>
      <c r="J33" s="91">
        <f t="shared" si="6"/>
        <v>1</v>
      </c>
      <c r="K33" s="91">
        <f t="shared" si="6"/>
        <v>1</v>
      </c>
      <c r="L33" s="91">
        <f t="shared" si="6"/>
        <v>1</v>
      </c>
      <c r="M33" s="91">
        <f t="shared" si="6"/>
        <v>1</v>
      </c>
      <c r="N33" s="91">
        <f t="shared" si="6"/>
        <v>1</v>
      </c>
      <c r="O33" s="91">
        <f t="shared" si="6"/>
        <v>1</v>
      </c>
      <c r="P33" s="91">
        <f t="shared" si="6"/>
        <v>1</v>
      </c>
      <c r="Q33" s="91">
        <f t="shared" si="6"/>
        <v>1</v>
      </c>
      <c r="R33" s="91">
        <f t="shared" si="6"/>
        <v>1</v>
      </c>
      <c r="S33" s="91">
        <f t="shared" si="6"/>
        <v>1</v>
      </c>
      <c r="T33" s="91">
        <f t="shared" si="4"/>
        <v>1</v>
      </c>
      <c r="U33" s="91">
        <f t="shared" si="4"/>
        <v>1</v>
      </c>
      <c r="V33" s="91">
        <f t="shared" si="4"/>
        <v>1</v>
      </c>
      <c r="W33" s="91">
        <f t="shared" si="4"/>
        <v>1</v>
      </c>
      <c r="X33" s="91">
        <f t="shared" si="4"/>
        <v>1</v>
      </c>
      <c r="Y33" s="91">
        <f t="shared" si="4"/>
        <v>1</v>
      </c>
      <c r="Z33" s="91">
        <f t="shared" si="4"/>
        <v>1</v>
      </c>
      <c r="AA33" s="91">
        <f t="shared" si="4"/>
        <v>1</v>
      </c>
      <c r="AB33" s="91">
        <f t="shared" si="4"/>
        <v>1</v>
      </c>
      <c r="AC33" s="91">
        <f t="shared" si="4"/>
        <v>0</v>
      </c>
      <c r="AD33" s="91">
        <f t="shared" si="4"/>
        <v>0</v>
      </c>
      <c r="AE33" s="91">
        <f t="shared" si="4"/>
        <v>0</v>
      </c>
      <c r="AF33" s="91">
        <f t="shared" si="4"/>
        <v>0</v>
      </c>
      <c r="AG33" s="91">
        <f t="shared" si="4"/>
        <v>0</v>
      </c>
      <c r="AH33" s="91">
        <f t="shared" si="4"/>
        <v>0</v>
      </c>
      <c r="AI33" s="91">
        <f t="shared" si="4"/>
        <v>0</v>
      </c>
      <c r="AJ33" s="91">
        <f t="shared" si="5"/>
        <v>0</v>
      </c>
      <c r="AK33" s="91">
        <f t="shared" si="5"/>
        <v>0</v>
      </c>
      <c r="AL33" s="91">
        <f t="shared" si="5"/>
        <v>0</v>
      </c>
      <c r="AM33" s="91">
        <f t="shared" si="5"/>
        <v>0</v>
      </c>
      <c r="AN33" s="91">
        <f t="shared" si="5"/>
        <v>0</v>
      </c>
      <c r="AO33" s="91">
        <f t="shared" si="5"/>
        <v>0</v>
      </c>
      <c r="AP33" s="91">
        <f t="shared" si="5"/>
        <v>0</v>
      </c>
      <c r="AQ33" s="91">
        <f t="shared" si="5"/>
        <v>0</v>
      </c>
      <c r="AR33" s="91">
        <f t="shared" si="5"/>
        <v>0</v>
      </c>
      <c r="AS33" s="91">
        <f t="shared" si="5"/>
        <v>0</v>
      </c>
      <c r="AT33" s="91">
        <f t="shared" si="5"/>
        <v>0</v>
      </c>
      <c r="AU33" s="91" t="s">
        <v>78</v>
      </c>
      <c r="AV33" s="91"/>
      <c r="AW33" s="91"/>
    </row>
    <row r="34" spans="1:49" x14ac:dyDescent="0.25">
      <c r="A34" s="91">
        <f>social_cost!A34</f>
        <v>280</v>
      </c>
      <c r="B34" s="94">
        <f>social_cost!B34</f>
        <v>3.4332082333043981</v>
      </c>
      <c r="C34" s="95">
        <f>social_cost!C34</f>
        <v>59.78</v>
      </c>
      <c r="D34" s="91">
        <f t="shared" si="6"/>
        <v>1</v>
      </c>
      <c r="E34" s="91">
        <f t="shared" si="6"/>
        <v>1</v>
      </c>
      <c r="F34" s="91">
        <f t="shared" si="6"/>
        <v>1</v>
      </c>
      <c r="G34" s="91">
        <f t="shared" si="6"/>
        <v>1</v>
      </c>
      <c r="H34" s="91">
        <f t="shared" si="6"/>
        <v>1</v>
      </c>
      <c r="I34" s="91">
        <f t="shared" si="6"/>
        <v>1</v>
      </c>
      <c r="J34" s="91">
        <f t="shared" si="6"/>
        <v>1</v>
      </c>
      <c r="K34" s="91">
        <f t="shared" si="6"/>
        <v>1</v>
      </c>
      <c r="L34" s="91">
        <f t="shared" si="6"/>
        <v>1</v>
      </c>
      <c r="M34" s="91">
        <f t="shared" si="6"/>
        <v>1</v>
      </c>
      <c r="N34" s="91">
        <f t="shared" si="6"/>
        <v>1</v>
      </c>
      <c r="O34" s="91">
        <f t="shared" si="6"/>
        <v>1</v>
      </c>
      <c r="P34" s="91">
        <f t="shared" si="6"/>
        <v>1</v>
      </c>
      <c r="Q34" s="91">
        <f t="shared" si="6"/>
        <v>1</v>
      </c>
      <c r="R34" s="91">
        <f t="shared" si="6"/>
        <v>1</v>
      </c>
      <c r="S34" s="91">
        <f t="shared" si="6"/>
        <v>1</v>
      </c>
      <c r="T34" s="91">
        <f t="shared" si="4"/>
        <v>1</v>
      </c>
      <c r="U34" s="91">
        <f t="shared" si="4"/>
        <v>1</v>
      </c>
      <c r="V34" s="91">
        <f t="shared" si="4"/>
        <v>1</v>
      </c>
      <c r="W34" s="91">
        <f t="shared" si="4"/>
        <v>1</v>
      </c>
      <c r="X34" s="91">
        <f t="shared" si="4"/>
        <v>1</v>
      </c>
      <c r="Y34" s="91">
        <f t="shared" si="4"/>
        <v>1</v>
      </c>
      <c r="Z34" s="91">
        <f t="shared" si="4"/>
        <v>1</v>
      </c>
      <c r="AA34" s="91">
        <f t="shared" si="4"/>
        <v>1</v>
      </c>
      <c r="AB34" s="91">
        <f t="shared" si="4"/>
        <v>1</v>
      </c>
      <c r="AC34" s="91">
        <f t="shared" si="4"/>
        <v>0</v>
      </c>
      <c r="AD34" s="91">
        <f t="shared" si="4"/>
        <v>0</v>
      </c>
      <c r="AE34" s="91">
        <f t="shared" si="4"/>
        <v>0</v>
      </c>
      <c r="AF34" s="91">
        <f t="shared" si="4"/>
        <v>0</v>
      </c>
      <c r="AG34" s="91">
        <f t="shared" si="4"/>
        <v>0</v>
      </c>
      <c r="AH34" s="91">
        <f t="shared" si="4"/>
        <v>0</v>
      </c>
      <c r="AI34" s="91">
        <f t="shared" si="4"/>
        <v>0</v>
      </c>
      <c r="AJ34" s="91">
        <f t="shared" si="5"/>
        <v>0</v>
      </c>
      <c r="AK34" s="91">
        <f t="shared" si="5"/>
        <v>0</v>
      </c>
      <c r="AL34" s="91">
        <f t="shared" si="5"/>
        <v>0</v>
      </c>
      <c r="AM34" s="91">
        <f t="shared" si="5"/>
        <v>0</v>
      </c>
      <c r="AN34" s="91">
        <f t="shared" si="5"/>
        <v>0</v>
      </c>
      <c r="AO34" s="91">
        <f t="shared" si="5"/>
        <v>0</v>
      </c>
      <c r="AP34" s="91">
        <f t="shared" si="5"/>
        <v>0</v>
      </c>
      <c r="AQ34" s="91">
        <f t="shared" si="5"/>
        <v>0</v>
      </c>
      <c r="AR34" s="91">
        <f t="shared" si="5"/>
        <v>0</v>
      </c>
      <c r="AS34" s="91">
        <f t="shared" si="5"/>
        <v>0</v>
      </c>
      <c r="AT34" s="91">
        <f t="shared" si="5"/>
        <v>0</v>
      </c>
      <c r="AU34" s="91" t="s">
        <v>78</v>
      </c>
      <c r="AV34" s="91"/>
      <c r="AW34" s="91"/>
    </row>
    <row r="35" spans="1:49" x14ac:dyDescent="0.25">
      <c r="A35" s="91">
        <f>social_cost!A35</f>
        <v>300</v>
      </c>
      <c r="B35" s="94">
        <f>social_cost!B35</f>
        <v>791.44608352746627</v>
      </c>
      <c r="C35" s="95">
        <f>social_cost!C35</f>
        <v>68.625</v>
      </c>
      <c r="D35" s="91">
        <f t="shared" si="6"/>
        <v>0</v>
      </c>
      <c r="E35" s="91">
        <f t="shared" si="6"/>
        <v>0</v>
      </c>
      <c r="F35" s="91">
        <f t="shared" si="6"/>
        <v>0</v>
      </c>
      <c r="G35" s="91">
        <f t="shared" si="6"/>
        <v>0</v>
      </c>
      <c r="H35" s="91">
        <f t="shared" si="6"/>
        <v>0</v>
      </c>
      <c r="I35" s="91">
        <f t="shared" si="6"/>
        <v>0</v>
      </c>
      <c r="J35" s="91">
        <f t="shared" si="6"/>
        <v>0</v>
      </c>
      <c r="K35" s="91">
        <f t="shared" si="6"/>
        <v>1</v>
      </c>
      <c r="L35" s="91">
        <f t="shared" si="6"/>
        <v>1</v>
      </c>
      <c r="M35" s="91">
        <f t="shared" si="6"/>
        <v>1</v>
      </c>
      <c r="N35" s="91">
        <f t="shared" si="6"/>
        <v>1</v>
      </c>
      <c r="O35" s="91">
        <f t="shared" si="6"/>
        <v>1</v>
      </c>
      <c r="P35" s="91">
        <f t="shared" si="6"/>
        <v>1</v>
      </c>
      <c r="Q35" s="91">
        <f t="shared" si="6"/>
        <v>1</v>
      </c>
      <c r="R35" s="91">
        <f t="shared" si="6"/>
        <v>1</v>
      </c>
      <c r="S35" s="91">
        <f t="shared" si="6"/>
        <v>1</v>
      </c>
      <c r="T35" s="91">
        <f t="shared" si="4"/>
        <v>1</v>
      </c>
      <c r="U35" s="91">
        <f t="shared" si="4"/>
        <v>1</v>
      </c>
      <c r="V35" s="91">
        <f t="shared" si="4"/>
        <v>1</v>
      </c>
      <c r="W35" s="91">
        <f t="shared" si="4"/>
        <v>1</v>
      </c>
      <c r="X35" s="91">
        <f t="shared" si="4"/>
        <v>1</v>
      </c>
      <c r="Y35" s="91">
        <f t="shared" si="4"/>
        <v>1</v>
      </c>
      <c r="Z35" s="91">
        <f t="shared" si="4"/>
        <v>1</v>
      </c>
      <c r="AA35" s="91">
        <f t="shared" si="4"/>
        <v>1</v>
      </c>
      <c r="AB35" s="91">
        <f t="shared" si="4"/>
        <v>1</v>
      </c>
      <c r="AC35" s="91">
        <f t="shared" si="4"/>
        <v>0</v>
      </c>
      <c r="AD35" s="91">
        <f t="shared" si="4"/>
        <v>0</v>
      </c>
      <c r="AE35" s="91">
        <f t="shared" si="4"/>
        <v>0</v>
      </c>
      <c r="AF35" s="91">
        <f t="shared" si="4"/>
        <v>0</v>
      </c>
      <c r="AG35" s="91">
        <f t="shared" si="4"/>
        <v>0</v>
      </c>
      <c r="AH35" s="91">
        <f t="shared" si="4"/>
        <v>0</v>
      </c>
      <c r="AI35" s="91">
        <f t="shared" si="4"/>
        <v>0</v>
      </c>
      <c r="AJ35" s="91">
        <f t="shared" si="5"/>
        <v>0</v>
      </c>
      <c r="AK35" s="91">
        <f t="shared" si="5"/>
        <v>0</v>
      </c>
      <c r="AL35" s="91">
        <f t="shared" si="5"/>
        <v>0</v>
      </c>
      <c r="AM35" s="91">
        <f t="shared" si="5"/>
        <v>0</v>
      </c>
      <c r="AN35" s="91">
        <f t="shared" si="5"/>
        <v>0</v>
      </c>
      <c r="AO35" s="91">
        <f t="shared" si="5"/>
        <v>0</v>
      </c>
      <c r="AP35" s="91">
        <f t="shared" si="5"/>
        <v>0</v>
      </c>
      <c r="AQ35" s="91">
        <f t="shared" si="5"/>
        <v>0</v>
      </c>
      <c r="AR35" s="91">
        <f t="shared" si="5"/>
        <v>0</v>
      </c>
      <c r="AS35" s="91">
        <f t="shared" si="5"/>
        <v>0</v>
      </c>
      <c r="AT35" s="91">
        <f t="shared" si="5"/>
        <v>0</v>
      </c>
      <c r="AU35" s="91" t="s">
        <v>78</v>
      </c>
      <c r="AV35" s="91"/>
      <c r="AW35" s="91"/>
    </row>
    <row r="36" spans="1:49" x14ac:dyDescent="0.25">
      <c r="A36" s="91">
        <f>social_cost!A36</f>
        <v>315</v>
      </c>
      <c r="B36" s="94">
        <f>social_cost!B36</f>
        <v>14.802664690366782</v>
      </c>
      <c r="C36" s="95">
        <f>social_cost!C36</f>
        <v>75.65906249999999</v>
      </c>
      <c r="D36" s="91">
        <f t="shared" si="6"/>
        <v>0</v>
      </c>
      <c r="E36" s="91">
        <f t="shared" si="6"/>
        <v>0</v>
      </c>
      <c r="F36" s="91">
        <f t="shared" si="6"/>
        <v>0</v>
      </c>
      <c r="G36" s="91">
        <f t="shared" si="6"/>
        <v>0</v>
      </c>
      <c r="H36" s="91">
        <f t="shared" si="6"/>
        <v>0</v>
      </c>
      <c r="I36" s="91">
        <f t="shared" si="6"/>
        <v>0</v>
      </c>
      <c r="J36" s="91">
        <f t="shared" si="6"/>
        <v>0</v>
      </c>
      <c r="K36" s="91">
        <f t="shared" si="6"/>
        <v>1</v>
      </c>
      <c r="L36" s="91">
        <f t="shared" si="6"/>
        <v>1</v>
      </c>
      <c r="M36" s="91">
        <f t="shared" si="6"/>
        <v>1</v>
      </c>
      <c r="N36" s="91">
        <f t="shared" si="6"/>
        <v>1</v>
      </c>
      <c r="O36" s="91">
        <f t="shared" si="6"/>
        <v>1</v>
      </c>
      <c r="P36" s="91">
        <f t="shared" si="6"/>
        <v>1</v>
      </c>
      <c r="Q36" s="91">
        <f t="shared" si="6"/>
        <v>1</v>
      </c>
      <c r="R36" s="91">
        <f t="shared" si="6"/>
        <v>1</v>
      </c>
      <c r="S36" s="91">
        <f t="shared" si="6"/>
        <v>1</v>
      </c>
      <c r="T36" s="91">
        <f t="shared" si="4"/>
        <v>1</v>
      </c>
      <c r="U36" s="91">
        <f t="shared" si="4"/>
        <v>1</v>
      </c>
      <c r="V36" s="91">
        <f t="shared" si="4"/>
        <v>1</v>
      </c>
      <c r="W36" s="91">
        <f t="shared" si="4"/>
        <v>1</v>
      </c>
      <c r="X36" s="91">
        <f t="shared" si="4"/>
        <v>1</v>
      </c>
      <c r="Y36" s="91">
        <f t="shared" si="4"/>
        <v>1</v>
      </c>
      <c r="Z36" s="91">
        <f t="shared" si="4"/>
        <v>1</v>
      </c>
      <c r="AA36" s="91">
        <f t="shared" si="4"/>
        <v>1</v>
      </c>
      <c r="AB36" s="91">
        <f t="shared" si="4"/>
        <v>1</v>
      </c>
      <c r="AC36" s="91">
        <f t="shared" si="4"/>
        <v>0</v>
      </c>
      <c r="AD36" s="91">
        <f t="shared" si="4"/>
        <v>0</v>
      </c>
      <c r="AE36" s="91">
        <f t="shared" si="4"/>
        <v>0</v>
      </c>
      <c r="AF36" s="91">
        <f t="shared" si="4"/>
        <v>0</v>
      </c>
      <c r="AG36" s="91">
        <f t="shared" si="4"/>
        <v>0</v>
      </c>
      <c r="AH36" s="91">
        <f t="shared" si="4"/>
        <v>0</v>
      </c>
      <c r="AI36" s="91">
        <f t="shared" si="4"/>
        <v>0</v>
      </c>
      <c r="AJ36" s="91">
        <f t="shared" si="5"/>
        <v>0</v>
      </c>
      <c r="AK36" s="91">
        <f t="shared" si="5"/>
        <v>0</v>
      </c>
      <c r="AL36" s="91">
        <f t="shared" si="5"/>
        <v>0</v>
      </c>
      <c r="AM36" s="91">
        <f t="shared" si="5"/>
        <v>0</v>
      </c>
      <c r="AN36" s="91">
        <f t="shared" si="5"/>
        <v>0</v>
      </c>
      <c r="AO36" s="91">
        <f t="shared" si="5"/>
        <v>0</v>
      </c>
      <c r="AP36" s="91">
        <f t="shared" si="5"/>
        <v>0</v>
      </c>
      <c r="AQ36" s="91">
        <f t="shared" si="5"/>
        <v>0</v>
      </c>
      <c r="AR36" s="91">
        <f t="shared" si="5"/>
        <v>0</v>
      </c>
      <c r="AS36" s="91">
        <f t="shared" si="5"/>
        <v>0</v>
      </c>
      <c r="AT36" s="91">
        <f t="shared" si="5"/>
        <v>0</v>
      </c>
      <c r="AU36" s="91" t="s">
        <v>78</v>
      </c>
      <c r="AV36" s="91"/>
      <c r="AW36" s="91"/>
    </row>
    <row r="37" spans="1:49" x14ac:dyDescent="0.25">
      <c r="A37" s="91">
        <f>social_cost!A37</f>
        <v>324</v>
      </c>
      <c r="B37" s="94">
        <f>social_cost!B37</f>
        <v>0.32952793326036994</v>
      </c>
      <c r="C37" s="95">
        <f>social_cost!C37</f>
        <v>80.044200000000004</v>
      </c>
      <c r="D37" s="91">
        <f t="shared" si="6"/>
        <v>0</v>
      </c>
      <c r="E37" s="91">
        <f t="shared" si="6"/>
        <v>0</v>
      </c>
      <c r="F37" s="91">
        <f t="shared" si="6"/>
        <v>0</v>
      </c>
      <c r="G37" s="91">
        <f t="shared" si="6"/>
        <v>0</v>
      </c>
      <c r="H37" s="91">
        <f t="shared" si="6"/>
        <v>0</v>
      </c>
      <c r="I37" s="91">
        <f t="shared" si="6"/>
        <v>0</v>
      </c>
      <c r="J37" s="91">
        <f t="shared" si="6"/>
        <v>0</v>
      </c>
      <c r="K37" s="91">
        <f t="shared" si="6"/>
        <v>1</v>
      </c>
      <c r="L37" s="91">
        <f t="shared" si="6"/>
        <v>1</v>
      </c>
      <c r="M37" s="91">
        <f t="shared" si="6"/>
        <v>1</v>
      </c>
      <c r="N37" s="91">
        <f t="shared" si="6"/>
        <v>1</v>
      </c>
      <c r="O37" s="91">
        <f t="shared" si="6"/>
        <v>1</v>
      </c>
      <c r="P37" s="91">
        <f t="shared" si="6"/>
        <v>1</v>
      </c>
      <c r="Q37" s="91">
        <f t="shared" si="6"/>
        <v>1</v>
      </c>
      <c r="R37" s="91">
        <f t="shared" si="6"/>
        <v>1</v>
      </c>
      <c r="S37" s="91">
        <f t="shared" si="6"/>
        <v>1</v>
      </c>
      <c r="T37" s="91">
        <f t="shared" si="4"/>
        <v>1</v>
      </c>
      <c r="U37" s="91">
        <f t="shared" si="4"/>
        <v>1</v>
      </c>
      <c r="V37" s="91">
        <f t="shared" si="4"/>
        <v>1</v>
      </c>
      <c r="W37" s="91">
        <f t="shared" si="4"/>
        <v>1</v>
      </c>
      <c r="X37" s="91">
        <f t="shared" si="4"/>
        <v>1</v>
      </c>
      <c r="Y37" s="91">
        <f t="shared" si="4"/>
        <v>1</v>
      </c>
      <c r="Z37" s="91">
        <f t="shared" si="4"/>
        <v>1</v>
      </c>
      <c r="AA37" s="91">
        <f t="shared" si="4"/>
        <v>1</v>
      </c>
      <c r="AB37" s="91">
        <f t="shared" si="4"/>
        <v>1</v>
      </c>
      <c r="AC37" s="91">
        <f t="shared" si="4"/>
        <v>0</v>
      </c>
      <c r="AD37" s="91">
        <f t="shared" si="4"/>
        <v>0</v>
      </c>
      <c r="AE37" s="91">
        <f t="shared" si="4"/>
        <v>0</v>
      </c>
      <c r="AF37" s="91">
        <f t="shared" si="4"/>
        <v>0</v>
      </c>
      <c r="AG37" s="91">
        <f t="shared" si="4"/>
        <v>0</v>
      </c>
      <c r="AH37" s="91">
        <f t="shared" si="4"/>
        <v>0</v>
      </c>
      <c r="AI37" s="91">
        <f t="shared" si="4"/>
        <v>0</v>
      </c>
      <c r="AJ37" s="91">
        <f t="shared" si="5"/>
        <v>0</v>
      </c>
      <c r="AK37" s="91">
        <f t="shared" si="5"/>
        <v>0</v>
      </c>
      <c r="AL37" s="91">
        <f t="shared" si="5"/>
        <v>0</v>
      </c>
      <c r="AM37" s="91">
        <f t="shared" si="5"/>
        <v>0</v>
      </c>
      <c r="AN37" s="91">
        <f t="shared" si="5"/>
        <v>0</v>
      </c>
      <c r="AO37" s="91">
        <f t="shared" si="5"/>
        <v>0</v>
      </c>
      <c r="AP37" s="91">
        <f t="shared" si="5"/>
        <v>0</v>
      </c>
      <c r="AQ37" s="91">
        <f t="shared" si="5"/>
        <v>0</v>
      </c>
      <c r="AR37" s="91">
        <f t="shared" si="5"/>
        <v>0</v>
      </c>
      <c r="AS37" s="91">
        <f t="shared" si="5"/>
        <v>0</v>
      </c>
      <c r="AT37" s="91">
        <f t="shared" si="5"/>
        <v>0</v>
      </c>
      <c r="AU37" s="91" t="s">
        <v>78</v>
      </c>
      <c r="AV37" s="91"/>
      <c r="AW37" s="91"/>
    </row>
    <row r="38" spans="1:49" x14ac:dyDescent="0.25">
      <c r="A38" s="91">
        <f>social_cost!A38</f>
        <v>350</v>
      </c>
      <c r="B38" s="94">
        <f>social_cost!B38</f>
        <v>2.9567365128330001E-2</v>
      </c>
      <c r="C38" s="95">
        <f>social_cost!C38</f>
        <v>93.40625</v>
      </c>
      <c r="D38" s="91">
        <f t="shared" si="6"/>
        <v>0</v>
      </c>
      <c r="E38" s="91">
        <f t="shared" si="6"/>
        <v>0</v>
      </c>
      <c r="F38" s="91">
        <f t="shared" si="6"/>
        <v>0</v>
      </c>
      <c r="G38" s="91">
        <f t="shared" si="6"/>
        <v>0</v>
      </c>
      <c r="H38" s="91">
        <f t="shared" si="6"/>
        <v>0</v>
      </c>
      <c r="I38" s="91">
        <f t="shared" si="6"/>
        <v>0</v>
      </c>
      <c r="J38" s="91">
        <f t="shared" si="6"/>
        <v>0</v>
      </c>
      <c r="K38" s="91">
        <f t="shared" si="6"/>
        <v>1</v>
      </c>
      <c r="L38" s="91">
        <f t="shared" si="6"/>
        <v>1</v>
      </c>
      <c r="M38" s="91">
        <f t="shared" si="6"/>
        <v>1</v>
      </c>
      <c r="N38" s="91">
        <f t="shared" si="6"/>
        <v>1</v>
      </c>
      <c r="O38" s="91">
        <f t="shared" si="6"/>
        <v>1</v>
      </c>
      <c r="P38" s="91">
        <f t="shared" si="6"/>
        <v>1</v>
      </c>
      <c r="Q38" s="91">
        <f t="shared" si="6"/>
        <v>1</v>
      </c>
      <c r="R38" s="91">
        <f t="shared" si="6"/>
        <v>1</v>
      </c>
      <c r="S38" s="91">
        <f t="shared" si="6"/>
        <v>1</v>
      </c>
      <c r="T38" s="91">
        <f t="shared" si="4"/>
        <v>1</v>
      </c>
      <c r="U38" s="91">
        <f t="shared" si="4"/>
        <v>1</v>
      </c>
      <c r="V38" s="91">
        <f t="shared" si="4"/>
        <v>1</v>
      </c>
      <c r="W38" s="91">
        <f t="shared" si="4"/>
        <v>1</v>
      </c>
      <c r="X38" s="91">
        <f t="shared" si="4"/>
        <v>1</v>
      </c>
      <c r="Y38" s="91">
        <f t="shared" si="4"/>
        <v>1</v>
      </c>
      <c r="Z38" s="91">
        <f t="shared" si="4"/>
        <v>1</v>
      </c>
      <c r="AA38" s="91">
        <f t="shared" si="4"/>
        <v>1</v>
      </c>
      <c r="AB38" s="91">
        <f t="shared" si="4"/>
        <v>1</v>
      </c>
      <c r="AC38" s="91">
        <f t="shared" si="4"/>
        <v>0</v>
      </c>
      <c r="AD38" s="91">
        <f t="shared" si="4"/>
        <v>0</v>
      </c>
      <c r="AE38" s="91">
        <f t="shared" si="4"/>
        <v>0</v>
      </c>
      <c r="AF38" s="91">
        <f t="shared" si="4"/>
        <v>0</v>
      </c>
      <c r="AG38" s="91">
        <f t="shared" si="4"/>
        <v>0</v>
      </c>
      <c r="AH38" s="91">
        <f t="shared" si="4"/>
        <v>0</v>
      </c>
      <c r="AI38" s="91">
        <f t="shared" si="4"/>
        <v>0</v>
      </c>
      <c r="AJ38" s="91">
        <f t="shared" si="5"/>
        <v>0</v>
      </c>
      <c r="AK38" s="91">
        <f t="shared" si="5"/>
        <v>0</v>
      </c>
      <c r="AL38" s="91">
        <f t="shared" si="5"/>
        <v>0</v>
      </c>
      <c r="AM38" s="91">
        <f t="shared" si="5"/>
        <v>0</v>
      </c>
      <c r="AN38" s="91">
        <f t="shared" si="5"/>
        <v>0</v>
      </c>
      <c r="AO38" s="91">
        <f t="shared" si="5"/>
        <v>0</v>
      </c>
      <c r="AP38" s="91">
        <f t="shared" si="5"/>
        <v>0</v>
      </c>
      <c r="AQ38" s="91">
        <f t="shared" si="5"/>
        <v>0</v>
      </c>
      <c r="AR38" s="91">
        <f t="shared" si="5"/>
        <v>0</v>
      </c>
      <c r="AS38" s="91">
        <f t="shared" si="5"/>
        <v>0</v>
      </c>
      <c r="AT38" s="91">
        <f t="shared" si="5"/>
        <v>0</v>
      </c>
      <c r="AU38" s="91" t="s">
        <v>78</v>
      </c>
      <c r="AV38" s="91"/>
      <c r="AW38" s="91"/>
    </row>
    <row r="39" spans="1:49" x14ac:dyDescent="0.25">
      <c r="A39" s="91">
        <f>social_cost!A39</f>
        <v>355</v>
      </c>
      <c r="B39" s="94">
        <f>social_cost!B39</f>
        <v>6.2083213089663278</v>
      </c>
      <c r="C39" s="95">
        <f>social_cost!C39</f>
        <v>96.094062499999978</v>
      </c>
      <c r="D39" s="91">
        <f t="shared" si="6"/>
        <v>0</v>
      </c>
      <c r="E39" s="91">
        <f t="shared" si="6"/>
        <v>0</v>
      </c>
      <c r="F39" s="91">
        <f t="shared" si="6"/>
        <v>0</v>
      </c>
      <c r="G39" s="91">
        <f t="shared" si="6"/>
        <v>0</v>
      </c>
      <c r="H39" s="91">
        <f t="shared" si="6"/>
        <v>0</v>
      </c>
      <c r="I39" s="91">
        <f t="shared" si="6"/>
        <v>0</v>
      </c>
      <c r="J39" s="91">
        <f t="shared" si="6"/>
        <v>0</v>
      </c>
      <c r="K39" s="91">
        <f t="shared" si="6"/>
        <v>1</v>
      </c>
      <c r="L39" s="91">
        <f t="shared" si="6"/>
        <v>1</v>
      </c>
      <c r="M39" s="91">
        <f t="shared" si="6"/>
        <v>1</v>
      </c>
      <c r="N39" s="91">
        <f t="shared" si="6"/>
        <v>1</v>
      </c>
      <c r="O39" s="91">
        <f t="shared" si="6"/>
        <v>1</v>
      </c>
      <c r="P39" s="91">
        <f t="shared" si="6"/>
        <v>1</v>
      </c>
      <c r="Q39" s="91">
        <f t="shared" si="6"/>
        <v>1</v>
      </c>
      <c r="R39" s="91">
        <f t="shared" si="6"/>
        <v>1</v>
      </c>
      <c r="S39" s="91">
        <f t="shared" si="6"/>
        <v>1</v>
      </c>
      <c r="T39" s="91">
        <f t="shared" si="4"/>
        <v>1</v>
      </c>
      <c r="U39" s="91">
        <f t="shared" si="4"/>
        <v>1</v>
      </c>
      <c r="V39" s="91">
        <f t="shared" si="4"/>
        <v>1</v>
      </c>
      <c r="W39" s="91">
        <f t="shared" si="4"/>
        <v>1</v>
      </c>
      <c r="X39" s="91">
        <f t="shared" si="4"/>
        <v>1</v>
      </c>
      <c r="Y39" s="91">
        <f t="shared" si="4"/>
        <v>1</v>
      </c>
      <c r="Z39" s="91">
        <f t="shared" si="4"/>
        <v>1</v>
      </c>
      <c r="AA39" s="91">
        <f t="shared" si="4"/>
        <v>1</v>
      </c>
      <c r="AB39" s="91">
        <f t="shared" si="4"/>
        <v>1</v>
      </c>
      <c r="AC39" s="91">
        <f t="shared" si="4"/>
        <v>0</v>
      </c>
      <c r="AD39" s="91">
        <f t="shared" si="4"/>
        <v>0</v>
      </c>
      <c r="AE39" s="91">
        <f t="shared" si="4"/>
        <v>0</v>
      </c>
      <c r="AF39" s="91">
        <f t="shared" si="4"/>
        <v>0</v>
      </c>
      <c r="AG39" s="91">
        <f t="shared" si="4"/>
        <v>0</v>
      </c>
      <c r="AH39" s="91">
        <f t="shared" si="4"/>
        <v>0</v>
      </c>
      <c r="AI39" s="91">
        <f t="shared" si="4"/>
        <v>0</v>
      </c>
      <c r="AJ39" s="91">
        <f t="shared" si="5"/>
        <v>0</v>
      </c>
      <c r="AK39" s="91">
        <f t="shared" si="5"/>
        <v>0</v>
      </c>
      <c r="AL39" s="91">
        <f t="shared" si="5"/>
        <v>0</v>
      </c>
      <c r="AM39" s="91">
        <f t="shared" si="5"/>
        <v>0</v>
      </c>
      <c r="AN39" s="91">
        <f t="shared" si="5"/>
        <v>0</v>
      </c>
      <c r="AO39" s="91">
        <f t="shared" si="5"/>
        <v>0</v>
      </c>
      <c r="AP39" s="91">
        <f t="shared" si="5"/>
        <v>0</v>
      </c>
      <c r="AQ39" s="91">
        <f t="shared" si="5"/>
        <v>0</v>
      </c>
      <c r="AR39" s="91">
        <f t="shared" si="5"/>
        <v>0</v>
      </c>
      <c r="AS39" s="91">
        <f t="shared" si="5"/>
        <v>0</v>
      </c>
      <c r="AT39" s="91">
        <f t="shared" si="5"/>
        <v>0</v>
      </c>
      <c r="AU39" s="91" t="s">
        <v>78</v>
      </c>
      <c r="AV39" s="91"/>
      <c r="AW39" s="91"/>
    </row>
    <row r="40" spans="1:49" x14ac:dyDescent="0.25">
      <c r="A40" s="91">
        <f>social_cost!A40</f>
        <v>356</v>
      </c>
      <c r="B40" s="94">
        <f>social_cost!B40</f>
        <v>9.9906055872500004E-4</v>
      </c>
      <c r="C40" s="95">
        <f>social_cost!C40</f>
        <v>96.636199999999988</v>
      </c>
      <c r="D40" s="91">
        <f t="shared" si="6"/>
        <v>0</v>
      </c>
      <c r="E40" s="91">
        <f t="shared" si="6"/>
        <v>0</v>
      </c>
      <c r="F40" s="91">
        <f t="shared" si="6"/>
        <v>0</v>
      </c>
      <c r="G40" s="91">
        <f t="shared" si="6"/>
        <v>0</v>
      </c>
      <c r="H40" s="91">
        <f t="shared" si="6"/>
        <v>0</v>
      </c>
      <c r="I40" s="91">
        <f t="shared" si="6"/>
        <v>0</v>
      </c>
      <c r="J40" s="91">
        <f t="shared" si="6"/>
        <v>0</v>
      </c>
      <c r="K40" s="91">
        <f t="shared" si="6"/>
        <v>1</v>
      </c>
      <c r="L40" s="91">
        <f t="shared" si="6"/>
        <v>1</v>
      </c>
      <c r="M40" s="91">
        <f t="shared" si="6"/>
        <v>1</v>
      </c>
      <c r="N40" s="91">
        <f t="shared" si="6"/>
        <v>1</v>
      </c>
      <c r="O40" s="91">
        <f t="shared" si="6"/>
        <v>1</v>
      </c>
      <c r="P40" s="91">
        <f t="shared" si="6"/>
        <v>1</v>
      </c>
      <c r="Q40" s="91">
        <f t="shared" si="6"/>
        <v>1</v>
      </c>
      <c r="R40" s="91">
        <f t="shared" si="6"/>
        <v>1</v>
      </c>
      <c r="S40" s="91">
        <f t="shared" si="6"/>
        <v>1</v>
      </c>
      <c r="T40" s="91">
        <f t="shared" ref="T40:AI55" si="7">IF($A40&lt;T$5,1,0)</f>
        <v>1</v>
      </c>
      <c r="U40" s="91">
        <f t="shared" si="7"/>
        <v>1</v>
      </c>
      <c r="V40" s="91">
        <f t="shared" si="7"/>
        <v>1</v>
      </c>
      <c r="W40" s="91">
        <f t="shared" si="7"/>
        <v>1</v>
      </c>
      <c r="X40" s="91">
        <f t="shared" si="7"/>
        <v>1</v>
      </c>
      <c r="Y40" s="91">
        <f t="shared" si="7"/>
        <v>1</v>
      </c>
      <c r="Z40" s="91">
        <f t="shared" si="7"/>
        <v>1</v>
      </c>
      <c r="AA40" s="91">
        <f t="shared" si="7"/>
        <v>1</v>
      </c>
      <c r="AB40" s="91">
        <f t="shared" si="7"/>
        <v>1</v>
      </c>
      <c r="AC40" s="91">
        <f t="shared" si="7"/>
        <v>0</v>
      </c>
      <c r="AD40" s="91">
        <f t="shared" si="7"/>
        <v>0</v>
      </c>
      <c r="AE40" s="91">
        <f t="shared" si="7"/>
        <v>0</v>
      </c>
      <c r="AF40" s="91">
        <f t="shared" si="7"/>
        <v>0</v>
      </c>
      <c r="AG40" s="91">
        <f t="shared" si="7"/>
        <v>0</v>
      </c>
      <c r="AH40" s="91">
        <f t="shared" si="7"/>
        <v>0</v>
      </c>
      <c r="AI40" s="91">
        <f t="shared" si="7"/>
        <v>0</v>
      </c>
      <c r="AJ40" s="91">
        <f t="shared" ref="AJ40:AT55" si="8">IF($A40&lt;AJ$5,1,0)</f>
        <v>0</v>
      </c>
      <c r="AK40" s="91">
        <f t="shared" si="8"/>
        <v>0</v>
      </c>
      <c r="AL40" s="91">
        <f t="shared" si="8"/>
        <v>0</v>
      </c>
      <c r="AM40" s="91">
        <f t="shared" si="8"/>
        <v>0</v>
      </c>
      <c r="AN40" s="91">
        <f t="shared" si="8"/>
        <v>0</v>
      </c>
      <c r="AO40" s="91">
        <f t="shared" si="8"/>
        <v>0</v>
      </c>
      <c r="AP40" s="91">
        <f t="shared" si="8"/>
        <v>0</v>
      </c>
      <c r="AQ40" s="91">
        <f t="shared" si="8"/>
        <v>0</v>
      </c>
      <c r="AR40" s="91">
        <f t="shared" si="8"/>
        <v>0</v>
      </c>
      <c r="AS40" s="91">
        <f t="shared" si="8"/>
        <v>0</v>
      </c>
      <c r="AT40" s="91">
        <f t="shared" si="8"/>
        <v>0</v>
      </c>
      <c r="AU40" s="91" t="s">
        <v>78</v>
      </c>
      <c r="AV40" s="91"/>
      <c r="AW40" s="91"/>
    </row>
    <row r="41" spans="1:49" x14ac:dyDescent="0.25">
      <c r="A41" s="91">
        <f>social_cost!A41</f>
        <v>375</v>
      </c>
      <c r="B41" s="94">
        <f>social_cost!B41</f>
        <v>622.59293003221228</v>
      </c>
      <c r="C41" s="95">
        <f>social_cost!C41</f>
        <v>107.22656249999999</v>
      </c>
      <c r="D41" s="91">
        <f t="shared" si="6"/>
        <v>0</v>
      </c>
      <c r="E41" s="91">
        <f t="shared" si="6"/>
        <v>0</v>
      </c>
      <c r="F41" s="91">
        <f t="shared" si="6"/>
        <v>0</v>
      </c>
      <c r="G41" s="91">
        <f t="shared" si="6"/>
        <v>0</v>
      </c>
      <c r="H41" s="91">
        <f t="shared" si="6"/>
        <v>0</v>
      </c>
      <c r="I41" s="91">
        <f t="shared" si="6"/>
        <v>0</v>
      </c>
      <c r="J41" s="91">
        <f t="shared" si="6"/>
        <v>0</v>
      </c>
      <c r="K41" s="91">
        <f t="shared" si="6"/>
        <v>0</v>
      </c>
      <c r="L41" s="91">
        <f t="shared" si="6"/>
        <v>0</v>
      </c>
      <c r="M41" s="91">
        <f t="shared" si="6"/>
        <v>0</v>
      </c>
      <c r="N41" s="91">
        <f t="shared" si="6"/>
        <v>0</v>
      </c>
      <c r="O41" s="91">
        <f t="shared" si="6"/>
        <v>0</v>
      </c>
      <c r="P41" s="91">
        <f t="shared" si="6"/>
        <v>0</v>
      </c>
      <c r="Q41" s="91">
        <f t="shared" si="6"/>
        <v>1</v>
      </c>
      <c r="R41" s="91">
        <f t="shared" si="6"/>
        <v>1</v>
      </c>
      <c r="S41" s="91">
        <f t="shared" ref="S41:AH56" si="9">IF($A41&lt;S$5,1,0)</f>
        <v>1</v>
      </c>
      <c r="T41" s="91">
        <f t="shared" si="7"/>
        <v>1</v>
      </c>
      <c r="U41" s="91">
        <f t="shared" si="7"/>
        <v>1</v>
      </c>
      <c r="V41" s="91">
        <f t="shared" si="7"/>
        <v>1</v>
      </c>
      <c r="W41" s="91">
        <f t="shared" si="7"/>
        <v>1</v>
      </c>
      <c r="X41" s="91">
        <f t="shared" si="7"/>
        <v>1</v>
      </c>
      <c r="Y41" s="91">
        <f t="shared" si="7"/>
        <v>1</v>
      </c>
      <c r="Z41" s="91">
        <f t="shared" si="7"/>
        <v>1</v>
      </c>
      <c r="AA41" s="91">
        <f t="shared" si="7"/>
        <v>1</v>
      </c>
      <c r="AB41" s="91">
        <f t="shared" si="7"/>
        <v>1</v>
      </c>
      <c r="AC41" s="91">
        <f t="shared" si="7"/>
        <v>0</v>
      </c>
      <c r="AD41" s="91">
        <f t="shared" si="7"/>
        <v>0</v>
      </c>
      <c r="AE41" s="91">
        <f t="shared" si="7"/>
        <v>0</v>
      </c>
      <c r="AF41" s="91">
        <f t="shared" si="7"/>
        <v>0</v>
      </c>
      <c r="AG41" s="91">
        <f t="shared" si="7"/>
        <v>0</v>
      </c>
      <c r="AH41" s="91">
        <f t="shared" si="7"/>
        <v>0</v>
      </c>
      <c r="AI41" s="91">
        <f t="shared" si="7"/>
        <v>0</v>
      </c>
      <c r="AJ41" s="91">
        <f t="shared" si="8"/>
        <v>0</v>
      </c>
      <c r="AK41" s="91">
        <f t="shared" si="8"/>
        <v>0</v>
      </c>
      <c r="AL41" s="91">
        <f t="shared" si="8"/>
        <v>0</v>
      </c>
      <c r="AM41" s="91">
        <f t="shared" si="8"/>
        <v>0</v>
      </c>
      <c r="AN41" s="91">
        <f t="shared" si="8"/>
        <v>0</v>
      </c>
      <c r="AO41" s="91">
        <f t="shared" si="8"/>
        <v>0</v>
      </c>
      <c r="AP41" s="91">
        <f t="shared" si="8"/>
        <v>0</v>
      </c>
      <c r="AQ41" s="91">
        <f t="shared" si="8"/>
        <v>0</v>
      </c>
      <c r="AR41" s="91">
        <f t="shared" si="8"/>
        <v>0</v>
      </c>
      <c r="AS41" s="91">
        <f t="shared" si="8"/>
        <v>0</v>
      </c>
      <c r="AT41" s="91">
        <f t="shared" si="8"/>
        <v>0</v>
      </c>
      <c r="AU41" s="91" t="s">
        <v>78</v>
      </c>
      <c r="AV41" s="91"/>
      <c r="AW41" s="91"/>
    </row>
    <row r="42" spans="1:49" x14ac:dyDescent="0.25">
      <c r="A42" s="91">
        <f>social_cost!A42</f>
        <v>400</v>
      </c>
      <c r="B42" s="94">
        <f>social_cost!B42</f>
        <v>7.5018652990651464</v>
      </c>
      <c r="C42" s="95">
        <f>social_cost!C42</f>
        <v>122</v>
      </c>
      <c r="D42" s="91">
        <f t="shared" ref="D42:S57" si="10">IF($A42&lt;D$5,1,0)</f>
        <v>0</v>
      </c>
      <c r="E42" s="91">
        <f t="shared" si="10"/>
        <v>0</v>
      </c>
      <c r="F42" s="91">
        <f t="shared" si="10"/>
        <v>0</v>
      </c>
      <c r="G42" s="91">
        <f t="shared" si="10"/>
        <v>0</v>
      </c>
      <c r="H42" s="91">
        <f t="shared" si="10"/>
        <v>0</v>
      </c>
      <c r="I42" s="91">
        <f t="shared" si="10"/>
        <v>0</v>
      </c>
      <c r="J42" s="91">
        <f t="shared" si="10"/>
        <v>0</v>
      </c>
      <c r="K42" s="91">
        <f t="shared" si="10"/>
        <v>0</v>
      </c>
      <c r="L42" s="91">
        <f t="shared" si="10"/>
        <v>0</v>
      </c>
      <c r="M42" s="91">
        <f t="shared" si="10"/>
        <v>0</v>
      </c>
      <c r="N42" s="91">
        <f t="shared" si="10"/>
        <v>0</v>
      </c>
      <c r="O42" s="91">
        <f t="shared" si="10"/>
        <v>0</v>
      </c>
      <c r="P42" s="91">
        <f t="shared" si="10"/>
        <v>0</v>
      </c>
      <c r="Q42" s="91">
        <f t="shared" si="10"/>
        <v>1</v>
      </c>
      <c r="R42" s="91">
        <f t="shared" si="10"/>
        <v>1</v>
      </c>
      <c r="S42" s="91">
        <f t="shared" si="9"/>
        <v>1</v>
      </c>
      <c r="T42" s="91">
        <f t="shared" si="7"/>
        <v>1</v>
      </c>
      <c r="U42" s="91">
        <f t="shared" si="7"/>
        <v>1</v>
      </c>
      <c r="V42" s="91">
        <f t="shared" si="7"/>
        <v>1</v>
      </c>
      <c r="W42" s="91">
        <f t="shared" si="7"/>
        <v>1</v>
      </c>
      <c r="X42" s="91">
        <f t="shared" si="7"/>
        <v>1</v>
      </c>
      <c r="Y42" s="91">
        <f t="shared" si="7"/>
        <v>1</v>
      </c>
      <c r="Z42" s="91">
        <f t="shared" si="7"/>
        <v>1</v>
      </c>
      <c r="AA42" s="91">
        <f t="shared" si="7"/>
        <v>1</v>
      </c>
      <c r="AB42" s="91">
        <f t="shared" si="7"/>
        <v>1</v>
      </c>
      <c r="AC42" s="91">
        <f t="shared" si="7"/>
        <v>0</v>
      </c>
      <c r="AD42" s="91">
        <f t="shared" si="7"/>
        <v>0</v>
      </c>
      <c r="AE42" s="91">
        <f t="shared" si="7"/>
        <v>0</v>
      </c>
      <c r="AF42" s="91">
        <f t="shared" si="7"/>
        <v>0</v>
      </c>
      <c r="AG42" s="91">
        <f t="shared" si="7"/>
        <v>0</v>
      </c>
      <c r="AH42" s="91">
        <f t="shared" si="7"/>
        <v>0</v>
      </c>
      <c r="AI42" s="91">
        <f t="shared" si="7"/>
        <v>0</v>
      </c>
      <c r="AJ42" s="91">
        <f t="shared" si="8"/>
        <v>0</v>
      </c>
      <c r="AK42" s="91">
        <f t="shared" si="8"/>
        <v>0</v>
      </c>
      <c r="AL42" s="91">
        <f t="shared" si="8"/>
        <v>0</v>
      </c>
      <c r="AM42" s="91">
        <f t="shared" si="8"/>
        <v>0</v>
      </c>
      <c r="AN42" s="91">
        <f t="shared" si="8"/>
        <v>0</v>
      </c>
      <c r="AO42" s="91">
        <f t="shared" si="8"/>
        <v>0</v>
      </c>
      <c r="AP42" s="91">
        <f t="shared" si="8"/>
        <v>0</v>
      </c>
      <c r="AQ42" s="91">
        <f t="shared" si="8"/>
        <v>0</v>
      </c>
      <c r="AR42" s="91">
        <f t="shared" si="8"/>
        <v>0</v>
      </c>
      <c r="AS42" s="91">
        <f t="shared" si="8"/>
        <v>0</v>
      </c>
      <c r="AT42" s="91">
        <f t="shared" si="8"/>
        <v>0</v>
      </c>
      <c r="AU42" s="91" t="s">
        <v>78</v>
      </c>
      <c r="AV42" s="91"/>
      <c r="AW42" s="91"/>
    </row>
    <row r="43" spans="1:49" x14ac:dyDescent="0.25">
      <c r="A43" s="91">
        <f>social_cost!A43</f>
        <v>406</v>
      </c>
      <c r="B43" s="94">
        <f>social_cost!B43</f>
        <v>0.19931553800290999</v>
      </c>
      <c r="C43" s="95">
        <f>social_cost!C43</f>
        <v>125.68744999999998</v>
      </c>
      <c r="D43" s="91">
        <f t="shared" si="10"/>
        <v>0</v>
      </c>
      <c r="E43" s="91">
        <f t="shared" si="10"/>
        <v>0</v>
      </c>
      <c r="F43" s="91">
        <f t="shared" si="10"/>
        <v>0</v>
      </c>
      <c r="G43" s="91">
        <f t="shared" si="10"/>
        <v>0</v>
      </c>
      <c r="H43" s="91">
        <f t="shared" si="10"/>
        <v>0</v>
      </c>
      <c r="I43" s="91">
        <f t="shared" si="10"/>
        <v>0</v>
      </c>
      <c r="J43" s="91">
        <f t="shared" si="10"/>
        <v>0</v>
      </c>
      <c r="K43" s="91">
        <f t="shared" si="10"/>
        <v>0</v>
      </c>
      <c r="L43" s="91">
        <f t="shared" si="10"/>
        <v>0</v>
      </c>
      <c r="M43" s="91">
        <f t="shared" si="10"/>
        <v>0</v>
      </c>
      <c r="N43" s="91">
        <f t="shared" si="10"/>
        <v>0</v>
      </c>
      <c r="O43" s="91">
        <f t="shared" si="10"/>
        <v>0</v>
      </c>
      <c r="P43" s="91">
        <f t="shared" si="10"/>
        <v>0</v>
      </c>
      <c r="Q43" s="91">
        <f t="shared" si="10"/>
        <v>1</v>
      </c>
      <c r="R43" s="91">
        <f t="shared" si="10"/>
        <v>1</v>
      </c>
      <c r="S43" s="91">
        <f t="shared" si="9"/>
        <v>1</v>
      </c>
      <c r="T43" s="91">
        <f t="shared" si="7"/>
        <v>1</v>
      </c>
      <c r="U43" s="91">
        <f t="shared" si="7"/>
        <v>1</v>
      </c>
      <c r="V43" s="91">
        <f t="shared" si="7"/>
        <v>1</v>
      </c>
      <c r="W43" s="91">
        <f t="shared" si="7"/>
        <v>1</v>
      </c>
      <c r="X43" s="91">
        <f t="shared" si="7"/>
        <v>1</v>
      </c>
      <c r="Y43" s="91">
        <f t="shared" si="7"/>
        <v>1</v>
      </c>
      <c r="Z43" s="91">
        <f t="shared" si="7"/>
        <v>1</v>
      </c>
      <c r="AA43" s="91">
        <f t="shared" si="7"/>
        <v>1</v>
      </c>
      <c r="AB43" s="91">
        <f t="shared" si="7"/>
        <v>1</v>
      </c>
      <c r="AC43" s="91">
        <f t="shared" si="7"/>
        <v>0</v>
      </c>
      <c r="AD43" s="91">
        <f t="shared" si="7"/>
        <v>0</v>
      </c>
      <c r="AE43" s="91">
        <f t="shared" si="7"/>
        <v>0</v>
      </c>
      <c r="AF43" s="91">
        <f t="shared" si="7"/>
        <v>0</v>
      </c>
      <c r="AG43" s="91">
        <f t="shared" si="7"/>
        <v>0</v>
      </c>
      <c r="AH43" s="91">
        <f t="shared" si="7"/>
        <v>0</v>
      </c>
      <c r="AI43" s="91">
        <f t="shared" si="7"/>
        <v>0</v>
      </c>
      <c r="AJ43" s="91">
        <f t="shared" si="8"/>
        <v>0</v>
      </c>
      <c r="AK43" s="91">
        <f t="shared" si="8"/>
        <v>0</v>
      </c>
      <c r="AL43" s="91">
        <f t="shared" si="8"/>
        <v>0</v>
      </c>
      <c r="AM43" s="91">
        <f t="shared" si="8"/>
        <v>0</v>
      </c>
      <c r="AN43" s="91">
        <f t="shared" si="8"/>
        <v>0</v>
      </c>
      <c r="AO43" s="91">
        <f t="shared" si="8"/>
        <v>0</v>
      </c>
      <c r="AP43" s="91">
        <f t="shared" si="8"/>
        <v>0</v>
      </c>
      <c r="AQ43" s="91">
        <f t="shared" si="8"/>
        <v>0</v>
      </c>
      <c r="AR43" s="91">
        <f t="shared" si="8"/>
        <v>0</v>
      </c>
      <c r="AS43" s="91">
        <f t="shared" si="8"/>
        <v>0</v>
      </c>
      <c r="AT43" s="91">
        <f t="shared" si="8"/>
        <v>0</v>
      </c>
      <c r="AU43" s="91" t="s">
        <v>78</v>
      </c>
      <c r="AV43" s="91"/>
      <c r="AW43" s="91"/>
    </row>
    <row r="44" spans="1:49" x14ac:dyDescent="0.25">
      <c r="A44" s="91">
        <f>social_cost!A44</f>
        <v>415</v>
      </c>
      <c r="B44" s="94">
        <f>social_cost!B44</f>
        <v>2.0151445411804398</v>
      </c>
      <c r="C44" s="95">
        <f>social_cost!C44</f>
        <v>131.32156249999997</v>
      </c>
      <c r="D44" s="91">
        <f t="shared" si="10"/>
        <v>0</v>
      </c>
      <c r="E44" s="91">
        <f t="shared" si="10"/>
        <v>0</v>
      </c>
      <c r="F44" s="91">
        <f t="shared" si="10"/>
        <v>0</v>
      </c>
      <c r="G44" s="91">
        <f t="shared" si="10"/>
        <v>0</v>
      </c>
      <c r="H44" s="91">
        <f t="shared" si="10"/>
        <v>0</v>
      </c>
      <c r="I44" s="91">
        <f t="shared" si="10"/>
        <v>0</v>
      </c>
      <c r="J44" s="91">
        <f t="shared" si="10"/>
        <v>0</v>
      </c>
      <c r="K44" s="91">
        <f t="shared" si="10"/>
        <v>0</v>
      </c>
      <c r="L44" s="91">
        <f t="shared" si="10"/>
        <v>0</v>
      </c>
      <c r="M44" s="91">
        <f t="shared" si="10"/>
        <v>0</v>
      </c>
      <c r="N44" s="91">
        <f t="shared" si="10"/>
        <v>0</v>
      </c>
      <c r="O44" s="91">
        <f t="shared" si="10"/>
        <v>0</v>
      </c>
      <c r="P44" s="91">
        <f t="shared" si="10"/>
        <v>0</v>
      </c>
      <c r="Q44" s="91">
        <f t="shared" si="10"/>
        <v>1</v>
      </c>
      <c r="R44" s="91">
        <f t="shared" si="10"/>
        <v>1</v>
      </c>
      <c r="S44" s="91">
        <f t="shared" si="9"/>
        <v>1</v>
      </c>
      <c r="T44" s="91">
        <f t="shared" si="7"/>
        <v>1</v>
      </c>
      <c r="U44" s="91">
        <f t="shared" si="7"/>
        <v>1</v>
      </c>
      <c r="V44" s="91">
        <f t="shared" si="7"/>
        <v>1</v>
      </c>
      <c r="W44" s="91">
        <f t="shared" si="7"/>
        <v>1</v>
      </c>
      <c r="X44" s="91">
        <f t="shared" si="7"/>
        <v>1</v>
      </c>
      <c r="Y44" s="91">
        <f t="shared" si="7"/>
        <v>1</v>
      </c>
      <c r="Z44" s="91">
        <f t="shared" si="7"/>
        <v>1</v>
      </c>
      <c r="AA44" s="91">
        <f t="shared" si="7"/>
        <v>1</v>
      </c>
      <c r="AB44" s="91">
        <f t="shared" si="7"/>
        <v>1</v>
      </c>
      <c r="AC44" s="91">
        <f t="shared" si="7"/>
        <v>0</v>
      </c>
      <c r="AD44" s="91">
        <f t="shared" si="7"/>
        <v>0</v>
      </c>
      <c r="AE44" s="91">
        <f t="shared" si="7"/>
        <v>0</v>
      </c>
      <c r="AF44" s="91">
        <f t="shared" si="7"/>
        <v>0</v>
      </c>
      <c r="AG44" s="91">
        <f t="shared" si="7"/>
        <v>0</v>
      </c>
      <c r="AH44" s="91">
        <f t="shared" si="7"/>
        <v>0</v>
      </c>
      <c r="AI44" s="91">
        <f t="shared" si="7"/>
        <v>0</v>
      </c>
      <c r="AJ44" s="91">
        <f t="shared" si="8"/>
        <v>0</v>
      </c>
      <c r="AK44" s="91">
        <f t="shared" si="8"/>
        <v>0</v>
      </c>
      <c r="AL44" s="91">
        <f t="shared" si="8"/>
        <v>0</v>
      </c>
      <c r="AM44" s="91">
        <f t="shared" si="8"/>
        <v>0</v>
      </c>
      <c r="AN44" s="91">
        <f t="shared" si="8"/>
        <v>0</v>
      </c>
      <c r="AO44" s="91">
        <f t="shared" si="8"/>
        <v>0</v>
      </c>
      <c r="AP44" s="91">
        <f t="shared" si="8"/>
        <v>0</v>
      </c>
      <c r="AQ44" s="91">
        <f t="shared" si="8"/>
        <v>0</v>
      </c>
      <c r="AR44" s="91">
        <f t="shared" si="8"/>
        <v>0</v>
      </c>
      <c r="AS44" s="91">
        <f t="shared" si="8"/>
        <v>0</v>
      </c>
      <c r="AT44" s="91">
        <f t="shared" si="8"/>
        <v>0</v>
      </c>
      <c r="AU44" s="91" t="s">
        <v>78</v>
      </c>
      <c r="AV44" s="91"/>
      <c r="AW44" s="91"/>
    </row>
    <row r="45" spans="1:49" x14ac:dyDescent="0.25">
      <c r="A45" s="91">
        <f>social_cost!A45</f>
        <v>450</v>
      </c>
      <c r="B45" s="94">
        <f>social_cost!B45</f>
        <v>363.56041076236136</v>
      </c>
      <c r="C45" s="95">
        <f>social_cost!C45</f>
        <v>154.40624999999997</v>
      </c>
      <c r="D45" s="91">
        <f t="shared" si="10"/>
        <v>0</v>
      </c>
      <c r="E45" s="91">
        <f t="shared" si="10"/>
        <v>0</v>
      </c>
      <c r="F45" s="91">
        <f t="shared" si="10"/>
        <v>0</v>
      </c>
      <c r="G45" s="91">
        <f t="shared" si="10"/>
        <v>0</v>
      </c>
      <c r="H45" s="91">
        <f t="shared" si="10"/>
        <v>0</v>
      </c>
      <c r="I45" s="91">
        <f t="shared" si="10"/>
        <v>0</v>
      </c>
      <c r="J45" s="91">
        <f t="shared" si="10"/>
        <v>0</v>
      </c>
      <c r="K45" s="91">
        <f t="shared" si="10"/>
        <v>0</v>
      </c>
      <c r="L45" s="91">
        <f t="shared" si="10"/>
        <v>0</v>
      </c>
      <c r="M45" s="91">
        <f t="shared" si="10"/>
        <v>0</v>
      </c>
      <c r="N45" s="91">
        <f t="shared" si="10"/>
        <v>0</v>
      </c>
      <c r="O45" s="91">
        <f t="shared" si="10"/>
        <v>0</v>
      </c>
      <c r="P45" s="91">
        <f t="shared" si="10"/>
        <v>0</v>
      </c>
      <c r="Q45" s="91">
        <f t="shared" si="10"/>
        <v>0</v>
      </c>
      <c r="R45" s="91">
        <f t="shared" si="10"/>
        <v>0</v>
      </c>
      <c r="S45" s="91">
        <f t="shared" si="9"/>
        <v>0</v>
      </c>
      <c r="T45" s="91">
        <f t="shared" si="7"/>
        <v>0</v>
      </c>
      <c r="U45" s="91">
        <f t="shared" si="7"/>
        <v>0</v>
      </c>
      <c r="V45" s="91">
        <f t="shared" si="7"/>
        <v>0</v>
      </c>
      <c r="W45" s="91">
        <f t="shared" si="7"/>
        <v>1</v>
      </c>
      <c r="X45" s="91">
        <f t="shared" si="7"/>
        <v>1</v>
      </c>
      <c r="Y45" s="91">
        <f t="shared" si="7"/>
        <v>1</v>
      </c>
      <c r="Z45" s="91">
        <f t="shared" si="7"/>
        <v>1</v>
      </c>
      <c r="AA45" s="91">
        <f t="shared" si="7"/>
        <v>1</v>
      </c>
      <c r="AB45" s="91">
        <f t="shared" si="7"/>
        <v>1</v>
      </c>
      <c r="AC45" s="91">
        <f t="shared" si="7"/>
        <v>0</v>
      </c>
      <c r="AD45" s="91">
        <f t="shared" si="7"/>
        <v>0</v>
      </c>
      <c r="AE45" s="91">
        <f t="shared" si="7"/>
        <v>0</v>
      </c>
      <c r="AF45" s="91">
        <f t="shared" si="7"/>
        <v>0</v>
      </c>
      <c r="AG45" s="91">
        <f t="shared" si="7"/>
        <v>0</v>
      </c>
      <c r="AH45" s="91">
        <f t="shared" si="7"/>
        <v>0</v>
      </c>
      <c r="AI45" s="91">
        <f t="shared" si="7"/>
        <v>0</v>
      </c>
      <c r="AJ45" s="91">
        <f t="shared" si="8"/>
        <v>0</v>
      </c>
      <c r="AK45" s="91">
        <f t="shared" si="8"/>
        <v>0</v>
      </c>
      <c r="AL45" s="91">
        <f t="shared" si="8"/>
        <v>0</v>
      </c>
      <c r="AM45" s="91">
        <f t="shared" si="8"/>
        <v>0</v>
      </c>
      <c r="AN45" s="91">
        <f t="shared" si="8"/>
        <v>0</v>
      </c>
      <c r="AO45" s="91">
        <f t="shared" si="8"/>
        <v>0</v>
      </c>
      <c r="AP45" s="91">
        <f t="shared" si="8"/>
        <v>0</v>
      </c>
      <c r="AQ45" s="91">
        <f t="shared" si="8"/>
        <v>0</v>
      </c>
      <c r="AR45" s="91">
        <f t="shared" si="8"/>
        <v>0</v>
      </c>
      <c r="AS45" s="91">
        <f t="shared" si="8"/>
        <v>0</v>
      </c>
      <c r="AT45" s="91">
        <f t="shared" si="8"/>
        <v>0</v>
      </c>
      <c r="AU45" s="91" t="s">
        <v>78</v>
      </c>
      <c r="AV45" s="91"/>
      <c r="AW45" s="91"/>
    </row>
    <row r="46" spans="1:49" x14ac:dyDescent="0.25">
      <c r="A46" s="91">
        <f>social_cost!A46</f>
        <v>500</v>
      </c>
      <c r="B46" s="94">
        <f>social_cost!B46</f>
        <v>384.59660757688408</v>
      </c>
      <c r="C46" s="95">
        <f>social_cost!C46</f>
        <v>190.625</v>
      </c>
      <c r="D46" s="91">
        <f t="shared" si="10"/>
        <v>0</v>
      </c>
      <c r="E46" s="91">
        <f t="shared" si="10"/>
        <v>0</v>
      </c>
      <c r="F46" s="91">
        <f t="shared" si="10"/>
        <v>0</v>
      </c>
      <c r="G46" s="91">
        <f t="shared" si="10"/>
        <v>0</v>
      </c>
      <c r="H46" s="91">
        <f t="shared" si="10"/>
        <v>0</v>
      </c>
      <c r="I46" s="91">
        <f t="shared" si="10"/>
        <v>0</v>
      </c>
      <c r="J46" s="91">
        <f t="shared" si="10"/>
        <v>0</v>
      </c>
      <c r="K46" s="91">
        <f t="shared" si="10"/>
        <v>0</v>
      </c>
      <c r="L46" s="91">
        <f t="shared" si="10"/>
        <v>0</v>
      </c>
      <c r="M46" s="91">
        <f t="shared" si="10"/>
        <v>0</v>
      </c>
      <c r="N46" s="91">
        <f t="shared" si="10"/>
        <v>0</v>
      </c>
      <c r="O46" s="91">
        <f t="shared" si="10"/>
        <v>0</v>
      </c>
      <c r="P46" s="91">
        <f t="shared" si="10"/>
        <v>0</v>
      </c>
      <c r="Q46" s="91">
        <f t="shared" si="10"/>
        <v>0</v>
      </c>
      <c r="R46" s="91">
        <f t="shared" si="10"/>
        <v>0</v>
      </c>
      <c r="S46" s="91">
        <f t="shared" si="9"/>
        <v>0</v>
      </c>
      <c r="T46" s="91">
        <f t="shared" si="7"/>
        <v>0</v>
      </c>
      <c r="U46" s="91">
        <f t="shared" si="7"/>
        <v>0</v>
      </c>
      <c r="V46" s="91">
        <f t="shared" si="7"/>
        <v>0</v>
      </c>
      <c r="W46" s="91">
        <f t="shared" si="7"/>
        <v>0</v>
      </c>
      <c r="X46" s="91">
        <f t="shared" si="7"/>
        <v>0</v>
      </c>
      <c r="Y46" s="91">
        <f t="shared" si="7"/>
        <v>0</v>
      </c>
      <c r="Z46" s="91">
        <f t="shared" si="7"/>
        <v>0</v>
      </c>
      <c r="AA46" s="91">
        <f t="shared" si="7"/>
        <v>0</v>
      </c>
      <c r="AB46" s="91">
        <f t="shared" si="7"/>
        <v>0</v>
      </c>
      <c r="AC46" s="91">
        <f t="shared" si="7"/>
        <v>0</v>
      </c>
      <c r="AD46" s="91">
        <f t="shared" si="7"/>
        <v>0</v>
      </c>
      <c r="AE46" s="91">
        <f t="shared" si="7"/>
        <v>0</v>
      </c>
      <c r="AF46" s="91">
        <f t="shared" si="7"/>
        <v>0</v>
      </c>
      <c r="AG46" s="91">
        <f t="shared" si="7"/>
        <v>0</v>
      </c>
      <c r="AH46" s="91">
        <f t="shared" si="7"/>
        <v>0</v>
      </c>
      <c r="AI46" s="91">
        <f t="shared" si="7"/>
        <v>0</v>
      </c>
      <c r="AJ46" s="91">
        <f t="shared" si="8"/>
        <v>0</v>
      </c>
      <c r="AK46" s="91">
        <f t="shared" si="8"/>
        <v>0</v>
      </c>
      <c r="AL46" s="91">
        <f t="shared" si="8"/>
        <v>0</v>
      </c>
      <c r="AM46" s="91">
        <f t="shared" si="8"/>
        <v>0</v>
      </c>
      <c r="AN46" s="91">
        <f t="shared" si="8"/>
        <v>0</v>
      </c>
      <c r="AO46" s="91">
        <f t="shared" si="8"/>
        <v>0</v>
      </c>
      <c r="AP46" s="91">
        <f t="shared" si="8"/>
        <v>0</v>
      </c>
      <c r="AQ46" s="91">
        <f t="shared" si="8"/>
        <v>0</v>
      </c>
      <c r="AR46" s="91">
        <f t="shared" si="8"/>
        <v>0</v>
      </c>
      <c r="AS46" s="91">
        <f t="shared" si="8"/>
        <v>0</v>
      </c>
      <c r="AT46" s="91">
        <f t="shared" si="8"/>
        <v>0</v>
      </c>
      <c r="AU46" s="91" t="s">
        <v>78</v>
      </c>
      <c r="AV46" s="91"/>
      <c r="AW46" s="91"/>
    </row>
    <row r="47" spans="1:49" x14ac:dyDescent="0.25">
      <c r="A47" s="91">
        <f>social_cost!A47</f>
        <v>508</v>
      </c>
      <c r="B47" s="94">
        <f>social_cost!B47</f>
        <v>1.4540552958964896</v>
      </c>
      <c r="C47" s="95">
        <f>social_cost!C47</f>
        <v>196.77379999999999</v>
      </c>
      <c r="D47" s="91">
        <f t="shared" si="10"/>
        <v>0</v>
      </c>
      <c r="E47" s="91">
        <f t="shared" si="10"/>
        <v>0</v>
      </c>
      <c r="F47" s="91">
        <f t="shared" si="10"/>
        <v>0</v>
      </c>
      <c r="G47" s="91">
        <f t="shared" si="10"/>
        <v>0</v>
      </c>
      <c r="H47" s="91">
        <f t="shared" si="10"/>
        <v>0</v>
      </c>
      <c r="I47" s="91">
        <f t="shared" si="10"/>
        <v>0</v>
      </c>
      <c r="J47" s="91">
        <f t="shared" si="10"/>
        <v>0</v>
      </c>
      <c r="K47" s="91">
        <f t="shared" si="10"/>
        <v>0</v>
      </c>
      <c r="L47" s="91">
        <f t="shared" si="10"/>
        <v>0</v>
      </c>
      <c r="M47" s="91">
        <f t="shared" si="10"/>
        <v>0</v>
      </c>
      <c r="N47" s="91">
        <f t="shared" si="10"/>
        <v>0</v>
      </c>
      <c r="O47" s="91">
        <f t="shared" si="10"/>
        <v>0</v>
      </c>
      <c r="P47" s="91">
        <f t="shared" si="10"/>
        <v>0</v>
      </c>
      <c r="Q47" s="91">
        <f t="shared" si="10"/>
        <v>0</v>
      </c>
      <c r="R47" s="91">
        <f t="shared" si="10"/>
        <v>0</v>
      </c>
      <c r="S47" s="91">
        <f t="shared" si="9"/>
        <v>0</v>
      </c>
      <c r="T47" s="91">
        <f t="shared" si="7"/>
        <v>0</v>
      </c>
      <c r="U47" s="91">
        <f t="shared" si="7"/>
        <v>0</v>
      </c>
      <c r="V47" s="91">
        <f t="shared" si="7"/>
        <v>0</v>
      </c>
      <c r="W47" s="91">
        <f t="shared" si="7"/>
        <v>0</v>
      </c>
      <c r="X47" s="91">
        <f t="shared" si="7"/>
        <v>0</v>
      </c>
      <c r="Y47" s="91">
        <f t="shared" si="7"/>
        <v>0</v>
      </c>
      <c r="Z47" s="91">
        <f t="shared" si="7"/>
        <v>0</v>
      </c>
      <c r="AA47" s="91">
        <f t="shared" si="7"/>
        <v>0</v>
      </c>
      <c r="AB47" s="91">
        <f t="shared" si="7"/>
        <v>0</v>
      </c>
      <c r="AC47" s="91">
        <f t="shared" si="7"/>
        <v>0</v>
      </c>
      <c r="AD47" s="91">
        <f t="shared" si="7"/>
        <v>0</v>
      </c>
      <c r="AE47" s="91">
        <f t="shared" si="7"/>
        <v>0</v>
      </c>
      <c r="AF47" s="91">
        <f t="shared" si="7"/>
        <v>0</v>
      </c>
      <c r="AG47" s="91">
        <f t="shared" si="7"/>
        <v>0</v>
      </c>
      <c r="AH47" s="91">
        <f t="shared" si="7"/>
        <v>0</v>
      </c>
      <c r="AI47" s="91">
        <f t="shared" si="7"/>
        <v>0</v>
      </c>
      <c r="AJ47" s="91">
        <f t="shared" si="8"/>
        <v>0</v>
      </c>
      <c r="AK47" s="91">
        <f t="shared" si="8"/>
        <v>0</v>
      </c>
      <c r="AL47" s="91">
        <f t="shared" si="8"/>
        <v>0</v>
      </c>
      <c r="AM47" s="91">
        <f t="shared" si="8"/>
        <v>0</v>
      </c>
      <c r="AN47" s="91">
        <f t="shared" si="8"/>
        <v>0</v>
      </c>
      <c r="AO47" s="91">
        <f t="shared" si="8"/>
        <v>0</v>
      </c>
      <c r="AP47" s="91">
        <f t="shared" si="8"/>
        <v>0</v>
      </c>
      <c r="AQ47" s="91">
        <f t="shared" si="8"/>
        <v>0</v>
      </c>
      <c r="AR47" s="91">
        <f t="shared" si="8"/>
        <v>0</v>
      </c>
      <c r="AS47" s="91">
        <f t="shared" si="8"/>
        <v>0</v>
      </c>
      <c r="AT47" s="91">
        <f t="shared" si="8"/>
        <v>0</v>
      </c>
      <c r="AU47" s="91" t="s">
        <v>78</v>
      </c>
      <c r="AV47" s="91"/>
      <c r="AW47" s="91"/>
    </row>
    <row r="48" spans="1:49" x14ac:dyDescent="0.25">
      <c r="A48" s="91">
        <f>social_cost!A48</f>
        <v>550</v>
      </c>
      <c r="B48" s="94">
        <f>social_cost!B48</f>
        <v>0.2253154651881</v>
      </c>
      <c r="C48" s="95">
        <f>social_cost!C48</f>
        <v>230.65625</v>
      </c>
      <c r="D48" s="91">
        <f t="shared" si="10"/>
        <v>0</v>
      </c>
      <c r="E48" s="91">
        <f t="shared" si="10"/>
        <v>0</v>
      </c>
      <c r="F48" s="91">
        <f t="shared" si="10"/>
        <v>0</v>
      </c>
      <c r="G48" s="91">
        <f t="shared" si="10"/>
        <v>0</v>
      </c>
      <c r="H48" s="91">
        <f t="shared" si="10"/>
        <v>0</v>
      </c>
      <c r="I48" s="91">
        <f t="shared" si="10"/>
        <v>0</v>
      </c>
      <c r="J48" s="91">
        <f t="shared" si="10"/>
        <v>0</v>
      </c>
      <c r="K48" s="91">
        <f t="shared" si="10"/>
        <v>0</v>
      </c>
      <c r="L48" s="91">
        <f t="shared" si="10"/>
        <v>0</v>
      </c>
      <c r="M48" s="91">
        <f t="shared" si="10"/>
        <v>0</v>
      </c>
      <c r="N48" s="91">
        <f t="shared" si="10"/>
        <v>0</v>
      </c>
      <c r="O48" s="91">
        <f t="shared" si="10"/>
        <v>0</v>
      </c>
      <c r="P48" s="91">
        <f t="shared" si="10"/>
        <v>0</v>
      </c>
      <c r="Q48" s="91">
        <f t="shared" si="10"/>
        <v>0</v>
      </c>
      <c r="R48" s="91">
        <f t="shared" si="10"/>
        <v>0</v>
      </c>
      <c r="S48" s="91">
        <f t="shared" si="9"/>
        <v>0</v>
      </c>
      <c r="T48" s="91">
        <f t="shared" si="7"/>
        <v>0</v>
      </c>
      <c r="U48" s="91">
        <f t="shared" si="7"/>
        <v>0</v>
      </c>
      <c r="V48" s="91">
        <f t="shared" si="7"/>
        <v>0</v>
      </c>
      <c r="W48" s="91">
        <f t="shared" si="7"/>
        <v>0</v>
      </c>
      <c r="X48" s="91">
        <f t="shared" si="7"/>
        <v>0</v>
      </c>
      <c r="Y48" s="91">
        <f t="shared" si="7"/>
        <v>0</v>
      </c>
      <c r="Z48" s="91">
        <f t="shared" si="7"/>
        <v>0</v>
      </c>
      <c r="AA48" s="91">
        <f t="shared" si="7"/>
        <v>0</v>
      </c>
      <c r="AB48" s="91">
        <f t="shared" si="7"/>
        <v>0</v>
      </c>
      <c r="AC48" s="91">
        <f t="shared" si="7"/>
        <v>0</v>
      </c>
      <c r="AD48" s="91">
        <f t="shared" si="7"/>
        <v>0</v>
      </c>
      <c r="AE48" s="91">
        <f t="shared" si="7"/>
        <v>0</v>
      </c>
      <c r="AF48" s="91">
        <f t="shared" si="7"/>
        <v>0</v>
      </c>
      <c r="AG48" s="91">
        <f t="shared" si="7"/>
        <v>0</v>
      </c>
      <c r="AH48" s="91">
        <f t="shared" si="7"/>
        <v>0</v>
      </c>
      <c r="AI48" s="91">
        <f t="shared" si="7"/>
        <v>0</v>
      </c>
      <c r="AJ48" s="91">
        <f t="shared" si="8"/>
        <v>0</v>
      </c>
      <c r="AK48" s="91">
        <f t="shared" si="8"/>
        <v>0</v>
      </c>
      <c r="AL48" s="91">
        <f t="shared" si="8"/>
        <v>0</v>
      </c>
      <c r="AM48" s="91">
        <f t="shared" si="8"/>
        <v>0</v>
      </c>
      <c r="AN48" s="91">
        <f t="shared" si="8"/>
        <v>0</v>
      </c>
      <c r="AO48" s="91">
        <f t="shared" si="8"/>
        <v>0</v>
      </c>
      <c r="AP48" s="91">
        <f t="shared" si="8"/>
        <v>0</v>
      </c>
      <c r="AQ48" s="91">
        <f t="shared" si="8"/>
        <v>0</v>
      </c>
      <c r="AR48" s="91">
        <f t="shared" si="8"/>
        <v>0</v>
      </c>
      <c r="AS48" s="91">
        <f t="shared" si="8"/>
        <v>0</v>
      </c>
      <c r="AT48" s="91">
        <f t="shared" si="8"/>
        <v>0</v>
      </c>
      <c r="AU48" s="91" t="s">
        <v>78</v>
      </c>
      <c r="AV48" s="91"/>
      <c r="AW48" s="91"/>
    </row>
    <row r="49" spans="1:49" x14ac:dyDescent="0.25">
      <c r="A49" s="91">
        <f>social_cost!A49</f>
        <v>559</v>
      </c>
      <c r="B49" s="94">
        <f>social_cost!B49</f>
        <v>0.77505430063065994</v>
      </c>
      <c r="C49" s="95">
        <f>social_cost!C49</f>
        <v>238.2667625</v>
      </c>
      <c r="D49" s="91">
        <f t="shared" si="10"/>
        <v>0</v>
      </c>
      <c r="E49" s="91">
        <f t="shared" si="10"/>
        <v>0</v>
      </c>
      <c r="F49" s="91">
        <f t="shared" si="10"/>
        <v>0</v>
      </c>
      <c r="G49" s="91">
        <f t="shared" si="10"/>
        <v>0</v>
      </c>
      <c r="H49" s="91">
        <f t="shared" si="10"/>
        <v>0</v>
      </c>
      <c r="I49" s="91">
        <f t="shared" si="10"/>
        <v>0</v>
      </c>
      <c r="J49" s="91">
        <f t="shared" si="10"/>
        <v>0</v>
      </c>
      <c r="K49" s="91">
        <f t="shared" si="10"/>
        <v>0</v>
      </c>
      <c r="L49" s="91">
        <f t="shared" si="10"/>
        <v>0</v>
      </c>
      <c r="M49" s="91">
        <f t="shared" si="10"/>
        <v>0</v>
      </c>
      <c r="N49" s="91">
        <f t="shared" si="10"/>
        <v>0</v>
      </c>
      <c r="O49" s="91">
        <f t="shared" si="10"/>
        <v>0</v>
      </c>
      <c r="P49" s="91">
        <f t="shared" si="10"/>
        <v>0</v>
      </c>
      <c r="Q49" s="91">
        <f t="shared" si="10"/>
        <v>0</v>
      </c>
      <c r="R49" s="91">
        <f t="shared" si="10"/>
        <v>0</v>
      </c>
      <c r="S49" s="91">
        <f t="shared" si="9"/>
        <v>0</v>
      </c>
      <c r="T49" s="91">
        <f t="shared" si="7"/>
        <v>0</v>
      </c>
      <c r="U49" s="91">
        <f t="shared" si="7"/>
        <v>0</v>
      </c>
      <c r="V49" s="91">
        <f t="shared" si="7"/>
        <v>0</v>
      </c>
      <c r="W49" s="91">
        <f t="shared" si="7"/>
        <v>0</v>
      </c>
      <c r="X49" s="91">
        <f t="shared" si="7"/>
        <v>0</v>
      </c>
      <c r="Y49" s="91">
        <f t="shared" si="7"/>
        <v>0</v>
      </c>
      <c r="Z49" s="91">
        <f t="shared" si="7"/>
        <v>0</v>
      </c>
      <c r="AA49" s="91">
        <f t="shared" si="7"/>
        <v>0</v>
      </c>
      <c r="AB49" s="91">
        <f t="shared" si="7"/>
        <v>0</v>
      </c>
      <c r="AC49" s="91">
        <f t="shared" si="7"/>
        <v>0</v>
      </c>
      <c r="AD49" s="91">
        <f t="shared" si="7"/>
        <v>0</v>
      </c>
      <c r="AE49" s="91">
        <f t="shared" si="7"/>
        <v>0</v>
      </c>
      <c r="AF49" s="91">
        <f t="shared" si="7"/>
        <v>0</v>
      </c>
      <c r="AG49" s="91">
        <f t="shared" si="7"/>
        <v>0</v>
      </c>
      <c r="AH49" s="91">
        <f t="shared" si="7"/>
        <v>0</v>
      </c>
      <c r="AI49" s="91">
        <f t="shared" si="7"/>
        <v>0</v>
      </c>
      <c r="AJ49" s="91">
        <f t="shared" si="8"/>
        <v>0</v>
      </c>
      <c r="AK49" s="91">
        <f t="shared" si="8"/>
        <v>0</v>
      </c>
      <c r="AL49" s="91">
        <f t="shared" si="8"/>
        <v>0</v>
      </c>
      <c r="AM49" s="91">
        <f t="shared" si="8"/>
        <v>0</v>
      </c>
      <c r="AN49" s="91">
        <f t="shared" si="8"/>
        <v>0</v>
      </c>
      <c r="AO49" s="91">
        <f t="shared" si="8"/>
        <v>0</v>
      </c>
      <c r="AP49" s="91">
        <f t="shared" si="8"/>
        <v>0</v>
      </c>
      <c r="AQ49" s="91">
        <f t="shared" si="8"/>
        <v>0</v>
      </c>
      <c r="AR49" s="91">
        <f t="shared" si="8"/>
        <v>0</v>
      </c>
      <c r="AS49" s="91">
        <f t="shared" si="8"/>
        <v>0</v>
      </c>
      <c r="AT49" s="91">
        <f t="shared" si="8"/>
        <v>0</v>
      </c>
      <c r="AU49" s="91" t="s">
        <v>78</v>
      </c>
      <c r="AV49" s="91"/>
      <c r="AW49" s="91"/>
    </row>
    <row r="50" spans="1:49" x14ac:dyDescent="0.25">
      <c r="A50" s="91">
        <f>social_cost!A50</f>
        <v>560</v>
      </c>
      <c r="B50" s="94">
        <f>social_cost!B50</f>
        <v>3.3010432450200198</v>
      </c>
      <c r="C50" s="95">
        <f>social_cost!C50</f>
        <v>239.12</v>
      </c>
      <c r="D50" s="91">
        <f t="shared" si="10"/>
        <v>0</v>
      </c>
      <c r="E50" s="91">
        <f t="shared" si="10"/>
        <v>0</v>
      </c>
      <c r="F50" s="91">
        <f t="shared" si="10"/>
        <v>0</v>
      </c>
      <c r="G50" s="91">
        <f t="shared" si="10"/>
        <v>0</v>
      </c>
      <c r="H50" s="91">
        <f t="shared" si="10"/>
        <v>0</v>
      </c>
      <c r="I50" s="91">
        <f t="shared" si="10"/>
        <v>0</v>
      </c>
      <c r="J50" s="91">
        <f t="shared" si="10"/>
        <v>0</v>
      </c>
      <c r="K50" s="91">
        <f t="shared" si="10"/>
        <v>0</v>
      </c>
      <c r="L50" s="91">
        <f t="shared" si="10"/>
        <v>0</v>
      </c>
      <c r="M50" s="91">
        <f t="shared" si="10"/>
        <v>0</v>
      </c>
      <c r="N50" s="91">
        <f t="shared" si="10"/>
        <v>0</v>
      </c>
      <c r="O50" s="91">
        <f t="shared" si="10"/>
        <v>0</v>
      </c>
      <c r="P50" s="91">
        <f t="shared" si="10"/>
        <v>0</v>
      </c>
      <c r="Q50" s="91">
        <f t="shared" si="10"/>
        <v>0</v>
      </c>
      <c r="R50" s="91">
        <f t="shared" si="10"/>
        <v>0</v>
      </c>
      <c r="S50" s="91">
        <f t="shared" si="9"/>
        <v>0</v>
      </c>
      <c r="T50" s="91">
        <f t="shared" si="7"/>
        <v>0</v>
      </c>
      <c r="U50" s="91">
        <f t="shared" si="7"/>
        <v>0</v>
      </c>
      <c r="V50" s="91">
        <f t="shared" si="7"/>
        <v>0</v>
      </c>
      <c r="W50" s="91">
        <f t="shared" si="7"/>
        <v>0</v>
      </c>
      <c r="X50" s="91">
        <f t="shared" si="7"/>
        <v>0</v>
      </c>
      <c r="Y50" s="91">
        <f t="shared" si="7"/>
        <v>0</v>
      </c>
      <c r="Z50" s="91">
        <f t="shared" si="7"/>
        <v>0</v>
      </c>
      <c r="AA50" s="91">
        <f t="shared" si="7"/>
        <v>0</v>
      </c>
      <c r="AB50" s="91">
        <f t="shared" si="7"/>
        <v>0</v>
      </c>
      <c r="AC50" s="91">
        <f t="shared" si="7"/>
        <v>0</v>
      </c>
      <c r="AD50" s="91">
        <f t="shared" si="7"/>
        <v>0</v>
      </c>
      <c r="AE50" s="91">
        <f t="shared" si="7"/>
        <v>0</v>
      </c>
      <c r="AF50" s="91">
        <f t="shared" si="7"/>
        <v>0</v>
      </c>
      <c r="AG50" s="91">
        <f t="shared" si="7"/>
        <v>0</v>
      </c>
      <c r="AH50" s="91">
        <f t="shared" si="7"/>
        <v>0</v>
      </c>
      <c r="AI50" s="91">
        <f t="shared" si="7"/>
        <v>0</v>
      </c>
      <c r="AJ50" s="91">
        <f t="shared" si="8"/>
        <v>0</v>
      </c>
      <c r="AK50" s="91">
        <f t="shared" si="8"/>
        <v>0</v>
      </c>
      <c r="AL50" s="91">
        <f t="shared" si="8"/>
        <v>0</v>
      </c>
      <c r="AM50" s="91">
        <f t="shared" si="8"/>
        <v>0</v>
      </c>
      <c r="AN50" s="91">
        <f t="shared" si="8"/>
        <v>0</v>
      </c>
      <c r="AO50" s="91">
        <f t="shared" si="8"/>
        <v>0</v>
      </c>
      <c r="AP50" s="91">
        <f t="shared" si="8"/>
        <v>0</v>
      </c>
      <c r="AQ50" s="91">
        <f t="shared" si="8"/>
        <v>0</v>
      </c>
      <c r="AR50" s="91">
        <f t="shared" si="8"/>
        <v>0</v>
      </c>
      <c r="AS50" s="91">
        <f t="shared" si="8"/>
        <v>0</v>
      </c>
      <c r="AT50" s="91">
        <f t="shared" si="8"/>
        <v>0</v>
      </c>
      <c r="AU50" s="91" t="s">
        <v>78</v>
      </c>
      <c r="AV50" s="91"/>
      <c r="AW50" s="91"/>
    </row>
    <row r="51" spans="1:49" x14ac:dyDescent="0.25">
      <c r="A51" s="91">
        <f>social_cost!A51</f>
        <v>600</v>
      </c>
      <c r="B51" s="94">
        <f>social_cost!B51</f>
        <v>359.17414895668247</v>
      </c>
      <c r="C51" s="95">
        <f>social_cost!C51</f>
        <v>274.5</v>
      </c>
      <c r="D51" s="91">
        <f t="shared" si="10"/>
        <v>0</v>
      </c>
      <c r="E51" s="91">
        <f t="shared" si="10"/>
        <v>0</v>
      </c>
      <c r="F51" s="91">
        <f t="shared" si="10"/>
        <v>0</v>
      </c>
      <c r="G51" s="91">
        <f t="shared" si="10"/>
        <v>0</v>
      </c>
      <c r="H51" s="91">
        <f t="shared" si="10"/>
        <v>0</v>
      </c>
      <c r="I51" s="91">
        <f t="shared" si="10"/>
        <v>0</v>
      </c>
      <c r="J51" s="91">
        <f t="shared" si="10"/>
        <v>0</v>
      </c>
      <c r="K51" s="91">
        <f t="shared" si="10"/>
        <v>0</v>
      </c>
      <c r="L51" s="91">
        <f t="shared" si="10"/>
        <v>0</v>
      </c>
      <c r="M51" s="91">
        <f t="shared" si="10"/>
        <v>0</v>
      </c>
      <c r="N51" s="91">
        <f t="shared" si="10"/>
        <v>0</v>
      </c>
      <c r="O51" s="91">
        <f t="shared" si="10"/>
        <v>0</v>
      </c>
      <c r="P51" s="91">
        <f t="shared" si="10"/>
        <v>0</v>
      </c>
      <c r="Q51" s="91">
        <f t="shared" si="10"/>
        <v>0</v>
      </c>
      <c r="R51" s="91">
        <f t="shared" si="10"/>
        <v>0</v>
      </c>
      <c r="S51" s="91">
        <f t="shared" si="9"/>
        <v>0</v>
      </c>
      <c r="T51" s="91">
        <f t="shared" si="7"/>
        <v>0</v>
      </c>
      <c r="U51" s="91">
        <f t="shared" si="7"/>
        <v>0</v>
      </c>
      <c r="V51" s="91">
        <f t="shared" si="7"/>
        <v>0</v>
      </c>
      <c r="W51" s="91">
        <f t="shared" si="7"/>
        <v>0</v>
      </c>
      <c r="X51" s="91">
        <f t="shared" si="7"/>
        <v>0</v>
      </c>
      <c r="Y51" s="91">
        <f t="shared" si="7"/>
        <v>0</v>
      </c>
      <c r="Z51" s="91">
        <f t="shared" si="7"/>
        <v>0</v>
      </c>
      <c r="AA51" s="91">
        <f t="shared" si="7"/>
        <v>0</v>
      </c>
      <c r="AB51" s="91">
        <f t="shared" si="7"/>
        <v>0</v>
      </c>
      <c r="AC51" s="91">
        <f t="shared" si="7"/>
        <v>0</v>
      </c>
      <c r="AD51" s="91">
        <f t="shared" si="7"/>
        <v>0</v>
      </c>
      <c r="AE51" s="91">
        <f t="shared" si="7"/>
        <v>0</v>
      </c>
      <c r="AF51" s="91">
        <f t="shared" si="7"/>
        <v>0</v>
      </c>
      <c r="AG51" s="91">
        <f t="shared" si="7"/>
        <v>0</v>
      </c>
      <c r="AH51" s="91">
        <f t="shared" si="7"/>
        <v>0</v>
      </c>
      <c r="AI51" s="91">
        <f t="shared" si="7"/>
        <v>0</v>
      </c>
      <c r="AJ51" s="91">
        <f t="shared" si="8"/>
        <v>0</v>
      </c>
      <c r="AK51" s="91">
        <f t="shared" si="8"/>
        <v>0</v>
      </c>
      <c r="AL51" s="91">
        <f t="shared" si="8"/>
        <v>0</v>
      </c>
      <c r="AM51" s="91">
        <f t="shared" si="8"/>
        <v>0</v>
      </c>
      <c r="AN51" s="91">
        <f t="shared" si="8"/>
        <v>0</v>
      </c>
      <c r="AO51" s="91">
        <f t="shared" si="8"/>
        <v>0</v>
      </c>
      <c r="AP51" s="91">
        <f t="shared" si="8"/>
        <v>0</v>
      </c>
      <c r="AQ51" s="91">
        <f t="shared" si="8"/>
        <v>0</v>
      </c>
      <c r="AR51" s="91">
        <f t="shared" si="8"/>
        <v>0</v>
      </c>
      <c r="AS51" s="91">
        <f t="shared" si="8"/>
        <v>0</v>
      </c>
      <c r="AT51" s="91">
        <f t="shared" si="8"/>
        <v>0</v>
      </c>
      <c r="AU51" s="91" t="s">
        <v>78</v>
      </c>
      <c r="AV51" s="91"/>
      <c r="AW51" s="91"/>
    </row>
    <row r="52" spans="1:49" x14ac:dyDescent="0.25">
      <c r="A52" s="91">
        <f>social_cost!A52</f>
        <v>650</v>
      </c>
      <c r="B52" s="94">
        <f>social_cost!B52</f>
        <v>1.9154972410373798</v>
      </c>
      <c r="C52" s="95">
        <f>social_cost!C52</f>
        <v>322.15625</v>
      </c>
      <c r="D52" s="91">
        <f t="shared" si="10"/>
        <v>0</v>
      </c>
      <c r="E52" s="91">
        <f t="shared" si="10"/>
        <v>0</v>
      </c>
      <c r="F52" s="91">
        <f t="shared" si="10"/>
        <v>0</v>
      </c>
      <c r="G52" s="91">
        <f t="shared" si="10"/>
        <v>0</v>
      </c>
      <c r="H52" s="91">
        <f t="shared" si="10"/>
        <v>0</v>
      </c>
      <c r="I52" s="91">
        <f t="shared" si="10"/>
        <v>0</v>
      </c>
      <c r="J52" s="91">
        <f t="shared" si="10"/>
        <v>0</v>
      </c>
      <c r="K52" s="91">
        <f t="shared" si="10"/>
        <v>0</v>
      </c>
      <c r="L52" s="91">
        <f t="shared" si="10"/>
        <v>0</v>
      </c>
      <c r="M52" s="91">
        <f t="shared" si="10"/>
        <v>0</v>
      </c>
      <c r="N52" s="91">
        <f t="shared" si="10"/>
        <v>0</v>
      </c>
      <c r="O52" s="91">
        <f t="shared" si="10"/>
        <v>0</v>
      </c>
      <c r="P52" s="91">
        <f t="shared" si="10"/>
        <v>0</v>
      </c>
      <c r="Q52" s="91">
        <f t="shared" si="10"/>
        <v>0</v>
      </c>
      <c r="R52" s="91">
        <f t="shared" si="10"/>
        <v>0</v>
      </c>
      <c r="S52" s="91">
        <f t="shared" si="9"/>
        <v>0</v>
      </c>
      <c r="T52" s="91">
        <f t="shared" si="7"/>
        <v>0</v>
      </c>
      <c r="U52" s="91">
        <f t="shared" si="7"/>
        <v>0</v>
      </c>
      <c r="V52" s="91">
        <f t="shared" si="7"/>
        <v>0</v>
      </c>
      <c r="W52" s="91">
        <f t="shared" si="7"/>
        <v>0</v>
      </c>
      <c r="X52" s="91">
        <f t="shared" si="7"/>
        <v>0</v>
      </c>
      <c r="Y52" s="91">
        <f t="shared" si="7"/>
        <v>0</v>
      </c>
      <c r="Z52" s="91">
        <f t="shared" si="7"/>
        <v>0</v>
      </c>
      <c r="AA52" s="91">
        <f t="shared" si="7"/>
        <v>0</v>
      </c>
      <c r="AB52" s="91">
        <f t="shared" si="7"/>
        <v>0</v>
      </c>
      <c r="AC52" s="91">
        <f t="shared" si="7"/>
        <v>0</v>
      </c>
      <c r="AD52" s="91">
        <f t="shared" si="7"/>
        <v>0</v>
      </c>
      <c r="AE52" s="91">
        <f t="shared" si="7"/>
        <v>0</v>
      </c>
      <c r="AF52" s="91">
        <f t="shared" si="7"/>
        <v>0</v>
      </c>
      <c r="AG52" s="91">
        <f t="shared" si="7"/>
        <v>0</v>
      </c>
      <c r="AH52" s="91">
        <f t="shared" si="7"/>
        <v>0</v>
      </c>
      <c r="AI52" s="91">
        <f t="shared" si="7"/>
        <v>0</v>
      </c>
      <c r="AJ52" s="91">
        <f t="shared" si="8"/>
        <v>0</v>
      </c>
      <c r="AK52" s="91">
        <f t="shared" si="8"/>
        <v>0</v>
      </c>
      <c r="AL52" s="91">
        <f t="shared" si="8"/>
        <v>0</v>
      </c>
      <c r="AM52" s="91">
        <f t="shared" si="8"/>
        <v>0</v>
      </c>
      <c r="AN52" s="91">
        <f t="shared" si="8"/>
        <v>0</v>
      </c>
      <c r="AO52" s="91">
        <f t="shared" si="8"/>
        <v>0</v>
      </c>
      <c r="AP52" s="91">
        <f t="shared" si="8"/>
        <v>0</v>
      </c>
      <c r="AQ52" s="91">
        <f t="shared" si="8"/>
        <v>0</v>
      </c>
      <c r="AR52" s="91">
        <f t="shared" si="8"/>
        <v>0</v>
      </c>
      <c r="AS52" s="91">
        <f t="shared" si="8"/>
        <v>0</v>
      </c>
      <c r="AT52" s="91">
        <f t="shared" si="8"/>
        <v>0</v>
      </c>
      <c r="AU52" s="91" t="s">
        <v>78</v>
      </c>
      <c r="AV52" s="91"/>
      <c r="AW52" s="91"/>
    </row>
    <row r="53" spans="1:49" x14ac:dyDescent="0.25">
      <c r="A53" s="91">
        <f>social_cost!A53</f>
        <v>660</v>
      </c>
      <c r="B53" s="94">
        <f>social_cost!B53</f>
        <v>0.22201482393029998</v>
      </c>
      <c r="C53" s="95">
        <f>social_cost!C53</f>
        <v>332.14499999999998</v>
      </c>
      <c r="D53" s="91">
        <f t="shared" si="10"/>
        <v>0</v>
      </c>
      <c r="E53" s="91">
        <f t="shared" si="10"/>
        <v>0</v>
      </c>
      <c r="F53" s="91">
        <f t="shared" si="10"/>
        <v>0</v>
      </c>
      <c r="G53" s="91">
        <f t="shared" si="10"/>
        <v>0</v>
      </c>
      <c r="H53" s="91">
        <f t="shared" si="10"/>
        <v>0</v>
      </c>
      <c r="I53" s="91">
        <f t="shared" si="10"/>
        <v>0</v>
      </c>
      <c r="J53" s="91">
        <f t="shared" si="10"/>
        <v>0</v>
      </c>
      <c r="K53" s="91">
        <f t="shared" si="10"/>
        <v>0</v>
      </c>
      <c r="L53" s="91">
        <f t="shared" si="10"/>
        <v>0</v>
      </c>
      <c r="M53" s="91">
        <f t="shared" si="10"/>
        <v>0</v>
      </c>
      <c r="N53" s="91">
        <f t="shared" si="10"/>
        <v>0</v>
      </c>
      <c r="O53" s="91">
        <f t="shared" si="10"/>
        <v>0</v>
      </c>
      <c r="P53" s="91">
        <f t="shared" si="10"/>
        <v>0</v>
      </c>
      <c r="Q53" s="91">
        <f t="shared" si="10"/>
        <v>0</v>
      </c>
      <c r="R53" s="91">
        <f t="shared" si="10"/>
        <v>0</v>
      </c>
      <c r="S53" s="91">
        <f t="shared" si="9"/>
        <v>0</v>
      </c>
      <c r="T53" s="91">
        <f t="shared" si="7"/>
        <v>0</v>
      </c>
      <c r="U53" s="91">
        <f t="shared" si="7"/>
        <v>0</v>
      </c>
      <c r="V53" s="91">
        <f t="shared" si="7"/>
        <v>0</v>
      </c>
      <c r="W53" s="91">
        <f t="shared" si="7"/>
        <v>0</v>
      </c>
      <c r="X53" s="91">
        <f t="shared" si="7"/>
        <v>0</v>
      </c>
      <c r="Y53" s="91">
        <f t="shared" si="7"/>
        <v>0</v>
      </c>
      <c r="Z53" s="91">
        <f t="shared" si="7"/>
        <v>0</v>
      </c>
      <c r="AA53" s="91">
        <f t="shared" si="7"/>
        <v>0</v>
      </c>
      <c r="AB53" s="91">
        <f t="shared" si="7"/>
        <v>0</v>
      </c>
      <c r="AC53" s="91">
        <f t="shared" si="7"/>
        <v>0</v>
      </c>
      <c r="AD53" s="91">
        <f t="shared" si="7"/>
        <v>0</v>
      </c>
      <c r="AE53" s="91">
        <f t="shared" si="7"/>
        <v>0</v>
      </c>
      <c r="AF53" s="91">
        <f t="shared" si="7"/>
        <v>0</v>
      </c>
      <c r="AG53" s="91">
        <f t="shared" si="7"/>
        <v>0</v>
      </c>
      <c r="AH53" s="91">
        <f t="shared" si="7"/>
        <v>0</v>
      </c>
      <c r="AI53" s="91">
        <f t="shared" si="7"/>
        <v>0</v>
      </c>
      <c r="AJ53" s="91">
        <f t="shared" si="8"/>
        <v>0</v>
      </c>
      <c r="AK53" s="91">
        <f t="shared" si="8"/>
        <v>0</v>
      </c>
      <c r="AL53" s="91">
        <f t="shared" si="8"/>
        <v>0</v>
      </c>
      <c r="AM53" s="91">
        <f t="shared" si="8"/>
        <v>0</v>
      </c>
      <c r="AN53" s="91">
        <f t="shared" si="8"/>
        <v>0</v>
      </c>
      <c r="AO53" s="91">
        <f t="shared" si="8"/>
        <v>0</v>
      </c>
      <c r="AP53" s="91">
        <f t="shared" si="8"/>
        <v>0</v>
      </c>
      <c r="AQ53" s="91">
        <f t="shared" si="8"/>
        <v>0</v>
      </c>
      <c r="AR53" s="91">
        <f t="shared" si="8"/>
        <v>0</v>
      </c>
      <c r="AS53" s="91">
        <f t="shared" si="8"/>
        <v>0</v>
      </c>
      <c r="AT53" s="91">
        <f t="shared" si="8"/>
        <v>0</v>
      </c>
      <c r="AU53" s="91" t="s">
        <v>78</v>
      </c>
      <c r="AV53" s="91"/>
      <c r="AW53" s="91"/>
    </row>
    <row r="54" spans="1:49" x14ac:dyDescent="0.25">
      <c r="A54" s="91">
        <f>social_cost!A54</f>
        <v>675</v>
      </c>
      <c r="B54" s="94">
        <f>social_cost!B54</f>
        <v>0.12371070665449999</v>
      </c>
      <c r="C54" s="95">
        <f>social_cost!C54</f>
        <v>347.4140625</v>
      </c>
      <c r="D54" s="91">
        <f t="shared" si="10"/>
        <v>0</v>
      </c>
      <c r="E54" s="91">
        <f t="shared" si="10"/>
        <v>0</v>
      </c>
      <c r="F54" s="91">
        <f t="shared" si="10"/>
        <v>0</v>
      </c>
      <c r="G54" s="91">
        <f t="shared" si="10"/>
        <v>0</v>
      </c>
      <c r="H54" s="91">
        <f t="shared" si="10"/>
        <v>0</v>
      </c>
      <c r="I54" s="91">
        <f t="shared" si="10"/>
        <v>0</v>
      </c>
      <c r="J54" s="91">
        <f t="shared" si="10"/>
        <v>0</v>
      </c>
      <c r="K54" s="91">
        <f t="shared" si="10"/>
        <v>0</v>
      </c>
      <c r="L54" s="91">
        <f t="shared" si="10"/>
        <v>0</v>
      </c>
      <c r="M54" s="91">
        <f t="shared" si="10"/>
        <v>0</v>
      </c>
      <c r="N54" s="91">
        <f t="shared" si="10"/>
        <v>0</v>
      </c>
      <c r="O54" s="91">
        <f t="shared" si="10"/>
        <v>0</v>
      </c>
      <c r="P54" s="91">
        <f t="shared" si="10"/>
        <v>0</v>
      </c>
      <c r="Q54" s="91">
        <f t="shared" si="10"/>
        <v>0</v>
      </c>
      <c r="R54" s="91">
        <f t="shared" si="10"/>
        <v>0</v>
      </c>
      <c r="S54" s="91">
        <f t="shared" si="9"/>
        <v>0</v>
      </c>
      <c r="T54" s="91">
        <f t="shared" si="7"/>
        <v>0</v>
      </c>
      <c r="U54" s="91">
        <f t="shared" si="7"/>
        <v>0</v>
      </c>
      <c r="V54" s="91">
        <f t="shared" si="7"/>
        <v>0</v>
      </c>
      <c r="W54" s="91">
        <f t="shared" si="7"/>
        <v>0</v>
      </c>
      <c r="X54" s="91">
        <f t="shared" si="7"/>
        <v>0</v>
      </c>
      <c r="Y54" s="91">
        <f t="shared" si="7"/>
        <v>0</v>
      </c>
      <c r="Z54" s="91">
        <f t="shared" si="7"/>
        <v>0</v>
      </c>
      <c r="AA54" s="91">
        <f t="shared" si="7"/>
        <v>0</v>
      </c>
      <c r="AB54" s="91">
        <f t="shared" si="7"/>
        <v>0</v>
      </c>
      <c r="AC54" s="91">
        <f t="shared" si="7"/>
        <v>0</v>
      </c>
      <c r="AD54" s="91">
        <f t="shared" si="7"/>
        <v>0</v>
      </c>
      <c r="AE54" s="91">
        <f t="shared" si="7"/>
        <v>0</v>
      </c>
      <c r="AF54" s="91">
        <f t="shared" si="7"/>
        <v>0</v>
      </c>
      <c r="AG54" s="91">
        <f t="shared" si="7"/>
        <v>0</v>
      </c>
      <c r="AH54" s="91">
        <f t="shared" si="7"/>
        <v>0</v>
      </c>
      <c r="AI54" s="91">
        <f t="shared" si="7"/>
        <v>0</v>
      </c>
      <c r="AJ54" s="91">
        <f t="shared" si="8"/>
        <v>0</v>
      </c>
      <c r="AK54" s="91">
        <f t="shared" si="8"/>
        <v>0</v>
      </c>
      <c r="AL54" s="91">
        <f t="shared" si="8"/>
        <v>0</v>
      </c>
      <c r="AM54" s="91">
        <f t="shared" si="8"/>
        <v>0</v>
      </c>
      <c r="AN54" s="91">
        <f t="shared" si="8"/>
        <v>0</v>
      </c>
      <c r="AO54" s="91">
        <f t="shared" si="8"/>
        <v>0</v>
      </c>
      <c r="AP54" s="91">
        <f t="shared" si="8"/>
        <v>0</v>
      </c>
      <c r="AQ54" s="91">
        <f t="shared" si="8"/>
        <v>0</v>
      </c>
      <c r="AR54" s="91">
        <f t="shared" si="8"/>
        <v>0</v>
      </c>
      <c r="AS54" s="91">
        <f t="shared" si="8"/>
        <v>0</v>
      </c>
      <c r="AT54" s="91">
        <f t="shared" si="8"/>
        <v>0</v>
      </c>
      <c r="AU54" s="91" t="s">
        <v>78</v>
      </c>
      <c r="AV54" s="91"/>
      <c r="AW54" s="91"/>
    </row>
    <row r="55" spans="1:49" x14ac:dyDescent="0.25">
      <c r="A55" s="91">
        <f>social_cost!A55</f>
        <v>750</v>
      </c>
      <c r="B55" s="94">
        <f>social_cost!B55</f>
        <v>231.60602215794427</v>
      </c>
      <c r="C55" s="95">
        <f>social_cost!C55</f>
        <v>428.90624999999994</v>
      </c>
      <c r="D55" s="91">
        <f t="shared" si="10"/>
        <v>0</v>
      </c>
      <c r="E55" s="91">
        <f t="shared" si="10"/>
        <v>0</v>
      </c>
      <c r="F55" s="91">
        <f t="shared" si="10"/>
        <v>0</v>
      </c>
      <c r="G55" s="91">
        <f t="shared" si="10"/>
        <v>0</v>
      </c>
      <c r="H55" s="91">
        <f t="shared" si="10"/>
        <v>0</v>
      </c>
      <c r="I55" s="91">
        <f t="shared" si="10"/>
        <v>0</v>
      </c>
      <c r="J55" s="91">
        <f t="shared" si="10"/>
        <v>0</v>
      </c>
      <c r="K55" s="91">
        <f t="shared" si="10"/>
        <v>0</v>
      </c>
      <c r="L55" s="91">
        <f t="shared" si="10"/>
        <v>0</v>
      </c>
      <c r="M55" s="91">
        <f t="shared" si="10"/>
        <v>0</v>
      </c>
      <c r="N55" s="91">
        <f t="shared" si="10"/>
        <v>0</v>
      </c>
      <c r="O55" s="91">
        <f t="shared" si="10"/>
        <v>0</v>
      </c>
      <c r="P55" s="91">
        <f t="shared" si="10"/>
        <v>0</v>
      </c>
      <c r="Q55" s="91">
        <f t="shared" si="10"/>
        <v>0</v>
      </c>
      <c r="R55" s="91">
        <f t="shared" si="10"/>
        <v>0</v>
      </c>
      <c r="S55" s="91">
        <f t="shared" si="9"/>
        <v>0</v>
      </c>
      <c r="T55" s="91">
        <f t="shared" si="7"/>
        <v>0</v>
      </c>
      <c r="U55" s="91">
        <f t="shared" si="7"/>
        <v>0</v>
      </c>
      <c r="V55" s="91">
        <f t="shared" si="7"/>
        <v>0</v>
      </c>
      <c r="W55" s="91">
        <f t="shared" si="7"/>
        <v>0</v>
      </c>
      <c r="X55" s="91">
        <f t="shared" si="7"/>
        <v>0</v>
      </c>
      <c r="Y55" s="91">
        <f t="shared" si="7"/>
        <v>0</v>
      </c>
      <c r="Z55" s="91">
        <f t="shared" si="7"/>
        <v>0</v>
      </c>
      <c r="AA55" s="91">
        <f t="shared" si="7"/>
        <v>0</v>
      </c>
      <c r="AB55" s="91">
        <f t="shared" si="7"/>
        <v>0</v>
      </c>
      <c r="AC55" s="91">
        <f t="shared" si="7"/>
        <v>0</v>
      </c>
      <c r="AD55" s="91">
        <f t="shared" si="7"/>
        <v>0</v>
      </c>
      <c r="AE55" s="91">
        <f t="shared" si="7"/>
        <v>0</v>
      </c>
      <c r="AF55" s="91">
        <f t="shared" si="7"/>
        <v>0</v>
      </c>
      <c r="AG55" s="91">
        <f t="shared" si="7"/>
        <v>0</v>
      </c>
      <c r="AH55" s="91">
        <f t="shared" si="7"/>
        <v>0</v>
      </c>
      <c r="AI55" s="91">
        <f t="shared" ref="AI55:AT70" si="11">IF($A55&lt;AI$5,1,0)</f>
        <v>0</v>
      </c>
      <c r="AJ55" s="91">
        <f t="shared" si="8"/>
        <v>0</v>
      </c>
      <c r="AK55" s="91">
        <f t="shared" si="8"/>
        <v>0</v>
      </c>
      <c r="AL55" s="91">
        <f t="shared" si="8"/>
        <v>0</v>
      </c>
      <c r="AM55" s="91">
        <f t="shared" si="8"/>
        <v>0</v>
      </c>
      <c r="AN55" s="91">
        <f t="shared" si="8"/>
        <v>0</v>
      </c>
      <c r="AO55" s="91">
        <f t="shared" si="8"/>
        <v>0</v>
      </c>
      <c r="AP55" s="91">
        <f t="shared" si="8"/>
        <v>0</v>
      </c>
      <c r="AQ55" s="91">
        <f t="shared" si="8"/>
        <v>0</v>
      </c>
      <c r="AR55" s="91">
        <f t="shared" si="8"/>
        <v>0</v>
      </c>
      <c r="AS55" s="91">
        <f t="shared" si="8"/>
        <v>0</v>
      </c>
      <c r="AT55" s="91">
        <f t="shared" si="8"/>
        <v>0</v>
      </c>
      <c r="AU55" s="91" t="s">
        <v>78</v>
      </c>
      <c r="AV55" s="91"/>
      <c r="AW55" s="91"/>
    </row>
    <row r="56" spans="1:49" x14ac:dyDescent="0.25">
      <c r="A56" s="91">
        <f>social_cost!A56</f>
        <v>800</v>
      </c>
      <c r="B56" s="94">
        <f>social_cost!B56</f>
        <v>0.61915789184792003</v>
      </c>
      <c r="C56" s="95">
        <f>social_cost!C56</f>
        <v>488</v>
      </c>
      <c r="D56" s="91">
        <f t="shared" si="10"/>
        <v>0</v>
      </c>
      <c r="E56" s="91">
        <f t="shared" si="10"/>
        <v>0</v>
      </c>
      <c r="F56" s="91">
        <f t="shared" si="10"/>
        <v>0</v>
      </c>
      <c r="G56" s="91">
        <f t="shared" si="10"/>
        <v>0</v>
      </c>
      <c r="H56" s="91">
        <f t="shared" si="10"/>
        <v>0</v>
      </c>
      <c r="I56" s="91">
        <f t="shared" si="10"/>
        <v>0</v>
      </c>
      <c r="J56" s="91">
        <f t="shared" si="10"/>
        <v>0</v>
      </c>
      <c r="K56" s="91">
        <f t="shared" si="10"/>
        <v>0</v>
      </c>
      <c r="L56" s="91">
        <f t="shared" si="10"/>
        <v>0</v>
      </c>
      <c r="M56" s="91">
        <f t="shared" si="10"/>
        <v>0</v>
      </c>
      <c r="N56" s="91">
        <f t="shared" si="10"/>
        <v>0</v>
      </c>
      <c r="O56" s="91">
        <f t="shared" si="10"/>
        <v>0</v>
      </c>
      <c r="P56" s="91">
        <f t="shared" si="10"/>
        <v>0</v>
      </c>
      <c r="Q56" s="91">
        <f t="shared" si="10"/>
        <v>0</v>
      </c>
      <c r="R56" s="91">
        <f t="shared" si="10"/>
        <v>0</v>
      </c>
      <c r="S56" s="91">
        <f t="shared" si="9"/>
        <v>0</v>
      </c>
      <c r="T56" s="91">
        <f t="shared" si="9"/>
        <v>0</v>
      </c>
      <c r="U56" s="91">
        <f t="shared" si="9"/>
        <v>0</v>
      </c>
      <c r="V56" s="91">
        <f t="shared" si="9"/>
        <v>0</v>
      </c>
      <c r="W56" s="91">
        <f t="shared" si="9"/>
        <v>0</v>
      </c>
      <c r="X56" s="91">
        <f t="shared" si="9"/>
        <v>0</v>
      </c>
      <c r="Y56" s="91">
        <f t="shared" si="9"/>
        <v>0</v>
      </c>
      <c r="Z56" s="91">
        <f t="shared" si="9"/>
        <v>0</v>
      </c>
      <c r="AA56" s="91">
        <f t="shared" si="9"/>
        <v>0</v>
      </c>
      <c r="AB56" s="91">
        <f t="shared" si="9"/>
        <v>0</v>
      </c>
      <c r="AC56" s="91">
        <f t="shared" si="9"/>
        <v>0</v>
      </c>
      <c r="AD56" s="91">
        <f t="shared" si="9"/>
        <v>0</v>
      </c>
      <c r="AE56" s="91">
        <f t="shared" si="9"/>
        <v>0</v>
      </c>
      <c r="AF56" s="91">
        <f t="shared" si="9"/>
        <v>0</v>
      </c>
      <c r="AG56" s="91">
        <f t="shared" si="9"/>
        <v>0</v>
      </c>
      <c r="AH56" s="91">
        <f t="shared" si="9"/>
        <v>0</v>
      </c>
      <c r="AI56" s="91">
        <f t="shared" si="11"/>
        <v>0</v>
      </c>
      <c r="AJ56" s="91">
        <f t="shared" si="11"/>
        <v>0</v>
      </c>
      <c r="AK56" s="91">
        <f t="shared" si="11"/>
        <v>0</v>
      </c>
      <c r="AL56" s="91">
        <f t="shared" si="11"/>
        <v>0</v>
      </c>
      <c r="AM56" s="91">
        <f t="shared" si="11"/>
        <v>0</v>
      </c>
      <c r="AN56" s="91">
        <f t="shared" si="11"/>
        <v>0</v>
      </c>
      <c r="AO56" s="91">
        <f t="shared" si="11"/>
        <v>0</v>
      </c>
      <c r="AP56" s="91">
        <f t="shared" si="11"/>
        <v>0</v>
      </c>
      <c r="AQ56" s="91">
        <f t="shared" si="11"/>
        <v>0</v>
      </c>
      <c r="AR56" s="91">
        <f t="shared" si="11"/>
        <v>0</v>
      </c>
      <c r="AS56" s="91">
        <f t="shared" si="11"/>
        <v>0</v>
      </c>
      <c r="AT56" s="91">
        <f t="shared" si="11"/>
        <v>0</v>
      </c>
      <c r="AU56" s="91" t="s">
        <v>78</v>
      </c>
      <c r="AV56" s="91"/>
      <c r="AW56" s="91"/>
    </row>
    <row r="57" spans="1:49" x14ac:dyDescent="0.25">
      <c r="A57" s="91">
        <f>social_cost!A57</f>
        <v>810</v>
      </c>
      <c r="B57" s="94">
        <f>social_cost!B57</f>
        <v>0.95565742693086009</v>
      </c>
      <c r="C57" s="95">
        <f>social_cost!C57</f>
        <v>500.27624999999995</v>
      </c>
      <c r="D57" s="91">
        <f t="shared" si="10"/>
        <v>0</v>
      </c>
      <c r="E57" s="91">
        <f t="shared" si="10"/>
        <v>0</v>
      </c>
      <c r="F57" s="91">
        <f t="shared" si="10"/>
        <v>0</v>
      </c>
      <c r="G57" s="91">
        <f t="shared" si="10"/>
        <v>0</v>
      </c>
      <c r="H57" s="91">
        <f t="shared" si="10"/>
        <v>0</v>
      </c>
      <c r="I57" s="91">
        <f t="shared" si="10"/>
        <v>0</v>
      </c>
      <c r="J57" s="91">
        <f t="shared" si="10"/>
        <v>0</v>
      </c>
      <c r="K57" s="91">
        <f t="shared" si="10"/>
        <v>0</v>
      </c>
      <c r="L57" s="91">
        <f t="shared" si="10"/>
        <v>0</v>
      </c>
      <c r="M57" s="91">
        <f t="shared" si="10"/>
        <v>0</v>
      </c>
      <c r="N57" s="91">
        <f t="shared" si="10"/>
        <v>0</v>
      </c>
      <c r="O57" s="91">
        <f t="shared" si="10"/>
        <v>0</v>
      </c>
      <c r="P57" s="91">
        <f t="shared" si="10"/>
        <v>0</v>
      </c>
      <c r="Q57" s="91">
        <f t="shared" si="10"/>
        <v>0</v>
      </c>
      <c r="R57" s="91">
        <f t="shared" si="10"/>
        <v>0</v>
      </c>
      <c r="S57" s="91">
        <f t="shared" si="10"/>
        <v>0</v>
      </c>
      <c r="T57" s="91">
        <f t="shared" ref="T57:AI72" si="12">IF($A57&lt;T$5,1,0)</f>
        <v>0</v>
      </c>
      <c r="U57" s="91">
        <f t="shared" si="12"/>
        <v>0</v>
      </c>
      <c r="V57" s="91">
        <f t="shared" si="12"/>
        <v>0</v>
      </c>
      <c r="W57" s="91">
        <f t="shared" si="12"/>
        <v>0</v>
      </c>
      <c r="X57" s="91">
        <f t="shared" si="12"/>
        <v>0</v>
      </c>
      <c r="Y57" s="91">
        <f t="shared" si="12"/>
        <v>0</v>
      </c>
      <c r="Z57" s="91">
        <f t="shared" si="12"/>
        <v>0</v>
      </c>
      <c r="AA57" s="91">
        <f t="shared" si="12"/>
        <v>0</v>
      </c>
      <c r="AB57" s="91">
        <f t="shared" si="12"/>
        <v>0</v>
      </c>
      <c r="AC57" s="91">
        <f t="shared" si="12"/>
        <v>0</v>
      </c>
      <c r="AD57" s="91">
        <f t="shared" si="12"/>
        <v>0</v>
      </c>
      <c r="AE57" s="91">
        <f t="shared" si="12"/>
        <v>0</v>
      </c>
      <c r="AF57" s="91">
        <f t="shared" si="12"/>
        <v>0</v>
      </c>
      <c r="AG57" s="91">
        <f t="shared" si="12"/>
        <v>0</v>
      </c>
      <c r="AH57" s="91">
        <f t="shared" si="12"/>
        <v>0</v>
      </c>
      <c r="AI57" s="91">
        <f t="shared" si="11"/>
        <v>0</v>
      </c>
      <c r="AJ57" s="91">
        <f t="shared" si="11"/>
        <v>0</v>
      </c>
      <c r="AK57" s="91">
        <f t="shared" si="11"/>
        <v>0</v>
      </c>
      <c r="AL57" s="91">
        <f t="shared" si="11"/>
        <v>0</v>
      </c>
      <c r="AM57" s="91">
        <f t="shared" si="11"/>
        <v>0</v>
      </c>
      <c r="AN57" s="91">
        <f t="shared" si="11"/>
        <v>0</v>
      </c>
      <c r="AO57" s="91">
        <f t="shared" si="11"/>
        <v>0</v>
      </c>
      <c r="AP57" s="91">
        <f t="shared" si="11"/>
        <v>0</v>
      </c>
      <c r="AQ57" s="91">
        <f t="shared" si="11"/>
        <v>0</v>
      </c>
      <c r="AR57" s="91">
        <f t="shared" si="11"/>
        <v>0</v>
      </c>
      <c r="AS57" s="91">
        <f t="shared" si="11"/>
        <v>0</v>
      </c>
      <c r="AT57" s="91">
        <f t="shared" si="11"/>
        <v>0</v>
      </c>
      <c r="AU57" s="91" t="s">
        <v>78</v>
      </c>
      <c r="AV57" s="91"/>
      <c r="AW57" s="91"/>
    </row>
    <row r="58" spans="1:49" x14ac:dyDescent="0.25">
      <c r="A58" s="91">
        <f>social_cost!A58</f>
        <v>813</v>
      </c>
      <c r="B58" s="94">
        <f>social_cost!B58</f>
        <v>1.7254346412834998</v>
      </c>
      <c r="C58" s="95">
        <f>social_cost!C58</f>
        <v>503.98886249999998</v>
      </c>
      <c r="D58" s="91">
        <f t="shared" ref="D58:S73" si="13">IF($A58&lt;D$5,1,0)</f>
        <v>0</v>
      </c>
      <c r="E58" s="91">
        <f t="shared" si="13"/>
        <v>0</v>
      </c>
      <c r="F58" s="91">
        <f t="shared" si="13"/>
        <v>0</v>
      </c>
      <c r="G58" s="91">
        <f t="shared" si="13"/>
        <v>0</v>
      </c>
      <c r="H58" s="91">
        <f t="shared" si="13"/>
        <v>0</v>
      </c>
      <c r="I58" s="91">
        <f t="shared" si="13"/>
        <v>0</v>
      </c>
      <c r="J58" s="91">
        <f t="shared" si="13"/>
        <v>0</v>
      </c>
      <c r="K58" s="91">
        <f t="shared" si="13"/>
        <v>0</v>
      </c>
      <c r="L58" s="91">
        <f t="shared" si="13"/>
        <v>0</v>
      </c>
      <c r="M58" s="91">
        <f t="shared" si="13"/>
        <v>0</v>
      </c>
      <c r="N58" s="91">
        <f t="shared" si="13"/>
        <v>0</v>
      </c>
      <c r="O58" s="91">
        <f t="shared" si="13"/>
        <v>0</v>
      </c>
      <c r="P58" s="91">
        <f t="shared" si="13"/>
        <v>0</v>
      </c>
      <c r="Q58" s="91">
        <f t="shared" si="13"/>
        <v>0</v>
      </c>
      <c r="R58" s="91">
        <f t="shared" si="13"/>
        <v>0</v>
      </c>
      <c r="S58" s="91">
        <f t="shared" si="13"/>
        <v>0</v>
      </c>
      <c r="T58" s="91">
        <f t="shared" si="12"/>
        <v>0</v>
      </c>
      <c r="U58" s="91">
        <f t="shared" si="12"/>
        <v>0</v>
      </c>
      <c r="V58" s="91">
        <f t="shared" si="12"/>
        <v>0</v>
      </c>
      <c r="W58" s="91">
        <f t="shared" si="12"/>
        <v>0</v>
      </c>
      <c r="X58" s="91">
        <f t="shared" si="12"/>
        <v>0</v>
      </c>
      <c r="Y58" s="91">
        <f t="shared" si="12"/>
        <v>0</v>
      </c>
      <c r="Z58" s="91">
        <f t="shared" si="12"/>
        <v>0</v>
      </c>
      <c r="AA58" s="91">
        <f t="shared" si="12"/>
        <v>0</v>
      </c>
      <c r="AB58" s="91">
        <f t="shared" si="12"/>
        <v>0</v>
      </c>
      <c r="AC58" s="91">
        <f t="shared" si="12"/>
        <v>0</v>
      </c>
      <c r="AD58" s="91">
        <f t="shared" si="12"/>
        <v>0</v>
      </c>
      <c r="AE58" s="91">
        <f t="shared" si="12"/>
        <v>0</v>
      </c>
      <c r="AF58" s="91">
        <f t="shared" si="12"/>
        <v>0</v>
      </c>
      <c r="AG58" s="91">
        <f t="shared" si="12"/>
        <v>0</v>
      </c>
      <c r="AH58" s="91">
        <f t="shared" si="12"/>
        <v>0</v>
      </c>
      <c r="AI58" s="91">
        <f t="shared" si="11"/>
        <v>0</v>
      </c>
      <c r="AJ58" s="91">
        <f t="shared" si="11"/>
        <v>0</v>
      </c>
      <c r="AK58" s="91">
        <f t="shared" si="11"/>
        <v>0</v>
      </c>
      <c r="AL58" s="91">
        <f t="shared" si="11"/>
        <v>0</v>
      </c>
      <c r="AM58" s="91">
        <f t="shared" si="11"/>
        <v>0</v>
      </c>
      <c r="AN58" s="91">
        <f t="shared" si="11"/>
        <v>0</v>
      </c>
      <c r="AO58" s="91">
        <f t="shared" si="11"/>
        <v>0</v>
      </c>
      <c r="AP58" s="91">
        <f t="shared" si="11"/>
        <v>0</v>
      </c>
      <c r="AQ58" s="91">
        <f t="shared" si="11"/>
        <v>0</v>
      </c>
      <c r="AR58" s="91">
        <f t="shared" si="11"/>
        <v>0</v>
      </c>
      <c r="AS58" s="91">
        <f t="shared" si="11"/>
        <v>0</v>
      </c>
      <c r="AT58" s="91">
        <f t="shared" si="11"/>
        <v>0</v>
      </c>
      <c r="AU58" s="91" t="s">
        <v>78</v>
      </c>
      <c r="AV58" s="91"/>
      <c r="AW58" s="91"/>
    </row>
    <row r="59" spans="1:49" x14ac:dyDescent="0.25">
      <c r="A59" s="91">
        <f>social_cost!A59</f>
        <v>840</v>
      </c>
      <c r="B59" s="94">
        <f>social_cost!B59</f>
        <v>8.9355369781252278</v>
      </c>
      <c r="C59" s="95">
        <f>social_cost!C59</f>
        <v>538.01999999999987</v>
      </c>
      <c r="D59" s="91">
        <f t="shared" si="13"/>
        <v>0</v>
      </c>
      <c r="E59" s="91">
        <f t="shared" si="13"/>
        <v>0</v>
      </c>
      <c r="F59" s="91">
        <f t="shared" si="13"/>
        <v>0</v>
      </c>
      <c r="G59" s="91">
        <f t="shared" si="13"/>
        <v>0</v>
      </c>
      <c r="H59" s="91">
        <f t="shared" si="13"/>
        <v>0</v>
      </c>
      <c r="I59" s="91">
        <f t="shared" si="13"/>
        <v>0</v>
      </c>
      <c r="J59" s="91">
        <f t="shared" si="13"/>
        <v>0</v>
      </c>
      <c r="K59" s="91">
        <f t="shared" si="13"/>
        <v>0</v>
      </c>
      <c r="L59" s="91">
        <f t="shared" si="13"/>
        <v>0</v>
      </c>
      <c r="M59" s="91">
        <f t="shared" si="13"/>
        <v>0</v>
      </c>
      <c r="N59" s="91">
        <f t="shared" si="13"/>
        <v>0</v>
      </c>
      <c r="O59" s="91">
        <f t="shared" si="13"/>
        <v>0</v>
      </c>
      <c r="P59" s="91">
        <f t="shared" si="13"/>
        <v>0</v>
      </c>
      <c r="Q59" s="91">
        <f t="shared" si="13"/>
        <v>0</v>
      </c>
      <c r="R59" s="91">
        <f t="shared" si="13"/>
        <v>0</v>
      </c>
      <c r="S59" s="91">
        <f t="shared" si="13"/>
        <v>0</v>
      </c>
      <c r="T59" s="91">
        <f t="shared" si="12"/>
        <v>0</v>
      </c>
      <c r="U59" s="91">
        <f t="shared" si="12"/>
        <v>0</v>
      </c>
      <c r="V59" s="91">
        <f t="shared" si="12"/>
        <v>0</v>
      </c>
      <c r="W59" s="91">
        <f t="shared" si="12"/>
        <v>0</v>
      </c>
      <c r="X59" s="91">
        <f t="shared" si="12"/>
        <v>0</v>
      </c>
      <c r="Y59" s="91">
        <f t="shared" si="12"/>
        <v>0</v>
      </c>
      <c r="Z59" s="91">
        <f t="shared" si="12"/>
        <v>0</v>
      </c>
      <c r="AA59" s="91">
        <f t="shared" si="12"/>
        <v>0</v>
      </c>
      <c r="AB59" s="91">
        <f t="shared" si="12"/>
        <v>0</v>
      </c>
      <c r="AC59" s="91">
        <f t="shared" si="12"/>
        <v>0</v>
      </c>
      <c r="AD59" s="91">
        <f t="shared" si="12"/>
        <v>0</v>
      </c>
      <c r="AE59" s="91">
        <f t="shared" si="12"/>
        <v>0</v>
      </c>
      <c r="AF59" s="91">
        <f t="shared" si="12"/>
        <v>0</v>
      </c>
      <c r="AG59" s="91">
        <f t="shared" si="12"/>
        <v>0</v>
      </c>
      <c r="AH59" s="91">
        <f t="shared" si="12"/>
        <v>0</v>
      </c>
      <c r="AI59" s="91">
        <f t="shared" si="11"/>
        <v>0</v>
      </c>
      <c r="AJ59" s="91">
        <f t="shared" si="11"/>
        <v>0</v>
      </c>
      <c r="AK59" s="91">
        <f t="shared" si="11"/>
        <v>0</v>
      </c>
      <c r="AL59" s="91">
        <f t="shared" si="11"/>
        <v>0</v>
      </c>
      <c r="AM59" s="91">
        <f t="shared" si="11"/>
        <v>0</v>
      </c>
      <c r="AN59" s="91">
        <f t="shared" si="11"/>
        <v>0</v>
      </c>
      <c r="AO59" s="91">
        <f t="shared" si="11"/>
        <v>0</v>
      </c>
      <c r="AP59" s="91">
        <f t="shared" si="11"/>
        <v>0</v>
      </c>
      <c r="AQ59" s="91">
        <f t="shared" si="11"/>
        <v>0</v>
      </c>
      <c r="AR59" s="91">
        <f t="shared" si="11"/>
        <v>0</v>
      </c>
      <c r="AS59" s="91">
        <f t="shared" si="11"/>
        <v>0</v>
      </c>
      <c r="AT59" s="91">
        <f t="shared" si="11"/>
        <v>0</v>
      </c>
      <c r="AU59" s="91" t="s">
        <v>78</v>
      </c>
      <c r="AV59" s="91"/>
      <c r="AW59" s="91"/>
    </row>
    <row r="60" spans="1:49" x14ac:dyDescent="0.25">
      <c r="A60" s="91">
        <f>social_cost!A60</f>
        <v>850</v>
      </c>
      <c r="B60" s="94">
        <f>social_cost!B60</f>
        <v>2.20004649496E-2</v>
      </c>
      <c r="C60" s="95">
        <f>social_cost!C60</f>
        <v>550.90624999999989</v>
      </c>
      <c r="D60" s="91">
        <f t="shared" si="13"/>
        <v>0</v>
      </c>
      <c r="E60" s="91">
        <f t="shared" si="13"/>
        <v>0</v>
      </c>
      <c r="F60" s="91">
        <f t="shared" si="13"/>
        <v>0</v>
      </c>
      <c r="G60" s="91">
        <f t="shared" si="13"/>
        <v>0</v>
      </c>
      <c r="H60" s="91">
        <f t="shared" si="13"/>
        <v>0</v>
      </c>
      <c r="I60" s="91">
        <f t="shared" si="13"/>
        <v>0</v>
      </c>
      <c r="J60" s="91">
        <f t="shared" si="13"/>
        <v>0</v>
      </c>
      <c r="K60" s="91">
        <f t="shared" si="13"/>
        <v>0</v>
      </c>
      <c r="L60" s="91">
        <f t="shared" si="13"/>
        <v>0</v>
      </c>
      <c r="M60" s="91">
        <f t="shared" si="13"/>
        <v>0</v>
      </c>
      <c r="N60" s="91">
        <f t="shared" si="13"/>
        <v>0</v>
      </c>
      <c r="O60" s="91">
        <f t="shared" si="13"/>
        <v>0</v>
      </c>
      <c r="P60" s="91">
        <f t="shared" si="13"/>
        <v>0</v>
      </c>
      <c r="Q60" s="91">
        <f t="shared" si="13"/>
        <v>0</v>
      </c>
      <c r="R60" s="91">
        <f t="shared" si="13"/>
        <v>0</v>
      </c>
      <c r="S60" s="91">
        <f t="shared" si="13"/>
        <v>0</v>
      </c>
      <c r="T60" s="91">
        <f t="shared" si="12"/>
        <v>0</v>
      </c>
      <c r="U60" s="91">
        <f t="shared" si="12"/>
        <v>0</v>
      </c>
      <c r="V60" s="91">
        <f t="shared" si="12"/>
        <v>0</v>
      </c>
      <c r="W60" s="91">
        <f t="shared" si="12"/>
        <v>0</v>
      </c>
      <c r="X60" s="91">
        <f t="shared" si="12"/>
        <v>0</v>
      </c>
      <c r="Y60" s="91">
        <f t="shared" si="12"/>
        <v>0</v>
      </c>
      <c r="Z60" s="91">
        <f t="shared" si="12"/>
        <v>0</v>
      </c>
      <c r="AA60" s="91">
        <f t="shared" si="12"/>
        <v>0</v>
      </c>
      <c r="AB60" s="91">
        <f t="shared" si="12"/>
        <v>0</v>
      </c>
      <c r="AC60" s="91">
        <f t="shared" si="12"/>
        <v>0</v>
      </c>
      <c r="AD60" s="91">
        <f t="shared" si="12"/>
        <v>0</v>
      </c>
      <c r="AE60" s="91">
        <f t="shared" si="12"/>
        <v>0</v>
      </c>
      <c r="AF60" s="91">
        <f t="shared" si="12"/>
        <v>0</v>
      </c>
      <c r="AG60" s="91">
        <f t="shared" si="12"/>
        <v>0</v>
      </c>
      <c r="AH60" s="91">
        <f t="shared" si="12"/>
        <v>0</v>
      </c>
      <c r="AI60" s="91">
        <f t="shared" si="11"/>
        <v>0</v>
      </c>
      <c r="AJ60" s="91">
        <f t="shared" si="11"/>
        <v>0</v>
      </c>
      <c r="AK60" s="91">
        <f t="shared" si="11"/>
        <v>0</v>
      </c>
      <c r="AL60" s="91">
        <f t="shared" si="11"/>
        <v>0</v>
      </c>
      <c r="AM60" s="91">
        <f t="shared" si="11"/>
        <v>0</v>
      </c>
      <c r="AN60" s="91">
        <f t="shared" si="11"/>
        <v>0</v>
      </c>
      <c r="AO60" s="91">
        <f t="shared" si="11"/>
        <v>0</v>
      </c>
      <c r="AP60" s="91">
        <f t="shared" si="11"/>
        <v>0</v>
      </c>
      <c r="AQ60" s="91">
        <f t="shared" si="11"/>
        <v>0</v>
      </c>
      <c r="AR60" s="91">
        <f t="shared" si="11"/>
        <v>0</v>
      </c>
      <c r="AS60" s="91">
        <f t="shared" si="11"/>
        <v>0</v>
      </c>
      <c r="AT60" s="91">
        <f t="shared" si="11"/>
        <v>0</v>
      </c>
      <c r="AU60" s="91" t="s">
        <v>78</v>
      </c>
      <c r="AV60" s="91"/>
      <c r="AW60" s="91"/>
    </row>
    <row r="61" spans="1:49" x14ac:dyDescent="0.25">
      <c r="A61" s="91">
        <f>social_cost!A61</f>
        <v>900</v>
      </c>
      <c r="B61" s="94">
        <f>social_cost!B61</f>
        <v>122.13037880415079</v>
      </c>
      <c r="C61" s="95">
        <f>social_cost!C61</f>
        <v>617.62499999999989</v>
      </c>
      <c r="D61" s="91">
        <f t="shared" si="13"/>
        <v>0</v>
      </c>
      <c r="E61" s="91">
        <f t="shared" si="13"/>
        <v>0</v>
      </c>
      <c r="F61" s="91">
        <f t="shared" si="13"/>
        <v>0</v>
      </c>
      <c r="G61" s="91">
        <f t="shared" si="13"/>
        <v>0</v>
      </c>
      <c r="H61" s="91">
        <f t="shared" si="13"/>
        <v>0</v>
      </c>
      <c r="I61" s="91">
        <f t="shared" si="13"/>
        <v>0</v>
      </c>
      <c r="J61" s="91">
        <f t="shared" si="13"/>
        <v>0</v>
      </c>
      <c r="K61" s="91">
        <f t="shared" si="13"/>
        <v>0</v>
      </c>
      <c r="L61" s="91">
        <f t="shared" si="13"/>
        <v>0</v>
      </c>
      <c r="M61" s="91">
        <f t="shared" si="13"/>
        <v>0</v>
      </c>
      <c r="N61" s="91">
        <f t="shared" si="13"/>
        <v>0</v>
      </c>
      <c r="O61" s="91">
        <f t="shared" si="13"/>
        <v>0</v>
      </c>
      <c r="P61" s="91">
        <f t="shared" si="13"/>
        <v>0</v>
      </c>
      <c r="Q61" s="91">
        <f t="shared" si="13"/>
        <v>0</v>
      </c>
      <c r="R61" s="91">
        <f t="shared" si="13"/>
        <v>0</v>
      </c>
      <c r="S61" s="91">
        <f t="shared" si="13"/>
        <v>0</v>
      </c>
      <c r="T61" s="91">
        <f t="shared" si="12"/>
        <v>0</v>
      </c>
      <c r="U61" s="91">
        <f t="shared" si="12"/>
        <v>0</v>
      </c>
      <c r="V61" s="91">
        <f t="shared" si="12"/>
        <v>0</v>
      </c>
      <c r="W61" s="91">
        <f t="shared" si="12"/>
        <v>0</v>
      </c>
      <c r="X61" s="91">
        <f t="shared" si="12"/>
        <v>0</v>
      </c>
      <c r="Y61" s="91">
        <f t="shared" si="12"/>
        <v>0</v>
      </c>
      <c r="Z61" s="91">
        <f t="shared" si="12"/>
        <v>0</v>
      </c>
      <c r="AA61" s="91">
        <f t="shared" si="12"/>
        <v>0</v>
      </c>
      <c r="AB61" s="91">
        <f t="shared" si="12"/>
        <v>0</v>
      </c>
      <c r="AC61" s="91">
        <f t="shared" si="12"/>
        <v>0</v>
      </c>
      <c r="AD61" s="91">
        <f t="shared" si="12"/>
        <v>0</v>
      </c>
      <c r="AE61" s="91">
        <f t="shared" si="12"/>
        <v>0</v>
      </c>
      <c r="AF61" s="91">
        <f t="shared" si="12"/>
        <v>0</v>
      </c>
      <c r="AG61" s="91">
        <f t="shared" si="12"/>
        <v>0</v>
      </c>
      <c r="AH61" s="91">
        <f t="shared" si="12"/>
        <v>0</v>
      </c>
      <c r="AI61" s="91">
        <f t="shared" si="11"/>
        <v>0</v>
      </c>
      <c r="AJ61" s="91">
        <f t="shared" si="11"/>
        <v>0</v>
      </c>
      <c r="AK61" s="91">
        <f t="shared" si="11"/>
        <v>0</v>
      </c>
      <c r="AL61" s="91">
        <f t="shared" si="11"/>
        <v>0</v>
      </c>
      <c r="AM61" s="91">
        <f t="shared" si="11"/>
        <v>0</v>
      </c>
      <c r="AN61" s="91">
        <f t="shared" si="11"/>
        <v>0</v>
      </c>
      <c r="AO61" s="91">
        <f t="shared" si="11"/>
        <v>0</v>
      </c>
      <c r="AP61" s="91">
        <f t="shared" si="11"/>
        <v>0</v>
      </c>
      <c r="AQ61" s="91">
        <f t="shared" si="11"/>
        <v>0</v>
      </c>
      <c r="AR61" s="91">
        <f t="shared" si="11"/>
        <v>0</v>
      </c>
      <c r="AS61" s="91">
        <f t="shared" si="11"/>
        <v>0</v>
      </c>
      <c r="AT61" s="91">
        <f t="shared" si="11"/>
        <v>0</v>
      </c>
      <c r="AU61" s="91" t="s">
        <v>78</v>
      </c>
      <c r="AV61" s="91"/>
      <c r="AW61" s="91"/>
    </row>
    <row r="62" spans="1:49" x14ac:dyDescent="0.25">
      <c r="A62" s="91">
        <f>social_cost!A62</f>
        <v>1000</v>
      </c>
      <c r="B62" s="94">
        <f>social_cost!B62</f>
        <v>2.7902539191929123</v>
      </c>
      <c r="C62" s="95">
        <f>social_cost!C62</f>
        <v>762.5</v>
      </c>
      <c r="D62" s="91">
        <f t="shared" si="13"/>
        <v>0</v>
      </c>
      <c r="E62" s="91">
        <f t="shared" si="13"/>
        <v>0</v>
      </c>
      <c r="F62" s="91">
        <f t="shared" si="13"/>
        <v>0</v>
      </c>
      <c r="G62" s="91">
        <f t="shared" si="13"/>
        <v>0</v>
      </c>
      <c r="H62" s="91">
        <f t="shared" si="13"/>
        <v>0</v>
      </c>
      <c r="I62" s="91">
        <f t="shared" si="13"/>
        <v>0</v>
      </c>
      <c r="J62" s="91">
        <f t="shared" si="13"/>
        <v>0</v>
      </c>
      <c r="K62" s="91">
        <f t="shared" si="13"/>
        <v>0</v>
      </c>
      <c r="L62" s="91">
        <f t="shared" si="13"/>
        <v>0</v>
      </c>
      <c r="M62" s="91">
        <f t="shared" si="13"/>
        <v>0</v>
      </c>
      <c r="N62" s="91">
        <f t="shared" si="13"/>
        <v>0</v>
      </c>
      <c r="O62" s="91">
        <f t="shared" si="13"/>
        <v>0</v>
      </c>
      <c r="P62" s="91">
        <f t="shared" si="13"/>
        <v>0</v>
      </c>
      <c r="Q62" s="91">
        <f t="shared" si="13"/>
        <v>0</v>
      </c>
      <c r="R62" s="91">
        <f t="shared" si="13"/>
        <v>0</v>
      </c>
      <c r="S62" s="91">
        <f t="shared" si="13"/>
        <v>0</v>
      </c>
      <c r="T62" s="91">
        <f t="shared" si="12"/>
        <v>0</v>
      </c>
      <c r="U62" s="91">
        <f t="shared" si="12"/>
        <v>0</v>
      </c>
      <c r="V62" s="91">
        <f t="shared" si="12"/>
        <v>0</v>
      </c>
      <c r="W62" s="91">
        <f t="shared" si="12"/>
        <v>0</v>
      </c>
      <c r="X62" s="91">
        <f t="shared" si="12"/>
        <v>0</v>
      </c>
      <c r="Y62" s="91">
        <f t="shared" si="12"/>
        <v>0</v>
      </c>
      <c r="Z62" s="91">
        <f t="shared" si="12"/>
        <v>0</v>
      </c>
      <c r="AA62" s="91">
        <f t="shared" si="12"/>
        <v>0</v>
      </c>
      <c r="AB62" s="91">
        <f t="shared" si="12"/>
        <v>0</v>
      </c>
      <c r="AC62" s="91">
        <f t="shared" si="12"/>
        <v>0</v>
      </c>
      <c r="AD62" s="91">
        <f t="shared" si="12"/>
        <v>0</v>
      </c>
      <c r="AE62" s="91">
        <f t="shared" si="12"/>
        <v>0</v>
      </c>
      <c r="AF62" s="91">
        <f t="shared" si="12"/>
        <v>0</v>
      </c>
      <c r="AG62" s="91">
        <f t="shared" si="12"/>
        <v>0</v>
      </c>
      <c r="AH62" s="91">
        <f t="shared" si="12"/>
        <v>0</v>
      </c>
      <c r="AI62" s="91">
        <f t="shared" si="11"/>
        <v>0</v>
      </c>
      <c r="AJ62" s="91">
        <f t="shared" si="11"/>
        <v>0</v>
      </c>
      <c r="AK62" s="91">
        <f t="shared" si="11"/>
        <v>0</v>
      </c>
      <c r="AL62" s="91">
        <f t="shared" si="11"/>
        <v>0</v>
      </c>
      <c r="AM62" s="91">
        <f t="shared" si="11"/>
        <v>0</v>
      </c>
      <c r="AN62" s="91">
        <f t="shared" si="11"/>
        <v>0</v>
      </c>
      <c r="AO62" s="91">
        <f t="shared" si="11"/>
        <v>0</v>
      </c>
      <c r="AP62" s="91">
        <f t="shared" si="11"/>
        <v>0</v>
      </c>
      <c r="AQ62" s="91">
        <f t="shared" si="11"/>
        <v>0</v>
      </c>
      <c r="AR62" s="91">
        <f t="shared" si="11"/>
        <v>0</v>
      </c>
      <c r="AS62" s="91">
        <f t="shared" si="11"/>
        <v>0</v>
      </c>
      <c r="AT62" s="91">
        <f t="shared" si="11"/>
        <v>0</v>
      </c>
      <c r="AU62" s="91" t="s">
        <v>78</v>
      </c>
      <c r="AV62" s="91"/>
      <c r="AW62" s="91"/>
    </row>
    <row r="63" spans="1:49" x14ac:dyDescent="0.25">
      <c r="A63" s="91">
        <f>social_cost!A63</f>
        <v>1050</v>
      </c>
      <c r="B63" s="94">
        <f>social_cost!B63</f>
        <v>44.363061818611222</v>
      </c>
      <c r="C63" s="95">
        <f>social_cost!C63</f>
        <v>840.65625</v>
      </c>
      <c r="D63" s="91">
        <f t="shared" si="13"/>
        <v>0</v>
      </c>
      <c r="E63" s="91">
        <f t="shared" si="13"/>
        <v>0</v>
      </c>
      <c r="F63" s="91">
        <f t="shared" si="13"/>
        <v>0</v>
      </c>
      <c r="G63" s="91">
        <f t="shared" si="13"/>
        <v>0</v>
      </c>
      <c r="H63" s="91">
        <f t="shared" si="13"/>
        <v>0</v>
      </c>
      <c r="I63" s="91">
        <f t="shared" si="13"/>
        <v>0</v>
      </c>
      <c r="J63" s="91">
        <f t="shared" si="13"/>
        <v>0</v>
      </c>
      <c r="K63" s="91">
        <f t="shared" si="13"/>
        <v>0</v>
      </c>
      <c r="L63" s="91">
        <f t="shared" si="13"/>
        <v>0</v>
      </c>
      <c r="M63" s="91">
        <f t="shared" si="13"/>
        <v>0</v>
      </c>
      <c r="N63" s="91">
        <f t="shared" si="13"/>
        <v>0</v>
      </c>
      <c r="O63" s="91">
        <f t="shared" si="13"/>
        <v>0</v>
      </c>
      <c r="P63" s="91">
        <f t="shared" si="13"/>
        <v>0</v>
      </c>
      <c r="Q63" s="91">
        <f t="shared" si="13"/>
        <v>0</v>
      </c>
      <c r="R63" s="91">
        <f t="shared" si="13"/>
        <v>0</v>
      </c>
      <c r="S63" s="91">
        <f t="shared" si="13"/>
        <v>0</v>
      </c>
      <c r="T63" s="91">
        <f t="shared" si="12"/>
        <v>0</v>
      </c>
      <c r="U63" s="91">
        <f t="shared" si="12"/>
        <v>0</v>
      </c>
      <c r="V63" s="91">
        <f t="shared" si="12"/>
        <v>0</v>
      </c>
      <c r="W63" s="91">
        <f t="shared" si="12"/>
        <v>0</v>
      </c>
      <c r="X63" s="91">
        <f t="shared" si="12"/>
        <v>0</v>
      </c>
      <c r="Y63" s="91">
        <f t="shared" si="12"/>
        <v>0</v>
      </c>
      <c r="Z63" s="91">
        <f t="shared" si="12"/>
        <v>0</v>
      </c>
      <c r="AA63" s="91">
        <f t="shared" si="12"/>
        <v>0</v>
      </c>
      <c r="AB63" s="91">
        <f t="shared" si="12"/>
        <v>0</v>
      </c>
      <c r="AC63" s="91">
        <f t="shared" si="12"/>
        <v>0</v>
      </c>
      <c r="AD63" s="91">
        <f t="shared" si="12"/>
        <v>0</v>
      </c>
      <c r="AE63" s="91">
        <f t="shared" si="12"/>
        <v>0</v>
      </c>
      <c r="AF63" s="91">
        <f t="shared" si="12"/>
        <v>0</v>
      </c>
      <c r="AG63" s="91">
        <f t="shared" si="12"/>
        <v>0</v>
      </c>
      <c r="AH63" s="91">
        <f t="shared" si="12"/>
        <v>0</v>
      </c>
      <c r="AI63" s="91">
        <f t="shared" si="11"/>
        <v>0</v>
      </c>
      <c r="AJ63" s="91">
        <f t="shared" si="11"/>
        <v>0</v>
      </c>
      <c r="AK63" s="91">
        <f t="shared" si="11"/>
        <v>0</v>
      </c>
      <c r="AL63" s="91">
        <f t="shared" si="11"/>
        <v>0</v>
      </c>
      <c r="AM63" s="91">
        <f t="shared" si="11"/>
        <v>0</v>
      </c>
      <c r="AN63" s="91">
        <f t="shared" si="11"/>
        <v>0</v>
      </c>
      <c r="AO63" s="91">
        <f t="shared" si="11"/>
        <v>0</v>
      </c>
      <c r="AP63" s="91">
        <f t="shared" si="11"/>
        <v>0</v>
      </c>
      <c r="AQ63" s="91">
        <f t="shared" si="11"/>
        <v>0</v>
      </c>
      <c r="AR63" s="91">
        <f t="shared" si="11"/>
        <v>0</v>
      </c>
      <c r="AS63" s="91">
        <f t="shared" si="11"/>
        <v>0</v>
      </c>
      <c r="AT63" s="91">
        <f t="shared" si="11"/>
        <v>0</v>
      </c>
      <c r="AU63" s="91" t="s">
        <v>78</v>
      </c>
      <c r="AV63" s="91"/>
      <c r="AW63" s="91"/>
    </row>
    <row r="64" spans="1:49" x14ac:dyDescent="0.25">
      <c r="A64" s="91">
        <f>social_cost!A64</f>
        <v>1200</v>
      </c>
      <c r="B64" s="94">
        <f>social_cost!B64</f>
        <v>155.85803242268798</v>
      </c>
      <c r="C64" s="95">
        <f>social_cost!C64</f>
        <v>1098</v>
      </c>
      <c r="D64" s="91">
        <f t="shared" si="13"/>
        <v>0</v>
      </c>
      <c r="E64" s="91">
        <f t="shared" si="13"/>
        <v>0</v>
      </c>
      <c r="F64" s="91">
        <f t="shared" si="13"/>
        <v>0</v>
      </c>
      <c r="G64" s="91">
        <f t="shared" si="13"/>
        <v>0</v>
      </c>
      <c r="H64" s="91">
        <f t="shared" si="13"/>
        <v>0</v>
      </c>
      <c r="I64" s="91">
        <f t="shared" si="13"/>
        <v>0</v>
      </c>
      <c r="J64" s="91">
        <f t="shared" si="13"/>
        <v>0</v>
      </c>
      <c r="K64" s="91">
        <f t="shared" si="13"/>
        <v>0</v>
      </c>
      <c r="L64" s="91">
        <f t="shared" si="13"/>
        <v>0</v>
      </c>
      <c r="M64" s="91">
        <f t="shared" si="13"/>
        <v>0</v>
      </c>
      <c r="N64" s="91">
        <f t="shared" si="13"/>
        <v>0</v>
      </c>
      <c r="O64" s="91">
        <f t="shared" si="13"/>
        <v>0</v>
      </c>
      <c r="P64" s="91">
        <f t="shared" si="13"/>
        <v>0</v>
      </c>
      <c r="Q64" s="91">
        <f t="shared" si="13"/>
        <v>0</v>
      </c>
      <c r="R64" s="91">
        <f t="shared" si="13"/>
        <v>0</v>
      </c>
      <c r="S64" s="91">
        <f t="shared" si="13"/>
        <v>0</v>
      </c>
      <c r="T64" s="91">
        <f t="shared" si="12"/>
        <v>0</v>
      </c>
      <c r="U64" s="91">
        <f t="shared" si="12"/>
        <v>0</v>
      </c>
      <c r="V64" s="91">
        <f t="shared" si="12"/>
        <v>0</v>
      </c>
      <c r="W64" s="91">
        <f t="shared" si="12"/>
        <v>0</v>
      </c>
      <c r="X64" s="91">
        <f t="shared" si="12"/>
        <v>0</v>
      </c>
      <c r="Y64" s="91">
        <f t="shared" si="12"/>
        <v>0</v>
      </c>
      <c r="Z64" s="91">
        <f t="shared" si="12"/>
        <v>0</v>
      </c>
      <c r="AA64" s="91">
        <f t="shared" si="12"/>
        <v>0</v>
      </c>
      <c r="AB64" s="91">
        <f t="shared" si="12"/>
        <v>0</v>
      </c>
      <c r="AC64" s="91">
        <f t="shared" si="12"/>
        <v>0</v>
      </c>
      <c r="AD64" s="91">
        <f t="shared" si="12"/>
        <v>0</v>
      </c>
      <c r="AE64" s="91">
        <f t="shared" si="12"/>
        <v>0</v>
      </c>
      <c r="AF64" s="91">
        <f t="shared" si="12"/>
        <v>0</v>
      </c>
      <c r="AG64" s="91">
        <f t="shared" si="12"/>
        <v>0</v>
      </c>
      <c r="AH64" s="91">
        <f t="shared" si="12"/>
        <v>0</v>
      </c>
      <c r="AI64" s="91">
        <f t="shared" si="11"/>
        <v>0</v>
      </c>
      <c r="AJ64" s="91">
        <f t="shared" si="11"/>
        <v>0</v>
      </c>
      <c r="AK64" s="91">
        <f t="shared" si="11"/>
        <v>0</v>
      </c>
      <c r="AL64" s="91">
        <f t="shared" si="11"/>
        <v>0</v>
      </c>
      <c r="AM64" s="91">
        <f t="shared" si="11"/>
        <v>0</v>
      </c>
      <c r="AN64" s="91">
        <f t="shared" si="11"/>
        <v>0</v>
      </c>
      <c r="AO64" s="91">
        <f t="shared" si="11"/>
        <v>0</v>
      </c>
      <c r="AP64" s="91">
        <f t="shared" si="11"/>
        <v>0</v>
      </c>
      <c r="AQ64" s="91">
        <f t="shared" si="11"/>
        <v>0</v>
      </c>
      <c r="AR64" s="91">
        <f t="shared" si="11"/>
        <v>0</v>
      </c>
      <c r="AS64" s="91">
        <f t="shared" si="11"/>
        <v>0</v>
      </c>
      <c r="AT64" s="91">
        <f t="shared" si="11"/>
        <v>0</v>
      </c>
      <c r="AU64" s="91" t="s">
        <v>78</v>
      </c>
      <c r="AV64" s="91"/>
      <c r="AW64" s="91"/>
    </row>
    <row r="65" spans="1:49" x14ac:dyDescent="0.25">
      <c r="A65" s="91">
        <f>social_cost!A65</f>
        <v>1300</v>
      </c>
      <c r="B65" s="94">
        <f>social_cost!B65</f>
        <v>0.30727210518700004</v>
      </c>
      <c r="C65" s="95">
        <f>social_cost!C65</f>
        <v>1288.625</v>
      </c>
      <c r="D65" s="91">
        <f t="shared" si="13"/>
        <v>0</v>
      </c>
      <c r="E65" s="91">
        <f t="shared" si="13"/>
        <v>0</v>
      </c>
      <c r="F65" s="91">
        <f t="shared" si="13"/>
        <v>0</v>
      </c>
      <c r="G65" s="91">
        <f t="shared" si="13"/>
        <v>0</v>
      </c>
      <c r="H65" s="91">
        <f t="shared" si="13"/>
        <v>0</v>
      </c>
      <c r="I65" s="91">
        <f t="shared" si="13"/>
        <v>0</v>
      </c>
      <c r="J65" s="91">
        <f t="shared" si="13"/>
        <v>0</v>
      </c>
      <c r="K65" s="91">
        <f t="shared" si="13"/>
        <v>0</v>
      </c>
      <c r="L65" s="91">
        <f t="shared" si="13"/>
        <v>0</v>
      </c>
      <c r="M65" s="91">
        <f t="shared" si="13"/>
        <v>0</v>
      </c>
      <c r="N65" s="91">
        <f t="shared" si="13"/>
        <v>0</v>
      </c>
      <c r="O65" s="91">
        <f t="shared" si="13"/>
        <v>0</v>
      </c>
      <c r="P65" s="91">
        <f t="shared" si="13"/>
        <v>0</v>
      </c>
      <c r="Q65" s="91">
        <f t="shared" si="13"/>
        <v>0</v>
      </c>
      <c r="R65" s="91">
        <f t="shared" si="13"/>
        <v>0</v>
      </c>
      <c r="S65" s="91">
        <f t="shared" si="13"/>
        <v>0</v>
      </c>
      <c r="T65" s="91">
        <f t="shared" si="12"/>
        <v>0</v>
      </c>
      <c r="U65" s="91">
        <f t="shared" si="12"/>
        <v>0</v>
      </c>
      <c r="V65" s="91">
        <f t="shared" si="12"/>
        <v>0</v>
      </c>
      <c r="W65" s="91">
        <f t="shared" si="12"/>
        <v>0</v>
      </c>
      <c r="X65" s="91">
        <f t="shared" si="12"/>
        <v>0</v>
      </c>
      <c r="Y65" s="91">
        <f t="shared" si="12"/>
        <v>0</v>
      </c>
      <c r="Z65" s="91">
        <f t="shared" si="12"/>
        <v>0</v>
      </c>
      <c r="AA65" s="91">
        <f t="shared" si="12"/>
        <v>0</v>
      </c>
      <c r="AB65" s="91">
        <f t="shared" si="12"/>
        <v>0</v>
      </c>
      <c r="AC65" s="91">
        <f t="shared" si="12"/>
        <v>0</v>
      </c>
      <c r="AD65" s="91">
        <f t="shared" si="12"/>
        <v>0</v>
      </c>
      <c r="AE65" s="91">
        <f t="shared" si="12"/>
        <v>0</v>
      </c>
      <c r="AF65" s="91">
        <f t="shared" si="12"/>
        <v>0</v>
      </c>
      <c r="AG65" s="91">
        <f t="shared" si="12"/>
        <v>0</v>
      </c>
      <c r="AH65" s="91">
        <f t="shared" si="12"/>
        <v>0</v>
      </c>
      <c r="AI65" s="91">
        <f t="shared" si="11"/>
        <v>0</v>
      </c>
      <c r="AJ65" s="91">
        <f t="shared" si="11"/>
        <v>0</v>
      </c>
      <c r="AK65" s="91">
        <f t="shared" si="11"/>
        <v>0</v>
      </c>
      <c r="AL65" s="91">
        <f t="shared" si="11"/>
        <v>0</v>
      </c>
      <c r="AM65" s="91">
        <f t="shared" si="11"/>
        <v>0</v>
      </c>
      <c r="AN65" s="91">
        <f t="shared" si="11"/>
        <v>0</v>
      </c>
      <c r="AO65" s="91">
        <f t="shared" si="11"/>
        <v>0</v>
      </c>
      <c r="AP65" s="91">
        <f t="shared" si="11"/>
        <v>0</v>
      </c>
      <c r="AQ65" s="91">
        <f t="shared" si="11"/>
        <v>0</v>
      </c>
      <c r="AR65" s="91">
        <f t="shared" si="11"/>
        <v>0</v>
      </c>
      <c r="AS65" s="91">
        <f t="shared" si="11"/>
        <v>0</v>
      </c>
      <c r="AT65" s="91">
        <f t="shared" si="11"/>
        <v>0</v>
      </c>
      <c r="AU65" s="91" t="s">
        <v>78</v>
      </c>
      <c r="AV65" s="91"/>
      <c r="AW65" s="91"/>
    </row>
    <row r="66" spans="1:49" x14ac:dyDescent="0.25">
      <c r="A66" s="91">
        <f>social_cost!A66</f>
        <v>1350</v>
      </c>
      <c r="B66" s="94">
        <f>social_cost!B66</f>
        <v>12.794708666688896</v>
      </c>
      <c r="C66" s="95">
        <f>social_cost!C66</f>
        <v>1389.65625</v>
      </c>
      <c r="D66" s="91">
        <f t="shared" si="13"/>
        <v>0</v>
      </c>
      <c r="E66" s="91">
        <f t="shared" si="13"/>
        <v>0</v>
      </c>
      <c r="F66" s="91">
        <f t="shared" si="13"/>
        <v>0</v>
      </c>
      <c r="G66" s="91">
        <f t="shared" si="13"/>
        <v>0</v>
      </c>
      <c r="H66" s="91">
        <f t="shared" si="13"/>
        <v>0</v>
      </c>
      <c r="I66" s="91">
        <f t="shared" si="13"/>
        <v>0</v>
      </c>
      <c r="J66" s="91">
        <f t="shared" si="13"/>
        <v>0</v>
      </c>
      <c r="K66" s="91">
        <f t="shared" si="13"/>
        <v>0</v>
      </c>
      <c r="L66" s="91">
        <f t="shared" si="13"/>
        <v>0</v>
      </c>
      <c r="M66" s="91">
        <f t="shared" si="13"/>
        <v>0</v>
      </c>
      <c r="N66" s="91">
        <f t="shared" si="13"/>
        <v>0</v>
      </c>
      <c r="O66" s="91">
        <f t="shared" si="13"/>
        <v>0</v>
      </c>
      <c r="P66" s="91">
        <f t="shared" si="13"/>
        <v>0</v>
      </c>
      <c r="Q66" s="91">
        <f t="shared" si="13"/>
        <v>0</v>
      </c>
      <c r="R66" s="91">
        <f t="shared" si="13"/>
        <v>0</v>
      </c>
      <c r="S66" s="91">
        <f t="shared" si="13"/>
        <v>0</v>
      </c>
      <c r="T66" s="91">
        <f t="shared" si="12"/>
        <v>0</v>
      </c>
      <c r="U66" s="91">
        <f t="shared" si="12"/>
        <v>0</v>
      </c>
      <c r="V66" s="91">
        <f t="shared" si="12"/>
        <v>0</v>
      </c>
      <c r="W66" s="91">
        <f t="shared" si="12"/>
        <v>0</v>
      </c>
      <c r="X66" s="91">
        <f t="shared" si="12"/>
        <v>0</v>
      </c>
      <c r="Y66" s="91">
        <f t="shared" si="12"/>
        <v>0</v>
      </c>
      <c r="Z66" s="91">
        <f t="shared" si="12"/>
        <v>0</v>
      </c>
      <c r="AA66" s="91">
        <f t="shared" si="12"/>
        <v>0</v>
      </c>
      <c r="AB66" s="91">
        <f t="shared" si="12"/>
        <v>0</v>
      </c>
      <c r="AC66" s="91">
        <f t="shared" si="12"/>
        <v>0</v>
      </c>
      <c r="AD66" s="91">
        <f t="shared" si="12"/>
        <v>0</v>
      </c>
      <c r="AE66" s="91">
        <f t="shared" si="12"/>
        <v>0</v>
      </c>
      <c r="AF66" s="91">
        <f t="shared" si="12"/>
        <v>0</v>
      </c>
      <c r="AG66" s="91">
        <f t="shared" si="12"/>
        <v>0</v>
      </c>
      <c r="AH66" s="91">
        <f t="shared" si="12"/>
        <v>0</v>
      </c>
      <c r="AI66" s="91">
        <f t="shared" si="11"/>
        <v>0</v>
      </c>
      <c r="AJ66" s="91">
        <f t="shared" si="11"/>
        <v>0</v>
      </c>
      <c r="AK66" s="91">
        <f t="shared" si="11"/>
        <v>0</v>
      </c>
      <c r="AL66" s="91">
        <f t="shared" si="11"/>
        <v>0</v>
      </c>
      <c r="AM66" s="91">
        <f t="shared" si="11"/>
        <v>0</v>
      </c>
      <c r="AN66" s="91">
        <f t="shared" si="11"/>
        <v>0</v>
      </c>
      <c r="AO66" s="91">
        <f t="shared" si="11"/>
        <v>0</v>
      </c>
      <c r="AP66" s="91">
        <f t="shared" si="11"/>
        <v>0</v>
      </c>
      <c r="AQ66" s="91">
        <f t="shared" si="11"/>
        <v>0</v>
      </c>
      <c r="AR66" s="91">
        <f t="shared" si="11"/>
        <v>0</v>
      </c>
      <c r="AS66" s="91">
        <f t="shared" si="11"/>
        <v>0</v>
      </c>
      <c r="AT66" s="91">
        <f t="shared" si="11"/>
        <v>0</v>
      </c>
      <c r="AU66" s="91" t="s">
        <v>78</v>
      </c>
      <c r="AV66" s="91"/>
      <c r="AW66" s="91"/>
    </row>
    <row r="67" spans="1:49" x14ac:dyDescent="0.25">
      <c r="A67" s="91">
        <f>social_cost!A67</f>
        <v>1500</v>
      </c>
      <c r="B67" s="94">
        <f>social_cost!B67</f>
        <v>10.685980711495716</v>
      </c>
      <c r="C67" s="95">
        <f>social_cost!C67</f>
        <v>1715.6249999999998</v>
      </c>
      <c r="D67" s="91">
        <f t="shared" si="13"/>
        <v>0</v>
      </c>
      <c r="E67" s="91">
        <f t="shared" si="13"/>
        <v>0</v>
      </c>
      <c r="F67" s="91">
        <f t="shared" si="13"/>
        <v>0</v>
      </c>
      <c r="G67" s="91">
        <f t="shared" si="13"/>
        <v>0</v>
      </c>
      <c r="H67" s="91">
        <f t="shared" si="13"/>
        <v>0</v>
      </c>
      <c r="I67" s="91">
        <f t="shared" si="13"/>
        <v>0</v>
      </c>
      <c r="J67" s="91">
        <f t="shared" si="13"/>
        <v>0</v>
      </c>
      <c r="K67" s="91">
        <f t="shared" si="13"/>
        <v>0</v>
      </c>
      <c r="L67" s="91">
        <f t="shared" si="13"/>
        <v>0</v>
      </c>
      <c r="M67" s="91">
        <f t="shared" si="13"/>
        <v>0</v>
      </c>
      <c r="N67" s="91">
        <f t="shared" si="13"/>
        <v>0</v>
      </c>
      <c r="O67" s="91">
        <f t="shared" si="13"/>
        <v>0</v>
      </c>
      <c r="P67" s="91">
        <f t="shared" si="13"/>
        <v>0</v>
      </c>
      <c r="Q67" s="91">
        <f t="shared" si="13"/>
        <v>0</v>
      </c>
      <c r="R67" s="91">
        <f t="shared" si="13"/>
        <v>0</v>
      </c>
      <c r="S67" s="91">
        <f t="shared" si="13"/>
        <v>0</v>
      </c>
      <c r="T67" s="91">
        <f t="shared" si="12"/>
        <v>0</v>
      </c>
      <c r="U67" s="91">
        <f t="shared" si="12"/>
        <v>0</v>
      </c>
      <c r="V67" s="91">
        <f t="shared" si="12"/>
        <v>0</v>
      </c>
      <c r="W67" s="91">
        <f t="shared" si="12"/>
        <v>0</v>
      </c>
      <c r="X67" s="91">
        <f t="shared" si="12"/>
        <v>0</v>
      </c>
      <c r="Y67" s="91">
        <f t="shared" si="12"/>
        <v>0</v>
      </c>
      <c r="Z67" s="91">
        <f t="shared" si="12"/>
        <v>0</v>
      </c>
      <c r="AA67" s="91">
        <f t="shared" si="12"/>
        <v>0</v>
      </c>
      <c r="AB67" s="91">
        <f t="shared" si="12"/>
        <v>0</v>
      </c>
      <c r="AC67" s="91">
        <f t="shared" si="12"/>
        <v>0</v>
      </c>
      <c r="AD67" s="91">
        <f t="shared" si="12"/>
        <v>0</v>
      </c>
      <c r="AE67" s="91">
        <f t="shared" si="12"/>
        <v>0</v>
      </c>
      <c r="AF67" s="91">
        <f t="shared" si="12"/>
        <v>0</v>
      </c>
      <c r="AG67" s="91">
        <f t="shared" si="12"/>
        <v>0</v>
      </c>
      <c r="AH67" s="91">
        <f t="shared" si="12"/>
        <v>0</v>
      </c>
      <c r="AI67" s="91">
        <f t="shared" si="11"/>
        <v>0</v>
      </c>
      <c r="AJ67" s="91">
        <f t="shared" si="11"/>
        <v>0</v>
      </c>
      <c r="AK67" s="91">
        <f t="shared" si="11"/>
        <v>0</v>
      </c>
      <c r="AL67" s="91">
        <f t="shared" si="11"/>
        <v>0</v>
      </c>
      <c r="AM67" s="91">
        <f t="shared" si="11"/>
        <v>0</v>
      </c>
      <c r="AN67" s="91">
        <f t="shared" si="11"/>
        <v>0</v>
      </c>
      <c r="AO67" s="91">
        <f t="shared" si="11"/>
        <v>0</v>
      </c>
      <c r="AP67" s="91">
        <f t="shared" si="11"/>
        <v>0</v>
      </c>
      <c r="AQ67" s="91">
        <f t="shared" si="11"/>
        <v>0</v>
      </c>
      <c r="AR67" s="91">
        <f t="shared" si="11"/>
        <v>0</v>
      </c>
      <c r="AS67" s="91">
        <f t="shared" si="11"/>
        <v>0</v>
      </c>
      <c r="AT67" s="91">
        <f t="shared" si="11"/>
        <v>0</v>
      </c>
      <c r="AU67" s="91" t="s">
        <v>78</v>
      </c>
      <c r="AV67" s="91"/>
      <c r="AW67" s="91"/>
    </row>
    <row r="68" spans="1:49" x14ac:dyDescent="0.25">
      <c r="A68" s="91">
        <f>social_cost!A68</f>
        <v>1650</v>
      </c>
      <c r="B68" s="94">
        <f>social_cost!B68</f>
        <v>6.15317972519E-3</v>
      </c>
      <c r="C68" s="95">
        <f>social_cost!C68</f>
        <v>2075.9062499999995</v>
      </c>
      <c r="D68" s="91">
        <f t="shared" si="13"/>
        <v>0</v>
      </c>
      <c r="E68" s="91">
        <f t="shared" si="13"/>
        <v>0</v>
      </c>
      <c r="F68" s="91">
        <f t="shared" si="13"/>
        <v>0</v>
      </c>
      <c r="G68" s="91">
        <f t="shared" si="13"/>
        <v>0</v>
      </c>
      <c r="H68" s="91">
        <f t="shared" si="13"/>
        <v>0</v>
      </c>
      <c r="I68" s="91">
        <f t="shared" si="13"/>
        <v>0</v>
      </c>
      <c r="J68" s="91">
        <f t="shared" si="13"/>
        <v>0</v>
      </c>
      <c r="K68" s="91">
        <f t="shared" si="13"/>
        <v>0</v>
      </c>
      <c r="L68" s="91">
        <f t="shared" si="13"/>
        <v>0</v>
      </c>
      <c r="M68" s="91">
        <f t="shared" si="13"/>
        <v>0</v>
      </c>
      <c r="N68" s="91">
        <f t="shared" si="13"/>
        <v>0</v>
      </c>
      <c r="O68" s="91">
        <f t="shared" si="13"/>
        <v>0</v>
      </c>
      <c r="P68" s="91">
        <f t="shared" si="13"/>
        <v>0</v>
      </c>
      <c r="Q68" s="91">
        <f t="shared" si="13"/>
        <v>0</v>
      </c>
      <c r="R68" s="91">
        <f t="shared" si="13"/>
        <v>0</v>
      </c>
      <c r="S68" s="91">
        <f t="shared" si="13"/>
        <v>0</v>
      </c>
      <c r="T68" s="91">
        <f t="shared" si="12"/>
        <v>0</v>
      </c>
      <c r="U68" s="91">
        <f t="shared" si="12"/>
        <v>0</v>
      </c>
      <c r="V68" s="91">
        <f t="shared" si="12"/>
        <v>0</v>
      </c>
      <c r="W68" s="91">
        <f t="shared" si="12"/>
        <v>0</v>
      </c>
      <c r="X68" s="91">
        <f t="shared" si="12"/>
        <v>0</v>
      </c>
      <c r="Y68" s="91">
        <f t="shared" si="12"/>
        <v>0</v>
      </c>
      <c r="Z68" s="91">
        <f t="shared" si="12"/>
        <v>0</v>
      </c>
      <c r="AA68" s="91">
        <f t="shared" si="12"/>
        <v>0</v>
      </c>
      <c r="AB68" s="91">
        <f t="shared" si="12"/>
        <v>0</v>
      </c>
      <c r="AC68" s="91">
        <f t="shared" si="12"/>
        <v>0</v>
      </c>
      <c r="AD68" s="91">
        <f t="shared" si="12"/>
        <v>0</v>
      </c>
      <c r="AE68" s="91">
        <f t="shared" si="12"/>
        <v>0</v>
      </c>
      <c r="AF68" s="91">
        <f t="shared" si="12"/>
        <v>0</v>
      </c>
      <c r="AG68" s="91">
        <f t="shared" si="12"/>
        <v>0</v>
      </c>
      <c r="AH68" s="91">
        <f t="shared" si="12"/>
        <v>0</v>
      </c>
      <c r="AI68" s="91">
        <f t="shared" si="11"/>
        <v>0</v>
      </c>
      <c r="AJ68" s="91">
        <f t="shared" si="11"/>
        <v>0</v>
      </c>
      <c r="AK68" s="91">
        <f t="shared" si="11"/>
        <v>0</v>
      </c>
      <c r="AL68" s="91">
        <f t="shared" si="11"/>
        <v>0</v>
      </c>
      <c r="AM68" s="91">
        <f t="shared" si="11"/>
        <v>0</v>
      </c>
      <c r="AN68" s="91">
        <f t="shared" si="11"/>
        <v>0</v>
      </c>
      <c r="AO68" s="91">
        <f t="shared" si="11"/>
        <v>0</v>
      </c>
      <c r="AP68" s="91">
        <f t="shared" si="11"/>
        <v>0</v>
      </c>
      <c r="AQ68" s="91">
        <f t="shared" si="11"/>
        <v>0</v>
      </c>
      <c r="AR68" s="91">
        <f t="shared" si="11"/>
        <v>0</v>
      </c>
      <c r="AS68" s="91">
        <f t="shared" si="11"/>
        <v>0</v>
      </c>
      <c r="AT68" s="91">
        <f t="shared" si="11"/>
        <v>0</v>
      </c>
      <c r="AU68" s="91" t="s">
        <v>78</v>
      </c>
      <c r="AV68" s="91"/>
      <c r="AW68" s="91"/>
    </row>
    <row r="69" spans="1:49" x14ac:dyDescent="0.25">
      <c r="A69" s="91">
        <f>social_cost!A69</f>
        <v>1800</v>
      </c>
      <c r="B69" s="94">
        <f>social_cost!B69</f>
        <v>32.305725253842681</v>
      </c>
      <c r="C69" s="95">
        <f>social_cost!C69</f>
        <v>2470.4999999999995</v>
      </c>
      <c r="D69" s="91">
        <f t="shared" si="13"/>
        <v>0</v>
      </c>
      <c r="E69" s="91">
        <f t="shared" si="13"/>
        <v>0</v>
      </c>
      <c r="F69" s="91">
        <f t="shared" si="13"/>
        <v>0</v>
      </c>
      <c r="G69" s="91">
        <f t="shared" si="13"/>
        <v>0</v>
      </c>
      <c r="H69" s="91">
        <f t="shared" si="13"/>
        <v>0</v>
      </c>
      <c r="I69" s="91">
        <f t="shared" si="13"/>
        <v>0</v>
      </c>
      <c r="J69" s="91">
        <f t="shared" si="13"/>
        <v>0</v>
      </c>
      <c r="K69" s="91">
        <f t="shared" si="13"/>
        <v>0</v>
      </c>
      <c r="L69" s="91">
        <f t="shared" si="13"/>
        <v>0</v>
      </c>
      <c r="M69" s="91">
        <f t="shared" si="13"/>
        <v>0</v>
      </c>
      <c r="N69" s="91">
        <f t="shared" si="13"/>
        <v>0</v>
      </c>
      <c r="O69" s="91">
        <f t="shared" si="13"/>
        <v>0</v>
      </c>
      <c r="P69" s="91">
        <f t="shared" si="13"/>
        <v>0</v>
      </c>
      <c r="Q69" s="91">
        <f t="shared" si="13"/>
        <v>0</v>
      </c>
      <c r="R69" s="91">
        <f t="shared" si="13"/>
        <v>0</v>
      </c>
      <c r="S69" s="91">
        <f t="shared" si="13"/>
        <v>0</v>
      </c>
      <c r="T69" s="91">
        <f t="shared" si="12"/>
        <v>0</v>
      </c>
      <c r="U69" s="91">
        <f t="shared" si="12"/>
        <v>0</v>
      </c>
      <c r="V69" s="91">
        <f t="shared" si="12"/>
        <v>0</v>
      </c>
      <c r="W69" s="91">
        <f t="shared" si="12"/>
        <v>0</v>
      </c>
      <c r="X69" s="91">
        <f t="shared" si="12"/>
        <v>0</v>
      </c>
      <c r="Y69" s="91">
        <f t="shared" si="12"/>
        <v>0</v>
      </c>
      <c r="Z69" s="91">
        <f t="shared" si="12"/>
        <v>0</v>
      </c>
      <c r="AA69" s="91">
        <f t="shared" si="12"/>
        <v>0</v>
      </c>
      <c r="AB69" s="91">
        <f t="shared" si="12"/>
        <v>0</v>
      </c>
      <c r="AC69" s="91">
        <f t="shared" si="12"/>
        <v>0</v>
      </c>
      <c r="AD69" s="91">
        <f t="shared" si="12"/>
        <v>0</v>
      </c>
      <c r="AE69" s="91">
        <f t="shared" si="12"/>
        <v>0</v>
      </c>
      <c r="AF69" s="91">
        <f t="shared" si="12"/>
        <v>0</v>
      </c>
      <c r="AG69" s="91">
        <f t="shared" si="12"/>
        <v>0</v>
      </c>
      <c r="AH69" s="91">
        <f t="shared" si="12"/>
        <v>0</v>
      </c>
      <c r="AI69" s="91">
        <f t="shared" si="11"/>
        <v>0</v>
      </c>
      <c r="AJ69" s="91">
        <f t="shared" si="11"/>
        <v>0</v>
      </c>
      <c r="AK69" s="91">
        <f t="shared" si="11"/>
        <v>0</v>
      </c>
      <c r="AL69" s="91">
        <f t="shared" si="11"/>
        <v>0</v>
      </c>
      <c r="AM69" s="91">
        <f t="shared" si="11"/>
        <v>0</v>
      </c>
      <c r="AN69" s="91">
        <f t="shared" si="11"/>
        <v>0</v>
      </c>
      <c r="AO69" s="91">
        <f t="shared" si="11"/>
        <v>0</v>
      </c>
      <c r="AP69" s="91">
        <f t="shared" si="11"/>
        <v>0</v>
      </c>
      <c r="AQ69" s="91">
        <f t="shared" si="11"/>
        <v>0</v>
      </c>
      <c r="AR69" s="91">
        <f t="shared" si="11"/>
        <v>0</v>
      </c>
      <c r="AS69" s="91">
        <f t="shared" si="11"/>
        <v>0</v>
      </c>
      <c r="AT69" s="91">
        <f t="shared" si="11"/>
        <v>0</v>
      </c>
      <c r="AU69" s="91" t="s">
        <v>78</v>
      </c>
      <c r="AV69" s="91"/>
      <c r="AW69" s="91"/>
    </row>
    <row r="70" spans="1:49" x14ac:dyDescent="0.25">
      <c r="A70" s="91">
        <f>social_cost!A70</f>
        <v>2100</v>
      </c>
      <c r="B70" s="94">
        <f>social_cost!B70</f>
        <v>16.47282740436281</v>
      </c>
      <c r="C70" s="95">
        <f>social_cost!C70</f>
        <v>3362.625</v>
      </c>
      <c r="D70" s="91">
        <f t="shared" si="13"/>
        <v>0</v>
      </c>
      <c r="E70" s="91">
        <f t="shared" si="13"/>
        <v>0</v>
      </c>
      <c r="F70" s="91">
        <f t="shared" si="13"/>
        <v>0</v>
      </c>
      <c r="G70" s="91">
        <f t="shared" si="13"/>
        <v>0</v>
      </c>
      <c r="H70" s="91">
        <f t="shared" si="13"/>
        <v>0</v>
      </c>
      <c r="I70" s="91">
        <f t="shared" si="13"/>
        <v>0</v>
      </c>
      <c r="J70" s="91">
        <f t="shared" si="13"/>
        <v>0</v>
      </c>
      <c r="K70" s="91">
        <f t="shared" si="13"/>
        <v>0</v>
      </c>
      <c r="L70" s="91">
        <f t="shared" si="13"/>
        <v>0</v>
      </c>
      <c r="M70" s="91">
        <f t="shared" si="13"/>
        <v>0</v>
      </c>
      <c r="N70" s="91">
        <f t="shared" si="13"/>
        <v>0</v>
      </c>
      <c r="O70" s="91">
        <f t="shared" si="13"/>
        <v>0</v>
      </c>
      <c r="P70" s="91">
        <f t="shared" si="13"/>
        <v>0</v>
      </c>
      <c r="Q70" s="91">
        <f t="shared" si="13"/>
        <v>0</v>
      </c>
      <c r="R70" s="91">
        <f t="shared" si="13"/>
        <v>0</v>
      </c>
      <c r="S70" s="91">
        <f t="shared" si="13"/>
        <v>0</v>
      </c>
      <c r="T70" s="91">
        <f t="shared" si="12"/>
        <v>0</v>
      </c>
      <c r="U70" s="91">
        <f t="shared" si="12"/>
        <v>0</v>
      </c>
      <c r="V70" s="91">
        <f t="shared" si="12"/>
        <v>0</v>
      </c>
      <c r="W70" s="91">
        <f t="shared" si="12"/>
        <v>0</v>
      </c>
      <c r="X70" s="91">
        <f t="shared" si="12"/>
        <v>0</v>
      </c>
      <c r="Y70" s="91">
        <f t="shared" si="12"/>
        <v>0</v>
      </c>
      <c r="Z70" s="91">
        <f t="shared" si="12"/>
        <v>0</v>
      </c>
      <c r="AA70" s="91">
        <f t="shared" si="12"/>
        <v>0</v>
      </c>
      <c r="AB70" s="91">
        <f t="shared" si="12"/>
        <v>0</v>
      </c>
      <c r="AC70" s="91">
        <f t="shared" si="12"/>
        <v>0</v>
      </c>
      <c r="AD70" s="91">
        <f t="shared" si="12"/>
        <v>0</v>
      </c>
      <c r="AE70" s="91">
        <f t="shared" si="12"/>
        <v>0</v>
      </c>
      <c r="AF70" s="91">
        <f t="shared" si="12"/>
        <v>0</v>
      </c>
      <c r="AG70" s="91">
        <f t="shared" si="12"/>
        <v>0</v>
      </c>
      <c r="AH70" s="91">
        <f t="shared" si="12"/>
        <v>0</v>
      </c>
      <c r="AI70" s="91">
        <f t="shared" si="11"/>
        <v>0</v>
      </c>
      <c r="AJ70" s="91">
        <f t="shared" si="11"/>
        <v>0</v>
      </c>
      <c r="AK70" s="91">
        <f t="shared" si="11"/>
        <v>0</v>
      </c>
      <c r="AL70" s="91">
        <f t="shared" si="11"/>
        <v>0</v>
      </c>
      <c r="AM70" s="91">
        <f t="shared" si="11"/>
        <v>0</v>
      </c>
      <c r="AN70" s="91">
        <f t="shared" si="11"/>
        <v>0</v>
      </c>
      <c r="AO70" s="91">
        <f t="shared" si="11"/>
        <v>0</v>
      </c>
      <c r="AP70" s="91">
        <f t="shared" si="11"/>
        <v>0</v>
      </c>
      <c r="AQ70" s="91">
        <f t="shared" si="11"/>
        <v>0</v>
      </c>
      <c r="AR70" s="91">
        <f t="shared" si="11"/>
        <v>0</v>
      </c>
      <c r="AS70" s="91">
        <f t="shared" si="11"/>
        <v>0</v>
      </c>
      <c r="AT70" s="91">
        <f t="shared" si="11"/>
        <v>0</v>
      </c>
      <c r="AU70" s="91" t="s">
        <v>78</v>
      </c>
      <c r="AV70" s="91"/>
      <c r="AW70" s="91"/>
    </row>
    <row r="71" spans="1:49" x14ac:dyDescent="0.25">
      <c r="A71" s="91">
        <f>social_cost!A71</f>
        <v>2400</v>
      </c>
      <c r="B71" s="94">
        <f>social_cost!B71</f>
        <v>8.558145199645919</v>
      </c>
      <c r="C71" s="95">
        <f>social_cost!C71</f>
        <v>4392</v>
      </c>
      <c r="D71" s="91">
        <f t="shared" si="13"/>
        <v>0</v>
      </c>
      <c r="E71" s="91">
        <f t="shared" si="13"/>
        <v>0</v>
      </c>
      <c r="F71" s="91">
        <f t="shared" si="13"/>
        <v>0</v>
      </c>
      <c r="G71" s="91">
        <f t="shared" si="13"/>
        <v>0</v>
      </c>
      <c r="H71" s="91">
        <f t="shared" si="13"/>
        <v>0</v>
      </c>
      <c r="I71" s="91">
        <f t="shared" si="13"/>
        <v>0</v>
      </c>
      <c r="J71" s="91">
        <f t="shared" si="13"/>
        <v>0</v>
      </c>
      <c r="K71" s="91">
        <f t="shared" si="13"/>
        <v>0</v>
      </c>
      <c r="L71" s="91">
        <f t="shared" si="13"/>
        <v>0</v>
      </c>
      <c r="M71" s="91">
        <f t="shared" si="13"/>
        <v>0</v>
      </c>
      <c r="N71" s="91">
        <f t="shared" si="13"/>
        <v>0</v>
      </c>
      <c r="O71" s="91">
        <f t="shared" si="13"/>
        <v>0</v>
      </c>
      <c r="P71" s="91">
        <f t="shared" si="13"/>
        <v>0</v>
      </c>
      <c r="Q71" s="91">
        <f t="shared" si="13"/>
        <v>0</v>
      </c>
      <c r="R71" s="91">
        <f t="shared" si="13"/>
        <v>0</v>
      </c>
      <c r="S71" s="91">
        <f t="shared" si="13"/>
        <v>0</v>
      </c>
      <c r="T71" s="91">
        <f t="shared" si="12"/>
        <v>0</v>
      </c>
      <c r="U71" s="91">
        <f t="shared" si="12"/>
        <v>0</v>
      </c>
      <c r="V71" s="91">
        <f t="shared" si="12"/>
        <v>0</v>
      </c>
      <c r="W71" s="91">
        <f t="shared" si="12"/>
        <v>0</v>
      </c>
      <c r="X71" s="91">
        <f t="shared" si="12"/>
        <v>0</v>
      </c>
      <c r="Y71" s="91">
        <f t="shared" si="12"/>
        <v>0</v>
      </c>
      <c r="Z71" s="91">
        <f t="shared" si="12"/>
        <v>0</v>
      </c>
      <c r="AA71" s="91">
        <f t="shared" si="12"/>
        <v>0</v>
      </c>
      <c r="AB71" s="91">
        <f t="shared" si="12"/>
        <v>0</v>
      </c>
      <c r="AC71" s="91">
        <f t="shared" si="12"/>
        <v>0</v>
      </c>
      <c r="AD71" s="91">
        <f t="shared" si="12"/>
        <v>0</v>
      </c>
      <c r="AE71" s="91">
        <f t="shared" si="12"/>
        <v>0</v>
      </c>
      <c r="AF71" s="91">
        <f t="shared" si="12"/>
        <v>0</v>
      </c>
      <c r="AG71" s="91">
        <f t="shared" si="12"/>
        <v>0</v>
      </c>
      <c r="AH71" s="91">
        <f t="shared" si="12"/>
        <v>0</v>
      </c>
      <c r="AI71" s="91">
        <f t="shared" si="12"/>
        <v>0</v>
      </c>
      <c r="AJ71" s="91">
        <f t="shared" ref="AJ71:AT74" si="14">IF($A71&lt;AJ$5,1,0)</f>
        <v>0</v>
      </c>
      <c r="AK71" s="91">
        <f t="shared" si="14"/>
        <v>0</v>
      </c>
      <c r="AL71" s="91">
        <f t="shared" si="14"/>
        <v>0</v>
      </c>
      <c r="AM71" s="91">
        <f t="shared" si="14"/>
        <v>0</v>
      </c>
      <c r="AN71" s="91">
        <f t="shared" si="14"/>
        <v>0</v>
      </c>
      <c r="AO71" s="91">
        <f t="shared" si="14"/>
        <v>0</v>
      </c>
      <c r="AP71" s="91">
        <f t="shared" si="14"/>
        <v>0</v>
      </c>
      <c r="AQ71" s="91">
        <f t="shared" si="14"/>
        <v>0</v>
      </c>
      <c r="AR71" s="91">
        <f t="shared" si="14"/>
        <v>0</v>
      </c>
      <c r="AS71" s="91">
        <f t="shared" si="14"/>
        <v>0</v>
      </c>
      <c r="AT71" s="91">
        <f t="shared" si="14"/>
        <v>0</v>
      </c>
      <c r="AU71" s="91" t="s">
        <v>78</v>
      </c>
      <c r="AV71" s="91"/>
      <c r="AW71" s="91"/>
    </row>
    <row r="72" spans="1:49" x14ac:dyDescent="0.25">
      <c r="A72" s="91">
        <f>social_cost!A72</f>
        <v>2475</v>
      </c>
      <c r="B72" s="94">
        <f>social_cost!B72</f>
        <v>16.037385453822978</v>
      </c>
      <c r="C72" s="95">
        <f>social_cost!C72</f>
        <v>4670.7890625</v>
      </c>
      <c r="D72" s="91">
        <f t="shared" si="13"/>
        <v>0</v>
      </c>
      <c r="E72" s="91">
        <f t="shared" si="13"/>
        <v>0</v>
      </c>
      <c r="F72" s="91">
        <f t="shared" si="13"/>
        <v>0</v>
      </c>
      <c r="G72" s="91">
        <f t="shared" si="13"/>
        <v>0</v>
      </c>
      <c r="H72" s="91">
        <f t="shared" si="13"/>
        <v>0</v>
      </c>
      <c r="I72" s="91">
        <f t="shared" si="13"/>
        <v>0</v>
      </c>
      <c r="J72" s="91">
        <f t="shared" si="13"/>
        <v>0</v>
      </c>
      <c r="K72" s="91">
        <f t="shared" si="13"/>
        <v>0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 t="shared" si="13"/>
        <v>0</v>
      </c>
      <c r="R72" s="91">
        <f t="shared" si="13"/>
        <v>0</v>
      </c>
      <c r="S72" s="91">
        <f t="shared" si="13"/>
        <v>0</v>
      </c>
      <c r="T72" s="91">
        <f t="shared" si="12"/>
        <v>0</v>
      </c>
      <c r="U72" s="91">
        <f t="shared" si="12"/>
        <v>0</v>
      </c>
      <c r="V72" s="91">
        <f t="shared" si="12"/>
        <v>0</v>
      </c>
      <c r="W72" s="91">
        <f t="shared" si="12"/>
        <v>0</v>
      </c>
      <c r="X72" s="91">
        <f t="shared" si="12"/>
        <v>0</v>
      </c>
      <c r="Y72" s="91">
        <f t="shared" si="12"/>
        <v>0</v>
      </c>
      <c r="Z72" s="91">
        <f t="shared" si="12"/>
        <v>0</v>
      </c>
      <c r="AA72" s="91">
        <f t="shared" si="12"/>
        <v>0</v>
      </c>
      <c r="AB72" s="91">
        <f t="shared" si="12"/>
        <v>0</v>
      </c>
      <c r="AC72" s="91">
        <f t="shared" si="12"/>
        <v>0</v>
      </c>
      <c r="AD72" s="91">
        <f t="shared" si="12"/>
        <v>0</v>
      </c>
      <c r="AE72" s="91">
        <f t="shared" si="12"/>
        <v>0</v>
      </c>
      <c r="AF72" s="91">
        <f t="shared" si="12"/>
        <v>0</v>
      </c>
      <c r="AG72" s="91">
        <f t="shared" si="12"/>
        <v>0</v>
      </c>
      <c r="AH72" s="91">
        <f t="shared" si="12"/>
        <v>0</v>
      </c>
      <c r="AI72" s="91">
        <f t="shared" si="12"/>
        <v>0</v>
      </c>
      <c r="AJ72" s="91">
        <f t="shared" si="14"/>
        <v>0</v>
      </c>
      <c r="AK72" s="91">
        <f t="shared" si="14"/>
        <v>0</v>
      </c>
      <c r="AL72" s="91">
        <f t="shared" si="14"/>
        <v>0</v>
      </c>
      <c r="AM72" s="91">
        <f t="shared" si="14"/>
        <v>0</v>
      </c>
      <c r="AN72" s="91">
        <f t="shared" si="14"/>
        <v>0</v>
      </c>
      <c r="AO72" s="91">
        <f t="shared" si="14"/>
        <v>0</v>
      </c>
      <c r="AP72" s="91">
        <f t="shared" si="14"/>
        <v>0</v>
      </c>
      <c r="AQ72" s="91">
        <f t="shared" si="14"/>
        <v>0</v>
      </c>
      <c r="AR72" s="91">
        <f t="shared" si="14"/>
        <v>0</v>
      </c>
      <c r="AS72" s="91">
        <f t="shared" si="14"/>
        <v>0</v>
      </c>
      <c r="AT72" s="91">
        <f t="shared" si="14"/>
        <v>0</v>
      </c>
      <c r="AU72" s="91" t="s">
        <v>78</v>
      </c>
      <c r="AV72" s="91"/>
      <c r="AW72" s="91"/>
    </row>
    <row r="73" spans="1:49" x14ac:dyDescent="0.25">
      <c r="A73" s="91">
        <f>social_cost!A73</f>
        <v>3000</v>
      </c>
      <c r="B73" s="94">
        <f>social_cost!B73</f>
        <v>18.328992795054951</v>
      </c>
      <c r="C73" s="95">
        <f>social_cost!C73</f>
        <v>6862.4999999999991</v>
      </c>
      <c r="D73" s="91">
        <f t="shared" si="13"/>
        <v>0</v>
      </c>
      <c r="E73" s="91">
        <f t="shared" si="13"/>
        <v>0</v>
      </c>
      <c r="F73" s="91">
        <f t="shared" si="13"/>
        <v>0</v>
      </c>
      <c r="G73" s="91">
        <f t="shared" si="13"/>
        <v>0</v>
      </c>
      <c r="H73" s="91">
        <f t="shared" si="13"/>
        <v>0</v>
      </c>
      <c r="I73" s="91">
        <f t="shared" si="13"/>
        <v>0</v>
      </c>
      <c r="J73" s="91">
        <f t="shared" si="13"/>
        <v>0</v>
      </c>
      <c r="K73" s="91">
        <f t="shared" si="13"/>
        <v>0</v>
      </c>
      <c r="L73" s="91">
        <f t="shared" si="13"/>
        <v>0</v>
      </c>
      <c r="M73" s="91">
        <f t="shared" si="13"/>
        <v>0</v>
      </c>
      <c r="N73" s="91">
        <f t="shared" si="13"/>
        <v>0</v>
      </c>
      <c r="O73" s="91">
        <f t="shared" si="13"/>
        <v>0</v>
      </c>
      <c r="P73" s="91">
        <f t="shared" si="13"/>
        <v>0</v>
      </c>
      <c r="Q73" s="91">
        <f t="shared" si="13"/>
        <v>0</v>
      </c>
      <c r="R73" s="91">
        <f t="shared" si="13"/>
        <v>0</v>
      </c>
      <c r="S73" s="91">
        <f t="shared" ref="S73:AH74" si="15">IF($A73&lt;S$5,1,0)</f>
        <v>0</v>
      </c>
      <c r="T73" s="91">
        <f t="shared" si="15"/>
        <v>0</v>
      </c>
      <c r="U73" s="91">
        <f t="shared" si="15"/>
        <v>0</v>
      </c>
      <c r="V73" s="91">
        <f t="shared" si="15"/>
        <v>0</v>
      </c>
      <c r="W73" s="91">
        <f t="shared" si="15"/>
        <v>0</v>
      </c>
      <c r="X73" s="91">
        <f t="shared" si="15"/>
        <v>0</v>
      </c>
      <c r="Y73" s="91">
        <f t="shared" si="15"/>
        <v>0</v>
      </c>
      <c r="Z73" s="91">
        <f t="shared" si="15"/>
        <v>0</v>
      </c>
      <c r="AA73" s="91">
        <f t="shared" si="15"/>
        <v>0</v>
      </c>
      <c r="AB73" s="91">
        <f t="shared" si="15"/>
        <v>0</v>
      </c>
      <c r="AC73" s="91">
        <f t="shared" si="15"/>
        <v>0</v>
      </c>
      <c r="AD73" s="91">
        <f t="shared" si="15"/>
        <v>0</v>
      </c>
      <c r="AE73" s="91">
        <f t="shared" si="15"/>
        <v>0</v>
      </c>
      <c r="AF73" s="91">
        <f t="shared" si="15"/>
        <v>0</v>
      </c>
      <c r="AG73" s="91">
        <f t="shared" si="15"/>
        <v>0</v>
      </c>
      <c r="AH73" s="91">
        <f t="shared" si="15"/>
        <v>0</v>
      </c>
      <c r="AI73" s="91">
        <f t="shared" ref="AI73:AI74" si="16">IF($A73&lt;AI$5,1,0)</f>
        <v>0</v>
      </c>
      <c r="AJ73" s="91">
        <f t="shared" si="14"/>
        <v>0</v>
      </c>
      <c r="AK73" s="91">
        <f t="shared" si="14"/>
        <v>0</v>
      </c>
      <c r="AL73" s="91">
        <f t="shared" si="14"/>
        <v>0</v>
      </c>
      <c r="AM73" s="91">
        <f t="shared" si="14"/>
        <v>0</v>
      </c>
      <c r="AN73" s="91">
        <f t="shared" si="14"/>
        <v>0</v>
      </c>
      <c r="AO73" s="91">
        <f t="shared" si="14"/>
        <v>0</v>
      </c>
      <c r="AP73" s="91">
        <f t="shared" si="14"/>
        <v>0</v>
      </c>
      <c r="AQ73" s="91">
        <f t="shared" si="14"/>
        <v>0</v>
      </c>
      <c r="AR73" s="91">
        <f t="shared" si="14"/>
        <v>0</v>
      </c>
      <c r="AS73" s="91">
        <f t="shared" si="14"/>
        <v>0</v>
      </c>
      <c r="AT73" s="91">
        <f t="shared" si="14"/>
        <v>0</v>
      </c>
      <c r="AU73" s="91" t="s">
        <v>78</v>
      </c>
      <c r="AV73" s="91"/>
      <c r="AW73" s="91"/>
    </row>
    <row r="74" spans="1:49" x14ac:dyDescent="0.25">
      <c r="A74" s="91">
        <f>social_cost!A74</f>
        <v>3600</v>
      </c>
      <c r="B74" s="94">
        <f>social_cost!B74</f>
        <v>0.66097141836900009</v>
      </c>
      <c r="C74" s="95">
        <f>social_cost!C74</f>
        <v>9881.9999999999982</v>
      </c>
      <c r="D74" s="91">
        <f t="shared" ref="D74:R74" si="17">IF($A74&lt;D$5,1,0)</f>
        <v>0</v>
      </c>
      <c r="E74" s="91">
        <f t="shared" si="17"/>
        <v>0</v>
      </c>
      <c r="F74" s="91">
        <f t="shared" si="17"/>
        <v>0</v>
      </c>
      <c r="G74" s="91">
        <f t="shared" si="17"/>
        <v>0</v>
      </c>
      <c r="H74" s="91">
        <f t="shared" si="17"/>
        <v>0</v>
      </c>
      <c r="I74" s="91">
        <f t="shared" si="17"/>
        <v>0</v>
      </c>
      <c r="J74" s="91">
        <f t="shared" si="17"/>
        <v>0</v>
      </c>
      <c r="K74" s="91">
        <f t="shared" si="17"/>
        <v>0</v>
      </c>
      <c r="L74" s="91">
        <f t="shared" si="17"/>
        <v>0</v>
      </c>
      <c r="M74" s="91">
        <f t="shared" si="17"/>
        <v>0</v>
      </c>
      <c r="N74" s="91">
        <f t="shared" si="17"/>
        <v>0</v>
      </c>
      <c r="O74" s="91">
        <f t="shared" si="17"/>
        <v>0</v>
      </c>
      <c r="P74" s="91">
        <f t="shared" si="17"/>
        <v>0</v>
      </c>
      <c r="Q74" s="91">
        <f t="shared" si="17"/>
        <v>0</v>
      </c>
      <c r="R74" s="91">
        <f t="shared" si="17"/>
        <v>0</v>
      </c>
      <c r="S74" s="91">
        <f t="shared" si="15"/>
        <v>0</v>
      </c>
      <c r="T74" s="91">
        <f t="shared" si="15"/>
        <v>0</v>
      </c>
      <c r="U74" s="91">
        <f t="shared" si="15"/>
        <v>0</v>
      </c>
      <c r="V74" s="91">
        <f t="shared" si="15"/>
        <v>0</v>
      </c>
      <c r="W74" s="91">
        <f t="shared" si="15"/>
        <v>0</v>
      </c>
      <c r="X74" s="91">
        <f t="shared" si="15"/>
        <v>0</v>
      </c>
      <c r="Y74" s="91">
        <f t="shared" si="15"/>
        <v>0</v>
      </c>
      <c r="Z74" s="91">
        <f t="shared" si="15"/>
        <v>0</v>
      </c>
      <c r="AA74" s="91">
        <f t="shared" si="15"/>
        <v>0</v>
      </c>
      <c r="AB74" s="91">
        <f t="shared" si="15"/>
        <v>0</v>
      </c>
      <c r="AC74" s="91">
        <f t="shared" si="15"/>
        <v>0</v>
      </c>
      <c r="AD74" s="91">
        <f t="shared" si="15"/>
        <v>0</v>
      </c>
      <c r="AE74" s="91">
        <f t="shared" si="15"/>
        <v>0</v>
      </c>
      <c r="AF74" s="91">
        <f t="shared" si="15"/>
        <v>0</v>
      </c>
      <c r="AG74" s="91">
        <f t="shared" si="15"/>
        <v>0</v>
      </c>
      <c r="AH74" s="91">
        <f t="shared" si="15"/>
        <v>0</v>
      </c>
      <c r="AI74" s="91">
        <f t="shared" si="16"/>
        <v>0</v>
      </c>
      <c r="AJ74" s="91">
        <f t="shared" si="14"/>
        <v>0</v>
      </c>
      <c r="AK74" s="91">
        <f t="shared" si="14"/>
        <v>0</v>
      </c>
      <c r="AL74" s="91">
        <f t="shared" si="14"/>
        <v>0</v>
      </c>
      <c r="AM74" s="91">
        <f t="shared" si="14"/>
        <v>0</v>
      </c>
      <c r="AN74" s="91">
        <f t="shared" si="14"/>
        <v>0</v>
      </c>
      <c r="AO74" s="91">
        <f t="shared" si="14"/>
        <v>0</v>
      </c>
      <c r="AP74" s="91">
        <f t="shared" si="14"/>
        <v>0</v>
      </c>
      <c r="AQ74" s="91">
        <f t="shared" si="14"/>
        <v>0</v>
      </c>
      <c r="AR74" s="91">
        <f t="shared" si="14"/>
        <v>0</v>
      </c>
      <c r="AS74" s="91">
        <f t="shared" si="14"/>
        <v>0</v>
      </c>
      <c r="AT74" s="91">
        <f t="shared" si="14"/>
        <v>0</v>
      </c>
      <c r="AU74" s="91" t="s">
        <v>78</v>
      </c>
      <c r="AV74" s="91"/>
      <c r="AW74" s="91"/>
    </row>
    <row r="75" spans="1:49" x14ac:dyDescent="0.25">
      <c r="A75" s="91"/>
      <c r="B75" s="94"/>
      <c r="C75" s="95"/>
      <c r="D75" s="91" t="s">
        <v>78</v>
      </c>
      <c r="E75" s="91" t="s">
        <v>78</v>
      </c>
      <c r="F75" s="91" t="s">
        <v>78</v>
      </c>
      <c r="G75" s="91" t="s">
        <v>78</v>
      </c>
      <c r="H75" s="91" t="s">
        <v>78</v>
      </c>
      <c r="I75" s="91" t="s">
        <v>78</v>
      </c>
      <c r="J75" s="91" t="s">
        <v>78</v>
      </c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 t="s">
        <v>78</v>
      </c>
      <c r="AD75" s="91" t="s">
        <v>78</v>
      </c>
      <c r="AE75" s="91" t="s">
        <v>78</v>
      </c>
      <c r="AF75" s="91" t="s">
        <v>78</v>
      </c>
      <c r="AG75" s="91" t="s">
        <v>78</v>
      </c>
      <c r="AH75" s="91" t="s">
        <v>78</v>
      </c>
      <c r="AI75" s="91" t="s">
        <v>78</v>
      </c>
      <c r="AJ75" s="91" t="s">
        <v>78</v>
      </c>
      <c r="AK75" s="91" t="s">
        <v>78</v>
      </c>
      <c r="AL75" s="91" t="s">
        <v>78</v>
      </c>
      <c r="AM75" s="91" t="s">
        <v>78</v>
      </c>
      <c r="AN75" s="91" t="s">
        <v>78</v>
      </c>
      <c r="AO75" s="91" t="s">
        <v>78</v>
      </c>
      <c r="AP75" s="91" t="s">
        <v>78</v>
      </c>
      <c r="AQ75" s="91" t="s">
        <v>78</v>
      </c>
      <c r="AR75" s="91" t="s">
        <v>78</v>
      </c>
      <c r="AS75" s="91" t="s">
        <v>78</v>
      </c>
      <c r="AT75" s="91" t="s">
        <v>78</v>
      </c>
      <c r="AU75" s="91" t="s">
        <v>78</v>
      </c>
      <c r="AV75" s="91"/>
      <c r="AW75" s="9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90" zoomScaleNormal="90" workbookViewId="0">
      <selection activeCell="G18" sqref="G18"/>
    </sheetView>
  </sheetViews>
  <sheetFormatPr defaultColWidth="9.09765625" defaultRowHeight="11.5" x14ac:dyDescent="0.25"/>
  <cols>
    <col min="1" max="1" width="36.09765625" style="62" customWidth="1"/>
    <col min="2" max="2" width="9.296875" style="62" customWidth="1"/>
    <col min="3" max="3" width="9.69921875" style="62" customWidth="1"/>
    <col min="4" max="4" width="11.296875" style="62" customWidth="1"/>
    <col min="5" max="5" width="25.69921875" style="62" customWidth="1"/>
    <col min="6" max="6" width="1.69921875" style="84" customWidth="1"/>
    <col min="7" max="7" width="34.8984375" style="62" bestFit="1" customWidth="1"/>
    <col min="8" max="9" width="9.8984375" style="62" bestFit="1" customWidth="1"/>
    <col min="10" max="16384" width="9.09765625" style="62"/>
  </cols>
  <sheetData>
    <row r="1" spans="1:9" x14ac:dyDescent="0.25">
      <c r="A1" s="110" t="s">
        <v>119</v>
      </c>
      <c r="G1" s="110" t="s">
        <v>110</v>
      </c>
    </row>
    <row r="3" spans="1:9" ht="23" x14ac:dyDescent="0.25">
      <c r="A3" s="65" t="s">
        <v>57</v>
      </c>
      <c r="B3" s="65" t="s">
        <v>58</v>
      </c>
      <c r="C3" s="65" t="s">
        <v>6</v>
      </c>
      <c r="D3" s="65" t="s">
        <v>69</v>
      </c>
      <c r="G3" s="65" t="s">
        <v>118</v>
      </c>
      <c r="H3" s="75" t="s">
        <v>80</v>
      </c>
      <c r="I3" s="75" t="s">
        <v>111</v>
      </c>
    </row>
    <row r="4" spans="1:9" ht="12" x14ac:dyDescent="0.3">
      <c r="A4" s="62" t="s">
        <v>59</v>
      </c>
      <c r="B4" s="63">
        <v>0.01</v>
      </c>
      <c r="C4" s="63">
        <v>0.01</v>
      </c>
      <c r="D4" s="66" t="s">
        <v>0</v>
      </c>
      <c r="E4" s="66" t="s">
        <v>91</v>
      </c>
      <c r="G4" s="62" t="str">
        <f>social_cost!C5</f>
        <v>Smallest avoid fail diameter</v>
      </c>
      <c r="H4" s="29">
        <f>social_cost!D5</f>
        <v>300</v>
      </c>
      <c r="I4" s="29">
        <f>HLOOKUP(social_cost!$B$4,social_cost!$D$1:$AT$7,5,FALSE)</f>
        <v>300</v>
      </c>
    </row>
    <row r="5" spans="1:9" ht="12" x14ac:dyDescent="0.3">
      <c r="A5" s="62" t="s">
        <v>60</v>
      </c>
      <c r="B5" s="109">
        <f>RCrtf</f>
        <v>0.72499999999999998</v>
      </c>
      <c r="C5" s="62">
        <f>AtkinsCardno_v1_6_21dec2015!E13</f>
        <v>0.72499999999999998</v>
      </c>
      <c r="D5" s="66" t="s">
        <v>54</v>
      </c>
      <c r="E5" s="66" t="s">
        <v>126</v>
      </c>
      <c r="G5" s="62" t="str">
        <f>social_cost!C6</f>
        <v># crew staff notionally allocated to water</v>
      </c>
      <c r="H5" s="29">
        <f>social_cost!D6</f>
        <v>97.999604422243678</v>
      </c>
      <c r="I5" s="29">
        <f>HLOOKUP(social_cost!$B$4,social_cost!$D$1:$AT$7,6,FALSE)</f>
        <v>88.199643980019317</v>
      </c>
    </row>
    <row r="6" spans="1:9" ht="12" x14ac:dyDescent="0.3">
      <c r="A6" s="62" t="s">
        <v>61</v>
      </c>
      <c r="B6" s="152">
        <v>7.2293577981651383E-2</v>
      </c>
      <c r="C6" s="67">
        <v>0</v>
      </c>
      <c r="D6" s="66" t="s">
        <v>70</v>
      </c>
      <c r="G6" s="62" t="str">
        <f>social_cost!C7</f>
        <v>social cost of strategy ($m/yr)</v>
      </c>
      <c r="H6" s="29">
        <f>social_cost!D7</f>
        <v>185.63503653024344</v>
      </c>
      <c r="I6" s="29">
        <f>social_cost!A4</f>
        <v>185.33687256276204</v>
      </c>
    </row>
    <row r="7" spans="1:9" ht="12" x14ac:dyDescent="0.3">
      <c r="A7" s="62" t="s">
        <v>62</v>
      </c>
      <c r="B7" s="152">
        <v>1.0040628753620457E-2</v>
      </c>
      <c r="C7" s="67">
        <v>0</v>
      </c>
      <c r="D7" s="66" t="s">
        <v>54</v>
      </c>
      <c r="E7" s="66" t="s">
        <v>126</v>
      </c>
      <c r="G7" s="62" t="str">
        <f>social_cost!C3</f>
        <v># prop suffering &gt;5hr unplanned interruption</v>
      </c>
      <c r="H7" s="29">
        <f>pNlong!D7</f>
        <v>32684.304733152519</v>
      </c>
      <c r="I7" s="29">
        <f>social_cost!C4</f>
        <v>37127.695430915992</v>
      </c>
    </row>
    <row r="8" spans="1:9" ht="12" x14ac:dyDescent="0.3">
      <c r="A8" s="132" t="s">
        <v>65</v>
      </c>
      <c r="B8" s="137"/>
      <c r="C8" s="112">
        <v>0</v>
      </c>
      <c r="D8" s="113" t="s">
        <v>71</v>
      </c>
      <c r="E8" s="171" t="s">
        <v>112</v>
      </c>
    </row>
    <row r="9" spans="1:9" ht="12" x14ac:dyDescent="0.3">
      <c r="A9" s="132" t="s">
        <v>66</v>
      </c>
      <c r="B9" s="111"/>
      <c r="C9" s="112">
        <v>0</v>
      </c>
      <c r="D9" s="113" t="s">
        <v>55</v>
      </c>
      <c r="E9" s="171"/>
    </row>
    <row r="10" spans="1:9" ht="12" x14ac:dyDescent="0.3">
      <c r="A10" s="76" t="s">
        <v>63</v>
      </c>
      <c r="B10" s="21">
        <v>5.2424639580602888</v>
      </c>
      <c r="C10" s="130">
        <v>0</v>
      </c>
      <c r="D10" s="131" t="s">
        <v>71</v>
      </c>
      <c r="E10" s="133"/>
    </row>
    <row r="11" spans="1:9" ht="12" x14ac:dyDescent="0.3">
      <c r="A11" s="76" t="s">
        <v>64</v>
      </c>
      <c r="B11" s="76">
        <f>AtkinsCardno_v1_6_21dec2015!E10*1000000</f>
        <v>220</v>
      </c>
      <c r="C11" s="130">
        <v>0</v>
      </c>
      <c r="D11" s="131" t="s">
        <v>72</v>
      </c>
      <c r="E11" s="133"/>
    </row>
    <row r="12" spans="1:9" ht="12" x14ac:dyDescent="0.3">
      <c r="A12" s="62" t="s">
        <v>67</v>
      </c>
      <c r="B12" s="152">
        <v>7.6983094928478546E-2</v>
      </c>
      <c r="C12" s="152">
        <v>0.31218546791065876</v>
      </c>
      <c r="D12" s="66" t="s">
        <v>73</v>
      </c>
    </row>
    <row r="13" spans="1:9" ht="12" x14ac:dyDescent="0.3">
      <c r="A13" s="62" t="s">
        <v>68</v>
      </c>
      <c r="B13" s="152">
        <v>0.57943925233644855</v>
      </c>
      <c r="C13" s="152">
        <v>0.77942835652500941</v>
      </c>
      <c r="D13" s="66" t="s">
        <v>70</v>
      </c>
    </row>
    <row r="15" spans="1:9" ht="12" x14ac:dyDescent="0.3">
      <c r="A15" s="62" t="s">
        <v>74</v>
      </c>
      <c r="B15" s="22">
        <v>200000</v>
      </c>
      <c r="E15" s="66" t="s">
        <v>126</v>
      </c>
    </row>
    <row r="16" spans="1:9" x14ac:dyDescent="0.25">
      <c r="B16" s="85"/>
    </row>
    <row r="17" spans="1:9" x14ac:dyDescent="0.25">
      <c r="A17" s="62" t="s">
        <v>96</v>
      </c>
      <c r="B17" s="74" t="s">
        <v>86</v>
      </c>
    </row>
    <row r="18" spans="1:9" ht="23" x14ac:dyDescent="0.25">
      <c r="A18" s="71" t="s">
        <v>117</v>
      </c>
      <c r="B18" s="65" t="s">
        <v>86</v>
      </c>
      <c r="C18" s="65" t="s">
        <v>87</v>
      </c>
      <c r="D18" s="107">
        <v>0.01</v>
      </c>
      <c r="G18" s="114"/>
      <c r="H18" s="115"/>
      <c r="I18" s="115"/>
    </row>
    <row r="19" spans="1:9" x14ac:dyDescent="0.25">
      <c r="A19" s="62" t="s">
        <v>88</v>
      </c>
      <c r="B19" s="21">
        <v>1.22</v>
      </c>
      <c r="C19" s="21">
        <v>0.56000000000000005</v>
      </c>
      <c r="G19" s="116"/>
      <c r="H19" s="116"/>
      <c r="I19" s="117"/>
    </row>
    <row r="20" spans="1:9" x14ac:dyDescent="0.25">
      <c r="A20" s="62" t="s">
        <v>89</v>
      </c>
      <c r="B20" s="21">
        <v>4.96</v>
      </c>
      <c r="C20" s="21">
        <v>2.27</v>
      </c>
      <c r="G20" s="116"/>
      <c r="H20" s="116"/>
      <c r="I20" s="118"/>
    </row>
    <row r="21" spans="1:9" ht="12" x14ac:dyDescent="0.3">
      <c r="A21" s="66" t="s">
        <v>90</v>
      </c>
      <c r="B21" s="108"/>
      <c r="C21" s="108"/>
      <c r="G21" s="116"/>
      <c r="H21" s="116"/>
      <c r="I21" s="118"/>
    </row>
    <row r="22" spans="1:9" x14ac:dyDescent="0.25">
      <c r="A22" s="119"/>
      <c r="B22" s="120"/>
      <c r="C22" s="120"/>
      <c r="D22" s="83"/>
      <c r="E22" s="83"/>
    </row>
    <row r="25" spans="1:9" x14ac:dyDescent="0.25">
      <c r="A25" s="170" t="s">
        <v>100</v>
      </c>
      <c r="B25" s="169">
        <v>0.30499999999999999</v>
      </c>
      <c r="C25" s="168" t="s">
        <v>109</v>
      </c>
    </row>
    <row r="26" spans="1:9" x14ac:dyDescent="0.25">
      <c r="A26" s="62" t="s">
        <v>106</v>
      </c>
      <c r="B26" s="29">
        <f>pNall!D7</f>
        <v>113123.45292269993</v>
      </c>
      <c r="C26" s="29">
        <f>C27+C28</f>
        <v>235847.8</v>
      </c>
    </row>
    <row r="27" spans="1:9" x14ac:dyDescent="0.25">
      <c r="A27" s="62" t="s">
        <v>107</v>
      </c>
      <c r="B27" s="29">
        <f>pNlong!D7</f>
        <v>32684.304733152519</v>
      </c>
      <c r="C27" s="22">
        <v>32680.799999999999</v>
      </c>
      <c r="D27" s="62" t="s">
        <v>123</v>
      </c>
    </row>
    <row r="28" spans="1:9" x14ac:dyDescent="0.25">
      <c r="A28" s="62" t="s">
        <v>108</v>
      </c>
      <c r="B28" s="29">
        <f>B26-B27</f>
        <v>80439.148189547413</v>
      </c>
      <c r="C28" s="22">
        <v>203167</v>
      </c>
      <c r="D28" s="62" t="s">
        <v>105</v>
      </c>
    </row>
    <row r="30" spans="1:9" x14ac:dyDescent="0.25">
      <c r="A30" s="86" t="s">
        <v>113</v>
      </c>
      <c r="B30" s="87">
        <v>300</v>
      </c>
    </row>
  </sheetData>
  <mergeCells count="1">
    <mergeCell ref="E8:E9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&amp;L&amp;D&amp;C&amp;F&amp;R&amp;A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E1" zoomScale="90" zoomScaleNormal="90" workbookViewId="0">
      <selection activeCell="L3" sqref="L3"/>
    </sheetView>
  </sheetViews>
  <sheetFormatPr defaultColWidth="9.59765625" defaultRowHeight="11.5" x14ac:dyDescent="0.25"/>
  <cols>
    <col min="1" max="1" width="15.69921875" style="27" bestFit="1" customWidth="1"/>
    <col min="2" max="2" width="7.09765625" style="27" bestFit="1" customWidth="1"/>
    <col min="3" max="3" width="9.296875" style="27" bestFit="1" customWidth="1"/>
    <col min="4" max="4" width="11.09765625" style="27" bestFit="1" customWidth="1"/>
    <col min="5" max="5" width="7.09765625" style="27" bestFit="1" customWidth="1"/>
    <col min="6" max="6" width="9.296875" style="27" bestFit="1" customWidth="1"/>
    <col min="7" max="8" width="12.09765625" style="27" bestFit="1" customWidth="1"/>
    <col min="9" max="9" width="15.296875" style="29" bestFit="1" customWidth="1"/>
    <col min="10" max="10" width="14.69921875" style="29" bestFit="1" customWidth="1"/>
    <col min="11" max="11" width="4.69921875" style="30" customWidth="1"/>
    <col min="12" max="12" width="15.09765625" style="30" bestFit="1" customWidth="1"/>
    <col min="13" max="13" width="8.69921875" style="30"/>
    <col min="14" max="14" width="13.09765625" style="30" customWidth="1"/>
    <col min="15" max="16384" width="9.59765625" style="27"/>
  </cols>
  <sheetData>
    <row r="1" spans="1:14" ht="58.5" x14ac:dyDescent="0.35">
      <c r="A1" s="25" t="s">
        <v>34</v>
      </c>
      <c r="B1" s="25" t="s">
        <v>25</v>
      </c>
      <c r="C1" s="25" t="s">
        <v>26</v>
      </c>
      <c r="D1" s="25" t="s">
        <v>27</v>
      </c>
      <c r="E1" s="25" t="s">
        <v>28</v>
      </c>
      <c r="F1" s="25" t="s">
        <v>29</v>
      </c>
      <c r="G1" s="25" t="s">
        <v>30</v>
      </c>
      <c r="H1" s="26" t="s">
        <v>35</v>
      </c>
      <c r="I1" s="29" t="s">
        <v>31</v>
      </c>
      <c r="J1" s="29" t="s">
        <v>32</v>
      </c>
      <c r="L1" s="31" t="s">
        <v>33</v>
      </c>
      <c r="M1" s="31" t="s">
        <v>101</v>
      </c>
      <c r="N1" s="32" t="str">
        <f>H1</f>
        <v>Total (m)</v>
      </c>
    </row>
    <row r="2" spans="1:14" x14ac:dyDescent="0.25">
      <c r="A2" s="121">
        <v>0</v>
      </c>
      <c r="B2" s="122"/>
      <c r="C2" s="122"/>
      <c r="D2" s="122"/>
      <c r="E2" s="122"/>
      <c r="F2" s="122"/>
      <c r="G2" s="121">
        <v>46.609541169517001</v>
      </c>
      <c r="H2" s="26">
        <f t="shared" ref="H2:H33" si="0">SUM(B2:G2)</f>
        <v>46.609541169517001</v>
      </c>
      <c r="I2" s="29">
        <f t="shared" ref="I2:I33" si="1">IF($A2&lt;300,$H2,"")</f>
        <v>46.609541169517001</v>
      </c>
      <c r="J2" s="29" t="str">
        <f t="shared" ref="J2:J33" si="2">IF($A2&lt;300,"",$H2)</f>
        <v/>
      </c>
      <c r="L2" s="30">
        <f t="shared" ref="L2:L33" si="3">PI()*($A2/2)^2</f>
        <v>0</v>
      </c>
      <c r="M2" s="33">
        <f>L2/L$3*input!$B$25</f>
        <v>0</v>
      </c>
      <c r="N2" s="33">
        <f>H2</f>
        <v>46.609541169517001</v>
      </c>
    </row>
    <row r="3" spans="1:14" x14ac:dyDescent="0.25">
      <c r="A3" s="121">
        <v>20</v>
      </c>
      <c r="B3" s="122"/>
      <c r="C3" s="122"/>
      <c r="D3" s="122"/>
      <c r="E3" s="122"/>
      <c r="F3" s="122"/>
      <c r="G3" s="121">
        <v>2708.2278393734955</v>
      </c>
      <c r="H3" s="26">
        <f t="shared" si="0"/>
        <v>2708.2278393734955</v>
      </c>
      <c r="I3" s="29">
        <f t="shared" si="1"/>
        <v>2708.2278393734955</v>
      </c>
      <c r="J3" s="29" t="str">
        <f t="shared" si="2"/>
        <v/>
      </c>
      <c r="L3" s="34">
        <f t="shared" si="3"/>
        <v>314.15926535897933</v>
      </c>
      <c r="M3" s="33">
        <f>L3/L$3*input!$B$25</f>
        <v>0.30499999999999999</v>
      </c>
      <c r="N3" s="33">
        <f t="shared" ref="N3:N66" si="4">H3</f>
        <v>2708.2278393734955</v>
      </c>
    </row>
    <row r="4" spans="1:14" x14ac:dyDescent="0.25">
      <c r="A4" s="121">
        <v>25</v>
      </c>
      <c r="B4" s="122"/>
      <c r="C4" s="122"/>
      <c r="D4" s="122"/>
      <c r="E4" s="122"/>
      <c r="F4" s="122"/>
      <c r="G4" s="121">
        <v>6386.7416700464782</v>
      </c>
      <c r="H4" s="26">
        <f t="shared" si="0"/>
        <v>6386.7416700464782</v>
      </c>
      <c r="I4" s="29">
        <f t="shared" si="1"/>
        <v>6386.7416700464782</v>
      </c>
      <c r="J4" s="29" t="str">
        <f t="shared" si="2"/>
        <v/>
      </c>
      <c r="L4" s="34">
        <f t="shared" si="3"/>
        <v>490.87385212340519</v>
      </c>
      <c r="M4" s="33">
        <f>L4/L$3*input!$B$25</f>
        <v>0.4765625</v>
      </c>
      <c r="N4" s="33">
        <f t="shared" si="4"/>
        <v>6386.7416700464782</v>
      </c>
    </row>
    <row r="5" spans="1:14" x14ac:dyDescent="0.25">
      <c r="A5" s="121">
        <v>32</v>
      </c>
      <c r="B5" s="122"/>
      <c r="C5" s="122"/>
      <c r="D5" s="121">
        <v>33.625807192580005</v>
      </c>
      <c r="E5" s="122"/>
      <c r="F5" s="122"/>
      <c r="G5" s="121">
        <v>2617.3454799476467</v>
      </c>
      <c r="H5" s="26">
        <f t="shared" si="0"/>
        <v>2650.9712871402267</v>
      </c>
      <c r="I5" s="29">
        <f t="shared" si="1"/>
        <v>2650.9712871402267</v>
      </c>
      <c r="J5" s="29" t="str">
        <f t="shared" si="2"/>
        <v/>
      </c>
      <c r="L5" s="34">
        <f t="shared" si="3"/>
        <v>804.24771931898704</v>
      </c>
      <c r="M5" s="33">
        <f>L5/L$3*input!$B$25</f>
        <v>0.78080000000000005</v>
      </c>
      <c r="N5" s="33">
        <f t="shared" si="4"/>
        <v>2650.9712871402267</v>
      </c>
    </row>
    <row r="6" spans="1:14" x14ac:dyDescent="0.25">
      <c r="A6" s="121">
        <v>40</v>
      </c>
      <c r="B6" s="122"/>
      <c r="C6" s="122"/>
      <c r="D6" s="122"/>
      <c r="E6" s="122"/>
      <c r="F6" s="122"/>
      <c r="G6" s="121">
        <v>7052.7993038857139</v>
      </c>
      <c r="H6" s="26">
        <f t="shared" si="0"/>
        <v>7052.7993038857139</v>
      </c>
      <c r="I6" s="29">
        <f t="shared" si="1"/>
        <v>7052.7993038857139</v>
      </c>
      <c r="J6" s="29" t="str">
        <f t="shared" si="2"/>
        <v/>
      </c>
      <c r="L6" s="34">
        <f t="shared" si="3"/>
        <v>1256.6370614359173</v>
      </c>
      <c r="M6" s="33">
        <f>L6/L$3*input!$B$25</f>
        <v>1.22</v>
      </c>
      <c r="N6" s="33">
        <f t="shared" si="4"/>
        <v>7052.7993038857139</v>
      </c>
    </row>
    <row r="7" spans="1:14" x14ac:dyDescent="0.25">
      <c r="A7" s="121">
        <v>50</v>
      </c>
      <c r="B7" s="122"/>
      <c r="C7" s="122"/>
      <c r="D7" s="121">
        <v>130.63281500242999</v>
      </c>
      <c r="E7" s="122"/>
      <c r="F7" s="122"/>
      <c r="G7" s="121">
        <v>4716.473185806286</v>
      </c>
      <c r="H7" s="26">
        <f t="shared" si="0"/>
        <v>4847.1060008087161</v>
      </c>
      <c r="I7" s="29">
        <f t="shared" si="1"/>
        <v>4847.1060008087161</v>
      </c>
      <c r="J7" s="29" t="str">
        <f t="shared" si="2"/>
        <v/>
      </c>
      <c r="L7" s="34">
        <f t="shared" si="3"/>
        <v>1963.4954084936207</v>
      </c>
      <c r="M7" s="33">
        <f>L7/L$3*input!$B$25</f>
        <v>1.90625</v>
      </c>
      <c r="N7" s="33">
        <f t="shared" si="4"/>
        <v>4847.1060008087161</v>
      </c>
    </row>
    <row r="8" spans="1:14" x14ac:dyDescent="0.25">
      <c r="A8" s="121">
        <v>63</v>
      </c>
      <c r="B8" s="122"/>
      <c r="C8" s="122"/>
      <c r="D8" s="121">
        <v>8458.9007496894228</v>
      </c>
      <c r="E8" s="122"/>
      <c r="F8" s="122"/>
      <c r="G8" s="121">
        <v>846.22509568935106</v>
      </c>
      <c r="H8" s="26">
        <f t="shared" si="0"/>
        <v>9305.1258453787741</v>
      </c>
      <c r="I8" s="29">
        <f t="shared" si="1"/>
        <v>9305.1258453787741</v>
      </c>
      <c r="J8" s="29" t="str">
        <f t="shared" si="2"/>
        <v/>
      </c>
      <c r="L8" s="34">
        <f t="shared" si="3"/>
        <v>3117.2453105244722</v>
      </c>
      <c r="M8" s="33">
        <f>L8/L$3*input!$B$25</f>
        <v>3.0263624999999998</v>
      </c>
      <c r="N8" s="33">
        <f t="shared" si="4"/>
        <v>9305.1258453787741</v>
      </c>
    </row>
    <row r="9" spans="1:14" x14ac:dyDescent="0.25">
      <c r="A9" s="121">
        <v>65</v>
      </c>
      <c r="B9" s="122"/>
      <c r="C9" s="122"/>
      <c r="D9" s="122"/>
      <c r="E9" s="122"/>
      <c r="F9" s="122"/>
      <c r="G9" s="121">
        <v>132.52614684148301</v>
      </c>
      <c r="H9" s="26">
        <f t="shared" si="0"/>
        <v>132.52614684148301</v>
      </c>
      <c r="I9" s="29">
        <f t="shared" si="1"/>
        <v>132.52614684148301</v>
      </c>
      <c r="J9" s="29" t="str">
        <f t="shared" si="2"/>
        <v/>
      </c>
      <c r="L9" s="34">
        <f t="shared" si="3"/>
        <v>3318.3072403542192</v>
      </c>
      <c r="M9" s="33">
        <f>L9/L$3*input!$B$25</f>
        <v>3.2215625000000001</v>
      </c>
      <c r="N9" s="33">
        <f t="shared" si="4"/>
        <v>132.52614684148301</v>
      </c>
    </row>
    <row r="10" spans="1:14" x14ac:dyDescent="0.25">
      <c r="A10" s="121">
        <v>75</v>
      </c>
      <c r="B10" s="122"/>
      <c r="C10" s="122"/>
      <c r="D10" s="122"/>
      <c r="E10" s="122"/>
      <c r="F10" s="122"/>
      <c r="G10" s="121">
        <v>626.56042837768393</v>
      </c>
      <c r="H10" s="26">
        <f t="shared" si="0"/>
        <v>626.56042837768393</v>
      </c>
      <c r="I10" s="29">
        <f t="shared" si="1"/>
        <v>626.56042837768393</v>
      </c>
      <c r="J10" s="29" t="str">
        <f t="shared" si="2"/>
        <v/>
      </c>
      <c r="L10" s="34">
        <f t="shared" si="3"/>
        <v>4417.8646691106469</v>
      </c>
      <c r="M10" s="33">
        <f>L10/L$3*input!$B$25</f>
        <v>4.2890625</v>
      </c>
      <c r="N10" s="33">
        <f t="shared" si="4"/>
        <v>626.56042837768393</v>
      </c>
    </row>
    <row r="11" spans="1:14" x14ac:dyDescent="0.25">
      <c r="A11" s="121">
        <v>80</v>
      </c>
      <c r="B11" s="122"/>
      <c r="C11" s="121">
        <v>7.2736186382209995</v>
      </c>
      <c r="D11" s="122"/>
      <c r="E11" s="122"/>
      <c r="F11" s="121">
        <v>56.041582219750005</v>
      </c>
      <c r="G11" s="121">
        <v>2626.395927468745</v>
      </c>
      <c r="H11" s="26">
        <f t="shared" si="0"/>
        <v>2689.7111283267159</v>
      </c>
      <c r="I11" s="29">
        <f t="shared" si="1"/>
        <v>2689.7111283267159</v>
      </c>
      <c r="J11" s="29" t="str">
        <f t="shared" si="2"/>
        <v/>
      </c>
      <c r="L11" s="34">
        <f t="shared" si="3"/>
        <v>5026.5482457436692</v>
      </c>
      <c r="M11" s="33">
        <f>L11/L$3*input!$B$25</f>
        <v>4.88</v>
      </c>
      <c r="N11" s="33">
        <f t="shared" si="4"/>
        <v>2689.7111283267159</v>
      </c>
    </row>
    <row r="12" spans="1:14" x14ac:dyDescent="0.25">
      <c r="A12" s="121">
        <v>90</v>
      </c>
      <c r="B12" s="122"/>
      <c r="C12" s="122"/>
      <c r="D12" s="121">
        <v>1686.0226257793449</v>
      </c>
      <c r="E12" s="122"/>
      <c r="F12" s="122"/>
      <c r="G12" s="121">
        <v>16454.565980050098</v>
      </c>
      <c r="H12" s="26">
        <f t="shared" si="0"/>
        <v>18140.588605829442</v>
      </c>
      <c r="I12" s="29">
        <f t="shared" si="1"/>
        <v>18140.588605829442</v>
      </c>
      <c r="J12" s="29" t="str">
        <f t="shared" si="2"/>
        <v/>
      </c>
      <c r="L12" s="34">
        <f t="shared" si="3"/>
        <v>6361.7251235193307</v>
      </c>
      <c r="M12" s="33">
        <f>L12/L$3*input!$B$25</f>
        <v>6.1762499999999987</v>
      </c>
      <c r="N12" s="33">
        <f t="shared" si="4"/>
        <v>18140.588605829442</v>
      </c>
    </row>
    <row r="13" spans="1:14" x14ac:dyDescent="0.25">
      <c r="A13" s="121">
        <v>100</v>
      </c>
      <c r="B13" s="121">
        <v>4269.1417230038642</v>
      </c>
      <c r="C13" s="121">
        <v>184819.47019123059</v>
      </c>
      <c r="D13" s="121">
        <v>1224408.4587077647</v>
      </c>
      <c r="E13" s="121">
        <v>4190.1961338050696</v>
      </c>
      <c r="F13" s="121">
        <v>180752.75400273374</v>
      </c>
      <c r="G13" s="121">
        <v>10516948.658164466</v>
      </c>
      <c r="H13" s="26">
        <f t="shared" si="0"/>
        <v>12115388.678923003</v>
      </c>
      <c r="I13" s="29">
        <f t="shared" si="1"/>
        <v>12115388.678923003</v>
      </c>
      <c r="J13" s="29" t="str">
        <f t="shared" si="2"/>
        <v/>
      </c>
      <c r="L13" s="34">
        <f t="shared" si="3"/>
        <v>7853.981633974483</v>
      </c>
      <c r="M13" s="33">
        <f>L13/L$3*input!$B$25</f>
        <v>7.625</v>
      </c>
      <c r="N13" s="33">
        <f t="shared" si="4"/>
        <v>12115388.678923003</v>
      </c>
    </row>
    <row r="14" spans="1:14" x14ac:dyDescent="0.25">
      <c r="A14" s="121">
        <v>110</v>
      </c>
      <c r="B14" s="121">
        <v>51.459021128789999</v>
      </c>
      <c r="C14" s="122"/>
      <c r="D14" s="121">
        <v>19.251695327360999</v>
      </c>
      <c r="E14" s="122"/>
      <c r="F14" s="122"/>
      <c r="G14" s="121">
        <v>795.85275518799995</v>
      </c>
      <c r="H14" s="26">
        <f t="shared" si="0"/>
        <v>866.56347164415092</v>
      </c>
      <c r="I14" s="29">
        <f t="shared" si="1"/>
        <v>866.56347164415092</v>
      </c>
      <c r="J14" s="29" t="str">
        <f t="shared" si="2"/>
        <v/>
      </c>
      <c r="L14" s="34">
        <f t="shared" si="3"/>
        <v>9503.317777109125</v>
      </c>
      <c r="M14" s="33">
        <f>L14/L$3*input!$B$25</f>
        <v>9.2262500000000003</v>
      </c>
      <c r="N14" s="33">
        <f t="shared" si="4"/>
        <v>866.56347164415092</v>
      </c>
    </row>
    <row r="15" spans="1:14" x14ac:dyDescent="0.25">
      <c r="A15" s="121">
        <v>121</v>
      </c>
      <c r="B15" s="122"/>
      <c r="C15" s="122"/>
      <c r="D15" s="122"/>
      <c r="E15" s="122"/>
      <c r="F15" s="122"/>
      <c r="G15" s="121">
        <v>6.6148388772899995</v>
      </c>
      <c r="H15" s="26">
        <f t="shared" si="0"/>
        <v>6.6148388772899995</v>
      </c>
      <c r="I15" s="29">
        <f t="shared" si="1"/>
        <v>6.6148388772899995</v>
      </c>
      <c r="J15" s="29" t="str">
        <f t="shared" si="2"/>
        <v/>
      </c>
      <c r="L15" s="34">
        <f t="shared" si="3"/>
        <v>11499.01451030204</v>
      </c>
      <c r="M15" s="33">
        <f>L15/L$3*input!$B$25</f>
        <v>11.163762499999999</v>
      </c>
      <c r="N15" s="33">
        <f t="shared" si="4"/>
        <v>6.6148388772899995</v>
      </c>
    </row>
    <row r="16" spans="1:14" x14ac:dyDescent="0.25">
      <c r="A16" s="121">
        <v>125</v>
      </c>
      <c r="B16" s="122"/>
      <c r="C16" s="122"/>
      <c r="D16" s="121">
        <v>392522.33907777182</v>
      </c>
      <c r="E16" s="122"/>
      <c r="F16" s="122"/>
      <c r="G16" s="121">
        <v>29973.764103927628</v>
      </c>
      <c r="H16" s="26">
        <f t="shared" si="0"/>
        <v>422496.10318169947</v>
      </c>
      <c r="I16" s="29">
        <f t="shared" si="1"/>
        <v>422496.10318169947</v>
      </c>
      <c r="J16" s="29" t="str">
        <f t="shared" si="2"/>
        <v/>
      </c>
      <c r="L16" s="34">
        <f t="shared" si="3"/>
        <v>12271.846303085129</v>
      </c>
      <c r="M16" s="33">
        <f>L16/L$3*input!$B$25</f>
        <v>11.9140625</v>
      </c>
      <c r="N16" s="33">
        <f t="shared" si="4"/>
        <v>422496.10318169947</v>
      </c>
    </row>
    <row r="17" spans="1:14" x14ac:dyDescent="0.25">
      <c r="A17" s="121">
        <v>140</v>
      </c>
      <c r="B17" s="122"/>
      <c r="C17" s="122"/>
      <c r="D17" s="122"/>
      <c r="E17" s="122"/>
      <c r="F17" s="122"/>
      <c r="G17" s="121">
        <v>4173.3112884715074</v>
      </c>
      <c r="H17" s="26">
        <f t="shared" si="0"/>
        <v>4173.3112884715074</v>
      </c>
      <c r="I17" s="29">
        <f t="shared" si="1"/>
        <v>4173.3112884715074</v>
      </c>
      <c r="J17" s="29" t="str">
        <f t="shared" si="2"/>
        <v/>
      </c>
      <c r="L17" s="34">
        <f t="shared" si="3"/>
        <v>15393.804002589986</v>
      </c>
      <c r="M17" s="33">
        <f>L17/L$3*input!$B$25</f>
        <v>14.945</v>
      </c>
      <c r="N17" s="33">
        <f t="shared" si="4"/>
        <v>4173.3112884715074</v>
      </c>
    </row>
    <row r="18" spans="1:14" x14ac:dyDescent="0.25">
      <c r="A18" s="121">
        <v>150</v>
      </c>
      <c r="B18" s="121">
        <v>3480.4882459317605</v>
      </c>
      <c r="C18" s="121">
        <v>74182.773519099617</v>
      </c>
      <c r="D18" s="121">
        <v>482716.36358208326</v>
      </c>
      <c r="E18" s="121">
        <v>2201.5393175122804</v>
      </c>
      <c r="F18" s="121">
        <v>69410.80673753265</v>
      </c>
      <c r="G18" s="121">
        <v>3141630.4631214081</v>
      </c>
      <c r="H18" s="26">
        <f t="shared" si="0"/>
        <v>3773622.4345235676</v>
      </c>
      <c r="I18" s="29">
        <f t="shared" si="1"/>
        <v>3773622.4345235676</v>
      </c>
      <c r="J18" s="29" t="str">
        <f t="shared" si="2"/>
        <v/>
      </c>
      <c r="L18" s="34">
        <f t="shared" si="3"/>
        <v>17671.458676442588</v>
      </c>
      <c r="M18" s="33">
        <f>L18/L$3*input!$B$25</f>
        <v>17.15625</v>
      </c>
      <c r="N18" s="33">
        <f t="shared" si="4"/>
        <v>3773622.4345235676</v>
      </c>
    </row>
    <row r="19" spans="1:14" x14ac:dyDescent="0.25">
      <c r="A19" s="121">
        <v>160</v>
      </c>
      <c r="B19" s="122"/>
      <c r="C19" s="122"/>
      <c r="D19" s="121">
        <v>115.1885601968</v>
      </c>
      <c r="E19" s="122"/>
      <c r="F19" s="122"/>
      <c r="G19" s="121">
        <v>2.0996344919999999</v>
      </c>
      <c r="H19" s="26">
        <f t="shared" si="0"/>
        <v>117.28819468879999</v>
      </c>
      <c r="I19" s="29">
        <f t="shared" si="1"/>
        <v>117.28819468879999</v>
      </c>
      <c r="J19" s="29" t="str">
        <f t="shared" si="2"/>
        <v/>
      </c>
      <c r="L19" s="34">
        <f t="shared" si="3"/>
        <v>20106.192982974677</v>
      </c>
      <c r="M19" s="33">
        <f>L19/L$3*input!$B$25</f>
        <v>19.52</v>
      </c>
      <c r="N19" s="33">
        <f t="shared" si="4"/>
        <v>117.28819468879999</v>
      </c>
    </row>
    <row r="20" spans="1:14" x14ac:dyDescent="0.25">
      <c r="A20" s="121">
        <v>168</v>
      </c>
      <c r="B20" s="122"/>
      <c r="C20" s="122"/>
      <c r="D20" s="122"/>
      <c r="E20" s="122"/>
      <c r="F20" s="122"/>
      <c r="G20" s="121">
        <v>1246.8151121670451</v>
      </c>
      <c r="H20" s="26">
        <f t="shared" si="0"/>
        <v>1246.8151121670451</v>
      </c>
      <c r="I20" s="29">
        <f t="shared" si="1"/>
        <v>1246.8151121670451</v>
      </c>
      <c r="J20" s="29" t="str">
        <f t="shared" si="2"/>
        <v/>
      </c>
      <c r="L20" s="34">
        <f t="shared" si="3"/>
        <v>22167.07776372958</v>
      </c>
      <c r="M20" s="33">
        <f>L20/L$3*input!$B$25</f>
        <v>21.520799999999994</v>
      </c>
      <c r="N20" s="33">
        <f t="shared" si="4"/>
        <v>1246.8151121670451</v>
      </c>
    </row>
    <row r="21" spans="1:14" x14ac:dyDescent="0.25">
      <c r="A21" s="121">
        <v>180</v>
      </c>
      <c r="B21" s="122"/>
      <c r="C21" s="121">
        <v>2.9990300512800001</v>
      </c>
      <c r="D21" s="121">
        <v>90980.41441532271</v>
      </c>
      <c r="E21" s="122"/>
      <c r="F21" s="122"/>
      <c r="G21" s="121">
        <v>12151.193066762251</v>
      </c>
      <c r="H21" s="26">
        <f t="shared" si="0"/>
        <v>103134.60651213625</v>
      </c>
      <c r="I21" s="29">
        <f t="shared" si="1"/>
        <v>103134.60651213625</v>
      </c>
      <c r="J21" s="29" t="str">
        <f t="shared" si="2"/>
        <v/>
      </c>
      <c r="L21" s="34">
        <f t="shared" si="3"/>
        <v>25446.900494077323</v>
      </c>
      <c r="M21" s="33">
        <f>L21/L$3*input!$B$25</f>
        <v>24.704999999999995</v>
      </c>
      <c r="N21" s="33">
        <f t="shared" si="4"/>
        <v>103134.60651213625</v>
      </c>
    </row>
    <row r="22" spans="1:14" x14ac:dyDescent="0.25">
      <c r="A22" s="121">
        <v>200</v>
      </c>
      <c r="B22" s="121">
        <v>482.47942129851106</v>
      </c>
      <c r="C22" s="121">
        <v>41136.973751172402</v>
      </c>
      <c r="D22" s="121">
        <v>177873.74492140769</v>
      </c>
      <c r="E22" s="121">
        <v>1284.6180393654299</v>
      </c>
      <c r="F22" s="121">
        <v>35078.816071120644</v>
      </c>
      <c r="G22" s="121">
        <v>1159095.5733275656</v>
      </c>
      <c r="H22" s="26">
        <f t="shared" si="0"/>
        <v>1414952.2055319303</v>
      </c>
      <c r="I22" s="29">
        <f t="shared" si="1"/>
        <v>1414952.2055319303</v>
      </c>
      <c r="J22" s="29" t="str">
        <f t="shared" si="2"/>
        <v/>
      </c>
      <c r="L22" s="34">
        <f t="shared" si="3"/>
        <v>31415.926535897932</v>
      </c>
      <c r="M22" s="33">
        <f>L22/L$3*input!$B$25</f>
        <v>30.5</v>
      </c>
      <c r="N22" s="33">
        <f t="shared" si="4"/>
        <v>1414952.2055319303</v>
      </c>
    </row>
    <row r="23" spans="1:14" x14ac:dyDescent="0.25">
      <c r="A23" s="121">
        <v>219</v>
      </c>
      <c r="B23" s="122"/>
      <c r="C23" s="122"/>
      <c r="D23" s="122"/>
      <c r="E23" s="122"/>
      <c r="F23" s="122"/>
      <c r="G23" s="121">
        <v>561.19336137702305</v>
      </c>
      <c r="H23" s="26">
        <f t="shared" si="0"/>
        <v>561.19336137702305</v>
      </c>
      <c r="I23" s="29">
        <f t="shared" si="1"/>
        <v>561.19336137702305</v>
      </c>
      <c r="J23" s="29" t="str">
        <f t="shared" si="2"/>
        <v/>
      </c>
      <c r="L23" s="34">
        <f t="shared" si="3"/>
        <v>37668.481314705015</v>
      </c>
      <c r="M23" s="33">
        <f>L23/L$3*input!$B$25</f>
        <v>36.570262499999998</v>
      </c>
      <c r="N23" s="33">
        <f t="shared" si="4"/>
        <v>561.19336137702305</v>
      </c>
    </row>
    <row r="24" spans="1:14" x14ac:dyDescent="0.25">
      <c r="A24" s="121">
        <v>225</v>
      </c>
      <c r="B24" s="122"/>
      <c r="C24" s="122"/>
      <c r="D24" s="121">
        <v>1031.9655063605401</v>
      </c>
      <c r="E24" s="122"/>
      <c r="F24" s="121">
        <v>8.2639134700699994</v>
      </c>
      <c r="G24" s="121">
        <v>43760.134324493731</v>
      </c>
      <c r="H24" s="26">
        <f t="shared" si="0"/>
        <v>44800.363744324342</v>
      </c>
      <c r="I24" s="29">
        <f t="shared" si="1"/>
        <v>44800.363744324342</v>
      </c>
      <c r="J24" s="29" t="str">
        <f t="shared" si="2"/>
        <v/>
      </c>
      <c r="L24" s="34">
        <f t="shared" si="3"/>
        <v>39760.782021995816</v>
      </c>
      <c r="M24" s="33">
        <f>L24/L$3*input!$B$25</f>
        <v>38.601562499999993</v>
      </c>
      <c r="N24" s="33">
        <f t="shared" si="4"/>
        <v>44800.363744324342</v>
      </c>
    </row>
    <row r="25" spans="1:14" x14ac:dyDescent="0.25">
      <c r="A25" s="121">
        <v>250</v>
      </c>
      <c r="B25" s="121">
        <v>79.314069345160007</v>
      </c>
      <c r="C25" s="121">
        <v>20498.887500959947</v>
      </c>
      <c r="D25" s="121">
        <v>88954.653345033119</v>
      </c>
      <c r="E25" s="122"/>
      <c r="F25" s="121">
        <v>21252.327330579432</v>
      </c>
      <c r="G25" s="121">
        <v>743540.97452877183</v>
      </c>
      <c r="H25" s="26">
        <f t="shared" si="0"/>
        <v>874326.15677468944</v>
      </c>
      <c r="I25" s="29">
        <f t="shared" si="1"/>
        <v>874326.15677468944</v>
      </c>
      <c r="J25" s="29" t="str">
        <f t="shared" si="2"/>
        <v/>
      </c>
      <c r="L25" s="34">
        <f t="shared" si="3"/>
        <v>49087.385212340516</v>
      </c>
      <c r="M25" s="33">
        <f>L25/L$3*input!$B$25</f>
        <v>47.65625</v>
      </c>
      <c r="N25" s="33">
        <f t="shared" si="4"/>
        <v>874326.15677468944</v>
      </c>
    </row>
    <row r="26" spans="1:14" x14ac:dyDescent="0.25">
      <c r="A26" s="121">
        <v>273</v>
      </c>
      <c r="B26" s="122"/>
      <c r="C26" s="122"/>
      <c r="D26" s="122"/>
      <c r="E26" s="122"/>
      <c r="F26" s="122"/>
      <c r="G26" s="121">
        <v>768.67328542387997</v>
      </c>
      <c r="H26" s="26">
        <f t="shared" si="0"/>
        <v>768.67328542387997</v>
      </c>
      <c r="I26" s="29">
        <f t="shared" si="1"/>
        <v>768.67328542387997</v>
      </c>
      <c r="J26" s="29" t="str">
        <f t="shared" si="2"/>
        <v/>
      </c>
      <c r="L26" s="34">
        <f t="shared" si="3"/>
        <v>58534.939719848422</v>
      </c>
      <c r="M26" s="33">
        <f>L26/L$3*input!$B$25</f>
        <v>56.828362499999997</v>
      </c>
      <c r="N26" s="33">
        <f t="shared" si="4"/>
        <v>768.67328542387997</v>
      </c>
    </row>
    <row r="27" spans="1:14" x14ac:dyDescent="0.25">
      <c r="A27" s="121">
        <v>280</v>
      </c>
      <c r="B27" s="122"/>
      <c r="C27" s="122"/>
      <c r="D27" s="121">
        <v>2151.4976332405381</v>
      </c>
      <c r="E27" s="122"/>
      <c r="F27" s="122"/>
      <c r="G27" s="121">
        <v>1281.7106000638601</v>
      </c>
      <c r="H27" s="26">
        <f t="shared" si="0"/>
        <v>3433.2082333043982</v>
      </c>
      <c r="I27" s="29">
        <f t="shared" si="1"/>
        <v>3433.2082333043982</v>
      </c>
      <c r="J27" s="29" t="str">
        <f t="shared" si="2"/>
        <v/>
      </c>
      <c r="L27" s="34">
        <f t="shared" si="3"/>
        <v>61575.216010359945</v>
      </c>
      <c r="M27" s="33">
        <f>L27/L$3*input!$B$25</f>
        <v>59.78</v>
      </c>
      <c r="N27" s="33">
        <f t="shared" si="4"/>
        <v>3433.2082333043982</v>
      </c>
    </row>
    <row r="28" spans="1:14" x14ac:dyDescent="0.25">
      <c r="A28" s="121">
        <v>300</v>
      </c>
      <c r="B28" s="121">
        <v>527.00488575249597</v>
      </c>
      <c r="C28" s="121">
        <v>28945.283092496655</v>
      </c>
      <c r="D28" s="121">
        <v>50770.213952675382</v>
      </c>
      <c r="E28" s="122"/>
      <c r="F28" s="121">
        <v>23654.931509685262</v>
      </c>
      <c r="G28" s="121">
        <v>687548.65008685645</v>
      </c>
      <c r="H28" s="26">
        <f t="shared" si="0"/>
        <v>791446.08352746628</v>
      </c>
      <c r="I28" s="29" t="str">
        <f t="shared" si="1"/>
        <v/>
      </c>
      <c r="J28" s="29">
        <f t="shared" si="2"/>
        <v>791446.08352746628</v>
      </c>
      <c r="L28" s="34">
        <f t="shared" si="3"/>
        <v>70685.83470577035</v>
      </c>
      <c r="M28" s="33">
        <f>L28/L$3*input!$B$25</f>
        <v>68.625</v>
      </c>
      <c r="N28" s="33">
        <f t="shared" si="4"/>
        <v>791446.08352746628</v>
      </c>
    </row>
    <row r="29" spans="1:14" x14ac:dyDescent="0.25">
      <c r="A29" s="121">
        <v>315</v>
      </c>
      <c r="B29" s="122"/>
      <c r="C29" s="122"/>
      <c r="D29" s="121">
        <v>13777.446143140762</v>
      </c>
      <c r="E29" s="122"/>
      <c r="F29" s="122"/>
      <c r="G29" s="121">
        <v>1025.2185472260203</v>
      </c>
      <c r="H29" s="26">
        <f t="shared" si="0"/>
        <v>14802.664690366782</v>
      </c>
      <c r="I29" s="29" t="str">
        <f t="shared" si="1"/>
        <v/>
      </c>
      <c r="J29" s="29">
        <f t="shared" si="2"/>
        <v>14802.664690366782</v>
      </c>
      <c r="L29" s="34">
        <f t="shared" si="3"/>
        <v>77931.132763111804</v>
      </c>
      <c r="M29" s="33">
        <f>L29/L$3*input!$B$25</f>
        <v>75.65906249999999</v>
      </c>
      <c r="N29" s="33">
        <f t="shared" si="4"/>
        <v>14802.664690366782</v>
      </c>
    </row>
    <row r="30" spans="1:14" x14ac:dyDescent="0.25">
      <c r="A30" s="121">
        <v>324</v>
      </c>
      <c r="B30" s="122"/>
      <c r="C30" s="122"/>
      <c r="D30" s="122"/>
      <c r="E30" s="122"/>
      <c r="F30" s="122"/>
      <c r="G30" s="121">
        <v>329.52793326036993</v>
      </c>
      <c r="H30" s="26">
        <f t="shared" si="0"/>
        <v>329.52793326036993</v>
      </c>
      <c r="I30" s="29" t="str">
        <f t="shared" si="1"/>
        <v/>
      </c>
      <c r="J30" s="29">
        <f t="shared" si="2"/>
        <v>329.52793326036993</v>
      </c>
      <c r="L30" s="34">
        <f t="shared" si="3"/>
        <v>82447.957600810536</v>
      </c>
      <c r="M30" s="33">
        <f>L30/L$3*input!$B$25</f>
        <v>80.044200000000004</v>
      </c>
      <c r="N30" s="33">
        <f t="shared" si="4"/>
        <v>329.52793326036993</v>
      </c>
    </row>
    <row r="31" spans="1:14" x14ac:dyDescent="0.25">
      <c r="A31" s="121">
        <v>350</v>
      </c>
      <c r="B31" s="122"/>
      <c r="C31" s="122"/>
      <c r="D31" s="122"/>
      <c r="E31" s="122"/>
      <c r="F31" s="122"/>
      <c r="G31" s="121">
        <v>29.56736512833</v>
      </c>
      <c r="H31" s="26">
        <f t="shared" si="0"/>
        <v>29.56736512833</v>
      </c>
      <c r="I31" s="29" t="str">
        <f t="shared" si="1"/>
        <v/>
      </c>
      <c r="J31" s="29">
        <f t="shared" si="2"/>
        <v>29.56736512833</v>
      </c>
      <c r="L31" s="34">
        <f t="shared" si="3"/>
        <v>96211.275016187414</v>
      </c>
      <c r="M31" s="33">
        <f>L31/L$3*input!$B$25</f>
        <v>93.40625</v>
      </c>
      <c r="N31" s="33">
        <f t="shared" si="4"/>
        <v>29.56736512833</v>
      </c>
    </row>
    <row r="32" spans="1:14" x14ac:dyDescent="0.25">
      <c r="A32" s="121">
        <v>355</v>
      </c>
      <c r="B32" s="122"/>
      <c r="C32" s="122"/>
      <c r="D32" s="121">
        <v>5723.1846812463</v>
      </c>
      <c r="E32" s="122"/>
      <c r="F32" s="122"/>
      <c r="G32" s="121">
        <v>485.136627720028</v>
      </c>
      <c r="H32" s="26">
        <f t="shared" si="0"/>
        <v>6208.3213089663277</v>
      </c>
      <c r="I32" s="29" t="str">
        <f t="shared" si="1"/>
        <v/>
      </c>
      <c r="J32" s="29">
        <f t="shared" si="2"/>
        <v>6208.3213089663277</v>
      </c>
      <c r="L32" s="34">
        <f t="shared" si="3"/>
        <v>98979.803542163412</v>
      </c>
      <c r="M32" s="33">
        <f>L32/L$3*input!$B$25</f>
        <v>96.094062499999978</v>
      </c>
      <c r="N32" s="33">
        <f t="shared" si="4"/>
        <v>6208.3213089663277</v>
      </c>
    </row>
    <row r="33" spans="1:14" x14ac:dyDescent="0.25">
      <c r="A33" s="121">
        <v>356</v>
      </c>
      <c r="B33" s="122"/>
      <c r="C33" s="122"/>
      <c r="D33" s="122"/>
      <c r="E33" s="122"/>
      <c r="F33" s="122"/>
      <c r="G33" s="121">
        <v>0.99906055872499999</v>
      </c>
      <c r="H33" s="26">
        <f t="shared" si="0"/>
        <v>0.99906055872499999</v>
      </c>
      <c r="I33" s="29" t="str">
        <f t="shared" si="1"/>
        <v/>
      </c>
      <c r="J33" s="29">
        <f t="shared" si="2"/>
        <v>0.99906055872499999</v>
      </c>
      <c r="L33" s="34">
        <f t="shared" si="3"/>
        <v>99538.221636339003</v>
      </c>
      <c r="M33" s="33">
        <f>L33/L$3*input!$B$25</f>
        <v>96.636199999999988</v>
      </c>
      <c r="N33" s="33">
        <f t="shared" si="4"/>
        <v>0.99906055872499999</v>
      </c>
    </row>
    <row r="34" spans="1:14" x14ac:dyDescent="0.25">
      <c r="A34" s="121">
        <v>375</v>
      </c>
      <c r="B34" s="121">
        <v>438.15281754305005</v>
      </c>
      <c r="C34" s="121">
        <v>35009.083048880631</v>
      </c>
      <c r="D34" s="121">
        <v>11202.420783178048</v>
      </c>
      <c r="E34" s="122"/>
      <c r="F34" s="121">
        <v>33533.340672942497</v>
      </c>
      <c r="G34" s="121">
        <v>542409.93270966806</v>
      </c>
      <c r="H34" s="26">
        <f t="shared" ref="H34:H65" si="5">SUM(B34:G34)</f>
        <v>622592.93003221229</v>
      </c>
      <c r="I34" s="29" t="str">
        <f t="shared" ref="I34:I66" si="6">IF($A34&lt;300,$H34,"")</f>
        <v/>
      </c>
      <c r="J34" s="29">
        <f t="shared" ref="J34:J66" si="7">IF($A34&lt;300,"",$H34)</f>
        <v>622592.93003221229</v>
      </c>
      <c r="L34" s="34">
        <f t="shared" ref="L34:L66" si="8">PI()*($A34/2)^2</f>
        <v>110446.61672776616</v>
      </c>
      <c r="M34" s="33">
        <f>L34/L$3*input!$B$25</f>
        <v>107.22656249999999</v>
      </c>
      <c r="N34" s="33">
        <f t="shared" si="4"/>
        <v>622592.93003221229</v>
      </c>
    </row>
    <row r="35" spans="1:14" x14ac:dyDescent="0.25">
      <c r="A35" s="121">
        <v>400</v>
      </c>
      <c r="B35" s="122"/>
      <c r="C35" s="122"/>
      <c r="D35" s="121">
        <v>4360.56305372927</v>
      </c>
      <c r="E35" s="122"/>
      <c r="F35" s="122"/>
      <c r="G35" s="121">
        <v>3141.3022453358758</v>
      </c>
      <c r="H35" s="26">
        <f t="shared" si="5"/>
        <v>7501.8652990651462</v>
      </c>
      <c r="I35" s="29" t="str">
        <f t="shared" si="6"/>
        <v/>
      </c>
      <c r="J35" s="29">
        <f t="shared" si="7"/>
        <v>7501.8652990651462</v>
      </c>
      <c r="L35" s="34">
        <f t="shared" si="8"/>
        <v>125663.70614359173</v>
      </c>
      <c r="M35" s="33">
        <f>L35/L$3*input!$B$25</f>
        <v>122</v>
      </c>
      <c r="N35" s="33">
        <f t="shared" si="4"/>
        <v>7501.8652990651462</v>
      </c>
    </row>
    <row r="36" spans="1:14" x14ac:dyDescent="0.25">
      <c r="A36" s="121">
        <v>406</v>
      </c>
      <c r="B36" s="122"/>
      <c r="C36" s="122"/>
      <c r="D36" s="122"/>
      <c r="E36" s="122"/>
      <c r="F36" s="122"/>
      <c r="G36" s="121">
        <v>199.31553800290999</v>
      </c>
      <c r="H36" s="26">
        <f t="shared" si="5"/>
        <v>199.31553800290999</v>
      </c>
      <c r="I36" s="29" t="str">
        <f t="shared" si="6"/>
        <v/>
      </c>
      <c r="J36" s="29">
        <f t="shared" si="7"/>
        <v>199.31553800290999</v>
      </c>
      <c r="L36" s="34">
        <f t="shared" si="8"/>
        <v>129461.89166178179</v>
      </c>
      <c r="M36" s="33">
        <f>L36/L$3*input!$B$25</f>
        <v>125.68744999999998</v>
      </c>
      <c r="N36" s="33">
        <f t="shared" si="4"/>
        <v>199.31553800290999</v>
      </c>
    </row>
    <row r="37" spans="1:14" x14ac:dyDescent="0.25">
      <c r="A37" s="121">
        <v>415</v>
      </c>
      <c r="B37" s="122"/>
      <c r="C37" s="122"/>
      <c r="D37" s="122"/>
      <c r="E37" s="122"/>
      <c r="F37" s="122"/>
      <c r="G37" s="121">
        <v>2015.1445411804398</v>
      </c>
      <c r="H37" s="26">
        <f t="shared" si="5"/>
        <v>2015.1445411804398</v>
      </c>
      <c r="I37" s="29" t="str">
        <f t="shared" si="6"/>
        <v/>
      </c>
      <c r="J37" s="29">
        <f t="shared" si="7"/>
        <v>2015.1445411804398</v>
      </c>
      <c r="L37" s="34">
        <f t="shared" si="8"/>
        <v>135265.19869112552</v>
      </c>
      <c r="M37" s="33">
        <f>L37/L$3*input!$B$25</f>
        <v>131.32156249999997</v>
      </c>
      <c r="N37" s="33">
        <f t="shared" si="4"/>
        <v>2015.1445411804398</v>
      </c>
    </row>
    <row r="38" spans="1:14" x14ac:dyDescent="0.25">
      <c r="A38" s="121">
        <v>450</v>
      </c>
      <c r="B38" s="121">
        <v>37.625796174050002</v>
      </c>
      <c r="C38" s="121">
        <v>16090.827247337485</v>
      </c>
      <c r="D38" s="121">
        <v>9392.0245878977566</v>
      </c>
      <c r="E38" s="122"/>
      <c r="F38" s="121">
        <v>26898.115961942378</v>
      </c>
      <c r="G38" s="121">
        <v>311141.81716900971</v>
      </c>
      <c r="H38" s="26">
        <f t="shared" si="5"/>
        <v>363560.41076236137</v>
      </c>
      <c r="I38" s="29" t="str">
        <f t="shared" si="6"/>
        <v/>
      </c>
      <c r="J38" s="29">
        <f t="shared" si="7"/>
        <v>363560.41076236137</v>
      </c>
      <c r="L38" s="34">
        <f t="shared" si="8"/>
        <v>159043.12808798326</v>
      </c>
      <c r="M38" s="33">
        <f>L38/L$3*input!$B$25</f>
        <v>154.40624999999997</v>
      </c>
      <c r="N38" s="33">
        <f t="shared" si="4"/>
        <v>363560.41076236137</v>
      </c>
    </row>
    <row r="39" spans="1:14" x14ac:dyDescent="0.25">
      <c r="A39" s="121">
        <v>500</v>
      </c>
      <c r="B39" s="122"/>
      <c r="C39" s="121">
        <v>8583.1373411341592</v>
      </c>
      <c r="D39" s="121">
        <v>2083.0969990553585</v>
      </c>
      <c r="E39" s="121">
        <v>79.77245341807</v>
      </c>
      <c r="F39" s="121">
        <v>8683.1005037396917</v>
      </c>
      <c r="G39" s="121">
        <v>365167.50027953682</v>
      </c>
      <c r="H39" s="26">
        <f t="shared" si="5"/>
        <v>384596.6075768841</v>
      </c>
      <c r="I39" s="29" t="str">
        <f t="shared" si="6"/>
        <v/>
      </c>
      <c r="J39" s="29">
        <f t="shared" si="7"/>
        <v>384596.6075768841</v>
      </c>
      <c r="L39" s="34">
        <f t="shared" si="8"/>
        <v>196349.54084936206</v>
      </c>
      <c r="M39" s="33">
        <f>L39/L$3*input!$B$25</f>
        <v>190.625</v>
      </c>
      <c r="N39" s="33">
        <f t="shared" si="4"/>
        <v>384596.6075768841</v>
      </c>
    </row>
    <row r="40" spans="1:14" x14ac:dyDescent="0.25">
      <c r="A40" s="121">
        <v>508</v>
      </c>
      <c r="B40" s="122"/>
      <c r="C40" s="122"/>
      <c r="D40" s="122"/>
      <c r="E40" s="122"/>
      <c r="F40" s="122"/>
      <c r="G40" s="121">
        <v>1454.0552958964897</v>
      </c>
      <c r="H40" s="26">
        <f t="shared" si="5"/>
        <v>1454.0552958964897</v>
      </c>
      <c r="I40" s="29" t="str">
        <f t="shared" si="6"/>
        <v/>
      </c>
      <c r="J40" s="29">
        <f t="shared" si="7"/>
        <v>1454.0552958964897</v>
      </c>
      <c r="L40" s="34">
        <f t="shared" si="8"/>
        <v>202682.99163899908</v>
      </c>
      <c r="M40" s="33">
        <f>L40/L$3*input!$B$25</f>
        <v>196.77379999999999</v>
      </c>
      <c r="N40" s="33">
        <f t="shared" si="4"/>
        <v>1454.0552958964897</v>
      </c>
    </row>
    <row r="41" spans="1:14" x14ac:dyDescent="0.25">
      <c r="A41" s="121">
        <v>550</v>
      </c>
      <c r="B41" s="122"/>
      <c r="C41" s="122"/>
      <c r="D41" s="122"/>
      <c r="E41" s="122"/>
      <c r="F41" s="122"/>
      <c r="G41" s="121">
        <v>225.31546518810001</v>
      </c>
      <c r="H41" s="26">
        <f t="shared" si="5"/>
        <v>225.31546518810001</v>
      </c>
      <c r="I41" s="29" t="str">
        <f t="shared" si="6"/>
        <v/>
      </c>
      <c r="J41" s="29">
        <f t="shared" si="7"/>
        <v>225.31546518810001</v>
      </c>
      <c r="L41" s="34">
        <f t="shared" si="8"/>
        <v>237582.9444277281</v>
      </c>
      <c r="M41" s="33">
        <f>L41/L$3*input!$B$25</f>
        <v>230.65625</v>
      </c>
      <c r="N41" s="33">
        <f t="shared" si="4"/>
        <v>225.31546518810001</v>
      </c>
    </row>
    <row r="42" spans="1:14" x14ac:dyDescent="0.25">
      <c r="A42" s="121">
        <v>559</v>
      </c>
      <c r="B42" s="122"/>
      <c r="C42" s="122"/>
      <c r="D42" s="122"/>
      <c r="E42" s="122"/>
      <c r="F42" s="122"/>
      <c r="G42" s="121">
        <v>775.0543006306599</v>
      </c>
      <c r="H42" s="26">
        <f t="shared" si="5"/>
        <v>775.0543006306599</v>
      </c>
      <c r="I42" s="29" t="str">
        <f t="shared" si="6"/>
        <v/>
      </c>
      <c r="J42" s="29">
        <f t="shared" si="7"/>
        <v>775.0543006306599</v>
      </c>
      <c r="L42" s="34">
        <f t="shared" si="8"/>
        <v>245422.00349659804</v>
      </c>
      <c r="M42" s="33">
        <f>L42/L$3*input!$B$25</f>
        <v>238.2667625</v>
      </c>
      <c r="N42" s="33">
        <f t="shared" si="4"/>
        <v>775.0543006306599</v>
      </c>
    </row>
    <row r="43" spans="1:14" x14ac:dyDescent="0.25">
      <c r="A43" s="121">
        <v>560</v>
      </c>
      <c r="B43" s="122"/>
      <c r="C43" s="122"/>
      <c r="D43" s="121">
        <v>2249.6648558227898</v>
      </c>
      <c r="E43" s="121">
        <v>830.54210696599989</v>
      </c>
      <c r="F43" s="122"/>
      <c r="G43" s="121">
        <v>220.83628223123</v>
      </c>
      <c r="H43" s="26">
        <f t="shared" si="5"/>
        <v>3301.0432450200196</v>
      </c>
      <c r="I43" s="29" t="str">
        <f t="shared" si="6"/>
        <v/>
      </c>
      <c r="J43" s="29">
        <f t="shared" si="7"/>
        <v>3301.0432450200196</v>
      </c>
      <c r="L43" s="34">
        <f t="shared" si="8"/>
        <v>246300.86404143978</v>
      </c>
      <c r="M43" s="33">
        <f>L43/L$3*input!$B$25</f>
        <v>239.12</v>
      </c>
      <c r="N43" s="33">
        <f t="shared" si="4"/>
        <v>3301.0432450200196</v>
      </c>
    </row>
    <row r="44" spans="1:14" x14ac:dyDescent="0.25">
      <c r="A44" s="121">
        <v>600</v>
      </c>
      <c r="B44" s="122"/>
      <c r="C44" s="121">
        <v>11511.03762972989</v>
      </c>
      <c r="D44" s="121">
        <v>114.34255599406998</v>
      </c>
      <c r="E44" s="121">
        <v>29.709597777500001</v>
      </c>
      <c r="F44" s="121">
        <v>14536.51187722412</v>
      </c>
      <c r="G44" s="121">
        <v>332982.54729595687</v>
      </c>
      <c r="H44" s="26">
        <f t="shared" si="5"/>
        <v>359174.14895668247</v>
      </c>
      <c r="I44" s="29" t="str">
        <f t="shared" si="6"/>
        <v/>
      </c>
      <c r="J44" s="29">
        <f t="shared" si="7"/>
        <v>359174.14895668247</v>
      </c>
      <c r="L44" s="34">
        <f t="shared" si="8"/>
        <v>282743.3388230814</v>
      </c>
      <c r="M44" s="33">
        <f>L44/L$3*input!$B$25</f>
        <v>274.5</v>
      </c>
      <c r="N44" s="33">
        <f t="shared" si="4"/>
        <v>359174.14895668247</v>
      </c>
    </row>
    <row r="45" spans="1:14" x14ac:dyDescent="0.25">
      <c r="A45" s="121">
        <v>650</v>
      </c>
      <c r="B45" s="122"/>
      <c r="C45" s="122"/>
      <c r="D45" s="122"/>
      <c r="E45" s="122"/>
      <c r="F45" s="122"/>
      <c r="G45" s="121">
        <v>1915.4972410373798</v>
      </c>
      <c r="H45" s="26">
        <f t="shared" si="5"/>
        <v>1915.4972410373798</v>
      </c>
      <c r="I45" s="29" t="str">
        <f t="shared" si="6"/>
        <v/>
      </c>
      <c r="J45" s="29">
        <f t="shared" si="7"/>
        <v>1915.4972410373798</v>
      </c>
      <c r="L45" s="34">
        <f t="shared" si="8"/>
        <v>331830.72403542191</v>
      </c>
      <c r="M45" s="33">
        <f>L45/L$3*input!$B$25</f>
        <v>322.15625</v>
      </c>
      <c r="N45" s="33">
        <f t="shared" si="4"/>
        <v>1915.4972410373798</v>
      </c>
    </row>
    <row r="46" spans="1:14" x14ac:dyDescent="0.25">
      <c r="A46" s="121">
        <v>660</v>
      </c>
      <c r="B46" s="122"/>
      <c r="C46" s="122"/>
      <c r="D46" s="122"/>
      <c r="E46" s="122"/>
      <c r="F46" s="122"/>
      <c r="G46" s="121">
        <v>222.01482393029997</v>
      </c>
      <c r="H46" s="26">
        <f t="shared" si="5"/>
        <v>222.01482393029997</v>
      </c>
      <c r="I46" s="29" t="str">
        <f t="shared" si="6"/>
        <v/>
      </c>
      <c r="J46" s="29">
        <f t="shared" si="7"/>
        <v>222.01482393029997</v>
      </c>
      <c r="L46" s="34">
        <f t="shared" si="8"/>
        <v>342119.43997592846</v>
      </c>
      <c r="M46" s="33">
        <f>L46/L$3*input!$B$25</f>
        <v>332.14499999999998</v>
      </c>
      <c r="N46" s="33">
        <f t="shared" si="4"/>
        <v>222.01482393029997</v>
      </c>
    </row>
    <row r="47" spans="1:14" x14ac:dyDescent="0.25">
      <c r="A47" s="121">
        <v>675</v>
      </c>
      <c r="B47" s="122"/>
      <c r="C47" s="122"/>
      <c r="D47" s="122"/>
      <c r="E47" s="122"/>
      <c r="F47" s="122"/>
      <c r="G47" s="121">
        <v>123.71070665449999</v>
      </c>
      <c r="H47" s="26">
        <f t="shared" si="5"/>
        <v>123.71070665449999</v>
      </c>
      <c r="I47" s="29" t="str">
        <f t="shared" si="6"/>
        <v/>
      </c>
      <c r="J47" s="29">
        <f t="shared" si="7"/>
        <v>123.71070665449999</v>
      </c>
      <c r="L47" s="34">
        <f t="shared" si="8"/>
        <v>357847.03819796239</v>
      </c>
      <c r="M47" s="33">
        <f>L47/L$3*input!$B$25</f>
        <v>347.4140625</v>
      </c>
      <c r="N47" s="33">
        <f t="shared" si="4"/>
        <v>123.71070665449999</v>
      </c>
    </row>
    <row r="48" spans="1:14" x14ac:dyDescent="0.25">
      <c r="A48" s="121">
        <v>750</v>
      </c>
      <c r="B48" s="122"/>
      <c r="C48" s="121">
        <v>7343.2238458894599</v>
      </c>
      <c r="D48" s="122"/>
      <c r="E48" s="122"/>
      <c r="F48" s="121">
        <v>14523.979052593972</v>
      </c>
      <c r="G48" s="121">
        <v>209738.81925946084</v>
      </c>
      <c r="H48" s="26">
        <f t="shared" si="5"/>
        <v>231606.02215794427</v>
      </c>
      <c r="I48" s="29" t="str">
        <f t="shared" si="6"/>
        <v/>
      </c>
      <c r="J48" s="29">
        <f t="shared" si="7"/>
        <v>231606.02215794427</v>
      </c>
      <c r="L48" s="34">
        <f t="shared" si="8"/>
        <v>441786.46691106464</v>
      </c>
      <c r="M48" s="33">
        <f>L48/L$3*input!$B$25</f>
        <v>428.90624999999994</v>
      </c>
      <c r="N48" s="33">
        <f t="shared" si="4"/>
        <v>231606.02215794427</v>
      </c>
    </row>
    <row r="49" spans="1:14" x14ac:dyDescent="0.25">
      <c r="A49" s="121">
        <v>800</v>
      </c>
      <c r="B49" s="122"/>
      <c r="C49" s="122"/>
      <c r="D49" s="121">
        <v>60.224844763620005</v>
      </c>
      <c r="E49" s="122"/>
      <c r="F49" s="122"/>
      <c r="G49" s="121">
        <v>558.93304708430003</v>
      </c>
      <c r="H49" s="26">
        <f t="shared" si="5"/>
        <v>619.15789184792004</v>
      </c>
      <c r="I49" s="29" t="str">
        <f t="shared" si="6"/>
        <v/>
      </c>
      <c r="J49" s="29">
        <f t="shared" si="7"/>
        <v>619.15789184792004</v>
      </c>
      <c r="L49" s="34">
        <f t="shared" si="8"/>
        <v>502654.82457436691</v>
      </c>
      <c r="M49" s="33">
        <f>L49/L$3*input!$B$25</f>
        <v>488</v>
      </c>
      <c r="N49" s="33">
        <f t="shared" si="4"/>
        <v>619.15789184792004</v>
      </c>
    </row>
    <row r="50" spans="1:14" x14ac:dyDescent="0.25">
      <c r="A50" s="121">
        <v>810</v>
      </c>
      <c r="B50" s="122"/>
      <c r="C50" s="122"/>
      <c r="D50" s="122"/>
      <c r="E50" s="122"/>
      <c r="F50" s="122"/>
      <c r="G50" s="121">
        <v>955.65742693086008</v>
      </c>
      <c r="H50" s="26">
        <f t="shared" si="5"/>
        <v>955.65742693086008</v>
      </c>
      <c r="I50" s="29" t="str">
        <f t="shared" si="6"/>
        <v/>
      </c>
      <c r="J50" s="29">
        <f t="shared" si="7"/>
        <v>955.65742693086008</v>
      </c>
      <c r="L50" s="34">
        <f t="shared" si="8"/>
        <v>515299.7350050658</v>
      </c>
      <c r="M50" s="33">
        <f>L50/L$3*input!$B$25</f>
        <v>500.27624999999995</v>
      </c>
      <c r="N50" s="33">
        <f t="shared" si="4"/>
        <v>955.65742693086008</v>
      </c>
    </row>
    <row r="51" spans="1:14" x14ac:dyDescent="0.25">
      <c r="A51" s="121">
        <v>813</v>
      </c>
      <c r="B51" s="122"/>
      <c r="C51" s="122"/>
      <c r="D51" s="122"/>
      <c r="E51" s="122"/>
      <c r="F51" s="122"/>
      <c r="G51" s="121">
        <v>1725.4346412834998</v>
      </c>
      <c r="H51" s="26">
        <f t="shared" si="5"/>
        <v>1725.4346412834998</v>
      </c>
      <c r="I51" s="29" t="str">
        <f t="shared" si="6"/>
        <v/>
      </c>
      <c r="J51" s="29">
        <f t="shared" si="7"/>
        <v>1725.4346412834998</v>
      </c>
      <c r="L51" s="34">
        <f t="shared" si="8"/>
        <v>519123.83866264799</v>
      </c>
      <c r="M51" s="33">
        <f>L51/L$3*input!$B$25</f>
        <v>503.98886249999998</v>
      </c>
      <c r="N51" s="33">
        <f t="shared" si="4"/>
        <v>1725.4346412834998</v>
      </c>
    </row>
    <row r="52" spans="1:14" x14ac:dyDescent="0.25">
      <c r="A52" s="121">
        <v>840</v>
      </c>
      <c r="B52" s="122"/>
      <c r="C52" s="122"/>
      <c r="D52" s="122"/>
      <c r="E52" s="122"/>
      <c r="F52" s="122"/>
      <c r="G52" s="121">
        <v>8935.5369781252284</v>
      </c>
      <c r="H52" s="26">
        <f t="shared" si="5"/>
        <v>8935.5369781252284</v>
      </c>
      <c r="I52" s="29" t="str">
        <f t="shared" si="6"/>
        <v/>
      </c>
      <c r="J52" s="29">
        <f t="shared" si="7"/>
        <v>8935.5369781252284</v>
      </c>
      <c r="L52" s="34">
        <f t="shared" si="8"/>
        <v>554176.94409323949</v>
      </c>
      <c r="M52" s="33">
        <f>L52/L$3*input!$B$25</f>
        <v>538.01999999999987</v>
      </c>
      <c r="N52" s="33">
        <f t="shared" si="4"/>
        <v>8935.5369781252284</v>
      </c>
    </row>
    <row r="53" spans="1:14" x14ac:dyDescent="0.25">
      <c r="A53" s="121">
        <v>850</v>
      </c>
      <c r="B53" s="122"/>
      <c r="C53" s="122"/>
      <c r="D53" s="122"/>
      <c r="E53" s="122"/>
      <c r="F53" s="122"/>
      <c r="G53" s="121">
        <v>22.000464949600001</v>
      </c>
      <c r="H53" s="26">
        <f t="shared" si="5"/>
        <v>22.000464949600001</v>
      </c>
      <c r="I53" s="29" t="str">
        <f t="shared" si="6"/>
        <v/>
      </c>
      <c r="J53" s="29">
        <f t="shared" si="7"/>
        <v>22.000464949600001</v>
      </c>
      <c r="L53" s="34">
        <f t="shared" si="8"/>
        <v>567450.17305465636</v>
      </c>
      <c r="M53" s="33">
        <f>L53/L$3*input!$B$25</f>
        <v>550.90624999999989</v>
      </c>
      <c r="N53" s="33">
        <f t="shared" si="4"/>
        <v>22.000464949600001</v>
      </c>
    </row>
    <row r="54" spans="1:14" x14ac:dyDescent="0.25">
      <c r="A54" s="121">
        <v>900</v>
      </c>
      <c r="B54" s="122"/>
      <c r="C54" s="122"/>
      <c r="D54" s="121">
        <v>278.22767561341999</v>
      </c>
      <c r="E54" s="122"/>
      <c r="F54" s="121">
        <v>1.9984604074100001</v>
      </c>
      <c r="G54" s="121">
        <v>121850.15266812996</v>
      </c>
      <c r="H54" s="26">
        <f t="shared" si="5"/>
        <v>122130.37880415079</v>
      </c>
      <c r="I54" s="29" t="str">
        <f t="shared" si="6"/>
        <v/>
      </c>
      <c r="J54" s="29">
        <f t="shared" si="7"/>
        <v>122130.37880415079</v>
      </c>
      <c r="L54" s="34">
        <f t="shared" si="8"/>
        <v>636172.51235193305</v>
      </c>
      <c r="M54" s="33">
        <f>L54/L$3*input!$B$25</f>
        <v>617.62499999999989</v>
      </c>
      <c r="N54" s="33">
        <f t="shared" si="4"/>
        <v>122130.37880415079</v>
      </c>
    </row>
    <row r="55" spans="1:14" x14ac:dyDescent="0.25">
      <c r="A55" s="121">
        <v>1000</v>
      </c>
      <c r="B55" s="122"/>
      <c r="C55" s="122"/>
      <c r="D55" s="122"/>
      <c r="E55" s="122"/>
      <c r="F55" s="122"/>
      <c r="G55" s="121">
        <v>2790.2539191929122</v>
      </c>
      <c r="H55" s="26">
        <f t="shared" si="5"/>
        <v>2790.2539191929122</v>
      </c>
      <c r="I55" s="29" t="str">
        <f t="shared" si="6"/>
        <v/>
      </c>
      <c r="J55" s="29">
        <f t="shared" si="7"/>
        <v>2790.2539191929122</v>
      </c>
      <c r="L55" s="34">
        <f t="shared" si="8"/>
        <v>785398.16339744825</v>
      </c>
      <c r="M55" s="33">
        <f>L55/L$3*input!$B$25</f>
        <v>762.5</v>
      </c>
      <c r="N55" s="33">
        <f t="shared" si="4"/>
        <v>2790.2539191929122</v>
      </c>
    </row>
    <row r="56" spans="1:14" x14ac:dyDescent="0.25">
      <c r="A56" s="121">
        <v>1050</v>
      </c>
      <c r="B56" s="122"/>
      <c r="C56" s="122"/>
      <c r="D56" s="122"/>
      <c r="E56" s="122"/>
      <c r="F56" s="122"/>
      <c r="G56" s="121">
        <v>44363.061818611219</v>
      </c>
      <c r="H56" s="26">
        <f t="shared" si="5"/>
        <v>44363.061818611219</v>
      </c>
      <c r="I56" s="29" t="str">
        <f t="shared" si="6"/>
        <v/>
      </c>
      <c r="J56" s="29">
        <f t="shared" si="7"/>
        <v>44363.061818611219</v>
      </c>
      <c r="L56" s="34">
        <f t="shared" si="8"/>
        <v>865901.47514568677</v>
      </c>
      <c r="M56" s="33">
        <f>L56/L$3*input!$B$25</f>
        <v>840.65625</v>
      </c>
      <c r="N56" s="33">
        <f t="shared" si="4"/>
        <v>44363.061818611219</v>
      </c>
    </row>
    <row r="57" spans="1:14" x14ac:dyDescent="0.25">
      <c r="A57" s="121">
        <v>1200</v>
      </c>
      <c r="B57" s="122"/>
      <c r="C57" s="122"/>
      <c r="D57" s="122"/>
      <c r="E57" s="122"/>
      <c r="F57" s="122"/>
      <c r="G57" s="121">
        <v>155858.03242268797</v>
      </c>
      <c r="H57" s="26">
        <f t="shared" si="5"/>
        <v>155858.03242268797</v>
      </c>
      <c r="I57" s="29" t="str">
        <f t="shared" si="6"/>
        <v/>
      </c>
      <c r="J57" s="29">
        <f t="shared" si="7"/>
        <v>155858.03242268797</v>
      </c>
      <c r="L57" s="34">
        <f t="shared" si="8"/>
        <v>1130973.3552923256</v>
      </c>
      <c r="M57" s="33">
        <f>L57/L$3*input!$B$25</f>
        <v>1098</v>
      </c>
      <c r="N57" s="33">
        <f t="shared" si="4"/>
        <v>155858.03242268797</v>
      </c>
    </row>
    <row r="58" spans="1:14" x14ac:dyDescent="0.25">
      <c r="A58" s="121">
        <v>1300</v>
      </c>
      <c r="B58" s="122"/>
      <c r="C58" s="122"/>
      <c r="D58" s="122"/>
      <c r="E58" s="122"/>
      <c r="F58" s="122"/>
      <c r="G58" s="121">
        <v>307.27210518700002</v>
      </c>
      <c r="H58" s="26">
        <f t="shared" si="5"/>
        <v>307.27210518700002</v>
      </c>
      <c r="I58" s="29" t="str">
        <f t="shared" si="6"/>
        <v/>
      </c>
      <c r="J58" s="29">
        <f t="shared" si="7"/>
        <v>307.27210518700002</v>
      </c>
      <c r="L58" s="34">
        <f t="shared" si="8"/>
        <v>1327322.8961416876</v>
      </c>
      <c r="M58" s="33">
        <f>L58/L$3*input!$B$25</f>
        <v>1288.625</v>
      </c>
      <c r="N58" s="33">
        <f t="shared" si="4"/>
        <v>307.27210518700002</v>
      </c>
    </row>
    <row r="59" spans="1:14" x14ac:dyDescent="0.25">
      <c r="A59" s="121">
        <v>1350</v>
      </c>
      <c r="B59" s="122"/>
      <c r="C59" s="122"/>
      <c r="D59" s="122"/>
      <c r="E59" s="122"/>
      <c r="F59" s="122"/>
      <c r="G59" s="121">
        <v>12794.708666688895</v>
      </c>
      <c r="H59" s="26">
        <f t="shared" si="5"/>
        <v>12794.708666688895</v>
      </c>
      <c r="I59" s="29" t="str">
        <f t="shared" si="6"/>
        <v/>
      </c>
      <c r="J59" s="29">
        <f t="shared" si="7"/>
        <v>12794.708666688895</v>
      </c>
      <c r="L59" s="34">
        <f t="shared" si="8"/>
        <v>1431388.1527918496</v>
      </c>
      <c r="M59" s="33">
        <f>L59/L$3*input!$B$25</f>
        <v>1389.65625</v>
      </c>
      <c r="N59" s="33">
        <f t="shared" si="4"/>
        <v>12794.708666688895</v>
      </c>
    </row>
    <row r="60" spans="1:14" x14ac:dyDescent="0.25">
      <c r="A60" s="121">
        <v>1500</v>
      </c>
      <c r="B60" s="122"/>
      <c r="C60" s="122"/>
      <c r="D60" s="122"/>
      <c r="E60" s="122"/>
      <c r="F60" s="122"/>
      <c r="G60" s="121">
        <v>10685.980711495717</v>
      </c>
      <c r="H60" s="26">
        <f t="shared" si="5"/>
        <v>10685.980711495717</v>
      </c>
      <c r="I60" s="29" t="str">
        <f t="shared" si="6"/>
        <v/>
      </c>
      <c r="J60" s="29">
        <f t="shared" si="7"/>
        <v>10685.980711495717</v>
      </c>
      <c r="L60" s="34">
        <f t="shared" si="8"/>
        <v>1767145.8676442585</v>
      </c>
      <c r="M60" s="33">
        <f>L60/L$3*input!$B$25</f>
        <v>1715.6249999999998</v>
      </c>
      <c r="N60" s="33">
        <f t="shared" si="4"/>
        <v>10685.980711495717</v>
      </c>
    </row>
    <row r="61" spans="1:14" x14ac:dyDescent="0.25">
      <c r="A61" s="121">
        <v>1650</v>
      </c>
      <c r="B61" s="122"/>
      <c r="C61" s="122"/>
      <c r="D61" s="122"/>
      <c r="E61" s="122"/>
      <c r="F61" s="122"/>
      <c r="G61" s="121">
        <v>6.1531797251900002</v>
      </c>
      <c r="H61" s="26">
        <f t="shared" si="5"/>
        <v>6.1531797251900002</v>
      </c>
      <c r="I61" s="29" t="str">
        <f t="shared" si="6"/>
        <v/>
      </c>
      <c r="J61" s="29">
        <f t="shared" si="7"/>
        <v>6.1531797251900002</v>
      </c>
      <c r="L61" s="34">
        <f t="shared" si="8"/>
        <v>2138246.4998495528</v>
      </c>
      <c r="M61" s="33">
        <f>L61/L$3*input!$B$25</f>
        <v>2075.9062499999995</v>
      </c>
      <c r="N61" s="33">
        <f t="shared" si="4"/>
        <v>6.1531797251900002</v>
      </c>
    </row>
    <row r="62" spans="1:14" x14ac:dyDescent="0.25">
      <c r="A62" s="121">
        <v>1800</v>
      </c>
      <c r="B62" s="122"/>
      <c r="C62" s="122"/>
      <c r="D62" s="122"/>
      <c r="E62" s="122"/>
      <c r="F62" s="122"/>
      <c r="G62" s="121">
        <v>32305.72525384268</v>
      </c>
      <c r="H62" s="26">
        <f t="shared" si="5"/>
        <v>32305.72525384268</v>
      </c>
      <c r="I62" s="29" t="str">
        <f t="shared" si="6"/>
        <v/>
      </c>
      <c r="J62" s="29">
        <f t="shared" si="7"/>
        <v>32305.72525384268</v>
      </c>
      <c r="L62" s="34">
        <f t="shared" si="8"/>
        <v>2544690.0494077322</v>
      </c>
      <c r="M62" s="33">
        <f>L62/L$3*input!$B$25</f>
        <v>2470.4999999999995</v>
      </c>
      <c r="N62" s="33">
        <f t="shared" si="4"/>
        <v>32305.72525384268</v>
      </c>
    </row>
    <row r="63" spans="1:14" x14ac:dyDescent="0.25">
      <c r="A63" s="121">
        <v>2100</v>
      </c>
      <c r="B63" s="122"/>
      <c r="C63" s="122"/>
      <c r="D63" s="122"/>
      <c r="E63" s="122"/>
      <c r="F63" s="122"/>
      <c r="G63" s="121">
        <v>16472.827404362812</v>
      </c>
      <c r="H63" s="26">
        <f t="shared" si="5"/>
        <v>16472.827404362812</v>
      </c>
      <c r="I63" s="29" t="str">
        <f t="shared" si="6"/>
        <v/>
      </c>
      <c r="J63" s="29">
        <f t="shared" si="7"/>
        <v>16472.827404362812</v>
      </c>
      <c r="L63" s="34">
        <f t="shared" si="8"/>
        <v>3463605.9005827471</v>
      </c>
      <c r="M63" s="33">
        <f>L63/L$3*input!$B$25</f>
        <v>3362.625</v>
      </c>
      <c r="N63" s="33">
        <f t="shared" si="4"/>
        <v>16472.827404362812</v>
      </c>
    </row>
    <row r="64" spans="1:14" x14ac:dyDescent="0.25">
      <c r="A64" s="121">
        <v>2400</v>
      </c>
      <c r="B64" s="122"/>
      <c r="C64" s="122"/>
      <c r="D64" s="122"/>
      <c r="E64" s="122"/>
      <c r="F64" s="122"/>
      <c r="G64" s="121">
        <v>8558.1451996459182</v>
      </c>
      <c r="H64" s="26">
        <f t="shared" si="5"/>
        <v>8558.1451996459182</v>
      </c>
      <c r="I64" s="29" t="str">
        <f t="shared" si="6"/>
        <v/>
      </c>
      <c r="J64" s="29">
        <f t="shared" si="7"/>
        <v>8558.1451996459182</v>
      </c>
      <c r="L64" s="34">
        <f t="shared" si="8"/>
        <v>4523893.4211693024</v>
      </c>
      <c r="M64" s="33">
        <f>L64/L$3*input!$B$25</f>
        <v>4392</v>
      </c>
      <c r="N64" s="33">
        <f t="shared" si="4"/>
        <v>8558.1451996459182</v>
      </c>
    </row>
    <row r="65" spans="1:14" x14ac:dyDescent="0.25">
      <c r="A65" s="121">
        <v>2475</v>
      </c>
      <c r="B65" s="122"/>
      <c r="C65" s="122"/>
      <c r="D65" s="122"/>
      <c r="E65" s="122"/>
      <c r="F65" s="122"/>
      <c r="G65" s="121">
        <v>16037.385453822979</v>
      </c>
      <c r="H65" s="26">
        <f t="shared" si="5"/>
        <v>16037.385453822979</v>
      </c>
      <c r="I65" s="29" t="str">
        <f t="shared" si="6"/>
        <v/>
      </c>
      <c r="J65" s="29">
        <f t="shared" si="7"/>
        <v>16037.385453822979</v>
      </c>
      <c r="L65" s="34">
        <f t="shared" si="8"/>
        <v>4811054.624661494</v>
      </c>
      <c r="M65" s="33">
        <f>L65/L$3*input!$B$25</f>
        <v>4670.7890625</v>
      </c>
      <c r="N65" s="33">
        <f t="shared" si="4"/>
        <v>16037.385453822979</v>
      </c>
    </row>
    <row r="66" spans="1:14" x14ac:dyDescent="0.25">
      <c r="A66" s="121">
        <v>3000</v>
      </c>
      <c r="B66" s="122"/>
      <c r="C66" s="122"/>
      <c r="D66" s="122"/>
      <c r="E66" s="122"/>
      <c r="F66" s="122"/>
      <c r="G66" s="121">
        <v>18328.99279505495</v>
      </c>
      <c r="H66" s="26">
        <f t="shared" ref="H66:H67" si="9">SUM(B66:G66)</f>
        <v>18328.99279505495</v>
      </c>
      <c r="I66" s="29" t="str">
        <f t="shared" si="6"/>
        <v/>
      </c>
      <c r="J66" s="29">
        <f t="shared" si="7"/>
        <v>18328.99279505495</v>
      </c>
      <c r="L66" s="34">
        <f t="shared" si="8"/>
        <v>7068583.4705770342</v>
      </c>
      <c r="M66" s="33">
        <f>L66/L$3*input!$B$25</f>
        <v>6862.4999999999991</v>
      </c>
      <c r="N66" s="33">
        <f t="shared" si="4"/>
        <v>18328.99279505495</v>
      </c>
    </row>
    <row r="67" spans="1:14" x14ac:dyDescent="0.25">
      <c r="A67" s="121">
        <v>3600</v>
      </c>
      <c r="B67" s="122"/>
      <c r="C67" s="122"/>
      <c r="D67" s="122"/>
      <c r="E67" s="122"/>
      <c r="F67" s="122"/>
      <c r="G67" s="121">
        <v>660.97141836900005</v>
      </c>
      <c r="H67" s="26">
        <f t="shared" si="9"/>
        <v>660.97141836900005</v>
      </c>
      <c r="I67" s="29" t="str">
        <f t="shared" ref="I67" si="10">IF($A67&lt;300,$H67,"")</f>
        <v/>
      </c>
      <c r="J67" s="29">
        <f t="shared" ref="J67" si="11">IF($A67&lt;300,"",$H67)</f>
        <v>660.97141836900005</v>
      </c>
      <c r="L67" s="34">
        <f t="shared" ref="L67" si="12">PI()*($A67/2)^2</f>
        <v>10178760.197630929</v>
      </c>
      <c r="M67" s="33">
        <f>L67/L$3*input!$B$25</f>
        <v>9881.9999999999982</v>
      </c>
      <c r="N67" s="33">
        <f t="shared" ref="N67" si="13">H67</f>
        <v>660.97141836900005</v>
      </c>
    </row>
    <row r="68" spans="1:14" x14ac:dyDescent="0.25">
      <c r="A68" s="26" t="s">
        <v>35</v>
      </c>
      <c r="B68" s="26">
        <f>SUM(B2:B67)</f>
        <v>9365.6659801776823</v>
      </c>
      <c r="C68" s="26">
        <f t="shared" ref="C68:G68" si="14">SUM(C2:C67)</f>
        <v>428130.9698166204</v>
      </c>
      <c r="D68" s="26">
        <f t="shared" si="14"/>
        <v>2571094.4695752892</v>
      </c>
      <c r="E68" s="26">
        <f t="shared" si="14"/>
        <v>8616.3776488443509</v>
      </c>
      <c r="F68" s="26">
        <f t="shared" si="14"/>
        <v>428390.98767619167</v>
      </c>
      <c r="G68" s="26">
        <f t="shared" si="14"/>
        <v>18614520.690461785</v>
      </c>
      <c r="H68" s="26">
        <f>SUM(H2:H67)</f>
        <v>22060119.161158901</v>
      </c>
      <c r="I68" s="35">
        <f t="shared" ref="I68:J68" si="15">SUM(I2:I67)</f>
        <v>18814481.184774484</v>
      </c>
      <c r="J68" s="35">
        <f t="shared" si="15"/>
        <v>3245637.976384413</v>
      </c>
      <c r="N68" s="35">
        <f>SUM(N2:N67)</f>
        <v>22060119.161158901</v>
      </c>
    </row>
    <row r="69" spans="1:14" x14ac:dyDescent="0.25">
      <c r="A69" s="26" t="s">
        <v>36</v>
      </c>
      <c r="B69" s="28">
        <f t="shared" ref="B69:G69" si="16">B68/$H$68</f>
        <v>4.245519215810831E-4</v>
      </c>
      <c r="C69" s="28">
        <f t="shared" si="16"/>
        <v>1.9407464061682297E-2</v>
      </c>
      <c r="D69" s="28">
        <f t="shared" si="16"/>
        <v>0.11654943705391209</v>
      </c>
      <c r="E69" s="28">
        <f t="shared" si="16"/>
        <v>3.9058617888225862E-4</v>
      </c>
      <c r="F69" s="28">
        <f t="shared" si="16"/>
        <v>1.9419250845682499E-2</v>
      </c>
      <c r="G69" s="28">
        <f t="shared" si="16"/>
        <v>0.84380870993826007</v>
      </c>
      <c r="H69" s="26"/>
    </row>
  </sheetData>
  <pageMargins left="0.7" right="0.7" top="0.75" bottom="0.75" header="0.3" footer="0.3"/>
  <pageSetup paperSize="9" orientation="portrait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selection activeCell="J3" sqref="J3"/>
    </sheetView>
  </sheetViews>
  <sheetFormatPr defaultRowHeight="11.5" x14ac:dyDescent="0.25"/>
  <cols>
    <col min="1" max="1" width="5" customWidth="1"/>
    <col min="2" max="3" width="6.09765625" customWidth="1"/>
    <col min="4" max="4" width="6.69921875" customWidth="1"/>
    <col min="5" max="5" width="37.8984375" customWidth="1"/>
    <col min="6" max="10" width="7.09765625" bestFit="1" customWidth="1"/>
    <col min="11" max="11" width="33.296875" customWidth="1"/>
  </cols>
  <sheetData>
    <row r="1" spans="1:11" ht="12" thickBot="1" x14ac:dyDescent="0.3">
      <c r="A1" s="21" t="s">
        <v>7</v>
      </c>
      <c r="B1" s="21" t="s">
        <v>12</v>
      </c>
      <c r="C1" s="67">
        <v>0</v>
      </c>
      <c r="D1" s="67">
        <v>0</v>
      </c>
      <c r="E1" s="21" t="s">
        <v>16</v>
      </c>
      <c r="F1" s="21" t="s">
        <v>20</v>
      </c>
      <c r="G1" s="21" t="s">
        <v>21</v>
      </c>
      <c r="H1" s="21" t="s">
        <v>22</v>
      </c>
      <c r="I1" s="21" t="s">
        <v>23</v>
      </c>
      <c r="J1" s="21" t="s">
        <v>24</v>
      </c>
    </row>
    <row r="2" spans="1:11" x14ac:dyDescent="0.25">
      <c r="A2" s="21" t="s">
        <v>8</v>
      </c>
      <c r="B2" s="22">
        <v>32</v>
      </c>
      <c r="C2" s="153" t="s">
        <v>13</v>
      </c>
      <c r="D2" s="154" t="s">
        <v>14</v>
      </c>
      <c r="E2" s="154" t="s">
        <v>17</v>
      </c>
      <c r="F2" s="162">
        <v>518</v>
      </c>
      <c r="G2" s="162">
        <v>427</v>
      </c>
      <c r="H2" s="162">
        <v>376</v>
      </c>
      <c r="I2" s="162">
        <v>473</v>
      </c>
      <c r="J2" s="163">
        <v>401</v>
      </c>
    </row>
    <row r="3" spans="1:11" x14ac:dyDescent="0.25">
      <c r="A3" s="21" t="s">
        <v>9</v>
      </c>
      <c r="B3" s="22">
        <v>33</v>
      </c>
      <c r="C3" s="156">
        <v>0</v>
      </c>
      <c r="D3" s="157">
        <v>0</v>
      </c>
      <c r="E3" s="1" t="s">
        <v>18</v>
      </c>
      <c r="F3" s="164">
        <v>280</v>
      </c>
      <c r="G3" s="164">
        <v>300</v>
      </c>
      <c r="H3" s="164">
        <v>261</v>
      </c>
      <c r="I3" s="164">
        <v>325</v>
      </c>
      <c r="J3" s="165">
        <v>269</v>
      </c>
    </row>
    <row r="4" spans="1:11" ht="12" thickBot="1" x14ac:dyDescent="0.3">
      <c r="A4" s="21" t="s">
        <v>9</v>
      </c>
      <c r="B4" s="22">
        <v>33</v>
      </c>
      <c r="C4" s="158">
        <v>0</v>
      </c>
      <c r="D4" s="159">
        <v>0</v>
      </c>
      <c r="E4" s="155" t="s">
        <v>19</v>
      </c>
      <c r="F4" s="166">
        <v>884</v>
      </c>
      <c r="G4" s="166">
        <v>385</v>
      </c>
      <c r="H4" s="166">
        <v>381</v>
      </c>
      <c r="I4" s="166">
        <v>707</v>
      </c>
      <c r="J4" s="167">
        <v>368</v>
      </c>
    </row>
    <row r="5" spans="1:11" ht="12" thickBot="1" x14ac:dyDescent="0.3">
      <c r="A5" s="21"/>
      <c r="B5" s="22"/>
      <c r="C5" s="67"/>
      <c r="D5" s="67"/>
      <c r="E5" s="21"/>
      <c r="F5" s="22"/>
      <c r="G5" s="22"/>
      <c r="H5" s="22"/>
      <c r="I5" s="22"/>
      <c r="J5" s="22"/>
    </row>
    <row r="6" spans="1:11" s="23" customFormat="1" x14ac:dyDescent="0.25">
      <c r="A6" s="21" t="s">
        <v>10</v>
      </c>
      <c r="B6" s="22">
        <v>32</v>
      </c>
      <c r="C6" s="160" t="s">
        <v>13</v>
      </c>
      <c r="D6" s="161" t="s">
        <v>15</v>
      </c>
      <c r="E6" s="154" t="s">
        <v>17</v>
      </c>
      <c r="F6" s="162">
        <v>177</v>
      </c>
      <c r="G6" s="162">
        <v>181</v>
      </c>
      <c r="H6" s="162">
        <v>193</v>
      </c>
      <c r="I6" s="162">
        <v>180</v>
      </c>
      <c r="J6" s="163">
        <v>181</v>
      </c>
    </row>
    <row r="7" spans="1:11" s="23" customFormat="1" x14ac:dyDescent="0.25">
      <c r="A7" s="21" t="s">
        <v>11</v>
      </c>
      <c r="B7" s="22">
        <v>33</v>
      </c>
      <c r="C7" s="156">
        <v>0</v>
      </c>
      <c r="D7" s="157">
        <v>0</v>
      </c>
      <c r="E7" s="1" t="s">
        <v>18</v>
      </c>
      <c r="F7" s="164">
        <v>120</v>
      </c>
      <c r="G7" s="164">
        <v>125</v>
      </c>
      <c r="H7" s="164">
        <v>135</v>
      </c>
      <c r="I7" s="164">
        <v>133</v>
      </c>
      <c r="J7" s="165">
        <v>131</v>
      </c>
    </row>
    <row r="8" spans="1:11" s="23" customFormat="1" ht="12" thickBot="1" x14ac:dyDescent="0.3">
      <c r="A8" s="21" t="s">
        <v>11</v>
      </c>
      <c r="B8" s="22">
        <v>33</v>
      </c>
      <c r="C8" s="158">
        <v>0</v>
      </c>
      <c r="D8" s="159">
        <v>0</v>
      </c>
      <c r="E8" s="155" t="s">
        <v>19</v>
      </c>
      <c r="F8" s="166">
        <v>515</v>
      </c>
      <c r="G8" s="166">
        <v>346</v>
      </c>
      <c r="H8" s="166">
        <v>573</v>
      </c>
      <c r="I8" s="166">
        <v>246</v>
      </c>
      <c r="J8" s="167">
        <v>467</v>
      </c>
    </row>
    <row r="10" spans="1:11" s="23" customFormat="1" ht="12" thickBot="1" x14ac:dyDescent="0.3">
      <c r="A10" s="23" t="s">
        <v>37</v>
      </c>
      <c r="E10" s="36"/>
    </row>
    <row r="11" spans="1:11" s="23" customFormat="1" ht="12" x14ac:dyDescent="0.3">
      <c r="C11" s="37" t="s">
        <v>13</v>
      </c>
      <c r="D11" s="38" t="s">
        <v>14</v>
      </c>
      <c r="E11" s="51"/>
      <c r="F11" s="52"/>
      <c r="G11" s="38"/>
      <c r="H11" s="38"/>
      <c r="I11" s="38"/>
      <c r="J11" s="39"/>
    </row>
    <row r="12" spans="1:11" s="23" customFormat="1" x14ac:dyDescent="0.25">
      <c r="C12" s="40"/>
      <c r="D12" s="24" t="s">
        <v>38</v>
      </c>
      <c r="E12" s="24" t="s">
        <v>40</v>
      </c>
      <c r="F12" s="41">
        <f>LN(F3)</f>
        <v>5.6347896031692493</v>
      </c>
      <c r="G12" s="41">
        <f>LN(G3)</f>
        <v>5.7037824746562009</v>
      </c>
      <c r="H12" s="41">
        <f>LN(H3)</f>
        <v>5.5645204073226937</v>
      </c>
      <c r="I12" s="41">
        <f>LN(I3)</f>
        <v>5.7838251823297373</v>
      </c>
      <c r="J12" s="42">
        <f>LN(J3)</f>
        <v>5.5947113796018391</v>
      </c>
    </row>
    <row r="13" spans="1:11" s="23" customFormat="1" x14ac:dyDescent="0.25">
      <c r="C13" s="40"/>
      <c r="D13" s="24" t="s">
        <v>39</v>
      </c>
      <c r="E13" s="24" t="s">
        <v>41</v>
      </c>
      <c r="F13" s="41">
        <f>SQRT(2*(LN(F2)-F12))</f>
        <v>1.1092210231421269</v>
      </c>
      <c r="G13" s="41">
        <f>SQRT(2*(LN(G2)-G12))</f>
        <v>0.84023989261689291</v>
      </c>
      <c r="H13" s="41">
        <f>SQRT(2*(LN(H2)-H12))</f>
        <v>0.854480820226178</v>
      </c>
      <c r="I13" s="41">
        <f>SQRT(2*(LN(I2)-I12))</f>
        <v>0.8663373548014599</v>
      </c>
      <c r="J13" s="42">
        <f>SQRT(2*(LN(J2)-J12))</f>
        <v>0.89358832546618494</v>
      </c>
    </row>
    <row r="14" spans="1:11" s="23" customFormat="1" ht="23" x14ac:dyDescent="0.25">
      <c r="C14" s="40"/>
      <c r="D14" s="24"/>
      <c r="E14" s="24" t="s">
        <v>44</v>
      </c>
      <c r="F14" s="43">
        <f>SQRT((EXP(F13*F13)-1)*EXP(2*F12+F13*F13))/F4</f>
        <v>0.91203055335176553</v>
      </c>
      <c r="G14" s="43">
        <f>SQRT((EXP(G13*G13)-1)*EXP(2*G12+G13*G13))/G4</f>
        <v>1.1233496561418839</v>
      </c>
      <c r="H14" s="43">
        <f>SQRT((EXP(H13*H13)-1)*EXP(2*H12+H13*H13))/H4</f>
        <v>1.0233895977233722</v>
      </c>
      <c r="I14" s="43">
        <f>SQRT((EXP(I13*I13)-1)*EXP(2*I12+I13*I13))/I4</f>
        <v>0.7074417223264946</v>
      </c>
      <c r="J14" s="44">
        <f>SQRT((EXP(J13*J13)-1)*EXP(2*J12+J13*J13))/J4</f>
        <v>1.2046715136763191</v>
      </c>
      <c r="K14" s="55" t="s">
        <v>45</v>
      </c>
    </row>
    <row r="15" spans="1:11" s="23" customFormat="1" ht="12" thickBot="1" x14ac:dyDescent="0.3">
      <c r="C15" s="40" t="s">
        <v>42</v>
      </c>
      <c r="D15" s="45" t="s">
        <v>43</v>
      </c>
      <c r="E15" s="24"/>
      <c r="F15" s="24"/>
      <c r="G15" s="24"/>
      <c r="H15" s="24"/>
      <c r="I15" s="24"/>
      <c r="J15" s="46"/>
    </row>
    <row r="16" spans="1:11" s="23" customFormat="1" ht="23" x14ac:dyDescent="0.25">
      <c r="C16" s="40"/>
      <c r="D16" s="24" t="s">
        <v>3</v>
      </c>
      <c r="E16" s="47"/>
      <c r="F16" s="43">
        <f>1/2+0.5*ERF((LN(F3)-F12)/(F13*SQRT(2)))</f>
        <v>0.5</v>
      </c>
      <c r="G16" s="43">
        <f>1/2+0.5*ERF((LN(G3)-G12)/(G13*SQRT(2)))</f>
        <v>0.5</v>
      </c>
      <c r="H16" s="43">
        <f>1/2+0.5*ERF((LN(H3)-H12)/(H13*SQRT(2)))</f>
        <v>0.5</v>
      </c>
      <c r="I16" s="43">
        <f>1/2+0.5*ERF((LN(I3)-I12)/(I13*SQRT(2)))</f>
        <v>0.5</v>
      </c>
      <c r="J16" s="44">
        <f>1/2+0.5*ERF((LN(J3)-J12)/(J13*SQRT(2)))</f>
        <v>0.5</v>
      </c>
      <c r="K16" s="56" t="s">
        <v>114</v>
      </c>
    </row>
    <row r="17" spans="3:11" s="23" customFormat="1" ht="12" thickBot="1" x14ac:dyDescent="0.3">
      <c r="C17" s="48"/>
      <c r="D17" s="49" t="s">
        <v>115</v>
      </c>
      <c r="E17" s="88">
        <f>LIT</f>
        <v>300</v>
      </c>
      <c r="F17" s="50">
        <f>1/2+0.5*ERF((LN(LIT)-F12)/(F13*SQRT(2)))</f>
        <v>0.52479797603924161</v>
      </c>
      <c r="G17" s="50">
        <f>1/2+0.5*ERF((LN(LIT)-G12)/(G13*SQRT(2)))</f>
        <v>0.5</v>
      </c>
      <c r="H17" s="50">
        <f>1/2+0.5*ERF((LN(LIT)-H12)/(H13*SQRT(2)))</f>
        <v>0.56473234851689136</v>
      </c>
      <c r="I17" s="50">
        <f>1/2+0.5*ERF((LN(LIT)-I12)/(I13*SQRT(2)))</f>
        <v>0.46319326703423114</v>
      </c>
      <c r="J17" s="50">
        <f>1/2+0.5*ERF((LN(LIT)-J12)/(J13*SQRT(2)))</f>
        <v>0.54857411869274864</v>
      </c>
      <c r="K17" s="54">
        <f>1-AVERAGE(F17:J17)</f>
        <v>0.47974045794337739</v>
      </c>
    </row>
    <row r="18" spans="3:11" s="23" customFormat="1" ht="12" thickBot="1" x14ac:dyDescent="0.3"/>
    <row r="19" spans="3:11" s="23" customFormat="1" x14ac:dyDescent="0.25">
      <c r="C19" s="37" t="s">
        <v>13</v>
      </c>
      <c r="D19" s="38" t="s">
        <v>15</v>
      </c>
      <c r="E19" s="38"/>
      <c r="F19" s="38"/>
      <c r="G19" s="38"/>
      <c r="H19" s="38"/>
      <c r="I19" s="38"/>
      <c r="J19" s="39"/>
    </row>
    <row r="20" spans="3:11" s="23" customFormat="1" x14ac:dyDescent="0.25">
      <c r="C20" s="40"/>
      <c r="D20" s="24" t="s">
        <v>38</v>
      </c>
      <c r="E20" s="24" t="s">
        <v>40</v>
      </c>
      <c r="F20" s="41">
        <f>LN(F7)</f>
        <v>4.7874917427820458</v>
      </c>
      <c r="G20" s="41">
        <f t="shared" ref="G20:J20" si="0">LN(G7)</f>
        <v>4.8283137373023015</v>
      </c>
      <c r="H20" s="41">
        <f t="shared" si="0"/>
        <v>4.9052747784384296</v>
      </c>
      <c r="I20" s="41">
        <f t="shared" si="0"/>
        <v>4.8903491282217537</v>
      </c>
      <c r="J20" s="42">
        <f t="shared" si="0"/>
        <v>4.8751973232011512</v>
      </c>
    </row>
    <row r="21" spans="3:11" s="23" customFormat="1" x14ac:dyDescent="0.25">
      <c r="C21" s="40"/>
      <c r="D21" s="24" t="s">
        <v>39</v>
      </c>
      <c r="E21" s="24" t="s">
        <v>41</v>
      </c>
      <c r="F21" s="41">
        <f>SQRT(2*(LN(F6)-F20))</f>
        <v>0.88165524984744803</v>
      </c>
      <c r="G21" s="41">
        <f t="shared" ref="G21:J21" si="1">SQRT(2*(LN(G6)-G20))</f>
        <v>0.86044557522660847</v>
      </c>
      <c r="H21" s="41">
        <f t="shared" si="1"/>
        <v>0.84547668266659604</v>
      </c>
      <c r="I21" s="41">
        <f t="shared" si="1"/>
        <v>0.77795594048565075</v>
      </c>
      <c r="J21" s="42">
        <f t="shared" si="1"/>
        <v>0.80411405666693192</v>
      </c>
    </row>
    <row r="22" spans="3:11" s="23" customFormat="1" ht="23" x14ac:dyDescent="0.25">
      <c r="C22" s="40"/>
      <c r="D22" s="24"/>
      <c r="E22" s="24" t="s">
        <v>44</v>
      </c>
      <c r="F22" s="43">
        <f>SQRT((EXP(F21*F21)-1)*EXP(2*F20+F21*F21))/F8</f>
        <v>0.37264941497763615</v>
      </c>
      <c r="G22" s="43">
        <f t="shared" ref="G22:J22" si="2">SQRT((EXP(G21*G21)-1)*EXP(2*G20+G21*G21))/G8</f>
        <v>0.54783173902864224</v>
      </c>
      <c r="H22" s="43">
        <f t="shared" si="2"/>
        <v>0.34412786269705803</v>
      </c>
      <c r="I22" s="43">
        <f t="shared" si="2"/>
        <v>0.66727807417263096</v>
      </c>
      <c r="J22" s="44">
        <f t="shared" si="2"/>
        <v>0.36953254906586203</v>
      </c>
      <c r="K22" s="55" t="s">
        <v>45</v>
      </c>
    </row>
    <row r="23" spans="3:11" s="23" customFormat="1" ht="12" thickBot="1" x14ac:dyDescent="0.3">
      <c r="C23" s="40" t="s">
        <v>42</v>
      </c>
      <c r="D23" s="45" t="s">
        <v>43</v>
      </c>
      <c r="E23" s="24"/>
      <c r="F23" s="24"/>
      <c r="G23" s="24"/>
      <c r="H23" s="24"/>
      <c r="I23" s="24"/>
      <c r="J23" s="46"/>
    </row>
    <row r="24" spans="3:11" s="23" customFormat="1" ht="23" x14ac:dyDescent="0.25">
      <c r="C24" s="40"/>
      <c r="D24" s="24" t="s">
        <v>3</v>
      </c>
      <c r="E24" s="47"/>
      <c r="F24" s="43">
        <f>1/2+0.5*ERF((LN(F7)-F20)/(F21*SQRT(2)))</f>
        <v>0.5</v>
      </c>
      <c r="G24" s="43">
        <f t="shared" ref="G24:J24" si="3">1/2+0.5*ERF((LN(G7)-G20)/(G21*SQRT(2)))</f>
        <v>0.5</v>
      </c>
      <c r="H24" s="43">
        <f t="shared" si="3"/>
        <v>0.5</v>
      </c>
      <c r="I24" s="43">
        <f t="shared" si="3"/>
        <v>0.5</v>
      </c>
      <c r="J24" s="44">
        <f t="shared" si="3"/>
        <v>0.5</v>
      </c>
      <c r="K24" s="56" t="s">
        <v>114</v>
      </c>
    </row>
    <row r="25" spans="3:11" s="23" customFormat="1" ht="12" thickBot="1" x14ac:dyDescent="0.3">
      <c r="C25" s="48"/>
      <c r="D25" s="49" t="s">
        <v>115</v>
      </c>
      <c r="E25" s="88">
        <f>LIT</f>
        <v>300</v>
      </c>
      <c r="F25" s="50">
        <f>1/2+0.5*ERF((LN(LIT)-F20)/(F21*SQRT(2)))</f>
        <v>0.85066380473016789</v>
      </c>
      <c r="G25" s="50">
        <f>1/2+0.5*ERF((LN(LIT)-G20)/(G21*SQRT(2)))</f>
        <v>0.84553261407606028</v>
      </c>
      <c r="H25" s="50">
        <f>1/2+0.5*ERF((LN(LIT)-H20)/(H21*SQRT(2)))</f>
        <v>0.82752929672606446</v>
      </c>
      <c r="I25" s="50">
        <f>1/2+0.5*ERF((LN(LIT)-I20)/(I21*SQRT(2)))</f>
        <v>0.85212790166318209</v>
      </c>
      <c r="J25" s="50">
        <f>1/2+0.5*ERF((LN(LIT)-J20)/(J21*SQRT(2)))</f>
        <v>0.84859645730671673</v>
      </c>
      <c r="K25" s="53">
        <f>1-AVERAGE(F25:J25)</f>
        <v>0.15510998509956164</v>
      </c>
    </row>
    <row r="26" spans="3:11" s="23" customFormat="1" x14ac:dyDescent="0.25"/>
    <row r="27" spans="3:11" s="23" customFormat="1" x14ac:dyDescent="0.25"/>
    <row r="28" spans="3:11" s="23" customFormat="1" x14ac:dyDescent="0.25"/>
    <row r="29" spans="3:11" s="23" customFormat="1" x14ac:dyDescent="0.25"/>
    <row r="30" spans="3:11" s="23" customFormat="1" x14ac:dyDescent="0.25"/>
    <row r="31" spans="3:11" s="23" customFormat="1" x14ac:dyDescent="0.25"/>
    <row r="32" spans="3:11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4" sqref="D4"/>
    </sheetView>
  </sheetViews>
  <sheetFormatPr defaultColWidth="8.69921875" defaultRowHeight="14.5" x14ac:dyDescent="0.35"/>
  <cols>
    <col min="1" max="1" width="35.69921875" style="58" bestFit="1" customWidth="1"/>
    <col min="2" max="5" width="10.59765625" style="58" customWidth="1"/>
    <col min="6" max="16384" width="8.69921875" style="58"/>
  </cols>
  <sheetData>
    <row r="1" spans="1:6" ht="24" x14ac:dyDescent="0.35">
      <c r="A1" s="57" t="s">
        <v>46</v>
      </c>
      <c r="B1" s="31" t="s">
        <v>120</v>
      </c>
      <c r="C1" s="31" t="s">
        <v>47</v>
      </c>
      <c r="D1" s="31" t="s">
        <v>121</v>
      </c>
      <c r="E1" s="31" t="s">
        <v>48</v>
      </c>
    </row>
    <row r="2" spans="1:6" x14ac:dyDescent="0.35">
      <c r="A2" s="30" t="s">
        <v>49</v>
      </c>
      <c r="B2" s="82">
        <v>41</v>
      </c>
      <c r="C2" s="129">
        <v>128.30000000000001</v>
      </c>
      <c r="D2" s="82">
        <v>38</v>
      </c>
      <c r="E2" s="129">
        <v>89.2</v>
      </c>
    </row>
    <row r="3" spans="1:6" x14ac:dyDescent="0.35">
      <c r="A3" s="30" t="s">
        <v>50</v>
      </c>
      <c r="B3" s="82">
        <v>300</v>
      </c>
      <c r="C3" s="129">
        <v>10.3</v>
      </c>
      <c r="D3" s="82">
        <v>300</v>
      </c>
      <c r="E3" s="129">
        <v>9.1999999999999993</v>
      </c>
    </row>
    <row r="4" spans="1:6" x14ac:dyDescent="0.35">
      <c r="A4" s="30" t="s">
        <v>51</v>
      </c>
      <c r="B4" s="128">
        <v>20000</v>
      </c>
      <c r="C4" s="129">
        <v>4.7</v>
      </c>
      <c r="D4" s="135">
        <v>20000</v>
      </c>
      <c r="E4" s="129">
        <v>4.4000000000000004</v>
      </c>
    </row>
    <row r="5" spans="1:6" x14ac:dyDescent="0.35">
      <c r="A5" s="30" t="s">
        <v>52</v>
      </c>
      <c r="B5" s="82">
        <v>102</v>
      </c>
      <c r="C5" s="129">
        <v>17</v>
      </c>
      <c r="D5" s="136">
        <v>120</v>
      </c>
      <c r="E5" s="129">
        <v>16.2</v>
      </c>
    </row>
    <row r="7" spans="1:6" x14ac:dyDescent="0.35">
      <c r="A7" s="57" t="s">
        <v>53</v>
      </c>
    </row>
    <row r="8" spans="1:6" x14ac:dyDescent="0.35">
      <c r="A8" s="30" t="str">
        <f>A2</f>
        <v>Criticalwatermainrenewals</v>
      </c>
      <c r="C8" s="59">
        <f>C2/B2</f>
        <v>3.1292682926829269</v>
      </c>
      <c r="D8" s="59"/>
      <c r="E8" s="59">
        <f>E2/D2</f>
        <v>2.3473684210526318</v>
      </c>
      <c r="F8" s="30" t="s">
        <v>54</v>
      </c>
    </row>
    <row r="9" spans="1:6" x14ac:dyDescent="0.35">
      <c r="A9" s="30" t="str">
        <f t="shared" ref="A9:A11" si="0">A3</f>
        <v>Criticalwatermainconditionassessment</v>
      </c>
      <c r="C9" s="60">
        <f t="shared" ref="C9:C11" si="1">C3/B3</f>
        <v>3.4333333333333334E-2</v>
      </c>
      <c r="D9" s="60"/>
      <c r="E9" s="60">
        <f t="shared" ref="E9:E11" si="2">E3/D3</f>
        <v>3.0666666666666665E-2</v>
      </c>
      <c r="F9" s="30" t="s">
        <v>54</v>
      </c>
    </row>
    <row r="10" spans="1:6" x14ac:dyDescent="0.35">
      <c r="A10" s="30" t="str">
        <f t="shared" si="0"/>
        <v>Valveinspections</v>
      </c>
      <c r="C10" s="61">
        <f t="shared" si="1"/>
        <v>2.3500000000000002E-4</v>
      </c>
      <c r="D10" s="61"/>
      <c r="E10" s="61">
        <f t="shared" si="2"/>
        <v>2.2000000000000001E-4</v>
      </c>
      <c r="F10" s="30" t="s">
        <v>55</v>
      </c>
    </row>
    <row r="11" spans="1:6" x14ac:dyDescent="0.35">
      <c r="A11" s="30" t="str">
        <f t="shared" si="0"/>
        <v>ValveRenewal</v>
      </c>
      <c r="C11" s="59">
        <f t="shared" si="1"/>
        <v>0.16666666666666666</v>
      </c>
      <c r="D11" s="59"/>
      <c r="E11" s="59">
        <f t="shared" si="2"/>
        <v>0.13499999999999998</v>
      </c>
      <c r="F11" s="30" t="s">
        <v>55</v>
      </c>
    </row>
    <row r="13" spans="1:6" x14ac:dyDescent="0.35">
      <c r="A13" s="30" t="s">
        <v>56</v>
      </c>
      <c r="B13" s="30"/>
      <c r="C13" s="30"/>
      <c r="D13" s="30"/>
      <c r="E13" s="82">
        <v>0.72499999999999998</v>
      </c>
      <c r="F13" s="30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75"/>
  <sheetViews>
    <sheetView workbookViewId="0">
      <selection activeCell="D9" sqref="D9"/>
    </sheetView>
  </sheetViews>
  <sheetFormatPr defaultColWidth="9.09765625" defaultRowHeight="11.5" x14ac:dyDescent="0.25"/>
  <cols>
    <col min="1" max="1" width="15.59765625" style="91" bestFit="1" customWidth="1"/>
    <col min="2" max="2" width="10" style="94" bestFit="1" customWidth="1"/>
    <col min="3" max="3" width="10.69921875" style="95" customWidth="1"/>
    <col min="4" max="4" width="9.09765625" style="91" customWidth="1"/>
    <col min="5" max="46" width="7.59765625" style="91" bestFit="1" customWidth="1"/>
    <col min="47" max="47" width="1.69921875" style="91" bestFit="1" customWidth="1"/>
    <col min="48" max="16384" width="9.09765625" style="91"/>
  </cols>
  <sheetData>
    <row r="1" spans="1:49" x14ac:dyDescent="0.25">
      <c r="A1" s="91" t="s">
        <v>81</v>
      </c>
      <c r="C1" s="97" t="s">
        <v>85</v>
      </c>
      <c r="D1" s="91">
        <v>1</v>
      </c>
      <c r="E1" s="91">
        <v>2</v>
      </c>
      <c r="F1" s="91">
        <v>3</v>
      </c>
      <c r="G1" s="91">
        <v>4</v>
      </c>
      <c r="H1" s="91">
        <v>5</v>
      </c>
      <c r="I1" s="91">
        <v>6</v>
      </c>
      <c r="J1" s="91">
        <v>7</v>
      </c>
      <c r="K1" s="91">
        <v>8</v>
      </c>
      <c r="L1" s="91">
        <v>9</v>
      </c>
      <c r="M1" s="91">
        <v>10</v>
      </c>
      <c r="N1" s="91">
        <v>11</v>
      </c>
      <c r="O1" s="91">
        <v>12</v>
      </c>
      <c r="P1" s="91">
        <v>13</v>
      </c>
      <c r="Q1" s="91">
        <v>14</v>
      </c>
      <c r="R1" s="91">
        <v>15</v>
      </c>
      <c r="S1" s="91">
        <v>16</v>
      </c>
      <c r="T1" s="91">
        <v>17</v>
      </c>
      <c r="U1" s="91">
        <v>18</v>
      </c>
      <c r="V1" s="91">
        <v>19</v>
      </c>
      <c r="W1" s="91">
        <v>20</v>
      </c>
      <c r="X1" s="91">
        <v>21</v>
      </c>
      <c r="Y1" s="91">
        <v>22</v>
      </c>
      <c r="Z1" s="91">
        <v>23</v>
      </c>
      <c r="AA1" s="91">
        <v>24</v>
      </c>
      <c r="AB1" s="91">
        <v>25</v>
      </c>
      <c r="AC1" s="91">
        <v>26</v>
      </c>
      <c r="AD1" s="91">
        <v>27</v>
      </c>
      <c r="AE1" s="91">
        <v>28</v>
      </c>
      <c r="AF1" s="91">
        <v>29</v>
      </c>
      <c r="AG1" s="91">
        <v>30</v>
      </c>
      <c r="AH1" s="91">
        <v>31</v>
      </c>
      <c r="AI1" s="91">
        <v>32</v>
      </c>
      <c r="AJ1" s="91">
        <v>33</v>
      </c>
      <c r="AK1" s="91">
        <v>34</v>
      </c>
      <c r="AL1" s="91">
        <v>35</v>
      </c>
      <c r="AM1" s="91">
        <v>36</v>
      </c>
      <c r="AN1" s="91">
        <v>37</v>
      </c>
      <c r="AO1" s="91">
        <v>38</v>
      </c>
      <c r="AP1" s="91">
        <v>39</v>
      </c>
      <c r="AQ1" s="91">
        <v>40</v>
      </c>
      <c r="AR1" s="91">
        <v>41</v>
      </c>
      <c r="AS1" s="91">
        <v>42</v>
      </c>
      <c r="AT1" s="91">
        <v>43</v>
      </c>
    </row>
    <row r="3" spans="1:49" ht="57.5" x14ac:dyDescent="0.25">
      <c r="A3" s="96" t="s">
        <v>83</v>
      </c>
      <c r="B3" s="102" t="s">
        <v>84</v>
      </c>
      <c r="C3" s="103" t="s">
        <v>98</v>
      </c>
    </row>
    <row r="4" spans="1:49" x14ac:dyDescent="0.25">
      <c r="A4" s="123">
        <f>MIN(D7:AT7)</f>
        <v>185.33687256276204</v>
      </c>
      <c r="B4" s="96">
        <f>MATCH(A4,D7:AT7,0)</f>
        <v>5</v>
      </c>
      <c r="C4" s="124">
        <f>HLOOKUP(B4,pNlong!$D$1:$AT$7,7,FALSE)</f>
        <v>37127.695430915992</v>
      </c>
      <c r="D4" s="91" t="s">
        <v>80</v>
      </c>
    </row>
    <row r="5" spans="1:49" x14ac:dyDescent="0.25">
      <c r="C5" s="97" t="s">
        <v>79</v>
      </c>
      <c r="D5" s="98">
        <v>300</v>
      </c>
      <c r="E5" s="104">
        <v>300</v>
      </c>
      <c r="F5" s="105">
        <v>300</v>
      </c>
      <c r="G5" s="105">
        <v>300</v>
      </c>
      <c r="H5" s="105">
        <v>300</v>
      </c>
      <c r="I5" s="105">
        <v>300</v>
      </c>
      <c r="J5" s="105">
        <v>300</v>
      </c>
      <c r="K5" s="104">
        <v>375</v>
      </c>
      <c r="L5" s="105">
        <v>375</v>
      </c>
      <c r="M5" s="105">
        <v>375</v>
      </c>
      <c r="N5" s="105">
        <v>375</v>
      </c>
      <c r="O5" s="105">
        <v>375</v>
      </c>
      <c r="P5" s="106">
        <v>375</v>
      </c>
      <c r="Q5" s="104">
        <v>450</v>
      </c>
      <c r="R5" s="105">
        <v>450</v>
      </c>
      <c r="S5" s="105">
        <v>450</v>
      </c>
      <c r="T5" s="105">
        <v>450</v>
      </c>
      <c r="U5" s="105">
        <v>450</v>
      </c>
      <c r="V5" s="106">
        <v>450</v>
      </c>
      <c r="W5" s="104">
        <v>500</v>
      </c>
      <c r="X5" s="105">
        <v>500</v>
      </c>
      <c r="Y5" s="105">
        <v>500</v>
      </c>
      <c r="Z5" s="105">
        <v>500</v>
      </c>
      <c r="AA5" s="105">
        <v>500</v>
      </c>
      <c r="AB5" s="106">
        <v>500</v>
      </c>
      <c r="AC5" s="105">
        <v>250</v>
      </c>
      <c r="AD5" s="105">
        <v>250</v>
      </c>
      <c r="AE5" s="105">
        <v>250</v>
      </c>
      <c r="AF5" s="105">
        <v>250</v>
      </c>
      <c r="AG5" s="105">
        <v>250</v>
      </c>
      <c r="AH5" s="105">
        <v>250</v>
      </c>
      <c r="AI5" s="104">
        <v>200</v>
      </c>
      <c r="AJ5" s="105">
        <v>200</v>
      </c>
      <c r="AK5" s="105">
        <v>200</v>
      </c>
      <c r="AL5" s="105">
        <v>200</v>
      </c>
      <c r="AM5" s="105">
        <v>200</v>
      </c>
      <c r="AN5" s="106">
        <v>200</v>
      </c>
      <c r="AO5" s="104">
        <v>150</v>
      </c>
      <c r="AP5" s="105">
        <v>150</v>
      </c>
      <c r="AQ5" s="105">
        <v>150</v>
      </c>
      <c r="AR5" s="105">
        <v>150</v>
      </c>
      <c r="AS5" s="105">
        <v>150</v>
      </c>
      <c r="AT5" s="106">
        <v>150</v>
      </c>
    </row>
    <row r="6" spans="1:49" x14ac:dyDescent="0.25">
      <c r="C6" s="97" t="s">
        <v>122</v>
      </c>
      <c r="D6" s="21">
        <v>97.999604422243678</v>
      </c>
      <c r="E6" s="125">
        <f>1.1*$D6</f>
        <v>107.79956486446805</v>
      </c>
      <c r="F6" s="92">
        <f>1.2*$D6</f>
        <v>117.59952530669241</v>
      </c>
      <c r="G6" s="92">
        <f>1.3*$D6</f>
        <v>127.39948574891679</v>
      </c>
      <c r="H6" s="92">
        <f>0.9*$D6</f>
        <v>88.199643980019317</v>
      </c>
      <c r="I6" s="92">
        <f>0.8*$D6</f>
        <v>78.399683537794942</v>
      </c>
      <c r="J6" s="92">
        <f>0.7*$D6</f>
        <v>68.599723095570567</v>
      </c>
      <c r="K6" s="125">
        <f>1.1*$D6</f>
        <v>107.79956486446805</v>
      </c>
      <c r="L6" s="92">
        <f>1.2*$D6</f>
        <v>117.59952530669241</v>
      </c>
      <c r="M6" s="92">
        <f>1.3*$D6</f>
        <v>127.39948574891679</v>
      </c>
      <c r="N6" s="92">
        <f>0.9*$D6</f>
        <v>88.199643980019317</v>
      </c>
      <c r="O6" s="92">
        <f>0.8*$D6</f>
        <v>78.399683537794942</v>
      </c>
      <c r="P6" s="126">
        <f>$D6</f>
        <v>97.999604422243678</v>
      </c>
      <c r="Q6" s="125">
        <f>1.1*$D6</f>
        <v>107.79956486446805</v>
      </c>
      <c r="R6" s="92">
        <f>1.2*$D6</f>
        <v>117.59952530669241</v>
      </c>
      <c r="S6" s="92">
        <f>1.3*$D6</f>
        <v>127.39948574891679</v>
      </c>
      <c r="T6" s="92">
        <f>0.9*$D6</f>
        <v>88.199643980019317</v>
      </c>
      <c r="U6" s="92">
        <f>0.8*$D6</f>
        <v>78.399683537794942</v>
      </c>
      <c r="V6" s="126">
        <f>$D6</f>
        <v>97.999604422243678</v>
      </c>
      <c r="W6" s="125">
        <f>1.1*$D6</f>
        <v>107.79956486446805</v>
      </c>
      <c r="X6" s="92">
        <f>1.2*$D6</f>
        <v>117.59952530669241</v>
      </c>
      <c r="Y6" s="92">
        <f>1.3*$D6</f>
        <v>127.39948574891679</v>
      </c>
      <c r="Z6" s="92">
        <f>0.9*$D6</f>
        <v>88.199643980019317</v>
      </c>
      <c r="AA6" s="92">
        <f>0.8*$D6</f>
        <v>78.399683537794942</v>
      </c>
      <c r="AB6" s="126">
        <f>$D6</f>
        <v>97.999604422243678</v>
      </c>
      <c r="AC6" s="92">
        <f>1.1*$D6</f>
        <v>107.79956486446805</v>
      </c>
      <c r="AD6" s="92">
        <f>1.2*$D6</f>
        <v>117.59952530669241</v>
      </c>
      <c r="AE6" s="92">
        <f>1.3*$D6</f>
        <v>127.39948574891679</v>
      </c>
      <c r="AF6" s="92">
        <f>0.9*$D6</f>
        <v>88.199643980019317</v>
      </c>
      <c r="AG6" s="92">
        <f>0.8*$D6</f>
        <v>78.399683537794942</v>
      </c>
      <c r="AH6" s="126">
        <f>$D6</f>
        <v>97.999604422243678</v>
      </c>
      <c r="AI6" s="125">
        <f>1.1*$D6</f>
        <v>107.79956486446805</v>
      </c>
      <c r="AJ6" s="92">
        <f>1.2*$D6</f>
        <v>117.59952530669241</v>
      </c>
      <c r="AK6" s="92">
        <f>1.3*$D6</f>
        <v>127.39948574891679</v>
      </c>
      <c r="AL6" s="92">
        <f>0.9*$D6</f>
        <v>88.199643980019317</v>
      </c>
      <c r="AM6" s="92">
        <f>0.8*$D6</f>
        <v>78.399683537794942</v>
      </c>
      <c r="AN6" s="126">
        <f>$D6</f>
        <v>97.999604422243678</v>
      </c>
      <c r="AO6" s="125">
        <f>1.1*$D6</f>
        <v>107.79956486446805</v>
      </c>
      <c r="AP6" s="92">
        <f>1.2*$D6</f>
        <v>117.59952530669241</v>
      </c>
      <c r="AQ6" s="92">
        <f>1.3*$D6</f>
        <v>127.39948574891679</v>
      </c>
      <c r="AR6" s="92">
        <f>0.9*$D6</f>
        <v>88.199643980019317</v>
      </c>
      <c r="AS6" s="92">
        <f>0.8*$D6</f>
        <v>78.399683537794942</v>
      </c>
      <c r="AT6" s="126">
        <f>$D6</f>
        <v>97.999604422243678</v>
      </c>
    </row>
    <row r="7" spans="1:49" x14ac:dyDescent="0.25">
      <c r="C7" s="97" t="s">
        <v>97</v>
      </c>
      <c r="D7" s="90">
        <f t="shared" ref="D7:AT7" si="0">D$6*crewcost/1000000+SUM(D9:D74)</f>
        <v>185.63503653024344</v>
      </c>
      <c r="E7" s="90">
        <f t="shared" si="0"/>
        <v>186.18431670907285</v>
      </c>
      <c r="F7" s="90">
        <f t="shared" si="0"/>
        <v>186.93982652972159</v>
      </c>
      <c r="G7" s="90">
        <f t="shared" si="0"/>
        <v>187.86556922034919</v>
      </c>
      <c r="H7" s="90">
        <f t="shared" si="0"/>
        <v>185.33687256276204</v>
      </c>
      <c r="I7" s="90">
        <f t="shared" si="0"/>
        <v>185.34558266359358</v>
      </c>
      <c r="J7" s="90">
        <f t="shared" si="0"/>
        <v>185.72946537351928</v>
      </c>
      <c r="K7" s="90">
        <f t="shared" si="0"/>
        <v>186.27207139915589</v>
      </c>
      <c r="L7" s="90">
        <f t="shared" si="0"/>
        <v>186.9557015212078</v>
      </c>
      <c r="M7" s="90">
        <f t="shared" si="0"/>
        <v>187.82636875589617</v>
      </c>
      <c r="N7" s="90">
        <f t="shared" si="0"/>
        <v>185.64222575241766</v>
      </c>
      <c r="O7" s="90">
        <f t="shared" si="0"/>
        <v>185.81374282658075</v>
      </c>
      <c r="P7" s="90">
        <f t="shared" si="0"/>
        <v>185.81686133863406</v>
      </c>
      <c r="Q7" s="90">
        <f t="shared" si="0"/>
        <v>187.04204620361307</v>
      </c>
      <c r="R7" s="90">
        <f t="shared" si="0"/>
        <v>187.63853224015583</v>
      </c>
      <c r="S7" s="90">
        <f t="shared" si="0"/>
        <v>188.44242818426389</v>
      </c>
      <c r="T7" s="90">
        <f t="shared" si="0"/>
        <v>186.67600831655679</v>
      </c>
      <c r="U7" s="90">
        <f t="shared" si="0"/>
        <v>187.04490608488629</v>
      </c>
      <c r="V7" s="90">
        <f t="shared" si="0"/>
        <v>186.70088301019968</v>
      </c>
      <c r="W7" s="90">
        <f t="shared" si="0"/>
        <v>187.97627640712224</v>
      </c>
      <c r="X7" s="90">
        <f t="shared" si="0"/>
        <v>188.5007837082446</v>
      </c>
      <c r="Y7" s="90">
        <f t="shared" si="0"/>
        <v>189.24952831270326</v>
      </c>
      <c r="Z7" s="90">
        <f t="shared" si="0"/>
        <v>187.82813682980253</v>
      </c>
      <c r="AA7" s="90">
        <f t="shared" si="0"/>
        <v>188.36006588911962</v>
      </c>
      <c r="AB7" s="90">
        <f t="shared" si="0"/>
        <v>187.72931294310126</v>
      </c>
      <c r="AC7" s="90">
        <f t="shared" si="0"/>
        <v>186.62753946837051</v>
      </c>
      <c r="AD7" s="90">
        <f t="shared" si="0"/>
        <v>187.43679488061471</v>
      </c>
      <c r="AE7" s="90">
        <f t="shared" si="0"/>
        <v>188.40371836386709</v>
      </c>
      <c r="AF7" s="90">
        <f t="shared" si="0"/>
        <v>185.6173934699635</v>
      </c>
      <c r="AG7" s="90">
        <f t="shared" si="0"/>
        <v>185.50437021258134</v>
      </c>
      <c r="AH7" s="90">
        <f t="shared" si="0"/>
        <v>186.00792156889679</v>
      </c>
      <c r="AI7" s="90">
        <f t="shared" si="0"/>
        <v>188.0779150535574</v>
      </c>
      <c r="AJ7" s="90">
        <f t="shared" si="0"/>
        <v>188.94474977359926</v>
      </c>
      <c r="AK7" s="90">
        <f t="shared" si="0"/>
        <v>189.95579150847942</v>
      </c>
      <c r="AL7" s="90">
        <f t="shared" si="0"/>
        <v>186.89346154930675</v>
      </c>
      <c r="AM7" s="90">
        <f t="shared" si="0"/>
        <v>186.65002159552677</v>
      </c>
      <c r="AN7" s="90">
        <f t="shared" si="0"/>
        <v>187.3829421873499</v>
      </c>
      <c r="AO7" s="90">
        <f t="shared" si="0"/>
        <v>193.42610707484815</v>
      </c>
      <c r="AP7" s="90">
        <f t="shared" si="0"/>
        <v>194.37925867063512</v>
      </c>
      <c r="AQ7" s="90">
        <f t="shared" si="0"/>
        <v>195.45643787380899</v>
      </c>
      <c r="AR7" s="90">
        <f t="shared" si="0"/>
        <v>191.98034998952267</v>
      </c>
      <c r="AS7" s="90">
        <f t="shared" si="0"/>
        <v>191.54140296543164</v>
      </c>
      <c r="AT7" s="90">
        <f t="shared" si="0"/>
        <v>192.61816992426282</v>
      </c>
      <c r="AU7" s="91" t="s">
        <v>78</v>
      </c>
    </row>
    <row r="8" spans="1:49" ht="34.5" x14ac:dyDescent="0.25">
      <c r="A8" s="91" t="s">
        <v>75</v>
      </c>
      <c r="B8" s="94" t="s">
        <v>76</v>
      </c>
      <c r="C8" s="99" t="s">
        <v>77</v>
      </c>
      <c r="AW8" s="100"/>
    </row>
    <row r="9" spans="1:49" x14ac:dyDescent="0.25">
      <c r="A9" s="91">
        <f>pipesizes!A2</f>
        <v>0</v>
      </c>
      <c r="B9" s="94">
        <f>pipesizes!N2/1000</f>
        <v>4.6609541169517002E-2</v>
      </c>
      <c r="C9" s="95">
        <f>pipesizes!M2</f>
        <v>0</v>
      </c>
      <c r="D9" s="134">
        <f>$B9*($C9*CV!D9/1000000+AF!D9*(kmreplaf*RCaf+kminsp*IC+VIpkm*ICV*0.000001)+RTF!D9*kmreplrtf*RCrtf)</f>
        <v>3.3791917347899826E-4</v>
      </c>
      <c r="E9" s="134">
        <f>$B9*($C9*CV!E9/1000000+AF!E9*(kmreplaf*RCaf+kminsp*IC+VIpkm*ICV*0.000001)+RTF!E9*kmreplrtf*RCrtf)</f>
        <v>3.3791917347899826E-4</v>
      </c>
      <c r="F9" s="134">
        <f>$B9*($C9*CV!F9/1000000+AF!F9*(kmreplaf*RCaf+kminsp*IC+VIpkm*ICV*0.000001)+RTF!F9*kmreplrtf*RCrtf)</f>
        <v>3.3791917347899826E-4</v>
      </c>
      <c r="G9" s="134">
        <f>$B9*($C9*CV!G9/1000000+AF!G9*(kmreplaf*RCaf+kminsp*IC+VIpkm*ICV*0.000001)+RTF!G9*kmreplrtf*RCrtf)</f>
        <v>3.3791917347899826E-4</v>
      </c>
      <c r="H9" s="134">
        <f>$B9*($C9*CV!H9/1000000+AF!H9*(kmreplaf*RCaf+kminsp*IC+VIpkm*ICV*0.000001)+RTF!H9*kmreplrtf*RCrtf)</f>
        <v>3.3791917347899826E-4</v>
      </c>
      <c r="I9" s="134">
        <f>$B9*($C9*CV!I9/1000000+AF!I9*(kmreplaf*RCaf+kminsp*IC+VIpkm*ICV*0.000001)+RTF!I9*kmreplrtf*RCrtf)</f>
        <v>3.3791917347899826E-4</v>
      </c>
      <c r="J9" s="134">
        <f>$B9*($C9*CV!J9/1000000+AF!J9*(kmreplaf*RCaf+kminsp*IC+VIpkm*ICV*0.000001)+RTF!J9*kmreplrtf*RCrtf)</f>
        <v>3.3791917347899826E-4</v>
      </c>
      <c r="K9" s="134">
        <f>$B9*($C9*CV!K9/1000000+AF!K9*(kmreplaf*RCaf+kminsp*IC+VIpkm*ICV*0.000001)+RTF!K9*kmreplrtf*RCrtf)</f>
        <v>3.3791917347899826E-4</v>
      </c>
      <c r="L9" s="134">
        <f>$B9*($C9*CV!L9/1000000+AF!L9*(kmreplaf*RCaf+kminsp*IC+VIpkm*ICV*0.000001)+RTF!L9*kmreplrtf*RCrtf)</f>
        <v>3.3791917347899826E-4</v>
      </c>
      <c r="M9" s="134">
        <f>$B9*($C9*CV!M9/1000000+AF!M9*(kmreplaf*RCaf+kminsp*IC+VIpkm*ICV*0.000001)+RTF!M9*kmreplrtf*RCrtf)</f>
        <v>3.3791917347899826E-4</v>
      </c>
      <c r="N9" s="134">
        <f>$B9*($C9*CV!N9/1000000+AF!N9*(kmreplaf*RCaf+kminsp*IC+VIpkm*ICV*0.000001)+RTF!N9*kmreplrtf*RCrtf)</f>
        <v>3.3791917347899826E-4</v>
      </c>
      <c r="O9" s="134">
        <f>$B9*($C9*CV!O9/1000000+AF!O9*(kmreplaf*RCaf+kminsp*IC+VIpkm*ICV*0.000001)+RTF!O9*kmreplrtf*RCrtf)</f>
        <v>3.3791917347899826E-4</v>
      </c>
      <c r="P9" s="134">
        <f>$B9*($C9*CV!P9/1000000+AF!P9*(kmreplaf*RCaf+kminsp*IC+VIpkm*ICV*0.000001)+RTF!P9*kmreplrtf*RCrtf)</f>
        <v>3.3791917347899826E-4</v>
      </c>
      <c r="Q9" s="134">
        <f>$B9*($C9*CV!Q9/1000000+AF!Q9*(kmreplaf*RCaf+kminsp*IC+VIpkm*ICV*0.000001)+RTF!Q9*kmreplrtf*RCrtf)</f>
        <v>3.3791917347899826E-4</v>
      </c>
      <c r="R9" s="134">
        <f>$B9*($C9*CV!R9/1000000+AF!R9*(kmreplaf*RCaf+kminsp*IC+VIpkm*ICV*0.000001)+RTF!R9*kmreplrtf*RCrtf)</f>
        <v>3.3791917347899826E-4</v>
      </c>
      <c r="S9" s="134">
        <f>$B9*($C9*CV!S9/1000000+AF!S9*(kmreplaf*RCaf+kminsp*IC+VIpkm*ICV*0.000001)+RTF!S9*kmreplrtf*RCrtf)</f>
        <v>3.3791917347899826E-4</v>
      </c>
      <c r="T9" s="134">
        <f>$B9*($C9*CV!T9/1000000+AF!T9*(kmreplaf*RCaf+kminsp*IC+VIpkm*ICV*0.000001)+RTF!T9*kmreplrtf*RCrtf)</f>
        <v>3.3791917347899826E-4</v>
      </c>
      <c r="U9" s="134">
        <f>$B9*($C9*CV!U9/1000000+AF!U9*(kmreplaf*RCaf+kminsp*IC+VIpkm*ICV*0.000001)+RTF!U9*kmreplrtf*RCrtf)</f>
        <v>3.3791917347899826E-4</v>
      </c>
      <c r="V9" s="134">
        <f>$B9*($C9*CV!V9/1000000+AF!V9*(kmreplaf*RCaf+kminsp*IC+VIpkm*ICV*0.000001)+RTF!V9*kmreplrtf*RCrtf)</f>
        <v>3.3791917347899826E-4</v>
      </c>
      <c r="W9" s="134">
        <f>$B9*($C9*CV!W9/1000000+AF!W9*(kmreplaf*RCaf+kminsp*IC+VIpkm*ICV*0.000001)+RTF!W9*kmreplrtf*RCrtf)</f>
        <v>3.3791917347899826E-4</v>
      </c>
      <c r="X9" s="134">
        <f>$B9*($C9*CV!X9/1000000+AF!X9*(kmreplaf*RCaf+kminsp*IC+VIpkm*ICV*0.000001)+RTF!X9*kmreplrtf*RCrtf)</f>
        <v>3.3791917347899826E-4</v>
      </c>
      <c r="Y9" s="134">
        <f>$B9*($C9*CV!Y9/1000000+AF!Y9*(kmreplaf*RCaf+kminsp*IC+VIpkm*ICV*0.000001)+RTF!Y9*kmreplrtf*RCrtf)</f>
        <v>3.3791917347899826E-4</v>
      </c>
      <c r="Z9" s="134">
        <f>$B9*($C9*CV!Z9/1000000+AF!Z9*(kmreplaf*RCaf+kminsp*IC+VIpkm*ICV*0.000001)+RTF!Z9*kmreplrtf*RCrtf)</f>
        <v>3.3791917347899826E-4</v>
      </c>
      <c r="AA9" s="134">
        <f>$B9*($C9*CV!AA9/1000000+AF!AA9*(kmreplaf*RCaf+kminsp*IC+VIpkm*ICV*0.000001)+RTF!AA9*kmreplrtf*RCrtf)</f>
        <v>3.3791917347899826E-4</v>
      </c>
      <c r="AB9" s="134">
        <f>$B9*($C9*CV!AB9/1000000+AF!AB9*(kmreplaf*RCaf+kminsp*IC+VIpkm*ICV*0.000001)+RTF!AB9*kmreplrtf*RCrtf)</f>
        <v>3.3791917347899826E-4</v>
      </c>
      <c r="AC9" s="134">
        <f>$B9*($C9*CV!AC9/1000000+AF!AC9*(kmreplaf*RCaf+kminsp*IC+VIpkm*ICV*0.000001)+RTF!AC9*kmreplrtf*RCrtf)</f>
        <v>3.3791917347899826E-4</v>
      </c>
      <c r="AD9" s="134">
        <f>$B9*($C9*CV!AD9/1000000+AF!AD9*(kmreplaf*RCaf+kminsp*IC+VIpkm*ICV*0.000001)+RTF!AD9*kmreplrtf*RCrtf)</f>
        <v>3.3791917347899826E-4</v>
      </c>
      <c r="AE9" s="134">
        <f>$B9*($C9*CV!AE9/1000000+AF!AE9*(kmreplaf*RCaf+kminsp*IC+VIpkm*ICV*0.000001)+RTF!AE9*kmreplrtf*RCrtf)</f>
        <v>3.3791917347899826E-4</v>
      </c>
      <c r="AF9" s="134">
        <f>$B9*($C9*CV!AF9/1000000+AF!AF9*(kmreplaf*RCaf+kminsp*IC+VIpkm*ICV*0.000001)+RTF!AF9*kmreplrtf*RCrtf)</f>
        <v>3.3791917347899826E-4</v>
      </c>
      <c r="AG9" s="134">
        <f>$B9*($C9*CV!AG9/1000000+AF!AG9*(kmreplaf*RCaf+kminsp*IC+VIpkm*ICV*0.000001)+RTF!AG9*kmreplrtf*RCrtf)</f>
        <v>3.3791917347899826E-4</v>
      </c>
      <c r="AH9" s="134">
        <f>$B9*($C9*CV!AH9/1000000+AF!AH9*(kmreplaf*RCaf+kminsp*IC+VIpkm*ICV*0.000001)+RTF!AH9*kmreplrtf*RCrtf)</f>
        <v>3.3791917347899826E-4</v>
      </c>
      <c r="AI9" s="134">
        <f>$B9*($C9*CV!AI9/1000000+AF!AI9*(kmreplaf*RCaf+kminsp*IC+VIpkm*ICV*0.000001)+RTF!AI9*kmreplrtf*RCrtf)</f>
        <v>3.3791917347899826E-4</v>
      </c>
      <c r="AJ9" s="134">
        <f>$B9*($C9*CV!AJ9/1000000+AF!AJ9*(kmreplaf*RCaf+kminsp*IC+VIpkm*ICV*0.000001)+RTF!AJ9*kmreplrtf*RCrtf)</f>
        <v>3.3791917347899826E-4</v>
      </c>
      <c r="AK9" s="134">
        <f>$B9*($C9*CV!AK9/1000000+AF!AK9*(kmreplaf*RCaf+kminsp*IC+VIpkm*ICV*0.000001)+RTF!AK9*kmreplrtf*RCrtf)</f>
        <v>3.3791917347899826E-4</v>
      </c>
      <c r="AL9" s="134">
        <f>$B9*($C9*CV!AL9/1000000+AF!AL9*(kmreplaf*RCaf+kminsp*IC+VIpkm*ICV*0.000001)+RTF!AL9*kmreplrtf*RCrtf)</f>
        <v>3.3791917347899826E-4</v>
      </c>
      <c r="AM9" s="134">
        <f>$B9*($C9*CV!AM9/1000000+AF!AM9*(kmreplaf*RCaf+kminsp*IC+VIpkm*ICV*0.000001)+RTF!AM9*kmreplrtf*RCrtf)</f>
        <v>3.3791917347899826E-4</v>
      </c>
      <c r="AN9" s="134">
        <f>$B9*($C9*CV!AN9/1000000+AF!AN9*(kmreplaf*RCaf+kminsp*IC+VIpkm*ICV*0.000001)+RTF!AN9*kmreplrtf*RCrtf)</f>
        <v>3.3791917347899826E-4</v>
      </c>
      <c r="AO9" s="134">
        <f>$B9*($C9*CV!AO9/1000000+AF!AO9*(kmreplaf*RCaf+kminsp*IC+VIpkm*ICV*0.000001)+RTF!AO9*kmreplrtf*RCrtf)</f>
        <v>3.3791917347899826E-4</v>
      </c>
      <c r="AP9" s="134">
        <f>$B9*($C9*CV!AP9/1000000+AF!AP9*(kmreplaf*RCaf+kminsp*IC+VIpkm*ICV*0.000001)+RTF!AP9*kmreplrtf*RCrtf)</f>
        <v>3.3791917347899826E-4</v>
      </c>
      <c r="AQ9" s="134">
        <f>$B9*($C9*CV!AQ9/1000000+AF!AQ9*(kmreplaf*RCaf+kminsp*IC+VIpkm*ICV*0.000001)+RTF!AQ9*kmreplrtf*RCrtf)</f>
        <v>3.3791917347899826E-4</v>
      </c>
      <c r="AR9" s="134">
        <f>$B9*($C9*CV!AR9/1000000+AF!AR9*(kmreplaf*RCaf+kminsp*IC+VIpkm*ICV*0.000001)+RTF!AR9*kmreplrtf*RCrtf)</f>
        <v>3.3791917347899826E-4</v>
      </c>
      <c r="AS9" s="134">
        <f>$B9*($C9*CV!AS9/1000000+AF!AS9*(kmreplaf*RCaf+kminsp*IC+VIpkm*ICV*0.000001)+RTF!AS9*kmreplrtf*RCrtf)</f>
        <v>3.3791917347899826E-4</v>
      </c>
      <c r="AT9" s="134">
        <f>$B9*($C9*CV!AT9/1000000+AF!AT9*(kmreplaf*RCaf+kminsp*IC+VIpkm*ICV*0.000001)+RTF!AT9*kmreplrtf*RCrtf)</f>
        <v>3.3791917347899826E-4</v>
      </c>
      <c r="AV9" s="90"/>
    </row>
    <row r="10" spans="1:49" x14ac:dyDescent="0.25">
      <c r="A10" s="91">
        <f>pipesizes!A3</f>
        <v>20</v>
      </c>
      <c r="B10" s="94">
        <f>pipesizes!N3/1000</f>
        <v>2.7082278393734955</v>
      </c>
      <c r="C10" s="95">
        <f>pipesizes!M3</f>
        <v>0.30499999999999999</v>
      </c>
      <c r="D10" s="134">
        <f>$B10*($C10*CV!D10/1000000+AF!D10*(kmreplaf*RCaf+kminsp*IC+VIpkm*ICV*0.000001)+RTF!D10*kmreplrtf*RCrtf)</f>
        <v>1.9634651835457841E-2</v>
      </c>
      <c r="E10" s="134">
        <f>$B10*($C10*CV!E10/1000000+AF!E10*(kmreplaf*RCaf+kminsp*IC+VIpkm*ICV*0.000001)+RTF!E10*kmreplrtf*RCrtf)</f>
        <v>1.96326885846464E-2</v>
      </c>
      <c r="F10" s="134">
        <f>$B10*($C10*CV!F10/1000000+AF!F10*(kmreplaf*RCaf+kminsp*IC+VIpkm*ICV*0.000001)+RTF!F10*kmreplrtf*RCrtf)</f>
        <v>1.9631114538214294E-2</v>
      </c>
      <c r="G10" s="134">
        <f>$B10*($C10*CV!G10/1000000+AF!G10*(kmreplaf*RCaf+kminsp*IC+VIpkm*ICV*0.000001)+RTF!G10*kmreplrtf*RCrtf)</f>
        <v>1.9629843438585353E-2</v>
      </c>
      <c r="H10" s="134">
        <f>$B10*($C10*CV!H10/1000000+AF!H10*(kmreplaf*RCaf+kminsp*IC+VIpkm*ICV*0.000001)+RTF!H10*kmreplrtf*RCrtf)</f>
        <v>1.9637118529697101E-2</v>
      </c>
      <c r="I10" s="134">
        <f>$B10*($C10*CV!I10/1000000+AF!I10*(kmreplaf*RCaf+kminsp*IC+VIpkm*ICV*0.000001)+RTF!I10*kmreplrtf*RCrtf)</f>
        <v>1.9640240169640423E-2</v>
      </c>
      <c r="J10" s="134">
        <f>$B10*($C10*CV!J10/1000000+AF!J10*(kmreplaf*RCaf+kminsp*IC+VIpkm*ICV*0.000001)+RTF!J10*kmreplrtf*RCrtf)</f>
        <v>1.9644216642137866E-2</v>
      </c>
      <c r="K10" s="134">
        <f>$B10*($C10*CV!K10/1000000+AF!K10*(kmreplaf*RCaf+kminsp*IC+VIpkm*ICV*0.000001)+RTF!K10*kmreplrtf*RCrtf)</f>
        <v>1.96326885846464E-2</v>
      </c>
      <c r="L10" s="134">
        <f>$B10*($C10*CV!L10/1000000+AF!L10*(kmreplaf*RCaf+kminsp*IC+VIpkm*ICV*0.000001)+RTF!L10*kmreplrtf*RCrtf)</f>
        <v>1.9631114538214294E-2</v>
      </c>
      <c r="M10" s="134">
        <f>$B10*($C10*CV!M10/1000000+AF!M10*(kmreplaf*RCaf+kminsp*IC+VIpkm*ICV*0.000001)+RTF!M10*kmreplrtf*RCrtf)</f>
        <v>1.9629843438585353E-2</v>
      </c>
      <c r="N10" s="134">
        <f>$B10*($C10*CV!N10/1000000+AF!N10*(kmreplaf*RCaf+kminsp*IC+VIpkm*ICV*0.000001)+RTF!N10*kmreplrtf*RCrtf)</f>
        <v>1.9637118529697101E-2</v>
      </c>
      <c r="O10" s="134">
        <f>$B10*($C10*CV!O10/1000000+AF!O10*(kmreplaf*RCaf+kminsp*IC+VIpkm*ICV*0.000001)+RTF!O10*kmreplrtf*RCrtf)</f>
        <v>1.9640240169640423E-2</v>
      </c>
      <c r="P10" s="134">
        <f>$B10*($C10*CV!P10/1000000+AF!P10*(kmreplaf*RCaf+kminsp*IC+VIpkm*ICV*0.000001)+RTF!P10*kmreplrtf*RCrtf)</f>
        <v>1.9634651835457841E-2</v>
      </c>
      <c r="Q10" s="134">
        <f>$B10*($C10*CV!Q10/1000000+AF!Q10*(kmreplaf*RCaf+kminsp*IC+VIpkm*ICV*0.000001)+RTF!Q10*kmreplrtf*RCrtf)</f>
        <v>1.96326885846464E-2</v>
      </c>
      <c r="R10" s="134">
        <f>$B10*($C10*CV!R10/1000000+AF!R10*(kmreplaf*RCaf+kminsp*IC+VIpkm*ICV*0.000001)+RTF!R10*kmreplrtf*RCrtf)</f>
        <v>1.9631114538214294E-2</v>
      </c>
      <c r="S10" s="134">
        <f>$B10*($C10*CV!S10/1000000+AF!S10*(kmreplaf*RCaf+kminsp*IC+VIpkm*ICV*0.000001)+RTF!S10*kmreplrtf*RCrtf)</f>
        <v>1.9629843438585353E-2</v>
      </c>
      <c r="T10" s="134">
        <f>$B10*($C10*CV!T10/1000000+AF!T10*(kmreplaf*RCaf+kminsp*IC+VIpkm*ICV*0.000001)+RTF!T10*kmreplrtf*RCrtf)</f>
        <v>1.9637118529697101E-2</v>
      </c>
      <c r="U10" s="134">
        <f>$B10*($C10*CV!U10/1000000+AF!U10*(kmreplaf*RCaf+kminsp*IC+VIpkm*ICV*0.000001)+RTF!U10*kmreplrtf*RCrtf)</f>
        <v>1.9640240169640423E-2</v>
      </c>
      <c r="V10" s="134">
        <f>$B10*($C10*CV!V10/1000000+AF!V10*(kmreplaf*RCaf+kminsp*IC+VIpkm*ICV*0.000001)+RTF!V10*kmreplrtf*RCrtf)</f>
        <v>1.9634651835457841E-2</v>
      </c>
      <c r="W10" s="134">
        <f>$B10*($C10*CV!W10/1000000+AF!W10*(kmreplaf*RCaf+kminsp*IC+VIpkm*ICV*0.000001)+RTF!W10*kmreplrtf*RCrtf)</f>
        <v>1.96326885846464E-2</v>
      </c>
      <c r="X10" s="134">
        <f>$B10*($C10*CV!X10/1000000+AF!X10*(kmreplaf*RCaf+kminsp*IC+VIpkm*ICV*0.000001)+RTF!X10*kmreplrtf*RCrtf)</f>
        <v>1.9631114538214294E-2</v>
      </c>
      <c r="Y10" s="134">
        <f>$B10*($C10*CV!Y10/1000000+AF!Y10*(kmreplaf*RCaf+kminsp*IC+VIpkm*ICV*0.000001)+RTF!Y10*kmreplrtf*RCrtf)</f>
        <v>1.9629843438585353E-2</v>
      </c>
      <c r="Z10" s="134">
        <f>$B10*($C10*CV!Z10/1000000+AF!Z10*(kmreplaf*RCaf+kminsp*IC+VIpkm*ICV*0.000001)+RTF!Z10*kmreplrtf*RCrtf)</f>
        <v>1.9637118529697101E-2</v>
      </c>
      <c r="AA10" s="134">
        <f>$B10*($C10*CV!AA10/1000000+AF!AA10*(kmreplaf*RCaf+kminsp*IC+VIpkm*ICV*0.000001)+RTF!AA10*kmreplrtf*RCrtf)</f>
        <v>1.9640240169640423E-2</v>
      </c>
      <c r="AB10" s="134">
        <f>$B10*($C10*CV!AB10/1000000+AF!AB10*(kmreplaf*RCaf+kminsp*IC+VIpkm*ICV*0.000001)+RTF!AB10*kmreplrtf*RCrtf)</f>
        <v>1.9634651835457841E-2</v>
      </c>
      <c r="AC10" s="134">
        <f>$B10*($C10*CV!AC10/1000000+AF!AC10*(kmreplaf*RCaf+kminsp*IC+VIpkm*ICV*0.000001)+RTF!AC10*kmreplrtf*RCrtf)</f>
        <v>1.96326885846464E-2</v>
      </c>
      <c r="AD10" s="134">
        <f>$B10*($C10*CV!AD10/1000000+AF!AD10*(kmreplaf*RCaf+kminsp*IC+VIpkm*ICV*0.000001)+RTF!AD10*kmreplrtf*RCrtf)</f>
        <v>1.9631114538214294E-2</v>
      </c>
      <c r="AE10" s="134">
        <f>$B10*($C10*CV!AE10/1000000+AF!AE10*(kmreplaf*RCaf+kminsp*IC+VIpkm*ICV*0.000001)+RTF!AE10*kmreplrtf*RCrtf)</f>
        <v>1.9629843438585353E-2</v>
      </c>
      <c r="AF10" s="134">
        <f>$B10*($C10*CV!AF10/1000000+AF!AF10*(kmreplaf*RCaf+kminsp*IC+VIpkm*ICV*0.000001)+RTF!AF10*kmreplrtf*RCrtf)</f>
        <v>1.9637118529697101E-2</v>
      </c>
      <c r="AG10" s="134">
        <f>$B10*($C10*CV!AG10/1000000+AF!AG10*(kmreplaf*RCaf+kminsp*IC+VIpkm*ICV*0.000001)+RTF!AG10*kmreplrtf*RCrtf)</f>
        <v>1.9640240169640423E-2</v>
      </c>
      <c r="AH10" s="134">
        <f>$B10*($C10*CV!AH10/1000000+AF!AH10*(kmreplaf*RCaf+kminsp*IC+VIpkm*ICV*0.000001)+RTF!AH10*kmreplrtf*RCrtf)</f>
        <v>1.9634651835457841E-2</v>
      </c>
      <c r="AI10" s="134">
        <f>$B10*($C10*CV!AI10/1000000+AF!AI10*(kmreplaf*RCaf+kminsp*IC+VIpkm*ICV*0.000001)+RTF!AI10*kmreplrtf*RCrtf)</f>
        <v>1.96326885846464E-2</v>
      </c>
      <c r="AJ10" s="134">
        <f>$B10*($C10*CV!AJ10/1000000+AF!AJ10*(kmreplaf*RCaf+kminsp*IC+VIpkm*ICV*0.000001)+RTF!AJ10*kmreplrtf*RCrtf)</f>
        <v>1.9631114538214294E-2</v>
      </c>
      <c r="AK10" s="134">
        <f>$B10*($C10*CV!AK10/1000000+AF!AK10*(kmreplaf*RCaf+kminsp*IC+VIpkm*ICV*0.000001)+RTF!AK10*kmreplrtf*RCrtf)</f>
        <v>1.9629843438585353E-2</v>
      </c>
      <c r="AL10" s="134">
        <f>$B10*($C10*CV!AL10/1000000+AF!AL10*(kmreplaf*RCaf+kminsp*IC+VIpkm*ICV*0.000001)+RTF!AL10*kmreplrtf*RCrtf)</f>
        <v>1.9637118529697101E-2</v>
      </c>
      <c r="AM10" s="134">
        <f>$B10*($C10*CV!AM10/1000000+AF!AM10*(kmreplaf*RCaf+kminsp*IC+VIpkm*ICV*0.000001)+RTF!AM10*kmreplrtf*RCrtf)</f>
        <v>1.9640240169640423E-2</v>
      </c>
      <c r="AN10" s="134">
        <f>$B10*($C10*CV!AN10/1000000+AF!AN10*(kmreplaf*RCaf+kminsp*IC+VIpkm*ICV*0.000001)+RTF!AN10*kmreplrtf*RCrtf)</f>
        <v>1.9634651835457841E-2</v>
      </c>
      <c r="AO10" s="134">
        <f>$B10*($C10*CV!AO10/1000000+AF!AO10*(kmreplaf*RCaf+kminsp*IC+VIpkm*ICV*0.000001)+RTF!AO10*kmreplrtf*RCrtf)</f>
        <v>1.96326885846464E-2</v>
      </c>
      <c r="AP10" s="134">
        <f>$B10*($C10*CV!AP10/1000000+AF!AP10*(kmreplaf*RCaf+kminsp*IC+VIpkm*ICV*0.000001)+RTF!AP10*kmreplrtf*RCrtf)</f>
        <v>1.9631114538214294E-2</v>
      </c>
      <c r="AQ10" s="134">
        <f>$B10*($C10*CV!AQ10/1000000+AF!AQ10*(kmreplaf*RCaf+kminsp*IC+VIpkm*ICV*0.000001)+RTF!AQ10*kmreplrtf*RCrtf)</f>
        <v>1.9629843438585353E-2</v>
      </c>
      <c r="AR10" s="134">
        <f>$B10*($C10*CV!AR10/1000000+AF!AR10*(kmreplaf*RCaf+kminsp*IC+VIpkm*ICV*0.000001)+RTF!AR10*kmreplrtf*RCrtf)</f>
        <v>1.9637118529697101E-2</v>
      </c>
      <c r="AS10" s="134">
        <f>$B10*($C10*CV!AS10/1000000+AF!AS10*(kmreplaf*RCaf+kminsp*IC+VIpkm*ICV*0.000001)+RTF!AS10*kmreplrtf*RCrtf)</f>
        <v>1.9640240169640423E-2</v>
      </c>
      <c r="AT10" s="134">
        <f>$B10*($C10*CV!AT10/1000000+AF!AT10*(kmreplaf*RCaf+kminsp*IC+VIpkm*ICV*0.000001)+RTF!AT10*kmreplrtf*RCrtf)</f>
        <v>1.9634651835457841E-2</v>
      </c>
      <c r="AV10" s="90"/>
    </row>
    <row r="11" spans="1:49" x14ac:dyDescent="0.25">
      <c r="A11" s="91">
        <f>pipesizes!A4</f>
        <v>25</v>
      </c>
      <c r="B11" s="94">
        <f>pipesizes!N4/1000</f>
        <v>6.3867416700464785</v>
      </c>
      <c r="C11" s="95">
        <f>pipesizes!M4</f>
        <v>0.4765625</v>
      </c>
      <c r="D11" s="134">
        <f>$B11*($C11*CV!D11/1000000+AF!D11*(kmreplaf*RCaf+kminsp*IC+VIpkm*ICV*0.000001)+RTF!D11*kmreplrtf*RCrtf)</f>
        <v>4.6303877107836969E-2</v>
      </c>
      <c r="E11" s="134">
        <f>$B11*($C11*CV!E11/1000000+AF!E11*(kmreplaf*RCaf+kminsp*IC+VIpkm*ICV*0.000001)+RTF!E11*kmreplrtf*RCrtf)</f>
        <v>4.6296642916957668E-2</v>
      </c>
      <c r="F11" s="134">
        <f>$B11*($C11*CV!F11/1000000+AF!F11*(kmreplaf*RCaf+kminsp*IC+VIpkm*ICV*0.000001)+RTF!F11*kmreplrtf*RCrtf)</f>
        <v>4.6290842867225672E-2</v>
      </c>
      <c r="G11" s="134">
        <f>$B11*($C11*CV!G11/1000000+AF!G11*(kmreplaf*RCaf+kminsp*IC+VIpkm*ICV*0.000001)+RTF!G11*kmreplrtf*RCrtf)</f>
        <v>4.6286159116535858E-2</v>
      </c>
      <c r="H11" s="134">
        <f>$B11*($C11*CV!H11/1000000+AF!H11*(kmreplaf*RCaf+kminsp*IC+VIpkm*ICV*0.000001)+RTF!H11*kmreplrtf*RCrtf)</f>
        <v>4.6312966388159016E-2</v>
      </c>
      <c r="I11" s="134">
        <f>$B11*($C11*CV!I11/1000000+AF!I11*(kmreplaf*RCaf+kminsp*IC+VIpkm*ICV*0.000001)+RTF!I11*kmreplrtf*RCrtf)</f>
        <v>4.6324469013842316E-2</v>
      </c>
      <c r="J11" s="134">
        <f>$B11*($C11*CV!J11/1000000+AF!J11*(kmreplaf*RCaf+kminsp*IC+VIpkm*ICV*0.000001)+RTF!J11*kmreplrtf*RCrtf)</f>
        <v>4.633912152838867E-2</v>
      </c>
      <c r="K11" s="134">
        <f>$B11*($C11*CV!K11/1000000+AF!K11*(kmreplaf*RCaf+kminsp*IC+VIpkm*ICV*0.000001)+RTF!K11*kmreplrtf*RCrtf)</f>
        <v>4.6296642916957668E-2</v>
      </c>
      <c r="L11" s="134">
        <f>$B11*($C11*CV!L11/1000000+AF!L11*(kmreplaf*RCaf+kminsp*IC+VIpkm*ICV*0.000001)+RTF!L11*kmreplrtf*RCrtf)</f>
        <v>4.6290842867225672E-2</v>
      </c>
      <c r="M11" s="134">
        <f>$B11*($C11*CV!M11/1000000+AF!M11*(kmreplaf*RCaf+kminsp*IC+VIpkm*ICV*0.000001)+RTF!M11*kmreplrtf*RCrtf)</f>
        <v>4.6286159116535858E-2</v>
      </c>
      <c r="N11" s="134">
        <f>$B11*($C11*CV!N11/1000000+AF!N11*(kmreplaf*RCaf+kminsp*IC+VIpkm*ICV*0.000001)+RTF!N11*kmreplrtf*RCrtf)</f>
        <v>4.6312966388159016E-2</v>
      </c>
      <c r="O11" s="134">
        <f>$B11*($C11*CV!O11/1000000+AF!O11*(kmreplaf*RCaf+kminsp*IC+VIpkm*ICV*0.000001)+RTF!O11*kmreplrtf*RCrtf)</f>
        <v>4.6324469013842316E-2</v>
      </c>
      <c r="P11" s="134">
        <f>$B11*($C11*CV!P11/1000000+AF!P11*(kmreplaf*RCaf+kminsp*IC+VIpkm*ICV*0.000001)+RTF!P11*kmreplrtf*RCrtf)</f>
        <v>4.6303877107836969E-2</v>
      </c>
      <c r="Q11" s="134">
        <f>$B11*($C11*CV!Q11/1000000+AF!Q11*(kmreplaf*RCaf+kminsp*IC+VIpkm*ICV*0.000001)+RTF!Q11*kmreplrtf*RCrtf)</f>
        <v>4.6296642916957668E-2</v>
      </c>
      <c r="R11" s="134">
        <f>$B11*($C11*CV!R11/1000000+AF!R11*(kmreplaf*RCaf+kminsp*IC+VIpkm*ICV*0.000001)+RTF!R11*kmreplrtf*RCrtf)</f>
        <v>4.6290842867225672E-2</v>
      </c>
      <c r="S11" s="134">
        <f>$B11*($C11*CV!S11/1000000+AF!S11*(kmreplaf*RCaf+kminsp*IC+VIpkm*ICV*0.000001)+RTF!S11*kmreplrtf*RCrtf)</f>
        <v>4.6286159116535858E-2</v>
      </c>
      <c r="T11" s="134">
        <f>$B11*($C11*CV!T11/1000000+AF!T11*(kmreplaf*RCaf+kminsp*IC+VIpkm*ICV*0.000001)+RTF!T11*kmreplrtf*RCrtf)</f>
        <v>4.6312966388159016E-2</v>
      </c>
      <c r="U11" s="134">
        <f>$B11*($C11*CV!U11/1000000+AF!U11*(kmreplaf*RCaf+kminsp*IC+VIpkm*ICV*0.000001)+RTF!U11*kmreplrtf*RCrtf)</f>
        <v>4.6324469013842316E-2</v>
      </c>
      <c r="V11" s="134">
        <f>$B11*($C11*CV!V11/1000000+AF!V11*(kmreplaf*RCaf+kminsp*IC+VIpkm*ICV*0.000001)+RTF!V11*kmreplrtf*RCrtf)</f>
        <v>4.6303877107836969E-2</v>
      </c>
      <c r="W11" s="134">
        <f>$B11*($C11*CV!W11/1000000+AF!W11*(kmreplaf*RCaf+kminsp*IC+VIpkm*ICV*0.000001)+RTF!W11*kmreplrtf*RCrtf)</f>
        <v>4.6296642916957668E-2</v>
      </c>
      <c r="X11" s="134">
        <f>$B11*($C11*CV!X11/1000000+AF!X11*(kmreplaf*RCaf+kminsp*IC+VIpkm*ICV*0.000001)+RTF!X11*kmreplrtf*RCrtf)</f>
        <v>4.6290842867225672E-2</v>
      </c>
      <c r="Y11" s="134">
        <f>$B11*($C11*CV!Y11/1000000+AF!Y11*(kmreplaf*RCaf+kminsp*IC+VIpkm*ICV*0.000001)+RTF!Y11*kmreplrtf*RCrtf)</f>
        <v>4.6286159116535858E-2</v>
      </c>
      <c r="Z11" s="134">
        <f>$B11*($C11*CV!Z11/1000000+AF!Z11*(kmreplaf*RCaf+kminsp*IC+VIpkm*ICV*0.000001)+RTF!Z11*kmreplrtf*RCrtf)</f>
        <v>4.6312966388159016E-2</v>
      </c>
      <c r="AA11" s="134">
        <f>$B11*($C11*CV!AA11/1000000+AF!AA11*(kmreplaf*RCaf+kminsp*IC+VIpkm*ICV*0.000001)+RTF!AA11*kmreplrtf*RCrtf)</f>
        <v>4.6324469013842316E-2</v>
      </c>
      <c r="AB11" s="134">
        <f>$B11*($C11*CV!AB11/1000000+AF!AB11*(kmreplaf*RCaf+kminsp*IC+VIpkm*ICV*0.000001)+RTF!AB11*kmreplrtf*RCrtf)</f>
        <v>4.6303877107836969E-2</v>
      </c>
      <c r="AC11" s="134">
        <f>$B11*($C11*CV!AC11/1000000+AF!AC11*(kmreplaf*RCaf+kminsp*IC+VIpkm*ICV*0.000001)+RTF!AC11*kmreplrtf*RCrtf)</f>
        <v>4.6296642916957668E-2</v>
      </c>
      <c r="AD11" s="134">
        <f>$B11*($C11*CV!AD11/1000000+AF!AD11*(kmreplaf*RCaf+kminsp*IC+VIpkm*ICV*0.000001)+RTF!AD11*kmreplrtf*RCrtf)</f>
        <v>4.6290842867225672E-2</v>
      </c>
      <c r="AE11" s="134">
        <f>$B11*($C11*CV!AE11/1000000+AF!AE11*(kmreplaf*RCaf+kminsp*IC+VIpkm*ICV*0.000001)+RTF!AE11*kmreplrtf*RCrtf)</f>
        <v>4.6286159116535858E-2</v>
      </c>
      <c r="AF11" s="134">
        <f>$B11*($C11*CV!AF11/1000000+AF!AF11*(kmreplaf*RCaf+kminsp*IC+VIpkm*ICV*0.000001)+RTF!AF11*kmreplrtf*RCrtf)</f>
        <v>4.6312966388159016E-2</v>
      </c>
      <c r="AG11" s="134">
        <f>$B11*($C11*CV!AG11/1000000+AF!AG11*(kmreplaf*RCaf+kminsp*IC+VIpkm*ICV*0.000001)+RTF!AG11*kmreplrtf*RCrtf)</f>
        <v>4.6324469013842316E-2</v>
      </c>
      <c r="AH11" s="134">
        <f>$B11*($C11*CV!AH11/1000000+AF!AH11*(kmreplaf*RCaf+kminsp*IC+VIpkm*ICV*0.000001)+RTF!AH11*kmreplrtf*RCrtf)</f>
        <v>4.6303877107836969E-2</v>
      </c>
      <c r="AI11" s="134">
        <f>$B11*($C11*CV!AI11/1000000+AF!AI11*(kmreplaf*RCaf+kminsp*IC+VIpkm*ICV*0.000001)+RTF!AI11*kmreplrtf*RCrtf)</f>
        <v>4.6296642916957668E-2</v>
      </c>
      <c r="AJ11" s="134">
        <f>$B11*($C11*CV!AJ11/1000000+AF!AJ11*(kmreplaf*RCaf+kminsp*IC+VIpkm*ICV*0.000001)+RTF!AJ11*kmreplrtf*RCrtf)</f>
        <v>4.6290842867225672E-2</v>
      </c>
      <c r="AK11" s="134">
        <f>$B11*($C11*CV!AK11/1000000+AF!AK11*(kmreplaf*RCaf+kminsp*IC+VIpkm*ICV*0.000001)+RTF!AK11*kmreplrtf*RCrtf)</f>
        <v>4.6286159116535858E-2</v>
      </c>
      <c r="AL11" s="134">
        <f>$B11*($C11*CV!AL11/1000000+AF!AL11*(kmreplaf*RCaf+kminsp*IC+VIpkm*ICV*0.000001)+RTF!AL11*kmreplrtf*RCrtf)</f>
        <v>4.6312966388159016E-2</v>
      </c>
      <c r="AM11" s="134">
        <f>$B11*($C11*CV!AM11/1000000+AF!AM11*(kmreplaf*RCaf+kminsp*IC+VIpkm*ICV*0.000001)+RTF!AM11*kmreplrtf*RCrtf)</f>
        <v>4.6324469013842316E-2</v>
      </c>
      <c r="AN11" s="134">
        <f>$B11*($C11*CV!AN11/1000000+AF!AN11*(kmreplaf*RCaf+kminsp*IC+VIpkm*ICV*0.000001)+RTF!AN11*kmreplrtf*RCrtf)</f>
        <v>4.6303877107836969E-2</v>
      </c>
      <c r="AO11" s="134">
        <f>$B11*($C11*CV!AO11/1000000+AF!AO11*(kmreplaf*RCaf+kminsp*IC+VIpkm*ICV*0.000001)+RTF!AO11*kmreplrtf*RCrtf)</f>
        <v>4.6296642916957668E-2</v>
      </c>
      <c r="AP11" s="134">
        <f>$B11*($C11*CV!AP11/1000000+AF!AP11*(kmreplaf*RCaf+kminsp*IC+VIpkm*ICV*0.000001)+RTF!AP11*kmreplrtf*RCrtf)</f>
        <v>4.6290842867225672E-2</v>
      </c>
      <c r="AQ11" s="134">
        <f>$B11*($C11*CV!AQ11/1000000+AF!AQ11*(kmreplaf*RCaf+kminsp*IC+VIpkm*ICV*0.000001)+RTF!AQ11*kmreplrtf*RCrtf)</f>
        <v>4.6286159116535858E-2</v>
      </c>
      <c r="AR11" s="134">
        <f>$B11*($C11*CV!AR11/1000000+AF!AR11*(kmreplaf*RCaf+kminsp*IC+VIpkm*ICV*0.000001)+RTF!AR11*kmreplrtf*RCrtf)</f>
        <v>4.6312966388159016E-2</v>
      </c>
      <c r="AS11" s="134">
        <f>$B11*($C11*CV!AS11/1000000+AF!AS11*(kmreplaf*RCaf+kminsp*IC+VIpkm*ICV*0.000001)+RTF!AS11*kmreplrtf*RCrtf)</f>
        <v>4.6324469013842316E-2</v>
      </c>
      <c r="AT11" s="134">
        <f>$B11*($C11*CV!AT11/1000000+AF!AT11*(kmreplaf*RCaf+kminsp*IC+VIpkm*ICV*0.000001)+RTF!AT11*kmreplrtf*RCrtf)</f>
        <v>4.6303877107836969E-2</v>
      </c>
      <c r="AV11" s="90"/>
    </row>
    <row r="12" spans="1:49" x14ac:dyDescent="0.25">
      <c r="A12" s="91">
        <f>pipesizes!A5</f>
        <v>32</v>
      </c>
      <c r="B12" s="94">
        <f>pipesizes!N5/1000</f>
        <v>2.6509712871402265</v>
      </c>
      <c r="C12" s="95">
        <f>pipesizes!M5</f>
        <v>0.78080000000000005</v>
      </c>
      <c r="D12" s="134">
        <f>$B12*($C12*CV!D12/1000000+AF!D12*(kmreplaf*RCaf+kminsp*IC+VIpkm*ICV*0.000001)+RTF!D12*kmreplrtf*RCrtf)</f>
        <v>1.9219541831766641E-2</v>
      </c>
      <c r="E12" s="134">
        <f>$B12*($C12*CV!E12/1000000+AF!E12*(kmreplaf*RCaf+kminsp*IC+VIpkm*ICV*0.000001)+RTF!E12*kmreplrtf*RCrtf)</f>
        <v>1.9214622166247888E-2</v>
      </c>
      <c r="F12" s="134">
        <f>$B12*($C12*CV!F12/1000000+AF!F12*(kmreplaf*RCaf+kminsp*IC+VIpkm*ICV*0.000001)+RTF!F12*kmreplrtf*RCrtf)</f>
        <v>1.9210677799123818E-2</v>
      </c>
      <c r="G12" s="134">
        <f>$B12*($C12*CV!G12/1000000+AF!G12*(kmreplaf*RCaf+kminsp*IC+VIpkm*ICV*0.000001)+RTF!G12*kmreplrtf*RCrtf)</f>
        <v>1.9207492579497793E-2</v>
      </c>
      <c r="H12" s="134">
        <f>$B12*($C12*CV!H12/1000000+AF!H12*(kmreplaf*RCaf+kminsp*IC+VIpkm*ICV*0.000001)+RTF!H12*kmreplrtf*RCrtf)</f>
        <v>1.9225723064711243E-2</v>
      </c>
      <c r="I12" s="134">
        <f>$B12*($C12*CV!I12/1000000+AF!I12*(kmreplaf*RCaf+kminsp*IC+VIpkm*ICV*0.000001)+RTF!I12*kmreplrtf*RCrtf)</f>
        <v>1.9233545511187073E-2</v>
      </c>
      <c r="J12" s="134">
        <f>$B12*($C12*CV!J12/1000000+AF!J12*(kmreplaf*RCaf+kminsp*IC+VIpkm*ICV*0.000001)+RTF!J12*kmreplrtf*RCrtf)</f>
        <v>1.9243510063101651E-2</v>
      </c>
      <c r="K12" s="134">
        <f>$B12*($C12*CV!K12/1000000+AF!K12*(kmreplaf*RCaf+kminsp*IC+VIpkm*ICV*0.000001)+RTF!K12*kmreplrtf*RCrtf)</f>
        <v>1.9214622166247888E-2</v>
      </c>
      <c r="L12" s="134">
        <f>$B12*($C12*CV!L12/1000000+AF!L12*(kmreplaf*RCaf+kminsp*IC+VIpkm*ICV*0.000001)+RTF!L12*kmreplrtf*RCrtf)</f>
        <v>1.9210677799123818E-2</v>
      </c>
      <c r="M12" s="134">
        <f>$B12*($C12*CV!M12/1000000+AF!M12*(kmreplaf*RCaf+kminsp*IC+VIpkm*ICV*0.000001)+RTF!M12*kmreplrtf*RCrtf)</f>
        <v>1.9207492579497793E-2</v>
      </c>
      <c r="N12" s="134">
        <f>$B12*($C12*CV!N12/1000000+AF!N12*(kmreplaf*RCaf+kminsp*IC+VIpkm*ICV*0.000001)+RTF!N12*kmreplrtf*RCrtf)</f>
        <v>1.9225723064711243E-2</v>
      </c>
      <c r="O12" s="134">
        <f>$B12*($C12*CV!O12/1000000+AF!O12*(kmreplaf*RCaf+kminsp*IC+VIpkm*ICV*0.000001)+RTF!O12*kmreplrtf*RCrtf)</f>
        <v>1.9233545511187073E-2</v>
      </c>
      <c r="P12" s="134">
        <f>$B12*($C12*CV!P12/1000000+AF!P12*(kmreplaf*RCaf+kminsp*IC+VIpkm*ICV*0.000001)+RTF!P12*kmreplrtf*RCrtf)</f>
        <v>1.9219541831766641E-2</v>
      </c>
      <c r="Q12" s="134">
        <f>$B12*($C12*CV!Q12/1000000+AF!Q12*(kmreplaf*RCaf+kminsp*IC+VIpkm*ICV*0.000001)+RTF!Q12*kmreplrtf*RCrtf)</f>
        <v>1.9214622166247888E-2</v>
      </c>
      <c r="R12" s="134">
        <f>$B12*($C12*CV!R12/1000000+AF!R12*(kmreplaf*RCaf+kminsp*IC+VIpkm*ICV*0.000001)+RTF!R12*kmreplrtf*RCrtf)</f>
        <v>1.9210677799123818E-2</v>
      </c>
      <c r="S12" s="134">
        <f>$B12*($C12*CV!S12/1000000+AF!S12*(kmreplaf*RCaf+kminsp*IC+VIpkm*ICV*0.000001)+RTF!S12*kmreplrtf*RCrtf)</f>
        <v>1.9207492579497793E-2</v>
      </c>
      <c r="T12" s="134">
        <f>$B12*($C12*CV!T12/1000000+AF!T12*(kmreplaf*RCaf+kminsp*IC+VIpkm*ICV*0.000001)+RTF!T12*kmreplrtf*RCrtf)</f>
        <v>1.9225723064711243E-2</v>
      </c>
      <c r="U12" s="134">
        <f>$B12*($C12*CV!U12/1000000+AF!U12*(kmreplaf*RCaf+kminsp*IC+VIpkm*ICV*0.000001)+RTF!U12*kmreplrtf*RCrtf)</f>
        <v>1.9233545511187073E-2</v>
      </c>
      <c r="V12" s="134">
        <f>$B12*($C12*CV!V12/1000000+AF!V12*(kmreplaf*RCaf+kminsp*IC+VIpkm*ICV*0.000001)+RTF!V12*kmreplrtf*RCrtf)</f>
        <v>1.9219541831766641E-2</v>
      </c>
      <c r="W12" s="134">
        <f>$B12*($C12*CV!W12/1000000+AF!W12*(kmreplaf*RCaf+kminsp*IC+VIpkm*ICV*0.000001)+RTF!W12*kmreplrtf*RCrtf)</f>
        <v>1.9214622166247888E-2</v>
      </c>
      <c r="X12" s="134">
        <f>$B12*($C12*CV!X12/1000000+AF!X12*(kmreplaf*RCaf+kminsp*IC+VIpkm*ICV*0.000001)+RTF!X12*kmreplrtf*RCrtf)</f>
        <v>1.9210677799123818E-2</v>
      </c>
      <c r="Y12" s="134">
        <f>$B12*($C12*CV!Y12/1000000+AF!Y12*(kmreplaf*RCaf+kminsp*IC+VIpkm*ICV*0.000001)+RTF!Y12*kmreplrtf*RCrtf)</f>
        <v>1.9207492579497793E-2</v>
      </c>
      <c r="Z12" s="134">
        <f>$B12*($C12*CV!Z12/1000000+AF!Z12*(kmreplaf*RCaf+kminsp*IC+VIpkm*ICV*0.000001)+RTF!Z12*kmreplrtf*RCrtf)</f>
        <v>1.9225723064711243E-2</v>
      </c>
      <c r="AA12" s="134">
        <f>$B12*($C12*CV!AA12/1000000+AF!AA12*(kmreplaf*RCaf+kminsp*IC+VIpkm*ICV*0.000001)+RTF!AA12*kmreplrtf*RCrtf)</f>
        <v>1.9233545511187073E-2</v>
      </c>
      <c r="AB12" s="134">
        <f>$B12*($C12*CV!AB12/1000000+AF!AB12*(kmreplaf*RCaf+kminsp*IC+VIpkm*ICV*0.000001)+RTF!AB12*kmreplrtf*RCrtf)</f>
        <v>1.9219541831766641E-2</v>
      </c>
      <c r="AC12" s="134">
        <f>$B12*($C12*CV!AC12/1000000+AF!AC12*(kmreplaf*RCaf+kminsp*IC+VIpkm*ICV*0.000001)+RTF!AC12*kmreplrtf*RCrtf)</f>
        <v>1.9214622166247888E-2</v>
      </c>
      <c r="AD12" s="134">
        <f>$B12*($C12*CV!AD12/1000000+AF!AD12*(kmreplaf*RCaf+kminsp*IC+VIpkm*ICV*0.000001)+RTF!AD12*kmreplrtf*RCrtf)</f>
        <v>1.9210677799123818E-2</v>
      </c>
      <c r="AE12" s="134">
        <f>$B12*($C12*CV!AE12/1000000+AF!AE12*(kmreplaf*RCaf+kminsp*IC+VIpkm*ICV*0.000001)+RTF!AE12*kmreplrtf*RCrtf)</f>
        <v>1.9207492579497793E-2</v>
      </c>
      <c r="AF12" s="134">
        <f>$B12*($C12*CV!AF12/1000000+AF!AF12*(kmreplaf*RCaf+kminsp*IC+VIpkm*ICV*0.000001)+RTF!AF12*kmreplrtf*RCrtf)</f>
        <v>1.9225723064711243E-2</v>
      </c>
      <c r="AG12" s="134">
        <f>$B12*($C12*CV!AG12/1000000+AF!AG12*(kmreplaf*RCaf+kminsp*IC+VIpkm*ICV*0.000001)+RTF!AG12*kmreplrtf*RCrtf)</f>
        <v>1.9233545511187073E-2</v>
      </c>
      <c r="AH12" s="134">
        <f>$B12*($C12*CV!AH12/1000000+AF!AH12*(kmreplaf*RCaf+kminsp*IC+VIpkm*ICV*0.000001)+RTF!AH12*kmreplrtf*RCrtf)</f>
        <v>1.9219541831766641E-2</v>
      </c>
      <c r="AI12" s="134">
        <f>$B12*($C12*CV!AI12/1000000+AF!AI12*(kmreplaf*RCaf+kminsp*IC+VIpkm*ICV*0.000001)+RTF!AI12*kmreplrtf*RCrtf)</f>
        <v>1.9214622166247888E-2</v>
      </c>
      <c r="AJ12" s="134">
        <f>$B12*($C12*CV!AJ12/1000000+AF!AJ12*(kmreplaf*RCaf+kminsp*IC+VIpkm*ICV*0.000001)+RTF!AJ12*kmreplrtf*RCrtf)</f>
        <v>1.9210677799123818E-2</v>
      </c>
      <c r="AK12" s="134">
        <f>$B12*($C12*CV!AK12/1000000+AF!AK12*(kmreplaf*RCaf+kminsp*IC+VIpkm*ICV*0.000001)+RTF!AK12*kmreplrtf*RCrtf)</f>
        <v>1.9207492579497793E-2</v>
      </c>
      <c r="AL12" s="134">
        <f>$B12*($C12*CV!AL12/1000000+AF!AL12*(kmreplaf*RCaf+kminsp*IC+VIpkm*ICV*0.000001)+RTF!AL12*kmreplrtf*RCrtf)</f>
        <v>1.9225723064711243E-2</v>
      </c>
      <c r="AM12" s="134">
        <f>$B12*($C12*CV!AM12/1000000+AF!AM12*(kmreplaf*RCaf+kminsp*IC+VIpkm*ICV*0.000001)+RTF!AM12*kmreplrtf*RCrtf)</f>
        <v>1.9233545511187073E-2</v>
      </c>
      <c r="AN12" s="134">
        <f>$B12*($C12*CV!AN12/1000000+AF!AN12*(kmreplaf*RCaf+kminsp*IC+VIpkm*ICV*0.000001)+RTF!AN12*kmreplrtf*RCrtf)</f>
        <v>1.9219541831766641E-2</v>
      </c>
      <c r="AO12" s="134">
        <f>$B12*($C12*CV!AO12/1000000+AF!AO12*(kmreplaf*RCaf+kminsp*IC+VIpkm*ICV*0.000001)+RTF!AO12*kmreplrtf*RCrtf)</f>
        <v>1.9214622166247888E-2</v>
      </c>
      <c r="AP12" s="134">
        <f>$B12*($C12*CV!AP12/1000000+AF!AP12*(kmreplaf*RCaf+kminsp*IC+VIpkm*ICV*0.000001)+RTF!AP12*kmreplrtf*RCrtf)</f>
        <v>1.9210677799123818E-2</v>
      </c>
      <c r="AQ12" s="134">
        <f>$B12*($C12*CV!AQ12/1000000+AF!AQ12*(kmreplaf*RCaf+kminsp*IC+VIpkm*ICV*0.000001)+RTF!AQ12*kmreplrtf*RCrtf)</f>
        <v>1.9207492579497793E-2</v>
      </c>
      <c r="AR12" s="134">
        <f>$B12*($C12*CV!AR12/1000000+AF!AR12*(kmreplaf*RCaf+kminsp*IC+VIpkm*ICV*0.000001)+RTF!AR12*kmreplrtf*RCrtf)</f>
        <v>1.9225723064711243E-2</v>
      </c>
      <c r="AS12" s="134">
        <f>$B12*($C12*CV!AS12/1000000+AF!AS12*(kmreplaf*RCaf+kminsp*IC+VIpkm*ICV*0.000001)+RTF!AS12*kmreplrtf*RCrtf)</f>
        <v>1.9233545511187073E-2</v>
      </c>
      <c r="AT12" s="134">
        <f>$B12*($C12*CV!AT12/1000000+AF!AT12*(kmreplaf*RCaf+kminsp*IC+VIpkm*ICV*0.000001)+RTF!AT12*kmreplrtf*RCrtf)</f>
        <v>1.9219541831766641E-2</v>
      </c>
      <c r="AV12" s="90"/>
    </row>
    <row r="13" spans="1:49" x14ac:dyDescent="0.25">
      <c r="A13" s="91">
        <f>pipesizes!A6</f>
        <v>40</v>
      </c>
      <c r="B13" s="94">
        <f>pipesizes!N6/1000</f>
        <v>7.0527993038857142</v>
      </c>
      <c r="C13" s="95">
        <f>pipesizes!M6</f>
        <v>1.22</v>
      </c>
      <c r="D13" s="134">
        <f>$B13*($C13*CV!D13/1000000+AF!D13*(kmreplaf*RCaf+kminsp*IC+VIpkm*ICV*0.000001)+RTF!D13*kmreplrtf*RCrtf)</f>
        <v>5.1132794953171426E-2</v>
      </c>
      <c r="E13" s="134">
        <f>$B13*($C13*CV!E13/1000000+AF!E13*(kmreplaf*RCaf+kminsp*IC+VIpkm*ICV*0.000001)+RTF!E13*kmreplrtf*RCrtf)</f>
        <v>5.1112344068271746E-2</v>
      </c>
      <c r="F13" s="134">
        <f>$B13*($C13*CV!F13/1000000+AF!F13*(kmreplaf*RCaf+kminsp*IC+VIpkm*ICV*0.000001)+RTF!F13*kmreplrtf*RCrtf)</f>
        <v>5.1095947466155429E-2</v>
      </c>
      <c r="G13" s="134">
        <f>$B13*($C13*CV!G13/1000000+AF!G13*(kmreplaf*RCaf+kminsp*IC+VIpkm*ICV*0.000001)+RTF!G13*kmreplrtf*RCrtf)</f>
        <v>5.1082706614779719E-2</v>
      </c>
      <c r="H13" s="134">
        <f>$B13*($C13*CV!H13/1000000+AF!H13*(kmreplaf*RCaf+kminsp*IC+VIpkm*ICV*0.000001)+RTF!H13*kmreplrtf*RCrtf)</f>
        <v>5.1158490131635537E-2</v>
      </c>
      <c r="I13" s="134">
        <f>$B13*($C13*CV!I13/1000000+AF!I13*(kmreplaf*RCaf+kminsp*IC+VIpkm*ICV*0.000001)+RTF!I13*kmreplrtf*RCrtf)</f>
        <v>5.1191007779817374E-2</v>
      </c>
      <c r="J13" s="134">
        <f>$B13*($C13*CV!J13/1000000+AF!J13*(kmreplaf*RCaf+kminsp*IC+VIpkm*ICV*0.000001)+RTF!J13*kmreplrtf*RCrtf)</f>
        <v>5.1232430088611551E-2</v>
      </c>
      <c r="K13" s="134">
        <f>$B13*($C13*CV!K13/1000000+AF!K13*(kmreplaf*RCaf+kminsp*IC+VIpkm*ICV*0.000001)+RTF!K13*kmreplrtf*RCrtf)</f>
        <v>5.1112344068271746E-2</v>
      </c>
      <c r="L13" s="134">
        <f>$B13*($C13*CV!L13/1000000+AF!L13*(kmreplaf*RCaf+kminsp*IC+VIpkm*ICV*0.000001)+RTF!L13*kmreplrtf*RCrtf)</f>
        <v>5.1095947466155429E-2</v>
      </c>
      <c r="M13" s="134">
        <f>$B13*($C13*CV!M13/1000000+AF!M13*(kmreplaf*RCaf+kminsp*IC+VIpkm*ICV*0.000001)+RTF!M13*kmreplrtf*RCrtf)</f>
        <v>5.1082706614779719E-2</v>
      </c>
      <c r="N13" s="134">
        <f>$B13*($C13*CV!N13/1000000+AF!N13*(kmreplaf*RCaf+kminsp*IC+VIpkm*ICV*0.000001)+RTF!N13*kmreplrtf*RCrtf)</f>
        <v>5.1158490131635537E-2</v>
      </c>
      <c r="O13" s="134">
        <f>$B13*($C13*CV!O13/1000000+AF!O13*(kmreplaf*RCaf+kminsp*IC+VIpkm*ICV*0.000001)+RTF!O13*kmreplrtf*RCrtf)</f>
        <v>5.1191007779817374E-2</v>
      </c>
      <c r="P13" s="134">
        <f>$B13*($C13*CV!P13/1000000+AF!P13*(kmreplaf*RCaf+kminsp*IC+VIpkm*ICV*0.000001)+RTF!P13*kmreplrtf*RCrtf)</f>
        <v>5.1132794953171426E-2</v>
      </c>
      <c r="Q13" s="134">
        <f>$B13*($C13*CV!Q13/1000000+AF!Q13*(kmreplaf*RCaf+kminsp*IC+VIpkm*ICV*0.000001)+RTF!Q13*kmreplrtf*RCrtf)</f>
        <v>5.1112344068271746E-2</v>
      </c>
      <c r="R13" s="134">
        <f>$B13*($C13*CV!R13/1000000+AF!R13*(kmreplaf*RCaf+kminsp*IC+VIpkm*ICV*0.000001)+RTF!R13*kmreplrtf*RCrtf)</f>
        <v>5.1095947466155429E-2</v>
      </c>
      <c r="S13" s="134">
        <f>$B13*($C13*CV!S13/1000000+AF!S13*(kmreplaf*RCaf+kminsp*IC+VIpkm*ICV*0.000001)+RTF!S13*kmreplrtf*RCrtf)</f>
        <v>5.1082706614779719E-2</v>
      </c>
      <c r="T13" s="134">
        <f>$B13*($C13*CV!T13/1000000+AF!T13*(kmreplaf*RCaf+kminsp*IC+VIpkm*ICV*0.000001)+RTF!T13*kmreplrtf*RCrtf)</f>
        <v>5.1158490131635537E-2</v>
      </c>
      <c r="U13" s="134">
        <f>$B13*($C13*CV!U13/1000000+AF!U13*(kmreplaf*RCaf+kminsp*IC+VIpkm*ICV*0.000001)+RTF!U13*kmreplrtf*RCrtf)</f>
        <v>5.1191007779817374E-2</v>
      </c>
      <c r="V13" s="134">
        <f>$B13*($C13*CV!V13/1000000+AF!V13*(kmreplaf*RCaf+kminsp*IC+VIpkm*ICV*0.000001)+RTF!V13*kmreplrtf*RCrtf)</f>
        <v>5.1132794953171426E-2</v>
      </c>
      <c r="W13" s="134">
        <f>$B13*($C13*CV!W13/1000000+AF!W13*(kmreplaf*RCaf+kminsp*IC+VIpkm*ICV*0.000001)+RTF!W13*kmreplrtf*RCrtf)</f>
        <v>5.1112344068271746E-2</v>
      </c>
      <c r="X13" s="134">
        <f>$B13*($C13*CV!X13/1000000+AF!X13*(kmreplaf*RCaf+kminsp*IC+VIpkm*ICV*0.000001)+RTF!X13*kmreplrtf*RCrtf)</f>
        <v>5.1095947466155429E-2</v>
      </c>
      <c r="Y13" s="134">
        <f>$B13*($C13*CV!Y13/1000000+AF!Y13*(kmreplaf*RCaf+kminsp*IC+VIpkm*ICV*0.000001)+RTF!Y13*kmreplrtf*RCrtf)</f>
        <v>5.1082706614779719E-2</v>
      </c>
      <c r="Z13" s="134">
        <f>$B13*($C13*CV!Z13/1000000+AF!Z13*(kmreplaf*RCaf+kminsp*IC+VIpkm*ICV*0.000001)+RTF!Z13*kmreplrtf*RCrtf)</f>
        <v>5.1158490131635537E-2</v>
      </c>
      <c r="AA13" s="134">
        <f>$B13*($C13*CV!AA13/1000000+AF!AA13*(kmreplaf*RCaf+kminsp*IC+VIpkm*ICV*0.000001)+RTF!AA13*kmreplrtf*RCrtf)</f>
        <v>5.1191007779817374E-2</v>
      </c>
      <c r="AB13" s="134">
        <f>$B13*($C13*CV!AB13/1000000+AF!AB13*(kmreplaf*RCaf+kminsp*IC+VIpkm*ICV*0.000001)+RTF!AB13*kmreplrtf*RCrtf)</f>
        <v>5.1132794953171426E-2</v>
      </c>
      <c r="AC13" s="134">
        <f>$B13*($C13*CV!AC13/1000000+AF!AC13*(kmreplaf*RCaf+kminsp*IC+VIpkm*ICV*0.000001)+RTF!AC13*kmreplrtf*RCrtf)</f>
        <v>5.1112344068271746E-2</v>
      </c>
      <c r="AD13" s="134">
        <f>$B13*($C13*CV!AD13/1000000+AF!AD13*(kmreplaf*RCaf+kminsp*IC+VIpkm*ICV*0.000001)+RTF!AD13*kmreplrtf*RCrtf)</f>
        <v>5.1095947466155429E-2</v>
      </c>
      <c r="AE13" s="134">
        <f>$B13*($C13*CV!AE13/1000000+AF!AE13*(kmreplaf*RCaf+kminsp*IC+VIpkm*ICV*0.000001)+RTF!AE13*kmreplrtf*RCrtf)</f>
        <v>5.1082706614779719E-2</v>
      </c>
      <c r="AF13" s="134">
        <f>$B13*($C13*CV!AF13/1000000+AF!AF13*(kmreplaf*RCaf+kminsp*IC+VIpkm*ICV*0.000001)+RTF!AF13*kmreplrtf*RCrtf)</f>
        <v>5.1158490131635537E-2</v>
      </c>
      <c r="AG13" s="134">
        <f>$B13*($C13*CV!AG13/1000000+AF!AG13*(kmreplaf*RCaf+kminsp*IC+VIpkm*ICV*0.000001)+RTF!AG13*kmreplrtf*RCrtf)</f>
        <v>5.1191007779817374E-2</v>
      </c>
      <c r="AH13" s="134">
        <f>$B13*($C13*CV!AH13/1000000+AF!AH13*(kmreplaf*RCaf+kminsp*IC+VIpkm*ICV*0.000001)+RTF!AH13*kmreplrtf*RCrtf)</f>
        <v>5.1132794953171426E-2</v>
      </c>
      <c r="AI13" s="134">
        <f>$B13*($C13*CV!AI13/1000000+AF!AI13*(kmreplaf*RCaf+kminsp*IC+VIpkm*ICV*0.000001)+RTF!AI13*kmreplrtf*RCrtf)</f>
        <v>5.1112344068271746E-2</v>
      </c>
      <c r="AJ13" s="134">
        <f>$B13*($C13*CV!AJ13/1000000+AF!AJ13*(kmreplaf*RCaf+kminsp*IC+VIpkm*ICV*0.000001)+RTF!AJ13*kmreplrtf*RCrtf)</f>
        <v>5.1095947466155429E-2</v>
      </c>
      <c r="AK13" s="134">
        <f>$B13*($C13*CV!AK13/1000000+AF!AK13*(kmreplaf*RCaf+kminsp*IC+VIpkm*ICV*0.000001)+RTF!AK13*kmreplrtf*RCrtf)</f>
        <v>5.1082706614779719E-2</v>
      </c>
      <c r="AL13" s="134">
        <f>$B13*($C13*CV!AL13/1000000+AF!AL13*(kmreplaf*RCaf+kminsp*IC+VIpkm*ICV*0.000001)+RTF!AL13*kmreplrtf*RCrtf)</f>
        <v>5.1158490131635537E-2</v>
      </c>
      <c r="AM13" s="134">
        <f>$B13*($C13*CV!AM13/1000000+AF!AM13*(kmreplaf*RCaf+kminsp*IC+VIpkm*ICV*0.000001)+RTF!AM13*kmreplrtf*RCrtf)</f>
        <v>5.1191007779817374E-2</v>
      </c>
      <c r="AN13" s="134">
        <f>$B13*($C13*CV!AN13/1000000+AF!AN13*(kmreplaf*RCaf+kminsp*IC+VIpkm*ICV*0.000001)+RTF!AN13*kmreplrtf*RCrtf)</f>
        <v>5.1132794953171426E-2</v>
      </c>
      <c r="AO13" s="134">
        <f>$B13*($C13*CV!AO13/1000000+AF!AO13*(kmreplaf*RCaf+kminsp*IC+VIpkm*ICV*0.000001)+RTF!AO13*kmreplrtf*RCrtf)</f>
        <v>5.1112344068271746E-2</v>
      </c>
      <c r="AP13" s="134">
        <f>$B13*($C13*CV!AP13/1000000+AF!AP13*(kmreplaf*RCaf+kminsp*IC+VIpkm*ICV*0.000001)+RTF!AP13*kmreplrtf*RCrtf)</f>
        <v>5.1095947466155429E-2</v>
      </c>
      <c r="AQ13" s="134">
        <f>$B13*($C13*CV!AQ13/1000000+AF!AQ13*(kmreplaf*RCaf+kminsp*IC+VIpkm*ICV*0.000001)+RTF!AQ13*kmreplrtf*RCrtf)</f>
        <v>5.1082706614779719E-2</v>
      </c>
      <c r="AR13" s="134">
        <f>$B13*($C13*CV!AR13/1000000+AF!AR13*(kmreplaf*RCaf+kminsp*IC+VIpkm*ICV*0.000001)+RTF!AR13*kmreplrtf*RCrtf)</f>
        <v>5.1158490131635537E-2</v>
      </c>
      <c r="AS13" s="134">
        <f>$B13*($C13*CV!AS13/1000000+AF!AS13*(kmreplaf*RCaf+kminsp*IC+VIpkm*ICV*0.000001)+RTF!AS13*kmreplrtf*RCrtf)</f>
        <v>5.1191007779817374E-2</v>
      </c>
      <c r="AT13" s="134">
        <f>$B13*($C13*CV!AT13/1000000+AF!AT13*(kmreplaf*RCaf+kminsp*IC+VIpkm*ICV*0.000001)+RTF!AT13*kmreplrtf*RCrtf)</f>
        <v>5.1132794953171426E-2</v>
      </c>
      <c r="AV13" s="90"/>
    </row>
    <row r="14" spans="1:49" x14ac:dyDescent="0.25">
      <c r="A14" s="91">
        <f>pipesizes!A7</f>
        <v>50</v>
      </c>
      <c r="B14" s="94">
        <f>pipesizes!N7/1000</f>
        <v>4.8471060008087159</v>
      </c>
      <c r="C14" s="95">
        <f>pipesizes!M7</f>
        <v>1.90625</v>
      </c>
      <c r="D14" s="134">
        <f>$B14*($C14*CV!D14/1000000+AF!D14*(kmreplaf*RCaf+kminsp*IC+VIpkm*ICV*0.000001)+RTF!D14*kmreplrtf*RCrtf)</f>
        <v>3.5141518505863188E-2</v>
      </c>
      <c r="E14" s="134">
        <f>$B14*($C14*CV!E14/1000000+AF!E14*(kmreplaf*RCaf+kminsp*IC+VIpkm*ICV*0.000001)+RTF!E14*kmreplrtf*RCrtf)</f>
        <v>3.5119557454777309E-2</v>
      </c>
      <c r="F14" s="134">
        <f>$B14*($C14*CV!F14/1000000+AF!F14*(kmreplaf*RCaf+kminsp*IC+VIpkm*ICV*0.000001)+RTF!F14*kmreplrtf*RCrtf)</f>
        <v>3.5101950069156701E-2</v>
      </c>
      <c r="G14" s="134">
        <f>$B14*($C14*CV!G14/1000000+AF!G14*(kmreplaf*RCaf+kminsp*IC+VIpkm*ICV*0.000001)+RTF!G14*kmreplrtf*RCrtf)</f>
        <v>3.5087731466152051E-2</v>
      </c>
      <c r="H14" s="134">
        <f>$B14*($C14*CV!H14/1000000+AF!H14*(kmreplaf*RCaf+kminsp*IC+VIpkm*ICV*0.000001)+RTF!H14*kmreplrtf*RCrtf)</f>
        <v>3.5169111107830255E-2</v>
      </c>
      <c r="I14" s="134">
        <f>$B14*($C14*CV!I14/1000000+AF!I14*(kmreplaf*RCaf+kminsp*IC+VIpkm*ICV*0.000001)+RTF!I14*kmreplrtf*RCrtf)</f>
        <v>3.5204029974980351E-2</v>
      </c>
      <c r="J14" s="134">
        <f>$B14*($C14*CV!J14/1000000+AF!J14*(kmreplaf*RCaf+kminsp*IC+VIpkm*ICV*0.000001)+RTF!J14*kmreplrtf*RCrtf)</f>
        <v>3.5248511054600432E-2</v>
      </c>
      <c r="K14" s="134">
        <f>$B14*($C14*CV!K14/1000000+AF!K14*(kmreplaf*RCaf+kminsp*IC+VIpkm*ICV*0.000001)+RTF!K14*kmreplrtf*RCrtf)</f>
        <v>3.5119557454777309E-2</v>
      </c>
      <c r="L14" s="134">
        <f>$B14*($C14*CV!L14/1000000+AF!L14*(kmreplaf*RCaf+kminsp*IC+VIpkm*ICV*0.000001)+RTF!L14*kmreplrtf*RCrtf)</f>
        <v>3.5101950069156701E-2</v>
      </c>
      <c r="M14" s="134">
        <f>$B14*($C14*CV!M14/1000000+AF!M14*(kmreplaf*RCaf+kminsp*IC+VIpkm*ICV*0.000001)+RTF!M14*kmreplrtf*RCrtf)</f>
        <v>3.5087731466152051E-2</v>
      </c>
      <c r="N14" s="134">
        <f>$B14*($C14*CV!N14/1000000+AF!N14*(kmreplaf*RCaf+kminsp*IC+VIpkm*ICV*0.000001)+RTF!N14*kmreplrtf*RCrtf)</f>
        <v>3.5169111107830255E-2</v>
      </c>
      <c r="O14" s="134">
        <f>$B14*($C14*CV!O14/1000000+AF!O14*(kmreplaf*RCaf+kminsp*IC+VIpkm*ICV*0.000001)+RTF!O14*kmreplrtf*RCrtf)</f>
        <v>3.5204029974980351E-2</v>
      </c>
      <c r="P14" s="134">
        <f>$B14*($C14*CV!P14/1000000+AF!P14*(kmreplaf*RCaf+kminsp*IC+VIpkm*ICV*0.000001)+RTF!P14*kmreplrtf*RCrtf)</f>
        <v>3.5141518505863188E-2</v>
      </c>
      <c r="Q14" s="134">
        <f>$B14*($C14*CV!Q14/1000000+AF!Q14*(kmreplaf*RCaf+kminsp*IC+VIpkm*ICV*0.000001)+RTF!Q14*kmreplrtf*RCrtf)</f>
        <v>3.5119557454777309E-2</v>
      </c>
      <c r="R14" s="134">
        <f>$B14*($C14*CV!R14/1000000+AF!R14*(kmreplaf*RCaf+kminsp*IC+VIpkm*ICV*0.000001)+RTF!R14*kmreplrtf*RCrtf)</f>
        <v>3.5101950069156701E-2</v>
      </c>
      <c r="S14" s="134">
        <f>$B14*($C14*CV!S14/1000000+AF!S14*(kmreplaf*RCaf+kminsp*IC+VIpkm*ICV*0.000001)+RTF!S14*kmreplrtf*RCrtf)</f>
        <v>3.5087731466152051E-2</v>
      </c>
      <c r="T14" s="134">
        <f>$B14*($C14*CV!T14/1000000+AF!T14*(kmreplaf*RCaf+kminsp*IC+VIpkm*ICV*0.000001)+RTF!T14*kmreplrtf*RCrtf)</f>
        <v>3.5169111107830255E-2</v>
      </c>
      <c r="U14" s="134">
        <f>$B14*($C14*CV!U14/1000000+AF!U14*(kmreplaf*RCaf+kminsp*IC+VIpkm*ICV*0.000001)+RTF!U14*kmreplrtf*RCrtf)</f>
        <v>3.5204029974980351E-2</v>
      </c>
      <c r="V14" s="134">
        <f>$B14*($C14*CV!V14/1000000+AF!V14*(kmreplaf*RCaf+kminsp*IC+VIpkm*ICV*0.000001)+RTF!V14*kmreplrtf*RCrtf)</f>
        <v>3.5141518505863188E-2</v>
      </c>
      <c r="W14" s="134">
        <f>$B14*($C14*CV!W14/1000000+AF!W14*(kmreplaf*RCaf+kminsp*IC+VIpkm*ICV*0.000001)+RTF!W14*kmreplrtf*RCrtf)</f>
        <v>3.5119557454777309E-2</v>
      </c>
      <c r="X14" s="134">
        <f>$B14*($C14*CV!X14/1000000+AF!X14*(kmreplaf*RCaf+kminsp*IC+VIpkm*ICV*0.000001)+RTF!X14*kmreplrtf*RCrtf)</f>
        <v>3.5101950069156701E-2</v>
      </c>
      <c r="Y14" s="134">
        <f>$B14*($C14*CV!Y14/1000000+AF!Y14*(kmreplaf*RCaf+kminsp*IC+VIpkm*ICV*0.000001)+RTF!Y14*kmreplrtf*RCrtf)</f>
        <v>3.5087731466152051E-2</v>
      </c>
      <c r="Z14" s="134">
        <f>$B14*($C14*CV!Z14/1000000+AF!Z14*(kmreplaf*RCaf+kminsp*IC+VIpkm*ICV*0.000001)+RTF!Z14*kmreplrtf*RCrtf)</f>
        <v>3.5169111107830255E-2</v>
      </c>
      <c r="AA14" s="134">
        <f>$B14*($C14*CV!AA14/1000000+AF!AA14*(kmreplaf*RCaf+kminsp*IC+VIpkm*ICV*0.000001)+RTF!AA14*kmreplrtf*RCrtf)</f>
        <v>3.5204029974980351E-2</v>
      </c>
      <c r="AB14" s="134">
        <f>$B14*($C14*CV!AB14/1000000+AF!AB14*(kmreplaf*RCaf+kminsp*IC+VIpkm*ICV*0.000001)+RTF!AB14*kmreplrtf*RCrtf)</f>
        <v>3.5141518505863188E-2</v>
      </c>
      <c r="AC14" s="134">
        <f>$B14*($C14*CV!AC14/1000000+AF!AC14*(kmreplaf*RCaf+kminsp*IC+VIpkm*ICV*0.000001)+RTF!AC14*kmreplrtf*RCrtf)</f>
        <v>3.5119557454777309E-2</v>
      </c>
      <c r="AD14" s="134">
        <f>$B14*($C14*CV!AD14/1000000+AF!AD14*(kmreplaf*RCaf+kminsp*IC+VIpkm*ICV*0.000001)+RTF!AD14*kmreplrtf*RCrtf)</f>
        <v>3.5101950069156701E-2</v>
      </c>
      <c r="AE14" s="134">
        <f>$B14*($C14*CV!AE14/1000000+AF!AE14*(kmreplaf*RCaf+kminsp*IC+VIpkm*ICV*0.000001)+RTF!AE14*kmreplrtf*RCrtf)</f>
        <v>3.5087731466152051E-2</v>
      </c>
      <c r="AF14" s="134">
        <f>$B14*($C14*CV!AF14/1000000+AF!AF14*(kmreplaf*RCaf+kminsp*IC+VIpkm*ICV*0.000001)+RTF!AF14*kmreplrtf*RCrtf)</f>
        <v>3.5169111107830255E-2</v>
      </c>
      <c r="AG14" s="134">
        <f>$B14*($C14*CV!AG14/1000000+AF!AG14*(kmreplaf*RCaf+kminsp*IC+VIpkm*ICV*0.000001)+RTF!AG14*kmreplrtf*RCrtf)</f>
        <v>3.5204029974980351E-2</v>
      </c>
      <c r="AH14" s="134">
        <f>$B14*($C14*CV!AH14/1000000+AF!AH14*(kmreplaf*RCaf+kminsp*IC+VIpkm*ICV*0.000001)+RTF!AH14*kmreplrtf*RCrtf)</f>
        <v>3.5141518505863188E-2</v>
      </c>
      <c r="AI14" s="134">
        <f>$B14*($C14*CV!AI14/1000000+AF!AI14*(kmreplaf*RCaf+kminsp*IC+VIpkm*ICV*0.000001)+RTF!AI14*kmreplrtf*RCrtf)</f>
        <v>3.5119557454777309E-2</v>
      </c>
      <c r="AJ14" s="134">
        <f>$B14*($C14*CV!AJ14/1000000+AF!AJ14*(kmreplaf*RCaf+kminsp*IC+VIpkm*ICV*0.000001)+RTF!AJ14*kmreplrtf*RCrtf)</f>
        <v>3.5101950069156701E-2</v>
      </c>
      <c r="AK14" s="134">
        <f>$B14*($C14*CV!AK14/1000000+AF!AK14*(kmreplaf*RCaf+kminsp*IC+VIpkm*ICV*0.000001)+RTF!AK14*kmreplrtf*RCrtf)</f>
        <v>3.5087731466152051E-2</v>
      </c>
      <c r="AL14" s="134">
        <f>$B14*($C14*CV!AL14/1000000+AF!AL14*(kmreplaf*RCaf+kminsp*IC+VIpkm*ICV*0.000001)+RTF!AL14*kmreplrtf*RCrtf)</f>
        <v>3.5169111107830255E-2</v>
      </c>
      <c r="AM14" s="134">
        <f>$B14*($C14*CV!AM14/1000000+AF!AM14*(kmreplaf*RCaf+kminsp*IC+VIpkm*ICV*0.000001)+RTF!AM14*kmreplrtf*RCrtf)</f>
        <v>3.5204029974980351E-2</v>
      </c>
      <c r="AN14" s="134">
        <f>$B14*($C14*CV!AN14/1000000+AF!AN14*(kmreplaf*RCaf+kminsp*IC+VIpkm*ICV*0.000001)+RTF!AN14*kmreplrtf*RCrtf)</f>
        <v>3.5141518505863188E-2</v>
      </c>
      <c r="AO14" s="134">
        <f>$B14*($C14*CV!AO14/1000000+AF!AO14*(kmreplaf*RCaf+kminsp*IC+VIpkm*ICV*0.000001)+RTF!AO14*kmreplrtf*RCrtf)</f>
        <v>3.5119557454777309E-2</v>
      </c>
      <c r="AP14" s="134">
        <f>$B14*($C14*CV!AP14/1000000+AF!AP14*(kmreplaf*RCaf+kminsp*IC+VIpkm*ICV*0.000001)+RTF!AP14*kmreplrtf*RCrtf)</f>
        <v>3.5101950069156701E-2</v>
      </c>
      <c r="AQ14" s="134">
        <f>$B14*($C14*CV!AQ14/1000000+AF!AQ14*(kmreplaf*RCaf+kminsp*IC+VIpkm*ICV*0.000001)+RTF!AQ14*kmreplrtf*RCrtf)</f>
        <v>3.5087731466152051E-2</v>
      </c>
      <c r="AR14" s="134">
        <f>$B14*($C14*CV!AR14/1000000+AF!AR14*(kmreplaf*RCaf+kminsp*IC+VIpkm*ICV*0.000001)+RTF!AR14*kmreplrtf*RCrtf)</f>
        <v>3.5169111107830255E-2</v>
      </c>
      <c r="AS14" s="134">
        <f>$B14*($C14*CV!AS14/1000000+AF!AS14*(kmreplaf*RCaf+kminsp*IC+VIpkm*ICV*0.000001)+RTF!AS14*kmreplrtf*RCrtf)</f>
        <v>3.5204029974980351E-2</v>
      </c>
      <c r="AT14" s="134">
        <f>$B14*($C14*CV!AT14/1000000+AF!AT14*(kmreplaf*RCaf+kminsp*IC+VIpkm*ICV*0.000001)+RTF!AT14*kmreplrtf*RCrtf)</f>
        <v>3.5141518505863188E-2</v>
      </c>
      <c r="AV14" s="90"/>
    </row>
    <row r="15" spans="1:49" x14ac:dyDescent="0.25">
      <c r="A15" s="91">
        <f>pipesizes!A8</f>
        <v>63</v>
      </c>
      <c r="B15" s="94">
        <f>pipesizes!N8/1000</f>
        <v>9.3051258453787735</v>
      </c>
      <c r="C15" s="95">
        <f>pipesizes!M8</f>
        <v>3.0263624999999998</v>
      </c>
      <c r="D15" s="134">
        <f>$B15*($C15*CV!D15/1000000+AF!D15*(kmreplaf*RCaf+kminsp*IC+VIpkm*ICV*0.000001)+RTF!D15*kmreplrtf*RCrtf)</f>
        <v>6.7462162378996104E-2</v>
      </c>
      <c r="E15" s="134">
        <f>$B15*($C15*CV!E15/1000000+AF!E15*(kmreplaf*RCaf+kminsp*IC+VIpkm*ICV*0.000001)+RTF!E15*kmreplrtf*RCrtf)</f>
        <v>6.7395230356844943E-2</v>
      </c>
      <c r="F15" s="134">
        <f>$B15*($C15*CV!F15/1000000+AF!F15*(kmreplaf*RCaf+kminsp*IC+VIpkm*ICV*0.000001)+RTF!F15*kmreplrtf*RCrtf)</f>
        <v>6.7341567263954974E-2</v>
      </c>
      <c r="G15" s="134">
        <f>$B15*($C15*CV!G15/1000000+AF!G15*(kmreplaf*RCaf+kminsp*IC+VIpkm*ICV*0.000001)+RTF!G15*kmreplrtf*RCrtf)</f>
        <v>6.7298232368573851E-2</v>
      </c>
      <c r="H15" s="134">
        <f>$B15*($C15*CV!H15/1000000+AF!H15*(kmreplaf*RCaf+kminsp*IC+VIpkm*ICV*0.000001)+RTF!H15*kmreplrtf*RCrtf)</f>
        <v>6.7546258018992847E-2</v>
      </c>
      <c r="I15" s="134">
        <f>$B15*($C15*CV!I15/1000000+AF!I15*(kmreplaf*RCaf+kminsp*IC+VIpkm*ICV*0.000001)+RTF!I15*kmreplrtf*RCrtf)</f>
        <v>6.7652682359997496E-2</v>
      </c>
      <c r="J15" s="134">
        <f>$B15*($C15*CV!J15/1000000+AF!J15*(kmreplaf*RCaf+kminsp*IC+VIpkm*ICV*0.000001)+RTF!J15*kmreplrtf*RCrtf)</f>
        <v>6.7788250033639211E-2</v>
      </c>
      <c r="K15" s="134">
        <f>$B15*($C15*CV!K15/1000000+AF!K15*(kmreplaf*RCaf+kminsp*IC+VIpkm*ICV*0.000001)+RTF!K15*kmreplrtf*RCrtf)</f>
        <v>6.7395230356844943E-2</v>
      </c>
      <c r="L15" s="134">
        <f>$B15*($C15*CV!L15/1000000+AF!L15*(kmreplaf*RCaf+kminsp*IC+VIpkm*ICV*0.000001)+RTF!L15*kmreplrtf*RCrtf)</f>
        <v>6.7341567263954974E-2</v>
      </c>
      <c r="M15" s="134">
        <f>$B15*($C15*CV!M15/1000000+AF!M15*(kmreplaf*RCaf+kminsp*IC+VIpkm*ICV*0.000001)+RTF!M15*kmreplrtf*RCrtf)</f>
        <v>6.7298232368573851E-2</v>
      </c>
      <c r="N15" s="134">
        <f>$B15*($C15*CV!N15/1000000+AF!N15*(kmreplaf*RCaf+kminsp*IC+VIpkm*ICV*0.000001)+RTF!N15*kmreplrtf*RCrtf)</f>
        <v>6.7546258018992847E-2</v>
      </c>
      <c r="O15" s="134">
        <f>$B15*($C15*CV!O15/1000000+AF!O15*(kmreplaf*RCaf+kminsp*IC+VIpkm*ICV*0.000001)+RTF!O15*kmreplrtf*RCrtf)</f>
        <v>6.7652682359997496E-2</v>
      </c>
      <c r="P15" s="134">
        <f>$B15*($C15*CV!P15/1000000+AF!P15*(kmreplaf*RCaf+kminsp*IC+VIpkm*ICV*0.000001)+RTF!P15*kmreplrtf*RCrtf)</f>
        <v>6.7462162378996104E-2</v>
      </c>
      <c r="Q15" s="134">
        <f>$B15*($C15*CV!Q15/1000000+AF!Q15*(kmreplaf*RCaf+kminsp*IC+VIpkm*ICV*0.000001)+RTF!Q15*kmreplrtf*RCrtf)</f>
        <v>6.7395230356844943E-2</v>
      </c>
      <c r="R15" s="134">
        <f>$B15*($C15*CV!R15/1000000+AF!R15*(kmreplaf*RCaf+kminsp*IC+VIpkm*ICV*0.000001)+RTF!R15*kmreplrtf*RCrtf)</f>
        <v>6.7341567263954974E-2</v>
      </c>
      <c r="S15" s="134">
        <f>$B15*($C15*CV!S15/1000000+AF!S15*(kmreplaf*RCaf+kminsp*IC+VIpkm*ICV*0.000001)+RTF!S15*kmreplrtf*RCrtf)</f>
        <v>6.7298232368573851E-2</v>
      </c>
      <c r="T15" s="134">
        <f>$B15*($C15*CV!T15/1000000+AF!T15*(kmreplaf*RCaf+kminsp*IC+VIpkm*ICV*0.000001)+RTF!T15*kmreplrtf*RCrtf)</f>
        <v>6.7546258018992847E-2</v>
      </c>
      <c r="U15" s="134">
        <f>$B15*($C15*CV!U15/1000000+AF!U15*(kmreplaf*RCaf+kminsp*IC+VIpkm*ICV*0.000001)+RTF!U15*kmreplrtf*RCrtf)</f>
        <v>6.7652682359997496E-2</v>
      </c>
      <c r="V15" s="134">
        <f>$B15*($C15*CV!V15/1000000+AF!V15*(kmreplaf*RCaf+kminsp*IC+VIpkm*ICV*0.000001)+RTF!V15*kmreplrtf*RCrtf)</f>
        <v>6.7462162378996104E-2</v>
      </c>
      <c r="W15" s="134">
        <f>$B15*($C15*CV!W15/1000000+AF!W15*(kmreplaf*RCaf+kminsp*IC+VIpkm*ICV*0.000001)+RTF!W15*kmreplrtf*RCrtf)</f>
        <v>6.7395230356844943E-2</v>
      </c>
      <c r="X15" s="134">
        <f>$B15*($C15*CV!X15/1000000+AF!X15*(kmreplaf*RCaf+kminsp*IC+VIpkm*ICV*0.000001)+RTF!X15*kmreplrtf*RCrtf)</f>
        <v>6.7341567263954974E-2</v>
      </c>
      <c r="Y15" s="134">
        <f>$B15*($C15*CV!Y15/1000000+AF!Y15*(kmreplaf*RCaf+kminsp*IC+VIpkm*ICV*0.000001)+RTF!Y15*kmreplrtf*RCrtf)</f>
        <v>6.7298232368573851E-2</v>
      </c>
      <c r="Z15" s="134">
        <f>$B15*($C15*CV!Z15/1000000+AF!Z15*(kmreplaf*RCaf+kminsp*IC+VIpkm*ICV*0.000001)+RTF!Z15*kmreplrtf*RCrtf)</f>
        <v>6.7546258018992847E-2</v>
      </c>
      <c r="AA15" s="134">
        <f>$B15*($C15*CV!AA15/1000000+AF!AA15*(kmreplaf*RCaf+kminsp*IC+VIpkm*ICV*0.000001)+RTF!AA15*kmreplrtf*RCrtf)</f>
        <v>6.7652682359997496E-2</v>
      </c>
      <c r="AB15" s="134">
        <f>$B15*($C15*CV!AB15/1000000+AF!AB15*(kmreplaf*RCaf+kminsp*IC+VIpkm*ICV*0.000001)+RTF!AB15*kmreplrtf*RCrtf)</f>
        <v>6.7462162378996104E-2</v>
      </c>
      <c r="AC15" s="134">
        <f>$B15*($C15*CV!AC15/1000000+AF!AC15*(kmreplaf*RCaf+kminsp*IC+VIpkm*ICV*0.000001)+RTF!AC15*kmreplrtf*RCrtf)</f>
        <v>6.7395230356844943E-2</v>
      </c>
      <c r="AD15" s="134">
        <f>$B15*($C15*CV!AD15/1000000+AF!AD15*(kmreplaf*RCaf+kminsp*IC+VIpkm*ICV*0.000001)+RTF!AD15*kmreplrtf*RCrtf)</f>
        <v>6.7341567263954974E-2</v>
      </c>
      <c r="AE15" s="134">
        <f>$B15*($C15*CV!AE15/1000000+AF!AE15*(kmreplaf*RCaf+kminsp*IC+VIpkm*ICV*0.000001)+RTF!AE15*kmreplrtf*RCrtf)</f>
        <v>6.7298232368573851E-2</v>
      </c>
      <c r="AF15" s="134">
        <f>$B15*($C15*CV!AF15/1000000+AF!AF15*(kmreplaf*RCaf+kminsp*IC+VIpkm*ICV*0.000001)+RTF!AF15*kmreplrtf*RCrtf)</f>
        <v>6.7546258018992847E-2</v>
      </c>
      <c r="AG15" s="134">
        <f>$B15*($C15*CV!AG15/1000000+AF!AG15*(kmreplaf*RCaf+kminsp*IC+VIpkm*ICV*0.000001)+RTF!AG15*kmreplrtf*RCrtf)</f>
        <v>6.7652682359997496E-2</v>
      </c>
      <c r="AH15" s="134">
        <f>$B15*($C15*CV!AH15/1000000+AF!AH15*(kmreplaf*RCaf+kminsp*IC+VIpkm*ICV*0.000001)+RTF!AH15*kmreplrtf*RCrtf)</f>
        <v>6.7462162378996104E-2</v>
      </c>
      <c r="AI15" s="134">
        <f>$B15*($C15*CV!AI15/1000000+AF!AI15*(kmreplaf*RCaf+kminsp*IC+VIpkm*ICV*0.000001)+RTF!AI15*kmreplrtf*RCrtf)</f>
        <v>6.7395230356844943E-2</v>
      </c>
      <c r="AJ15" s="134">
        <f>$B15*($C15*CV!AJ15/1000000+AF!AJ15*(kmreplaf*RCaf+kminsp*IC+VIpkm*ICV*0.000001)+RTF!AJ15*kmreplrtf*RCrtf)</f>
        <v>6.7341567263954974E-2</v>
      </c>
      <c r="AK15" s="134">
        <f>$B15*($C15*CV!AK15/1000000+AF!AK15*(kmreplaf*RCaf+kminsp*IC+VIpkm*ICV*0.000001)+RTF!AK15*kmreplrtf*RCrtf)</f>
        <v>6.7298232368573851E-2</v>
      </c>
      <c r="AL15" s="134">
        <f>$B15*($C15*CV!AL15/1000000+AF!AL15*(kmreplaf*RCaf+kminsp*IC+VIpkm*ICV*0.000001)+RTF!AL15*kmreplrtf*RCrtf)</f>
        <v>6.7546258018992847E-2</v>
      </c>
      <c r="AM15" s="134">
        <f>$B15*($C15*CV!AM15/1000000+AF!AM15*(kmreplaf*RCaf+kminsp*IC+VIpkm*ICV*0.000001)+RTF!AM15*kmreplrtf*RCrtf)</f>
        <v>6.7652682359997496E-2</v>
      </c>
      <c r="AN15" s="134">
        <f>$B15*($C15*CV!AN15/1000000+AF!AN15*(kmreplaf*RCaf+kminsp*IC+VIpkm*ICV*0.000001)+RTF!AN15*kmreplrtf*RCrtf)</f>
        <v>6.7462162378996104E-2</v>
      </c>
      <c r="AO15" s="134">
        <f>$B15*($C15*CV!AO15/1000000+AF!AO15*(kmreplaf*RCaf+kminsp*IC+VIpkm*ICV*0.000001)+RTF!AO15*kmreplrtf*RCrtf)</f>
        <v>6.7395230356844943E-2</v>
      </c>
      <c r="AP15" s="134">
        <f>$B15*($C15*CV!AP15/1000000+AF!AP15*(kmreplaf*RCaf+kminsp*IC+VIpkm*ICV*0.000001)+RTF!AP15*kmreplrtf*RCrtf)</f>
        <v>6.7341567263954974E-2</v>
      </c>
      <c r="AQ15" s="134">
        <f>$B15*($C15*CV!AQ15/1000000+AF!AQ15*(kmreplaf*RCaf+kminsp*IC+VIpkm*ICV*0.000001)+RTF!AQ15*kmreplrtf*RCrtf)</f>
        <v>6.7298232368573851E-2</v>
      </c>
      <c r="AR15" s="134">
        <f>$B15*($C15*CV!AR15/1000000+AF!AR15*(kmreplaf*RCaf+kminsp*IC+VIpkm*ICV*0.000001)+RTF!AR15*kmreplrtf*RCrtf)</f>
        <v>6.7546258018992847E-2</v>
      </c>
      <c r="AS15" s="134">
        <f>$B15*($C15*CV!AS15/1000000+AF!AS15*(kmreplaf*RCaf+kminsp*IC+VIpkm*ICV*0.000001)+RTF!AS15*kmreplrtf*RCrtf)</f>
        <v>6.7652682359997496E-2</v>
      </c>
      <c r="AT15" s="134">
        <f>$B15*($C15*CV!AT15/1000000+AF!AT15*(kmreplaf*RCaf+kminsp*IC+VIpkm*ICV*0.000001)+RTF!AT15*kmreplrtf*RCrtf)</f>
        <v>6.7462162378996104E-2</v>
      </c>
      <c r="AV15" s="90"/>
    </row>
    <row r="16" spans="1:49" x14ac:dyDescent="0.25">
      <c r="A16" s="91">
        <f>pipesizes!A9</f>
        <v>65</v>
      </c>
      <c r="B16" s="94">
        <f>pipesizes!N9/1000</f>
        <v>0.13252614684148301</v>
      </c>
      <c r="C16" s="95">
        <f>pipesizes!M9</f>
        <v>3.2215625000000001</v>
      </c>
      <c r="D16" s="134">
        <f>$B16*($C16*CV!D16/1000000+AF!D16*(kmreplaf*RCaf+kminsp*IC+VIpkm*ICV*0.000001)+RTF!D16*kmreplrtf*RCrtf)</f>
        <v>9.6081456460075172E-4</v>
      </c>
      <c r="E16" s="134">
        <f>$B16*($C16*CV!E16/1000000+AF!E16*(kmreplaf*RCaf+kminsp*IC+VIpkm*ICV*0.000001)+RTF!E16*kmreplrtf*RCrtf)</f>
        <v>9.5979981501985348E-4</v>
      </c>
      <c r="F16" s="134">
        <f>$B16*($C16*CV!F16/1000000+AF!F16*(kmreplaf*RCaf+kminsp*IC+VIpkm*ICV*0.000001)+RTF!F16*kmreplrtf*RCrtf)</f>
        <v>9.5898623432604424E-4</v>
      </c>
      <c r="G16" s="134">
        <f>$B16*($C16*CV!G16/1000000+AF!G16*(kmreplaf*RCaf+kminsp*IC+VIpkm*ICV*0.000001)+RTF!G16*kmreplrtf*RCrtf)</f>
        <v>9.5832923838429674E-4</v>
      </c>
      <c r="H16" s="134">
        <f>$B16*($C16*CV!H16/1000000+AF!H16*(kmreplaf*RCaf+kminsp*IC+VIpkm*ICV*0.000001)+RTF!H16*kmreplrtf*RCrtf)</f>
        <v>9.6208953004628004E-4</v>
      </c>
      <c r="I16" s="134">
        <f>$B16*($C16*CV!I16/1000000+AF!I16*(kmreplaf*RCaf+kminsp*IC+VIpkm*ICV*0.000001)+RTF!I16*kmreplrtf*RCrtf)</f>
        <v>9.6370301865697744E-4</v>
      </c>
      <c r="J16" s="134">
        <f>$B16*($C16*CV!J16/1000000+AF!J16*(kmreplaf*RCaf+kminsp*IC+VIpkm*ICV*0.000001)+RTF!J16*kmreplrtf*RCrtf)</f>
        <v>9.6575834636993061E-4</v>
      </c>
      <c r="K16" s="134">
        <f>$B16*($C16*CV!K16/1000000+AF!K16*(kmreplaf*RCaf+kminsp*IC+VIpkm*ICV*0.000001)+RTF!K16*kmreplrtf*RCrtf)</f>
        <v>9.5979981501985348E-4</v>
      </c>
      <c r="L16" s="134">
        <f>$B16*($C16*CV!L16/1000000+AF!L16*(kmreplaf*RCaf+kminsp*IC+VIpkm*ICV*0.000001)+RTF!L16*kmreplrtf*RCrtf)</f>
        <v>9.5898623432604424E-4</v>
      </c>
      <c r="M16" s="134">
        <f>$B16*($C16*CV!M16/1000000+AF!M16*(kmreplaf*RCaf+kminsp*IC+VIpkm*ICV*0.000001)+RTF!M16*kmreplrtf*RCrtf)</f>
        <v>9.5832923838429674E-4</v>
      </c>
      <c r="N16" s="134">
        <f>$B16*($C16*CV!N16/1000000+AF!N16*(kmreplaf*RCaf+kminsp*IC+VIpkm*ICV*0.000001)+RTF!N16*kmreplrtf*RCrtf)</f>
        <v>9.6208953004628004E-4</v>
      </c>
      <c r="O16" s="134">
        <f>$B16*($C16*CV!O16/1000000+AF!O16*(kmreplaf*RCaf+kminsp*IC+VIpkm*ICV*0.000001)+RTF!O16*kmreplrtf*RCrtf)</f>
        <v>9.6370301865697744E-4</v>
      </c>
      <c r="P16" s="134">
        <f>$B16*($C16*CV!P16/1000000+AF!P16*(kmreplaf*RCaf+kminsp*IC+VIpkm*ICV*0.000001)+RTF!P16*kmreplrtf*RCrtf)</f>
        <v>9.6081456460075172E-4</v>
      </c>
      <c r="Q16" s="134">
        <f>$B16*($C16*CV!Q16/1000000+AF!Q16*(kmreplaf*RCaf+kminsp*IC+VIpkm*ICV*0.000001)+RTF!Q16*kmreplrtf*RCrtf)</f>
        <v>9.5979981501985348E-4</v>
      </c>
      <c r="R16" s="134">
        <f>$B16*($C16*CV!R16/1000000+AF!R16*(kmreplaf*RCaf+kminsp*IC+VIpkm*ICV*0.000001)+RTF!R16*kmreplrtf*RCrtf)</f>
        <v>9.5898623432604424E-4</v>
      </c>
      <c r="S16" s="134">
        <f>$B16*($C16*CV!S16/1000000+AF!S16*(kmreplaf*RCaf+kminsp*IC+VIpkm*ICV*0.000001)+RTF!S16*kmreplrtf*RCrtf)</f>
        <v>9.5832923838429674E-4</v>
      </c>
      <c r="T16" s="134">
        <f>$B16*($C16*CV!T16/1000000+AF!T16*(kmreplaf*RCaf+kminsp*IC+VIpkm*ICV*0.000001)+RTF!T16*kmreplrtf*RCrtf)</f>
        <v>9.6208953004628004E-4</v>
      </c>
      <c r="U16" s="134">
        <f>$B16*($C16*CV!U16/1000000+AF!U16*(kmreplaf*RCaf+kminsp*IC+VIpkm*ICV*0.000001)+RTF!U16*kmreplrtf*RCrtf)</f>
        <v>9.6370301865697744E-4</v>
      </c>
      <c r="V16" s="134">
        <f>$B16*($C16*CV!V16/1000000+AF!V16*(kmreplaf*RCaf+kminsp*IC+VIpkm*ICV*0.000001)+RTF!V16*kmreplrtf*RCrtf)</f>
        <v>9.6081456460075172E-4</v>
      </c>
      <c r="W16" s="134">
        <f>$B16*($C16*CV!W16/1000000+AF!W16*(kmreplaf*RCaf+kminsp*IC+VIpkm*ICV*0.000001)+RTF!W16*kmreplrtf*RCrtf)</f>
        <v>9.5979981501985348E-4</v>
      </c>
      <c r="X16" s="134">
        <f>$B16*($C16*CV!X16/1000000+AF!X16*(kmreplaf*RCaf+kminsp*IC+VIpkm*ICV*0.000001)+RTF!X16*kmreplrtf*RCrtf)</f>
        <v>9.5898623432604424E-4</v>
      </c>
      <c r="Y16" s="134">
        <f>$B16*($C16*CV!Y16/1000000+AF!Y16*(kmreplaf*RCaf+kminsp*IC+VIpkm*ICV*0.000001)+RTF!Y16*kmreplrtf*RCrtf)</f>
        <v>9.5832923838429674E-4</v>
      </c>
      <c r="Z16" s="134">
        <f>$B16*($C16*CV!Z16/1000000+AF!Z16*(kmreplaf*RCaf+kminsp*IC+VIpkm*ICV*0.000001)+RTF!Z16*kmreplrtf*RCrtf)</f>
        <v>9.6208953004628004E-4</v>
      </c>
      <c r="AA16" s="134">
        <f>$B16*($C16*CV!AA16/1000000+AF!AA16*(kmreplaf*RCaf+kminsp*IC+VIpkm*ICV*0.000001)+RTF!AA16*kmreplrtf*RCrtf)</f>
        <v>9.6370301865697744E-4</v>
      </c>
      <c r="AB16" s="134">
        <f>$B16*($C16*CV!AB16/1000000+AF!AB16*(kmreplaf*RCaf+kminsp*IC+VIpkm*ICV*0.000001)+RTF!AB16*kmreplrtf*RCrtf)</f>
        <v>9.6081456460075172E-4</v>
      </c>
      <c r="AC16" s="134">
        <f>$B16*($C16*CV!AC16/1000000+AF!AC16*(kmreplaf*RCaf+kminsp*IC+VIpkm*ICV*0.000001)+RTF!AC16*kmreplrtf*RCrtf)</f>
        <v>9.5979981501985348E-4</v>
      </c>
      <c r="AD16" s="134">
        <f>$B16*($C16*CV!AD16/1000000+AF!AD16*(kmreplaf*RCaf+kminsp*IC+VIpkm*ICV*0.000001)+RTF!AD16*kmreplrtf*RCrtf)</f>
        <v>9.5898623432604424E-4</v>
      </c>
      <c r="AE16" s="134">
        <f>$B16*($C16*CV!AE16/1000000+AF!AE16*(kmreplaf*RCaf+kminsp*IC+VIpkm*ICV*0.000001)+RTF!AE16*kmreplrtf*RCrtf)</f>
        <v>9.5832923838429674E-4</v>
      </c>
      <c r="AF16" s="134">
        <f>$B16*($C16*CV!AF16/1000000+AF!AF16*(kmreplaf*RCaf+kminsp*IC+VIpkm*ICV*0.000001)+RTF!AF16*kmreplrtf*RCrtf)</f>
        <v>9.6208953004628004E-4</v>
      </c>
      <c r="AG16" s="134">
        <f>$B16*($C16*CV!AG16/1000000+AF!AG16*(kmreplaf*RCaf+kminsp*IC+VIpkm*ICV*0.000001)+RTF!AG16*kmreplrtf*RCrtf)</f>
        <v>9.6370301865697744E-4</v>
      </c>
      <c r="AH16" s="134">
        <f>$B16*($C16*CV!AH16/1000000+AF!AH16*(kmreplaf*RCaf+kminsp*IC+VIpkm*ICV*0.000001)+RTF!AH16*kmreplrtf*RCrtf)</f>
        <v>9.6081456460075172E-4</v>
      </c>
      <c r="AI16" s="134">
        <f>$B16*($C16*CV!AI16/1000000+AF!AI16*(kmreplaf*RCaf+kminsp*IC+VIpkm*ICV*0.000001)+RTF!AI16*kmreplrtf*RCrtf)</f>
        <v>9.5979981501985348E-4</v>
      </c>
      <c r="AJ16" s="134">
        <f>$B16*($C16*CV!AJ16/1000000+AF!AJ16*(kmreplaf*RCaf+kminsp*IC+VIpkm*ICV*0.000001)+RTF!AJ16*kmreplrtf*RCrtf)</f>
        <v>9.5898623432604424E-4</v>
      </c>
      <c r="AK16" s="134">
        <f>$B16*($C16*CV!AK16/1000000+AF!AK16*(kmreplaf*RCaf+kminsp*IC+VIpkm*ICV*0.000001)+RTF!AK16*kmreplrtf*RCrtf)</f>
        <v>9.5832923838429674E-4</v>
      </c>
      <c r="AL16" s="134">
        <f>$B16*($C16*CV!AL16/1000000+AF!AL16*(kmreplaf*RCaf+kminsp*IC+VIpkm*ICV*0.000001)+RTF!AL16*kmreplrtf*RCrtf)</f>
        <v>9.6208953004628004E-4</v>
      </c>
      <c r="AM16" s="134">
        <f>$B16*($C16*CV!AM16/1000000+AF!AM16*(kmreplaf*RCaf+kminsp*IC+VIpkm*ICV*0.000001)+RTF!AM16*kmreplrtf*RCrtf)</f>
        <v>9.6370301865697744E-4</v>
      </c>
      <c r="AN16" s="134">
        <f>$B16*($C16*CV!AN16/1000000+AF!AN16*(kmreplaf*RCaf+kminsp*IC+VIpkm*ICV*0.000001)+RTF!AN16*kmreplrtf*RCrtf)</f>
        <v>9.6081456460075172E-4</v>
      </c>
      <c r="AO16" s="134">
        <f>$B16*($C16*CV!AO16/1000000+AF!AO16*(kmreplaf*RCaf+kminsp*IC+VIpkm*ICV*0.000001)+RTF!AO16*kmreplrtf*RCrtf)</f>
        <v>9.5979981501985348E-4</v>
      </c>
      <c r="AP16" s="134">
        <f>$B16*($C16*CV!AP16/1000000+AF!AP16*(kmreplaf*RCaf+kminsp*IC+VIpkm*ICV*0.000001)+RTF!AP16*kmreplrtf*RCrtf)</f>
        <v>9.5898623432604424E-4</v>
      </c>
      <c r="AQ16" s="134">
        <f>$B16*($C16*CV!AQ16/1000000+AF!AQ16*(kmreplaf*RCaf+kminsp*IC+VIpkm*ICV*0.000001)+RTF!AQ16*kmreplrtf*RCrtf)</f>
        <v>9.5832923838429674E-4</v>
      </c>
      <c r="AR16" s="134">
        <f>$B16*($C16*CV!AR16/1000000+AF!AR16*(kmreplaf*RCaf+kminsp*IC+VIpkm*ICV*0.000001)+RTF!AR16*kmreplrtf*RCrtf)</f>
        <v>9.6208953004628004E-4</v>
      </c>
      <c r="AS16" s="134">
        <f>$B16*($C16*CV!AS16/1000000+AF!AS16*(kmreplaf*RCaf+kminsp*IC+VIpkm*ICV*0.000001)+RTF!AS16*kmreplrtf*RCrtf)</f>
        <v>9.6370301865697744E-4</v>
      </c>
      <c r="AT16" s="134">
        <f>$B16*($C16*CV!AT16/1000000+AF!AT16*(kmreplaf*RCaf+kminsp*IC+VIpkm*ICV*0.000001)+RTF!AT16*kmreplrtf*RCrtf)</f>
        <v>9.6081456460075172E-4</v>
      </c>
      <c r="AV16" s="90"/>
    </row>
    <row r="17" spans="1:48" x14ac:dyDescent="0.25">
      <c r="A17" s="91">
        <f>pipesizes!A10</f>
        <v>75</v>
      </c>
      <c r="B17" s="94">
        <f>pipesizes!N10/1000</f>
        <v>0.62656042837768389</v>
      </c>
      <c r="C17" s="95">
        <f>pipesizes!M10</f>
        <v>4.2890625</v>
      </c>
      <c r="D17" s="134">
        <f>$B17*($C17*CV!D17/1000000+AF!D17*(kmreplaf*RCaf+kminsp*IC+VIpkm*ICV*0.000001)+RTF!D17*kmreplrtf*RCrtf)</f>
        <v>4.5425631057382076E-3</v>
      </c>
      <c r="E17" s="134">
        <f>$B17*($C17*CV!E17/1000000+AF!E17*(kmreplaf*RCaf+kminsp*IC+VIpkm*ICV*0.000001)+RTF!E17*kmreplrtf*RCrtf)</f>
        <v>4.5361758238135269E-3</v>
      </c>
      <c r="F17" s="134">
        <f>$B17*($C17*CV!F17/1000000+AF!F17*(kmreplaf*RCaf+kminsp*IC+VIpkm*ICV*0.000001)+RTF!F17*kmreplrtf*RCrtf)</f>
        <v>4.5310547876902729E-3</v>
      </c>
      <c r="G17" s="134">
        <f>$B17*($C17*CV!G17/1000000+AF!G17*(kmreplaf*RCaf+kminsp*IC+VIpkm*ICV*0.000001)+RTF!G17*kmreplrtf*RCrtf)</f>
        <v>4.5269193651364661E-3</v>
      </c>
      <c r="H17" s="134">
        <f>$B17*($C17*CV!H17/1000000+AF!H17*(kmreplaf*RCaf+kminsp*IC+VIpkm*ICV*0.000001)+RTF!H17*kmreplrtf*RCrtf)</f>
        <v>4.5505883012131416E-3</v>
      </c>
      <c r="I17" s="134">
        <f>$B17*($C17*CV!I17/1000000+AF!I17*(kmreplaf*RCaf+kminsp*IC+VIpkm*ICV*0.000001)+RTF!I17*kmreplrtf*RCrtf)</f>
        <v>4.5607443109644966E-3</v>
      </c>
      <c r="J17" s="134">
        <f>$B17*($C17*CV!J17/1000000+AF!J17*(kmreplaf*RCaf+kminsp*IC+VIpkm*ICV*0.000001)+RTF!J17*kmreplrtf*RCrtf)</f>
        <v>4.5736814511194313E-3</v>
      </c>
      <c r="K17" s="134">
        <f>$B17*($C17*CV!K17/1000000+AF!K17*(kmreplaf*RCaf+kminsp*IC+VIpkm*ICV*0.000001)+RTF!K17*kmreplrtf*RCrtf)</f>
        <v>4.5361758238135269E-3</v>
      </c>
      <c r="L17" s="134">
        <f>$B17*($C17*CV!L17/1000000+AF!L17*(kmreplaf*RCaf+kminsp*IC+VIpkm*ICV*0.000001)+RTF!L17*kmreplrtf*RCrtf)</f>
        <v>4.5310547876902729E-3</v>
      </c>
      <c r="M17" s="134">
        <f>$B17*($C17*CV!M17/1000000+AF!M17*(kmreplaf*RCaf+kminsp*IC+VIpkm*ICV*0.000001)+RTF!M17*kmreplrtf*RCrtf)</f>
        <v>4.5269193651364661E-3</v>
      </c>
      <c r="N17" s="134">
        <f>$B17*($C17*CV!N17/1000000+AF!N17*(kmreplaf*RCaf+kminsp*IC+VIpkm*ICV*0.000001)+RTF!N17*kmreplrtf*RCrtf)</f>
        <v>4.5505883012131416E-3</v>
      </c>
      <c r="O17" s="134">
        <f>$B17*($C17*CV!O17/1000000+AF!O17*(kmreplaf*RCaf+kminsp*IC+VIpkm*ICV*0.000001)+RTF!O17*kmreplrtf*RCrtf)</f>
        <v>4.5607443109644966E-3</v>
      </c>
      <c r="P17" s="134">
        <f>$B17*($C17*CV!P17/1000000+AF!P17*(kmreplaf*RCaf+kminsp*IC+VIpkm*ICV*0.000001)+RTF!P17*kmreplrtf*RCrtf)</f>
        <v>4.5425631057382076E-3</v>
      </c>
      <c r="Q17" s="134">
        <f>$B17*($C17*CV!Q17/1000000+AF!Q17*(kmreplaf*RCaf+kminsp*IC+VIpkm*ICV*0.000001)+RTF!Q17*kmreplrtf*RCrtf)</f>
        <v>4.5361758238135269E-3</v>
      </c>
      <c r="R17" s="134">
        <f>$B17*($C17*CV!R17/1000000+AF!R17*(kmreplaf*RCaf+kminsp*IC+VIpkm*ICV*0.000001)+RTF!R17*kmreplrtf*RCrtf)</f>
        <v>4.5310547876902729E-3</v>
      </c>
      <c r="S17" s="134">
        <f>$B17*($C17*CV!S17/1000000+AF!S17*(kmreplaf*RCaf+kminsp*IC+VIpkm*ICV*0.000001)+RTF!S17*kmreplrtf*RCrtf)</f>
        <v>4.5269193651364661E-3</v>
      </c>
      <c r="T17" s="134">
        <f>$B17*($C17*CV!T17/1000000+AF!T17*(kmreplaf*RCaf+kminsp*IC+VIpkm*ICV*0.000001)+RTF!T17*kmreplrtf*RCrtf)</f>
        <v>4.5505883012131416E-3</v>
      </c>
      <c r="U17" s="134">
        <f>$B17*($C17*CV!U17/1000000+AF!U17*(kmreplaf*RCaf+kminsp*IC+VIpkm*ICV*0.000001)+RTF!U17*kmreplrtf*RCrtf)</f>
        <v>4.5607443109644966E-3</v>
      </c>
      <c r="V17" s="134">
        <f>$B17*($C17*CV!V17/1000000+AF!V17*(kmreplaf*RCaf+kminsp*IC+VIpkm*ICV*0.000001)+RTF!V17*kmreplrtf*RCrtf)</f>
        <v>4.5425631057382076E-3</v>
      </c>
      <c r="W17" s="134">
        <f>$B17*($C17*CV!W17/1000000+AF!W17*(kmreplaf*RCaf+kminsp*IC+VIpkm*ICV*0.000001)+RTF!W17*kmreplrtf*RCrtf)</f>
        <v>4.5361758238135269E-3</v>
      </c>
      <c r="X17" s="134">
        <f>$B17*($C17*CV!X17/1000000+AF!X17*(kmreplaf*RCaf+kminsp*IC+VIpkm*ICV*0.000001)+RTF!X17*kmreplrtf*RCrtf)</f>
        <v>4.5310547876902729E-3</v>
      </c>
      <c r="Y17" s="134">
        <f>$B17*($C17*CV!Y17/1000000+AF!Y17*(kmreplaf*RCaf+kminsp*IC+VIpkm*ICV*0.000001)+RTF!Y17*kmreplrtf*RCrtf)</f>
        <v>4.5269193651364661E-3</v>
      </c>
      <c r="Z17" s="134">
        <f>$B17*($C17*CV!Z17/1000000+AF!Z17*(kmreplaf*RCaf+kminsp*IC+VIpkm*ICV*0.000001)+RTF!Z17*kmreplrtf*RCrtf)</f>
        <v>4.5505883012131416E-3</v>
      </c>
      <c r="AA17" s="134">
        <f>$B17*($C17*CV!AA17/1000000+AF!AA17*(kmreplaf*RCaf+kminsp*IC+VIpkm*ICV*0.000001)+RTF!AA17*kmreplrtf*RCrtf)</f>
        <v>4.5607443109644966E-3</v>
      </c>
      <c r="AB17" s="134">
        <f>$B17*($C17*CV!AB17/1000000+AF!AB17*(kmreplaf*RCaf+kminsp*IC+VIpkm*ICV*0.000001)+RTF!AB17*kmreplrtf*RCrtf)</f>
        <v>4.5425631057382076E-3</v>
      </c>
      <c r="AC17" s="134">
        <f>$B17*($C17*CV!AC17/1000000+AF!AC17*(kmreplaf*RCaf+kminsp*IC+VIpkm*ICV*0.000001)+RTF!AC17*kmreplrtf*RCrtf)</f>
        <v>4.5361758238135269E-3</v>
      </c>
      <c r="AD17" s="134">
        <f>$B17*($C17*CV!AD17/1000000+AF!AD17*(kmreplaf*RCaf+kminsp*IC+VIpkm*ICV*0.000001)+RTF!AD17*kmreplrtf*RCrtf)</f>
        <v>4.5310547876902729E-3</v>
      </c>
      <c r="AE17" s="134">
        <f>$B17*($C17*CV!AE17/1000000+AF!AE17*(kmreplaf*RCaf+kminsp*IC+VIpkm*ICV*0.000001)+RTF!AE17*kmreplrtf*RCrtf)</f>
        <v>4.5269193651364661E-3</v>
      </c>
      <c r="AF17" s="134">
        <f>$B17*($C17*CV!AF17/1000000+AF!AF17*(kmreplaf*RCaf+kminsp*IC+VIpkm*ICV*0.000001)+RTF!AF17*kmreplrtf*RCrtf)</f>
        <v>4.5505883012131416E-3</v>
      </c>
      <c r="AG17" s="134">
        <f>$B17*($C17*CV!AG17/1000000+AF!AG17*(kmreplaf*RCaf+kminsp*IC+VIpkm*ICV*0.000001)+RTF!AG17*kmreplrtf*RCrtf)</f>
        <v>4.5607443109644966E-3</v>
      </c>
      <c r="AH17" s="134">
        <f>$B17*($C17*CV!AH17/1000000+AF!AH17*(kmreplaf*RCaf+kminsp*IC+VIpkm*ICV*0.000001)+RTF!AH17*kmreplrtf*RCrtf)</f>
        <v>4.5425631057382076E-3</v>
      </c>
      <c r="AI17" s="134">
        <f>$B17*($C17*CV!AI17/1000000+AF!AI17*(kmreplaf*RCaf+kminsp*IC+VIpkm*ICV*0.000001)+RTF!AI17*kmreplrtf*RCrtf)</f>
        <v>4.5361758238135269E-3</v>
      </c>
      <c r="AJ17" s="134">
        <f>$B17*($C17*CV!AJ17/1000000+AF!AJ17*(kmreplaf*RCaf+kminsp*IC+VIpkm*ICV*0.000001)+RTF!AJ17*kmreplrtf*RCrtf)</f>
        <v>4.5310547876902729E-3</v>
      </c>
      <c r="AK17" s="134">
        <f>$B17*($C17*CV!AK17/1000000+AF!AK17*(kmreplaf*RCaf+kminsp*IC+VIpkm*ICV*0.000001)+RTF!AK17*kmreplrtf*RCrtf)</f>
        <v>4.5269193651364661E-3</v>
      </c>
      <c r="AL17" s="134">
        <f>$B17*($C17*CV!AL17/1000000+AF!AL17*(kmreplaf*RCaf+kminsp*IC+VIpkm*ICV*0.000001)+RTF!AL17*kmreplrtf*RCrtf)</f>
        <v>4.5505883012131416E-3</v>
      </c>
      <c r="AM17" s="134">
        <f>$B17*($C17*CV!AM17/1000000+AF!AM17*(kmreplaf*RCaf+kminsp*IC+VIpkm*ICV*0.000001)+RTF!AM17*kmreplrtf*RCrtf)</f>
        <v>4.5607443109644966E-3</v>
      </c>
      <c r="AN17" s="134">
        <f>$B17*($C17*CV!AN17/1000000+AF!AN17*(kmreplaf*RCaf+kminsp*IC+VIpkm*ICV*0.000001)+RTF!AN17*kmreplrtf*RCrtf)</f>
        <v>4.5425631057382076E-3</v>
      </c>
      <c r="AO17" s="134">
        <f>$B17*($C17*CV!AO17/1000000+AF!AO17*(kmreplaf*RCaf+kminsp*IC+VIpkm*ICV*0.000001)+RTF!AO17*kmreplrtf*RCrtf)</f>
        <v>4.5361758238135269E-3</v>
      </c>
      <c r="AP17" s="134">
        <f>$B17*($C17*CV!AP17/1000000+AF!AP17*(kmreplaf*RCaf+kminsp*IC+VIpkm*ICV*0.000001)+RTF!AP17*kmreplrtf*RCrtf)</f>
        <v>4.5310547876902729E-3</v>
      </c>
      <c r="AQ17" s="134">
        <f>$B17*($C17*CV!AQ17/1000000+AF!AQ17*(kmreplaf*RCaf+kminsp*IC+VIpkm*ICV*0.000001)+RTF!AQ17*kmreplrtf*RCrtf)</f>
        <v>4.5269193651364661E-3</v>
      </c>
      <c r="AR17" s="134">
        <f>$B17*($C17*CV!AR17/1000000+AF!AR17*(kmreplaf*RCaf+kminsp*IC+VIpkm*ICV*0.000001)+RTF!AR17*kmreplrtf*RCrtf)</f>
        <v>4.5505883012131416E-3</v>
      </c>
      <c r="AS17" s="134">
        <f>$B17*($C17*CV!AS17/1000000+AF!AS17*(kmreplaf*RCaf+kminsp*IC+VIpkm*ICV*0.000001)+RTF!AS17*kmreplrtf*RCrtf)</f>
        <v>4.5607443109644966E-3</v>
      </c>
      <c r="AT17" s="134">
        <f>$B17*($C17*CV!AT17/1000000+AF!AT17*(kmreplaf*RCaf+kminsp*IC+VIpkm*ICV*0.000001)+RTF!AT17*kmreplrtf*RCrtf)</f>
        <v>4.5425631057382076E-3</v>
      </c>
      <c r="AV17" s="90"/>
    </row>
    <row r="18" spans="1:48" x14ac:dyDescent="0.25">
      <c r="A18" s="91">
        <f>pipesizes!A11</f>
        <v>80</v>
      </c>
      <c r="B18" s="94">
        <f>pipesizes!N11/1000</f>
        <v>2.6897111283267159</v>
      </c>
      <c r="C18" s="95">
        <f>pipesizes!M11</f>
        <v>4.88</v>
      </c>
      <c r="D18" s="134">
        <f>$B18*($C18*CV!D18/1000000+AF!D18*(kmreplaf*RCaf+kminsp*IC+VIpkm*ICV*0.000001)+RTF!D18*kmreplrtf*RCrtf)</f>
        <v>1.950040568036869E-2</v>
      </c>
      <c r="E18" s="134">
        <f>$B18*($C18*CV!E18/1000000+AF!E18*(kmreplaf*RCaf+kminsp*IC+VIpkm*ICV*0.000001)+RTF!E18*kmreplrtf*RCrtf)</f>
        <v>1.9469208437782479E-2</v>
      </c>
      <c r="F18" s="134">
        <f>$B18*($C18*CV!F18/1000000+AF!F18*(kmreplaf*RCaf+kminsp*IC+VIpkm*ICV*0.000001)+RTF!F18*kmreplrtf*RCrtf)</f>
        <v>1.9444195888138699E-2</v>
      </c>
      <c r="G18" s="134">
        <f>$B18*($C18*CV!G18/1000000+AF!G18*(kmreplaf*RCaf+kminsp*IC+VIpkm*ICV*0.000001)+RTF!G18*kmreplrtf*RCrtf)</f>
        <v>1.9423997346391376E-2</v>
      </c>
      <c r="H18" s="134">
        <f>$B18*($C18*CV!H18/1000000+AF!H18*(kmreplaf*RCaf+kminsp*IC+VIpkm*ICV*0.000001)+RTF!H18*kmreplrtf*RCrtf)</f>
        <v>1.9539602943458932E-2</v>
      </c>
      <c r="I18" s="134">
        <f>$B18*($C18*CV!I18/1000000+AF!I18*(kmreplaf*RCaf+kminsp*IC+VIpkm*ICV*0.000001)+RTF!I18*kmreplrtf*RCrtf)</f>
        <v>1.9589207689837299E-2</v>
      </c>
      <c r="J18" s="134">
        <f>$B18*($C18*CV!J18/1000000+AF!J18*(kmreplaf*RCaf+kminsp*IC+VIpkm*ICV*0.000001)+RTF!J18*kmreplrtf*RCrtf)</f>
        <v>1.9652396242424236E-2</v>
      </c>
      <c r="K18" s="134">
        <f>$B18*($C18*CV!K18/1000000+AF!K18*(kmreplaf*RCaf+kminsp*IC+VIpkm*ICV*0.000001)+RTF!K18*kmreplrtf*RCrtf)</f>
        <v>1.9469208437782479E-2</v>
      </c>
      <c r="L18" s="134">
        <f>$B18*($C18*CV!L18/1000000+AF!L18*(kmreplaf*RCaf+kminsp*IC+VIpkm*ICV*0.000001)+RTF!L18*kmreplrtf*RCrtf)</f>
        <v>1.9444195888138699E-2</v>
      </c>
      <c r="M18" s="134">
        <f>$B18*($C18*CV!M18/1000000+AF!M18*(kmreplaf*RCaf+kminsp*IC+VIpkm*ICV*0.000001)+RTF!M18*kmreplrtf*RCrtf)</f>
        <v>1.9423997346391376E-2</v>
      </c>
      <c r="N18" s="134">
        <f>$B18*($C18*CV!N18/1000000+AF!N18*(kmreplaf*RCaf+kminsp*IC+VIpkm*ICV*0.000001)+RTF!N18*kmreplrtf*RCrtf)</f>
        <v>1.9539602943458932E-2</v>
      </c>
      <c r="O18" s="134">
        <f>$B18*($C18*CV!O18/1000000+AF!O18*(kmreplaf*RCaf+kminsp*IC+VIpkm*ICV*0.000001)+RTF!O18*kmreplrtf*RCrtf)</f>
        <v>1.9589207689837299E-2</v>
      </c>
      <c r="P18" s="134">
        <f>$B18*($C18*CV!P18/1000000+AF!P18*(kmreplaf*RCaf+kminsp*IC+VIpkm*ICV*0.000001)+RTF!P18*kmreplrtf*RCrtf)</f>
        <v>1.950040568036869E-2</v>
      </c>
      <c r="Q18" s="134">
        <f>$B18*($C18*CV!Q18/1000000+AF!Q18*(kmreplaf*RCaf+kminsp*IC+VIpkm*ICV*0.000001)+RTF!Q18*kmreplrtf*RCrtf)</f>
        <v>1.9469208437782479E-2</v>
      </c>
      <c r="R18" s="134">
        <f>$B18*($C18*CV!R18/1000000+AF!R18*(kmreplaf*RCaf+kminsp*IC+VIpkm*ICV*0.000001)+RTF!R18*kmreplrtf*RCrtf)</f>
        <v>1.9444195888138699E-2</v>
      </c>
      <c r="S18" s="134">
        <f>$B18*($C18*CV!S18/1000000+AF!S18*(kmreplaf*RCaf+kminsp*IC+VIpkm*ICV*0.000001)+RTF!S18*kmreplrtf*RCrtf)</f>
        <v>1.9423997346391376E-2</v>
      </c>
      <c r="T18" s="134">
        <f>$B18*($C18*CV!T18/1000000+AF!T18*(kmreplaf*RCaf+kminsp*IC+VIpkm*ICV*0.000001)+RTF!T18*kmreplrtf*RCrtf)</f>
        <v>1.9539602943458932E-2</v>
      </c>
      <c r="U18" s="134">
        <f>$B18*($C18*CV!U18/1000000+AF!U18*(kmreplaf*RCaf+kminsp*IC+VIpkm*ICV*0.000001)+RTF!U18*kmreplrtf*RCrtf)</f>
        <v>1.9589207689837299E-2</v>
      </c>
      <c r="V18" s="134">
        <f>$B18*($C18*CV!V18/1000000+AF!V18*(kmreplaf*RCaf+kminsp*IC+VIpkm*ICV*0.000001)+RTF!V18*kmreplrtf*RCrtf)</f>
        <v>1.950040568036869E-2</v>
      </c>
      <c r="W18" s="134">
        <f>$B18*($C18*CV!W18/1000000+AF!W18*(kmreplaf*RCaf+kminsp*IC+VIpkm*ICV*0.000001)+RTF!W18*kmreplrtf*RCrtf)</f>
        <v>1.9469208437782479E-2</v>
      </c>
      <c r="X18" s="134">
        <f>$B18*($C18*CV!X18/1000000+AF!X18*(kmreplaf*RCaf+kminsp*IC+VIpkm*ICV*0.000001)+RTF!X18*kmreplrtf*RCrtf)</f>
        <v>1.9444195888138699E-2</v>
      </c>
      <c r="Y18" s="134">
        <f>$B18*($C18*CV!Y18/1000000+AF!Y18*(kmreplaf*RCaf+kminsp*IC+VIpkm*ICV*0.000001)+RTF!Y18*kmreplrtf*RCrtf)</f>
        <v>1.9423997346391376E-2</v>
      </c>
      <c r="Z18" s="134">
        <f>$B18*($C18*CV!Z18/1000000+AF!Z18*(kmreplaf*RCaf+kminsp*IC+VIpkm*ICV*0.000001)+RTF!Z18*kmreplrtf*RCrtf)</f>
        <v>1.9539602943458932E-2</v>
      </c>
      <c r="AA18" s="134">
        <f>$B18*($C18*CV!AA18/1000000+AF!AA18*(kmreplaf*RCaf+kminsp*IC+VIpkm*ICV*0.000001)+RTF!AA18*kmreplrtf*RCrtf)</f>
        <v>1.9589207689837299E-2</v>
      </c>
      <c r="AB18" s="134">
        <f>$B18*($C18*CV!AB18/1000000+AF!AB18*(kmreplaf*RCaf+kminsp*IC+VIpkm*ICV*0.000001)+RTF!AB18*kmreplrtf*RCrtf)</f>
        <v>1.950040568036869E-2</v>
      </c>
      <c r="AC18" s="134">
        <f>$B18*($C18*CV!AC18/1000000+AF!AC18*(kmreplaf*RCaf+kminsp*IC+VIpkm*ICV*0.000001)+RTF!AC18*kmreplrtf*RCrtf)</f>
        <v>1.9469208437782479E-2</v>
      </c>
      <c r="AD18" s="134">
        <f>$B18*($C18*CV!AD18/1000000+AF!AD18*(kmreplaf*RCaf+kminsp*IC+VIpkm*ICV*0.000001)+RTF!AD18*kmreplrtf*RCrtf)</f>
        <v>1.9444195888138699E-2</v>
      </c>
      <c r="AE18" s="134">
        <f>$B18*($C18*CV!AE18/1000000+AF!AE18*(kmreplaf*RCaf+kminsp*IC+VIpkm*ICV*0.000001)+RTF!AE18*kmreplrtf*RCrtf)</f>
        <v>1.9423997346391376E-2</v>
      </c>
      <c r="AF18" s="134">
        <f>$B18*($C18*CV!AF18/1000000+AF!AF18*(kmreplaf*RCaf+kminsp*IC+VIpkm*ICV*0.000001)+RTF!AF18*kmreplrtf*RCrtf)</f>
        <v>1.9539602943458932E-2</v>
      </c>
      <c r="AG18" s="134">
        <f>$B18*($C18*CV!AG18/1000000+AF!AG18*(kmreplaf*RCaf+kminsp*IC+VIpkm*ICV*0.000001)+RTF!AG18*kmreplrtf*RCrtf)</f>
        <v>1.9589207689837299E-2</v>
      </c>
      <c r="AH18" s="134">
        <f>$B18*($C18*CV!AH18/1000000+AF!AH18*(kmreplaf*RCaf+kminsp*IC+VIpkm*ICV*0.000001)+RTF!AH18*kmreplrtf*RCrtf)</f>
        <v>1.950040568036869E-2</v>
      </c>
      <c r="AI18" s="134">
        <f>$B18*($C18*CV!AI18/1000000+AF!AI18*(kmreplaf*RCaf+kminsp*IC+VIpkm*ICV*0.000001)+RTF!AI18*kmreplrtf*RCrtf)</f>
        <v>1.9469208437782479E-2</v>
      </c>
      <c r="AJ18" s="134">
        <f>$B18*($C18*CV!AJ18/1000000+AF!AJ18*(kmreplaf*RCaf+kminsp*IC+VIpkm*ICV*0.000001)+RTF!AJ18*kmreplrtf*RCrtf)</f>
        <v>1.9444195888138699E-2</v>
      </c>
      <c r="AK18" s="134">
        <f>$B18*($C18*CV!AK18/1000000+AF!AK18*(kmreplaf*RCaf+kminsp*IC+VIpkm*ICV*0.000001)+RTF!AK18*kmreplrtf*RCrtf)</f>
        <v>1.9423997346391376E-2</v>
      </c>
      <c r="AL18" s="134">
        <f>$B18*($C18*CV!AL18/1000000+AF!AL18*(kmreplaf*RCaf+kminsp*IC+VIpkm*ICV*0.000001)+RTF!AL18*kmreplrtf*RCrtf)</f>
        <v>1.9539602943458932E-2</v>
      </c>
      <c r="AM18" s="134">
        <f>$B18*($C18*CV!AM18/1000000+AF!AM18*(kmreplaf*RCaf+kminsp*IC+VIpkm*ICV*0.000001)+RTF!AM18*kmreplrtf*RCrtf)</f>
        <v>1.9589207689837299E-2</v>
      </c>
      <c r="AN18" s="134">
        <f>$B18*($C18*CV!AN18/1000000+AF!AN18*(kmreplaf*RCaf+kminsp*IC+VIpkm*ICV*0.000001)+RTF!AN18*kmreplrtf*RCrtf)</f>
        <v>1.950040568036869E-2</v>
      </c>
      <c r="AO18" s="134">
        <f>$B18*($C18*CV!AO18/1000000+AF!AO18*(kmreplaf*RCaf+kminsp*IC+VIpkm*ICV*0.000001)+RTF!AO18*kmreplrtf*RCrtf)</f>
        <v>1.9469208437782479E-2</v>
      </c>
      <c r="AP18" s="134">
        <f>$B18*($C18*CV!AP18/1000000+AF!AP18*(kmreplaf*RCaf+kminsp*IC+VIpkm*ICV*0.000001)+RTF!AP18*kmreplrtf*RCrtf)</f>
        <v>1.9444195888138699E-2</v>
      </c>
      <c r="AQ18" s="134">
        <f>$B18*($C18*CV!AQ18/1000000+AF!AQ18*(kmreplaf*RCaf+kminsp*IC+VIpkm*ICV*0.000001)+RTF!AQ18*kmreplrtf*RCrtf)</f>
        <v>1.9423997346391376E-2</v>
      </c>
      <c r="AR18" s="134">
        <f>$B18*($C18*CV!AR18/1000000+AF!AR18*(kmreplaf*RCaf+kminsp*IC+VIpkm*ICV*0.000001)+RTF!AR18*kmreplrtf*RCrtf)</f>
        <v>1.9539602943458932E-2</v>
      </c>
      <c r="AS18" s="134">
        <f>$B18*($C18*CV!AS18/1000000+AF!AS18*(kmreplaf*RCaf+kminsp*IC+VIpkm*ICV*0.000001)+RTF!AS18*kmreplrtf*RCrtf)</f>
        <v>1.9589207689837299E-2</v>
      </c>
      <c r="AT18" s="134">
        <f>$B18*($C18*CV!AT18/1000000+AF!AT18*(kmreplaf*RCaf+kminsp*IC+VIpkm*ICV*0.000001)+RTF!AT18*kmreplrtf*RCrtf)</f>
        <v>1.950040568036869E-2</v>
      </c>
      <c r="AV18" s="90"/>
    </row>
    <row r="19" spans="1:48" x14ac:dyDescent="0.25">
      <c r="A19" s="91">
        <f>pipesizes!A12</f>
        <v>90</v>
      </c>
      <c r="B19" s="94">
        <f>pipesizes!N12/1000</f>
        <v>18.140588605829443</v>
      </c>
      <c r="C19" s="95">
        <f>pipesizes!M12</f>
        <v>6.1762499999999987</v>
      </c>
      <c r="D19" s="134">
        <f>$B19*($C19*CV!D19/1000000+AF!D19*(kmreplaf*RCaf+kminsp*IC+VIpkm*ICV*0.000001)+RTF!D19*kmreplrtf*RCrtf)</f>
        <v>0.13151926739226344</v>
      </c>
      <c r="E19" s="134">
        <f>$B19*($C19*CV!E19/1000000+AF!E19*(kmreplaf*RCaf+kminsp*IC+VIpkm*ICV*0.000001)+RTF!E19*kmreplrtf*RCrtf)</f>
        <v>0.13125296995345559</v>
      </c>
      <c r="F19" s="134">
        <f>$B19*($C19*CV!F19/1000000+AF!F19*(kmreplaf*RCaf+kminsp*IC+VIpkm*ICV*0.000001)+RTF!F19*kmreplrtf*RCrtf)</f>
        <v>0.131039464612726</v>
      </c>
      <c r="G19" s="134">
        <f>$B19*($C19*CV!G19/1000000+AF!G19*(kmreplaf*RCaf+kminsp*IC+VIpkm*ICV*0.000001)+RTF!G19*kmreplrtf*RCrtf)</f>
        <v>0.13086705130023205</v>
      </c>
      <c r="H19" s="134">
        <f>$B19*($C19*CV!H19/1000000+AF!H19*(kmreplaf*RCaf+kminsp*IC+VIpkm*ICV*0.000001)+RTF!H19*kmreplrtf*RCrtf)</f>
        <v>0.13185385243580905</v>
      </c>
      <c r="I19" s="134">
        <f>$B19*($C19*CV!I19/1000000+AF!I19*(kmreplaf*RCaf+kminsp*IC+VIpkm*ICV*0.000001)+RTF!I19*kmreplrtf*RCrtf)</f>
        <v>0.13227727501480038</v>
      </c>
      <c r="J19" s="134">
        <f>$B19*($C19*CV!J19/1000000+AF!J19*(kmreplaf*RCaf+kminsp*IC+VIpkm*ICV*0.000001)+RTF!J19*kmreplrtf*RCrtf)</f>
        <v>0.13281664799526099</v>
      </c>
      <c r="K19" s="134">
        <f>$B19*($C19*CV!K19/1000000+AF!K19*(kmreplaf*RCaf+kminsp*IC+VIpkm*ICV*0.000001)+RTF!K19*kmreplrtf*RCrtf)</f>
        <v>0.13125296995345559</v>
      </c>
      <c r="L19" s="134">
        <f>$B19*($C19*CV!L19/1000000+AF!L19*(kmreplaf*RCaf+kminsp*IC+VIpkm*ICV*0.000001)+RTF!L19*kmreplrtf*RCrtf)</f>
        <v>0.131039464612726</v>
      </c>
      <c r="M19" s="134">
        <f>$B19*($C19*CV!M19/1000000+AF!M19*(kmreplaf*RCaf+kminsp*IC+VIpkm*ICV*0.000001)+RTF!M19*kmreplrtf*RCrtf)</f>
        <v>0.13086705130023205</v>
      </c>
      <c r="N19" s="134">
        <f>$B19*($C19*CV!N19/1000000+AF!N19*(kmreplaf*RCaf+kminsp*IC+VIpkm*ICV*0.000001)+RTF!N19*kmreplrtf*RCrtf)</f>
        <v>0.13185385243580905</v>
      </c>
      <c r="O19" s="134">
        <f>$B19*($C19*CV!O19/1000000+AF!O19*(kmreplaf*RCaf+kminsp*IC+VIpkm*ICV*0.000001)+RTF!O19*kmreplrtf*RCrtf)</f>
        <v>0.13227727501480038</v>
      </c>
      <c r="P19" s="134">
        <f>$B19*($C19*CV!P19/1000000+AF!P19*(kmreplaf*RCaf+kminsp*IC+VIpkm*ICV*0.000001)+RTF!P19*kmreplrtf*RCrtf)</f>
        <v>0.13151926739226344</v>
      </c>
      <c r="Q19" s="134">
        <f>$B19*($C19*CV!Q19/1000000+AF!Q19*(kmreplaf*RCaf+kminsp*IC+VIpkm*ICV*0.000001)+RTF!Q19*kmreplrtf*RCrtf)</f>
        <v>0.13125296995345559</v>
      </c>
      <c r="R19" s="134">
        <f>$B19*($C19*CV!R19/1000000+AF!R19*(kmreplaf*RCaf+kminsp*IC+VIpkm*ICV*0.000001)+RTF!R19*kmreplrtf*RCrtf)</f>
        <v>0.131039464612726</v>
      </c>
      <c r="S19" s="134">
        <f>$B19*($C19*CV!S19/1000000+AF!S19*(kmreplaf*RCaf+kminsp*IC+VIpkm*ICV*0.000001)+RTF!S19*kmreplrtf*RCrtf)</f>
        <v>0.13086705130023205</v>
      </c>
      <c r="T19" s="134">
        <f>$B19*($C19*CV!T19/1000000+AF!T19*(kmreplaf*RCaf+kminsp*IC+VIpkm*ICV*0.000001)+RTF!T19*kmreplrtf*RCrtf)</f>
        <v>0.13185385243580905</v>
      </c>
      <c r="U19" s="134">
        <f>$B19*($C19*CV!U19/1000000+AF!U19*(kmreplaf*RCaf+kminsp*IC+VIpkm*ICV*0.000001)+RTF!U19*kmreplrtf*RCrtf)</f>
        <v>0.13227727501480038</v>
      </c>
      <c r="V19" s="134">
        <f>$B19*($C19*CV!V19/1000000+AF!V19*(kmreplaf*RCaf+kminsp*IC+VIpkm*ICV*0.000001)+RTF!V19*kmreplrtf*RCrtf)</f>
        <v>0.13151926739226344</v>
      </c>
      <c r="W19" s="134">
        <f>$B19*($C19*CV!W19/1000000+AF!W19*(kmreplaf*RCaf+kminsp*IC+VIpkm*ICV*0.000001)+RTF!W19*kmreplrtf*RCrtf)</f>
        <v>0.13125296995345559</v>
      </c>
      <c r="X19" s="134">
        <f>$B19*($C19*CV!X19/1000000+AF!X19*(kmreplaf*RCaf+kminsp*IC+VIpkm*ICV*0.000001)+RTF!X19*kmreplrtf*RCrtf)</f>
        <v>0.131039464612726</v>
      </c>
      <c r="Y19" s="134">
        <f>$B19*($C19*CV!Y19/1000000+AF!Y19*(kmreplaf*RCaf+kminsp*IC+VIpkm*ICV*0.000001)+RTF!Y19*kmreplrtf*RCrtf)</f>
        <v>0.13086705130023205</v>
      </c>
      <c r="Z19" s="134">
        <f>$B19*($C19*CV!Z19/1000000+AF!Z19*(kmreplaf*RCaf+kminsp*IC+VIpkm*ICV*0.000001)+RTF!Z19*kmreplrtf*RCrtf)</f>
        <v>0.13185385243580905</v>
      </c>
      <c r="AA19" s="134">
        <f>$B19*($C19*CV!AA19/1000000+AF!AA19*(kmreplaf*RCaf+kminsp*IC+VIpkm*ICV*0.000001)+RTF!AA19*kmreplrtf*RCrtf)</f>
        <v>0.13227727501480038</v>
      </c>
      <c r="AB19" s="134">
        <f>$B19*($C19*CV!AB19/1000000+AF!AB19*(kmreplaf*RCaf+kminsp*IC+VIpkm*ICV*0.000001)+RTF!AB19*kmreplrtf*RCrtf)</f>
        <v>0.13151926739226344</v>
      </c>
      <c r="AC19" s="134">
        <f>$B19*($C19*CV!AC19/1000000+AF!AC19*(kmreplaf*RCaf+kminsp*IC+VIpkm*ICV*0.000001)+RTF!AC19*kmreplrtf*RCrtf)</f>
        <v>0.13125296995345559</v>
      </c>
      <c r="AD19" s="134">
        <f>$B19*($C19*CV!AD19/1000000+AF!AD19*(kmreplaf*RCaf+kminsp*IC+VIpkm*ICV*0.000001)+RTF!AD19*kmreplrtf*RCrtf)</f>
        <v>0.131039464612726</v>
      </c>
      <c r="AE19" s="134">
        <f>$B19*($C19*CV!AE19/1000000+AF!AE19*(kmreplaf*RCaf+kminsp*IC+VIpkm*ICV*0.000001)+RTF!AE19*kmreplrtf*RCrtf)</f>
        <v>0.13086705130023205</v>
      </c>
      <c r="AF19" s="134">
        <f>$B19*($C19*CV!AF19/1000000+AF!AF19*(kmreplaf*RCaf+kminsp*IC+VIpkm*ICV*0.000001)+RTF!AF19*kmreplrtf*RCrtf)</f>
        <v>0.13185385243580905</v>
      </c>
      <c r="AG19" s="134">
        <f>$B19*($C19*CV!AG19/1000000+AF!AG19*(kmreplaf*RCaf+kminsp*IC+VIpkm*ICV*0.000001)+RTF!AG19*kmreplrtf*RCrtf)</f>
        <v>0.13227727501480038</v>
      </c>
      <c r="AH19" s="134">
        <f>$B19*($C19*CV!AH19/1000000+AF!AH19*(kmreplaf*RCaf+kminsp*IC+VIpkm*ICV*0.000001)+RTF!AH19*kmreplrtf*RCrtf)</f>
        <v>0.13151926739226344</v>
      </c>
      <c r="AI19" s="134">
        <f>$B19*($C19*CV!AI19/1000000+AF!AI19*(kmreplaf*RCaf+kminsp*IC+VIpkm*ICV*0.000001)+RTF!AI19*kmreplrtf*RCrtf)</f>
        <v>0.13125296995345559</v>
      </c>
      <c r="AJ19" s="134">
        <f>$B19*($C19*CV!AJ19/1000000+AF!AJ19*(kmreplaf*RCaf+kminsp*IC+VIpkm*ICV*0.000001)+RTF!AJ19*kmreplrtf*RCrtf)</f>
        <v>0.131039464612726</v>
      </c>
      <c r="AK19" s="134">
        <f>$B19*($C19*CV!AK19/1000000+AF!AK19*(kmreplaf*RCaf+kminsp*IC+VIpkm*ICV*0.000001)+RTF!AK19*kmreplrtf*RCrtf)</f>
        <v>0.13086705130023205</v>
      </c>
      <c r="AL19" s="134">
        <f>$B19*($C19*CV!AL19/1000000+AF!AL19*(kmreplaf*RCaf+kminsp*IC+VIpkm*ICV*0.000001)+RTF!AL19*kmreplrtf*RCrtf)</f>
        <v>0.13185385243580905</v>
      </c>
      <c r="AM19" s="134">
        <f>$B19*($C19*CV!AM19/1000000+AF!AM19*(kmreplaf*RCaf+kminsp*IC+VIpkm*ICV*0.000001)+RTF!AM19*kmreplrtf*RCrtf)</f>
        <v>0.13227727501480038</v>
      </c>
      <c r="AN19" s="134">
        <f>$B19*($C19*CV!AN19/1000000+AF!AN19*(kmreplaf*RCaf+kminsp*IC+VIpkm*ICV*0.000001)+RTF!AN19*kmreplrtf*RCrtf)</f>
        <v>0.13151926739226344</v>
      </c>
      <c r="AO19" s="134">
        <f>$B19*($C19*CV!AO19/1000000+AF!AO19*(kmreplaf*RCaf+kminsp*IC+VIpkm*ICV*0.000001)+RTF!AO19*kmreplrtf*RCrtf)</f>
        <v>0.13125296995345559</v>
      </c>
      <c r="AP19" s="134">
        <f>$B19*($C19*CV!AP19/1000000+AF!AP19*(kmreplaf*RCaf+kminsp*IC+VIpkm*ICV*0.000001)+RTF!AP19*kmreplrtf*RCrtf)</f>
        <v>0.131039464612726</v>
      </c>
      <c r="AQ19" s="134">
        <f>$B19*($C19*CV!AQ19/1000000+AF!AQ19*(kmreplaf*RCaf+kminsp*IC+VIpkm*ICV*0.000001)+RTF!AQ19*kmreplrtf*RCrtf)</f>
        <v>0.13086705130023205</v>
      </c>
      <c r="AR19" s="134">
        <f>$B19*($C19*CV!AR19/1000000+AF!AR19*(kmreplaf*RCaf+kminsp*IC+VIpkm*ICV*0.000001)+RTF!AR19*kmreplrtf*RCrtf)</f>
        <v>0.13185385243580905</v>
      </c>
      <c r="AS19" s="134">
        <f>$B19*($C19*CV!AS19/1000000+AF!AS19*(kmreplaf*RCaf+kminsp*IC+VIpkm*ICV*0.000001)+RTF!AS19*kmreplrtf*RCrtf)</f>
        <v>0.13227727501480038</v>
      </c>
      <c r="AT19" s="134">
        <f>$B19*($C19*CV!AT19/1000000+AF!AT19*(kmreplaf*RCaf+kminsp*IC+VIpkm*ICV*0.000001)+RTF!AT19*kmreplrtf*RCrtf)</f>
        <v>0.13151926739226344</v>
      </c>
      <c r="AV19" s="90"/>
    </row>
    <row r="20" spans="1:48" x14ac:dyDescent="0.25">
      <c r="A20" s="91">
        <f>pipesizes!A13</f>
        <v>100</v>
      </c>
      <c r="B20" s="94">
        <f>pipesizes!N13/1000</f>
        <v>12115.388678923004</v>
      </c>
      <c r="C20" s="95">
        <f>pipesizes!M13</f>
        <v>7.625</v>
      </c>
      <c r="D20" s="134">
        <f>$B20*($C20*CV!D20/1000000+AF!D20*(kmreplaf*RCaf+kminsp*IC+VIpkm*ICV*0.000001)+RTF!D20*kmreplrtf*RCrtf)</f>
        <v>87.836567922191776</v>
      </c>
      <c r="E20" s="134">
        <f>$B20*($C20*CV!E20/1000000+AF!E20*(kmreplaf*RCaf+kminsp*IC+VIpkm*ICV*0.000001)+RTF!E20*kmreplrtf*RCrtf)</f>
        <v>87.617000477486684</v>
      </c>
      <c r="F20" s="134">
        <f>$B20*($C20*CV!F20/1000000+AF!F20*(kmreplaf*RCaf+kminsp*IC+VIpkm*ICV*0.000001)+RTF!F20*kmreplrtf*RCrtf)</f>
        <v>87.440961149790724</v>
      </c>
      <c r="G20" s="134">
        <f>$B20*($C20*CV!G20/1000000+AF!G20*(kmreplaf*RCaf+kminsp*IC+VIpkm*ICV*0.000001)+RTF!G20*kmreplrtf*RCrtf)</f>
        <v>87.298803002769446</v>
      </c>
      <c r="H20" s="134">
        <f>$B20*($C20*CV!H20/1000000+AF!H20*(kmreplaf*RCaf+kminsp*IC+VIpkm*ICV*0.000001)+RTF!H20*kmreplrtf*RCrtf)</f>
        <v>88.112439832100947</v>
      </c>
      <c r="I20" s="134">
        <f>$B20*($C20*CV!I20/1000000+AF!I20*(kmreplaf*RCaf+kminsp*IC+VIpkm*ICV*0.000001)+RTF!I20*kmreplrtf*RCrtf)</f>
        <v>88.461560026856759</v>
      </c>
      <c r="J20" s="134">
        <f>$B20*($C20*CV!J20/1000000+AF!J20*(kmreplaf*RCaf+kminsp*IC+VIpkm*ICV*0.000001)+RTF!J20*kmreplrtf*RCrtf)</f>
        <v>88.906283594581922</v>
      </c>
      <c r="K20" s="134">
        <f>$B20*($C20*CV!K20/1000000+AF!K20*(kmreplaf*RCaf+kminsp*IC+VIpkm*ICV*0.000001)+RTF!K20*kmreplrtf*RCrtf)</f>
        <v>87.617000477486684</v>
      </c>
      <c r="L20" s="134">
        <f>$B20*($C20*CV!L20/1000000+AF!L20*(kmreplaf*RCaf+kminsp*IC+VIpkm*ICV*0.000001)+RTF!L20*kmreplrtf*RCrtf)</f>
        <v>87.440961149790724</v>
      </c>
      <c r="M20" s="134">
        <f>$B20*($C20*CV!M20/1000000+AF!M20*(kmreplaf*RCaf+kminsp*IC+VIpkm*ICV*0.000001)+RTF!M20*kmreplrtf*RCrtf)</f>
        <v>87.298803002769446</v>
      </c>
      <c r="N20" s="134">
        <f>$B20*($C20*CV!N20/1000000+AF!N20*(kmreplaf*RCaf+kminsp*IC+VIpkm*ICV*0.000001)+RTF!N20*kmreplrtf*RCrtf)</f>
        <v>88.112439832100947</v>
      </c>
      <c r="O20" s="134">
        <f>$B20*($C20*CV!O20/1000000+AF!O20*(kmreplaf*RCaf+kminsp*IC+VIpkm*ICV*0.000001)+RTF!O20*kmreplrtf*RCrtf)</f>
        <v>88.461560026856759</v>
      </c>
      <c r="P20" s="134">
        <f>$B20*($C20*CV!P20/1000000+AF!P20*(kmreplaf*RCaf+kminsp*IC+VIpkm*ICV*0.000001)+RTF!P20*kmreplrtf*RCrtf)</f>
        <v>87.836567922191776</v>
      </c>
      <c r="Q20" s="134">
        <f>$B20*($C20*CV!Q20/1000000+AF!Q20*(kmreplaf*RCaf+kminsp*IC+VIpkm*ICV*0.000001)+RTF!Q20*kmreplrtf*RCrtf)</f>
        <v>87.617000477486684</v>
      </c>
      <c r="R20" s="134">
        <f>$B20*($C20*CV!R20/1000000+AF!R20*(kmreplaf*RCaf+kminsp*IC+VIpkm*ICV*0.000001)+RTF!R20*kmreplrtf*RCrtf)</f>
        <v>87.440961149790724</v>
      </c>
      <c r="S20" s="134">
        <f>$B20*($C20*CV!S20/1000000+AF!S20*(kmreplaf*RCaf+kminsp*IC+VIpkm*ICV*0.000001)+RTF!S20*kmreplrtf*RCrtf)</f>
        <v>87.298803002769446</v>
      </c>
      <c r="T20" s="134">
        <f>$B20*($C20*CV!T20/1000000+AF!T20*(kmreplaf*RCaf+kminsp*IC+VIpkm*ICV*0.000001)+RTF!T20*kmreplrtf*RCrtf)</f>
        <v>88.112439832100947</v>
      </c>
      <c r="U20" s="134">
        <f>$B20*($C20*CV!U20/1000000+AF!U20*(kmreplaf*RCaf+kminsp*IC+VIpkm*ICV*0.000001)+RTF!U20*kmreplrtf*RCrtf)</f>
        <v>88.461560026856759</v>
      </c>
      <c r="V20" s="134">
        <f>$B20*($C20*CV!V20/1000000+AF!V20*(kmreplaf*RCaf+kminsp*IC+VIpkm*ICV*0.000001)+RTF!V20*kmreplrtf*RCrtf)</f>
        <v>87.836567922191776</v>
      </c>
      <c r="W20" s="134">
        <f>$B20*($C20*CV!W20/1000000+AF!W20*(kmreplaf*RCaf+kminsp*IC+VIpkm*ICV*0.000001)+RTF!W20*kmreplrtf*RCrtf)</f>
        <v>87.617000477486684</v>
      </c>
      <c r="X20" s="134">
        <f>$B20*($C20*CV!X20/1000000+AF!X20*(kmreplaf*RCaf+kminsp*IC+VIpkm*ICV*0.000001)+RTF!X20*kmreplrtf*RCrtf)</f>
        <v>87.440961149790724</v>
      </c>
      <c r="Y20" s="134">
        <f>$B20*($C20*CV!Y20/1000000+AF!Y20*(kmreplaf*RCaf+kminsp*IC+VIpkm*ICV*0.000001)+RTF!Y20*kmreplrtf*RCrtf)</f>
        <v>87.298803002769446</v>
      </c>
      <c r="Z20" s="134">
        <f>$B20*($C20*CV!Z20/1000000+AF!Z20*(kmreplaf*RCaf+kminsp*IC+VIpkm*ICV*0.000001)+RTF!Z20*kmreplrtf*RCrtf)</f>
        <v>88.112439832100947</v>
      </c>
      <c r="AA20" s="134">
        <f>$B20*($C20*CV!AA20/1000000+AF!AA20*(kmreplaf*RCaf+kminsp*IC+VIpkm*ICV*0.000001)+RTF!AA20*kmreplrtf*RCrtf)</f>
        <v>88.461560026856759</v>
      </c>
      <c r="AB20" s="134">
        <f>$B20*($C20*CV!AB20/1000000+AF!AB20*(kmreplaf*RCaf+kminsp*IC+VIpkm*ICV*0.000001)+RTF!AB20*kmreplrtf*RCrtf)</f>
        <v>87.836567922191776</v>
      </c>
      <c r="AC20" s="134">
        <f>$B20*($C20*CV!AC20/1000000+AF!AC20*(kmreplaf*RCaf+kminsp*IC+VIpkm*ICV*0.000001)+RTF!AC20*kmreplrtf*RCrtf)</f>
        <v>87.617000477486684</v>
      </c>
      <c r="AD20" s="134">
        <f>$B20*($C20*CV!AD20/1000000+AF!AD20*(kmreplaf*RCaf+kminsp*IC+VIpkm*ICV*0.000001)+RTF!AD20*kmreplrtf*RCrtf)</f>
        <v>87.440961149790724</v>
      </c>
      <c r="AE20" s="134">
        <f>$B20*($C20*CV!AE20/1000000+AF!AE20*(kmreplaf*RCaf+kminsp*IC+VIpkm*ICV*0.000001)+RTF!AE20*kmreplrtf*RCrtf)</f>
        <v>87.298803002769446</v>
      </c>
      <c r="AF20" s="134">
        <f>$B20*($C20*CV!AF20/1000000+AF!AF20*(kmreplaf*RCaf+kminsp*IC+VIpkm*ICV*0.000001)+RTF!AF20*kmreplrtf*RCrtf)</f>
        <v>88.112439832100947</v>
      </c>
      <c r="AG20" s="134">
        <f>$B20*($C20*CV!AG20/1000000+AF!AG20*(kmreplaf*RCaf+kminsp*IC+VIpkm*ICV*0.000001)+RTF!AG20*kmreplrtf*RCrtf)</f>
        <v>88.461560026856759</v>
      </c>
      <c r="AH20" s="134">
        <f>$B20*($C20*CV!AH20/1000000+AF!AH20*(kmreplaf*RCaf+kminsp*IC+VIpkm*ICV*0.000001)+RTF!AH20*kmreplrtf*RCrtf)</f>
        <v>87.836567922191776</v>
      </c>
      <c r="AI20" s="134">
        <f>$B20*($C20*CV!AI20/1000000+AF!AI20*(kmreplaf*RCaf+kminsp*IC+VIpkm*ICV*0.000001)+RTF!AI20*kmreplrtf*RCrtf)</f>
        <v>87.617000477486684</v>
      </c>
      <c r="AJ20" s="134">
        <f>$B20*($C20*CV!AJ20/1000000+AF!AJ20*(kmreplaf*RCaf+kminsp*IC+VIpkm*ICV*0.000001)+RTF!AJ20*kmreplrtf*RCrtf)</f>
        <v>87.440961149790724</v>
      </c>
      <c r="AK20" s="134">
        <f>$B20*($C20*CV!AK20/1000000+AF!AK20*(kmreplaf*RCaf+kminsp*IC+VIpkm*ICV*0.000001)+RTF!AK20*kmreplrtf*RCrtf)</f>
        <v>87.298803002769446</v>
      </c>
      <c r="AL20" s="134">
        <f>$B20*($C20*CV!AL20/1000000+AF!AL20*(kmreplaf*RCaf+kminsp*IC+VIpkm*ICV*0.000001)+RTF!AL20*kmreplrtf*RCrtf)</f>
        <v>88.112439832100947</v>
      </c>
      <c r="AM20" s="134">
        <f>$B20*($C20*CV!AM20/1000000+AF!AM20*(kmreplaf*RCaf+kminsp*IC+VIpkm*ICV*0.000001)+RTF!AM20*kmreplrtf*RCrtf)</f>
        <v>88.461560026856759</v>
      </c>
      <c r="AN20" s="134">
        <f>$B20*($C20*CV!AN20/1000000+AF!AN20*(kmreplaf*RCaf+kminsp*IC+VIpkm*ICV*0.000001)+RTF!AN20*kmreplrtf*RCrtf)</f>
        <v>87.836567922191776</v>
      </c>
      <c r="AO20" s="134">
        <f>$B20*($C20*CV!AO20/1000000+AF!AO20*(kmreplaf*RCaf+kminsp*IC+VIpkm*ICV*0.000001)+RTF!AO20*kmreplrtf*RCrtf)</f>
        <v>87.617000477486684</v>
      </c>
      <c r="AP20" s="134">
        <f>$B20*($C20*CV!AP20/1000000+AF!AP20*(kmreplaf*RCaf+kminsp*IC+VIpkm*ICV*0.000001)+RTF!AP20*kmreplrtf*RCrtf)</f>
        <v>87.440961149790724</v>
      </c>
      <c r="AQ20" s="134">
        <f>$B20*($C20*CV!AQ20/1000000+AF!AQ20*(kmreplaf*RCaf+kminsp*IC+VIpkm*ICV*0.000001)+RTF!AQ20*kmreplrtf*RCrtf)</f>
        <v>87.298803002769446</v>
      </c>
      <c r="AR20" s="134">
        <f>$B20*($C20*CV!AR20/1000000+AF!AR20*(kmreplaf*RCaf+kminsp*IC+VIpkm*ICV*0.000001)+RTF!AR20*kmreplrtf*RCrtf)</f>
        <v>88.112439832100947</v>
      </c>
      <c r="AS20" s="134">
        <f>$B20*($C20*CV!AS20/1000000+AF!AS20*(kmreplaf*RCaf+kminsp*IC+VIpkm*ICV*0.000001)+RTF!AS20*kmreplrtf*RCrtf)</f>
        <v>88.461560026856759</v>
      </c>
      <c r="AT20" s="134">
        <f>$B20*($C20*CV!AT20/1000000+AF!AT20*(kmreplaf*RCaf+kminsp*IC+VIpkm*ICV*0.000001)+RTF!AT20*kmreplrtf*RCrtf)</f>
        <v>87.836567922191776</v>
      </c>
      <c r="AV20" s="90"/>
    </row>
    <row r="21" spans="1:48" x14ac:dyDescent="0.25">
      <c r="A21" s="91">
        <f>pipesizes!A14</f>
        <v>110</v>
      </c>
      <c r="B21" s="94">
        <f>pipesizes!N14/1000</f>
        <v>0.86656347164415093</v>
      </c>
      <c r="C21" s="95">
        <f>pipesizes!M14</f>
        <v>9.2262500000000003</v>
      </c>
      <c r="D21" s="134">
        <f>$B21*($C21*CV!D21/1000000+AF!D21*(kmreplaf*RCaf+kminsp*IC+VIpkm*ICV*0.000001)+RTF!D21*kmreplrtf*RCrtf)</f>
        <v>6.2825851694200937E-3</v>
      </c>
      <c r="E21" s="134">
        <f>$B21*($C21*CV!E21/1000000+AF!E21*(kmreplaf*RCaf+kminsp*IC+VIpkm*ICV*0.000001)+RTF!E21*kmreplrtf*RCrtf)</f>
        <v>6.2635824242383096E-3</v>
      </c>
      <c r="F21" s="134">
        <f>$B21*($C21*CV!F21/1000000+AF!F21*(kmreplaf*RCaf+kminsp*IC+VIpkm*ICV*0.000001)+RTF!F21*kmreplrtf*RCrtf)</f>
        <v>6.2483468755864047E-3</v>
      </c>
      <c r="G21" s="134">
        <f>$B21*($C21*CV!G21/1000000+AF!G21*(kmreplaf*RCaf+kminsp*IC+VIpkm*ICV*0.000001)+RTF!G21*kmreplrtf*RCrtf)</f>
        <v>6.23604361702734E-3</v>
      </c>
      <c r="H21" s="134">
        <f>$B21*($C21*CV!H21/1000000+AF!H21*(kmreplaf*RCaf+kminsp*IC+VIpkm*ICV*0.000001)+RTF!H21*kmreplrtf*RCrtf)</f>
        <v>6.3064608565186865E-3</v>
      </c>
      <c r="I21" s="134">
        <f>$B21*($C21*CV!I21/1000000+AF!I21*(kmreplaf*RCaf+kminsp*IC+VIpkm*ICV*0.000001)+RTF!I21*kmreplrtf*RCrtf)</f>
        <v>6.336675910064855E-3</v>
      </c>
      <c r="J21" s="134">
        <f>$B21*($C21*CV!J21/1000000+AF!J21*(kmreplaf*RCaf+kminsp*IC+VIpkm*ICV*0.000001)+RTF!J21*kmreplrtf*RCrtf)</f>
        <v>6.3751650797373724E-3</v>
      </c>
      <c r="K21" s="134">
        <f>$B21*($C21*CV!K21/1000000+AF!K21*(kmreplaf*RCaf+kminsp*IC+VIpkm*ICV*0.000001)+RTF!K21*kmreplrtf*RCrtf)</f>
        <v>6.2635824242383096E-3</v>
      </c>
      <c r="L21" s="134">
        <f>$B21*($C21*CV!L21/1000000+AF!L21*(kmreplaf*RCaf+kminsp*IC+VIpkm*ICV*0.000001)+RTF!L21*kmreplrtf*RCrtf)</f>
        <v>6.2483468755864047E-3</v>
      </c>
      <c r="M21" s="134">
        <f>$B21*($C21*CV!M21/1000000+AF!M21*(kmreplaf*RCaf+kminsp*IC+VIpkm*ICV*0.000001)+RTF!M21*kmreplrtf*RCrtf)</f>
        <v>6.23604361702734E-3</v>
      </c>
      <c r="N21" s="134">
        <f>$B21*($C21*CV!N21/1000000+AF!N21*(kmreplaf*RCaf+kminsp*IC+VIpkm*ICV*0.000001)+RTF!N21*kmreplrtf*RCrtf)</f>
        <v>6.3064608565186865E-3</v>
      </c>
      <c r="O21" s="134">
        <f>$B21*($C21*CV!O21/1000000+AF!O21*(kmreplaf*RCaf+kminsp*IC+VIpkm*ICV*0.000001)+RTF!O21*kmreplrtf*RCrtf)</f>
        <v>6.336675910064855E-3</v>
      </c>
      <c r="P21" s="134">
        <f>$B21*($C21*CV!P21/1000000+AF!P21*(kmreplaf*RCaf+kminsp*IC+VIpkm*ICV*0.000001)+RTF!P21*kmreplrtf*RCrtf)</f>
        <v>6.2825851694200937E-3</v>
      </c>
      <c r="Q21" s="134">
        <f>$B21*($C21*CV!Q21/1000000+AF!Q21*(kmreplaf*RCaf+kminsp*IC+VIpkm*ICV*0.000001)+RTF!Q21*kmreplrtf*RCrtf)</f>
        <v>6.2635824242383096E-3</v>
      </c>
      <c r="R21" s="134">
        <f>$B21*($C21*CV!R21/1000000+AF!R21*(kmreplaf*RCaf+kminsp*IC+VIpkm*ICV*0.000001)+RTF!R21*kmreplrtf*RCrtf)</f>
        <v>6.2483468755864047E-3</v>
      </c>
      <c r="S21" s="134">
        <f>$B21*($C21*CV!S21/1000000+AF!S21*(kmreplaf*RCaf+kminsp*IC+VIpkm*ICV*0.000001)+RTF!S21*kmreplrtf*RCrtf)</f>
        <v>6.23604361702734E-3</v>
      </c>
      <c r="T21" s="134">
        <f>$B21*($C21*CV!T21/1000000+AF!T21*(kmreplaf*RCaf+kminsp*IC+VIpkm*ICV*0.000001)+RTF!T21*kmreplrtf*RCrtf)</f>
        <v>6.3064608565186865E-3</v>
      </c>
      <c r="U21" s="134">
        <f>$B21*($C21*CV!U21/1000000+AF!U21*(kmreplaf*RCaf+kminsp*IC+VIpkm*ICV*0.000001)+RTF!U21*kmreplrtf*RCrtf)</f>
        <v>6.336675910064855E-3</v>
      </c>
      <c r="V21" s="134">
        <f>$B21*($C21*CV!V21/1000000+AF!V21*(kmreplaf*RCaf+kminsp*IC+VIpkm*ICV*0.000001)+RTF!V21*kmreplrtf*RCrtf)</f>
        <v>6.2825851694200937E-3</v>
      </c>
      <c r="W21" s="134">
        <f>$B21*($C21*CV!W21/1000000+AF!W21*(kmreplaf*RCaf+kminsp*IC+VIpkm*ICV*0.000001)+RTF!W21*kmreplrtf*RCrtf)</f>
        <v>6.2635824242383096E-3</v>
      </c>
      <c r="X21" s="134">
        <f>$B21*($C21*CV!X21/1000000+AF!X21*(kmreplaf*RCaf+kminsp*IC+VIpkm*ICV*0.000001)+RTF!X21*kmreplrtf*RCrtf)</f>
        <v>6.2483468755864047E-3</v>
      </c>
      <c r="Y21" s="134">
        <f>$B21*($C21*CV!Y21/1000000+AF!Y21*(kmreplaf*RCaf+kminsp*IC+VIpkm*ICV*0.000001)+RTF!Y21*kmreplrtf*RCrtf)</f>
        <v>6.23604361702734E-3</v>
      </c>
      <c r="Z21" s="134">
        <f>$B21*($C21*CV!Z21/1000000+AF!Z21*(kmreplaf*RCaf+kminsp*IC+VIpkm*ICV*0.000001)+RTF!Z21*kmreplrtf*RCrtf)</f>
        <v>6.3064608565186865E-3</v>
      </c>
      <c r="AA21" s="134">
        <f>$B21*($C21*CV!AA21/1000000+AF!AA21*(kmreplaf*RCaf+kminsp*IC+VIpkm*ICV*0.000001)+RTF!AA21*kmreplrtf*RCrtf)</f>
        <v>6.336675910064855E-3</v>
      </c>
      <c r="AB21" s="134">
        <f>$B21*($C21*CV!AB21/1000000+AF!AB21*(kmreplaf*RCaf+kminsp*IC+VIpkm*ICV*0.000001)+RTF!AB21*kmreplrtf*RCrtf)</f>
        <v>6.2825851694200937E-3</v>
      </c>
      <c r="AC21" s="134">
        <f>$B21*($C21*CV!AC21/1000000+AF!AC21*(kmreplaf*RCaf+kminsp*IC+VIpkm*ICV*0.000001)+RTF!AC21*kmreplrtf*RCrtf)</f>
        <v>6.2635824242383096E-3</v>
      </c>
      <c r="AD21" s="134">
        <f>$B21*($C21*CV!AD21/1000000+AF!AD21*(kmreplaf*RCaf+kminsp*IC+VIpkm*ICV*0.000001)+RTF!AD21*kmreplrtf*RCrtf)</f>
        <v>6.2483468755864047E-3</v>
      </c>
      <c r="AE21" s="134">
        <f>$B21*($C21*CV!AE21/1000000+AF!AE21*(kmreplaf*RCaf+kminsp*IC+VIpkm*ICV*0.000001)+RTF!AE21*kmreplrtf*RCrtf)</f>
        <v>6.23604361702734E-3</v>
      </c>
      <c r="AF21" s="134">
        <f>$B21*($C21*CV!AF21/1000000+AF!AF21*(kmreplaf*RCaf+kminsp*IC+VIpkm*ICV*0.000001)+RTF!AF21*kmreplrtf*RCrtf)</f>
        <v>6.3064608565186865E-3</v>
      </c>
      <c r="AG21" s="134">
        <f>$B21*($C21*CV!AG21/1000000+AF!AG21*(kmreplaf*RCaf+kminsp*IC+VIpkm*ICV*0.000001)+RTF!AG21*kmreplrtf*RCrtf)</f>
        <v>6.336675910064855E-3</v>
      </c>
      <c r="AH21" s="134">
        <f>$B21*($C21*CV!AH21/1000000+AF!AH21*(kmreplaf*RCaf+kminsp*IC+VIpkm*ICV*0.000001)+RTF!AH21*kmreplrtf*RCrtf)</f>
        <v>6.2825851694200937E-3</v>
      </c>
      <c r="AI21" s="134">
        <f>$B21*($C21*CV!AI21/1000000+AF!AI21*(kmreplaf*RCaf+kminsp*IC+VIpkm*ICV*0.000001)+RTF!AI21*kmreplrtf*RCrtf)</f>
        <v>6.2635824242383096E-3</v>
      </c>
      <c r="AJ21" s="134">
        <f>$B21*($C21*CV!AJ21/1000000+AF!AJ21*(kmreplaf*RCaf+kminsp*IC+VIpkm*ICV*0.000001)+RTF!AJ21*kmreplrtf*RCrtf)</f>
        <v>6.2483468755864047E-3</v>
      </c>
      <c r="AK21" s="134">
        <f>$B21*($C21*CV!AK21/1000000+AF!AK21*(kmreplaf*RCaf+kminsp*IC+VIpkm*ICV*0.000001)+RTF!AK21*kmreplrtf*RCrtf)</f>
        <v>6.23604361702734E-3</v>
      </c>
      <c r="AL21" s="134">
        <f>$B21*($C21*CV!AL21/1000000+AF!AL21*(kmreplaf*RCaf+kminsp*IC+VIpkm*ICV*0.000001)+RTF!AL21*kmreplrtf*RCrtf)</f>
        <v>6.3064608565186865E-3</v>
      </c>
      <c r="AM21" s="134">
        <f>$B21*($C21*CV!AM21/1000000+AF!AM21*(kmreplaf*RCaf+kminsp*IC+VIpkm*ICV*0.000001)+RTF!AM21*kmreplrtf*RCrtf)</f>
        <v>6.336675910064855E-3</v>
      </c>
      <c r="AN21" s="134">
        <f>$B21*($C21*CV!AN21/1000000+AF!AN21*(kmreplaf*RCaf+kminsp*IC+VIpkm*ICV*0.000001)+RTF!AN21*kmreplrtf*RCrtf)</f>
        <v>6.2825851694200937E-3</v>
      </c>
      <c r="AO21" s="134">
        <f>$B21*($C21*CV!AO21/1000000+AF!AO21*(kmreplaf*RCaf+kminsp*IC+VIpkm*ICV*0.000001)+RTF!AO21*kmreplrtf*RCrtf)</f>
        <v>6.2635824242383096E-3</v>
      </c>
      <c r="AP21" s="134">
        <f>$B21*($C21*CV!AP21/1000000+AF!AP21*(kmreplaf*RCaf+kminsp*IC+VIpkm*ICV*0.000001)+RTF!AP21*kmreplrtf*RCrtf)</f>
        <v>6.2483468755864047E-3</v>
      </c>
      <c r="AQ21" s="134">
        <f>$B21*($C21*CV!AQ21/1000000+AF!AQ21*(kmreplaf*RCaf+kminsp*IC+VIpkm*ICV*0.000001)+RTF!AQ21*kmreplrtf*RCrtf)</f>
        <v>6.23604361702734E-3</v>
      </c>
      <c r="AR21" s="134">
        <f>$B21*($C21*CV!AR21/1000000+AF!AR21*(kmreplaf*RCaf+kminsp*IC+VIpkm*ICV*0.000001)+RTF!AR21*kmreplrtf*RCrtf)</f>
        <v>6.3064608565186865E-3</v>
      </c>
      <c r="AS21" s="134">
        <f>$B21*($C21*CV!AS21/1000000+AF!AS21*(kmreplaf*RCaf+kminsp*IC+VIpkm*ICV*0.000001)+RTF!AS21*kmreplrtf*RCrtf)</f>
        <v>6.336675910064855E-3</v>
      </c>
      <c r="AT21" s="134">
        <f>$B21*($C21*CV!AT21/1000000+AF!AT21*(kmreplaf*RCaf+kminsp*IC+VIpkm*ICV*0.000001)+RTF!AT21*kmreplrtf*RCrtf)</f>
        <v>6.2825851694200937E-3</v>
      </c>
      <c r="AV21" s="90"/>
    </row>
    <row r="22" spans="1:48" x14ac:dyDescent="0.25">
      <c r="A22" s="91">
        <f>pipesizes!A15</f>
        <v>121</v>
      </c>
      <c r="B22" s="94">
        <f>pipesizes!N15/1000</f>
        <v>6.6148388772899998E-3</v>
      </c>
      <c r="C22" s="95">
        <f>pipesizes!M15</f>
        <v>11.163762499999999</v>
      </c>
      <c r="D22" s="134">
        <f>$B22*($C22*CV!D22/1000000+AF!D22*(kmreplaf*RCaf+kminsp*IC+VIpkm*ICV*0.000001)+RTF!D22*kmreplrtf*RCrtf)</f>
        <v>4.7957581860352497E-5</v>
      </c>
      <c r="E22" s="134">
        <f>$B22*($C22*CV!E22/1000000+AF!E22*(kmreplaf*RCaf+kminsp*IC+VIpkm*ICV*0.000001)+RTF!E22*kmreplrtf*RCrtf)</f>
        <v>4.7782064286536575E-5</v>
      </c>
      <c r="F22" s="134">
        <f>$B22*($C22*CV!F22/1000000+AF!F22*(kmreplaf*RCaf+kminsp*IC+VIpkm*ICV*0.000001)+RTF!F22*kmreplrtf*RCrtf)</f>
        <v>4.7641342169307956E-5</v>
      </c>
      <c r="G22" s="134">
        <f>$B22*($C22*CV!G22/1000000+AF!G22*(kmreplaf*RCaf+kminsp*IC+VIpkm*ICV*0.000001)+RTF!G22*kmreplrtf*RCrtf)</f>
        <v>4.7527703951689422E-5</v>
      </c>
      <c r="H22" s="134">
        <f>$B22*($C22*CV!H22/1000000+AF!H22*(kmreplaf*RCaf+kminsp*IC+VIpkm*ICV*0.000001)+RTF!H22*kmreplrtf*RCrtf)</f>
        <v>4.8178108033420905E-5</v>
      </c>
      <c r="I22" s="134">
        <f>$B22*($C22*CV!I22/1000000+AF!I22*(kmreplaf*RCaf+kminsp*IC+VIpkm*ICV*0.000001)+RTF!I22*kmreplrtf*RCrtf)</f>
        <v>4.8457187336985165E-5</v>
      </c>
      <c r="J22" s="134">
        <f>$B22*($C22*CV!J22/1000000+AF!J22*(kmreplaf*RCaf+kminsp*IC+VIpkm*ICV*0.000001)+RTF!J22*kmreplrtf*RCrtf)</f>
        <v>4.8812689955921775E-5</v>
      </c>
      <c r="K22" s="134">
        <f>$B22*($C22*CV!K22/1000000+AF!K22*(kmreplaf*RCaf+kminsp*IC+VIpkm*ICV*0.000001)+RTF!K22*kmreplrtf*RCrtf)</f>
        <v>4.7782064286536575E-5</v>
      </c>
      <c r="L22" s="134">
        <f>$B22*($C22*CV!L22/1000000+AF!L22*(kmreplaf*RCaf+kminsp*IC+VIpkm*ICV*0.000001)+RTF!L22*kmreplrtf*RCrtf)</f>
        <v>4.7641342169307956E-5</v>
      </c>
      <c r="M22" s="134">
        <f>$B22*($C22*CV!M22/1000000+AF!M22*(kmreplaf*RCaf+kminsp*IC+VIpkm*ICV*0.000001)+RTF!M22*kmreplrtf*RCrtf)</f>
        <v>4.7527703951689422E-5</v>
      </c>
      <c r="N22" s="134">
        <f>$B22*($C22*CV!N22/1000000+AF!N22*(kmreplaf*RCaf+kminsp*IC+VIpkm*ICV*0.000001)+RTF!N22*kmreplrtf*RCrtf)</f>
        <v>4.8178108033420905E-5</v>
      </c>
      <c r="O22" s="134">
        <f>$B22*($C22*CV!O22/1000000+AF!O22*(kmreplaf*RCaf+kminsp*IC+VIpkm*ICV*0.000001)+RTF!O22*kmreplrtf*RCrtf)</f>
        <v>4.8457187336985165E-5</v>
      </c>
      <c r="P22" s="134">
        <f>$B22*($C22*CV!P22/1000000+AF!P22*(kmreplaf*RCaf+kminsp*IC+VIpkm*ICV*0.000001)+RTF!P22*kmreplrtf*RCrtf)</f>
        <v>4.7957581860352497E-5</v>
      </c>
      <c r="Q22" s="134">
        <f>$B22*($C22*CV!Q22/1000000+AF!Q22*(kmreplaf*RCaf+kminsp*IC+VIpkm*ICV*0.000001)+RTF!Q22*kmreplrtf*RCrtf)</f>
        <v>4.7782064286536575E-5</v>
      </c>
      <c r="R22" s="134">
        <f>$B22*($C22*CV!R22/1000000+AF!R22*(kmreplaf*RCaf+kminsp*IC+VIpkm*ICV*0.000001)+RTF!R22*kmreplrtf*RCrtf)</f>
        <v>4.7641342169307956E-5</v>
      </c>
      <c r="S22" s="134">
        <f>$B22*($C22*CV!S22/1000000+AF!S22*(kmreplaf*RCaf+kminsp*IC+VIpkm*ICV*0.000001)+RTF!S22*kmreplrtf*RCrtf)</f>
        <v>4.7527703951689422E-5</v>
      </c>
      <c r="T22" s="134">
        <f>$B22*($C22*CV!T22/1000000+AF!T22*(kmreplaf*RCaf+kminsp*IC+VIpkm*ICV*0.000001)+RTF!T22*kmreplrtf*RCrtf)</f>
        <v>4.8178108033420905E-5</v>
      </c>
      <c r="U22" s="134">
        <f>$B22*($C22*CV!U22/1000000+AF!U22*(kmreplaf*RCaf+kminsp*IC+VIpkm*ICV*0.000001)+RTF!U22*kmreplrtf*RCrtf)</f>
        <v>4.8457187336985165E-5</v>
      </c>
      <c r="V22" s="134">
        <f>$B22*($C22*CV!V22/1000000+AF!V22*(kmreplaf*RCaf+kminsp*IC+VIpkm*ICV*0.000001)+RTF!V22*kmreplrtf*RCrtf)</f>
        <v>4.7957581860352497E-5</v>
      </c>
      <c r="W22" s="134">
        <f>$B22*($C22*CV!W22/1000000+AF!W22*(kmreplaf*RCaf+kminsp*IC+VIpkm*ICV*0.000001)+RTF!W22*kmreplrtf*RCrtf)</f>
        <v>4.7782064286536575E-5</v>
      </c>
      <c r="X22" s="134">
        <f>$B22*($C22*CV!X22/1000000+AF!X22*(kmreplaf*RCaf+kminsp*IC+VIpkm*ICV*0.000001)+RTF!X22*kmreplrtf*RCrtf)</f>
        <v>4.7641342169307956E-5</v>
      </c>
      <c r="Y22" s="134">
        <f>$B22*($C22*CV!Y22/1000000+AF!Y22*(kmreplaf*RCaf+kminsp*IC+VIpkm*ICV*0.000001)+RTF!Y22*kmreplrtf*RCrtf)</f>
        <v>4.7527703951689422E-5</v>
      </c>
      <c r="Z22" s="134">
        <f>$B22*($C22*CV!Z22/1000000+AF!Z22*(kmreplaf*RCaf+kminsp*IC+VIpkm*ICV*0.000001)+RTF!Z22*kmreplrtf*RCrtf)</f>
        <v>4.8178108033420905E-5</v>
      </c>
      <c r="AA22" s="134">
        <f>$B22*($C22*CV!AA22/1000000+AF!AA22*(kmreplaf*RCaf+kminsp*IC+VIpkm*ICV*0.000001)+RTF!AA22*kmreplrtf*RCrtf)</f>
        <v>4.8457187336985165E-5</v>
      </c>
      <c r="AB22" s="134">
        <f>$B22*($C22*CV!AB22/1000000+AF!AB22*(kmreplaf*RCaf+kminsp*IC+VIpkm*ICV*0.000001)+RTF!AB22*kmreplrtf*RCrtf)</f>
        <v>4.7957581860352497E-5</v>
      </c>
      <c r="AC22" s="134">
        <f>$B22*($C22*CV!AC22/1000000+AF!AC22*(kmreplaf*RCaf+kminsp*IC+VIpkm*ICV*0.000001)+RTF!AC22*kmreplrtf*RCrtf)</f>
        <v>4.7782064286536575E-5</v>
      </c>
      <c r="AD22" s="134">
        <f>$B22*($C22*CV!AD22/1000000+AF!AD22*(kmreplaf*RCaf+kminsp*IC+VIpkm*ICV*0.000001)+RTF!AD22*kmreplrtf*RCrtf)</f>
        <v>4.7641342169307956E-5</v>
      </c>
      <c r="AE22" s="134">
        <f>$B22*($C22*CV!AE22/1000000+AF!AE22*(kmreplaf*RCaf+kminsp*IC+VIpkm*ICV*0.000001)+RTF!AE22*kmreplrtf*RCrtf)</f>
        <v>4.7527703951689422E-5</v>
      </c>
      <c r="AF22" s="134">
        <f>$B22*($C22*CV!AF22/1000000+AF!AF22*(kmreplaf*RCaf+kminsp*IC+VIpkm*ICV*0.000001)+RTF!AF22*kmreplrtf*RCrtf)</f>
        <v>4.8178108033420905E-5</v>
      </c>
      <c r="AG22" s="134">
        <f>$B22*($C22*CV!AG22/1000000+AF!AG22*(kmreplaf*RCaf+kminsp*IC+VIpkm*ICV*0.000001)+RTF!AG22*kmreplrtf*RCrtf)</f>
        <v>4.8457187336985165E-5</v>
      </c>
      <c r="AH22" s="134">
        <f>$B22*($C22*CV!AH22/1000000+AF!AH22*(kmreplaf*RCaf+kminsp*IC+VIpkm*ICV*0.000001)+RTF!AH22*kmreplrtf*RCrtf)</f>
        <v>4.7957581860352497E-5</v>
      </c>
      <c r="AI22" s="134">
        <f>$B22*($C22*CV!AI22/1000000+AF!AI22*(kmreplaf*RCaf+kminsp*IC+VIpkm*ICV*0.000001)+RTF!AI22*kmreplrtf*RCrtf)</f>
        <v>4.7782064286536575E-5</v>
      </c>
      <c r="AJ22" s="134">
        <f>$B22*($C22*CV!AJ22/1000000+AF!AJ22*(kmreplaf*RCaf+kminsp*IC+VIpkm*ICV*0.000001)+RTF!AJ22*kmreplrtf*RCrtf)</f>
        <v>4.7641342169307956E-5</v>
      </c>
      <c r="AK22" s="134">
        <f>$B22*($C22*CV!AK22/1000000+AF!AK22*(kmreplaf*RCaf+kminsp*IC+VIpkm*ICV*0.000001)+RTF!AK22*kmreplrtf*RCrtf)</f>
        <v>4.7527703951689422E-5</v>
      </c>
      <c r="AL22" s="134">
        <f>$B22*($C22*CV!AL22/1000000+AF!AL22*(kmreplaf*RCaf+kminsp*IC+VIpkm*ICV*0.000001)+RTF!AL22*kmreplrtf*RCrtf)</f>
        <v>4.8178108033420905E-5</v>
      </c>
      <c r="AM22" s="134">
        <f>$B22*($C22*CV!AM22/1000000+AF!AM22*(kmreplaf*RCaf+kminsp*IC+VIpkm*ICV*0.000001)+RTF!AM22*kmreplrtf*RCrtf)</f>
        <v>4.8457187336985165E-5</v>
      </c>
      <c r="AN22" s="134">
        <f>$B22*($C22*CV!AN22/1000000+AF!AN22*(kmreplaf*RCaf+kminsp*IC+VIpkm*ICV*0.000001)+RTF!AN22*kmreplrtf*RCrtf)</f>
        <v>4.7957581860352497E-5</v>
      </c>
      <c r="AO22" s="134">
        <f>$B22*($C22*CV!AO22/1000000+AF!AO22*(kmreplaf*RCaf+kminsp*IC+VIpkm*ICV*0.000001)+RTF!AO22*kmreplrtf*RCrtf)</f>
        <v>4.7782064286536575E-5</v>
      </c>
      <c r="AP22" s="134">
        <f>$B22*($C22*CV!AP22/1000000+AF!AP22*(kmreplaf*RCaf+kminsp*IC+VIpkm*ICV*0.000001)+RTF!AP22*kmreplrtf*RCrtf)</f>
        <v>4.7641342169307956E-5</v>
      </c>
      <c r="AQ22" s="134">
        <f>$B22*($C22*CV!AQ22/1000000+AF!AQ22*(kmreplaf*RCaf+kminsp*IC+VIpkm*ICV*0.000001)+RTF!AQ22*kmreplrtf*RCrtf)</f>
        <v>4.7527703951689422E-5</v>
      </c>
      <c r="AR22" s="134">
        <f>$B22*($C22*CV!AR22/1000000+AF!AR22*(kmreplaf*RCaf+kminsp*IC+VIpkm*ICV*0.000001)+RTF!AR22*kmreplrtf*RCrtf)</f>
        <v>4.8178108033420905E-5</v>
      </c>
      <c r="AS22" s="134">
        <f>$B22*($C22*CV!AS22/1000000+AF!AS22*(kmreplaf*RCaf+kminsp*IC+VIpkm*ICV*0.000001)+RTF!AS22*kmreplrtf*RCrtf)</f>
        <v>4.8457187336985165E-5</v>
      </c>
      <c r="AT22" s="134">
        <f>$B22*($C22*CV!AT22/1000000+AF!AT22*(kmreplaf*RCaf+kminsp*IC+VIpkm*ICV*0.000001)+RTF!AT22*kmreplrtf*RCrtf)</f>
        <v>4.7957581860352497E-5</v>
      </c>
      <c r="AV22" s="90"/>
    </row>
    <row r="23" spans="1:48" x14ac:dyDescent="0.25">
      <c r="A23" s="91">
        <f>pipesizes!A16</f>
        <v>125</v>
      </c>
      <c r="B23" s="94">
        <f>pipesizes!N16/1000</f>
        <v>422.49610318169948</v>
      </c>
      <c r="C23" s="95">
        <f>pipesizes!M16</f>
        <v>11.9140625</v>
      </c>
      <c r="D23" s="134">
        <f>$B23*($C23*CV!D23/1000000+AF!D23*(kmreplaf*RCaf+kminsp*IC+VIpkm*ICV*0.000001)+RTF!D23*kmreplrtf*RCrtf)</f>
        <v>3.0630967480673212</v>
      </c>
      <c r="E23" s="134">
        <f>$B23*($C23*CV!E23/1000000+AF!E23*(kmreplaf*RCaf+kminsp*IC+VIpkm*ICV*0.000001)+RTF!E23*kmreplrtf*RCrtf)</f>
        <v>3.0511328327640341</v>
      </c>
      <c r="F23" s="134">
        <f>$B23*($C23*CV!F23/1000000+AF!F23*(kmreplaf*RCaf+kminsp*IC+VIpkm*ICV*0.000001)+RTF!F23*kmreplrtf*RCrtf)</f>
        <v>3.0415407021572824</v>
      </c>
      <c r="G23" s="134">
        <f>$B23*($C23*CV!G23/1000000+AF!G23*(kmreplaf*RCaf+kminsp*IC+VIpkm*ICV*0.000001)+RTF!G23*kmreplrtf*RCrtf)</f>
        <v>3.0337947085154693</v>
      </c>
      <c r="H23" s="134">
        <f>$B23*($C23*CV!H23/1000000+AF!H23*(kmreplaf*RCaf+kminsp*IC+VIpkm*ICV*0.000001)+RTF!H23*kmreplrtf*RCrtf)</f>
        <v>3.0781286129648815</v>
      </c>
      <c r="I23" s="134">
        <f>$B23*($C23*CV!I23/1000000+AF!I23*(kmreplaf*RCaf+kminsp*IC+VIpkm*ICV*0.000001)+RTF!I23*kmreplrtf*RCrtf)</f>
        <v>3.0971516718993954</v>
      </c>
      <c r="J23" s="134">
        <f>$B23*($C23*CV!J23/1000000+AF!J23*(kmreplaf*RCaf+kminsp*IC+VIpkm*ICV*0.000001)+RTF!J23*kmreplrtf*RCrtf)</f>
        <v>3.1213840215757593</v>
      </c>
      <c r="K23" s="134">
        <f>$B23*($C23*CV!K23/1000000+AF!K23*(kmreplaf*RCaf+kminsp*IC+VIpkm*ICV*0.000001)+RTF!K23*kmreplrtf*RCrtf)</f>
        <v>3.0511328327640341</v>
      </c>
      <c r="L23" s="134">
        <f>$B23*($C23*CV!L23/1000000+AF!L23*(kmreplaf*RCaf+kminsp*IC+VIpkm*ICV*0.000001)+RTF!L23*kmreplrtf*RCrtf)</f>
        <v>3.0415407021572824</v>
      </c>
      <c r="M23" s="134">
        <f>$B23*($C23*CV!M23/1000000+AF!M23*(kmreplaf*RCaf+kminsp*IC+VIpkm*ICV*0.000001)+RTF!M23*kmreplrtf*RCrtf)</f>
        <v>3.0337947085154693</v>
      </c>
      <c r="N23" s="134">
        <f>$B23*($C23*CV!N23/1000000+AF!N23*(kmreplaf*RCaf+kminsp*IC+VIpkm*ICV*0.000001)+RTF!N23*kmreplrtf*RCrtf)</f>
        <v>3.0781286129648815</v>
      </c>
      <c r="O23" s="134">
        <f>$B23*($C23*CV!O23/1000000+AF!O23*(kmreplaf*RCaf+kminsp*IC+VIpkm*ICV*0.000001)+RTF!O23*kmreplrtf*RCrtf)</f>
        <v>3.0971516718993954</v>
      </c>
      <c r="P23" s="134">
        <f>$B23*($C23*CV!P23/1000000+AF!P23*(kmreplaf*RCaf+kminsp*IC+VIpkm*ICV*0.000001)+RTF!P23*kmreplrtf*RCrtf)</f>
        <v>3.0630967480673212</v>
      </c>
      <c r="Q23" s="134">
        <f>$B23*($C23*CV!Q23/1000000+AF!Q23*(kmreplaf*RCaf+kminsp*IC+VIpkm*ICV*0.000001)+RTF!Q23*kmreplrtf*RCrtf)</f>
        <v>3.0511328327640341</v>
      </c>
      <c r="R23" s="134">
        <f>$B23*($C23*CV!R23/1000000+AF!R23*(kmreplaf*RCaf+kminsp*IC+VIpkm*ICV*0.000001)+RTF!R23*kmreplrtf*RCrtf)</f>
        <v>3.0415407021572824</v>
      </c>
      <c r="S23" s="134">
        <f>$B23*($C23*CV!S23/1000000+AF!S23*(kmreplaf*RCaf+kminsp*IC+VIpkm*ICV*0.000001)+RTF!S23*kmreplrtf*RCrtf)</f>
        <v>3.0337947085154693</v>
      </c>
      <c r="T23" s="134">
        <f>$B23*($C23*CV!T23/1000000+AF!T23*(kmreplaf*RCaf+kminsp*IC+VIpkm*ICV*0.000001)+RTF!T23*kmreplrtf*RCrtf)</f>
        <v>3.0781286129648815</v>
      </c>
      <c r="U23" s="134">
        <f>$B23*($C23*CV!U23/1000000+AF!U23*(kmreplaf*RCaf+kminsp*IC+VIpkm*ICV*0.000001)+RTF!U23*kmreplrtf*RCrtf)</f>
        <v>3.0971516718993954</v>
      </c>
      <c r="V23" s="134">
        <f>$B23*($C23*CV!V23/1000000+AF!V23*(kmreplaf*RCaf+kminsp*IC+VIpkm*ICV*0.000001)+RTF!V23*kmreplrtf*RCrtf)</f>
        <v>3.0630967480673212</v>
      </c>
      <c r="W23" s="134">
        <f>$B23*($C23*CV!W23/1000000+AF!W23*(kmreplaf*RCaf+kminsp*IC+VIpkm*ICV*0.000001)+RTF!W23*kmreplrtf*RCrtf)</f>
        <v>3.0511328327640341</v>
      </c>
      <c r="X23" s="134">
        <f>$B23*($C23*CV!X23/1000000+AF!X23*(kmreplaf*RCaf+kminsp*IC+VIpkm*ICV*0.000001)+RTF!X23*kmreplrtf*RCrtf)</f>
        <v>3.0415407021572824</v>
      </c>
      <c r="Y23" s="134">
        <f>$B23*($C23*CV!Y23/1000000+AF!Y23*(kmreplaf*RCaf+kminsp*IC+VIpkm*ICV*0.000001)+RTF!Y23*kmreplrtf*RCrtf)</f>
        <v>3.0337947085154693</v>
      </c>
      <c r="Z23" s="134">
        <f>$B23*($C23*CV!Z23/1000000+AF!Z23*(kmreplaf*RCaf+kminsp*IC+VIpkm*ICV*0.000001)+RTF!Z23*kmreplrtf*RCrtf)</f>
        <v>3.0781286129648815</v>
      </c>
      <c r="AA23" s="134">
        <f>$B23*($C23*CV!AA23/1000000+AF!AA23*(kmreplaf*RCaf+kminsp*IC+VIpkm*ICV*0.000001)+RTF!AA23*kmreplrtf*RCrtf)</f>
        <v>3.0971516718993954</v>
      </c>
      <c r="AB23" s="134">
        <f>$B23*($C23*CV!AB23/1000000+AF!AB23*(kmreplaf*RCaf+kminsp*IC+VIpkm*ICV*0.000001)+RTF!AB23*kmreplrtf*RCrtf)</f>
        <v>3.0630967480673212</v>
      </c>
      <c r="AC23" s="134">
        <f>$B23*($C23*CV!AC23/1000000+AF!AC23*(kmreplaf*RCaf+kminsp*IC+VIpkm*ICV*0.000001)+RTF!AC23*kmreplrtf*RCrtf)</f>
        <v>3.0511328327640341</v>
      </c>
      <c r="AD23" s="134">
        <f>$B23*($C23*CV!AD23/1000000+AF!AD23*(kmreplaf*RCaf+kminsp*IC+VIpkm*ICV*0.000001)+RTF!AD23*kmreplrtf*RCrtf)</f>
        <v>3.0415407021572824</v>
      </c>
      <c r="AE23" s="134">
        <f>$B23*($C23*CV!AE23/1000000+AF!AE23*(kmreplaf*RCaf+kminsp*IC+VIpkm*ICV*0.000001)+RTF!AE23*kmreplrtf*RCrtf)</f>
        <v>3.0337947085154693</v>
      </c>
      <c r="AF23" s="134">
        <f>$B23*($C23*CV!AF23/1000000+AF!AF23*(kmreplaf*RCaf+kminsp*IC+VIpkm*ICV*0.000001)+RTF!AF23*kmreplrtf*RCrtf)</f>
        <v>3.0781286129648815</v>
      </c>
      <c r="AG23" s="134">
        <f>$B23*($C23*CV!AG23/1000000+AF!AG23*(kmreplaf*RCaf+kminsp*IC+VIpkm*ICV*0.000001)+RTF!AG23*kmreplrtf*RCrtf)</f>
        <v>3.0971516718993954</v>
      </c>
      <c r="AH23" s="134">
        <f>$B23*($C23*CV!AH23/1000000+AF!AH23*(kmreplaf*RCaf+kminsp*IC+VIpkm*ICV*0.000001)+RTF!AH23*kmreplrtf*RCrtf)</f>
        <v>3.0630967480673212</v>
      </c>
      <c r="AI23" s="134">
        <f>$B23*($C23*CV!AI23/1000000+AF!AI23*(kmreplaf*RCaf+kminsp*IC+VIpkm*ICV*0.000001)+RTF!AI23*kmreplrtf*RCrtf)</f>
        <v>3.0511328327640341</v>
      </c>
      <c r="AJ23" s="134">
        <f>$B23*($C23*CV!AJ23/1000000+AF!AJ23*(kmreplaf*RCaf+kminsp*IC+VIpkm*ICV*0.000001)+RTF!AJ23*kmreplrtf*RCrtf)</f>
        <v>3.0415407021572824</v>
      </c>
      <c r="AK23" s="134">
        <f>$B23*($C23*CV!AK23/1000000+AF!AK23*(kmreplaf*RCaf+kminsp*IC+VIpkm*ICV*0.000001)+RTF!AK23*kmreplrtf*RCrtf)</f>
        <v>3.0337947085154693</v>
      </c>
      <c r="AL23" s="134">
        <f>$B23*($C23*CV!AL23/1000000+AF!AL23*(kmreplaf*RCaf+kminsp*IC+VIpkm*ICV*0.000001)+RTF!AL23*kmreplrtf*RCrtf)</f>
        <v>3.0781286129648815</v>
      </c>
      <c r="AM23" s="134">
        <f>$B23*($C23*CV!AM23/1000000+AF!AM23*(kmreplaf*RCaf+kminsp*IC+VIpkm*ICV*0.000001)+RTF!AM23*kmreplrtf*RCrtf)</f>
        <v>3.0971516718993954</v>
      </c>
      <c r="AN23" s="134">
        <f>$B23*($C23*CV!AN23/1000000+AF!AN23*(kmreplaf*RCaf+kminsp*IC+VIpkm*ICV*0.000001)+RTF!AN23*kmreplrtf*RCrtf)</f>
        <v>3.0630967480673212</v>
      </c>
      <c r="AO23" s="134">
        <f>$B23*($C23*CV!AO23/1000000+AF!AO23*(kmreplaf*RCaf+kminsp*IC+VIpkm*ICV*0.000001)+RTF!AO23*kmreplrtf*RCrtf)</f>
        <v>3.0511328327640341</v>
      </c>
      <c r="AP23" s="134">
        <f>$B23*($C23*CV!AP23/1000000+AF!AP23*(kmreplaf*RCaf+kminsp*IC+VIpkm*ICV*0.000001)+RTF!AP23*kmreplrtf*RCrtf)</f>
        <v>3.0415407021572824</v>
      </c>
      <c r="AQ23" s="134">
        <f>$B23*($C23*CV!AQ23/1000000+AF!AQ23*(kmreplaf*RCaf+kminsp*IC+VIpkm*ICV*0.000001)+RTF!AQ23*kmreplrtf*RCrtf)</f>
        <v>3.0337947085154693</v>
      </c>
      <c r="AR23" s="134">
        <f>$B23*($C23*CV!AR23/1000000+AF!AR23*(kmreplaf*RCaf+kminsp*IC+VIpkm*ICV*0.000001)+RTF!AR23*kmreplrtf*RCrtf)</f>
        <v>3.0781286129648815</v>
      </c>
      <c r="AS23" s="134">
        <f>$B23*($C23*CV!AS23/1000000+AF!AS23*(kmreplaf*RCaf+kminsp*IC+VIpkm*ICV*0.000001)+RTF!AS23*kmreplrtf*RCrtf)</f>
        <v>3.0971516718993954</v>
      </c>
      <c r="AT23" s="134">
        <f>$B23*($C23*CV!AT23/1000000+AF!AT23*(kmreplaf*RCaf+kminsp*IC+VIpkm*ICV*0.000001)+RTF!AT23*kmreplrtf*RCrtf)</f>
        <v>3.0630967480673212</v>
      </c>
      <c r="AV23" s="90"/>
    </row>
    <row r="24" spans="1:48" x14ac:dyDescent="0.25">
      <c r="A24" s="91">
        <f>pipesizes!A17</f>
        <v>140</v>
      </c>
      <c r="B24" s="94">
        <f>pipesizes!N17/1000</f>
        <v>4.1733112884715071</v>
      </c>
      <c r="C24" s="95">
        <f>pipesizes!M17</f>
        <v>14.945</v>
      </c>
      <c r="D24" s="134">
        <f>$B24*($C24*CV!D24/1000000+AF!D24*(kmreplaf*RCaf+kminsp*IC+VIpkm*ICV*0.000001)+RTF!D24*kmreplrtf*RCrtf)</f>
        <v>3.0256506841418424E-2</v>
      </c>
      <c r="E24" s="134">
        <f>$B24*($C24*CV!E24/1000000+AF!E24*(kmreplaf*RCaf+kminsp*IC+VIpkm*ICV*0.000001)+RTF!E24*kmreplrtf*RCrtf)</f>
        <v>3.010826614465573E-2</v>
      </c>
      <c r="F24" s="134">
        <f>$B24*($C24*CV!F24/1000000+AF!F24*(kmreplaf*RCaf+kminsp*IC+VIpkm*ICV*0.000001)+RTF!F24*kmreplrtf*RCrtf)</f>
        <v>2.9989413403848291E-2</v>
      </c>
      <c r="G24" s="134">
        <f>$B24*($C24*CV!G24/1000000+AF!G24*(kmreplaf*RCaf+kminsp*IC+VIpkm*ICV*0.000001)+RTF!G24*kmreplrtf*RCrtf)</f>
        <v>2.9893435501508386E-2</v>
      </c>
      <c r="H24" s="134">
        <f>$B24*($C24*CV!H24/1000000+AF!H24*(kmreplaf*RCaf+kminsp*IC+VIpkm*ICV*0.000001)+RTF!H24*kmreplrtf*RCrtf)</f>
        <v>3.0442761430285733E-2</v>
      </c>
      <c r="I24" s="134">
        <f>$B24*($C24*CV!I24/1000000+AF!I24*(kmreplaf*RCaf+kminsp*IC+VIpkm*ICV*0.000001)+RTF!I24*kmreplrtf*RCrtf)</f>
        <v>3.0678469510752957E-2</v>
      </c>
      <c r="J24" s="134">
        <f>$B24*($C24*CV!J24/1000000+AF!J24*(kmreplaf*RCaf+kminsp*IC+VIpkm*ICV*0.000001)+RTF!J24*kmreplrtf*RCrtf)</f>
        <v>3.0978724093735057E-2</v>
      </c>
      <c r="K24" s="134">
        <f>$B24*($C24*CV!K24/1000000+AF!K24*(kmreplaf*RCaf+kminsp*IC+VIpkm*ICV*0.000001)+RTF!K24*kmreplrtf*RCrtf)</f>
        <v>3.010826614465573E-2</v>
      </c>
      <c r="L24" s="134">
        <f>$B24*($C24*CV!L24/1000000+AF!L24*(kmreplaf*RCaf+kminsp*IC+VIpkm*ICV*0.000001)+RTF!L24*kmreplrtf*RCrtf)</f>
        <v>2.9989413403848291E-2</v>
      </c>
      <c r="M24" s="134">
        <f>$B24*($C24*CV!M24/1000000+AF!M24*(kmreplaf*RCaf+kminsp*IC+VIpkm*ICV*0.000001)+RTF!M24*kmreplrtf*RCrtf)</f>
        <v>2.9893435501508386E-2</v>
      </c>
      <c r="N24" s="134">
        <f>$B24*($C24*CV!N24/1000000+AF!N24*(kmreplaf*RCaf+kminsp*IC+VIpkm*ICV*0.000001)+RTF!N24*kmreplrtf*RCrtf)</f>
        <v>3.0442761430285733E-2</v>
      </c>
      <c r="O24" s="134">
        <f>$B24*($C24*CV!O24/1000000+AF!O24*(kmreplaf*RCaf+kminsp*IC+VIpkm*ICV*0.000001)+RTF!O24*kmreplrtf*RCrtf)</f>
        <v>3.0678469510752957E-2</v>
      </c>
      <c r="P24" s="134">
        <f>$B24*($C24*CV!P24/1000000+AF!P24*(kmreplaf*RCaf+kminsp*IC+VIpkm*ICV*0.000001)+RTF!P24*kmreplrtf*RCrtf)</f>
        <v>3.0256506841418424E-2</v>
      </c>
      <c r="Q24" s="134">
        <f>$B24*($C24*CV!Q24/1000000+AF!Q24*(kmreplaf*RCaf+kminsp*IC+VIpkm*ICV*0.000001)+RTF!Q24*kmreplrtf*RCrtf)</f>
        <v>3.010826614465573E-2</v>
      </c>
      <c r="R24" s="134">
        <f>$B24*($C24*CV!R24/1000000+AF!R24*(kmreplaf*RCaf+kminsp*IC+VIpkm*ICV*0.000001)+RTF!R24*kmreplrtf*RCrtf)</f>
        <v>2.9989413403848291E-2</v>
      </c>
      <c r="S24" s="134">
        <f>$B24*($C24*CV!S24/1000000+AF!S24*(kmreplaf*RCaf+kminsp*IC+VIpkm*ICV*0.000001)+RTF!S24*kmreplrtf*RCrtf)</f>
        <v>2.9893435501508386E-2</v>
      </c>
      <c r="T24" s="134">
        <f>$B24*($C24*CV!T24/1000000+AF!T24*(kmreplaf*RCaf+kminsp*IC+VIpkm*ICV*0.000001)+RTF!T24*kmreplrtf*RCrtf)</f>
        <v>3.0442761430285733E-2</v>
      </c>
      <c r="U24" s="134">
        <f>$B24*($C24*CV!U24/1000000+AF!U24*(kmreplaf*RCaf+kminsp*IC+VIpkm*ICV*0.000001)+RTF!U24*kmreplrtf*RCrtf)</f>
        <v>3.0678469510752957E-2</v>
      </c>
      <c r="V24" s="134">
        <f>$B24*($C24*CV!V24/1000000+AF!V24*(kmreplaf*RCaf+kminsp*IC+VIpkm*ICV*0.000001)+RTF!V24*kmreplrtf*RCrtf)</f>
        <v>3.0256506841418424E-2</v>
      </c>
      <c r="W24" s="134">
        <f>$B24*($C24*CV!W24/1000000+AF!W24*(kmreplaf*RCaf+kminsp*IC+VIpkm*ICV*0.000001)+RTF!W24*kmreplrtf*RCrtf)</f>
        <v>3.010826614465573E-2</v>
      </c>
      <c r="X24" s="134">
        <f>$B24*($C24*CV!X24/1000000+AF!X24*(kmreplaf*RCaf+kminsp*IC+VIpkm*ICV*0.000001)+RTF!X24*kmreplrtf*RCrtf)</f>
        <v>2.9989413403848291E-2</v>
      </c>
      <c r="Y24" s="134">
        <f>$B24*($C24*CV!Y24/1000000+AF!Y24*(kmreplaf*RCaf+kminsp*IC+VIpkm*ICV*0.000001)+RTF!Y24*kmreplrtf*RCrtf)</f>
        <v>2.9893435501508386E-2</v>
      </c>
      <c r="Z24" s="134">
        <f>$B24*($C24*CV!Z24/1000000+AF!Z24*(kmreplaf*RCaf+kminsp*IC+VIpkm*ICV*0.000001)+RTF!Z24*kmreplrtf*RCrtf)</f>
        <v>3.0442761430285733E-2</v>
      </c>
      <c r="AA24" s="134">
        <f>$B24*($C24*CV!AA24/1000000+AF!AA24*(kmreplaf*RCaf+kminsp*IC+VIpkm*ICV*0.000001)+RTF!AA24*kmreplrtf*RCrtf)</f>
        <v>3.0678469510752957E-2</v>
      </c>
      <c r="AB24" s="134">
        <f>$B24*($C24*CV!AB24/1000000+AF!AB24*(kmreplaf*RCaf+kminsp*IC+VIpkm*ICV*0.000001)+RTF!AB24*kmreplrtf*RCrtf)</f>
        <v>3.0256506841418424E-2</v>
      </c>
      <c r="AC24" s="134">
        <f>$B24*($C24*CV!AC24/1000000+AF!AC24*(kmreplaf*RCaf+kminsp*IC+VIpkm*ICV*0.000001)+RTF!AC24*kmreplrtf*RCrtf)</f>
        <v>3.010826614465573E-2</v>
      </c>
      <c r="AD24" s="134">
        <f>$B24*($C24*CV!AD24/1000000+AF!AD24*(kmreplaf*RCaf+kminsp*IC+VIpkm*ICV*0.000001)+RTF!AD24*kmreplrtf*RCrtf)</f>
        <v>2.9989413403848291E-2</v>
      </c>
      <c r="AE24" s="134">
        <f>$B24*($C24*CV!AE24/1000000+AF!AE24*(kmreplaf*RCaf+kminsp*IC+VIpkm*ICV*0.000001)+RTF!AE24*kmreplrtf*RCrtf)</f>
        <v>2.9893435501508386E-2</v>
      </c>
      <c r="AF24" s="134">
        <f>$B24*($C24*CV!AF24/1000000+AF!AF24*(kmreplaf*RCaf+kminsp*IC+VIpkm*ICV*0.000001)+RTF!AF24*kmreplrtf*RCrtf)</f>
        <v>3.0442761430285733E-2</v>
      </c>
      <c r="AG24" s="134">
        <f>$B24*($C24*CV!AG24/1000000+AF!AG24*(kmreplaf*RCaf+kminsp*IC+VIpkm*ICV*0.000001)+RTF!AG24*kmreplrtf*RCrtf)</f>
        <v>3.0678469510752957E-2</v>
      </c>
      <c r="AH24" s="134">
        <f>$B24*($C24*CV!AH24/1000000+AF!AH24*(kmreplaf*RCaf+kminsp*IC+VIpkm*ICV*0.000001)+RTF!AH24*kmreplrtf*RCrtf)</f>
        <v>3.0256506841418424E-2</v>
      </c>
      <c r="AI24" s="134">
        <f>$B24*($C24*CV!AI24/1000000+AF!AI24*(kmreplaf*RCaf+kminsp*IC+VIpkm*ICV*0.000001)+RTF!AI24*kmreplrtf*RCrtf)</f>
        <v>3.010826614465573E-2</v>
      </c>
      <c r="AJ24" s="134">
        <f>$B24*($C24*CV!AJ24/1000000+AF!AJ24*(kmreplaf*RCaf+kminsp*IC+VIpkm*ICV*0.000001)+RTF!AJ24*kmreplrtf*RCrtf)</f>
        <v>2.9989413403848291E-2</v>
      </c>
      <c r="AK24" s="134">
        <f>$B24*($C24*CV!AK24/1000000+AF!AK24*(kmreplaf*RCaf+kminsp*IC+VIpkm*ICV*0.000001)+RTF!AK24*kmreplrtf*RCrtf)</f>
        <v>2.9893435501508386E-2</v>
      </c>
      <c r="AL24" s="134">
        <f>$B24*($C24*CV!AL24/1000000+AF!AL24*(kmreplaf*RCaf+kminsp*IC+VIpkm*ICV*0.000001)+RTF!AL24*kmreplrtf*RCrtf)</f>
        <v>3.0442761430285733E-2</v>
      </c>
      <c r="AM24" s="134">
        <f>$B24*($C24*CV!AM24/1000000+AF!AM24*(kmreplaf*RCaf+kminsp*IC+VIpkm*ICV*0.000001)+RTF!AM24*kmreplrtf*RCrtf)</f>
        <v>3.0678469510752957E-2</v>
      </c>
      <c r="AN24" s="134">
        <f>$B24*($C24*CV!AN24/1000000+AF!AN24*(kmreplaf*RCaf+kminsp*IC+VIpkm*ICV*0.000001)+RTF!AN24*kmreplrtf*RCrtf)</f>
        <v>3.0256506841418424E-2</v>
      </c>
      <c r="AO24" s="134">
        <f>$B24*($C24*CV!AO24/1000000+AF!AO24*(kmreplaf*RCaf+kminsp*IC+VIpkm*ICV*0.000001)+RTF!AO24*kmreplrtf*RCrtf)</f>
        <v>3.010826614465573E-2</v>
      </c>
      <c r="AP24" s="134">
        <f>$B24*($C24*CV!AP24/1000000+AF!AP24*(kmreplaf*RCaf+kminsp*IC+VIpkm*ICV*0.000001)+RTF!AP24*kmreplrtf*RCrtf)</f>
        <v>2.9989413403848291E-2</v>
      </c>
      <c r="AQ24" s="134">
        <f>$B24*($C24*CV!AQ24/1000000+AF!AQ24*(kmreplaf*RCaf+kminsp*IC+VIpkm*ICV*0.000001)+RTF!AQ24*kmreplrtf*RCrtf)</f>
        <v>2.9893435501508386E-2</v>
      </c>
      <c r="AR24" s="134">
        <f>$B24*($C24*CV!AR24/1000000+AF!AR24*(kmreplaf*RCaf+kminsp*IC+VIpkm*ICV*0.000001)+RTF!AR24*kmreplrtf*RCrtf)</f>
        <v>3.0442761430285733E-2</v>
      </c>
      <c r="AS24" s="134">
        <f>$B24*($C24*CV!AS24/1000000+AF!AS24*(kmreplaf*RCaf+kminsp*IC+VIpkm*ICV*0.000001)+RTF!AS24*kmreplrtf*RCrtf)</f>
        <v>3.0678469510752957E-2</v>
      </c>
      <c r="AT24" s="134">
        <f>$B24*($C24*CV!AT24/1000000+AF!AT24*(kmreplaf*RCaf+kminsp*IC+VIpkm*ICV*0.000001)+RTF!AT24*kmreplrtf*RCrtf)</f>
        <v>3.0256506841418424E-2</v>
      </c>
      <c r="AV24" s="90"/>
    </row>
    <row r="25" spans="1:48" x14ac:dyDescent="0.25">
      <c r="A25" s="91">
        <f>pipesizes!A18</f>
        <v>150</v>
      </c>
      <c r="B25" s="94">
        <f>pipesizes!N18/1000</f>
        <v>3773.6224345235673</v>
      </c>
      <c r="C25" s="95">
        <f>pipesizes!M18</f>
        <v>17.15625</v>
      </c>
      <c r="D25" s="134">
        <f>$B25*($C25*CV!D25/1000000+AF!D25*(kmreplaf*RCaf+kminsp*IC+VIpkm*ICV*0.000001)+RTF!D25*kmreplrtf*RCrtf)</f>
        <v>27.358762650295862</v>
      </c>
      <c r="E25" s="134">
        <f>$B25*($C25*CV!E25/1000000+AF!E25*(kmreplaf*RCaf+kminsp*IC+VIpkm*ICV*0.000001)+RTF!E25*kmreplrtf*RCrtf)</f>
        <v>27.204886412506557</v>
      </c>
      <c r="F25" s="134">
        <f>$B25*($C25*CV!F25/1000000+AF!F25*(kmreplaf*RCaf+kminsp*IC+VIpkm*ICV*0.000001)+RTF!F25*kmreplrtf*RCrtf)</f>
        <v>27.081515347705967</v>
      </c>
      <c r="G25" s="134">
        <f>$B25*($C25*CV!G25/1000000+AF!G25*(kmreplaf*RCaf+kminsp*IC+VIpkm*ICV*0.000001)+RTF!G25*kmreplrtf*RCrtf)</f>
        <v>26.98188873473466</v>
      </c>
      <c r="H25" s="134">
        <f>$B25*($C25*CV!H25/1000000+AF!H25*(kmreplaf*RCaf+kminsp*IC+VIpkm*ICV*0.000001)+RTF!H25*kmreplrtf*RCrtf)</f>
        <v>27.552097922132681</v>
      </c>
      <c r="I25" s="134">
        <f>$B25*($C25*CV!I25/1000000+AF!I25*(kmreplaf*RCaf+kminsp*IC+VIpkm*ICV*0.000001)+RTF!I25*kmreplrtf*RCrtf)</f>
        <v>27.796766717078345</v>
      </c>
      <c r="J25" s="134">
        <f>$B25*($C25*CV!J25/1000000+AF!J25*(kmreplaf*RCaf+kminsp*IC+VIpkm*ICV*0.000001)+RTF!J25*kmreplrtf*RCrtf)</f>
        <v>28.108435824261793</v>
      </c>
      <c r="K25" s="134">
        <f>$B25*($C25*CV!K25/1000000+AF!K25*(kmreplaf*RCaf+kminsp*IC+VIpkm*ICV*0.000001)+RTF!K25*kmreplrtf*RCrtf)</f>
        <v>27.204886412506557</v>
      </c>
      <c r="L25" s="134">
        <f>$B25*($C25*CV!L25/1000000+AF!L25*(kmreplaf*RCaf+kminsp*IC+VIpkm*ICV*0.000001)+RTF!L25*kmreplrtf*RCrtf)</f>
        <v>27.081515347705967</v>
      </c>
      <c r="M25" s="134">
        <f>$B25*($C25*CV!M25/1000000+AF!M25*(kmreplaf*RCaf+kminsp*IC+VIpkm*ICV*0.000001)+RTF!M25*kmreplrtf*RCrtf)</f>
        <v>26.98188873473466</v>
      </c>
      <c r="N25" s="134">
        <f>$B25*($C25*CV!N25/1000000+AF!N25*(kmreplaf*RCaf+kminsp*IC+VIpkm*ICV*0.000001)+RTF!N25*kmreplrtf*RCrtf)</f>
        <v>27.552097922132681</v>
      </c>
      <c r="O25" s="134">
        <f>$B25*($C25*CV!O25/1000000+AF!O25*(kmreplaf*RCaf+kminsp*IC+VIpkm*ICV*0.000001)+RTF!O25*kmreplrtf*RCrtf)</f>
        <v>27.796766717078345</v>
      </c>
      <c r="P25" s="134">
        <f>$B25*($C25*CV!P25/1000000+AF!P25*(kmreplaf*RCaf+kminsp*IC+VIpkm*ICV*0.000001)+RTF!P25*kmreplrtf*RCrtf)</f>
        <v>27.358762650295862</v>
      </c>
      <c r="Q25" s="134">
        <f>$B25*($C25*CV!Q25/1000000+AF!Q25*(kmreplaf*RCaf+kminsp*IC+VIpkm*ICV*0.000001)+RTF!Q25*kmreplrtf*RCrtf)</f>
        <v>27.204886412506557</v>
      </c>
      <c r="R25" s="134">
        <f>$B25*($C25*CV!R25/1000000+AF!R25*(kmreplaf*RCaf+kminsp*IC+VIpkm*ICV*0.000001)+RTF!R25*kmreplrtf*RCrtf)</f>
        <v>27.081515347705967</v>
      </c>
      <c r="S25" s="134">
        <f>$B25*($C25*CV!S25/1000000+AF!S25*(kmreplaf*RCaf+kminsp*IC+VIpkm*ICV*0.000001)+RTF!S25*kmreplrtf*RCrtf)</f>
        <v>26.98188873473466</v>
      </c>
      <c r="T25" s="134">
        <f>$B25*($C25*CV!T25/1000000+AF!T25*(kmreplaf*RCaf+kminsp*IC+VIpkm*ICV*0.000001)+RTF!T25*kmreplrtf*RCrtf)</f>
        <v>27.552097922132681</v>
      </c>
      <c r="U25" s="134">
        <f>$B25*($C25*CV!U25/1000000+AF!U25*(kmreplaf*RCaf+kminsp*IC+VIpkm*ICV*0.000001)+RTF!U25*kmreplrtf*RCrtf)</f>
        <v>27.796766717078345</v>
      </c>
      <c r="V25" s="134">
        <f>$B25*($C25*CV!V25/1000000+AF!V25*(kmreplaf*RCaf+kminsp*IC+VIpkm*ICV*0.000001)+RTF!V25*kmreplrtf*RCrtf)</f>
        <v>27.358762650295862</v>
      </c>
      <c r="W25" s="134">
        <f>$B25*($C25*CV!W25/1000000+AF!W25*(kmreplaf*RCaf+kminsp*IC+VIpkm*ICV*0.000001)+RTF!W25*kmreplrtf*RCrtf)</f>
        <v>27.204886412506557</v>
      </c>
      <c r="X25" s="134">
        <f>$B25*($C25*CV!X25/1000000+AF!X25*(kmreplaf*RCaf+kminsp*IC+VIpkm*ICV*0.000001)+RTF!X25*kmreplrtf*RCrtf)</f>
        <v>27.081515347705967</v>
      </c>
      <c r="Y25" s="134">
        <f>$B25*($C25*CV!Y25/1000000+AF!Y25*(kmreplaf*RCaf+kminsp*IC+VIpkm*ICV*0.000001)+RTF!Y25*kmreplrtf*RCrtf)</f>
        <v>26.98188873473466</v>
      </c>
      <c r="Z25" s="134">
        <f>$B25*($C25*CV!Z25/1000000+AF!Z25*(kmreplaf*RCaf+kminsp*IC+VIpkm*ICV*0.000001)+RTF!Z25*kmreplrtf*RCrtf)</f>
        <v>27.552097922132681</v>
      </c>
      <c r="AA25" s="134">
        <f>$B25*($C25*CV!AA25/1000000+AF!AA25*(kmreplaf*RCaf+kminsp*IC+VIpkm*ICV*0.000001)+RTF!AA25*kmreplrtf*RCrtf)</f>
        <v>27.796766717078345</v>
      </c>
      <c r="AB25" s="134">
        <f>$B25*($C25*CV!AB25/1000000+AF!AB25*(kmreplaf*RCaf+kminsp*IC+VIpkm*ICV*0.000001)+RTF!AB25*kmreplrtf*RCrtf)</f>
        <v>27.358762650295862</v>
      </c>
      <c r="AC25" s="134">
        <f>$B25*($C25*CV!AC25/1000000+AF!AC25*(kmreplaf*RCaf+kminsp*IC+VIpkm*ICV*0.000001)+RTF!AC25*kmreplrtf*RCrtf)</f>
        <v>27.204886412506557</v>
      </c>
      <c r="AD25" s="134">
        <f>$B25*($C25*CV!AD25/1000000+AF!AD25*(kmreplaf*RCaf+kminsp*IC+VIpkm*ICV*0.000001)+RTF!AD25*kmreplrtf*RCrtf)</f>
        <v>27.081515347705967</v>
      </c>
      <c r="AE25" s="134">
        <f>$B25*($C25*CV!AE25/1000000+AF!AE25*(kmreplaf*RCaf+kminsp*IC+VIpkm*ICV*0.000001)+RTF!AE25*kmreplrtf*RCrtf)</f>
        <v>26.98188873473466</v>
      </c>
      <c r="AF25" s="134">
        <f>$B25*($C25*CV!AF25/1000000+AF!AF25*(kmreplaf*RCaf+kminsp*IC+VIpkm*ICV*0.000001)+RTF!AF25*kmreplrtf*RCrtf)</f>
        <v>27.552097922132681</v>
      </c>
      <c r="AG25" s="134">
        <f>$B25*($C25*CV!AG25/1000000+AF!AG25*(kmreplaf*RCaf+kminsp*IC+VIpkm*ICV*0.000001)+RTF!AG25*kmreplrtf*RCrtf)</f>
        <v>27.796766717078345</v>
      </c>
      <c r="AH25" s="134">
        <f>$B25*($C25*CV!AH25/1000000+AF!AH25*(kmreplaf*RCaf+kminsp*IC+VIpkm*ICV*0.000001)+RTF!AH25*kmreplrtf*RCrtf)</f>
        <v>27.358762650295862</v>
      </c>
      <c r="AI25" s="134">
        <f>$B25*($C25*CV!AI25/1000000+AF!AI25*(kmreplaf*RCaf+kminsp*IC+VIpkm*ICV*0.000001)+RTF!AI25*kmreplrtf*RCrtf)</f>
        <v>27.204886412506557</v>
      </c>
      <c r="AJ25" s="134">
        <f>$B25*($C25*CV!AJ25/1000000+AF!AJ25*(kmreplaf*RCaf+kminsp*IC+VIpkm*ICV*0.000001)+RTF!AJ25*kmreplrtf*RCrtf)</f>
        <v>27.081515347705967</v>
      </c>
      <c r="AK25" s="134">
        <f>$B25*($C25*CV!AK25/1000000+AF!AK25*(kmreplaf*RCaf+kminsp*IC+VIpkm*ICV*0.000001)+RTF!AK25*kmreplrtf*RCrtf)</f>
        <v>26.98188873473466</v>
      </c>
      <c r="AL25" s="134">
        <f>$B25*($C25*CV!AL25/1000000+AF!AL25*(kmreplaf*RCaf+kminsp*IC+VIpkm*ICV*0.000001)+RTF!AL25*kmreplrtf*RCrtf)</f>
        <v>27.552097922132681</v>
      </c>
      <c r="AM25" s="134">
        <f>$B25*($C25*CV!AM25/1000000+AF!AM25*(kmreplaf*RCaf+kminsp*IC+VIpkm*ICV*0.000001)+RTF!AM25*kmreplrtf*RCrtf)</f>
        <v>27.796766717078345</v>
      </c>
      <c r="AN25" s="134">
        <f>$B25*($C25*CV!AN25/1000000+AF!AN25*(kmreplaf*RCaf+kminsp*IC+VIpkm*ICV*0.000001)+RTF!AN25*kmreplrtf*RCrtf)</f>
        <v>27.358762650295862</v>
      </c>
      <c r="AO25" s="134">
        <f>$B25*($C25*CV!AO25/1000000+AF!AO25*(kmreplaf*RCaf+kminsp*IC+VIpkm*ICV*0.000001)+RTF!AO25*kmreplrtf*RCrtf)</f>
        <v>32.430955409439484</v>
      </c>
      <c r="AP25" s="134">
        <f>$B25*($C25*CV!AP25/1000000+AF!AP25*(kmreplaf*RCaf+kminsp*IC+VIpkm*ICV*0.000001)+RTF!AP25*kmreplrtf*RCrtf)</f>
        <v>32.390596857904427</v>
      </c>
      <c r="AQ25" s="134">
        <f>$B25*($C25*CV!AQ25/1000000+AF!AQ25*(kmreplaf*RCaf+kminsp*IC+VIpkm*ICV*0.000001)+RTF!AQ25*kmreplrtf*RCrtf)</f>
        <v>32.354575854110841</v>
      </c>
      <c r="AR25" s="134">
        <f>$B25*($C25*CV!AR25/1000000+AF!AR25*(kmreplaf*RCaf+kminsp*IC+VIpkm*ICV*0.000001)+RTF!AR25*kmreplrtf*RCrtf)</f>
        <v>32.526866500658791</v>
      </c>
      <c r="AS25" s="134">
        <f>$B25*($C25*CV!AS25/1000000+AF!AS25*(kmreplaf*RCaf+kminsp*IC+VIpkm*ICV*0.000001)+RTF!AS25*kmreplrtf*RCrtf)</f>
        <v>32.583512581302003</v>
      </c>
      <c r="AT25" s="134">
        <f>$B25*($C25*CV!AT25/1000000+AF!AT25*(kmreplaf*RCaf+kminsp*IC+VIpkm*ICV*0.000001)+RTF!AT25*kmreplrtf*RCrtf)</f>
        <v>32.476191835204766</v>
      </c>
      <c r="AV25" s="90"/>
    </row>
    <row r="26" spans="1:48" x14ac:dyDescent="0.25">
      <c r="A26" s="91">
        <f>pipesizes!A19</f>
        <v>160</v>
      </c>
      <c r="B26" s="94">
        <f>pipesizes!N19/1000</f>
        <v>0.11728819468879999</v>
      </c>
      <c r="C26" s="95">
        <f>pipesizes!M19</f>
        <v>19.52</v>
      </c>
      <c r="D26" s="134">
        <f>$B26*($C26*CV!D26/1000000+AF!D26*(kmreplaf*RCaf+kminsp*IC+VIpkm*ICV*0.000001)+RTF!D26*kmreplrtf*RCrtf)</f>
        <v>8.5033941149379984E-4</v>
      </c>
      <c r="E26" s="134">
        <f>$B26*($C26*CV!E26/1000000+AF!E26*(kmreplaf*RCaf+kminsp*IC+VIpkm*ICV*0.000001)+RTF!E26*kmreplrtf*RCrtf)</f>
        <v>8.448978334393097E-4</v>
      </c>
      <c r="F26" s="134">
        <f>$B26*($C26*CV!F26/1000000+AF!F26*(kmreplaf*RCaf+kminsp*IC+VIpkm*ICV*0.000001)+RTF!F26*kmreplrtf*RCrtf)</f>
        <v>8.4053502025630738E-4</v>
      </c>
      <c r="G26" s="134">
        <f>$B26*($C26*CV!G26/1000000+AF!G26*(kmreplaf*RCaf+kminsp*IC+VIpkm*ICV*0.000001)+RTF!G26*kmreplrtf*RCrtf)</f>
        <v>8.37011890248865E-4</v>
      </c>
      <c r="H26" s="134">
        <f>$B26*($C26*CV!H26/1000000+AF!H26*(kmreplaf*RCaf+kminsp*IC+VIpkm*ICV*0.000001)+RTF!H26*kmreplrtf*RCrtf)</f>
        <v>8.571763928724754E-4</v>
      </c>
      <c r="I26" s="134">
        <f>$B26*($C26*CV!I26/1000000+AF!I26*(kmreplaf*RCaf+kminsp*IC+VIpkm*ICV*0.000001)+RTF!I26*kmreplrtf*RCrtf)</f>
        <v>8.6582869919554707E-4</v>
      </c>
      <c r="J26" s="134">
        <f>$B26*($C26*CV!J26/1000000+AF!J26*(kmreplaf*RCaf+kminsp*IC+VIpkm*ICV*0.000001)+RTF!J26*kmreplrtf*RCrtf)</f>
        <v>8.7685036048826845E-4</v>
      </c>
      <c r="K26" s="134">
        <f>$B26*($C26*CV!K26/1000000+AF!K26*(kmreplaf*RCaf+kminsp*IC+VIpkm*ICV*0.000001)+RTF!K26*kmreplrtf*RCrtf)</f>
        <v>8.448978334393097E-4</v>
      </c>
      <c r="L26" s="134">
        <f>$B26*($C26*CV!L26/1000000+AF!L26*(kmreplaf*RCaf+kminsp*IC+VIpkm*ICV*0.000001)+RTF!L26*kmreplrtf*RCrtf)</f>
        <v>8.4053502025630738E-4</v>
      </c>
      <c r="M26" s="134">
        <f>$B26*($C26*CV!M26/1000000+AF!M26*(kmreplaf*RCaf+kminsp*IC+VIpkm*ICV*0.000001)+RTF!M26*kmreplrtf*RCrtf)</f>
        <v>8.37011890248865E-4</v>
      </c>
      <c r="N26" s="134">
        <f>$B26*($C26*CV!N26/1000000+AF!N26*(kmreplaf*RCaf+kminsp*IC+VIpkm*ICV*0.000001)+RTF!N26*kmreplrtf*RCrtf)</f>
        <v>8.571763928724754E-4</v>
      </c>
      <c r="O26" s="134">
        <f>$B26*($C26*CV!O26/1000000+AF!O26*(kmreplaf*RCaf+kminsp*IC+VIpkm*ICV*0.000001)+RTF!O26*kmreplrtf*RCrtf)</f>
        <v>8.6582869919554707E-4</v>
      </c>
      <c r="P26" s="134">
        <f>$B26*($C26*CV!P26/1000000+AF!P26*(kmreplaf*RCaf+kminsp*IC+VIpkm*ICV*0.000001)+RTF!P26*kmreplrtf*RCrtf)</f>
        <v>8.5033941149379984E-4</v>
      </c>
      <c r="Q26" s="134">
        <f>$B26*($C26*CV!Q26/1000000+AF!Q26*(kmreplaf*RCaf+kminsp*IC+VIpkm*ICV*0.000001)+RTF!Q26*kmreplrtf*RCrtf)</f>
        <v>8.448978334393097E-4</v>
      </c>
      <c r="R26" s="134">
        <f>$B26*($C26*CV!R26/1000000+AF!R26*(kmreplaf*RCaf+kminsp*IC+VIpkm*ICV*0.000001)+RTF!R26*kmreplrtf*RCrtf)</f>
        <v>8.4053502025630738E-4</v>
      </c>
      <c r="S26" s="134">
        <f>$B26*($C26*CV!S26/1000000+AF!S26*(kmreplaf*RCaf+kminsp*IC+VIpkm*ICV*0.000001)+RTF!S26*kmreplrtf*RCrtf)</f>
        <v>8.37011890248865E-4</v>
      </c>
      <c r="T26" s="134">
        <f>$B26*($C26*CV!T26/1000000+AF!T26*(kmreplaf*RCaf+kminsp*IC+VIpkm*ICV*0.000001)+RTF!T26*kmreplrtf*RCrtf)</f>
        <v>8.571763928724754E-4</v>
      </c>
      <c r="U26" s="134">
        <f>$B26*($C26*CV!U26/1000000+AF!U26*(kmreplaf*RCaf+kminsp*IC+VIpkm*ICV*0.000001)+RTF!U26*kmreplrtf*RCrtf)</f>
        <v>8.6582869919554707E-4</v>
      </c>
      <c r="V26" s="134">
        <f>$B26*($C26*CV!V26/1000000+AF!V26*(kmreplaf*RCaf+kminsp*IC+VIpkm*ICV*0.000001)+RTF!V26*kmreplrtf*RCrtf)</f>
        <v>8.5033941149379984E-4</v>
      </c>
      <c r="W26" s="134">
        <f>$B26*($C26*CV!W26/1000000+AF!W26*(kmreplaf*RCaf+kminsp*IC+VIpkm*ICV*0.000001)+RTF!W26*kmreplrtf*RCrtf)</f>
        <v>8.448978334393097E-4</v>
      </c>
      <c r="X26" s="134">
        <f>$B26*($C26*CV!X26/1000000+AF!X26*(kmreplaf*RCaf+kminsp*IC+VIpkm*ICV*0.000001)+RTF!X26*kmreplrtf*RCrtf)</f>
        <v>8.4053502025630738E-4</v>
      </c>
      <c r="Y26" s="134">
        <f>$B26*($C26*CV!Y26/1000000+AF!Y26*(kmreplaf*RCaf+kminsp*IC+VIpkm*ICV*0.000001)+RTF!Y26*kmreplrtf*RCrtf)</f>
        <v>8.37011890248865E-4</v>
      </c>
      <c r="Z26" s="134">
        <f>$B26*($C26*CV!Z26/1000000+AF!Z26*(kmreplaf*RCaf+kminsp*IC+VIpkm*ICV*0.000001)+RTF!Z26*kmreplrtf*RCrtf)</f>
        <v>8.571763928724754E-4</v>
      </c>
      <c r="AA26" s="134">
        <f>$B26*($C26*CV!AA26/1000000+AF!AA26*(kmreplaf*RCaf+kminsp*IC+VIpkm*ICV*0.000001)+RTF!AA26*kmreplrtf*RCrtf)</f>
        <v>8.6582869919554707E-4</v>
      </c>
      <c r="AB26" s="134">
        <f>$B26*($C26*CV!AB26/1000000+AF!AB26*(kmreplaf*RCaf+kminsp*IC+VIpkm*ICV*0.000001)+RTF!AB26*kmreplrtf*RCrtf)</f>
        <v>8.5033941149379984E-4</v>
      </c>
      <c r="AC26" s="134">
        <f>$B26*($C26*CV!AC26/1000000+AF!AC26*(kmreplaf*RCaf+kminsp*IC+VIpkm*ICV*0.000001)+RTF!AC26*kmreplrtf*RCrtf)</f>
        <v>8.448978334393097E-4</v>
      </c>
      <c r="AD26" s="134">
        <f>$B26*($C26*CV!AD26/1000000+AF!AD26*(kmreplaf*RCaf+kminsp*IC+VIpkm*ICV*0.000001)+RTF!AD26*kmreplrtf*RCrtf)</f>
        <v>8.4053502025630738E-4</v>
      </c>
      <c r="AE26" s="134">
        <f>$B26*($C26*CV!AE26/1000000+AF!AE26*(kmreplaf*RCaf+kminsp*IC+VIpkm*ICV*0.000001)+RTF!AE26*kmreplrtf*RCrtf)</f>
        <v>8.37011890248865E-4</v>
      </c>
      <c r="AF26" s="134">
        <f>$B26*($C26*CV!AF26/1000000+AF!AF26*(kmreplaf*RCaf+kminsp*IC+VIpkm*ICV*0.000001)+RTF!AF26*kmreplrtf*RCrtf)</f>
        <v>8.571763928724754E-4</v>
      </c>
      <c r="AG26" s="134">
        <f>$B26*($C26*CV!AG26/1000000+AF!AG26*(kmreplaf*RCaf+kminsp*IC+VIpkm*ICV*0.000001)+RTF!AG26*kmreplrtf*RCrtf)</f>
        <v>8.6582869919554707E-4</v>
      </c>
      <c r="AH26" s="134">
        <f>$B26*($C26*CV!AH26/1000000+AF!AH26*(kmreplaf*RCaf+kminsp*IC+VIpkm*ICV*0.000001)+RTF!AH26*kmreplrtf*RCrtf)</f>
        <v>8.5033941149379984E-4</v>
      </c>
      <c r="AI26" s="134">
        <f>$B26*($C26*CV!AI26/1000000+AF!AI26*(kmreplaf*RCaf+kminsp*IC+VIpkm*ICV*0.000001)+RTF!AI26*kmreplrtf*RCrtf)</f>
        <v>8.448978334393097E-4</v>
      </c>
      <c r="AJ26" s="134">
        <f>$B26*($C26*CV!AJ26/1000000+AF!AJ26*(kmreplaf*RCaf+kminsp*IC+VIpkm*ICV*0.000001)+RTF!AJ26*kmreplrtf*RCrtf)</f>
        <v>8.4053502025630738E-4</v>
      </c>
      <c r="AK26" s="134">
        <f>$B26*($C26*CV!AK26/1000000+AF!AK26*(kmreplaf*RCaf+kminsp*IC+VIpkm*ICV*0.000001)+RTF!AK26*kmreplrtf*RCrtf)</f>
        <v>8.37011890248865E-4</v>
      </c>
      <c r="AL26" s="134">
        <f>$B26*($C26*CV!AL26/1000000+AF!AL26*(kmreplaf*RCaf+kminsp*IC+VIpkm*ICV*0.000001)+RTF!AL26*kmreplrtf*RCrtf)</f>
        <v>8.571763928724754E-4</v>
      </c>
      <c r="AM26" s="134">
        <f>$B26*($C26*CV!AM26/1000000+AF!AM26*(kmreplaf*RCaf+kminsp*IC+VIpkm*ICV*0.000001)+RTF!AM26*kmreplrtf*RCrtf)</f>
        <v>8.6582869919554707E-4</v>
      </c>
      <c r="AN26" s="134">
        <f>$B26*($C26*CV!AN26/1000000+AF!AN26*(kmreplaf*RCaf+kminsp*IC+VIpkm*ICV*0.000001)+RTF!AN26*kmreplrtf*RCrtf)</f>
        <v>8.5033941149379984E-4</v>
      </c>
      <c r="AO26" s="134">
        <f>$B26*($C26*CV!AO26/1000000+AF!AO26*(kmreplaf*RCaf+kminsp*IC+VIpkm*ICV*0.000001)+RTF!AO26*kmreplrtf*RCrtf)</f>
        <v>9.9934153553241241E-4</v>
      </c>
      <c r="AP26" s="134">
        <f>$B26*($C26*CV!AP26/1000000+AF!AP26*(kmreplaf*RCaf+kminsp*IC+VIpkm*ICV*0.000001)+RTF!AP26*kmreplrtf*RCrtf)</f>
        <v>9.9791432226349402E-4</v>
      </c>
      <c r="AQ26" s="134">
        <f>$B26*($C26*CV!AQ26/1000000+AF!AQ26*(kmreplaf*RCaf+kminsp*IC+VIpkm*ICV*0.000001)+RTF!AQ26*kmreplrtf*RCrtf)</f>
        <v>9.9664049917969674E-4</v>
      </c>
      <c r="AR26" s="134">
        <f>$B26*($C26*CV!AR26/1000000+AF!AR26*(kmreplaf*RCaf+kminsp*IC+VIpkm*ICV*0.000001)+RTF!AR26*kmreplrtf*RCrtf)</f>
        <v>1.0027332722726608E-3</v>
      </c>
      <c r="AS26" s="134">
        <f>$B26*($C26*CV!AS26/1000000+AF!AS26*(kmreplaf*RCaf+kminsp*IC+VIpkm*ICV*0.000001)+RTF!AS26*kmreplrtf*RCrtf)</f>
        <v>1.0047364670071398E-3</v>
      </c>
      <c r="AT26" s="134">
        <f>$B26*($C26*CV!AT26/1000000+AF!AT26*(kmreplaf*RCaf+kminsp*IC+VIpkm*ICV*0.000001)+RTF!AT26*kmreplrtf*RCrtf)</f>
        <v>1.0009412467369778E-3</v>
      </c>
      <c r="AV26" s="90"/>
    </row>
    <row r="27" spans="1:48" x14ac:dyDescent="0.25">
      <c r="A27" s="91">
        <f>pipesizes!A20</f>
        <v>168</v>
      </c>
      <c r="B27" s="94">
        <f>pipesizes!N20/1000</f>
        <v>1.246815112167045</v>
      </c>
      <c r="C27" s="95">
        <f>pipesizes!M20</f>
        <v>21.520799999999994</v>
      </c>
      <c r="D27" s="134">
        <f>$B27*($C27*CV!D27/1000000+AF!D27*(kmreplaf*RCaf+kminsp*IC+VIpkm*ICV*0.000001)+RTF!D27*kmreplrtf*RCrtf)</f>
        <v>9.039409563211075E-3</v>
      </c>
      <c r="E27" s="134">
        <f>$B27*($C27*CV!E27/1000000+AF!E27*(kmreplaf*RCaf+kminsp*IC+VIpkm*ICV*0.000001)+RTF!E27*kmreplrtf*RCrtf)</f>
        <v>8.9756344530915952E-3</v>
      </c>
      <c r="F27" s="134">
        <f>$B27*($C27*CV!F27/1000000+AF!F27*(kmreplaf*RCaf+kminsp*IC+VIpkm*ICV*0.000001)+RTF!F27*kmreplrtf*RCrtf)</f>
        <v>8.9245024306542613E-3</v>
      </c>
      <c r="G27" s="134">
        <f>$B27*($C27*CV!G27/1000000+AF!G27*(kmreplaf*RCaf+kminsp*IC+VIpkm*ICV*0.000001)+RTF!G27*kmreplrtf*RCrtf)</f>
        <v>8.8832114665368805E-3</v>
      </c>
      <c r="H27" s="134">
        <f>$B27*($C27*CV!H27/1000000+AF!H27*(kmreplaf*RCaf+kminsp*IC+VIpkm*ICV*0.000001)+RTF!H27*kmreplrtf*RCrtf)</f>
        <v>9.1195387529320743E-3</v>
      </c>
      <c r="I27" s="134">
        <f>$B27*($C27*CV!I27/1000000+AF!I27*(kmreplaf*RCaf+kminsp*IC+VIpkm*ICV*0.000001)+RTF!I27*kmreplrtf*RCrtf)</f>
        <v>9.2209434893919424E-3</v>
      </c>
      <c r="J27" s="134">
        <f>$B27*($C27*CV!J27/1000000+AF!J27*(kmreplaf*RCaf+kminsp*IC+VIpkm*ICV*0.000001)+RTF!J27*kmreplrtf*RCrtf)</f>
        <v>9.3501169856836878E-3</v>
      </c>
      <c r="K27" s="134">
        <f>$B27*($C27*CV!K27/1000000+AF!K27*(kmreplaf*RCaf+kminsp*IC+VIpkm*ICV*0.000001)+RTF!K27*kmreplrtf*RCrtf)</f>
        <v>8.9756344530915952E-3</v>
      </c>
      <c r="L27" s="134">
        <f>$B27*($C27*CV!L27/1000000+AF!L27*(kmreplaf*RCaf+kminsp*IC+VIpkm*ICV*0.000001)+RTF!L27*kmreplrtf*RCrtf)</f>
        <v>8.9245024306542613E-3</v>
      </c>
      <c r="M27" s="134">
        <f>$B27*($C27*CV!M27/1000000+AF!M27*(kmreplaf*RCaf+kminsp*IC+VIpkm*ICV*0.000001)+RTF!M27*kmreplrtf*RCrtf)</f>
        <v>8.8832114665368805E-3</v>
      </c>
      <c r="N27" s="134">
        <f>$B27*($C27*CV!N27/1000000+AF!N27*(kmreplaf*RCaf+kminsp*IC+VIpkm*ICV*0.000001)+RTF!N27*kmreplrtf*RCrtf)</f>
        <v>9.1195387529320743E-3</v>
      </c>
      <c r="O27" s="134">
        <f>$B27*($C27*CV!O27/1000000+AF!O27*(kmreplaf*RCaf+kminsp*IC+VIpkm*ICV*0.000001)+RTF!O27*kmreplrtf*RCrtf)</f>
        <v>9.2209434893919424E-3</v>
      </c>
      <c r="P27" s="134">
        <f>$B27*($C27*CV!P27/1000000+AF!P27*(kmreplaf*RCaf+kminsp*IC+VIpkm*ICV*0.000001)+RTF!P27*kmreplrtf*RCrtf)</f>
        <v>9.039409563211075E-3</v>
      </c>
      <c r="Q27" s="134">
        <f>$B27*($C27*CV!Q27/1000000+AF!Q27*(kmreplaf*RCaf+kminsp*IC+VIpkm*ICV*0.000001)+RTF!Q27*kmreplrtf*RCrtf)</f>
        <v>8.9756344530915952E-3</v>
      </c>
      <c r="R27" s="134">
        <f>$B27*($C27*CV!R27/1000000+AF!R27*(kmreplaf*RCaf+kminsp*IC+VIpkm*ICV*0.000001)+RTF!R27*kmreplrtf*RCrtf)</f>
        <v>8.9245024306542613E-3</v>
      </c>
      <c r="S27" s="134">
        <f>$B27*($C27*CV!S27/1000000+AF!S27*(kmreplaf*RCaf+kminsp*IC+VIpkm*ICV*0.000001)+RTF!S27*kmreplrtf*RCrtf)</f>
        <v>8.8832114665368805E-3</v>
      </c>
      <c r="T27" s="134">
        <f>$B27*($C27*CV!T27/1000000+AF!T27*(kmreplaf*RCaf+kminsp*IC+VIpkm*ICV*0.000001)+RTF!T27*kmreplrtf*RCrtf)</f>
        <v>9.1195387529320743E-3</v>
      </c>
      <c r="U27" s="134">
        <f>$B27*($C27*CV!U27/1000000+AF!U27*(kmreplaf*RCaf+kminsp*IC+VIpkm*ICV*0.000001)+RTF!U27*kmreplrtf*RCrtf)</f>
        <v>9.2209434893919424E-3</v>
      </c>
      <c r="V27" s="134">
        <f>$B27*($C27*CV!V27/1000000+AF!V27*(kmreplaf*RCaf+kminsp*IC+VIpkm*ICV*0.000001)+RTF!V27*kmreplrtf*RCrtf)</f>
        <v>9.039409563211075E-3</v>
      </c>
      <c r="W27" s="134">
        <f>$B27*($C27*CV!W27/1000000+AF!W27*(kmreplaf*RCaf+kminsp*IC+VIpkm*ICV*0.000001)+RTF!W27*kmreplrtf*RCrtf)</f>
        <v>8.9756344530915952E-3</v>
      </c>
      <c r="X27" s="134">
        <f>$B27*($C27*CV!X27/1000000+AF!X27*(kmreplaf*RCaf+kminsp*IC+VIpkm*ICV*0.000001)+RTF!X27*kmreplrtf*RCrtf)</f>
        <v>8.9245024306542613E-3</v>
      </c>
      <c r="Y27" s="134">
        <f>$B27*($C27*CV!Y27/1000000+AF!Y27*(kmreplaf*RCaf+kminsp*IC+VIpkm*ICV*0.000001)+RTF!Y27*kmreplrtf*RCrtf)</f>
        <v>8.8832114665368805E-3</v>
      </c>
      <c r="Z27" s="134">
        <f>$B27*($C27*CV!Z27/1000000+AF!Z27*(kmreplaf*RCaf+kminsp*IC+VIpkm*ICV*0.000001)+RTF!Z27*kmreplrtf*RCrtf)</f>
        <v>9.1195387529320743E-3</v>
      </c>
      <c r="AA27" s="134">
        <f>$B27*($C27*CV!AA27/1000000+AF!AA27*(kmreplaf*RCaf+kminsp*IC+VIpkm*ICV*0.000001)+RTF!AA27*kmreplrtf*RCrtf)</f>
        <v>9.2209434893919424E-3</v>
      </c>
      <c r="AB27" s="134">
        <f>$B27*($C27*CV!AB27/1000000+AF!AB27*(kmreplaf*RCaf+kminsp*IC+VIpkm*ICV*0.000001)+RTF!AB27*kmreplrtf*RCrtf)</f>
        <v>9.039409563211075E-3</v>
      </c>
      <c r="AC27" s="134">
        <f>$B27*($C27*CV!AC27/1000000+AF!AC27*(kmreplaf*RCaf+kminsp*IC+VIpkm*ICV*0.000001)+RTF!AC27*kmreplrtf*RCrtf)</f>
        <v>8.9756344530915952E-3</v>
      </c>
      <c r="AD27" s="134">
        <f>$B27*($C27*CV!AD27/1000000+AF!AD27*(kmreplaf*RCaf+kminsp*IC+VIpkm*ICV*0.000001)+RTF!AD27*kmreplrtf*RCrtf)</f>
        <v>8.9245024306542613E-3</v>
      </c>
      <c r="AE27" s="134">
        <f>$B27*($C27*CV!AE27/1000000+AF!AE27*(kmreplaf*RCaf+kminsp*IC+VIpkm*ICV*0.000001)+RTF!AE27*kmreplrtf*RCrtf)</f>
        <v>8.8832114665368805E-3</v>
      </c>
      <c r="AF27" s="134">
        <f>$B27*($C27*CV!AF27/1000000+AF!AF27*(kmreplaf*RCaf+kminsp*IC+VIpkm*ICV*0.000001)+RTF!AF27*kmreplrtf*RCrtf)</f>
        <v>9.1195387529320743E-3</v>
      </c>
      <c r="AG27" s="134">
        <f>$B27*($C27*CV!AG27/1000000+AF!AG27*(kmreplaf*RCaf+kminsp*IC+VIpkm*ICV*0.000001)+RTF!AG27*kmreplrtf*RCrtf)</f>
        <v>9.2209434893919424E-3</v>
      </c>
      <c r="AH27" s="134">
        <f>$B27*($C27*CV!AH27/1000000+AF!AH27*(kmreplaf*RCaf+kminsp*IC+VIpkm*ICV*0.000001)+RTF!AH27*kmreplrtf*RCrtf)</f>
        <v>9.039409563211075E-3</v>
      </c>
      <c r="AI27" s="134">
        <f>$B27*($C27*CV!AI27/1000000+AF!AI27*(kmreplaf*RCaf+kminsp*IC+VIpkm*ICV*0.000001)+RTF!AI27*kmreplrtf*RCrtf)</f>
        <v>8.9756344530915952E-3</v>
      </c>
      <c r="AJ27" s="134">
        <f>$B27*($C27*CV!AJ27/1000000+AF!AJ27*(kmreplaf*RCaf+kminsp*IC+VIpkm*ICV*0.000001)+RTF!AJ27*kmreplrtf*RCrtf)</f>
        <v>8.9245024306542613E-3</v>
      </c>
      <c r="AK27" s="134">
        <f>$B27*($C27*CV!AK27/1000000+AF!AK27*(kmreplaf*RCaf+kminsp*IC+VIpkm*ICV*0.000001)+RTF!AK27*kmreplrtf*RCrtf)</f>
        <v>8.8832114665368805E-3</v>
      </c>
      <c r="AL27" s="134">
        <f>$B27*($C27*CV!AL27/1000000+AF!AL27*(kmreplaf*RCaf+kminsp*IC+VIpkm*ICV*0.000001)+RTF!AL27*kmreplrtf*RCrtf)</f>
        <v>9.1195387529320743E-3</v>
      </c>
      <c r="AM27" s="134">
        <f>$B27*($C27*CV!AM27/1000000+AF!AM27*(kmreplaf*RCaf+kminsp*IC+VIpkm*ICV*0.000001)+RTF!AM27*kmreplrtf*RCrtf)</f>
        <v>9.2209434893919424E-3</v>
      </c>
      <c r="AN27" s="134">
        <f>$B27*($C27*CV!AN27/1000000+AF!AN27*(kmreplaf*RCaf+kminsp*IC+VIpkm*ICV*0.000001)+RTF!AN27*kmreplrtf*RCrtf)</f>
        <v>9.039409563211075E-3</v>
      </c>
      <c r="AO27" s="134">
        <f>$B27*($C27*CV!AO27/1000000+AF!AO27*(kmreplaf*RCaf+kminsp*IC+VIpkm*ICV*0.000001)+RTF!AO27*kmreplrtf*RCrtf)</f>
        <v>1.0545548443571737E-2</v>
      </c>
      <c r="AP27" s="134">
        <f>$B27*($C27*CV!AP27/1000000+AF!AP27*(kmreplaf*RCaf+kminsp*IC+VIpkm*ICV*0.000001)+RTF!AP27*kmreplrtf*RCrtf)</f>
        <v>1.0528821552497528E-2</v>
      </c>
      <c r="AQ27" s="134">
        <f>$B27*($C27*CV!AQ27/1000000+AF!AQ27*(kmreplaf*RCaf+kminsp*IC+VIpkm*ICV*0.000001)+RTF!AQ27*kmreplrtf*RCrtf)</f>
        <v>1.0513892389187103E-2</v>
      </c>
      <c r="AR27" s="134">
        <f>$B27*($C27*CV!AR27/1000000+AF!AR27*(kmreplaf*RCaf+kminsp*IC+VIpkm*ICV*0.000001)+RTF!AR27*kmreplrtf*RCrtf)</f>
        <v>1.0585299483056896E-2</v>
      </c>
      <c r="AS27" s="134">
        <f>$B27*($C27*CV!AS27/1000000+AF!AS27*(kmreplaf*RCaf+kminsp*IC+VIpkm*ICV*0.000001)+RTF!AS27*kmreplrtf*RCrtf)</f>
        <v>1.0608776857359512E-2</v>
      </c>
      <c r="AT27" s="134">
        <f>$B27*($C27*CV!AT27/1000000+AF!AT27*(kmreplaf*RCaf+kminsp*IC+VIpkm*ICV*0.000001)+RTF!AT27*kmreplrtf*RCrtf)</f>
        <v>1.0564297004597399E-2</v>
      </c>
      <c r="AV27" s="90"/>
    </row>
    <row r="28" spans="1:48" x14ac:dyDescent="0.25">
      <c r="A28" s="91">
        <f>pipesizes!A21</f>
        <v>180</v>
      </c>
      <c r="B28" s="94">
        <f>pipesizes!N21/1000</f>
        <v>103.13460651213624</v>
      </c>
      <c r="C28" s="95">
        <f>pipesizes!M21</f>
        <v>24.704999999999995</v>
      </c>
      <c r="D28" s="134">
        <f>$B28*($C28*CV!D28/1000000+AF!D28*(kmreplaf*RCaf+kminsp*IC+VIpkm*ICV*0.000001)+RTF!D28*kmreplrtf*RCrtf)</f>
        <v>0.74772589721298777</v>
      </c>
      <c r="E28" s="134">
        <f>$B28*($C28*CV!E28/1000000+AF!E28*(kmreplaf*RCaf+kminsp*IC+VIpkm*ICV*0.000001)+RTF!E28*kmreplrtf*RCrtf)</f>
        <v>0.74166997870595275</v>
      </c>
      <c r="F28" s="134">
        <f>$B28*($C28*CV!F28/1000000+AF!F28*(kmreplaf*RCaf+kminsp*IC+VIpkm*ICV*0.000001)+RTF!F28*kmreplrtf*RCrtf)</f>
        <v>0.7368146149064978</v>
      </c>
      <c r="G28" s="134">
        <f>$B28*($C28*CV!G28/1000000+AF!G28*(kmreplaf*RCaf+kminsp*IC+VIpkm*ICV*0.000001)+RTF!G28*kmreplrtf*RCrtf)</f>
        <v>0.73289373239758004</v>
      </c>
      <c r="H28" s="134">
        <f>$B28*($C28*CV!H28/1000000+AF!H28*(kmreplaf*RCaf+kminsp*IC+VIpkm*ICV*0.000001)+RTF!H28*kmreplrtf*RCrtf)</f>
        <v>0.75533475656385374</v>
      </c>
      <c r="I28" s="134">
        <f>$B28*($C28*CV!I28/1000000+AF!I28*(kmreplaf*RCaf+kminsp*IC+VIpkm*ICV*0.000001)+RTF!I28*kmreplrtf*RCrtf)</f>
        <v>0.7649638864717101</v>
      </c>
      <c r="J28" s="134">
        <f>$B28*($C28*CV!J28/1000000+AF!J28*(kmreplaf*RCaf+kminsp*IC+VIpkm*ICV*0.000001)+RTF!J28*kmreplrtf*RCrtf)</f>
        <v>0.77722986555580809</v>
      </c>
      <c r="K28" s="134">
        <f>$B28*($C28*CV!K28/1000000+AF!K28*(kmreplaf*RCaf+kminsp*IC+VIpkm*ICV*0.000001)+RTF!K28*kmreplrtf*RCrtf)</f>
        <v>0.74166997870595275</v>
      </c>
      <c r="L28" s="134">
        <f>$B28*($C28*CV!L28/1000000+AF!L28*(kmreplaf*RCaf+kminsp*IC+VIpkm*ICV*0.000001)+RTF!L28*kmreplrtf*RCrtf)</f>
        <v>0.7368146149064978</v>
      </c>
      <c r="M28" s="134">
        <f>$B28*($C28*CV!M28/1000000+AF!M28*(kmreplaf*RCaf+kminsp*IC+VIpkm*ICV*0.000001)+RTF!M28*kmreplrtf*RCrtf)</f>
        <v>0.73289373239758004</v>
      </c>
      <c r="N28" s="134">
        <f>$B28*($C28*CV!N28/1000000+AF!N28*(kmreplaf*RCaf+kminsp*IC+VIpkm*ICV*0.000001)+RTF!N28*kmreplrtf*RCrtf)</f>
        <v>0.75533475656385374</v>
      </c>
      <c r="O28" s="134">
        <f>$B28*($C28*CV!O28/1000000+AF!O28*(kmreplaf*RCaf+kminsp*IC+VIpkm*ICV*0.000001)+RTF!O28*kmreplrtf*RCrtf)</f>
        <v>0.7649638864717101</v>
      </c>
      <c r="P28" s="134">
        <f>$B28*($C28*CV!P28/1000000+AF!P28*(kmreplaf*RCaf+kminsp*IC+VIpkm*ICV*0.000001)+RTF!P28*kmreplrtf*RCrtf)</f>
        <v>0.74772589721298777</v>
      </c>
      <c r="Q28" s="134">
        <f>$B28*($C28*CV!Q28/1000000+AF!Q28*(kmreplaf*RCaf+kminsp*IC+VIpkm*ICV*0.000001)+RTF!Q28*kmreplrtf*RCrtf)</f>
        <v>0.74166997870595275</v>
      </c>
      <c r="R28" s="134">
        <f>$B28*($C28*CV!R28/1000000+AF!R28*(kmreplaf*RCaf+kminsp*IC+VIpkm*ICV*0.000001)+RTF!R28*kmreplrtf*RCrtf)</f>
        <v>0.7368146149064978</v>
      </c>
      <c r="S28" s="134">
        <f>$B28*($C28*CV!S28/1000000+AF!S28*(kmreplaf*RCaf+kminsp*IC+VIpkm*ICV*0.000001)+RTF!S28*kmreplrtf*RCrtf)</f>
        <v>0.73289373239758004</v>
      </c>
      <c r="T28" s="134">
        <f>$B28*($C28*CV!T28/1000000+AF!T28*(kmreplaf*RCaf+kminsp*IC+VIpkm*ICV*0.000001)+RTF!T28*kmreplrtf*RCrtf)</f>
        <v>0.75533475656385374</v>
      </c>
      <c r="U28" s="134">
        <f>$B28*($C28*CV!U28/1000000+AF!U28*(kmreplaf*RCaf+kminsp*IC+VIpkm*ICV*0.000001)+RTF!U28*kmreplrtf*RCrtf)</f>
        <v>0.7649638864717101</v>
      </c>
      <c r="V28" s="134">
        <f>$B28*($C28*CV!V28/1000000+AF!V28*(kmreplaf*RCaf+kminsp*IC+VIpkm*ICV*0.000001)+RTF!V28*kmreplrtf*RCrtf)</f>
        <v>0.74772589721298777</v>
      </c>
      <c r="W28" s="134">
        <f>$B28*($C28*CV!W28/1000000+AF!W28*(kmreplaf*RCaf+kminsp*IC+VIpkm*ICV*0.000001)+RTF!W28*kmreplrtf*RCrtf)</f>
        <v>0.74166997870595275</v>
      </c>
      <c r="X28" s="134">
        <f>$B28*($C28*CV!X28/1000000+AF!X28*(kmreplaf*RCaf+kminsp*IC+VIpkm*ICV*0.000001)+RTF!X28*kmreplrtf*RCrtf)</f>
        <v>0.7368146149064978</v>
      </c>
      <c r="Y28" s="134">
        <f>$B28*($C28*CV!Y28/1000000+AF!Y28*(kmreplaf*RCaf+kminsp*IC+VIpkm*ICV*0.000001)+RTF!Y28*kmreplrtf*RCrtf)</f>
        <v>0.73289373239758004</v>
      </c>
      <c r="Z28" s="134">
        <f>$B28*($C28*CV!Z28/1000000+AF!Z28*(kmreplaf*RCaf+kminsp*IC+VIpkm*ICV*0.000001)+RTF!Z28*kmreplrtf*RCrtf)</f>
        <v>0.75533475656385374</v>
      </c>
      <c r="AA28" s="134">
        <f>$B28*($C28*CV!AA28/1000000+AF!AA28*(kmreplaf*RCaf+kminsp*IC+VIpkm*ICV*0.000001)+RTF!AA28*kmreplrtf*RCrtf)</f>
        <v>0.7649638864717101</v>
      </c>
      <c r="AB28" s="134">
        <f>$B28*($C28*CV!AB28/1000000+AF!AB28*(kmreplaf*RCaf+kminsp*IC+VIpkm*ICV*0.000001)+RTF!AB28*kmreplrtf*RCrtf)</f>
        <v>0.74772589721298777</v>
      </c>
      <c r="AC28" s="134">
        <f>$B28*($C28*CV!AC28/1000000+AF!AC28*(kmreplaf*RCaf+kminsp*IC+VIpkm*ICV*0.000001)+RTF!AC28*kmreplrtf*RCrtf)</f>
        <v>0.74166997870595275</v>
      </c>
      <c r="AD28" s="134">
        <f>$B28*($C28*CV!AD28/1000000+AF!AD28*(kmreplaf*RCaf+kminsp*IC+VIpkm*ICV*0.000001)+RTF!AD28*kmreplrtf*RCrtf)</f>
        <v>0.7368146149064978</v>
      </c>
      <c r="AE28" s="134">
        <f>$B28*($C28*CV!AE28/1000000+AF!AE28*(kmreplaf*RCaf+kminsp*IC+VIpkm*ICV*0.000001)+RTF!AE28*kmreplrtf*RCrtf)</f>
        <v>0.73289373239758004</v>
      </c>
      <c r="AF28" s="134">
        <f>$B28*($C28*CV!AF28/1000000+AF!AF28*(kmreplaf*RCaf+kminsp*IC+VIpkm*ICV*0.000001)+RTF!AF28*kmreplrtf*RCrtf)</f>
        <v>0.75533475656385374</v>
      </c>
      <c r="AG28" s="134">
        <f>$B28*($C28*CV!AG28/1000000+AF!AG28*(kmreplaf*RCaf+kminsp*IC+VIpkm*ICV*0.000001)+RTF!AG28*kmreplrtf*RCrtf)</f>
        <v>0.7649638864717101</v>
      </c>
      <c r="AH28" s="134">
        <f>$B28*($C28*CV!AH28/1000000+AF!AH28*(kmreplaf*RCaf+kminsp*IC+VIpkm*ICV*0.000001)+RTF!AH28*kmreplrtf*RCrtf)</f>
        <v>0.74772589721298777</v>
      </c>
      <c r="AI28" s="134">
        <f>$B28*($C28*CV!AI28/1000000+AF!AI28*(kmreplaf*RCaf+kminsp*IC+VIpkm*ICV*0.000001)+RTF!AI28*kmreplrtf*RCrtf)</f>
        <v>0.74166997870595275</v>
      </c>
      <c r="AJ28" s="134">
        <f>$B28*($C28*CV!AJ28/1000000+AF!AJ28*(kmreplaf*RCaf+kminsp*IC+VIpkm*ICV*0.000001)+RTF!AJ28*kmreplrtf*RCrtf)</f>
        <v>0.7368146149064978</v>
      </c>
      <c r="AK28" s="134">
        <f>$B28*($C28*CV!AK28/1000000+AF!AK28*(kmreplaf*RCaf+kminsp*IC+VIpkm*ICV*0.000001)+RTF!AK28*kmreplrtf*RCrtf)</f>
        <v>0.73289373239758004</v>
      </c>
      <c r="AL28" s="134">
        <f>$B28*($C28*CV!AL28/1000000+AF!AL28*(kmreplaf*RCaf+kminsp*IC+VIpkm*ICV*0.000001)+RTF!AL28*kmreplrtf*RCrtf)</f>
        <v>0.75533475656385374</v>
      </c>
      <c r="AM28" s="134">
        <f>$B28*($C28*CV!AM28/1000000+AF!AM28*(kmreplaf*RCaf+kminsp*IC+VIpkm*ICV*0.000001)+RTF!AM28*kmreplrtf*RCrtf)</f>
        <v>0.7649638864717101</v>
      </c>
      <c r="AN28" s="134">
        <f>$B28*($C28*CV!AN28/1000000+AF!AN28*(kmreplaf*RCaf+kminsp*IC+VIpkm*ICV*0.000001)+RTF!AN28*kmreplrtf*RCrtf)</f>
        <v>0.74772589721298777</v>
      </c>
      <c r="AO28" s="134">
        <f>$B28*($C28*CV!AO28/1000000+AF!AO28*(kmreplaf*RCaf+kminsp*IC+VIpkm*ICV*0.000001)+RTF!AO28*kmreplrtf*RCrtf)</f>
        <v>0.86206864537120864</v>
      </c>
      <c r="AP28" s="134">
        <f>$B28*($C28*CV!AP28/1000000+AF!AP28*(kmreplaf*RCaf+kminsp*IC+VIpkm*ICV*0.000001)+RTF!AP28*kmreplrtf*RCrtf)</f>
        <v>0.86048030332002801</v>
      </c>
      <c r="AQ28" s="134">
        <f>$B28*($C28*CV!AQ28/1000000+AF!AQ28*(kmreplaf*RCaf+kminsp*IC+VIpkm*ICV*0.000001)+RTF!AQ28*kmreplrtf*RCrtf)</f>
        <v>0.85906266881940929</v>
      </c>
      <c r="AR28" s="134">
        <f>$B28*($C28*CV!AR28/1000000+AF!AR28*(kmreplaf*RCaf+kminsp*IC+VIpkm*ICV*0.000001)+RTF!AR28*kmreplrtf*RCrtf)</f>
        <v>0.86584330064410564</v>
      </c>
      <c r="AS28" s="134">
        <f>$B28*($C28*CV!AS28/1000000+AF!AS28*(kmreplaf*RCaf+kminsp*IC+VIpkm*ICV*0.000001)+RTF!AS28*kmreplrtf*RCrtf)</f>
        <v>0.86807265101714959</v>
      </c>
      <c r="AT28" s="134">
        <f>$B28*($C28*CV!AT28/1000000+AF!AT28*(kmreplaf*RCaf+kminsp*IC+VIpkm*ICV*0.000001)+RTF!AT28*kmreplrtf*RCrtf)</f>
        <v>0.86384895994037048</v>
      </c>
      <c r="AV28" s="90"/>
    </row>
    <row r="29" spans="1:48" x14ac:dyDescent="0.25">
      <c r="A29" s="91">
        <f>pipesizes!A22</f>
        <v>200</v>
      </c>
      <c r="B29" s="94">
        <f>pipesizes!N22/1000</f>
        <v>1414.9522055319303</v>
      </c>
      <c r="C29" s="95">
        <f>pipesizes!M22</f>
        <v>30.5</v>
      </c>
      <c r="D29" s="134">
        <f>$B29*($C29*CV!D29/1000000+AF!D29*(kmreplaf*RCaf+kminsp*IC+VIpkm*ICV*0.000001)+RTF!D29*kmreplrtf*RCrtf)</f>
        <v>10.258403490106494</v>
      </c>
      <c r="E29" s="134">
        <f>$B29*($C29*CV!E29/1000000+AF!E29*(kmreplaf*RCaf+kminsp*IC+VIpkm*ICV*0.000001)+RTF!E29*kmreplrtf*RCrtf)</f>
        <v>10.155830655381362</v>
      </c>
      <c r="F29" s="134">
        <f>$B29*($C29*CV!F29/1000000+AF!F29*(kmreplaf*RCaf+kminsp*IC+VIpkm*ICV*0.000001)+RTF!F29*kmreplrtf*RCrtf)</f>
        <v>10.073592357763365</v>
      </c>
      <c r="G29" s="134">
        <f>$B29*($C29*CV!G29/1000000+AF!G29*(kmreplaf*RCaf+kminsp*IC+VIpkm*ICV*0.000001)+RTF!G29*kmreplrtf*RCrtf)</f>
        <v>10.007181947336493</v>
      </c>
      <c r="H29" s="134">
        <f>$B29*($C29*CV!H29/1000000+AF!H29*(kmreplaf*RCaf+kminsp*IC+VIpkm*ICV*0.000001)+RTF!H29*kmreplrtf*RCrtf)</f>
        <v>10.387279443727156</v>
      </c>
      <c r="I29" s="134">
        <f>$B29*($C29*CV!I29/1000000+AF!I29*(kmreplaf*RCaf+kminsp*IC+VIpkm*ICV*0.000001)+RTF!I29*kmreplrtf*RCrtf)</f>
        <v>10.550373968436828</v>
      </c>
      <c r="J29" s="134">
        <f>$B29*($C29*CV!J29/1000000+AF!J29*(kmreplaf*RCaf+kminsp*IC+VIpkm*ICV*0.000001)+RTF!J29*kmreplrtf*RCrtf)</f>
        <v>10.758130437397488</v>
      </c>
      <c r="K29" s="134">
        <f>$B29*($C29*CV!K29/1000000+AF!K29*(kmreplaf*RCaf+kminsp*IC+VIpkm*ICV*0.000001)+RTF!K29*kmreplrtf*RCrtf)</f>
        <v>10.155830655381362</v>
      </c>
      <c r="L29" s="134">
        <f>$B29*($C29*CV!L29/1000000+AF!L29*(kmreplaf*RCaf+kminsp*IC+VIpkm*ICV*0.000001)+RTF!L29*kmreplrtf*RCrtf)</f>
        <v>10.073592357763365</v>
      </c>
      <c r="M29" s="134">
        <f>$B29*($C29*CV!M29/1000000+AF!M29*(kmreplaf*RCaf+kminsp*IC+VIpkm*ICV*0.000001)+RTF!M29*kmreplrtf*RCrtf)</f>
        <v>10.007181947336493</v>
      </c>
      <c r="N29" s="134">
        <f>$B29*($C29*CV!N29/1000000+AF!N29*(kmreplaf*RCaf+kminsp*IC+VIpkm*ICV*0.000001)+RTF!N29*kmreplrtf*RCrtf)</f>
        <v>10.387279443727156</v>
      </c>
      <c r="O29" s="134">
        <f>$B29*($C29*CV!O29/1000000+AF!O29*(kmreplaf*RCaf+kminsp*IC+VIpkm*ICV*0.000001)+RTF!O29*kmreplrtf*RCrtf)</f>
        <v>10.550373968436828</v>
      </c>
      <c r="P29" s="134">
        <f>$B29*($C29*CV!P29/1000000+AF!P29*(kmreplaf*RCaf+kminsp*IC+VIpkm*ICV*0.000001)+RTF!P29*kmreplrtf*RCrtf)</f>
        <v>10.258403490106494</v>
      </c>
      <c r="Q29" s="134">
        <f>$B29*($C29*CV!Q29/1000000+AF!Q29*(kmreplaf*RCaf+kminsp*IC+VIpkm*ICV*0.000001)+RTF!Q29*kmreplrtf*RCrtf)</f>
        <v>10.155830655381362</v>
      </c>
      <c r="R29" s="134">
        <f>$B29*($C29*CV!R29/1000000+AF!R29*(kmreplaf*RCaf+kminsp*IC+VIpkm*ICV*0.000001)+RTF!R29*kmreplrtf*RCrtf)</f>
        <v>10.073592357763365</v>
      </c>
      <c r="S29" s="134">
        <f>$B29*($C29*CV!S29/1000000+AF!S29*(kmreplaf*RCaf+kminsp*IC+VIpkm*ICV*0.000001)+RTF!S29*kmreplrtf*RCrtf)</f>
        <v>10.007181947336493</v>
      </c>
      <c r="T29" s="134">
        <f>$B29*($C29*CV!T29/1000000+AF!T29*(kmreplaf*RCaf+kminsp*IC+VIpkm*ICV*0.000001)+RTF!T29*kmreplrtf*RCrtf)</f>
        <v>10.387279443727156</v>
      </c>
      <c r="U29" s="134">
        <f>$B29*($C29*CV!U29/1000000+AF!U29*(kmreplaf*RCaf+kminsp*IC+VIpkm*ICV*0.000001)+RTF!U29*kmreplrtf*RCrtf)</f>
        <v>10.550373968436828</v>
      </c>
      <c r="V29" s="134">
        <f>$B29*($C29*CV!V29/1000000+AF!V29*(kmreplaf*RCaf+kminsp*IC+VIpkm*ICV*0.000001)+RTF!V29*kmreplrtf*RCrtf)</f>
        <v>10.258403490106494</v>
      </c>
      <c r="W29" s="134">
        <f>$B29*($C29*CV!W29/1000000+AF!W29*(kmreplaf*RCaf+kminsp*IC+VIpkm*ICV*0.000001)+RTF!W29*kmreplrtf*RCrtf)</f>
        <v>10.155830655381362</v>
      </c>
      <c r="X29" s="134">
        <f>$B29*($C29*CV!X29/1000000+AF!X29*(kmreplaf*RCaf+kminsp*IC+VIpkm*ICV*0.000001)+RTF!X29*kmreplrtf*RCrtf)</f>
        <v>10.073592357763365</v>
      </c>
      <c r="Y29" s="134">
        <f>$B29*($C29*CV!Y29/1000000+AF!Y29*(kmreplaf*RCaf+kminsp*IC+VIpkm*ICV*0.000001)+RTF!Y29*kmreplrtf*RCrtf)</f>
        <v>10.007181947336493</v>
      </c>
      <c r="Z29" s="134">
        <f>$B29*($C29*CV!Z29/1000000+AF!Z29*(kmreplaf*RCaf+kminsp*IC+VIpkm*ICV*0.000001)+RTF!Z29*kmreplrtf*RCrtf)</f>
        <v>10.387279443727156</v>
      </c>
      <c r="AA29" s="134">
        <f>$B29*($C29*CV!AA29/1000000+AF!AA29*(kmreplaf*RCaf+kminsp*IC+VIpkm*ICV*0.000001)+RTF!AA29*kmreplrtf*RCrtf)</f>
        <v>10.550373968436828</v>
      </c>
      <c r="AB29" s="134">
        <f>$B29*($C29*CV!AB29/1000000+AF!AB29*(kmreplaf*RCaf+kminsp*IC+VIpkm*ICV*0.000001)+RTF!AB29*kmreplrtf*RCrtf)</f>
        <v>10.258403490106494</v>
      </c>
      <c r="AC29" s="134">
        <f>$B29*($C29*CV!AC29/1000000+AF!AC29*(kmreplaf*RCaf+kminsp*IC+VIpkm*ICV*0.000001)+RTF!AC29*kmreplrtf*RCrtf)</f>
        <v>10.155830655381362</v>
      </c>
      <c r="AD29" s="134">
        <f>$B29*($C29*CV!AD29/1000000+AF!AD29*(kmreplaf*RCaf+kminsp*IC+VIpkm*ICV*0.000001)+RTF!AD29*kmreplrtf*RCrtf)</f>
        <v>10.073592357763365</v>
      </c>
      <c r="AE29" s="134">
        <f>$B29*($C29*CV!AE29/1000000+AF!AE29*(kmreplaf*RCaf+kminsp*IC+VIpkm*ICV*0.000001)+RTF!AE29*kmreplrtf*RCrtf)</f>
        <v>10.007181947336493</v>
      </c>
      <c r="AF29" s="134">
        <f>$B29*($C29*CV!AF29/1000000+AF!AF29*(kmreplaf*RCaf+kminsp*IC+VIpkm*ICV*0.000001)+RTF!AF29*kmreplrtf*RCrtf)</f>
        <v>10.387279443727156</v>
      </c>
      <c r="AG29" s="134">
        <f>$B29*($C29*CV!AG29/1000000+AF!AG29*(kmreplaf*RCaf+kminsp*IC+VIpkm*ICV*0.000001)+RTF!AG29*kmreplrtf*RCrtf)</f>
        <v>10.550373968436828</v>
      </c>
      <c r="AH29" s="134">
        <f>$B29*($C29*CV!AH29/1000000+AF!AH29*(kmreplaf*RCaf+kminsp*IC+VIpkm*ICV*0.000001)+RTF!AH29*kmreplrtf*RCrtf)</f>
        <v>10.258403490106494</v>
      </c>
      <c r="AI29" s="134">
        <f>$B29*($C29*CV!AI29/1000000+AF!AI29*(kmreplaf*RCaf+kminsp*IC+VIpkm*ICV*0.000001)+RTF!AI29*kmreplrtf*RCrtf)</f>
        <v>11.57138136044397</v>
      </c>
      <c r="AJ29" s="134">
        <f>$B29*($C29*CV!AJ29/1000000+AF!AJ29*(kmreplaf*RCaf+kminsp*IC+VIpkm*ICV*0.000001)+RTF!AJ29*kmreplrtf*RCrtf)</f>
        <v>11.54447862941919</v>
      </c>
      <c r="AK29" s="134">
        <f>$B29*($C29*CV!AK29/1000000+AF!AK29*(kmreplaf*RCaf+kminsp*IC+VIpkm*ICV*0.000001)+RTF!AK29*kmreplrtf*RCrtf)</f>
        <v>11.520467277687212</v>
      </c>
      <c r="AL29" s="134">
        <f>$B29*($C29*CV!AL29/1000000+AF!AL29*(kmreplaf*RCaf+kminsp*IC+VIpkm*ICV*0.000001)+RTF!AL29*kmreplrtf*RCrtf)</f>
        <v>11.63531502979593</v>
      </c>
      <c r="AM29" s="134">
        <f>$B29*($C29*CV!AM29/1000000+AF!AM29*(kmreplaf*RCaf+kminsp*IC+VIpkm*ICV*0.000001)+RTF!AM29*kmreplrtf*RCrtf)</f>
        <v>11.673074914955055</v>
      </c>
      <c r="AN29" s="134">
        <f>$B29*($C29*CV!AN29/1000000+AF!AN29*(kmreplaf*RCaf+kminsp*IC+VIpkm*ICV*0.000001)+RTF!AN29*kmreplrtf*RCrtf)</f>
        <v>11.601535648657926</v>
      </c>
      <c r="AO29" s="134">
        <f>$B29*($C29*CV!AO29/1000000+AF!AO29*(kmreplaf*RCaf+kminsp*IC+VIpkm*ICV*0.000001)+RTF!AO29*kmreplrtf*RCrtf)</f>
        <v>11.57138136044397</v>
      </c>
      <c r="AP29" s="134">
        <f>$B29*($C29*CV!AP29/1000000+AF!AP29*(kmreplaf*RCaf+kminsp*IC+VIpkm*ICV*0.000001)+RTF!AP29*kmreplrtf*RCrtf)</f>
        <v>11.54447862941919</v>
      </c>
      <c r="AQ29" s="134">
        <f>$B29*($C29*CV!AQ29/1000000+AF!AQ29*(kmreplaf*RCaf+kminsp*IC+VIpkm*ICV*0.000001)+RTF!AQ29*kmreplrtf*RCrtf)</f>
        <v>11.520467277687212</v>
      </c>
      <c r="AR29" s="134">
        <f>$B29*($C29*CV!AR29/1000000+AF!AR29*(kmreplaf*RCaf+kminsp*IC+VIpkm*ICV*0.000001)+RTF!AR29*kmreplrtf*RCrtf)</f>
        <v>11.63531502979593</v>
      </c>
      <c r="AS29" s="134">
        <f>$B29*($C29*CV!AS29/1000000+AF!AS29*(kmreplaf*RCaf+kminsp*IC+VIpkm*ICV*0.000001)+RTF!AS29*kmreplrtf*RCrtf)</f>
        <v>11.673074914955055</v>
      </c>
      <c r="AT29" s="134">
        <f>$B29*($C29*CV!AT29/1000000+AF!AT29*(kmreplaf*RCaf+kminsp*IC+VIpkm*ICV*0.000001)+RTF!AT29*kmreplrtf*RCrtf)</f>
        <v>11.601535648657926</v>
      </c>
      <c r="AV29" s="90"/>
    </row>
    <row r="30" spans="1:48" x14ac:dyDescent="0.25">
      <c r="A30" s="91">
        <f>pipesizes!A23</f>
        <v>219</v>
      </c>
      <c r="B30" s="94">
        <f>pipesizes!N23/1000</f>
        <v>0.56119336137702303</v>
      </c>
      <c r="C30" s="95">
        <f>pipesizes!M23</f>
        <v>36.570262499999998</v>
      </c>
      <c r="D30" s="134">
        <f>$B30*($C30*CV!D30/1000000+AF!D30*(kmreplaf*RCaf+kminsp*IC+VIpkm*ICV*0.000001)+RTF!D30*kmreplrtf*RCrtf)</f>
        <v>4.0686518699834164E-3</v>
      </c>
      <c r="E30" s="134">
        <f>$B30*($C30*CV!E30/1000000+AF!E30*(kmreplaf*RCaf+kminsp*IC+VIpkm*ICV*0.000001)+RTF!E30*kmreplrtf*RCrtf)</f>
        <v>4.0198730431774358E-3</v>
      </c>
      <c r="F30" s="134">
        <f>$B30*($C30*CV!F30/1000000+AF!F30*(kmreplaf*RCaf+kminsp*IC+VIpkm*ICV*0.000001)+RTF!F30*kmreplrtf*RCrtf)</f>
        <v>3.9807643679899297E-3</v>
      </c>
      <c r="G30" s="134">
        <f>$B30*($C30*CV!G30/1000000+AF!G30*(kmreplaf*RCaf+kminsp*IC+VIpkm*ICV*0.000001)+RTF!G30*kmreplrtf*RCrtf)</f>
        <v>3.9491826932023782E-3</v>
      </c>
      <c r="H30" s="134">
        <f>$B30*($C30*CV!H30/1000000+AF!H30*(kmreplaf*RCaf+kminsp*IC+VIpkm*ICV*0.000001)+RTF!H30*kmreplrtf*RCrtf)</f>
        <v>4.1299392258214787E-3</v>
      </c>
      <c r="I30" s="134">
        <f>$B30*($C30*CV!I30/1000000+AF!I30*(kmreplaf*RCaf+kminsp*IC+VIpkm*ICV*0.000001)+RTF!I30*kmreplrtf*RCrtf)</f>
        <v>4.2074993283099747E-3</v>
      </c>
      <c r="J30" s="134">
        <f>$B30*($C30*CV!J30/1000000+AF!J30*(kmreplaf*RCaf+kminsp*IC+VIpkm*ICV*0.000001)+RTF!J30*kmreplrtf*RCrtf)</f>
        <v>4.3062985556532657E-3</v>
      </c>
      <c r="K30" s="134">
        <f>$B30*($C30*CV!K30/1000000+AF!K30*(kmreplaf*RCaf+kminsp*IC+VIpkm*ICV*0.000001)+RTF!K30*kmreplrtf*RCrtf)</f>
        <v>4.0198730431774358E-3</v>
      </c>
      <c r="L30" s="134">
        <f>$B30*($C30*CV!L30/1000000+AF!L30*(kmreplaf*RCaf+kminsp*IC+VIpkm*ICV*0.000001)+RTF!L30*kmreplrtf*RCrtf)</f>
        <v>3.9807643679899297E-3</v>
      </c>
      <c r="M30" s="134">
        <f>$B30*($C30*CV!M30/1000000+AF!M30*(kmreplaf*RCaf+kminsp*IC+VIpkm*ICV*0.000001)+RTF!M30*kmreplrtf*RCrtf)</f>
        <v>3.9491826932023782E-3</v>
      </c>
      <c r="N30" s="134">
        <f>$B30*($C30*CV!N30/1000000+AF!N30*(kmreplaf*RCaf+kminsp*IC+VIpkm*ICV*0.000001)+RTF!N30*kmreplrtf*RCrtf)</f>
        <v>4.1299392258214787E-3</v>
      </c>
      <c r="O30" s="134">
        <f>$B30*($C30*CV!O30/1000000+AF!O30*(kmreplaf*RCaf+kminsp*IC+VIpkm*ICV*0.000001)+RTF!O30*kmreplrtf*RCrtf)</f>
        <v>4.2074993283099747E-3</v>
      </c>
      <c r="P30" s="134">
        <f>$B30*($C30*CV!P30/1000000+AF!P30*(kmreplaf*RCaf+kminsp*IC+VIpkm*ICV*0.000001)+RTF!P30*kmreplrtf*RCrtf)</f>
        <v>4.0686518699834164E-3</v>
      </c>
      <c r="Q30" s="134">
        <f>$B30*($C30*CV!Q30/1000000+AF!Q30*(kmreplaf*RCaf+kminsp*IC+VIpkm*ICV*0.000001)+RTF!Q30*kmreplrtf*RCrtf)</f>
        <v>4.0198730431774358E-3</v>
      </c>
      <c r="R30" s="134">
        <f>$B30*($C30*CV!R30/1000000+AF!R30*(kmreplaf*RCaf+kminsp*IC+VIpkm*ICV*0.000001)+RTF!R30*kmreplrtf*RCrtf)</f>
        <v>3.9807643679899297E-3</v>
      </c>
      <c r="S30" s="134">
        <f>$B30*($C30*CV!S30/1000000+AF!S30*(kmreplaf*RCaf+kminsp*IC+VIpkm*ICV*0.000001)+RTF!S30*kmreplrtf*RCrtf)</f>
        <v>3.9491826932023782E-3</v>
      </c>
      <c r="T30" s="134">
        <f>$B30*($C30*CV!T30/1000000+AF!T30*(kmreplaf*RCaf+kminsp*IC+VIpkm*ICV*0.000001)+RTF!T30*kmreplrtf*RCrtf)</f>
        <v>4.1299392258214787E-3</v>
      </c>
      <c r="U30" s="134">
        <f>$B30*($C30*CV!U30/1000000+AF!U30*(kmreplaf*RCaf+kminsp*IC+VIpkm*ICV*0.000001)+RTF!U30*kmreplrtf*RCrtf)</f>
        <v>4.2074993283099747E-3</v>
      </c>
      <c r="V30" s="134">
        <f>$B30*($C30*CV!V30/1000000+AF!V30*(kmreplaf*RCaf+kminsp*IC+VIpkm*ICV*0.000001)+RTF!V30*kmreplrtf*RCrtf)</f>
        <v>4.0686518699834164E-3</v>
      </c>
      <c r="W30" s="134">
        <f>$B30*($C30*CV!W30/1000000+AF!W30*(kmreplaf*RCaf+kminsp*IC+VIpkm*ICV*0.000001)+RTF!W30*kmreplrtf*RCrtf)</f>
        <v>4.0198730431774358E-3</v>
      </c>
      <c r="X30" s="134">
        <f>$B30*($C30*CV!X30/1000000+AF!X30*(kmreplaf*RCaf+kminsp*IC+VIpkm*ICV*0.000001)+RTF!X30*kmreplrtf*RCrtf)</f>
        <v>3.9807643679899297E-3</v>
      </c>
      <c r="Y30" s="134">
        <f>$B30*($C30*CV!Y30/1000000+AF!Y30*(kmreplaf*RCaf+kminsp*IC+VIpkm*ICV*0.000001)+RTF!Y30*kmreplrtf*RCrtf)</f>
        <v>3.9491826932023782E-3</v>
      </c>
      <c r="Z30" s="134">
        <f>$B30*($C30*CV!Z30/1000000+AF!Z30*(kmreplaf*RCaf+kminsp*IC+VIpkm*ICV*0.000001)+RTF!Z30*kmreplrtf*RCrtf)</f>
        <v>4.1299392258214787E-3</v>
      </c>
      <c r="AA30" s="134">
        <f>$B30*($C30*CV!AA30/1000000+AF!AA30*(kmreplaf*RCaf+kminsp*IC+VIpkm*ICV*0.000001)+RTF!AA30*kmreplrtf*RCrtf)</f>
        <v>4.2074993283099747E-3</v>
      </c>
      <c r="AB30" s="134">
        <f>$B30*($C30*CV!AB30/1000000+AF!AB30*(kmreplaf*RCaf+kminsp*IC+VIpkm*ICV*0.000001)+RTF!AB30*kmreplrtf*RCrtf)</f>
        <v>4.0686518699834164E-3</v>
      </c>
      <c r="AC30" s="134">
        <f>$B30*($C30*CV!AC30/1000000+AF!AC30*(kmreplaf*RCaf+kminsp*IC+VIpkm*ICV*0.000001)+RTF!AC30*kmreplrtf*RCrtf)</f>
        <v>4.0198730431774358E-3</v>
      </c>
      <c r="AD30" s="134">
        <f>$B30*($C30*CV!AD30/1000000+AF!AD30*(kmreplaf*RCaf+kminsp*IC+VIpkm*ICV*0.000001)+RTF!AD30*kmreplrtf*RCrtf)</f>
        <v>3.9807643679899297E-3</v>
      </c>
      <c r="AE30" s="134">
        <f>$B30*($C30*CV!AE30/1000000+AF!AE30*(kmreplaf*RCaf+kminsp*IC+VIpkm*ICV*0.000001)+RTF!AE30*kmreplrtf*RCrtf)</f>
        <v>3.9491826932023782E-3</v>
      </c>
      <c r="AF30" s="134">
        <f>$B30*($C30*CV!AF30/1000000+AF!AF30*(kmreplaf*RCaf+kminsp*IC+VIpkm*ICV*0.000001)+RTF!AF30*kmreplrtf*RCrtf)</f>
        <v>4.1299392258214787E-3</v>
      </c>
      <c r="AG30" s="134">
        <f>$B30*($C30*CV!AG30/1000000+AF!AG30*(kmreplaf*RCaf+kminsp*IC+VIpkm*ICV*0.000001)+RTF!AG30*kmreplrtf*RCrtf)</f>
        <v>4.2074993283099747E-3</v>
      </c>
      <c r="AH30" s="134">
        <f>$B30*($C30*CV!AH30/1000000+AF!AH30*(kmreplaf*RCaf+kminsp*IC+VIpkm*ICV*0.000001)+RTF!AH30*kmreplrtf*RCrtf)</f>
        <v>4.0686518699834164E-3</v>
      </c>
      <c r="AI30" s="134">
        <f>$B30*($C30*CV!AI30/1000000+AF!AI30*(kmreplaf*RCaf+kminsp*IC+VIpkm*ICV*0.000001)+RTF!AI30*kmreplrtf*RCrtf)</f>
        <v>4.4831501675582945E-3</v>
      </c>
      <c r="AJ30" s="134">
        <f>$B30*($C30*CV!AJ30/1000000+AF!AJ30*(kmreplaf*RCaf+kminsp*IC+VIpkm*ICV*0.000001)+RTF!AJ30*kmreplrtf*RCrtf)</f>
        <v>4.4703564911352713E-3</v>
      </c>
      <c r="AK30" s="134">
        <f>$B30*($C30*CV!AK30/1000000+AF!AK30*(kmreplaf*RCaf+kminsp*IC+VIpkm*ICV*0.000001)+RTF!AK30*kmreplrtf*RCrtf)</f>
        <v>4.4589378190214484E-3</v>
      </c>
      <c r="AL30" s="134">
        <f>$B30*($C30*CV!AL30/1000000+AF!AL30*(kmreplaf*RCaf+kminsp*IC+VIpkm*ICV*0.000001)+RTF!AL30*kmreplrtf*RCrtf)</f>
        <v>4.5135540205155341E-3</v>
      </c>
      <c r="AM30" s="134">
        <f>$B30*($C30*CV!AM30/1000000+AF!AM30*(kmreplaf*RCaf+kminsp*IC+VIpkm*ICV*0.000001)+RTF!AM30*kmreplrtf*RCrtf)</f>
        <v>4.5315108499560629E-3</v>
      </c>
      <c r="AN30" s="134">
        <f>$B30*($C30*CV!AN30/1000000+AF!AN30*(kmreplaf*RCaf+kminsp*IC+VIpkm*ICV*0.000001)+RTF!AN30*kmreplrtf*RCrtf)</f>
        <v>4.4974901319961291E-3</v>
      </c>
      <c r="AO30" s="134">
        <f>$B30*($C30*CV!AO30/1000000+AF!AO30*(kmreplaf*RCaf+kminsp*IC+VIpkm*ICV*0.000001)+RTF!AO30*kmreplrtf*RCrtf)</f>
        <v>4.4831501675582945E-3</v>
      </c>
      <c r="AP30" s="134">
        <f>$B30*($C30*CV!AP30/1000000+AF!AP30*(kmreplaf*RCaf+kminsp*IC+VIpkm*ICV*0.000001)+RTF!AP30*kmreplrtf*RCrtf)</f>
        <v>4.4703564911352713E-3</v>
      </c>
      <c r="AQ30" s="134">
        <f>$B30*($C30*CV!AQ30/1000000+AF!AQ30*(kmreplaf*RCaf+kminsp*IC+VIpkm*ICV*0.000001)+RTF!AQ30*kmreplrtf*RCrtf)</f>
        <v>4.4589378190214484E-3</v>
      </c>
      <c r="AR30" s="134">
        <f>$B30*($C30*CV!AR30/1000000+AF!AR30*(kmreplaf*RCaf+kminsp*IC+VIpkm*ICV*0.000001)+RTF!AR30*kmreplrtf*RCrtf)</f>
        <v>4.5135540205155341E-3</v>
      </c>
      <c r="AS30" s="134">
        <f>$B30*($C30*CV!AS30/1000000+AF!AS30*(kmreplaf*RCaf+kminsp*IC+VIpkm*ICV*0.000001)+RTF!AS30*kmreplrtf*RCrtf)</f>
        <v>4.5315108499560629E-3</v>
      </c>
      <c r="AT30" s="134">
        <f>$B30*($C30*CV!AT30/1000000+AF!AT30*(kmreplaf*RCaf+kminsp*IC+VIpkm*ICV*0.000001)+RTF!AT30*kmreplrtf*RCrtf)</f>
        <v>4.4974901319961291E-3</v>
      </c>
      <c r="AV30" s="90"/>
    </row>
    <row r="31" spans="1:48" x14ac:dyDescent="0.25">
      <c r="A31" s="91">
        <f>pipesizes!A24</f>
        <v>225</v>
      </c>
      <c r="B31" s="94">
        <f>pipesizes!N24/1000</f>
        <v>44.800363744324343</v>
      </c>
      <c r="C31" s="95">
        <f>pipesizes!M24</f>
        <v>38.601562499999993</v>
      </c>
      <c r="D31" s="134">
        <f>$B31*($C31*CV!D31/1000000+AF!D31*(kmreplaf*RCaf+kminsp*IC+VIpkm*ICV*0.000001)+RTF!D31*kmreplrtf*RCrtf)</f>
        <v>0.32480263714635149</v>
      </c>
      <c r="E31" s="134">
        <f>$B31*($C31*CV!E31/1000000+AF!E31*(kmreplaf*RCaf+kminsp*IC+VIpkm*ICV*0.000001)+RTF!E31*kmreplrtf*RCrtf)</f>
        <v>0.32069230258734083</v>
      </c>
      <c r="F31" s="134">
        <f>$B31*($C31*CV!F31/1000000+AF!F31*(kmreplaf*RCaf+kminsp*IC+VIpkm*ICV*0.000001)+RTF!F31*kmreplrtf*RCrtf)</f>
        <v>0.31739682072141318</v>
      </c>
      <c r="G31" s="134">
        <f>$B31*($C31*CV!G31/1000000+AF!G31*(kmreplaf*RCaf+kminsp*IC+VIpkm*ICV*0.000001)+RTF!G31*kmreplrtf*RCrtf)</f>
        <v>0.31473559949469038</v>
      </c>
      <c r="H31" s="134">
        <f>$B31*($C31*CV!H31/1000000+AF!H31*(kmreplaf*RCaf+kminsp*IC+VIpkm*ICV*0.000001)+RTF!H31*kmreplrtf*RCrtf)</f>
        <v>0.32996699949835229</v>
      </c>
      <c r="I31" s="134">
        <f>$B31*($C31*CV!I31/1000000+AF!I31*(kmreplaf*RCaf+kminsp*IC+VIpkm*ICV*0.000001)+RTF!I31*kmreplrtf*RCrtf)</f>
        <v>0.3365025804160095</v>
      </c>
      <c r="J31" s="134">
        <f>$B31*($C31*CV!J31/1000000+AF!J31*(kmreplaf*RCaf+kminsp*IC+VIpkm*ICV*0.000001)+RTF!J31*kmreplrtf*RCrtf)</f>
        <v>0.34482787040643814</v>
      </c>
      <c r="K31" s="134">
        <f>$B31*($C31*CV!K31/1000000+AF!K31*(kmreplaf*RCaf+kminsp*IC+VIpkm*ICV*0.000001)+RTF!K31*kmreplrtf*RCrtf)</f>
        <v>0.32069230258734083</v>
      </c>
      <c r="L31" s="134">
        <f>$B31*($C31*CV!L31/1000000+AF!L31*(kmreplaf*RCaf+kminsp*IC+VIpkm*ICV*0.000001)+RTF!L31*kmreplrtf*RCrtf)</f>
        <v>0.31739682072141318</v>
      </c>
      <c r="M31" s="134">
        <f>$B31*($C31*CV!M31/1000000+AF!M31*(kmreplaf*RCaf+kminsp*IC+VIpkm*ICV*0.000001)+RTF!M31*kmreplrtf*RCrtf)</f>
        <v>0.31473559949469038</v>
      </c>
      <c r="N31" s="134">
        <f>$B31*($C31*CV!N31/1000000+AF!N31*(kmreplaf*RCaf+kminsp*IC+VIpkm*ICV*0.000001)+RTF!N31*kmreplrtf*RCrtf)</f>
        <v>0.32996699949835229</v>
      </c>
      <c r="O31" s="134">
        <f>$B31*($C31*CV!O31/1000000+AF!O31*(kmreplaf*RCaf+kminsp*IC+VIpkm*ICV*0.000001)+RTF!O31*kmreplrtf*RCrtf)</f>
        <v>0.3365025804160095</v>
      </c>
      <c r="P31" s="134">
        <f>$B31*($C31*CV!P31/1000000+AF!P31*(kmreplaf*RCaf+kminsp*IC+VIpkm*ICV*0.000001)+RTF!P31*kmreplrtf*RCrtf)</f>
        <v>0.32480263714635149</v>
      </c>
      <c r="Q31" s="134">
        <f>$B31*($C31*CV!Q31/1000000+AF!Q31*(kmreplaf*RCaf+kminsp*IC+VIpkm*ICV*0.000001)+RTF!Q31*kmreplrtf*RCrtf)</f>
        <v>0.32069230258734083</v>
      </c>
      <c r="R31" s="134">
        <f>$B31*($C31*CV!R31/1000000+AF!R31*(kmreplaf*RCaf+kminsp*IC+VIpkm*ICV*0.000001)+RTF!R31*kmreplrtf*RCrtf)</f>
        <v>0.31739682072141318</v>
      </c>
      <c r="S31" s="134">
        <f>$B31*($C31*CV!S31/1000000+AF!S31*(kmreplaf*RCaf+kminsp*IC+VIpkm*ICV*0.000001)+RTF!S31*kmreplrtf*RCrtf)</f>
        <v>0.31473559949469038</v>
      </c>
      <c r="T31" s="134">
        <f>$B31*($C31*CV!T31/1000000+AF!T31*(kmreplaf*RCaf+kminsp*IC+VIpkm*ICV*0.000001)+RTF!T31*kmreplrtf*RCrtf)</f>
        <v>0.32996699949835229</v>
      </c>
      <c r="U31" s="134">
        <f>$B31*($C31*CV!U31/1000000+AF!U31*(kmreplaf*RCaf+kminsp*IC+VIpkm*ICV*0.000001)+RTF!U31*kmreplrtf*RCrtf)</f>
        <v>0.3365025804160095</v>
      </c>
      <c r="V31" s="134">
        <f>$B31*($C31*CV!V31/1000000+AF!V31*(kmreplaf*RCaf+kminsp*IC+VIpkm*ICV*0.000001)+RTF!V31*kmreplrtf*RCrtf)</f>
        <v>0.32480263714635149</v>
      </c>
      <c r="W31" s="134">
        <f>$B31*($C31*CV!W31/1000000+AF!W31*(kmreplaf*RCaf+kminsp*IC+VIpkm*ICV*0.000001)+RTF!W31*kmreplrtf*RCrtf)</f>
        <v>0.32069230258734083</v>
      </c>
      <c r="X31" s="134">
        <f>$B31*($C31*CV!X31/1000000+AF!X31*(kmreplaf*RCaf+kminsp*IC+VIpkm*ICV*0.000001)+RTF!X31*kmreplrtf*RCrtf)</f>
        <v>0.31739682072141318</v>
      </c>
      <c r="Y31" s="134">
        <f>$B31*($C31*CV!Y31/1000000+AF!Y31*(kmreplaf*RCaf+kminsp*IC+VIpkm*ICV*0.000001)+RTF!Y31*kmreplrtf*RCrtf)</f>
        <v>0.31473559949469038</v>
      </c>
      <c r="Z31" s="134">
        <f>$B31*($C31*CV!Z31/1000000+AF!Z31*(kmreplaf*RCaf+kminsp*IC+VIpkm*ICV*0.000001)+RTF!Z31*kmreplrtf*RCrtf)</f>
        <v>0.32996699949835229</v>
      </c>
      <c r="AA31" s="134">
        <f>$B31*($C31*CV!AA31/1000000+AF!AA31*(kmreplaf*RCaf+kminsp*IC+VIpkm*ICV*0.000001)+RTF!AA31*kmreplrtf*RCrtf)</f>
        <v>0.3365025804160095</v>
      </c>
      <c r="AB31" s="134">
        <f>$B31*($C31*CV!AB31/1000000+AF!AB31*(kmreplaf*RCaf+kminsp*IC+VIpkm*ICV*0.000001)+RTF!AB31*kmreplrtf*RCrtf)</f>
        <v>0.32480263714635149</v>
      </c>
      <c r="AC31" s="134">
        <f>$B31*($C31*CV!AC31/1000000+AF!AC31*(kmreplaf*RCaf+kminsp*IC+VIpkm*ICV*0.000001)+RTF!AC31*kmreplrtf*RCrtf)</f>
        <v>0.32069230258734083</v>
      </c>
      <c r="AD31" s="134">
        <f>$B31*($C31*CV!AD31/1000000+AF!AD31*(kmreplaf*RCaf+kminsp*IC+VIpkm*ICV*0.000001)+RTF!AD31*kmreplrtf*RCrtf)</f>
        <v>0.31739682072141318</v>
      </c>
      <c r="AE31" s="134">
        <f>$B31*($C31*CV!AE31/1000000+AF!AE31*(kmreplaf*RCaf+kminsp*IC+VIpkm*ICV*0.000001)+RTF!AE31*kmreplrtf*RCrtf)</f>
        <v>0.31473559949469038</v>
      </c>
      <c r="AF31" s="134">
        <f>$B31*($C31*CV!AF31/1000000+AF!AF31*(kmreplaf*RCaf+kminsp*IC+VIpkm*ICV*0.000001)+RTF!AF31*kmreplrtf*RCrtf)</f>
        <v>0.32996699949835229</v>
      </c>
      <c r="AG31" s="134">
        <f>$B31*($C31*CV!AG31/1000000+AF!AG31*(kmreplaf*RCaf+kminsp*IC+VIpkm*ICV*0.000001)+RTF!AG31*kmreplrtf*RCrtf)</f>
        <v>0.3365025804160095</v>
      </c>
      <c r="AH31" s="134">
        <f>$B31*($C31*CV!AH31/1000000+AF!AH31*(kmreplaf*RCaf+kminsp*IC+VIpkm*ICV*0.000001)+RTF!AH31*kmreplrtf*RCrtf)</f>
        <v>0.32480263714635149</v>
      </c>
      <c r="AI31" s="134">
        <f>$B31*($C31*CV!AI31/1000000+AF!AI31*(kmreplaf*RCaf+kminsp*IC+VIpkm*ICV*0.000001)+RTF!AI31*kmreplrtf*RCrtf)</f>
        <v>0.35505390558724809</v>
      </c>
      <c r="AJ31" s="134">
        <f>$B31*($C31*CV!AJ31/1000000+AF!AJ31*(kmreplaf*RCaf+kminsp*IC+VIpkm*ICV*0.000001)+RTF!AJ31*kmreplrtf*RCrtf)</f>
        <v>0.35397584992700182</v>
      </c>
      <c r="AK31" s="134">
        <f>$B31*($C31*CV!AK31/1000000+AF!AK31*(kmreplaf*RCaf+kminsp*IC+VIpkm*ICV*0.000001)+RTF!AK31*kmreplrtf*RCrtf)</f>
        <v>0.35301365863047601</v>
      </c>
      <c r="AL31" s="134">
        <f>$B31*($C31*CV!AL31/1000000+AF!AL31*(kmreplaf*RCaf+kminsp*IC+VIpkm*ICV*0.000001)+RTF!AL31*kmreplrtf*RCrtf)</f>
        <v>0.35761587797814398</v>
      </c>
      <c r="AM31" s="134">
        <f>$B31*($C31*CV!AM31/1000000+AF!AM31*(kmreplaf*RCaf+kminsp*IC+VIpkm*ICV*0.000001)+RTF!AM31*kmreplrtf*RCrtf)</f>
        <v>0.35912900532155556</v>
      </c>
      <c r="AN31" s="134">
        <f>$B31*($C31*CV!AN31/1000000+AF!AN31*(kmreplaf*RCaf+kminsp*IC+VIpkm*ICV*0.000001)+RTF!AN31*kmreplrtf*RCrtf)</f>
        <v>0.35626225878602946</v>
      </c>
      <c r="AO31" s="134">
        <f>$B31*($C31*CV!AO31/1000000+AF!AO31*(kmreplaf*RCaf+kminsp*IC+VIpkm*ICV*0.000001)+RTF!AO31*kmreplrtf*RCrtf)</f>
        <v>0.35505390558724809</v>
      </c>
      <c r="AP31" s="134">
        <f>$B31*($C31*CV!AP31/1000000+AF!AP31*(kmreplaf*RCaf+kminsp*IC+VIpkm*ICV*0.000001)+RTF!AP31*kmreplrtf*RCrtf)</f>
        <v>0.35397584992700182</v>
      </c>
      <c r="AQ31" s="134">
        <f>$B31*($C31*CV!AQ31/1000000+AF!AQ31*(kmreplaf*RCaf+kminsp*IC+VIpkm*ICV*0.000001)+RTF!AQ31*kmreplrtf*RCrtf)</f>
        <v>0.35301365863047601</v>
      </c>
      <c r="AR31" s="134">
        <f>$B31*($C31*CV!AR31/1000000+AF!AR31*(kmreplaf*RCaf+kminsp*IC+VIpkm*ICV*0.000001)+RTF!AR31*kmreplrtf*RCrtf)</f>
        <v>0.35761587797814398</v>
      </c>
      <c r="AS31" s="134">
        <f>$B31*($C31*CV!AS31/1000000+AF!AS31*(kmreplaf*RCaf+kminsp*IC+VIpkm*ICV*0.000001)+RTF!AS31*kmreplrtf*RCrtf)</f>
        <v>0.35912900532155556</v>
      </c>
      <c r="AT31" s="134">
        <f>$B31*($C31*CV!AT31/1000000+AF!AT31*(kmreplaf*RCaf+kminsp*IC+VIpkm*ICV*0.000001)+RTF!AT31*kmreplrtf*RCrtf)</f>
        <v>0.35626225878602946</v>
      </c>
      <c r="AV31" s="90"/>
    </row>
    <row r="32" spans="1:48" x14ac:dyDescent="0.25">
      <c r="A32" s="91">
        <f>pipesizes!A25</f>
        <v>250</v>
      </c>
      <c r="B32" s="94">
        <f>pipesizes!N25/1000</f>
        <v>874.32615677468948</v>
      </c>
      <c r="C32" s="95">
        <f>pipesizes!M25</f>
        <v>47.65625</v>
      </c>
      <c r="D32" s="134">
        <f>$B32*($C32*CV!D32/1000000+AF!D32*(kmreplaf*RCaf+kminsp*IC+VIpkm*ICV*0.000001)+RTF!D32*kmreplrtf*RCrtf)</f>
        <v>6.3388646366164982</v>
      </c>
      <c r="E32" s="134">
        <f>$B32*($C32*CV!E32/1000000+AF!E32*(kmreplaf*RCaf+kminsp*IC+VIpkm*ICV*0.000001)+RTF!E32*kmreplrtf*RCrtf)</f>
        <v>6.2398306904254994</v>
      </c>
      <c r="F32" s="134">
        <f>$B32*($C32*CV!F32/1000000+AF!F32*(kmreplaf*RCaf+kminsp*IC+VIpkm*ICV*0.000001)+RTF!F32*kmreplrtf*RCrtf)</f>
        <v>6.1604297148849003</v>
      </c>
      <c r="G32" s="134">
        <f>$B32*($C32*CV!G32/1000000+AF!G32*(kmreplaf*RCaf+kminsp*IC+VIpkm*ICV*0.000001)+RTF!G32*kmreplrtf*RCrtf)</f>
        <v>6.0963105450251494</v>
      </c>
      <c r="H32" s="134">
        <f>$B32*($C32*CV!H32/1000000+AF!H32*(kmreplaf*RCaf+kminsp*IC+VIpkm*ICV*0.000001)+RTF!H32*kmreplrtf*RCrtf)</f>
        <v>6.4632942118581704</v>
      </c>
      <c r="I32" s="134">
        <f>$B32*($C32*CV!I32/1000000+AF!I32*(kmreplaf*RCaf+kminsp*IC+VIpkm*ICV*0.000001)+RTF!I32*kmreplrtf*RCrtf)</f>
        <v>6.6207617755403767</v>
      </c>
      <c r="J32" s="134">
        <f>$B32*($C32*CV!J32/1000000+AF!J32*(kmreplaf*RCaf+kminsp*IC+VIpkm*ICV*0.000001)+RTF!J32*kmreplrtf*RCrtf)</f>
        <v>6.8213503916492852</v>
      </c>
      <c r="K32" s="134">
        <f>$B32*($C32*CV!K32/1000000+AF!K32*(kmreplaf*RCaf+kminsp*IC+VIpkm*ICV*0.000001)+RTF!K32*kmreplrtf*RCrtf)</f>
        <v>6.2398306904254994</v>
      </c>
      <c r="L32" s="134">
        <f>$B32*($C32*CV!L32/1000000+AF!L32*(kmreplaf*RCaf+kminsp*IC+VIpkm*ICV*0.000001)+RTF!L32*kmreplrtf*RCrtf)</f>
        <v>6.1604297148849003</v>
      </c>
      <c r="M32" s="134">
        <f>$B32*($C32*CV!M32/1000000+AF!M32*(kmreplaf*RCaf+kminsp*IC+VIpkm*ICV*0.000001)+RTF!M32*kmreplrtf*RCrtf)</f>
        <v>6.0963105450251494</v>
      </c>
      <c r="N32" s="134">
        <f>$B32*($C32*CV!N32/1000000+AF!N32*(kmreplaf*RCaf+kminsp*IC+VIpkm*ICV*0.000001)+RTF!N32*kmreplrtf*RCrtf)</f>
        <v>6.4632942118581704</v>
      </c>
      <c r="O32" s="134">
        <f>$B32*($C32*CV!O32/1000000+AF!O32*(kmreplaf*RCaf+kminsp*IC+VIpkm*ICV*0.000001)+RTF!O32*kmreplrtf*RCrtf)</f>
        <v>6.6207617755403767</v>
      </c>
      <c r="P32" s="134">
        <f>$B32*($C32*CV!P32/1000000+AF!P32*(kmreplaf*RCaf+kminsp*IC+VIpkm*ICV*0.000001)+RTF!P32*kmreplrtf*RCrtf)</f>
        <v>6.3388646366164982</v>
      </c>
      <c r="Q32" s="134">
        <f>$B32*($C32*CV!Q32/1000000+AF!Q32*(kmreplaf*RCaf+kminsp*IC+VIpkm*ICV*0.000001)+RTF!Q32*kmreplrtf*RCrtf)</f>
        <v>6.2398306904254994</v>
      </c>
      <c r="R32" s="134">
        <f>$B32*($C32*CV!R32/1000000+AF!R32*(kmreplaf*RCaf+kminsp*IC+VIpkm*ICV*0.000001)+RTF!R32*kmreplrtf*RCrtf)</f>
        <v>6.1604297148849003</v>
      </c>
      <c r="S32" s="134">
        <f>$B32*($C32*CV!S32/1000000+AF!S32*(kmreplaf*RCaf+kminsp*IC+VIpkm*ICV*0.000001)+RTF!S32*kmreplrtf*RCrtf)</f>
        <v>6.0963105450251494</v>
      </c>
      <c r="T32" s="134">
        <f>$B32*($C32*CV!T32/1000000+AF!T32*(kmreplaf*RCaf+kminsp*IC+VIpkm*ICV*0.000001)+RTF!T32*kmreplrtf*RCrtf)</f>
        <v>6.4632942118581704</v>
      </c>
      <c r="U32" s="134">
        <f>$B32*($C32*CV!U32/1000000+AF!U32*(kmreplaf*RCaf+kminsp*IC+VIpkm*ICV*0.000001)+RTF!U32*kmreplrtf*RCrtf)</f>
        <v>6.6207617755403767</v>
      </c>
      <c r="V32" s="134">
        <f>$B32*($C32*CV!V32/1000000+AF!V32*(kmreplaf*RCaf+kminsp*IC+VIpkm*ICV*0.000001)+RTF!V32*kmreplrtf*RCrtf)</f>
        <v>6.3388646366164982</v>
      </c>
      <c r="W32" s="134">
        <f>$B32*($C32*CV!W32/1000000+AF!W32*(kmreplaf*RCaf+kminsp*IC+VIpkm*ICV*0.000001)+RTF!W32*kmreplrtf*RCrtf)</f>
        <v>6.2398306904254994</v>
      </c>
      <c r="X32" s="134">
        <f>$B32*($C32*CV!X32/1000000+AF!X32*(kmreplaf*RCaf+kminsp*IC+VIpkm*ICV*0.000001)+RTF!X32*kmreplrtf*RCrtf)</f>
        <v>6.1604297148849003</v>
      </c>
      <c r="Y32" s="134">
        <f>$B32*($C32*CV!Y32/1000000+AF!Y32*(kmreplaf*RCaf+kminsp*IC+VIpkm*ICV*0.000001)+RTF!Y32*kmreplrtf*RCrtf)</f>
        <v>6.0963105450251494</v>
      </c>
      <c r="Z32" s="134">
        <f>$B32*($C32*CV!Z32/1000000+AF!Z32*(kmreplaf*RCaf+kminsp*IC+VIpkm*ICV*0.000001)+RTF!Z32*kmreplrtf*RCrtf)</f>
        <v>6.4632942118581704</v>
      </c>
      <c r="AA32" s="134">
        <f>$B32*($C32*CV!AA32/1000000+AF!AA32*(kmreplaf*RCaf+kminsp*IC+VIpkm*ICV*0.000001)+RTF!AA32*kmreplrtf*RCrtf)</f>
        <v>6.6207617755403767</v>
      </c>
      <c r="AB32" s="134">
        <f>$B32*($C32*CV!AB32/1000000+AF!AB32*(kmreplaf*RCaf+kminsp*IC+VIpkm*ICV*0.000001)+RTF!AB32*kmreplrtf*RCrtf)</f>
        <v>6.3388646366164982</v>
      </c>
      <c r="AC32" s="134">
        <f>$B32*($C32*CV!AC32/1000000+AF!AC32*(kmreplaf*RCaf+kminsp*IC+VIpkm*ICV*0.000001)+RTF!AC32*kmreplrtf*RCrtf)</f>
        <v>6.6823292959223304</v>
      </c>
      <c r="AD32" s="134">
        <f>$B32*($C32*CV!AD32/1000000+AF!AD32*(kmreplaf*RCaf+kminsp*IC+VIpkm*ICV*0.000001)+RTF!AD32*kmreplrtf*RCrtf)</f>
        <v>6.6563547420958855</v>
      </c>
      <c r="AE32" s="134">
        <f>$B32*($C32*CV!AE32/1000000+AF!AE32*(kmreplaf*RCaf+kminsp*IC+VIpkm*ICV*0.000001)+RTF!AE32*kmreplrtf*RCrtf)</f>
        <v>6.6331718114323239</v>
      </c>
      <c r="AF32" s="134">
        <f>$B32*($C32*CV!AF32/1000000+AF!AF32*(kmreplaf*RCaf+kminsp*IC+VIpkm*ICV*0.000001)+RTF!AF32*kmreplrtf*RCrtf)</f>
        <v>6.7440571753103002</v>
      </c>
      <c r="AG32" s="134">
        <f>$B32*($C32*CV!AG32/1000000+AF!AG32*(kmreplaf*RCaf+kminsp*IC+VIpkm*ICV*0.000001)+RTF!AG32*kmreplrtf*RCrtf)</f>
        <v>6.7805142981445092</v>
      </c>
      <c r="AH32" s="134">
        <f>$B32*($C32*CV!AH32/1000000+AF!AH32*(kmreplaf*RCaf+kminsp*IC+VIpkm*ICV*0.000001)+RTF!AH32*kmreplrtf*RCrtf)</f>
        <v>6.7114432242290913</v>
      </c>
      <c r="AI32" s="134">
        <f>$B32*($C32*CV!AI32/1000000+AF!AI32*(kmreplaf*RCaf+kminsp*IC+VIpkm*ICV*0.000001)+RTF!AI32*kmreplrtf*RCrtf)</f>
        <v>6.6823292959223304</v>
      </c>
      <c r="AJ32" s="134">
        <f>$B32*($C32*CV!AJ32/1000000+AF!AJ32*(kmreplaf*RCaf+kminsp*IC+VIpkm*ICV*0.000001)+RTF!AJ32*kmreplrtf*RCrtf)</f>
        <v>6.6563547420958855</v>
      </c>
      <c r="AK32" s="134">
        <f>$B32*($C32*CV!AK32/1000000+AF!AK32*(kmreplaf*RCaf+kminsp*IC+VIpkm*ICV*0.000001)+RTF!AK32*kmreplrtf*RCrtf)</f>
        <v>6.6331718114323239</v>
      </c>
      <c r="AL32" s="134">
        <f>$B32*($C32*CV!AL32/1000000+AF!AL32*(kmreplaf*RCaf+kminsp*IC+VIpkm*ICV*0.000001)+RTF!AL32*kmreplrtf*RCrtf)</f>
        <v>6.7440571753103002</v>
      </c>
      <c r="AM32" s="134">
        <f>$B32*($C32*CV!AM32/1000000+AF!AM32*(kmreplaf*RCaf+kminsp*IC+VIpkm*ICV*0.000001)+RTF!AM32*kmreplrtf*RCrtf)</f>
        <v>6.7805142981445092</v>
      </c>
      <c r="AN32" s="134">
        <f>$B32*($C32*CV!AN32/1000000+AF!AN32*(kmreplaf*RCaf+kminsp*IC+VIpkm*ICV*0.000001)+RTF!AN32*kmreplrtf*RCrtf)</f>
        <v>6.7114432242290913</v>
      </c>
      <c r="AO32" s="134">
        <f>$B32*($C32*CV!AO32/1000000+AF!AO32*(kmreplaf*RCaf+kminsp*IC+VIpkm*ICV*0.000001)+RTF!AO32*kmreplrtf*RCrtf)</f>
        <v>6.6823292959223304</v>
      </c>
      <c r="AP32" s="134">
        <f>$B32*($C32*CV!AP32/1000000+AF!AP32*(kmreplaf*RCaf+kminsp*IC+VIpkm*ICV*0.000001)+RTF!AP32*kmreplrtf*RCrtf)</f>
        <v>6.6563547420958855</v>
      </c>
      <c r="AQ32" s="134">
        <f>$B32*($C32*CV!AQ32/1000000+AF!AQ32*(kmreplaf*RCaf+kminsp*IC+VIpkm*ICV*0.000001)+RTF!AQ32*kmreplrtf*RCrtf)</f>
        <v>6.6331718114323239</v>
      </c>
      <c r="AR32" s="134">
        <f>$B32*($C32*CV!AR32/1000000+AF!AR32*(kmreplaf*RCaf+kminsp*IC+VIpkm*ICV*0.000001)+RTF!AR32*kmreplrtf*RCrtf)</f>
        <v>6.7440571753103002</v>
      </c>
      <c r="AS32" s="134">
        <f>$B32*($C32*CV!AS32/1000000+AF!AS32*(kmreplaf*RCaf+kminsp*IC+VIpkm*ICV*0.000001)+RTF!AS32*kmreplrtf*RCrtf)</f>
        <v>6.7805142981445092</v>
      </c>
      <c r="AT32" s="134">
        <f>$B32*($C32*CV!AT32/1000000+AF!AT32*(kmreplaf*RCaf+kminsp*IC+VIpkm*ICV*0.000001)+RTF!AT32*kmreplrtf*RCrtf)</f>
        <v>6.7114432242290913</v>
      </c>
      <c r="AV32" s="90"/>
    </row>
    <row r="33" spans="1:48" x14ac:dyDescent="0.25">
      <c r="A33" s="91">
        <f>pipesizes!A26</f>
        <v>273</v>
      </c>
      <c r="B33" s="94">
        <f>pipesizes!N26/1000</f>
        <v>0.76867328542388003</v>
      </c>
      <c r="C33" s="95">
        <f>pipesizes!M26</f>
        <v>56.828362499999997</v>
      </c>
      <c r="D33" s="134">
        <f>$B33*($C33*CV!D33/1000000+AF!D33*(kmreplaf*RCaf+kminsp*IC+VIpkm*ICV*0.000001)+RTF!D33*kmreplrtf*RCrtf)</f>
        <v>5.5728813193231296E-3</v>
      </c>
      <c r="E33" s="134">
        <f>$B33*($C33*CV!E33/1000000+AF!E33*(kmreplaf*RCaf+kminsp*IC+VIpkm*ICV*0.000001)+RTF!E33*kmreplrtf*RCrtf)</f>
        <v>5.4690573381528116E-3</v>
      </c>
      <c r="F33" s="134">
        <f>$B33*($C33*CV!F33/1000000+AF!F33*(kmreplaf*RCaf+kminsp*IC+VIpkm*ICV*0.000001)+RTF!F33*kmreplrtf*RCrtf)</f>
        <v>5.3858159274396298E-3</v>
      </c>
      <c r="G33" s="134">
        <f>$B33*($C33*CV!G33/1000000+AF!G33*(kmreplaf*RCaf+kminsp*IC+VIpkm*ICV*0.000001)+RTF!G33*kmreplrtf*RCrtf)</f>
        <v>5.3185954667772199E-3</v>
      </c>
      <c r="H33" s="134">
        <f>$B33*($C33*CV!H33/1000000+AF!H33*(kmreplaf*RCaf+kminsp*IC+VIpkm*ICV*0.000001)+RTF!H33*kmreplrtf*RCrtf)</f>
        <v>5.7033292553470734E-3</v>
      </c>
      <c r="I33" s="134">
        <f>$B33*($C33*CV!I33/1000000+AF!I33*(kmreplaf*RCaf+kminsp*IC+VIpkm*ICV*0.000001)+RTF!I33*kmreplrtf*RCrtf)</f>
        <v>5.868413148249276E-3</v>
      </c>
      <c r="J33" s="134">
        <f>$B33*($C33*CV!J33/1000000+AF!J33*(kmreplaf*RCaf+kminsp*IC+VIpkm*ICV*0.000001)+RTF!J33*kmreplrtf*RCrtf)</f>
        <v>6.0787037556911559E-3</v>
      </c>
      <c r="K33" s="134">
        <f>$B33*($C33*CV!K33/1000000+AF!K33*(kmreplaf*RCaf+kminsp*IC+VIpkm*ICV*0.000001)+RTF!K33*kmreplrtf*RCrtf)</f>
        <v>5.4690573381528116E-3</v>
      </c>
      <c r="L33" s="134">
        <f>$B33*($C33*CV!L33/1000000+AF!L33*(kmreplaf*RCaf+kminsp*IC+VIpkm*ICV*0.000001)+RTF!L33*kmreplrtf*RCrtf)</f>
        <v>5.3858159274396298E-3</v>
      </c>
      <c r="M33" s="134">
        <f>$B33*($C33*CV!M33/1000000+AF!M33*(kmreplaf*RCaf+kminsp*IC+VIpkm*ICV*0.000001)+RTF!M33*kmreplrtf*RCrtf)</f>
        <v>5.3185954667772199E-3</v>
      </c>
      <c r="N33" s="134">
        <f>$B33*($C33*CV!N33/1000000+AF!N33*(kmreplaf*RCaf+kminsp*IC+VIpkm*ICV*0.000001)+RTF!N33*kmreplrtf*RCrtf)</f>
        <v>5.7033292553470734E-3</v>
      </c>
      <c r="O33" s="134">
        <f>$B33*($C33*CV!O33/1000000+AF!O33*(kmreplaf*RCaf+kminsp*IC+VIpkm*ICV*0.000001)+RTF!O33*kmreplrtf*RCrtf)</f>
        <v>5.868413148249276E-3</v>
      </c>
      <c r="P33" s="134">
        <f>$B33*($C33*CV!P33/1000000+AF!P33*(kmreplaf*RCaf+kminsp*IC+VIpkm*ICV*0.000001)+RTF!P33*kmreplrtf*RCrtf)</f>
        <v>5.5728813193231296E-3</v>
      </c>
      <c r="Q33" s="134">
        <f>$B33*($C33*CV!Q33/1000000+AF!Q33*(kmreplaf*RCaf+kminsp*IC+VIpkm*ICV*0.000001)+RTF!Q33*kmreplrtf*RCrtf)</f>
        <v>5.4690573381528116E-3</v>
      </c>
      <c r="R33" s="134">
        <f>$B33*($C33*CV!R33/1000000+AF!R33*(kmreplaf*RCaf+kminsp*IC+VIpkm*ICV*0.000001)+RTF!R33*kmreplrtf*RCrtf)</f>
        <v>5.3858159274396298E-3</v>
      </c>
      <c r="S33" s="134">
        <f>$B33*($C33*CV!S33/1000000+AF!S33*(kmreplaf*RCaf+kminsp*IC+VIpkm*ICV*0.000001)+RTF!S33*kmreplrtf*RCrtf)</f>
        <v>5.3185954667772199E-3</v>
      </c>
      <c r="T33" s="134">
        <f>$B33*($C33*CV!T33/1000000+AF!T33*(kmreplaf*RCaf+kminsp*IC+VIpkm*ICV*0.000001)+RTF!T33*kmreplrtf*RCrtf)</f>
        <v>5.7033292553470734E-3</v>
      </c>
      <c r="U33" s="134">
        <f>$B33*($C33*CV!U33/1000000+AF!U33*(kmreplaf*RCaf+kminsp*IC+VIpkm*ICV*0.000001)+RTF!U33*kmreplrtf*RCrtf)</f>
        <v>5.868413148249276E-3</v>
      </c>
      <c r="V33" s="134">
        <f>$B33*($C33*CV!V33/1000000+AF!V33*(kmreplaf*RCaf+kminsp*IC+VIpkm*ICV*0.000001)+RTF!V33*kmreplrtf*RCrtf)</f>
        <v>5.5728813193231296E-3</v>
      </c>
      <c r="W33" s="134">
        <f>$B33*($C33*CV!W33/1000000+AF!W33*(kmreplaf*RCaf+kminsp*IC+VIpkm*ICV*0.000001)+RTF!W33*kmreplrtf*RCrtf)</f>
        <v>5.4690573381528116E-3</v>
      </c>
      <c r="X33" s="134">
        <f>$B33*($C33*CV!X33/1000000+AF!X33*(kmreplaf*RCaf+kminsp*IC+VIpkm*ICV*0.000001)+RTF!X33*kmreplrtf*RCrtf)</f>
        <v>5.3858159274396298E-3</v>
      </c>
      <c r="Y33" s="134">
        <f>$B33*($C33*CV!Y33/1000000+AF!Y33*(kmreplaf*RCaf+kminsp*IC+VIpkm*ICV*0.000001)+RTF!Y33*kmreplrtf*RCrtf)</f>
        <v>5.3185954667772199E-3</v>
      </c>
      <c r="Z33" s="134">
        <f>$B33*($C33*CV!Z33/1000000+AF!Z33*(kmreplaf*RCaf+kminsp*IC+VIpkm*ICV*0.000001)+RTF!Z33*kmreplrtf*RCrtf)</f>
        <v>5.7033292553470734E-3</v>
      </c>
      <c r="AA33" s="134">
        <f>$B33*($C33*CV!AA33/1000000+AF!AA33*(kmreplaf*RCaf+kminsp*IC+VIpkm*ICV*0.000001)+RTF!AA33*kmreplrtf*RCrtf)</f>
        <v>5.868413148249276E-3</v>
      </c>
      <c r="AB33" s="134">
        <f>$B33*($C33*CV!AB33/1000000+AF!AB33*(kmreplaf*RCaf+kminsp*IC+VIpkm*ICV*0.000001)+RTF!AB33*kmreplrtf*RCrtf)</f>
        <v>5.5728813193231296E-3</v>
      </c>
      <c r="AC33" s="134">
        <f>$B33*($C33*CV!AC33/1000000+AF!AC33*(kmreplaf*RCaf+kminsp*IC+VIpkm*ICV*0.000001)+RTF!AC33*kmreplrtf*RCrtf)</f>
        <v>5.6549438313034314E-3</v>
      </c>
      <c r="AD33" s="134">
        <f>$B33*($C33*CV!AD33/1000000+AF!AD33*(kmreplaf*RCaf+kminsp*IC+VIpkm*ICV*0.000001)+RTF!AD33*kmreplrtf*RCrtf)</f>
        <v>5.6277129504680549E-3</v>
      </c>
      <c r="AE33" s="134">
        <f>$B33*($C33*CV!AE33/1000000+AF!AE33*(kmreplaf*RCaf+kminsp*IC+VIpkm*ICV*0.000001)+RTF!AE33*kmreplrtf*RCrtf)</f>
        <v>5.6034087169273212E-3</v>
      </c>
      <c r="AF33" s="134">
        <f>$B33*($C33*CV!AF33/1000000+AF!AF33*(kmreplaf*RCaf+kminsp*IC+VIpkm*ICV*0.000001)+RTF!AF33*kmreplrtf*RCrtf)</f>
        <v>5.7196573404965333E-3</v>
      </c>
      <c r="AG33" s="134">
        <f>$B33*($C33*CV!AG33/1000000+AF!AG33*(kmreplaf*RCaf+kminsp*IC+VIpkm*ICV*0.000001)+RTF!AG33*kmreplrtf*RCrtf)</f>
        <v>5.7578778071167647E-3</v>
      </c>
      <c r="AH33" s="134">
        <f>$B33*($C33*CV!AH33/1000000+AF!AH33*(kmreplaf*RCaf+kminsp*IC+VIpkm*ICV*0.000001)+RTF!AH33*kmreplrtf*RCrtf)</f>
        <v>5.6854659306499076E-3</v>
      </c>
      <c r="AI33" s="134">
        <f>$B33*($C33*CV!AI33/1000000+AF!AI33*(kmreplaf*RCaf+kminsp*IC+VIpkm*ICV*0.000001)+RTF!AI33*kmreplrtf*RCrtf)</f>
        <v>5.6549438313034314E-3</v>
      </c>
      <c r="AJ33" s="134">
        <f>$B33*($C33*CV!AJ33/1000000+AF!AJ33*(kmreplaf*RCaf+kminsp*IC+VIpkm*ICV*0.000001)+RTF!AJ33*kmreplrtf*RCrtf)</f>
        <v>5.6277129504680549E-3</v>
      </c>
      <c r="AK33" s="134">
        <f>$B33*($C33*CV!AK33/1000000+AF!AK33*(kmreplaf*RCaf+kminsp*IC+VIpkm*ICV*0.000001)+RTF!AK33*kmreplrtf*RCrtf)</f>
        <v>5.6034087169273212E-3</v>
      </c>
      <c r="AL33" s="134">
        <f>$B33*($C33*CV!AL33/1000000+AF!AL33*(kmreplaf*RCaf+kminsp*IC+VIpkm*ICV*0.000001)+RTF!AL33*kmreplrtf*RCrtf)</f>
        <v>5.7196573404965333E-3</v>
      </c>
      <c r="AM33" s="134">
        <f>$B33*($C33*CV!AM33/1000000+AF!AM33*(kmreplaf*RCaf+kminsp*IC+VIpkm*ICV*0.000001)+RTF!AM33*kmreplrtf*RCrtf)</f>
        <v>5.7578778071167647E-3</v>
      </c>
      <c r="AN33" s="134">
        <f>$B33*($C33*CV!AN33/1000000+AF!AN33*(kmreplaf*RCaf+kminsp*IC+VIpkm*ICV*0.000001)+RTF!AN33*kmreplrtf*RCrtf)</f>
        <v>5.6854659306499076E-3</v>
      </c>
      <c r="AO33" s="134">
        <f>$B33*($C33*CV!AO33/1000000+AF!AO33*(kmreplaf*RCaf+kminsp*IC+VIpkm*ICV*0.000001)+RTF!AO33*kmreplrtf*RCrtf)</f>
        <v>5.6549438313034314E-3</v>
      </c>
      <c r="AP33" s="134">
        <f>$B33*($C33*CV!AP33/1000000+AF!AP33*(kmreplaf*RCaf+kminsp*IC+VIpkm*ICV*0.000001)+RTF!AP33*kmreplrtf*RCrtf)</f>
        <v>5.6277129504680549E-3</v>
      </c>
      <c r="AQ33" s="134">
        <f>$B33*($C33*CV!AQ33/1000000+AF!AQ33*(kmreplaf*RCaf+kminsp*IC+VIpkm*ICV*0.000001)+RTF!AQ33*kmreplrtf*RCrtf)</f>
        <v>5.6034087169273212E-3</v>
      </c>
      <c r="AR33" s="134">
        <f>$B33*($C33*CV!AR33/1000000+AF!AR33*(kmreplaf*RCaf+kminsp*IC+VIpkm*ICV*0.000001)+RTF!AR33*kmreplrtf*RCrtf)</f>
        <v>5.7196573404965333E-3</v>
      </c>
      <c r="AS33" s="134">
        <f>$B33*($C33*CV!AS33/1000000+AF!AS33*(kmreplaf*RCaf+kminsp*IC+VIpkm*ICV*0.000001)+RTF!AS33*kmreplrtf*RCrtf)</f>
        <v>5.7578778071167647E-3</v>
      </c>
      <c r="AT33" s="134">
        <f>$B33*($C33*CV!AT33/1000000+AF!AT33*(kmreplaf*RCaf+kminsp*IC+VIpkm*ICV*0.000001)+RTF!AT33*kmreplrtf*RCrtf)</f>
        <v>5.6854659306499076E-3</v>
      </c>
      <c r="AV33" s="90"/>
    </row>
    <row r="34" spans="1:48" x14ac:dyDescent="0.25">
      <c r="A34" s="91">
        <f>pipesizes!A27</f>
        <v>280</v>
      </c>
      <c r="B34" s="94">
        <f>pipesizes!N27/1000</f>
        <v>3.4332082333043981</v>
      </c>
      <c r="C34" s="95">
        <f>pipesizes!M27</f>
        <v>59.78</v>
      </c>
      <c r="D34" s="134">
        <f>$B34*($C34*CV!D34/1000000+AF!D34*(kmreplaf*RCaf+kminsp*IC+VIpkm*ICV*0.000001)+RTF!D34*kmreplrtf*RCrtf)</f>
        <v>2.4890759691456883E-2</v>
      </c>
      <c r="E34" s="134">
        <f>$B34*($C34*CV!E34/1000000+AF!E34*(kmreplaf*RCaf+kminsp*IC+VIpkm*ICV*0.000001)+RTF!E34*kmreplrtf*RCrtf)</f>
        <v>2.4402954066180489E-2</v>
      </c>
      <c r="F34" s="134">
        <f>$B34*($C34*CV!F34/1000000+AF!F34*(kmreplaf*RCaf+kminsp*IC+VIpkm*ICV*0.000001)+RTF!F34*kmreplrtf*RCrtf)</f>
        <v>2.401185339806778E-2</v>
      </c>
      <c r="G34" s="134">
        <f>$B34*($C34*CV!G34/1000000+AF!G34*(kmreplaf*RCaf+kminsp*IC+VIpkm*ICV*0.000001)+RTF!G34*kmreplrtf*RCrtf)</f>
        <v>2.3696025412325225E-2</v>
      </c>
      <c r="H34" s="134">
        <f>$B34*($C34*CV!H34/1000000+AF!H34*(kmreplaf*RCaf+kminsp*IC+VIpkm*ICV*0.000001)+RTF!H34*kmreplrtf*RCrtf)</f>
        <v>2.5503655058027232E-2</v>
      </c>
      <c r="I34" s="134">
        <f>$B34*($C34*CV!I34/1000000+AF!I34*(kmreplaf*RCaf+kminsp*IC+VIpkm*ICV*0.000001)+RTF!I34*kmreplrtf*RCrtf)</f>
        <v>2.627928368151564E-2</v>
      </c>
      <c r="J34" s="134">
        <f>$B34*($C34*CV!J34/1000000+AF!J34*(kmreplaf*RCaf+kminsp*IC+VIpkm*ICV*0.000001)+RTF!J34*kmreplrtf*RCrtf)</f>
        <v>2.7267311111177195E-2</v>
      </c>
      <c r="K34" s="134">
        <f>$B34*($C34*CV!K34/1000000+AF!K34*(kmreplaf*RCaf+kminsp*IC+VIpkm*ICV*0.000001)+RTF!K34*kmreplrtf*RCrtf)</f>
        <v>2.4402954066180489E-2</v>
      </c>
      <c r="L34" s="134">
        <f>$B34*($C34*CV!L34/1000000+AF!L34*(kmreplaf*RCaf+kminsp*IC+VIpkm*ICV*0.000001)+RTF!L34*kmreplrtf*RCrtf)</f>
        <v>2.401185339806778E-2</v>
      </c>
      <c r="M34" s="134">
        <f>$B34*($C34*CV!M34/1000000+AF!M34*(kmreplaf*RCaf+kminsp*IC+VIpkm*ICV*0.000001)+RTF!M34*kmreplrtf*RCrtf)</f>
        <v>2.3696025412325225E-2</v>
      </c>
      <c r="N34" s="134">
        <f>$B34*($C34*CV!N34/1000000+AF!N34*(kmreplaf*RCaf+kminsp*IC+VIpkm*ICV*0.000001)+RTF!N34*kmreplrtf*RCrtf)</f>
        <v>2.5503655058027232E-2</v>
      </c>
      <c r="O34" s="134">
        <f>$B34*($C34*CV!O34/1000000+AF!O34*(kmreplaf*RCaf+kminsp*IC+VIpkm*ICV*0.000001)+RTF!O34*kmreplrtf*RCrtf)</f>
        <v>2.627928368151564E-2</v>
      </c>
      <c r="P34" s="134">
        <f>$B34*($C34*CV!P34/1000000+AF!P34*(kmreplaf*RCaf+kminsp*IC+VIpkm*ICV*0.000001)+RTF!P34*kmreplrtf*RCrtf)</f>
        <v>2.4890759691456883E-2</v>
      </c>
      <c r="Q34" s="134">
        <f>$B34*($C34*CV!Q34/1000000+AF!Q34*(kmreplaf*RCaf+kminsp*IC+VIpkm*ICV*0.000001)+RTF!Q34*kmreplrtf*RCrtf)</f>
        <v>2.4402954066180489E-2</v>
      </c>
      <c r="R34" s="134">
        <f>$B34*($C34*CV!R34/1000000+AF!R34*(kmreplaf*RCaf+kminsp*IC+VIpkm*ICV*0.000001)+RTF!R34*kmreplrtf*RCrtf)</f>
        <v>2.401185339806778E-2</v>
      </c>
      <c r="S34" s="134">
        <f>$B34*($C34*CV!S34/1000000+AF!S34*(kmreplaf*RCaf+kminsp*IC+VIpkm*ICV*0.000001)+RTF!S34*kmreplrtf*RCrtf)</f>
        <v>2.3696025412325225E-2</v>
      </c>
      <c r="T34" s="134">
        <f>$B34*($C34*CV!T34/1000000+AF!T34*(kmreplaf*RCaf+kminsp*IC+VIpkm*ICV*0.000001)+RTF!T34*kmreplrtf*RCrtf)</f>
        <v>2.5503655058027232E-2</v>
      </c>
      <c r="U34" s="134">
        <f>$B34*($C34*CV!U34/1000000+AF!U34*(kmreplaf*RCaf+kminsp*IC+VIpkm*ICV*0.000001)+RTF!U34*kmreplrtf*RCrtf)</f>
        <v>2.627928368151564E-2</v>
      </c>
      <c r="V34" s="134">
        <f>$B34*($C34*CV!V34/1000000+AF!V34*(kmreplaf*RCaf+kminsp*IC+VIpkm*ICV*0.000001)+RTF!V34*kmreplrtf*RCrtf)</f>
        <v>2.4890759691456883E-2</v>
      </c>
      <c r="W34" s="134">
        <f>$B34*($C34*CV!W34/1000000+AF!W34*(kmreplaf*RCaf+kminsp*IC+VIpkm*ICV*0.000001)+RTF!W34*kmreplrtf*RCrtf)</f>
        <v>2.4402954066180489E-2</v>
      </c>
      <c r="X34" s="134">
        <f>$B34*($C34*CV!X34/1000000+AF!X34*(kmreplaf*RCaf+kminsp*IC+VIpkm*ICV*0.000001)+RTF!X34*kmreplrtf*RCrtf)</f>
        <v>2.401185339806778E-2</v>
      </c>
      <c r="Y34" s="134">
        <f>$B34*($C34*CV!Y34/1000000+AF!Y34*(kmreplaf*RCaf+kminsp*IC+VIpkm*ICV*0.000001)+RTF!Y34*kmreplrtf*RCrtf)</f>
        <v>2.3696025412325225E-2</v>
      </c>
      <c r="Z34" s="134">
        <f>$B34*($C34*CV!Z34/1000000+AF!Z34*(kmreplaf*RCaf+kminsp*IC+VIpkm*ICV*0.000001)+RTF!Z34*kmreplrtf*RCrtf)</f>
        <v>2.5503655058027232E-2</v>
      </c>
      <c r="AA34" s="134">
        <f>$B34*($C34*CV!AA34/1000000+AF!AA34*(kmreplaf*RCaf+kminsp*IC+VIpkm*ICV*0.000001)+RTF!AA34*kmreplrtf*RCrtf)</f>
        <v>2.627928368151564E-2</v>
      </c>
      <c r="AB34" s="134">
        <f>$B34*($C34*CV!AB34/1000000+AF!AB34*(kmreplaf*RCaf+kminsp*IC+VIpkm*ICV*0.000001)+RTF!AB34*kmreplrtf*RCrtf)</f>
        <v>2.4890759691456883E-2</v>
      </c>
      <c r="AC34" s="134">
        <f>$B34*($C34*CV!AC34/1000000+AF!AC34*(kmreplaf*RCaf+kminsp*IC+VIpkm*ICV*0.000001)+RTF!AC34*kmreplrtf*RCrtf)</f>
        <v>2.4941221373862711E-2</v>
      </c>
      <c r="AD34" s="134">
        <f>$B34*($C34*CV!AD34/1000000+AF!AD34*(kmreplaf*RCaf+kminsp*IC+VIpkm*ICV*0.000001)+RTF!AD34*kmreplrtf*RCrtf)</f>
        <v>2.4813280057193906E-2</v>
      </c>
      <c r="AE34" s="134">
        <f>$B34*($C34*CV!AE34/1000000+AF!AE34*(kmreplaf*RCaf+kminsp*IC+VIpkm*ICV*0.000001)+RTF!AE34*kmreplrtf*RCrtf)</f>
        <v>2.4699089272891842E-2</v>
      </c>
      <c r="AF34" s="134">
        <f>$B34*($C34*CV!AF34/1000000+AF!AF34*(kmreplaf*RCaf+kminsp*IC+VIpkm*ICV*0.000001)+RTF!AF34*kmreplrtf*RCrtf)</f>
        <v>2.5245270722191834E-2</v>
      </c>
      <c r="AG34" s="134">
        <f>$B34*($C34*CV!AG34/1000000+AF!AG34*(kmreplaf*RCaf+kminsp*IC+VIpkm*ICV*0.000001)+RTF!AG34*kmreplrtf*RCrtf)</f>
        <v>2.5424845406266536E-2</v>
      </c>
      <c r="AH34" s="134">
        <f>$B34*($C34*CV!AH34/1000000+AF!AH34*(kmreplaf*RCaf+kminsp*IC+VIpkm*ICV*0.000001)+RTF!AH34*kmreplrtf*RCrtf)</f>
        <v>2.5084626120903102E-2</v>
      </c>
      <c r="AI34" s="134">
        <f>$B34*($C34*CV!AI34/1000000+AF!AI34*(kmreplaf*RCaf+kminsp*IC+VIpkm*ICV*0.000001)+RTF!AI34*kmreplrtf*RCrtf)</f>
        <v>2.4941221373862711E-2</v>
      </c>
      <c r="AJ34" s="134">
        <f>$B34*($C34*CV!AJ34/1000000+AF!AJ34*(kmreplaf*RCaf+kminsp*IC+VIpkm*ICV*0.000001)+RTF!AJ34*kmreplrtf*RCrtf)</f>
        <v>2.4813280057193906E-2</v>
      </c>
      <c r="AK34" s="134">
        <f>$B34*($C34*CV!AK34/1000000+AF!AK34*(kmreplaf*RCaf+kminsp*IC+VIpkm*ICV*0.000001)+RTF!AK34*kmreplrtf*RCrtf)</f>
        <v>2.4699089272891842E-2</v>
      </c>
      <c r="AL34" s="134">
        <f>$B34*($C34*CV!AL34/1000000+AF!AL34*(kmreplaf*RCaf+kminsp*IC+VIpkm*ICV*0.000001)+RTF!AL34*kmreplrtf*RCrtf)</f>
        <v>2.5245270722191834E-2</v>
      </c>
      <c r="AM34" s="134">
        <f>$B34*($C34*CV!AM34/1000000+AF!AM34*(kmreplaf*RCaf+kminsp*IC+VIpkm*ICV*0.000001)+RTF!AM34*kmreplrtf*RCrtf)</f>
        <v>2.5424845406266536E-2</v>
      </c>
      <c r="AN34" s="134">
        <f>$B34*($C34*CV!AN34/1000000+AF!AN34*(kmreplaf*RCaf+kminsp*IC+VIpkm*ICV*0.000001)+RTF!AN34*kmreplrtf*RCrtf)</f>
        <v>2.5084626120903102E-2</v>
      </c>
      <c r="AO34" s="134">
        <f>$B34*($C34*CV!AO34/1000000+AF!AO34*(kmreplaf*RCaf+kminsp*IC+VIpkm*ICV*0.000001)+RTF!AO34*kmreplrtf*RCrtf)</f>
        <v>2.4941221373862711E-2</v>
      </c>
      <c r="AP34" s="134">
        <f>$B34*($C34*CV!AP34/1000000+AF!AP34*(kmreplaf*RCaf+kminsp*IC+VIpkm*ICV*0.000001)+RTF!AP34*kmreplrtf*RCrtf)</f>
        <v>2.4813280057193906E-2</v>
      </c>
      <c r="AQ34" s="134">
        <f>$B34*($C34*CV!AQ34/1000000+AF!AQ34*(kmreplaf*RCaf+kminsp*IC+VIpkm*ICV*0.000001)+RTF!AQ34*kmreplrtf*RCrtf)</f>
        <v>2.4699089272891842E-2</v>
      </c>
      <c r="AR34" s="134">
        <f>$B34*($C34*CV!AR34/1000000+AF!AR34*(kmreplaf*RCaf+kminsp*IC+VIpkm*ICV*0.000001)+RTF!AR34*kmreplrtf*RCrtf)</f>
        <v>2.5245270722191834E-2</v>
      </c>
      <c r="AS34" s="134">
        <f>$B34*($C34*CV!AS34/1000000+AF!AS34*(kmreplaf*RCaf+kminsp*IC+VIpkm*ICV*0.000001)+RTF!AS34*kmreplrtf*RCrtf)</f>
        <v>2.5424845406266536E-2</v>
      </c>
      <c r="AT34" s="134">
        <f>$B34*($C34*CV!AT34/1000000+AF!AT34*(kmreplaf*RCaf+kminsp*IC+VIpkm*ICV*0.000001)+RTF!AT34*kmreplrtf*RCrtf)</f>
        <v>2.5084626120903102E-2</v>
      </c>
      <c r="AV34" s="90"/>
    </row>
    <row r="35" spans="1:48" x14ac:dyDescent="0.25">
      <c r="A35" s="91">
        <f>pipesizes!A28</f>
        <v>300</v>
      </c>
      <c r="B35" s="94">
        <f>pipesizes!N28/1000</f>
        <v>791.44608352746627</v>
      </c>
      <c r="C35" s="95">
        <f>pipesizes!M28</f>
        <v>68.625</v>
      </c>
      <c r="D35" s="134">
        <f>$B35*($C35*CV!D35/1000000+AF!D35*(kmreplaf*RCaf+kminsp*IC+VIpkm*ICV*0.000001)+RTF!D35*kmreplrtf*RCrtf)</f>
        <v>7.2252814958611857</v>
      </c>
      <c r="E35" s="134">
        <f>$B35*($C35*CV!E35/1000000+AF!E35*(kmreplaf*RCaf+kminsp*IC+VIpkm*ICV*0.000001)+RTF!E35*kmreplrtf*RCrtf)</f>
        <v>7.1873315497540498</v>
      </c>
      <c r="F35" s="134">
        <f>$B35*($C35*CV!F35/1000000+AF!F35*(kmreplaf*RCaf+kminsp*IC+VIpkm*ICV*0.000001)+RTF!F35*kmreplrtf*RCrtf)</f>
        <v>7.1534737718724717</v>
      </c>
      <c r="G35" s="134">
        <f>$B35*($C35*CV!G35/1000000+AF!G35*(kmreplaf*RCaf+kminsp*IC+VIpkm*ICV*0.000001)+RTF!G35*kmreplrtf*RCrtf)</f>
        <v>7.1232548690841675</v>
      </c>
      <c r="H35" s="134">
        <f>$B35*($C35*CV!H35/1000000+AF!H35*(kmreplaf*RCaf+kminsp*IC+VIpkm*ICV*0.000001)+RTF!H35*kmreplrtf*RCrtf)</f>
        <v>7.2677937145089588</v>
      </c>
      <c r="I35" s="134">
        <f>$B35*($C35*CV!I35/1000000+AF!I35*(kmreplaf*RCaf+kminsp*IC+VIpkm*ICV*0.000001)+RTF!I35*kmreplrtf*RCrtf)</f>
        <v>7.3153154996903211</v>
      </c>
      <c r="J35" s="134">
        <f>$B35*($C35*CV!J35/1000000+AF!J35*(kmreplaf*RCaf+kminsp*IC+VIpkm*ICV*0.000001)+RTF!J35*kmreplrtf*RCrtf)</f>
        <v>7.368190929552445</v>
      </c>
      <c r="K35" s="134">
        <f>$B35*($C35*CV!K35/1000000+AF!K35*(kmreplaf*RCaf+kminsp*IC+VIpkm*ICV*0.000001)+RTF!K35*kmreplrtf*RCrtf)</f>
        <v>7.2649463726466923</v>
      </c>
      <c r="L35" s="134">
        <f>$B35*($C35*CV!L35/1000000+AF!L35*(kmreplaf*RCaf+kminsp*IC+VIpkm*ICV*0.000001)+RTF!L35*kmreplrtf*RCrtf)</f>
        <v>7.1614473631392732</v>
      </c>
      <c r="M35" s="134">
        <f>$B35*($C35*CV!M35/1000000+AF!M35*(kmreplaf*RCaf+kminsp*IC+VIpkm*ICV*0.000001)+RTF!M35*kmreplrtf*RCrtf)</f>
        <v>7.0778681561365966</v>
      </c>
      <c r="N35" s="134">
        <f>$B35*($C35*CV!N35/1000000+AF!N35*(kmreplaf*RCaf+kminsp*IC+VIpkm*ICV*0.000001)+RTF!N35*kmreplrtf*RCrtf)</f>
        <v>7.5562306165977686</v>
      </c>
      <c r="O35" s="134">
        <f>$B35*($C35*CV!O35/1000000+AF!O35*(kmreplaf*RCaf+kminsp*IC+VIpkm*ICV*0.000001)+RTF!O35*kmreplrtf*RCrtf)</f>
        <v>7.7614892643623854</v>
      </c>
      <c r="P35" s="134">
        <f>$B35*($C35*CV!P35/1000000+AF!P35*(kmreplaf*RCaf+kminsp*IC+VIpkm*ICV*0.000001)+RTF!P35*kmreplrtf*RCrtf)</f>
        <v>7.3940369193130664</v>
      </c>
      <c r="Q35" s="134">
        <f>$B35*($C35*CV!Q35/1000000+AF!Q35*(kmreplaf*RCaf+kminsp*IC+VIpkm*ICV*0.000001)+RTF!Q35*kmreplrtf*RCrtf)</f>
        <v>7.2649463726466923</v>
      </c>
      <c r="R35" s="134">
        <f>$B35*($C35*CV!R35/1000000+AF!R35*(kmreplaf*RCaf+kminsp*IC+VIpkm*ICV*0.000001)+RTF!R35*kmreplrtf*RCrtf)</f>
        <v>7.1614473631392732</v>
      </c>
      <c r="S35" s="134">
        <f>$B35*($C35*CV!S35/1000000+AF!S35*(kmreplaf*RCaf+kminsp*IC+VIpkm*ICV*0.000001)+RTF!S35*kmreplrtf*RCrtf)</f>
        <v>7.0778681561365966</v>
      </c>
      <c r="T35" s="134">
        <f>$B35*($C35*CV!T35/1000000+AF!T35*(kmreplaf*RCaf+kminsp*IC+VIpkm*ICV*0.000001)+RTF!T35*kmreplrtf*RCrtf)</f>
        <v>7.5562306165977686</v>
      </c>
      <c r="U35" s="134">
        <f>$B35*($C35*CV!U35/1000000+AF!U35*(kmreplaf*RCaf+kminsp*IC+VIpkm*ICV*0.000001)+RTF!U35*kmreplrtf*RCrtf)</f>
        <v>7.7614892643623854</v>
      </c>
      <c r="V35" s="134">
        <f>$B35*($C35*CV!V35/1000000+AF!V35*(kmreplaf*RCaf+kminsp*IC+VIpkm*ICV*0.000001)+RTF!V35*kmreplrtf*RCrtf)</f>
        <v>7.3940369193130664</v>
      </c>
      <c r="W35" s="134">
        <f>$B35*($C35*CV!W35/1000000+AF!W35*(kmreplaf*RCaf+kminsp*IC+VIpkm*ICV*0.000001)+RTF!W35*kmreplrtf*RCrtf)</f>
        <v>7.2649463726466923</v>
      </c>
      <c r="X35" s="134">
        <f>$B35*($C35*CV!X35/1000000+AF!X35*(kmreplaf*RCaf+kminsp*IC+VIpkm*ICV*0.000001)+RTF!X35*kmreplrtf*RCrtf)</f>
        <v>7.1614473631392732</v>
      </c>
      <c r="Y35" s="134">
        <f>$B35*($C35*CV!Y35/1000000+AF!Y35*(kmreplaf*RCaf+kminsp*IC+VIpkm*ICV*0.000001)+RTF!Y35*kmreplrtf*RCrtf)</f>
        <v>7.0778681561365966</v>
      </c>
      <c r="Z35" s="134">
        <f>$B35*($C35*CV!Z35/1000000+AF!Z35*(kmreplaf*RCaf+kminsp*IC+VIpkm*ICV*0.000001)+RTF!Z35*kmreplrtf*RCrtf)</f>
        <v>7.5562306165977686</v>
      </c>
      <c r="AA35" s="134">
        <f>$B35*($C35*CV!AA35/1000000+AF!AA35*(kmreplaf*RCaf+kminsp*IC+VIpkm*ICV*0.000001)+RTF!AA35*kmreplrtf*RCrtf)</f>
        <v>7.7614892643623854</v>
      </c>
      <c r="AB35" s="134">
        <f>$B35*($C35*CV!AB35/1000000+AF!AB35*(kmreplaf*RCaf+kminsp*IC+VIpkm*ICV*0.000001)+RTF!AB35*kmreplrtf*RCrtf)</f>
        <v>7.3940369193130664</v>
      </c>
      <c r="AC35" s="134">
        <f>$B35*($C35*CV!AC35/1000000+AF!AC35*(kmreplaf*RCaf+kminsp*IC+VIpkm*ICV*0.000001)+RTF!AC35*kmreplrtf*RCrtf)</f>
        <v>7.1873315497540498</v>
      </c>
      <c r="AD35" s="134">
        <f>$B35*($C35*CV!AD35/1000000+AF!AD35*(kmreplaf*RCaf+kminsp*IC+VIpkm*ICV*0.000001)+RTF!AD35*kmreplrtf*RCrtf)</f>
        <v>7.1534737718724717</v>
      </c>
      <c r="AE35" s="134">
        <f>$B35*($C35*CV!AE35/1000000+AF!AE35*(kmreplaf*RCaf+kminsp*IC+VIpkm*ICV*0.000001)+RTF!AE35*kmreplrtf*RCrtf)</f>
        <v>7.1232548690841675</v>
      </c>
      <c r="AF35" s="134">
        <f>$B35*($C35*CV!AF35/1000000+AF!AF35*(kmreplaf*RCaf+kminsp*IC+VIpkm*ICV*0.000001)+RTF!AF35*kmreplrtf*RCrtf)</f>
        <v>7.2677937145089588</v>
      </c>
      <c r="AG35" s="134">
        <f>$B35*($C35*CV!AG35/1000000+AF!AG35*(kmreplaf*RCaf+kminsp*IC+VIpkm*ICV*0.000001)+RTF!AG35*kmreplrtf*RCrtf)</f>
        <v>7.3153154996903211</v>
      </c>
      <c r="AH35" s="134">
        <f>$B35*($C35*CV!AH35/1000000+AF!AH35*(kmreplaf*RCaf+kminsp*IC+VIpkm*ICV*0.000001)+RTF!AH35*kmreplrtf*RCrtf)</f>
        <v>7.2252814958611857</v>
      </c>
      <c r="AI35" s="134">
        <f>$B35*($C35*CV!AI35/1000000+AF!AI35*(kmreplaf*RCaf+kminsp*IC+VIpkm*ICV*0.000001)+RTF!AI35*kmreplrtf*RCrtf)</f>
        <v>7.1873315497540498</v>
      </c>
      <c r="AJ35" s="134">
        <f>$B35*($C35*CV!AJ35/1000000+AF!AJ35*(kmreplaf*RCaf+kminsp*IC+VIpkm*ICV*0.000001)+RTF!AJ35*kmreplrtf*RCrtf)</f>
        <v>7.1534737718724717</v>
      </c>
      <c r="AK35" s="134">
        <f>$B35*($C35*CV!AK35/1000000+AF!AK35*(kmreplaf*RCaf+kminsp*IC+VIpkm*ICV*0.000001)+RTF!AK35*kmreplrtf*RCrtf)</f>
        <v>7.1232548690841675</v>
      </c>
      <c r="AL35" s="134">
        <f>$B35*($C35*CV!AL35/1000000+AF!AL35*(kmreplaf*RCaf+kminsp*IC+VIpkm*ICV*0.000001)+RTF!AL35*kmreplrtf*RCrtf)</f>
        <v>7.2677937145089588</v>
      </c>
      <c r="AM35" s="134">
        <f>$B35*($C35*CV!AM35/1000000+AF!AM35*(kmreplaf*RCaf+kminsp*IC+VIpkm*ICV*0.000001)+RTF!AM35*kmreplrtf*RCrtf)</f>
        <v>7.3153154996903211</v>
      </c>
      <c r="AN35" s="134">
        <f>$B35*($C35*CV!AN35/1000000+AF!AN35*(kmreplaf*RCaf+kminsp*IC+VIpkm*ICV*0.000001)+RTF!AN35*kmreplrtf*RCrtf)</f>
        <v>7.2252814958611857</v>
      </c>
      <c r="AO35" s="134">
        <f>$B35*($C35*CV!AO35/1000000+AF!AO35*(kmreplaf*RCaf+kminsp*IC+VIpkm*ICV*0.000001)+RTF!AO35*kmreplrtf*RCrtf)</f>
        <v>7.1873315497540498</v>
      </c>
      <c r="AP35" s="134">
        <f>$B35*($C35*CV!AP35/1000000+AF!AP35*(kmreplaf*RCaf+kminsp*IC+VIpkm*ICV*0.000001)+RTF!AP35*kmreplrtf*RCrtf)</f>
        <v>7.1534737718724717</v>
      </c>
      <c r="AQ35" s="134">
        <f>$B35*($C35*CV!AQ35/1000000+AF!AQ35*(kmreplaf*RCaf+kminsp*IC+VIpkm*ICV*0.000001)+RTF!AQ35*kmreplrtf*RCrtf)</f>
        <v>7.1232548690841675</v>
      </c>
      <c r="AR35" s="134">
        <f>$B35*($C35*CV!AR35/1000000+AF!AR35*(kmreplaf*RCaf+kminsp*IC+VIpkm*ICV*0.000001)+RTF!AR35*kmreplrtf*RCrtf)</f>
        <v>7.2677937145089588</v>
      </c>
      <c r="AS35" s="134">
        <f>$B35*($C35*CV!AS35/1000000+AF!AS35*(kmreplaf*RCaf+kminsp*IC+VIpkm*ICV*0.000001)+RTF!AS35*kmreplrtf*RCrtf)</f>
        <v>7.3153154996903211</v>
      </c>
      <c r="AT35" s="134">
        <f>$B35*($C35*CV!AT35/1000000+AF!AT35*(kmreplaf*RCaf+kminsp*IC+VIpkm*ICV*0.000001)+RTF!AT35*kmreplrtf*RCrtf)</f>
        <v>7.2252814958611857</v>
      </c>
      <c r="AV35" s="90"/>
    </row>
    <row r="36" spans="1:48" x14ac:dyDescent="0.25">
      <c r="A36" s="91">
        <f>pipesizes!A29</f>
        <v>315</v>
      </c>
      <c r="B36" s="94">
        <f>pipesizes!N29/1000</f>
        <v>14.802664690366782</v>
      </c>
      <c r="C36" s="95">
        <f>pipesizes!M29</f>
        <v>75.65906249999999</v>
      </c>
      <c r="D36" s="134">
        <f>$B36*($C36*CV!D36/1000000+AF!D36*(kmreplaf*RCaf+kminsp*IC+VIpkm*ICV*0.000001)+RTF!D36*kmreplrtf*RCrtf)</f>
        <v>0.13513670925005361</v>
      </c>
      <c r="E36" s="134">
        <f>$B36*($C36*CV!E36/1000000+AF!E36*(kmreplaf*RCaf+kminsp*IC+VIpkm*ICV*0.000001)+RTF!E36*kmreplrtf*RCrtf)</f>
        <v>0.13435416603747838</v>
      </c>
      <c r="F36" s="134">
        <f>$B36*($C36*CV!F36/1000000+AF!F36*(kmreplaf*RCaf+kminsp*IC+VIpkm*ICV*0.000001)+RTF!F36*kmreplrtf*RCrtf)</f>
        <v>0.13365600498609478</v>
      </c>
      <c r="G36" s="134">
        <f>$B36*($C36*CV!G36/1000000+AF!G36*(kmreplaf*RCaf+kminsp*IC+VIpkm*ICV*0.000001)+RTF!G36*kmreplrtf*RCrtf)</f>
        <v>0.13303287900847946</v>
      </c>
      <c r="H36" s="134">
        <f>$B36*($C36*CV!H36/1000000+AF!H36*(kmreplaf*RCaf+kminsp*IC+VIpkm*ICV*0.000001)+RTF!H36*kmreplrtf*RCrtf)</f>
        <v>0.13601332836462132</v>
      </c>
      <c r="I36" s="134">
        <f>$B36*($C36*CV!I36/1000000+AF!I36*(kmreplaf*RCaf+kminsp*IC+VIpkm*ICV*0.000001)+RTF!I36*kmreplrtf*RCrtf)</f>
        <v>0.13699324676392943</v>
      </c>
      <c r="J36" s="134">
        <f>$B36*($C36*CV!J36/1000000+AF!J36*(kmreplaf*RCaf+kminsp*IC+VIpkm*ICV*0.000001)+RTF!J36*kmreplrtf*RCrtf)</f>
        <v>0.13808355947830828</v>
      </c>
      <c r="K36" s="134">
        <f>$B36*($C36*CV!K36/1000000+AF!K36*(kmreplaf*RCaf+kminsp*IC+VIpkm*ICV*0.000001)+RTF!K36*kmreplrtf*RCrtf)</f>
        <v>0.13880589752579209</v>
      </c>
      <c r="L36" s="134">
        <f>$B36*($C36*CV!L36/1000000+AF!L36*(kmreplaf*RCaf+kminsp*IC+VIpkm*ICV*0.000001)+RTF!L36*kmreplrtf*RCrtf)</f>
        <v>0.13667170615778218</v>
      </c>
      <c r="M36" s="134">
        <f>$B36*($C36*CV!M36/1000000+AF!M36*(kmreplaf*RCaf+kminsp*IC+VIpkm*ICV*0.000001)+RTF!M36*kmreplrtf*RCrtf)</f>
        <v>0.13494826916085673</v>
      </c>
      <c r="N36" s="134">
        <f>$B36*($C36*CV!N36/1000000+AF!N36*(kmreplaf*RCaf+kminsp*IC+VIpkm*ICV*0.000001)+RTF!N36*kmreplrtf*RCrtf)</f>
        <v>0.14481229625401484</v>
      </c>
      <c r="O36" s="134">
        <f>$B36*($C36*CV!O36/1000000+AF!O36*(kmreplaf*RCaf+kminsp*IC+VIpkm*ICV*0.000001)+RTF!O36*kmreplrtf*RCrtf)</f>
        <v>0.14904481245251264</v>
      </c>
      <c r="P36" s="134">
        <f>$B36*($C36*CV!P36/1000000+AF!P36*(kmreplaf*RCaf+kminsp*IC+VIpkm*ICV*0.000001)+RTF!P36*kmreplrtf*RCrtf)</f>
        <v>0.14146779672365162</v>
      </c>
      <c r="Q36" s="134">
        <f>$B36*($C36*CV!Q36/1000000+AF!Q36*(kmreplaf*RCaf+kminsp*IC+VIpkm*ICV*0.000001)+RTF!Q36*kmreplrtf*RCrtf)</f>
        <v>0.13880589752579209</v>
      </c>
      <c r="R36" s="134">
        <f>$B36*($C36*CV!R36/1000000+AF!R36*(kmreplaf*RCaf+kminsp*IC+VIpkm*ICV*0.000001)+RTF!R36*kmreplrtf*RCrtf)</f>
        <v>0.13667170615778218</v>
      </c>
      <c r="S36" s="134">
        <f>$B36*($C36*CV!S36/1000000+AF!S36*(kmreplaf*RCaf+kminsp*IC+VIpkm*ICV*0.000001)+RTF!S36*kmreplrtf*RCrtf)</f>
        <v>0.13494826916085673</v>
      </c>
      <c r="T36" s="134">
        <f>$B36*($C36*CV!T36/1000000+AF!T36*(kmreplaf*RCaf+kminsp*IC+VIpkm*ICV*0.000001)+RTF!T36*kmreplrtf*RCrtf)</f>
        <v>0.14481229625401484</v>
      </c>
      <c r="U36" s="134">
        <f>$B36*($C36*CV!U36/1000000+AF!U36*(kmreplaf*RCaf+kminsp*IC+VIpkm*ICV*0.000001)+RTF!U36*kmreplrtf*RCrtf)</f>
        <v>0.14904481245251264</v>
      </c>
      <c r="V36" s="134">
        <f>$B36*($C36*CV!V36/1000000+AF!V36*(kmreplaf*RCaf+kminsp*IC+VIpkm*ICV*0.000001)+RTF!V36*kmreplrtf*RCrtf)</f>
        <v>0.14146779672365162</v>
      </c>
      <c r="W36" s="134">
        <f>$B36*($C36*CV!W36/1000000+AF!W36*(kmreplaf*RCaf+kminsp*IC+VIpkm*ICV*0.000001)+RTF!W36*kmreplrtf*RCrtf)</f>
        <v>0.13880589752579209</v>
      </c>
      <c r="X36" s="134">
        <f>$B36*($C36*CV!X36/1000000+AF!X36*(kmreplaf*RCaf+kminsp*IC+VIpkm*ICV*0.000001)+RTF!X36*kmreplrtf*RCrtf)</f>
        <v>0.13667170615778218</v>
      </c>
      <c r="Y36" s="134">
        <f>$B36*($C36*CV!Y36/1000000+AF!Y36*(kmreplaf*RCaf+kminsp*IC+VIpkm*ICV*0.000001)+RTF!Y36*kmreplrtf*RCrtf)</f>
        <v>0.13494826916085673</v>
      </c>
      <c r="Z36" s="134">
        <f>$B36*($C36*CV!Z36/1000000+AF!Z36*(kmreplaf*RCaf+kminsp*IC+VIpkm*ICV*0.000001)+RTF!Z36*kmreplrtf*RCrtf)</f>
        <v>0.14481229625401484</v>
      </c>
      <c r="AA36" s="134">
        <f>$B36*($C36*CV!AA36/1000000+AF!AA36*(kmreplaf*RCaf+kminsp*IC+VIpkm*ICV*0.000001)+RTF!AA36*kmreplrtf*RCrtf)</f>
        <v>0.14904481245251264</v>
      </c>
      <c r="AB36" s="134">
        <f>$B36*($C36*CV!AB36/1000000+AF!AB36*(kmreplaf*RCaf+kminsp*IC+VIpkm*ICV*0.000001)+RTF!AB36*kmreplrtf*RCrtf)</f>
        <v>0.14146779672365162</v>
      </c>
      <c r="AC36" s="134">
        <f>$B36*($C36*CV!AC36/1000000+AF!AC36*(kmreplaf*RCaf+kminsp*IC+VIpkm*ICV*0.000001)+RTF!AC36*kmreplrtf*RCrtf)</f>
        <v>0.13435416603747838</v>
      </c>
      <c r="AD36" s="134">
        <f>$B36*($C36*CV!AD36/1000000+AF!AD36*(kmreplaf*RCaf+kminsp*IC+VIpkm*ICV*0.000001)+RTF!AD36*kmreplrtf*RCrtf)</f>
        <v>0.13365600498609478</v>
      </c>
      <c r="AE36" s="134">
        <f>$B36*($C36*CV!AE36/1000000+AF!AE36*(kmreplaf*RCaf+kminsp*IC+VIpkm*ICV*0.000001)+RTF!AE36*kmreplrtf*RCrtf)</f>
        <v>0.13303287900847946</v>
      </c>
      <c r="AF36" s="134">
        <f>$B36*($C36*CV!AF36/1000000+AF!AF36*(kmreplaf*RCaf+kminsp*IC+VIpkm*ICV*0.000001)+RTF!AF36*kmreplrtf*RCrtf)</f>
        <v>0.13601332836462132</v>
      </c>
      <c r="AG36" s="134">
        <f>$B36*($C36*CV!AG36/1000000+AF!AG36*(kmreplaf*RCaf+kminsp*IC+VIpkm*ICV*0.000001)+RTF!AG36*kmreplrtf*RCrtf)</f>
        <v>0.13699324676392943</v>
      </c>
      <c r="AH36" s="134">
        <f>$B36*($C36*CV!AH36/1000000+AF!AH36*(kmreplaf*RCaf+kminsp*IC+VIpkm*ICV*0.000001)+RTF!AH36*kmreplrtf*RCrtf)</f>
        <v>0.13513670925005361</v>
      </c>
      <c r="AI36" s="134">
        <f>$B36*($C36*CV!AI36/1000000+AF!AI36*(kmreplaf*RCaf+kminsp*IC+VIpkm*ICV*0.000001)+RTF!AI36*kmreplrtf*RCrtf)</f>
        <v>0.13435416603747838</v>
      </c>
      <c r="AJ36" s="134">
        <f>$B36*($C36*CV!AJ36/1000000+AF!AJ36*(kmreplaf*RCaf+kminsp*IC+VIpkm*ICV*0.000001)+RTF!AJ36*kmreplrtf*RCrtf)</f>
        <v>0.13365600498609478</v>
      </c>
      <c r="AK36" s="134">
        <f>$B36*($C36*CV!AK36/1000000+AF!AK36*(kmreplaf*RCaf+kminsp*IC+VIpkm*ICV*0.000001)+RTF!AK36*kmreplrtf*RCrtf)</f>
        <v>0.13303287900847946</v>
      </c>
      <c r="AL36" s="134">
        <f>$B36*($C36*CV!AL36/1000000+AF!AL36*(kmreplaf*RCaf+kminsp*IC+VIpkm*ICV*0.000001)+RTF!AL36*kmreplrtf*RCrtf)</f>
        <v>0.13601332836462132</v>
      </c>
      <c r="AM36" s="134">
        <f>$B36*($C36*CV!AM36/1000000+AF!AM36*(kmreplaf*RCaf+kminsp*IC+VIpkm*ICV*0.000001)+RTF!AM36*kmreplrtf*RCrtf)</f>
        <v>0.13699324676392943</v>
      </c>
      <c r="AN36" s="134">
        <f>$B36*($C36*CV!AN36/1000000+AF!AN36*(kmreplaf*RCaf+kminsp*IC+VIpkm*ICV*0.000001)+RTF!AN36*kmreplrtf*RCrtf)</f>
        <v>0.13513670925005361</v>
      </c>
      <c r="AO36" s="134">
        <f>$B36*($C36*CV!AO36/1000000+AF!AO36*(kmreplaf*RCaf+kminsp*IC+VIpkm*ICV*0.000001)+RTF!AO36*kmreplrtf*RCrtf)</f>
        <v>0.13435416603747838</v>
      </c>
      <c r="AP36" s="134">
        <f>$B36*($C36*CV!AP36/1000000+AF!AP36*(kmreplaf*RCaf+kminsp*IC+VIpkm*ICV*0.000001)+RTF!AP36*kmreplrtf*RCrtf)</f>
        <v>0.13365600498609478</v>
      </c>
      <c r="AQ36" s="134">
        <f>$B36*($C36*CV!AQ36/1000000+AF!AQ36*(kmreplaf*RCaf+kminsp*IC+VIpkm*ICV*0.000001)+RTF!AQ36*kmreplrtf*RCrtf)</f>
        <v>0.13303287900847946</v>
      </c>
      <c r="AR36" s="134">
        <f>$B36*($C36*CV!AR36/1000000+AF!AR36*(kmreplaf*RCaf+kminsp*IC+VIpkm*ICV*0.000001)+RTF!AR36*kmreplrtf*RCrtf)</f>
        <v>0.13601332836462132</v>
      </c>
      <c r="AS36" s="134">
        <f>$B36*($C36*CV!AS36/1000000+AF!AS36*(kmreplaf*RCaf+kminsp*IC+VIpkm*ICV*0.000001)+RTF!AS36*kmreplrtf*RCrtf)</f>
        <v>0.13699324676392943</v>
      </c>
      <c r="AT36" s="134">
        <f>$B36*($C36*CV!AT36/1000000+AF!AT36*(kmreplaf*RCaf+kminsp*IC+VIpkm*ICV*0.000001)+RTF!AT36*kmreplrtf*RCrtf)</f>
        <v>0.13513670925005361</v>
      </c>
      <c r="AV36" s="90"/>
    </row>
    <row r="37" spans="1:48" x14ac:dyDescent="0.25">
      <c r="A37" s="91">
        <f>pipesizes!A30</f>
        <v>324</v>
      </c>
      <c r="B37" s="94">
        <f>pipesizes!N30/1000</f>
        <v>0.32952793326036994</v>
      </c>
      <c r="C37" s="95">
        <f>pipesizes!M30</f>
        <v>80.044200000000004</v>
      </c>
      <c r="D37" s="134">
        <f>$B37*($C37*CV!D37/1000000+AF!D37*(kmreplaf*RCaf+kminsp*IC+VIpkm*ICV*0.000001)+RTF!D37*kmreplrtf*RCrtf)</f>
        <v>3.0083313672407642E-3</v>
      </c>
      <c r="E37" s="134">
        <f>$B37*($C37*CV!E37/1000000+AF!E37*(kmreplaf*RCaf+kminsp*IC+VIpkm*ICV*0.000001)+RTF!E37*kmreplrtf*RCrtf)</f>
        <v>2.9899011873312613E-3</v>
      </c>
      <c r="F37" s="134">
        <f>$B37*($C37*CV!F37/1000000+AF!F37*(kmreplaf*RCaf+kminsp*IC+VIpkm*ICV*0.000001)+RTF!F37*kmreplrtf*RCrtf)</f>
        <v>2.9734583461232169E-3</v>
      </c>
      <c r="G37" s="134">
        <f>$B37*($C37*CV!G37/1000000+AF!G37*(kmreplaf*RCaf+kminsp*IC+VIpkm*ICV*0.000001)+RTF!G37*kmreplrtf*RCrtf)</f>
        <v>2.9587827043322133E-3</v>
      </c>
      <c r="H37" s="134">
        <f>$B37*($C37*CV!H37/1000000+AF!H37*(kmreplaf*RCaf+kminsp*IC+VIpkm*ICV*0.000001)+RTF!H37*kmreplrtf*RCrtf)</f>
        <v>3.0289771893934146E-3</v>
      </c>
      <c r="I37" s="134">
        <f>$B37*($C37*CV!I37/1000000+AF!I37*(kmreplaf*RCaf+kminsp*IC+VIpkm*ICV*0.000001)+RTF!I37*kmreplrtf*RCrtf)</f>
        <v>3.0520558796250344E-3</v>
      </c>
      <c r="J37" s="134">
        <f>$B37*($C37*CV!J37/1000000+AF!J37*(kmreplaf*RCaf+kminsp*IC+VIpkm*ICV*0.000001)+RTF!J37*kmreplrtf*RCrtf)</f>
        <v>3.0777345375709543E-3</v>
      </c>
      <c r="K37" s="134">
        <f>$B37*($C37*CV!K37/1000000+AF!K37*(kmreplaf*RCaf+kminsp*IC+VIpkm*ICV*0.000001)+RTF!K37*kmreplrtf*RCrtf)</f>
        <v>3.1306382345039699E-3</v>
      </c>
      <c r="L37" s="134">
        <f>$B37*($C37*CV!L37/1000000+AF!L37*(kmreplaf*RCaf+kminsp*IC+VIpkm*ICV*0.000001)+RTF!L37*kmreplrtf*RCrtf)</f>
        <v>3.0803745171249768E-3</v>
      </c>
      <c r="M37" s="134">
        <f>$B37*($C37*CV!M37/1000000+AF!M37*(kmreplaf*RCaf+kminsp*IC+VIpkm*ICV*0.000001)+RTF!M37*kmreplrtf*RCrtf)</f>
        <v>3.0397847408600966E-3</v>
      </c>
      <c r="N37" s="134">
        <f>$B37*($C37*CV!N37/1000000+AF!N37*(kmreplaf*RCaf+kminsp*IC+VIpkm*ICV*0.000001)+RTF!N37*kmreplrtf*RCrtf)</f>
        <v>3.2720988048475039E-3</v>
      </c>
      <c r="O37" s="134">
        <f>$B37*($C37*CV!O37/1000000+AF!O37*(kmreplaf*RCaf+kminsp*IC+VIpkm*ICV*0.000001)+RTF!O37*kmreplrtf*RCrtf)</f>
        <v>3.3717815236477783E-3</v>
      </c>
      <c r="P37" s="134">
        <f>$B37*($C37*CV!P37/1000000+AF!P37*(kmreplaf*RCaf+kminsp*IC+VIpkm*ICV*0.000001)+RTF!P37*kmreplrtf*RCrtf)</f>
        <v>3.1933303393349172E-3</v>
      </c>
      <c r="Q37" s="134">
        <f>$B37*($C37*CV!Q37/1000000+AF!Q37*(kmreplaf*RCaf+kminsp*IC+VIpkm*ICV*0.000001)+RTF!Q37*kmreplrtf*RCrtf)</f>
        <v>3.1306382345039699E-3</v>
      </c>
      <c r="R37" s="134">
        <f>$B37*($C37*CV!R37/1000000+AF!R37*(kmreplaf*RCaf+kminsp*IC+VIpkm*ICV*0.000001)+RTF!R37*kmreplrtf*RCrtf)</f>
        <v>3.0803745171249768E-3</v>
      </c>
      <c r="S37" s="134">
        <f>$B37*($C37*CV!S37/1000000+AF!S37*(kmreplaf*RCaf+kminsp*IC+VIpkm*ICV*0.000001)+RTF!S37*kmreplrtf*RCrtf)</f>
        <v>3.0397847408600966E-3</v>
      </c>
      <c r="T37" s="134">
        <f>$B37*($C37*CV!T37/1000000+AF!T37*(kmreplaf*RCaf+kminsp*IC+VIpkm*ICV*0.000001)+RTF!T37*kmreplrtf*RCrtf)</f>
        <v>3.2720988048475039E-3</v>
      </c>
      <c r="U37" s="134">
        <f>$B37*($C37*CV!U37/1000000+AF!U37*(kmreplaf*RCaf+kminsp*IC+VIpkm*ICV*0.000001)+RTF!U37*kmreplrtf*RCrtf)</f>
        <v>3.3717815236477783E-3</v>
      </c>
      <c r="V37" s="134">
        <f>$B37*($C37*CV!V37/1000000+AF!V37*(kmreplaf*RCaf+kminsp*IC+VIpkm*ICV*0.000001)+RTF!V37*kmreplrtf*RCrtf)</f>
        <v>3.1933303393349172E-3</v>
      </c>
      <c r="W37" s="134">
        <f>$B37*($C37*CV!W37/1000000+AF!W37*(kmreplaf*RCaf+kminsp*IC+VIpkm*ICV*0.000001)+RTF!W37*kmreplrtf*RCrtf)</f>
        <v>3.1306382345039699E-3</v>
      </c>
      <c r="X37" s="134">
        <f>$B37*($C37*CV!X37/1000000+AF!X37*(kmreplaf*RCaf+kminsp*IC+VIpkm*ICV*0.000001)+RTF!X37*kmreplrtf*RCrtf)</f>
        <v>3.0803745171249768E-3</v>
      </c>
      <c r="Y37" s="134">
        <f>$B37*($C37*CV!Y37/1000000+AF!Y37*(kmreplaf*RCaf+kminsp*IC+VIpkm*ICV*0.000001)+RTF!Y37*kmreplrtf*RCrtf)</f>
        <v>3.0397847408600966E-3</v>
      </c>
      <c r="Z37" s="134">
        <f>$B37*($C37*CV!Z37/1000000+AF!Z37*(kmreplaf*RCaf+kminsp*IC+VIpkm*ICV*0.000001)+RTF!Z37*kmreplrtf*RCrtf)</f>
        <v>3.2720988048475039E-3</v>
      </c>
      <c r="AA37" s="134">
        <f>$B37*($C37*CV!AA37/1000000+AF!AA37*(kmreplaf*RCaf+kminsp*IC+VIpkm*ICV*0.000001)+RTF!AA37*kmreplrtf*RCrtf)</f>
        <v>3.3717815236477783E-3</v>
      </c>
      <c r="AB37" s="134">
        <f>$B37*($C37*CV!AB37/1000000+AF!AB37*(kmreplaf*RCaf+kminsp*IC+VIpkm*ICV*0.000001)+RTF!AB37*kmreplrtf*RCrtf)</f>
        <v>3.1933303393349172E-3</v>
      </c>
      <c r="AC37" s="134">
        <f>$B37*($C37*CV!AC37/1000000+AF!AC37*(kmreplaf*RCaf+kminsp*IC+VIpkm*ICV*0.000001)+RTF!AC37*kmreplrtf*RCrtf)</f>
        <v>2.9899011873312613E-3</v>
      </c>
      <c r="AD37" s="134">
        <f>$B37*($C37*CV!AD37/1000000+AF!AD37*(kmreplaf*RCaf+kminsp*IC+VIpkm*ICV*0.000001)+RTF!AD37*kmreplrtf*RCrtf)</f>
        <v>2.9734583461232169E-3</v>
      </c>
      <c r="AE37" s="134">
        <f>$B37*($C37*CV!AE37/1000000+AF!AE37*(kmreplaf*RCaf+kminsp*IC+VIpkm*ICV*0.000001)+RTF!AE37*kmreplrtf*RCrtf)</f>
        <v>2.9587827043322133E-3</v>
      </c>
      <c r="AF37" s="134">
        <f>$B37*($C37*CV!AF37/1000000+AF!AF37*(kmreplaf*RCaf+kminsp*IC+VIpkm*ICV*0.000001)+RTF!AF37*kmreplrtf*RCrtf)</f>
        <v>3.0289771893934146E-3</v>
      </c>
      <c r="AG37" s="134">
        <f>$B37*($C37*CV!AG37/1000000+AF!AG37*(kmreplaf*RCaf+kminsp*IC+VIpkm*ICV*0.000001)+RTF!AG37*kmreplrtf*RCrtf)</f>
        <v>3.0520558796250344E-3</v>
      </c>
      <c r="AH37" s="134">
        <f>$B37*($C37*CV!AH37/1000000+AF!AH37*(kmreplaf*RCaf+kminsp*IC+VIpkm*ICV*0.000001)+RTF!AH37*kmreplrtf*RCrtf)</f>
        <v>3.0083313672407642E-3</v>
      </c>
      <c r="AI37" s="134">
        <f>$B37*($C37*CV!AI37/1000000+AF!AI37*(kmreplaf*RCaf+kminsp*IC+VIpkm*ICV*0.000001)+RTF!AI37*kmreplrtf*RCrtf)</f>
        <v>2.9899011873312613E-3</v>
      </c>
      <c r="AJ37" s="134">
        <f>$B37*($C37*CV!AJ37/1000000+AF!AJ37*(kmreplaf*RCaf+kminsp*IC+VIpkm*ICV*0.000001)+RTF!AJ37*kmreplrtf*RCrtf)</f>
        <v>2.9734583461232169E-3</v>
      </c>
      <c r="AK37" s="134">
        <f>$B37*($C37*CV!AK37/1000000+AF!AK37*(kmreplaf*RCaf+kminsp*IC+VIpkm*ICV*0.000001)+RTF!AK37*kmreplrtf*RCrtf)</f>
        <v>2.9587827043322133E-3</v>
      </c>
      <c r="AL37" s="134">
        <f>$B37*($C37*CV!AL37/1000000+AF!AL37*(kmreplaf*RCaf+kminsp*IC+VIpkm*ICV*0.000001)+RTF!AL37*kmreplrtf*RCrtf)</f>
        <v>3.0289771893934146E-3</v>
      </c>
      <c r="AM37" s="134">
        <f>$B37*($C37*CV!AM37/1000000+AF!AM37*(kmreplaf*RCaf+kminsp*IC+VIpkm*ICV*0.000001)+RTF!AM37*kmreplrtf*RCrtf)</f>
        <v>3.0520558796250344E-3</v>
      </c>
      <c r="AN37" s="134">
        <f>$B37*($C37*CV!AN37/1000000+AF!AN37*(kmreplaf*RCaf+kminsp*IC+VIpkm*ICV*0.000001)+RTF!AN37*kmreplrtf*RCrtf)</f>
        <v>3.0083313672407642E-3</v>
      </c>
      <c r="AO37" s="134">
        <f>$B37*($C37*CV!AO37/1000000+AF!AO37*(kmreplaf*RCaf+kminsp*IC+VIpkm*ICV*0.000001)+RTF!AO37*kmreplrtf*RCrtf)</f>
        <v>2.9899011873312613E-3</v>
      </c>
      <c r="AP37" s="134">
        <f>$B37*($C37*CV!AP37/1000000+AF!AP37*(kmreplaf*RCaf+kminsp*IC+VIpkm*ICV*0.000001)+RTF!AP37*kmreplrtf*RCrtf)</f>
        <v>2.9734583461232169E-3</v>
      </c>
      <c r="AQ37" s="134">
        <f>$B37*($C37*CV!AQ37/1000000+AF!AQ37*(kmreplaf*RCaf+kminsp*IC+VIpkm*ICV*0.000001)+RTF!AQ37*kmreplrtf*RCrtf)</f>
        <v>2.9587827043322133E-3</v>
      </c>
      <c r="AR37" s="134">
        <f>$B37*($C37*CV!AR37/1000000+AF!AR37*(kmreplaf*RCaf+kminsp*IC+VIpkm*ICV*0.000001)+RTF!AR37*kmreplrtf*RCrtf)</f>
        <v>3.0289771893934146E-3</v>
      </c>
      <c r="AS37" s="134">
        <f>$B37*($C37*CV!AS37/1000000+AF!AS37*(kmreplaf*RCaf+kminsp*IC+VIpkm*ICV*0.000001)+RTF!AS37*kmreplrtf*RCrtf)</f>
        <v>3.0520558796250344E-3</v>
      </c>
      <c r="AT37" s="134">
        <f>$B37*($C37*CV!AT37/1000000+AF!AT37*(kmreplaf*RCaf+kminsp*IC+VIpkm*ICV*0.000001)+RTF!AT37*kmreplrtf*RCrtf)</f>
        <v>3.0083313672407642E-3</v>
      </c>
      <c r="AV37" s="90"/>
    </row>
    <row r="38" spans="1:48" x14ac:dyDescent="0.25">
      <c r="A38" s="91">
        <f>pipesizes!A31</f>
        <v>350</v>
      </c>
      <c r="B38" s="94">
        <f>pipesizes!N31/1000</f>
        <v>2.9567365128330001E-2</v>
      </c>
      <c r="C38" s="95">
        <f>pipesizes!M31</f>
        <v>93.40625</v>
      </c>
      <c r="D38" s="134">
        <f>$B38*($C38*CV!D38/1000000+AF!D38*(kmreplaf*RCaf+kminsp*IC+VIpkm*ICV*0.000001)+RTF!D38*kmreplrtf*RCrtf)</f>
        <v>2.6992683467575736E-4</v>
      </c>
      <c r="E38" s="134">
        <f>$B38*($C38*CV!E38/1000000+AF!E38*(kmreplaf*RCaf+kminsp*IC+VIpkm*ICV*0.000001)+RTF!E38*kmreplrtf*RCrtf)</f>
        <v>2.6799710696703437E-4</v>
      </c>
      <c r="F38" s="134">
        <f>$B38*($C38*CV!F38/1000000+AF!F38*(kmreplaf*RCaf+kminsp*IC+VIpkm*ICV*0.000001)+RTF!F38*kmreplrtf*RCrtf)</f>
        <v>2.6627546309567233E-4</v>
      </c>
      <c r="G38" s="134">
        <f>$B38*($C38*CV!G38/1000000+AF!G38*(kmreplaf*RCaf+kminsp*IC+VIpkm*ICV*0.000001)+RTF!G38*kmreplrtf*RCrtf)</f>
        <v>2.6473885342900323E-4</v>
      </c>
      <c r="H38" s="134">
        <f>$B38*($C38*CV!H38/1000000+AF!H38*(kmreplaf*RCaf+kminsp*IC+VIpkm*ICV*0.000001)+RTF!H38*kmreplrtf*RCrtf)</f>
        <v>2.7208855069117146E-4</v>
      </c>
      <c r="I38" s="134">
        <f>$B38*($C38*CV!I38/1000000+AF!I38*(kmreplaf*RCaf+kminsp*IC+VIpkm*ICV*0.000001)+RTF!I38*kmreplrtf*RCrtf)</f>
        <v>2.7450499959398594E-4</v>
      </c>
      <c r="J38" s="134">
        <f>$B38*($C38*CV!J38/1000000+AF!J38*(kmreplaf*RCaf+kminsp*IC+VIpkm*ICV*0.000001)+RTF!J38*kmreplrtf*RCrtf)</f>
        <v>2.7719367751272465E-4</v>
      </c>
      <c r="K38" s="134">
        <f>$B38*($C38*CV!K38/1000000+AF!K38*(kmreplaf*RCaf+kminsp*IC+VIpkm*ICV*0.000001)+RTF!K38*kmreplrtf*RCrtf)</f>
        <v>2.9200834003817228E-4</v>
      </c>
      <c r="L38" s="134">
        <f>$B38*($C38*CV!L38/1000000+AF!L38*(kmreplaf*RCaf+kminsp*IC+VIpkm*ICV*0.000001)+RTF!L38*kmreplrtf*RCrtf)</f>
        <v>2.867454891790957E-4</v>
      </c>
      <c r="M38" s="134">
        <f>$B38*($C38*CV!M38/1000000+AF!M38*(kmreplaf*RCaf+kminsp*IC+VIpkm*ICV*0.000001)+RTF!M38*kmreplrtf*RCrtf)</f>
        <v>2.8249554607849575E-4</v>
      </c>
      <c r="N38" s="134">
        <f>$B38*($C38*CV!N38/1000000+AF!N38*(kmreplaf*RCaf+kminsp*IC+VIpkm*ICV*0.000001)+RTF!N38*kmreplrtf*RCrtf)</f>
        <v>3.0681993621488253E-4</v>
      </c>
      <c r="O38" s="134">
        <f>$B38*($C38*CV!O38/1000000+AF!O38*(kmreplaf*RCaf+kminsp*IC+VIpkm*ICV*0.000001)+RTF!O38*kmreplrtf*RCrtf)</f>
        <v>3.1725719214479052E-4</v>
      </c>
      <c r="P38" s="134">
        <f>$B38*($C38*CV!P38/1000000+AF!P38*(kmreplaf*RCaf+kminsp*IC+VIpkm*ICV*0.000001)+RTF!P38*kmreplrtf*RCrtf)</f>
        <v>2.9857250232006438E-4</v>
      </c>
      <c r="Q38" s="134">
        <f>$B38*($C38*CV!Q38/1000000+AF!Q38*(kmreplaf*RCaf+kminsp*IC+VIpkm*ICV*0.000001)+RTF!Q38*kmreplrtf*RCrtf)</f>
        <v>2.9200834003817228E-4</v>
      </c>
      <c r="R38" s="134">
        <f>$B38*($C38*CV!R38/1000000+AF!R38*(kmreplaf*RCaf+kminsp*IC+VIpkm*ICV*0.000001)+RTF!R38*kmreplrtf*RCrtf)</f>
        <v>2.867454891790957E-4</v>
      </c>
      <c r="S38" s="134">
        <f>$B38*($C38*CV!S38/1000000+AF!S38*(kmreplaf*RCaf+kminsp*IC+VIpkm*ICV*0.000001)+RTF!S38*kmreplrtf*RCrtf)</f>
        <v>2.8249554607849575E-4</v>
      </c>
      <c r="T38" s="134">
        <f>$B38*($C38*CV!T38/1000000+AF!T38*(kmreplaf*RCaf+kminsp*IC+VIpkm*ICV*0.000001)+RTF!T38*kmreplrtf*RCrtf)</f>
        <v>3.0681993621488253E-4</v>
      </c>
      <c r="U38" s="134">
        <f>$B38*($C38*CV!U38/1000000+AF!U38*(kmreplaf*RCaf+kminsp*IC+VIpkm*ICV*0.000001)+RTF!U38*kmreplrtf*RCrtf)</f>
        <v>3.1725719214479052E-4</v>
      </c>
      <c r="V38" s="134">
        <f>$B38*($C38*CV!V38/1000000+AF!V38*(kmreplaf*RCaf+kminsp*IC+VIpkm*ICV*0.000001)+RTF!V38*kmreplrtf*RCrtf)</f>
        <v>2.9857250232006438E-4</v>
      </c>
      <c r="W38" s="134">
        <f>$B38*($C38*CV!W38/1000000+AF!W38*(kmreplaf*RCaf+kminsp*IC+VIpkm*ICV*0.000001)+RTF!W38*kmreplrtf*RCrtf)</f>
        <v>2.9200834003817228E-4</v>
      </c>
      <c r="X38" s="134">
        <f>$B38*($C38*CV!X38/1000000+AF!X38*(kmreplaf*RCaf+kminsp*IC+VIpkm*ICV*0.000001)+RTF!X38*kmreplrtf*RCrtf)</f>
        <v>2.867454891790957E-4</v>
      </c>
      <c r="Y38" s="134">
        <f>$B38*($C38*CV!Y38/1000000+AF!Y38*(kmreplaf*RCaf+kminsp*IC+VIpkm*ICV*0.000001)+RTF!Y38*kmreplrtf*RCrtf)</f>
        <v>2.8249554607849575E-4</v>
      </c>
      <c r="Z38" s="134">
        <f>$B38*($C38*CV!Z38/1000000+AF!Z38*(kmreplaf*RCaf+kminsp*IC+VIpkm*ICV*0.000001)+RTF!Z38*kmreplrtf*RCrtf)</f>
        <v>3.0681993621488253E-4</v>
      </c>
      <c r="AA38" s="134">
        <f>$B38*($C38*CV!AA38/1000000+AF!AA38*(kmreplaf*RCaf+kminsp*IC+VIpkm*ICV*0.000001)+RTF!AA38*kmreplrtf*RCrtf)</f>
        <v>3.1725719214479052E-4</v>
      </c>
      <c r="AB38" s="134">
        <f>$B38*($C38*CV!AB38/1000000+AF!AB38*(kmreplaf*RCaf+kminsp*IC+VIpkm*ICV*0.000001)+RTF!AB38*kmreplrtf*RCrtf)</f>
        <v>2.9857250232006438E-4</v>
      </c>
      <c r="AC38" s="134">
        <f>$B38*($C38*CV!AC38/1000000+AF!AC38*(kmreplaf*RCaf+kminsp*IC+VIpkm*ICV*0.000001)+RTF!AC38*kmreplrtf*RCrtf)</f>
        <v>2.6799710696703437E-4</v>
      </c>
      <c r="AD38" s="134">
        <f>$B38*($C38*CV!AD38/1000000+AF!AD38*(kmreplaf*RCaf+kminsp*IC+VIpkm*ICV*0.000001)+RTF!AD38*kmreplrtf*RCrtf)</f>
        <v>2.6627546309567233E-4</v>
      </c>
      <c r="AE38" s="134">
        <f>$B38*($C38*CV!AE38/1000000+AF!AE38*(kmreplaf*RCaf+kminsp*IC+VIpkm*ICV*0.000001)+RTF!AE38*kmreplrtf*RCrtf)</f>
        <v>2.6473885342900323E-4</v>
      </c>
      <c r="AF38" s="134">
        <f>$B38*($C38*CV!AF38/1000000+AF!AF38*(kmreplaf*RCaf+kminsp*IC+VIpkm*ICV*0.000001)+RTF!AF38*kmreplrtf*RCrtf)</f>
        <v>2.7208855069117146E-4</v>
      </c>
      <c r="AG38" s="134">
        <f>$B38*($C38*CV!AG38/1000000+AF!AG38*(kmreplaf*RCaf+kminsp*IC+VIpkm*ICV*0.000001)+RTF!AG38*kmreplrtf*RCrtf)</f>
        <v>2.7450499959398594E-4</v>
      </c>
      <c r="AH38" s="134">
        <f>$B38*($C38*CV!AH38/1000000+AF!AH38*(kmreplaf*RCaf+kminsp*IC+VIpkm*ICV*0.000001)+RTF!AH38*kmreplrtf*RCrtf)</f>
        <v>2.6992683467575736E-4</v>
      </c>
      <c r="AI38" s="134">
        <f>$B38*($C38*CV!AI38/1000000+AF!AI38*(kmreplaf*RCaf+kminsp*IC+VIpkm*ICV*0.000001)+RTF!AI38*kmreplrtf*RCrtf)</f>
        <v>2.6799710696703437E-4</v>
      </c>
      <c r="AJ38" s="134">
        <f>$B38*($C38*CV!AJ38/1000000+AF!AJ38*(kmreplaf*RCaf+kminsp*IC+VIpkm*ICV*0.000001)+RTF!AJ38*kmreplrtf*RCrtf)</f>
        <v>2.6627546309567233E-4</v>
      </c>
      <c r="AK38" s="134">
        <f>$B38*($C38*CV!AK38/1000000+AF!AK38*(kmreplaf*RCaf+kminsp*IC+VIpkm*ICV*0.000001)+RTF!AK38*kmreplrtf*RCrtf)</f>
        <v>2.6473885342900323E-4</v>
      </c>
      <c r="AL38" s="134">
        <f>$B38*($C38*CV!AL38/1000000+AF!AL38*(kmreplaf*RCaf+kminsp*IC+VIpkm*ICV*0.000001)+RTF!AL38*kmreplrtf*RCrtf)</f>
        <v>2.7208855069117146E-4</v>
      </c>
      <c r="AM38" s="134">
        <f>$B38*($C38*CV!AM38/1000000+AF!AM38*(kmreplaf*RCaf+kminsp*IC+VIpkm*ICV*0.000001)+RTF!AM38*kmreplrtf*RCrtf)</f>
        <v>2.7450499959398594E-4</v>
      </c>
      <c r="AN38" s="134">
        <f>$B38*($C38*CV!AN38/1000000+AF!AN38*(kmreplaf*RCaf+kminsp*IC+VIpkm*ICV*0.000001)+RTF!AN38*kmreplrtf*RCrtf)</f>
        <v>2.6992683467575736E-4</v>
      </c>
      <c r="AO38" s="134">
        <f>$B38*($C38*CV!AO38/1000000+AF!AO38*(kmreplaf*RCaf+kminsp*IC+VIpkm*ICV*0.000001)+RTF!AO38*kmreplrtf*RCrtf)</f>
        <v>2.6799710696703437E-4</v>
      </c>
      <c r="AP38" s="134">
        <f>$B38*($C38*CV!AP38/1000000+AF!AP38*(kmreplaf*RCaf+kminsp*IC+VIpkm*ICV*0.000001)+RTF!AP38*kmreplrtf*RCrtf)</f>
        <v>2.6627546309567233E-4</v>
      </c>
      <c r="AQ38" s="134">
        <f>$B38*($C38*CV!AQ38/1000000+AF!AQ38*(kmreplaf*RCaf+kminsp*IC+VIpkm*ICV*0.000001)+RTF!AQ38*kmreplrtf*RCrtf)</f>
        <v>2.6473885342900323E-4</v>
      </c>
      <c r="AR38" s="134">
        <f>$B38*($C38*CV!AR38/1000000+AF!AR38*(kmreplaf*RCaf+kminsp*IC+VIpkm*ICV*0.000001)+RTF!AR38*kmreplrtf*RCrtf)</f>
        <v>2.7208855069117146E-4</v>
      </c>
      <c r="AS38" s="134">
        <f>$B38*($C38*CV!AS38/1000000+AF!AS38*(kmreplaf*RCaf+kminsp*IC+VIpkm*ICV*0.000001)+RTF!AS38*kmreplrtf*RCrtf)</f>
        <v>2.7450499959398594E-4</v>
      </c>
      <c r="AT38" s="134">
        <f>$B38*($C38*CV!AT38/1000000+AF!AT38*(kmreplaf*RCaf+kminsp*IC+VIpkm*ICV*0.000001)+RTF!AT38*kmreplrtf*RCrtf)</f>
        <v>2.6992683467575736E-4</v>
      </c>
      <c r="AV38" s="90"/>
    </row>
    <row r="39" spans="1:48" x14ac:dyDescent="0.25">
      <c r="A39" s="91">
        <f>pipesizes!A32</f>
        <v>355</v>
      </c>
      <c r="B39" s="94">
        <f>pipesizes!N32/1000</f>
        <v>6.2083213089663278</v>
      </c>
      <c r="C39" s="95">
        <f>pipesizes!M32</f>
        <v>96.094062499999978</v>
      </c>
      <c r="D39" s="134">
        <f>$B39*($C39*CV!D39/1000000+AF!D39*(kmreplaf*RCaf+kminsp*IC+VIpkm*ICV*0.000001)+RTF!D39*kmreplrtf*RCrtf)</f>
        <v>5.6677100320098296E-2</v>
      </c>
      <c r="E39" s="134">
        <f>$B39*($C39*CV!E39/1000000+AF!E39*(kmreplaf*RCaf+kminsp*IC+VIpkm*ICV*0.000001)+RTF!E39*kmreplrtf*RCrtf)</f>
        <v>5.6260251850499564E-2</v>
      </c>
      <c r="F39" s="134">
        <f>$B39*($C39*CV!F39/1000000+AF!F39*(kmreplaf*RCaf+kminsp*IC+VIpkm*ICV*0.000001)+RTF!F39*kmreplrtf*RCrtf)</f>
        <v>5.5888352431878362E-2</v>
      </c>
      <c r="G39" s="134">
        <f>$B39*($C39*CV!G39/1000000+AF!G39*(kmreplaf*RCaf+kminsp*IC+VIpkm*ICV*0.000001)+RTF!G39*kmreplrtf*RCrtf)</f>
        <v>5.5556423017678519E-2</v>
      </c>
      <c r="H39" s="134">
        <f>$B39*($C39*CV!H39/1000000+AF!H39*(kmreplaf*RCaf+kminsp*IC+VIpkm*ICV*0.000001)+RTF!H39*kmreplrtf*RCrtf)</f>
        <v>5.7144061544036354E-2</v>
      </c>
      <c r="I39" s="134">
        <f>$B39*($C39*CV!I39/1000000+AF!I39*(kmreplaf*RCaf+kminsp*IC+VIpkm*ICV*0.000001)+RTF!I39*kmreplrtf*RCrtf)</f>
        <v>5.7666048673333636E-2</v>
      </c>
      <c r="J39" s="134">
        <f>$B39*($C39*CV!J39/1000000+AF!J39*(kmreplaf*RCaf+kminsp*IC+VIpkm*ICV*0.000001)+RTF!J39*kmreplrtf*RCrtf)</f>
        <v>5.8246841119129943E-2</v>
      </c>
      <c r="K39" s="134">
        <f>$B39*($C39*CV!K39/1000000+AF!K39*(kmreplaf*RCaf+kminsp*IC+VIpkm*ICV*0.000001)+RTF!K39*kmreplrtf*RCrtf)</f>
        <v>6.178273497293553E-2</v>
      </c>
      <c r="L39" s="134">
        <f>$B39*($C39*CV!L39/1000000+AF!L39*(kmreplaf*RCaf+kminsp*IC+VIpkm*ICV*0.000001)+RTF!L39*kmreplrtf*RCrtf)</f>
        <v>6.0645884775668978E-2</v>
      </c>
      <c r="M39" s="134">
        <f>$B39*($C39*CV!M39/1000000+AF!M39*(kmreplaf*RCaf+kminsp*IC+VIpkm*ICV*0.000001)+RTF!M39*kmreplrtf*RCrtf)</f>
        <v>5.9727836975785792E-2</v>
      </c>
      <c r="N39" s="134">
        <f>$B39*($C39*CV!N39/1000000+AF!N39*(kmreplaf*RCaf+kminsp*IC+VIpkm*ICV*0.000001)+RTF!N39*kmreplrtf*RCrtf)</f>
        <v>6.4982249168988607E-2</v>
      </c>
      <c r="O39" s="134">
        <f>$B39*($C39*CV!O39/1000000+AF!O39*(kmreplaf*RCaf+kminsp*IC+VIpkm*ICV*0.000001)+RTF!O39*kmreplrtf*RCrtf)</f>
        <v>6.7236844022721426E-2</v>
      </c>
      <c r="P39" s="134">
        <f>$B39*($C39*CV!P39/1000000+AF!P39*(kmreplaf*RCaf+kminsp*IC+VIpkm*ICV*0.000001)+RTF!P39*kmreplrtf*RCrtf)</f>
        <v>6.3200686836836176E-2</v>
      </c>
      <c r="Q39" s="134">
        <f>$B39*($C39*CV!Q39/1000000+AF!Q39*(kmreplaf*RCaf+kminsp*IC+VIpkm*ICV*0.000001)+RTF!Q39*kmreplrtf*RCrtf)</f>
        <v>6.178273497293553E-2</v>
      </c>
      <c r="R39" s="134">
        <f>$B39*($C39*CV!R39/1000000+AF!R39*(kmreplaf*RCaf+kminsp*IC+VIpkm*ICV*0.000001)+RTF!R39*kmreplrtf*RCrtf)</f>
        <v>6.0645884775668978E-2</v>
      </c>
      <c r="S39" s="134">
        <f>$B39*($C39*CV!S39/1000000+AF!S39*(kmreplaf*RCaf+kminsp*IC+VIpkm*ICV*0.000001)+RTF!S39*kmreplrtf*RCrtf)</f>
        <v>5.9727836975785792E-2</v>
      </c>
      <c r="T39" s="134">
        <f>$B39*($C39*CV!T39/1000000+AF!T39*(kmreplaf*RCaf+kminsp*IC+VIpkm*ICV*0.000001)+RTF!T39*kmreplrtf*RCrtf)</f>
        <v>6.4982249168988607E-2</v>
      </c>
      <c r="U39" s="134">
        <f>$B39*($C39*CV!U39/1000000+AF!U39*(kmreplaf*RCaf+kminsp*IC+VIpkm*ICV*0.000001)+RTF!U39*kmreplrtf*RCrtf)</f>
        <v>6.7236844022721426E-2</v>
      </c>
      <c r="V39" s="134">
        <f>$B39*($C39*CV!V39/1000000+AF!V39*(kmreplaf*RCaf+kminsp*IC+VIpkm*ICV*0.000001)+RTF!V39*kmreplrtf*RCrtf)</f>
        <v>6.3200686836836176E-2</v>
      </c>
      <c r="W39" s="134">
        <f>$B39*($C39*CV!W39/1000000+AF!W39*(kmreplaf*RCaf+kminsp*IC+VIpkm*ICV*0.000001)+RTF!W39*kmreplrtf*RCrtf)</f>
        <v>6.178273497293553E-2</v>
      </c>
      <c r="X39" s="134">
        <f>$B39*($C39*CV!X39/1000000+AF!X39*(kmreplaf*RCaf+kminsp*IC+VIpkm*ICV*0.000001)+RTF!X39*kmreplrtf*RCrtf)</f>
        <v>6.0645884775668978E-2</v>
      </c>
      <c r="Y39" s="134">
        <f>$B39*($C39*CV!Y39/1000000+AF!Y39*(kmreplaf*RCaf+kminsp*IC+VIpkm*ICV*0.000001)+RTF!Y39*kmreplrtf*RCrtf)</f>
        <v>5.9727836975785792E-2</v>
      </c>
      <c r="Z39" s="134">
        <f>$B39*($C39*CV!Z39/1000000+AF!Z39*(kmreplaf*RCaf+kminsp*IC+VIpkm*ICV*0.000001)+RTF!Z39*kmreplrtf*RCrtf)</f>
        <v>6.4982249168988607E-2</v>
      </c>
      <c r="AA39" s="134">
        <f>$B39*($C39*CV!AA39/1000000+AF!AA39*(kmreplaf*RCaf+kminsp*IC+VIpkm*ICV*0.000001)+RTF!AA39*kmreplrtf*RCrtf)</f>
        <v>6.7236844022721426E-2</v>
      </c>
      <c r="AB39" s="134">
        <f>$B39*($C39*CV!AB39/1000000+AF!AB39*(kmreplaf*RCaf+kminsp*IC+VIpkm*ICV*0.000001)+RTF!AB39*kmreplrtf*RCrtf)</f>
        <v>6.3200686836836176E-2</v>
      </c>
      <c r="AC39" s="134">
        <f>$B39*($C39*CV!AC39/1000000+AF!AC39*(kmreplaf*RCaf+kminsp*IC+VIpkm*ICV*0.000001)+RTF!AC39*kmreplrtf*RCrtf)</f>
        <v>5.6260251850499564E-2</v>
      </c>
      <c r="AD39" s="134">
        <f>$B39*($C39*CV!AD39/1000000+AF!AD39*(kmreplaf*RCaf+kminsp*IC+VIpkm*ICV*0.000001)+RTF!AD39*kmreplrtf*RCrtf)</f>
        <v>5.5888352431878362E-2</v>
      </c>
      <c r="AE39" s="134">
        <f>$B39*($C39*CV!AE39/1000000+AF!AE39*(kmreplaf*RCaf+kminsp*IC+VIpkm*ICV*0.000001)+RTF!AE39*kmreplrtf*RCrtf)</f>
        <v>5.5556423017678519E-2</v>
      </c>
      <c r="AF39" s="134">
        <f>$B39*($C39*CV!AF39/1000000+AF!AF39*(kmreplaf*RCaf+kminsp*IC+VIpkm*ICV*0.000001)+RTF!AF39*kmreplrtf*RCrtf)</f>
        <v>5.7144061544036354E-2</v>
      </c>
      <c r="AG39" s="134">
        <f>$B39*($C39*CV!AG39/1000000+AF!AG39*(kmreplaf*RCaf+kminsp*IC+VIpkm*ICV*0.000001)+RTF!AG39*kmreplrtf*RCrtf)</f>
        <v>5.7666048673333636E-2</v>
      </c>
      <c r="AH39" s="134">
        <f>$B39*($C39*CV!AH39/1000000+AF!AH39*(kmreplaf*RCaf+kminsp*IC+VIpkm*ICV*0.000001)+RTF!AH39*kmreplrtf*RCrtf)</f>
        <v>5.6677100320098296E-2</v>
      </c>
      <c r="AI39" s="134">
        <f>$B39*($C39*CV!AI39/1000000+AF!AI39*(kmreplaf*RCaf+kminsp*IC+VIpkm*ICV*0.000001)+RTF!AI39*kmreplrtf*RCrtf)</f>
        <v>5.6260251850499564E-2</v>
      </c>
      <c r="AJ39" s="134">
        <f>$B39*($C39*CV!AJ39/1000000+AF!AJ39*(kmreplaf*RCaf+kminsp*IC+VIpkm*ICV*0.000001)+RTF!AJ39*kmreplrtf*RCrtf)</f>
        <v>5.5888352431878362E-2</v>
      </c>
      <c r="AK39" s="134">
        <f>$B39*($C39*CV!AK39/1000000+AF!AK39*(kmreplaf*RCaf+kminsp*IC+VIpkm*ICV*0.000001)+RTF!AK39*kmreplrtf*RCrtf)</f>
        <v>5.5556423017678519E-2</v>
      </c>
      <c r="AL39" s="134">
        <f>$B39*($C39*CV!AL39/1000000+AF!AL39*(kmreplaf*RCaf+kminsp*IC+VIpkm*ICV*0.000001)+RTF!AL39*kmreplrtf*RCrtf)</f>
        <v>5.7144061544036354E-2</v>
      </c>
      <c r="AM39" s="134">
        <f>$B39*($C39*CV!AM39/1000000+AF!AM39*(kmreplaf*RCaf+kminsp*IC+VIpkm*ICV*0.000001)+RTF!AM39*kmreplrtf*RCrtf)</f>
        <v>5.7666048673333636E-2</v>
      </c>
      <c r="AN39" s="134">
        <f>$B39*($C39*CV!AN39/1000000+AF!AN39*(kmreplaf*RCaf+kminsp*IC+VIpkm*ICV*0.000001)+RTF!AN39*kmreplrtf*RCrtf)</f>
        <v>5.6677100320098296E-2</v>
      </c>
      <c r="AO39" s="134">
        <f>$B39*($C39*CV!AO39/1000000+AF!AO39*(kmreplaf*RCaf+kminsp*IC+VIpkm*ICV*0.000001)+RTF!AO39*kmreplrtf*RCrtf)</f>
        <v>5.6260251850499564E-2</v>
      </c>
      <c r="AP39" s="134">
        <f>$B39*($C39*CV!AP39/1000000+AF!AP39*(kmreplaf*RCaf+kminsp*IC+VIpkm*ICV*0.000001)+RTF!AP39*kmreplrtf*RCrtf)</f>
        <v>5.5888352431878362E-2</v>
      </c>
      <c r="AQ39" s="134">
        <f>$B39*($C39*CV!AQ39/1000000+AF!AQ39*(kmreplaf*RCaf+kminsp*IC+VIpkm*ICV*0.000001)+RTF!AQ39*kmreplrtf*RCrtf)</f>
        <v>5.5556423017678519E-2</v>
      </c>
      <c r="AR39" s="134">
        <f>$B39*($C39*CV!AR39/1000000+AF!AR39*(kmreplaf*RCaf+kminsp*IC+VIpkm*ICV*0.000001)+RTF!AR39*kmreplrtf*RCrtf)</f>
        <v>5.7144061544036354E-2</v>
      </c>
      <c r="AS39" s="134">
        <f>$B39*($C39*CV!AS39/1000000+AF!AS39*(kmreplaf*RCaf+kminsp*IC+VIpkm*ICV*0.000001)+RTF!AS39*kmreplrtf*RCrtf)</f>
        <v>5.7666048673333636E-2</v>
      </c>
      <c r="AT39" s="134">
        <f>$B39*($C39*CV!AT39/1000000+AF!AT39*(kmreplaf*RCaf+kminsp*IC+VIpkm*ICV*0.000001)+RTF!AT39*kmreplrtf*RCrtf)</f>
        <v>5.6677100320098296E-2</v>
      </c>
      <c r="AV39" s="90"/>
    </row>
    <row r="40" spans="1:48" x14ac:dyDescent="0.25">
      <c r="A40" s="91">
        <f>pipesizes!A33</f>
        <v>356</v>
      </c>
      <c r="B40" s="94">
        <f>pipesizes!N33/1000</f>
        <v>9.9906055872500004E-4</v>
      </c>
      <c r="C40" s="95">
        <f>pipesizes!M33</f>
        <v>96.636199999999988</v>
      </c>
      <c r="D40" s="134">
        <f>$B40*($C40*CV!D40/1000000+AF!D40*(kmreplaf*RCaf+kminsp*IC+VIpkm*ICV*0.000001)+RTF!D40*kmreplrtf*RCrtf)</f>
        <v>9.1206386871329687E-6</v>
      </c>
      <c r="E40" s="134">
        <f>$B40*($C40*CV!E40/1000000+AF!E40*(kmreplaf*RCaf+kminsp*IC+VIpkm*ICV*0.000001)+RTF!E40*kmreplrtf*RCrtf)</f>
        <v>9.0531798066216635E-6</v>
      </c>
      <c r="F40" s="134">
        <f>$B40*($C40*CV!F40/1000000+AF!F40*(kmreplaf*RCaf+kminsp*IC+VIpkm*ICV*0.000001)+RTF!F40*kmreplrtf*RCrtf)</f>
        <v>8.9929950625895207E-6</v>
      </c>
      <c r="G40" s="134">
        <f>$B40*($C40*CV!G40/1000000+AF!G40*(kmreplaf*RCaf+kminsp*IC+VIpkm*ICV*0.000001)+RTF!G40*kmreplrtf*RCrtf)</f>
        <v>8.9392786924364772E-6</v>
      </c>
      <c r="H40" s="134">
        <f>$B40*($C40*CV!H40/1000000+AF!H40*(kmreplaf*RCaf+kminsp*IC+VIpkm*ICV*0.000001)+RTF!H40*kmreplrtf*RCrtf)</f>
        <v>9.1962073498639918E-6</v>
      </c>
      <c r="I40" s="134">
        <f>$B40*($C40*CV!I40/1000000+AF!I40*(kmreplaf*RCaf+kminsp*IC+VIpkm*ICV*0.000001)+RTF!I40*kmreplrtf*RCrtf)</f>
        <v>9.2806808934938879E-6</v>
      </c>
      <c r="J40" s="134">
        <f>$B40*($C40*CV!J40/1000000+AF!J40*(kmreplaf*RCaf+kminsp*IC+VIpkm*ICV*0.000001)+RTF!J40*kmreplrtf*RCrtf)</f>
        <v>9.3746709427809975E-6</v>
      </c>
      <c r="K40" s="134">
        <f>$B40*($C40*CV!K40/1000000+AF!K40*(kmreplaf*RCaf+kminsp*IC+VIpkm*ICV*0.000001)+RTF!K40*kmreplrtf*RCrtf)</f>
        <v>9.9574792062394784E-6</v>
      </c>
      <c r="L40" s="134">
        <f>$B40*($C40*CV!L40/1000000+AF!L40*(kmreplaf*RCaf+kminsp*IC+VIpkm*ICV*0.000001)+RTF!L40*kmreplrtf*RCrtf)</f>
        <v>9.7735019406146786E-6</v>
      </c>
      <c r="M40" s="134">
        <f>$B40*($C40*CV!M40/1000000+AF!M40*(kmreplaf*RCaf+kminsp*IC+VIpkm*ICV*0.000001)+RTF!M40*kmreplrtf*RCrtf)</f>
        <v>9.6249336205831783E-6</v>
      </c>
      <c r="N40" s="134">
        <f>$B40*($C40*CV!N40/1000000+AF!N40*(kmreplaf*RCaf+kminsp*IC+VIpkm*ICV*0.000001)+RTF!N40*kmreplrtf*RCrtf)</f>
        <v>1.0475258835018091E-5</v>
      </c>
      <c r="O40" s="134">
        <f>$B40*($C40*CV!O40/1000000+AF!O40*(kmreplaf*RCaf+kminsp*IC+VIpkm*ICV*0.000001)+RTF!O40*kmreplrtf*RCrtf)</f>
        <v>1.0840121503185664E-5</v>
      </c>
      <c r="P40" s="134">
        <f>$B40*($C40*CV!P40/1000000+AF!P40*(kmreplaf*RCaf+kminsp*IC+VIpkm*ICV*0.000001)+RTF!P40*kmreplrtf*RCrtf)</f>
        <v>1.0186947351941757E-5</v>
      </c>
      <c r="Q40" s="134">
        <f>$B40*($C40*CV!Q40/1000000+AF!Q40*(kmreplaf*RCaf+kminsp*IC+VIpkm*ICV*0.000001)+RTF!Q40*kmreplrtf*RCrtf)</f>
        <v>9.9574792062394784E-6</v>
      </c>
      <c r="R40" s="134">
        <f>$B40*($C40*CV!R40/1000000+AF!R40*(kmreplaf*RCaf+kminsp*IC+VIpkm*ICV*0.000001)+RTF!R40*kmreplrtf*RCrtf)</f>
        <v>9.7735019406146786E-6</v>
      </c>
      <c r="S40" s="134">
        <f>$B40*($C40*CV!S40/1000000+AF!S40*(kmreplaf*RCaf+kminsp*IC+VIpkm*ICV*0.000001)+RTF!S40*kmreplrtf*RCrtf)</f>
        <v>9.6249336205831783E-6</v>
      </c>
      <c r="T40" s="134">
        <f>$B40*($C40*CV!T40/1000000+AF!T40*(kmreplaf*RCaf+kminsp*IC+VIpkm*ICV*0.000001)+RTF!T40*kmreplrtf*RCrtf)</f>
        <v>1.0475258835018091E-5</v>
      </c>
      <c r="U40" s="134">
        <f>$B40*($C40*CV!U40/1000000+AF!U40*(kmreplaf*RCaf+kminsp*IC+VIpkm*ICV*0.000001)+RTF!U40*kmreplrtf*RCrtf)</f>
        <v>1.0840121503185664E-5</v>
      </c>
      <c r="V40" s="134">
        <f>$B40*($C40*CV!V40/1000000+AF!V40*(kmreplaf*RCaf+kminsp*IC+VIpkm*ICV*0.000001)+RTF!V40*kmreplrtf*RCrtf)</f>
        <v>1.0186947351941757E-5</v>
      </c>
      <c r="W40" s="134">
        <f>$B40*($C40*CV!W40/1000000+AF!W40*(kmreplaf*RCaf+kminsp*IC+VIpkm*ICV*0.000001)+RTF!W40*kmreplrtf*RCrtf)</f>
        <v>9.9574792062394784E-6</v>
      </c>
      <c r="X40" s="134">
        <f>$B40*($C40*CV!X40/1000000+AF!X40*(kmreplaf*RCaf+kminsp*IC+VIpkm*ICV*0.000001)+RTF!X40*kmreplrtf*RCrtf)</f>
        <v>9.7735019406146786E-6</v>
      </c>
      <c r="Y40" s="134">
        <f>$B40*($C40*CV!Y40/1000000+AF!Y40*(kmreplaf*RCaf+kminsp*IC+VIpkm*ICV*0.000001)+RTF!Y40*kmreplrtf*RCrtf)</f>
        <v>9.6249336205831783E-6</v>
      </c>
      <c r="Z40" s="134">
        <f>$B40*($C40*CV!Z40/1000000+AF!Z40*(kmreplaf*RCaf+kminsp*IC+VIpkm*ICV*0.000001)+RTF!Z40*kmreplrtf*RCrtf)</f>
        <v>1.0475258835018091E-5</v>
      </c>
      <c r="AA40" s="134">
        <f>$B40*($C40*CV!AA40/1000000+AF!AA40*(kmreplaf*RCaf+kminsp*IC+VIpkm*ICV*0.000001)+RTF!AA40*kmreplrtf*RCrtf)</f>
        <v>1.0840121503185664E-5</v>
      </c>
      <c r="AB40" s="134">
        <f>$B40*($C40*CV!AB40/1000000+AF!AB40*(kmreplaf*RCaf+kminsp*IC+VIpkm*ICV*0.000001)+RTF!AB40*kmreplrtf*RCrtf)</f>
        <v>1.0186947351941757E-5</v>
      </c>
      <c r="AC40" s="134">
        <f>$B40*($C40*CV!AC40/1000000+AF!AC40*(kmreplaf*RCaf+kminsp*IC+VIpkm*ICV*0.000001)+RTF!AC40*kmreplrtf*RCrtf)</f>
        <v>9.0531798066216635E-6</v>
      </c>
      <c r="AD40" s="134">
        <f>$B40*($C40*CV!AD40/1000000+AF!AD40*(kmreplaf*RCaf+kminsp*IC+VIpkm*ICV*0.000001)+RTF!AD40*kmreplrtf*RCrtf)</f>
        <v>8.9929950625895207E-6</v>
      </c>
      <c r="AE40" s="134">
        <f>$B40*($C40*CV!AE40/1000000+AF!AE40*(kmreplaf*RCaf+kminsp*IC+VIpkm*ICV*0.000001)+RTF!AE40*kmreplrtf*RCrtf)</f>
        <v>8.9392786924364772E-6</v>
      </c>
      <c r="AF40" s="134">
        <f>$B40*($C40*CV!AF40/1000000+AF!AF40*(kmreplaf*RCaf+kminsp*IC+VIpkm*ICV*0.000001)+RTF!AF40*kmreplrtf*RCrtf)</f>
        <v>9.1962073498639918E-6</v>
      </c>
      <c r="AG40" s="134">
        <f>$B40*($C40*CV!AG40/1000000+AF!AG40*(kmreplaf*RCaf+kminsp*IC+VIpkm*ICV*0.000001)+RTF!AG40*kmreplrtf*RCrtf)</f>
        <v>9.2806808934938879E-6</v>
      </c>
      <c r="AH40" s="134">
        <f>$B40*($C40*CV!AH40/1000000+AF!AH40*(kmreplaf*RCaf+kminsp*IC+VIpkm*ICV*0.000001)+RTF!AH40*kmreplrtf*RCrtf)</f>
        <v>9.1206386871329687E-6</v>
      </c>
      <c r="AI40" s="134">
        <f>$B40*($C40*CV!AI40/1000000+AF!AI40*(kmreplaf*RCaf+kminsp*IC+VIpkm*ICV*0.000001)+RTF!AI40*kmreplrtf*RCrtf)</f>
        <v>9.0531798066216635E-6</v>
      </c>
      <c r="AJ40" s="134">
        <f>$B40*($C40*CV!AJ40/1000000+AF!AJ40*(kmreplaf*RCaf+kminsp*IC+VIpkm*ICV*0.000001)+RTF!AJ40*kmreplrtf*RCrtf)</f>
        <v>8.9929950625895207E-6</v>
      </c>
      <c r="AK40" s="134">
        <f>$B40*($C40*CV!AK40/1000000+AF!AK40*(kmreplaf*RCaf+kminsp*IC+VIpkm*ICV*0.000001)+RTF!AK40*kmreplrtf*RCrtf)</f>
        <v>8.9392786924364772E-6</v>
      </c>
      <c r="AL40" s="134">
        <f>$B40*($C40*CV!AL40/1000000+AF!AL40*(kmreplaf*RCaf+kminsp*IC+VIpkm*ICV*0.000001)+RTF!AL40*kmreplrtf*RCrtf)</f>
        <v>9.1962073498639918E-6</v>
      </c>
      <c r="AM40" s="134">
        <f>$B40*($C40*CV!AM40/1000000+AF!AM40*(kmreplaf*RCaf+kminsp*IC+VIpkm*ICV*0.000001)+RTF!AM40*kmreplrtf*RCrtf)</f>
        <v>9.2806808934938879E-6</v>
      </c>
      <c r="AN40" s="134">
        <f>$B40*($C40*CV!AN40/1000000+AF!AN40*(kmreplaf*RCaf+kminsp*IC+VIpkm*ICV*0.000001)+RTF!AN40*kmreplrtf*RCrtf)</f>
        <v>9.1206386871329687E-6</v>
      </c>
      <c r="AO40" s="134">
        <f>$B40*($C40*CV!AO40/1000000+AF!AO40*(kmreplaf*RCaf+kminsp*IC+VIpkm*ICV*0.000001)+RTF!AO40*kmreplrtf*RCrtf)</f>
        <v>9.0531798066216635E-6</v>
      </c>
      <c r="AP40" s="134">
        <f>$B40*($C40*CV!AP40/1000000+AF!AP40*(kmreplaf*RCaf+kminsp*IC+VIpkm*ICV*0.000001)+RTF!AP40*kmreplrtf*RCrtf)</f>
        <v>8.9929950625895207E-6</v>
      </c>
      <c r="AQ40" s="134">
        <f>$B40*($C40*CV!AQ40/1000000+AF!AQ40*(kmreplaf*RCaf+kminsp*IC+VIpkm*ICV*0.000001)+RTF!AQ40*kmreplrtf*RCrtf)</f>
        <v>8.9392786924364772E-6</v>
      </c>
      <c r="AR40" s="134">
        <f>$B40*($C40*CV!AR40/1000000+AF!AR40*(kmreplaf*RCaf+kminsp*IC+VIpkm*ICV*0.000001)+RTF!AR40*kmreplrtf*RCrtf)</f>
        <v>9.1962073498639918E-6</v>
      </c>
      <c r="AS40" s="134">
        <f>$B40*($C40*CV!AS40/1000000+AF!AS40*(kmreplaf*RCaf+kminsp*IC+VIpkm*ICV*0.000001)+RTF!AS40*kmreplrtf*RCrtf)</f>
        <v>9.2806808934938879E-6</v>
      </c>
      <c r="AT40" s="134">
        <f>$B40*($C40*CV!AT40/1000000+AF!AT40*(kmreplaf*RCaf+kminsp*IC+VIpkm*ICV*0.000001)+RTF!AT40*kmreplrtf*RCrtf)</f>
        <v>9.1206386871329687E-6</v>
      </c>
      <c r="AV40" s="90"/>
    </row>
    <row r="41" spans="1:48" x14ac:dyDescent="0.25">
      <c r="A41" s="91">
        <f>pipesizes!A34</f>
        <v>375</v>
      </c>
      <c r="B41" s="94">
        <f>pipesizes!N34/1000</f>
        <v>622.59293003221228</v>
      </c>
      <c r="C41" s="95">
        <f>pipesizes!M34</f>
        <v>107.22656249999999</v>
      </c>
      <c r="D41" s="134">
        <f>$B41*($C41*CV!D41/1000000+AF!D41*(kmreplaf*RCaf+kminsp*IC+VIpkm*ICV*0.000001)+RTF!D41*kmreplrtf*RCrtf)</f>
        <v>5.6837847459758502</v>
      </c>
      <c r="E41" s="134">
        <f>$B41*($C41*CV!E41/1000000+AF!E41*(kmreplaf*RCaf+kminsp*IC+VIpkm*ICV*0.000001)+RTF!E41*kmreplrtf*RCrtf)</f>
        <v>5.6371387855126871</v>
      </c>
      <c r="F41" s="134">
        <f>$B41*($C41*CV!F41/1000000+AF!F41*(kmreplaf*RCaf+kminsp*IC+VIpkm*ICV*0.000001)+RTF!F41*kmreplrtf*RCrtf)</f>
        <v>5.5955226903547111</v>
      </c>
      <c r="G41" s="134">
        <f>$B41*($C41*CV!G41/1000000+AF!G41*(kmreplaf*RCaf+kminsp*IC+VIpkm*ICV*0.000001)+RTF!G41*kmreplrtf*RCrtf)</f>
        <v>5.5583792978259305</v>
      </c>
      <c r="H41" s="134">
        <f>$B41*($C41*CV!H41/1000000+AF!H41*(kmreplaf*RCaf+kminsp*IC+VIpkm*ICV*0.000001)+RTF!H41*kmreplrtf*RCrtf)</f>
        <v>5.7360383977899296</v>
      </c>
      <c r="I41" s="134">
        <f>$B41*($C41*CV!I41/1000000+AF!I41*(kmreplaf*RCaf+kminsp*IC+VIpkm*ICV*0.000001)+RTF!I41*kmreplrtf*RCrtf)</f>
        <v>5.7944495298229199</v>
      </c>
      <c r="J41" s="134">
        <f>$B41*($C41*CV!J41/1000000+AF!J41*(kmreplaf*RCaf+kminsp*IC+VIpkm*ICV*0.000001)+RTF!J41*kmreplrtf*RCrtf)</f>
        <v>5.8594410637728878</v>
      </c>
      <c r="K41" s="134">
        <f>$B41*($C41*CV!K41/1000000+AF!K41*(kmreplaf*RCaf+kminsp*IC+VIpkm*ICV*0.000001)+RTF!K41*kmreplrtf*RCrtf)</f>
        <v>5.6371387855126871</v>
      </c>
      <c r="L41" s="134">
        <f>$B41*($C41*CV!L41/1000000+AF!L41*(kmreplaf*RCaf+kminsp*IC+VIpkm*ICV*0.000001)+RTF!L41*kmreplrtf*RCrtf)</f>
        <v>5.5955226903547111</v>
      </c>
      <c r="M41" s="134">
        <f>$B41*($C41*CV!M41/1000000+AF!M41*(kmreplaf*RCaf+kminsp*IC+VIpkm*ICV*0.000001)+RTF!M41*kmreplrtf*RCrtf)</f>
        <v>5.5583792978259305</v>
      </c>
      <c r="N41" s="134">
        <f>$B41*($C41*CV!N41/1000000+AF!N41*(kmreplaf*RCaf+kminsp*IC+VIpkm*ICV*0.000001)+RTF!N41*kmreplrtf*RCrtf)</f>
        <v>5.7360383977899296</v>
      </c>
      <c r="O41" s="134">
        <f>$B41*($C41*CV!O41/1000000+AF!O41*(kmreplaf*RCaf+kminsp*IC+VIpkm*ICV*0.000001)+RTF!O41*kmreplrtf*RCrtf)</f>
        <v>5.7944495298229199</v>
      </c>
      <c r="P41" s="134">
        <f>$B41*($C41*CV!P41/1000000+AF!P41*(kmreplaf*RCaf+kminsp*IC+VIpkm*ICV*0.000001)+RTF!P41*kmreplrtf*RCrtf)</f>
        <v>5.6837847459758502</v>
      </c>
      <c r="Q41" s="134">
        <f>$B41*($C41*CV!Q41/1000000+AF!Q41*(kmreplaf*RCaf+kminsp*IC+VIpkm*ICV*0.000001)+RTF!Q41*kmreplrtf*RCrtf)</f>
        <v>6.3906557305545384</v>
      </c>
      <c r="R41" s="134">
        <f>$B41*($C41*CV!R41/1000000+AF!R41*(kmreplaf*RCaf+kminsp*IC+VIpkm*ICV*0.000001)+RTF!R41*kmreplrtf*RCrtf)</f>
        <v>6.2634405115439424</v>
      </c>
      <c r="S41" s="134">
        <f>$B41*($C41*CV!S41/1000000+AF!S41*(kmreplaf*RCaf+kminsp*IC+VIpkm*ICV*0.000001)+RTF!S41*kmreplrtf*RCrtf)</f>
        <v>6.160709604512264</v>
      </c>
      <c r="T41" s="134">
        <f>$B41*($C41*CV!T41/1000000+AF!T41*(kmreplaf*RCaf+kminsp*IC+VIpkm*ICV*0.000001)+RTF!T41*kmreplrtf*RCrtf)</f>
        <v>6.7486861026801357</v>
      </c>
      <c r="U41" s="134">
        <f>$B41*($C41*CV!U41/1000000+AF!U41*(kmreplaf*RCaf+kminsp*IC+VIpkm*ICV*0.000001)+RTF!U41*kmreplrtf*RCrtf)</f>
        <v>7.0009786024196874</v>
      </c>
      <c r="V41" s="134">
        <f>$B41*($C41*CV!V41/1000000+AF!V41*(kmreplaf*RCaf+kminsp*IC+VIpkm*ICV*0.000001)+RTF!V41*kmreplrtf*RCrtf)</f>
        <v>6.5493266419431464</v>
      </c>
      <c r="W41" s="134">
        <f>$B41*($C41*CV!W41/1000000+AF!W41*(kmreplaf*RCaf+kminsp*IC+VIpkm*ICV*0.000001)+RTF!W41*kmreplrtf*RCrtf)</f>
        <v>6.3906557305545384</v>
      </c>
      <c r="X41" s="134">
        <f>$B41*($C41*CV!X41/1000000+AF!X41*(kmreplaf*RCaf+kminsp*IC+VIpkm*ICV*0.000001)+RTF!X41*kmreplrtf*RCrtf)</f>
        <v>6.2634405115439424</v>
      </c>
      <c r="Y41" s="134">
        <f>$B41*($C41*CV!Y41/1000000+AF!Y41*(kmreplaf*RCaf+kminsp*IC+VIpkm*ICV*0.000001)+RTF!Y41*kmreplrtf*RCrtf)</f>
        <v>6.160709604512264</v>
      </c>
      <c r="Z41" s="134">
        <f>$B41*($C41*CV!Z41/1000000+AF!Z41*(kmreplaf*RCaf+kminsp*IC+VIpkm*ICV*0.000001)+RTF!Z41*kmreplrtf*RCrtf)</f>
        <v>6.7486861026801357</v>
      </c>
      <c r="AA41" s="134">
        <f>$B41*($C41*CV!AA41/1000000+AF!AA41*(kmreplaf*RCaf+kminsp*IC+VIpkm*ICV*0.000001)+RTF!AA41*kmreplrtf*RCrtf)</f>
        <v>7.0009786024196874</v>
      </c>
      <c r="AB41" s="134">
        <f>$B41*($C41*CV!AB41/1000000+AF!AB41*(kmreplaf*RCaf+kminsp*IC+VIpkm*ICV*0.000001)+RTF!AB41*kmreplrtf*RCrtf)</f>
        <v>6.5493266419431464</v>
      </c>
      <c r="AC41" s="134">
        <f>$B41*($C41*CV!AC41/1000000+AF!AC41*(kmreplaf*RCaf+kminsp*IC+VIpkm*ICV*0.000001)+RTF!AC41*kmreplrtf*RCrtf)</f>
        <v>5.6371387855126871</v>
      </c>
      <c r="AD41" s="134">
        <f>$B41*($C41*CV!AD41/1000000+AF!AD41*(kmreplaf*RCaf+kminsp*IC+VIpkm*ICV*0.000001)+RTF!AD41*kmreplrtf*RCrtf)</f>
        <v>5.5955226903547111</v>
      </c>
      <c r="AE41" s="134">
        <f>$B41*($C41*CV!AE41/1000000+AF!AE41*(kmreplaf*RCaf+kminsp*IC+VIpkm*ICV*0.000001)+RTF!AE41*kmreplrtf*RCrtf)</f>
        <v>5.5583792978259305</v>
      </c>
      <c r="AF41" s="134">
        <f>$B41*($C41*CV!AF41/1000000+AF!AF41*(kmreplaf*RCaf+kminsp*IC+VIpkm*ICV*0.000001)+RTF!AF41*kmreplrtf*RCrtf)</f>
        <v>5.7360383977899296</v>
      </c>
      <c r="AG41" s="134">
        <f>$B41*($C41*CV!AG41/1000000+AF!AG41*(kmreplaf*RCaf+kminsp*IC+VIpkm*ICV*0.000001)+RTF!AG41*kmreplrtf*RCrtf)</f>
        <v>5.7944495298229199</v>
      </c>
      <c r="AH41" s="134">
        <f>$B41*($C41*CV!AH41/1000000+AF!AH41*(kmreplaf*RCaf+kminsp*IC+VIpkm*ICV*0.000001)+RTF!AH41*kmreplrtf*RCrtf)</f>
        <v>5.6837847459758502</v>
      </c>
      <c r="AI41" s="134">
        <f>$B41*($C41*CV!AI41/1000000+AF!AI41*(kmreplaf*RCaf+kminsp*IC+VIpkm*ICV*0.000001)+RTF!AI41*kmreplrtf*RCrtf)</f>
        <v>5.6371387855126871</v>
      </c>
      <c r="AJ41" s="134">
        <f>$B41*($C41*CV!AJ41/1000000+AF!AJ41*(kmreplaf*RCaf+kminsp*IC+VIpkm*ICV*0.000001)+RTF!AJ41*kmreplrtf*RCrtf)</f>
        <v>5.5955226903547111</v>
      </c>
      <c r="AK41" s="134">
        <f>$B41*($C41*CV!AK41/1000000+AF!AK41*(kmreplaf*RCaf+kminsp*IC+VIpkm*ICV*0.000001)+RTF!AK41*kmreplrtf*RCrtf)</f>
        <v>5.5583792978259305</v>
      </c>
      <c r="AL41" s="134">
        <f>$B41*($C41*CV!AL41/1000000+AF!AL41*(kmreplaf*RCaf+kminsp*IC+VIpkm*ICV*0.000001)+RTF!AL41*kmreplrtf*RCrtf)</f>
        <v>5.7360383977899296</v>
      </c>
      <c r="AM41" s="134">
        <f>$B41*($C41*CV!AM41/1000000+AF!AM41*(kmreplaf*RCaf+kminsp*IC+VIpkm*ICV*0.000001)+RTF!AM41*kmreplrtf*RCrtf)</f>
        <v>5.7944495298229199</v>
      </c>
      <c r="AN41" s="134">
        <f>$B41*($C41*CV!AN41/1000000+AF!AN41*(kmreplaf*RCaf+kminsp*IC+VIpkm*ICV*0.000001)+RTF!AN41*kmreplrtf*RCrtf)</f>
        <v>5.6837847459758502</v>
      </c>
      <c r="AO41" s="134">
        <f>$B41*($C41*CV!AO41/1000000+AF!AO41*(kmreplaf*RCaf+kminsp*IC+VIpkm*ICV*0.000001)+RTF!AO41*kmreplrtf*RCrtf)</f>
        <v>5.6371387855126871</v>
      </c>
      <c r="AP41" s="134">
        <f>$B41*($C41*CV!AP41/1000000+AF!AP41*(kmreplaf*RCaf+kminsp*IC+VIpkm*ICV*0.000001)+RTF!AP41*kmreplrtf*RCrtf)</f>
        <v>5.5955226903547111</v>
      </c>
      <c r="AQ41" s="134">
        <f>$B41*($C41*CV!AQ41/1000000+AF!AQ41*(kmreplaf*RCaf+kminsp*IC+VIpkm*ICV*0.000001)+RTF!AQ41*kmreplrtf*RCrtf)</f>
        <v>5.5583792978259305</v>
      </c>
      <c r="AR41" s="134">
        <f>$B41*($C41*CV!AR41/1000000+AF!AR41*(kmreplaf*RCaf+kminsp*IC+VIpkm*ICV*0.000001)+RTF!AR41*kmreplrtf*RCrtf)</f>
        <v>5.7360383977899296</v>
      </c>
      <c r="AS41" s="134">
        <f>$B41*($C41*CV!AS41/1000000+AF!AS41*(kmreplaf*RCaf+kminsp*IC+VIpkm*ICV*0.000001)+RTF!AS41*kmreplrtf*RCrtf)</f>
        <v>5.7944495298229199</v>
      </c>
      <c r="AT41" s="134">
        <f>$B41*($C41*CV!AT41/1000000+AF!AT41*(kmreplaf*RCaf+kminsp*IC+VIpkm*ICV*0.000001)+RTF!AT41*kmreplrtf*RCrtf)</f>
        <v>5.6837847459758502</v>
      </c>
      <c r="AV41" s="90"/>
    </row>
    <row r="42" spans="1:48" x14ac:dyDescent="0.25">
      <c r="A42" s="91">
        <f>pipesizes!A35</f>
        <v>400</v>
      </c>
      <c r="B42" s="94">
        <f>pipesizes!N35/1000</f>
        <v>7.5018652990651464</v>
      </c>
      <c r="C42" s="95">
        <f>pipesizes!M35</f>
        <v>122</v>
      </c>
      <c r="D42" s="134">
        <f>$B42*($C42*CV!D42/1000000+AF!D42*(kmreplaf*RCaf+kminsp*IC+VIpkm*ICV*0.000001)+RTF!D42*kmreplrtf*RCrtf)</f>
        <v>6.8486141580480109E-2</v>
      </c>
      <c r="E42" s="134">
        <f>$B42*($C42*CV!E42/1000000+AF!E42*(kmreplaf*RCaf+kminsp*IC+VIpkm*ICV*0.000001)+RTF!E42*kmreplrtf*RCrtf)</f>
        <v>6.7846647447785388E-2</v>
      </c>
      <c r="F42" s="134">
        <f>$B42*($C42*CV!F42/1000000+AF!F42*(kmreplaf*RCaf+kminsp*IC+VIpkm*ICV*0.000001)+RTF!F42*kmreplrtf*RCrtf)</f>
        <v>6.7276110397739911E-2</v>
      </c>
      <c r="G42" s="134">
        <f>$B42*($C42*CV!G42/1000000+AF!G42*(kmreplaf*RCaf+kminsp*IC+VIpkm*ICV*0.000001)+RTF!G42*kmreplrtf*RCrtf)</f>
        <v>6.6766891992658728E-2</v>
      </c>
      <c r="H42" s="134">
        <f>$B42*($C42*CV!H42/1000000+AF!H42*(kmreplaf*RCaf+kminsp*IC+VIpkm*ICV*0.000001)+RTF!H42*kmreplrtf*RCrtf)</f>
        <v>6.9202514518569055E-2</v>
      </c>
      <c r="I42" s="134">
        <f>$B42*($C42*CV!I42/1000000+AF!I42*(kmreplaf*RCaf+kminsp*IC+VIpkm*ICV*0.000001)+RTF!I42*kmreplrtf*RCrtf)</f>
        <v>7.0003303608304965E-2</v>
      </c>
      <c r="J42" s="134">
        <f>$B42*($C42*CV!J42/1000000+AF!J42*(kmreplaf*RCaf+kminsp*IC+VIpkm*ICV*0.000001)+RTF!J42*kmreplrtf*RCrtf)</f>
        <v>7.0894306906836152E-2</v>
      </c>
      <c r="K42" s="134">
        <f>$B42*($C42*CV!K42/1000000+AF!K42*(kmreplaf*RCaf+kminsp*IC+VIpkm*ICV*0.000001)+RTF!K42*kmreplrtf*RCrtf)</f>
        <v>6.7846647447785388E-2</v>
      </c>
      <c r="L42" s="134">
        <f>$B42*($C42*CV!L42/1000000+AF!L42*(kmreplaf*RCaf+kminsp*IC+VIpkm*ICV*0.000001)+RTF!L42*kmreplrtf*RCrtf)</f>
        <v>6.7276110397739911E-2</v>
      </c>
      <c r="M42" s="134">
        <f>$B42*($C42*CV!M42/1000000+AF!M42*(kmreplaf*RCaf+kminsp*IC+VIpkm*ICV*0.000001)+RTF!M42*kmreplrtf*RCrtf)</f>
        <v>6.6766891992658728E-2</v>
      </c>
      <c r="N42" s="134">
        <f>$B42*($C42*CV!N42/1000000+AF!N42*(kmreplaf*RCaf+kminsp*IC+VIpkm*ICV*0.000001)+RTF!N42*kmreplrtf*RCrtf)</f>
        <v>6.9202514518569055E-2</v>
      </c>
      <c r="O42" s="134">
        <f>$B42*($C42*CV!O42/1000000+AF!O42*(kmreplaf*RCaf+kminsp*IC+VIpkm*ICV*0.000001)+RTF!O42*kmreplrtf*RCrtf)</f>
        <v>7.0003303608304965E-2</v>
      </c>
      <c r="P42" s="134">
        <f>$B42*($C42*CV!P42/1000000+AF!P42*(kmreplaf*RCaf+kminsp*IC+VIpkm*ICV*0.000001)+RTF!P42*kmreplrtf*RCrtf)</f>
        <v>6.8486141580480109E-2</v>
      </c>
      <c r="Q42" s="134">
        <f>$B42*($C42*CV!Q42/1000000+AF!Q42*(kmreplaf*RCaf+kminsp*IC+VIpkm*ICV*0.000001)+RTF!Q42*kmreplrtf*RCrtf)</f>
        <v>8.0119348117747069E-2</v>
      </c>
      <c r="R42" s="134">
        <f>$B42*($C42*CV!R42/1000000+AF!R42*(kmreplaf*RCaf+kminsp*IC+VIpkm*ICV*0.000001)+RTF!R42*kmreplrtf*RCrtf)</f>
        <v>7.8375287424410175E-2</v>
      </c>
      <c r="S42" s="134">
        <f>$B42*($C42*CV!S42/1000000+AF!S42*(kmreplaf*RCaf+kminsp*IC+VIpkm*ICV*0.000001)+RTF!S42*kmreplrtf*RCrtf)</f>
        <v>7.6966895108315711E-2</v>
      </c>
      <c r="T42" s="134">
        <f>$B42*($C42*CV!T42/1000000+AF!T42*(kmreplaf*RCaf+kminsp*IC+VIpkm*ICV*0.000001)+RTF!T42*kmreplrtf*RCrtf)</f>
        <v>8.5027775772091072E-2</v>
      </c>
      <c r="U42" s="134">
        <f>$B42*($C42*CV!U42/1000000+AF!U42*(kmreplaf*RCaf+kminsp*IC+VIpkm*ICV*0.000001)+RTF!U42*kmreplrtf*RCrtf)</f>
        <v>8.8486587032580374E-2</v>
      </c>
      <c r="V42" s="134">
        <f>$B42*($C42*CV!V42/1000000+AF!V42*(kmreplaf*RCaf+kminsp*IC+VIpkm*ICV*0.000001)+RTF!V42*kmreplrtf*RCrtf)</f>
        <v>8.2294651527834842E-2</v>
      </c>
      <c r="W42" s="134">
        <f>$B42*($C42*CV!W42/1000000+AF!W42*(kmreplaf*RCaf+kminsp*IC+VIpkm*ICV*0.000001)+RTF!W42*kmreplrtf*RCrtf)</f>
        <v>8.0119348117747069E-2</v>
      </c>
      <c r="X42" s="134">
        <f>$B42*($C42*CV!X42/1000000+AF!X42*(kmreplaf*RCaf+kminsp*IC+VIpkm*ICV*0.000001)+RTF!X42*kmreplrtf*RCrtf)</f>
        <v>7.8375287424410175E-2</v>
      </c>
      <c r="Y42" s="134">
        <f>$B42*($C42*CV!Y42/1000000+AF!Y42*(kmreplaf*RCaf+kminsp*IC+VIpkm*ICV*0.000001)+RTF!Y42*kmreplrtf*RCrtf)</f>
        <v>7.6966895108315711E-2</v>
      </c>
      <c r="Z42" s="134">
        <f>$B42*($C42*CV!Z42/1000000+AF!Z42*(kmreplaf*RCaf+kminsp*IC+VIpkm*ICV*0.000001)+RTF!Z42*kmreplrtf*RCrtf)</f>
        <v>8.5027775772091072E-2</v>
      </c>
      <c r="AA42" s="134">
        <f>$B42*($C42*CV!AA42/1000000+AF!AA42*(kmreplaf*RCaf+kminsp*IC+VIpkm*ICV*0.000001)+RTF!AA42*kmreplrtf*RCrtf)</f>
        <v>8.8486587032580374E-2</v>
      </c>
      <c r="AB42" s="134">
        <f>$B42*($C42*CV!AB42/1000000+AF!AB42*(kmreplaf*RCaf+kminsp*IC+VIpkm*ICV*0.000001)+RTF!AB42*kmreplrtf*RCrtf)</f>
        <v>8.2294651527834842E-2</v>
      </c>
      <c r="AC42" s="134">
        <f>$B42*($C42*CV!AC42/1000000+AF!AC42*(kmreplaf*RCaf+kminsp*IC+VIpkm*ICV*0.000001)+RTF!AC42*kmreplrtf*RCrtf)</f>
        <v>6.7846647447785388E-2</v>
      </c>
      <c r="AD42" s="134">
        <f>$B42*($C42*CV!AD42/1000000+AF!AD42*(kmreplaf*RCaf+kminsp*IC+VIpkm*ICV*0.000001)+RTF!AD42*kmreplrtf*RCrtf)</f>
        <v>6.7276110397739911E-2</v>
      </c>
      <c r="AE42" s="134">
        <f>$B42*($C42*CV!AE42/1000000+AF!AE42*(kmreplaf*RCaf+kminsp*IC+VIpkm*ICV*0.000001)+RTF!AE42*kmreplrtf*RCrtf)</f>
        <v>6.6766891992658728E-2</v>
      </c>
      <c r="AF42" s="134">
        <f>$B42*($C42*CV!AF42/1000000+AF!AF42*(kmreplaf*RCaf+kminsp*IC+VIpkm*ICV*0.000001)+RTF!AF42*kmreplrtf*RCrtf)</f>
        <v>6.9202514518569055E-2</v>
      </c>
      <c r="AG42" s="134">
        <f>$B42*($C42*CV!AG42/1000000+AF!AG42*(kmreplaf*RCaf+kminsp*IC+VIpkm*ICV*0.000001)+RTF!AG42*kmreplrtf*RCrtf)</f>
        <v>7.0003303608304965E-2</v>
      </c>
      <c r="AH42" s="134">
        <f>$B42*($C42*CV!AH42/1000000+AF!AH42*(kmreplaf*RCaf+kminsp*IC+VIpkm*ICV*0.000001)+RTF!AH42*kmreplrtf*RCrtf)</f>
        <v>6.8486141580480109E-2</v>
      </c>
      <c r="AI42" s="134">
        <f>$B42*($C42*CV!AI42/1000000+AF!AI42*(kmreplaf*RCaf+kminsp*IC+VIpkm*ICV*0.000001)+RTF!AI42*kmreplrtf*RCrtf)</f>
        <v>6.7846647447785388E-2</v>
      </c>
      <c r="AJ42" s="134">
        <f>$B42*($C42*CV!AJ42/1000000+AF!AJ42*(kmreplaf*RCaf+kminsp*IC+VIpkm*ICV*0.000001)+RTF!AJ42*kmreplrtf*RCrtf)</f>
        <v>6.7276110397739911E-2</v>
      </c>
      <c r="AK42" s="134">
        <f>$B42*($C42*CV!AK42/1000000+AF!AK42*(kmreplaf*RCaf+kminsp*IC+VIpkm*ICV*0.000001)+RTF!AK42*kmreplrtf*RCrtf)</f>
        <v>6.6766891992658728E-2</v>
      </c>
      <c r="AL42" s="134">
        <f>$B42*($C42*CV!AL42/1000000+AF!AL42*(kmreplaf*RCaf+kminsp*IC+VIpkm*ICV*0.000001)+RTF!AL42*kmreplrtf*RCrtf)</f>
        <v>6.9202514518569055E-2</v>
      </c>
      <c r="AM42" s="134">
        <f>$B42*($C42*CV!AM42/1000000+AF!AM42*(kmreplaf*RCaf+kminsp*IC+VIpkm*ICV*0.000001)+RTF!AM42*kmreplrtf*RCrtf)</f>
        <v>7.0003303608304965E-2</v>
      </c>
      <c r="AN42" s="134">
        <f>$B42*($C42*CV!AN42/1000000+AF!AN42*(kmreplaf*RCaf+kminsp*IC+VIpkm*ICV*0.000001)+RTF!AN42*kmreplrtf*RCrtf)</f>
        <v>6.8486141580480109E-2</v>
      </c>
      <c r="AO42" s="134">
        <f>$B42*($C42*CV!AO42/1000000+AF!AO42*(kmreplaf*RCaf+kminsp*IC+VIpkm*ICV*0.000001)+RTF!AO42*kmreplrtf*RCrtf)</f>
        <v>6.7846647447785388E-2</v>
      </c>
      <c r="AP42" s="134">
        <f>$B42*($C42*CV!AP42/1000000+AF!AP42*(kmreplaf*RCaf+kminsp*IC+VIpkm*ICV*0.000001)+RTF!AP42*kmreplrtf*RCrtf)</f>
        <v>6.7276110397739911E-2</v>
      </c>
      <c r="AQ42" s="134">
        <f>$B42*($C42*CV!AQ42/1000000+AF!AQ42*(kmreplaf*RCaf+kminsp*IC+VIpkm*ICV*0.000001)+RTF!AQ42*kmreplrtf*RCrtf)</f>
        <v>6.6766891992658728E-2</v>
      </c>
      <c r="AR42" s="134">
        <f>$B42*($C42*CV!AR42/1000000+AF!AR42*(kmreplaf*RCaf+kminsp*IC+VIpkm*ICV*0.000001)+RTF!AR42*kmreplrtf*RCrtf)</f>
        <v>6.9202514518569055E-2</v>
      </c>
      <c r="AS42" s="134">
        <f>$B42*($C42*CV!AS42/1000000+AF!AS42*(kmreplaf*RCaf+kminsp*IC+VIpkm*ICV*0.000001)+RTF!AS42*kmreplrtf*RCrtf)</f>
        <v>7.0003303608304965E-2</v>
      </c>
      <c r="AT42" s="134">
        <f>$B42*($C42*CV!AT42/1000000+AF!AT42*(kmreplaf*RCaf+kminsp*IC+VIpkm*ICV*0.000001)+RTF!AT42*kmreplrtf*RCrtf)</f>
        <v>6.8486141580480109E-2</v>
      </c>
      <c r="AV42" s="90"/>
    </row>
    <row r="43" spans="1:48" x14ac:dyDescent="0.25">
      <c r="A43" s="91">
        <f>pipesizes!A36</f>
        <v>406</v>
      </c>
      <c r="B43" s="94">
        <f>pipesizes!N36/1000</f>
        <v>0.19931553800290999</v>
      </c>
      <c r="C43" s="95">
        <f>pipesizes!M36</f>
        <v>125.68744999999998</v>
      </c>
      <c r="D43" s="134">
        <f>$B43*($C43*CV!D43/1000000+AF!D43*(kmreplaf*RCaf+kminsp*IC+VIpkm*ICV*0.000001)+RTF!D43*kmreplrtf*RCrtf)</f>
        <v>1.8195944089475868E-3</v>
      </c>
      <c r="E43" s="134">
        <f>$B43*($C43*CV!E43/1000000+AF!E43*(kmreplaf*RCaf+kminsp*IC+VIpkm*ICV*0.000001)+RTF!E43*kmreplrtf*RCrtf)</f>
        <v>1.8020902784230495E-3</v>
      </c>
      <c r="F43" s="134">
        <f>$B43*($C43*CV!F43/1000000+AF!F43*(kmreplaf*RCaf+kminsp*IC+VIpkm*ICV*0.000001)+RTF!F43*kmreplrtf*RCrtf)</f>
        <v>1.786473630071644E-3</v>
      </c>
      <c r="G43" s="134">
        <f>$B43*($C43*CV!G43/1000000+AF!G43*(kmreplaf*RCaf+kminsp*IC+VIpkm*ICV*0.000001)+RTF!G43*kmreplrtf*RCrtf)</f>
        <v>1.7725353858058551E-3</v>
      </c>
      <c r="H43" s="134">
        <f>$B43*($C43*CV!H43/1000000+AF!H43*(kmreplaf*RCaf+kminsp*IC+VIpkm*ICV*0.000001)+RTF!H43*kmreplrtf*RCrtf)</f>
        <v>1.8392028537658623E-3</v>
      </c>
      <c r="I43" s="134">
        <f>$B43*($C43*CV!I43/1000000+AF!I43*(kmreplaf*RCaf+kminsp*IC+VIpkm*ICV*0.000001)+RTF!I43*kmreplrtf*RCrtf)</f>
        <v>1.8611219239069708E-3</v>
      </c>
      <c r="J43" s="134">
        <f>$B43*($C43*CV!J43/1000000+AF!J43*(kmreplaf*RCaf+kminsp*IC+VIpkm*ICV*0.000001)+RTF!J43*kmreplrtf*RCrtf)</f>
        <v>1.8855103228584413E-3</v>
      </c>
      <c r="K43" s="134">
        <f>$B43*($C43*CV!K43/1000000+AF!K43*(kmreplaf*RCaf+kminsp*IC+VIpkm*ICV*0.000001)+RTF!K43*kmreplrtf*RCrtf)</f>
        <v>1.8020902784230495E-3</v>
      </c>
      <c r="L43" s="134">
        <f>$B43*($C43*CV!L43/1000000+AF!L43*(kmreplaf*RCaf+kminsp*IC+VIpkm*ICV*0.000001)+RTF!L43*kmreplrtf*RCrtf)</f>
        <v>1.786473630071644E-3</v>
      </c>
      <c r="M43" s="134">
        <f>$B43*($C43*CV!M43/1000000+AF!M43*(kmreplaf*RCaf+kminsp*IC+VIpkm*ICV*0.000001)+RTF!M43*kmreplrtf*RCrtf)</f>
        <v>1.7725353858058551E-3</v>
      </c>
      <c r="N43" s="134">
        <f>$B43*($C43*CV!N43/1000000+AF!N43*(kmreplaf*RCaf+kminsp*IC+VIpkm*ICV*0.000001)+RTF!N43*kmreplrtf*RCrtf)</f>
        <v>1.8392028537658623E-3</v>
      </c>
      <c r="O43" s="134">
        <f>$B43*($C43*CV!O43/1000000+AF!O43*(kmreplaf*RCaf+kminsp*IC+VIpkm*ICV*0.000001)+RTF!O43*kmreplrtf*RCrtf)</f>
        <v>1.8611219239069708E-3</v>
      </c>
      <c r="P43" s="134">
        <f>$B43*($C43*CV!P43/1000000+AF!P43*(kmreplaf*RCaf+kminsp*IC+VIpkm*ICV*0.000001)+RTF!P43*kmreplrtf*RCrtf)</f>
        <v>1.8195944089475868E-3</v>
      </c>
      <c r="Q43" s="134">
        <f>$B43*($C43*CV!Q43/1000000+AF!Q43*(kmreplaf*RCaf+kminsp*IC+VIpkm*ICV*0.000001)+RTF!Q43*kmreplrtf*RCrtf)</f>
        <v>2.149337644872228E-3</v>
      </c>
      <c r="R43" s="134">
        <f>$B43*($C43*CV!R43/1000000+AF!R43*(kmreplaf*RCaf+kminsp*IC+VIpkm*ICV*0.000001)+RTF!R43*kmreplrtf*RCrtf)</f>
        <v>2.1015994961416946E-3</v>
      </c>
      <c r="S43" s="134">
        <f>$B43*($C43*CV!S43/1000000+AF!S43*(kmreplaf*RCaf+kminsp*IC+VIpkm*ICV*0.000001)+RTF!S43*kmreplrtf*RCrtf)</f>
        <v>2.0630492082339843E-3</v>
      </c>
      <c r="T43" s="134">
        <f>$B43*($C43*CV!T43/1000000+AF!T43*(kmreplaf*RCaf+kminsp*IC+VIpkm*ICV*0.000001)+RTF!T43*kmreplrtf*RCrtf)</f>
        <v>2.2836903370069368E-3</v>
      </c>
      <c r="U43" s="134">
        <f>$B43*($C43*CV!U43/1000000+AF!U43*(kmreplaf*RCaf+kminsp*IC+VIpkm*ICV*0.000001)+RTF!U43*kmreplrtf*RCrtf)</f>
        <v>2.3783643624092098E-3</v>
      </c>
      <c r="V43" s="134">
        <f>$B43*($C43*CV!V43/1000000+AF!V43*(kmreplaf*RCaf+kminsp*IC+VIpkm*ICV*0.000001)+RTF!V43*kmreplrtf*RCrtf)</f>
        <v>2.2088796998715422E-3</v>
      </c>
      <c r="W43" s="134">
        <f>$B43*($C43*CV!W43/1000000+AF!W43*(kmreplaf*RCaf+kminsp*IC+VIpkm*ICV*0.000001)+RTF!W43*kmreplrtf*RCrtf)</f>
        <v>2.149337644872228E-3</v>
      </c>
      <c r="X43" s="134">
        <f>$B43*($C43*CV!X43/1000000+AF!X43*(kmreplaf*RCaf+kminsp*IC+VIpkm*ICV*0.000001)+RTF!X43*kmreplrtf*RCrtf)</f>
        <v>2.1015994961416946E-3</v>
      </c>
      <c r="Y43" s="134">
        <f>$B43*($C43*CV!Y43/1000000+AF!Y43*(kmreplaf*RCaf+kminsp*IC+VIpkm*ICV*0.000001)+RTF!Y43*kmreplrtf*RCrtf)</f>
        <v>2.0630492082339843E-3</v>
      </c>
      <c r="Z43" s="134">
        <f>$B43*($C43*CV!Z43/1000000+AF!Z43*(kmreplaf*RCaf+kminsp*IC+VIpkm*ICV*0.000001)+RTF!Z43*kmreplrtf*RCrtf)</f>
        <v>2.2836903370069368E-3</v>
      </c>
      <c r="AA43" s="134">
        <f>$B43*($C43*CV!AA43/1000000+AF!AA43*(kmreplaf*RCaf+kminsp*IC+VIpkm*ICV*0.000001)+RTF!AA43*kmreplrtf*RCrtf)</f>
        <v>2.3783643624092098E-3</v>
      </c>
      <c r="AB43" s="134">
        <f>$B43*($C43*CV!AB43/1000000+AF!AB43*(kmreplaf*RCaf+kminsp*IC+VIpkm*ICV*0.000001)+RTF!AB43*kmreplrtf*RCrtf)</f>
        <v>2.2088796998715422E-3</v>
      </c>
      <c r="AC43" s="134">
        <f>$B43*($C43*CV!AC43/1000000+AF!AC43*(kmreplaf*RCaf+kminsp*IC+VIpkm*ICV*0.000001)+RTF!AC43*kmreplrtf*RCrtf)</f>
        <v>1.8020902784230495E-3</v>
      </c>
      <c r="AD43" s="134">
        <f>$B43*($C43*CV!AD43/1000000+AF!AD43*(kmreplaf*RCaf+kminsp*IC+VIpkm*ICV*0.000001)+RTF!AD43*kmreplrtf*RCrtf)</f>
        <v>1.786473630071644E-3</v>
      </c>
      <c r="AE43" s="134">
        <f>$B43*($C43*CV!AE43/1000000+AF!AE43*(kmreplaf*RCaf+kminsp*IC+VIpkm*ICV*0.000001)+RTF!AE43*kmreplrtf*RCrtf)</f>
        <v>1.7725353858058551E-3</v>
      </c>
      <c r="AF43" s="134">
        <f>$B43*($C43*CV!AF43/1000000+AF!AF43*(kmreplaf*RCaf+kminsp*IC+VIpkm*ICV*0.000001)+RTF!AF43*kmreplrtf*RCrtf)</f>
        <v>1.8392028537658623E-3</v>
      </c>
      <c r="AG43" s="134">
        <f>$B43*($C43*CV!AG43/1000000+AF!AG43*(kmreplaf*RCaf+kminsp*IC+VIpkm*ICV*0.000001)+RTF!AG43*kmreplrtf*RCrtf)</f>
        <v>1.8611219239069708E-3</v>
      </c>
      <c r="AH43" s="134">
        <f>$B43*($C43*CV!AH43/1000000+AF!AH43*(kmreplaf*RCaf+kminsp*IC+VIpkm*ICV*0.000001)+RTF!AH43*kmreplrtf*RCrtf)</f>
        <v>1.8195944089475868E-3</v>
      </c>
      <c r="AI43" s="134">
        <f>$B43*($C43*CV!AI43/1000000+AF!AI43*(kmreplaf*RCaf+kminsp*IC+VIpkm*ICV*0.000001)+RTF!AI43*kmreplrtf*RCrtf)</f>
        <v>1.8020902784230495E-3</v>
      </c>
      <c r="AJ43" s="134">
        <f>$B43*($C43*CV!AJ43/1000000+AF!AJ43*(kmreplaf*RCaf+kminsp*IC+VIpkm*ICV*0.000001)+RTF!AJ43*kmreplrtf*RCrtf)</f>
        <v>1.786473630071644E-3</v>
      </c>
      <c r="AK43" s="134">
        <f>$B43*($C43*CV!AK43/1000000+AF!AK43*(kmreplaf*RCaf+kminsp*IC+VIpkm*ICV*0.000001)+RTF!AK43*kmreplrtf*RCrtf)</f>
        <v>1.7725353858058551E-3</v>
      </c>
      <c r="AL43" s="134">
        <f>$B43*($C43*CV!AL43/1000000+AF!AL43*(kmreplaf*RCaf+kminsp*IC+VIpkm*ICV*0.000001)+RTF!AL43*kmreplrtf*RCrtf)</f>
        <v>1.8392028537658623E-3</v>
      </c>
      <c r="AM43" s="134">
        <f>$B43*($C43*CV!AM43/1000000+AF!AM43*(kmreplaf*RCaf+kminsp*IC+VIpkm*ICV*0.000001)+RTF!AM43*kmreplrtf*RCrtf)</f>
        <v>1.8611219239069708E-3</v>
      </c>
      <c r="AN43" s="134">
        <f>$B43*($C43*CV!AN43/1000000+AF!AN43*(kmreplaf*RCaf+kminsp*IC+VIpkm*ICV*0.000001)+RTF!AN43*kmreplrtf*RCrtf)</f>
        <v>1.8195944089475868E-3</v>
      </c>
      <c r="AO43" s="134">
        <f>$B43*($C43*CV!AO43/1000000+AF!AO43*(kmreplaf*RCaf+kminsp*IC+VIpkm*ICV*0.000001)+RTF!AO43*kmreplrtf*RCrtf)</f>
        <v>1.8020902784230495E-3</v>
      </c>
      <c r="AP43" s="134">
        <f>$B43*($C43*CV!AP43/1000000+AF!AP43*(kmreplaf*RCaf+kminsp*IC+VIpkm*ICV*0.000001)+RTF!AP43*kmreplrtf*RCrtf)</f>
        <v>1.786473630071644E-3</v>
      </c>
      <c r="AQ43" s="134">
        <f>$B43*($C43*CV!AQ43/1000000+AF!AQ43*(kmreplaf*RCaf+kminsp*IC+VIpkm*ICV*0.000001)+RTF!AQ43*kmreplrtf*RCrtf)</f>
        <v>1.7725353858058551E-3</v>
      </c>
      <c r="AR43" s="134">
        <f>$B43*($C43*CV!AR43/1000000+AF!AR43*(kmreplaf*RCaf+kminsp*IC+VIpkm*ICV*0.000001)+RTF!AR43*kmreplrtf*RCrtf)</f>
        <v>1.8392028537658623E-3</v>
      </c>
      <c r="AS43" s="134">
        <f>$B43*($C43*CV!AS43/1000000+AF!AS43*(kmreplaf*RCaf+kminsp*IC+VIpkm*ICV*0.000001)+RTF!AS43*kmreplrtf*RCrtf)</f>
        <v>1.8611219239069708E-3</v>
      </c>
      <c r="AT43" s="134">
        <f>$B43*($C43*CV!AT43/1000000+AF!AT43*(kmreplaf*RCaf+kminsp*IC+VIpkm*ICV*0.000001)+RTF!AT43*kmreplrtf*RCrtf)</f>
        <v>1.8195944089475868E-3</v>
      </c>
      <c r="AV43" s="90"/>
    </row>
    <row r="44" spans="1:48" x14ac:dyDescent="0.25">
      <c r="A44" s="91">
        <f>pipesizes!A37</f>
        <v>415</v>
      </c>
      <c r="B44" s="94">
        <f>pipesizes!N37/1000</f>
        <v>2.0151445411804398</v>
      </c>
      <c r="C44" s="95">
        <f>pipesizes!M37</f>
        <v>131.32156249999997</v>
      </c>
      <c r="D44" s="134">
        <f>$B44*($C44*CV!D44/1000000+AF!D44*(kmreplaf*RCaf+kminsp*IC+VIpkm*ICV*0.000001)+RTF!D44*kmreplrtf*RCrtf)</f>
        <v>1.8396687870363845E-2</v>
      </c>
      <c r="E44" s="134">
        <f>$B44*($C44*CV!E44/1000000+AF!E44*(kmreplaf*RCaf+kminsp*IC+VIpkm*ICV*0.000001)+RTF!E44*kmreplrtf*RCrtf)</f>
        <v>1.8211782418829335E-2</v>
      </c>
      <c r="F44" s="134">
        <f>$B44*($C44*CV!F44/1000000+AF!F44*(kmreplaf*RCaf+kminsp*IC+VIpkm*ICV*0.000001)+RTF!F44*kmreplrtf*RCrtf)</f>
        <v>1.8046815446558159E-2</v>
      </c>
      <c r="G44" s="134">
        <f>$B44*($C44*CV!G44/1000000+AF!G44*(kmreplaf*RCaf+kminsp*IC+VIpkm*ICV*0.000001)+RTF!G44*kmreplrtf*RCrtf)</f>
        <v>1.7899578350379565E-2</v>
      </c>
      <c r="H44" s="134">
        <f>$B44*($C44*CV!H44/1000000+AF!H44*(kmreplaf*RCaf+kminsp*IC+VIpkm*ICV*0.000001)+RTF!H44*kmreplrtf*RCrtf)</f>
        <v>1.8603822314312964E-2</v>
      </c>
      <c r="I44" s="134">
        <f>$B44*($C44*CV!I44/1000000+AF!I44*(kmreplaf*RCaf+kminsp*IC+VIpkm*ICV*0.000001)+RTF!I44*kmreplrtf*RCrtf)</f>
        <v>1.8835365123935917E-2</v>
      </c>
      <c r="J44" s="134">
        <f>$B44*($C44*CV!J44/1000000+AF!J44*(kmreplaf*RCaf+kminsp*IC+VIpkm*ICV*0.000001)+RTF!J44*kmreplrtf*RCrtf)</f>
        <v>1.9092992768679769E-2</v>
      </c>
      <c r="K44" s="134">
        <f>$B44*($C44*CV!K44/1000000+AF!K44*(kmreplaf*RCaf+kminsp*IC+VIpkm*ICV*0.000001)+RTF!K44*kmreplrtf*RCrtf)</f>
        <v>1.8211782418829335E-2</v>
      </c>
      <c r="L44" s="134">
        <f>$B44*($C44*CV!L44/1000000+AF!L44*(kmreplaf*RCaf+kminsp*IC+VIpkm*ICV*0.000001)+RTF!L44*kmreplrtf*RCrtf)</f>
        <v>1.8046815446558159E-2</v>
      </c>
      <c r="M44" s="134">
        <f>$B44*($C44*CV!M44/1000000+AF!M44*(kmreplaf*RCaf+kminsp*IC+VIpkm*ICV*0.000001)+RTF!M44*kmreplrtf*RCrtf)</f>
        <v>1.7899578350379565E-2</v>
      </c>
      <c r="N44" s="134">
        <f>$B44*($C44*CV!N44/1000000+AF!N44*(kmreplaf*RCaf+kminsp*IC+VIpkm*ICV*0.000001)+RTF!N44*kmreplrtf*RCrtf)</f>
        <v>1.8603822314312964E-2</v>
      </c>
      <c r="O44" s="134">
        <f>$B44*($C44*CV!O44/1000000+AF!O44*(kmreplaf*RCaf+kminsp*IC+VIpkm*ICV*0.000001)+RTF!O44*kmreplrtf*RCrtf)</f>
        <v>1.8835365123935917E-2</v>
      </c>
      <c r="P44" s="134">
        <f>$B44*($C44*CV!P44/1000000+AF!P44*(kmreplaf*RCaf+kminsp*IC+VIpkm*ICV*0.000001)+RTF!P44*kmreplrtf*RCrtf)</f>
        <v>1.8396687870363845E-2</v>
      </c>
      <c r="Q44" s="134">
        <f>$B44*($C44*CV!Q44/1000000+AF!Q44*(kmreplaf*RCaf+kminsp*IC+VIpkm*ICV*0.000001)+RTF!Q44*kmreplrtf*RCrtf)</f>
        <v>2.2049693797774588E-2</v>
      </c>
      <c r="R44" s="134">
        <f>$B44*($C44*CV!R44/1000000+AF!R44*(kmreplaf*RCaf+kminsp*IC+VIpkm*ICV*0.000001)+RTF!R44*kmreplrtf*RCrtf)</f>
        <v>2.1545410312567067E-2</v>
      </c>
      <c r="S44" s="134">
        <f>$B44*($C44*CV!S44/1000000+AF!S44*(kmreplaf*RCaf+kminsp*IC+VIpkm*ICV*0.000001)+RTF!S44*kmreplrtf*RCrtf)</f>
        <v>2.1138183093690449E-2</v>
      </c>
      <c r="T44" s="134">
        <f>$B44*($C44*CV!T44/1000000+AF!T44*(kmreplaf*RCaf+kminsp*IC+VIpkm*ICV*0.000001)+RTF!T44*kmreplrtf*RCrtf)</f>
        <v>2.3468932826483921E-2</v>
      </c>
      <c r="U44" s="134">
        <f>$B44*($C44*CV!U44/1000000+AF!U44*(kmreplaf*RCaf+kminsp*IC+VIpkm*ICV*0.000001)+RTF!U44*kmreplrtf*RCrtf)</f>
        <v>2.4469024969938729E-2</v>
      </c>
      <c r="V44" s="134">
        <f>$B44*($C44*CV!V44/1000000+AF!V44*(kmreplaf*RCaf+kminsp*IC+VIpkm*ICV*0.000001)+RTF!V44*kmreplrtf*RCrtf)</f>
        <v>2.2678668230381092E-2</v>
      </c>
      <c r="W44" s="134">
        <f>$B44*($C44*CV!W44/1000000+AF!W44*(kmreplaf*RCaf+kminsp*IC+VIpkm*ICV*0.000001)+RTF!W44*kmreplrtf*RCrtf)</f>
        <v>2.2049693797774588E-2</v>
      </c>
      <c r="X44" s="134">
        <f>$B44*($C44*CV!X44/1000000+AF!X44*(kmreplaf*RCaf+kminsp*IC+VIpkm*ICV*0.000001)+RTF!X44*kmreplrtf*RCrtf)</f>
        <v>2.1545410312567067E-2</v>
      </c>
      <c r="Y44" s="134">
        <f>$B44*($C44*CV!Y44/1000000+AF!Y44*(kmreplaf*RCaf+kminsp*IC+VIpkm*ICV*0.000001)+RTF!Y44*kmreplrtf*RCrtf)</f>
        <v>2.1138183093690449E-2</v>
      </c>
      <c r="Z44" s="134">
        <f>$B44*($C44*CV!Z44/1000000+AF!Z44*(kmreplaf*RCaf+kminsp*IC+VIpkm*ICV*0.000001)+RTF!Z44*kmreplrtf*RCrtf)</f>
        <v>2.3468932826483921E-2</v>
      </c>
      <c r="AA44" s="134">
        <f>$B44*($C44*CV!AA44/1000000+AF!AA44*(kmreplaf*RCaf+kminsp*IC+VIpkm*ICV*0.000001)+RTF!AA44*kmreplrtf*RCrtf)</f>
        <v>2.4469024969938729E-2</v>
      </c>
      <c r="AB44" s="134">
        <f>$B44*($C44*CV!AB44/1000000+AF!AB44*(kmreplaf*RCaf+kminsp*IC+VIpkm*ICV*0.000001)+RTF!AB44*kmreplrtf*RCrtf)</f>
        <v>2.2678668230381092E-2</v>
      </c>
      <c r="AC44" s="134">
        <f>$B44*($C44*CV!AC44/1000000+AF!AC44*(kmreplaf*RCaf+kminsp*IC+VIpkm*ICV*0.000001)+RTF!AC44*kmreplrtf*RCrtf)</f>
        <v>1.8211782418829335E-2</v>
      </c>
      <c r="AD44" s="134">
        <f>$B44*($C44*CV!AD44/1000000+AF!AD44*(kmreplaf*RCaf+kminsp*IC+VIpkm*ICV*0.000001)+RTF!AD44*kmreplrtf*RCrtf)</f>
        <v>1.8046815446558159E-2</v>
      </c>
      <c r="AE44" s="134">
        <f>$B44*($C44*CV!AE44/1000000+AF!AE44*(kmreplaf*RCaf+kminsp*IC+VIpkm*ICV*0.000001)+RTF!AE44*kmreplrtf*RCrtf)</f>
        <v>1.7899578350379565E-2</v>
      </c>
      <c r="AF44" s="134">
        <f>$B44*($C44*CV!AF44/1000000+AF!AF44*(kmreplaf*RCaf+kminsp*IC+VIpkm*ICV*0.000001)+RTF!AF44*kmreplrtf*RCrtf)</f>
        <v>1.8603822314312964E-2</v>
      </c>
      <c r="AG44" s="134">
        <f>$B44*($C44*CV!AG44/1000000+AF!AG44*(kmreplaf*RCaf+kminsp*IC+VIpkm*ICV*0.000001)+RTF!AG44*kmreplrtf*RCrtf)</f>
        <v>1.8835365123935917E-2</v>
      </c>
      <c r="AH44" s="134">
        <f>$B44*($C44*CV!AH44/1000000+AF!AH44*(kmreplaf*RCaf+kminsp*IC+VIpkm*ICV*0.000001)+RTF!AH44*kmreplrtf*RCrtf)</f>
        <v>1.8396687870363845E-2</v>
      </c>
      <c r="AI44" s="134">
        <f>$B44*($C44*CV!AI44/1000000+AF!AI44*(kmreplaf*RCaf+kminsp*IC+VIpkm*ICV*0.000001)+RTF!AI44*kmreplrtf*RCrtf)</f>
        <v>1.8211782418829335E-2</v>
      </c>
      <c r="AJ44" s="134">
        <f>$B44*($C44*CV!AJ44/1000000+AF!AJ44*(kmreplaf*RCaf+kminsp*IC+VIpkm*ICV*0.000001)+RTF!AJ44*kmreplrtf*RCrtf)</f>
        <v>1.8046815446558159E-2</v>
      </c>
      <c r="AK44" s="134">
        <f>$B44*($C44*CV!AK44/1000000+AF!AK44*(kmreplaf*RCaf+kminsp*IC+VIpkm*ICV*0.000001)+RTF!AK44*kmreplrtf*RCrtf)</f>
        <v>1.7899578350379565E-2</v>
      </c>
      <c r="AL44" s="134">
        <f>$B44*($C44*CV!AL44/1000000+AF!AL44*(kmreplaf*RCaf+kminsp*IC+VIpkm*ICV*0.000001)+RTF!AL44*kmreplrtf*RCrtf)</f>
        <v>1.8603822314312964E-2</v>
      </c>
      <c r="AM44" s="134">
        <f>$B44*($C44*CV!AM44/1000000+AF!AM44*(kmreplaf*RCaf+kminsp*IC+VIpkm*ICV*0.000001)+RTF!AM44*kmreplrtf*RCrtf)</f>
        <v>1.8835365123935917E-2</v>
      </c>
      <c r="AN44" s="134">
        <f>$B44*($C44*CV!AN44/1000000+AF!AN44*(kmreplaf*RCaf+kminsp*IC+VIpkm*ICV*0.000001)+RTF!AN44*kmreplrtf*RCrtf)</f>
        <v>1.8396687870363845E-2</v>
      </c>
      <c r="AO44" s="134">
        <f>$B44*($C44*CV!AO44/1000000+AF!AO44*(kmreplaf*RCaf+kminsp*IC+VIpkm*ICV*0.000001)+RTF!AO44*kmreplrtf*RCrtf)</f>
        <v>1.8211782418829335E-2</v>
      </c>
      <c r="AP44" s="134">
        <f>$B44*($C44*CV!AP44/1000000+AF!AP44*(kmreplaf*RCaf+kminsp*IC+VIpkm*ICV*0.000001)+RTF!AP44*kmreplrtf*RCrtf)</f>
        <v>1.8046815446558159E-2</v>
      </c>
      <c r="AQ44" s="134">
        <f>$B44*($C44*CV!AQ44/1000000+AF!AQ44*(kmreplaf*RCaf+kminsp*IC+VIpkm*ICV*0.000001)+RTF!AQ44*kmreplrtf*RCrtf)</f>
        <v>1.7899578350379565E-2</v>
      </c>
      <c r="AR44" s="134">
        <f>$B44*($C44*CV!AR44/1000000+AF!AR44*(kmreplaf*RCaf+kminsp*IC+VIpkm*ICV*0.000001)+RTF!AR44*kmreplrtf*RCrtf)</f>
        <v>1.8603822314312964E-2</v>
      </c>
      <c r="AS44" s="134">
        <f>$B44*($C44*CV!AS44/1000000+AF!AS44*(kmreplaf*RCaf+kminsp*IC+VIpkm*ICV*0.000001)+RTF!AS44*kmreplrtf*RCrtf)</f>
        <v>1.8835365123935917E-2</v>
      </c>
      <c r="AT44" s="134">
        <f>$B44*($C44*CV!AT44/1000000+AF!AT44*(kmreplaf*RCaf+kminsp*IC+VIpkm*ICV*0.000001)+RTF!AT44*kmreplrtf*RCrtf)</f>
        <v>1.8396687870363845E-2</v>
      </c>
      <c r="AV44" s="90"/>
    </row>
    <row r="45" spans="1:48" x14ac:dyDescent="0.25">
      <c r="A45" s="91">
        <f>pipesizes!A38</f>
        <v>450</v>
      </c>
      <c r="B45" s="94">
        <f>pipesizes!N38/1000</f>
        <v>363.56041076236136</v>
      </c>
      <c r="C45" s="95">
        <f>pipesizes!M38</f>
        <v>154.40624999999997</v>
      </c>
      <c r="D45" s="134">
        <f>$B45*($C45*CV!D45/1000000+AF!D45*(kmreplaf*RCaf+kminsp*IC+VIpkm*ICV*0.000001)+RTF!D45*kmreplrtf*RCrtf)</f>
        <v>3.3190211729916537</v>
      </c>
      <c r="E45" s="134">
        <f>$B45*($C45*CV!E45/1000000+AF!E45*(kmreplaf*RCaf+kminsp*IC+VIpkm*ICV*0.000001)+RTF!E45*kmreplrtf*RCrtf)</f>
        <v>3.2797974392021585</v>
      </c>
      <c r="F45" s="134">
        <f>$B45*($C45*CV!F45/1000000+AF!F45*(kmreplaf*RCaf+kminsp*IC+VIpkm*ICV*0.000001)+RTF!F45*kmreplrtf*RCrtf)</f>
        <v>3.2448032270211526</v>
      </c>
      <c r="G45" s="134">
        <f>$B45*($C45*CV!G45/1000000+AF!G45*(kmreplaf*RCaf+kminsp*IC+VIpkm*ICV*0.000001)+RTF!G45*kmreplrtf*RCrtf)</f>
        <v>3.2135700285593454</v>
      </c>
      <c r="H45" s="134">
        <f>$B45*($C45*CV!H45/1000000+AF!H45*(kmreplaf*RCaf+kminsp*IC+VIpkm*ICV*0.000001)+RTF!H45*kmreplrtf*RCrtf)</f>
        <v>3.3629603117280724</v>
      </c>
      <c r="I45" s="134">
        <f>$B45*($C45*CV!I45/1000000+AF!I45*(kmreplaf*RCaf+kminsp*IC+VIpkm*ICV*0.000001)+RTF!I45*kmreplrtf*RCrtf)</f>
        <v>3.4120771628006179</v>
      </c>
      <c r="J45" s="134">
        <f>$B45*($C45*CV!J45/1000000+AF!J45*(kmreplaf*RCaf+kminsp*IC+VIpkm*ICV*0.000001)+RTF!J45*kmreplrtf*RCrtf)</f>
        <v>3.4667273533189928</v>
      </c>
      <c r="K45" s="134">
        <f>$B45*($C45*CV!K45/1000000+AF!K45*(kmreplaf*RCaf+kminsp*IC+VIpkm*ICV*0.000001)+RTF!K45*kmreplrtf*RCrtf)</f>
        <v>3.2797974392021585</v>
      </c>
      <c r="L45" s="134">
        <f>$B45*($C45*CV!L45/1000000+AF!L45*(kmreplaf*RCaf+kminsp*IC+VIpkm*ICV*0.000001)+RTF!L45*kmreplrtf*RCrtf)</f>
        <v>3.2448032270211526</v>
      </c>
      <c r="M45" s="134">
        <f>$B45*($C45*CV!M45/1000000+AF!M45*(kmreplaf*RCaf+kminsp*IC+VIpkm*ICV*0.000001)+RTF!M45*kmreplrtf*RCrtf)</f>
        <v>3.2135700285593454</v>
      </c>
      <c r="N45" s="134">
        <f>$B45*($C45*CV!N45/1000000+AF!N45*(kmreplaf*RCaf+kminsp*IC+VIpkm*ICV*0.000001)+RTF!N45*kmreplrtf*RCrtf)</f>
        <v>3.3629603117280724</v>
      </c>
      <c r="O45" s="134">
        <f>$B45*($C45*CV!O45/1000000+AF!O45*(kmreplaf*RCaf+kminsp*IC+VIpkm*ICV*0.000001)+RTF!O45*kmreplrtf*RCrtf)</f>
        <v>3.4120771628006179</v>
      </c>
      <c r="P45" s="134">
        <f>$B45*($C45*CV!P45/1000000+AF!P45*(kmreplaf*RCaf+kminsp*IC+VIpkm*ICV*0.000001)+RTF!P45*kmreplrtf*RCrtf)</f>
        <v>3.3190211729916537</v>
      </c>
      <c r="Q45" s="134">
        <f>$B45*($C45*CV!Q45/1000000+AF!Q45*(kmreplaf*RCaf+kminsp*IC+VIpkm*ICV*0.000001)+RTF!Q45*kmreplrtf*RCrtf)</f>
        <v>3.2797974392021585</v>
      </c>
      <c r="R45" s="134">
        <f>$B45*($C45*CV!R45/1000000+AF!R45*(kmreplaf*RCaf+kminsp*IC+VIpkm*ICV*0.000001)+RTF!R45*kmreplrtf*RCrtf)</f>
        <v>3.2448032270211526</v>
      </c>
      <c r="S45" s="134">
        <f>$B45*($C45*CV!S45/1000000+AF!S45*(kmreplaf*RCaf+kminsp*IC+VIpkm*ICV*0.000001)+RTF!S45*kmreplrtf*RCrtf)</f>
        <v>3.2135700285593454</v>
      </c>
      <c r="T45" s="134">
        <f>$B45*($C45*CV!T45/1000000+AF!T45*(kmreplaf*RCaf+kminsp*IC+VIpkm*ICV*0.000001)+RTF!T45*kmreplrtf*RCrtf)</f>
        <v>3.3629603117280724</v>
      </c>
      <c r="U45" s="134">
        <f>$B45*($C45*CV!U45/1000000+AF!U45*(kmreplaf*RCaf+kminsp*IC+VIpkm*ICV*0.000001)+RTF!U45*kmreplrtf*RCrtf)</f>
        <v>3.4120771628006179</v>
      </c>
      <c r="V45" s="134">
        <f>$B45*($C45*CV!V45/1000000+AF!V45*(kmreplaf*RCaf+kminsp*IC+VIpkm*ICV*0.000001)+RTF!V45*kmreplrtf*RCrtf)</f>
        <v>3.3190211729916537</v>
      </c>
      <c r="W45" s="134">
        <f>$B45*($C45*CV!W45/1000000+AF!W45*(kmreplaf*RCaf+kminsp*IC+VIpkm*ICV*0.000001)+RTF!W45*kmreplrtf*RCrtf)</f>
        <v>4.2140276427113355</v>
      </c>
      <c r="X45" s="134">
        <f>$B45*($C45*CV!X45/1000000+AF!X45*(kmreplaf*RCaf+kminsp*IC+VIpkm*ICV*0.000001)+RTF!X45*kmreplrtf*RCrtf)</f>
        <v>4.1070546951099152</v>
      </c>
      <c r="Y45" s="134">
        <f>$B45*($C45*CV!Y45/1000000+AF!Y45*(kmreplaf*RCaf+kminsp*IC+VIpkm*ICV*0.000001)+RTF!Y45*kmreplrtf*RCrtf)</f>
        <v>4.0206701569987082</v>
      </c>
      <c r="Z45" s="134">
        <f>$B45*($C45*CV!Z45/1000000+AF!Z45*(kmreplaf*RCaf+kminsp*IC+VIpkm*ICV*0.000001)+RTF!Z45*kmreplrtf*RCrtf)</f>
        <v>4.5150888249738026</v>
      </c>
      <c r="AA45" s="134">
        <f>$B45*($C45*CV!AA45/1000000+AF!AA45*(kmreplaf*RCaf+kminsp*IC+VIpkm*ICV*0.000001)+RTF!AA45*kmreplrtf*RCrtf)</f>
        <v>4.7272369670339351</v>
      </c>
      <c r="AB45" s="134">
        <f>$B45*($C45*CV!AB45/1000000+AF!AB45*(kmreplaf*RCaf+kminsp*IC+VIpkm*ICV*0.000001)+RTF!AB45*kmreplrtf*RCrtf)</f>
        <v>4.3474511058932794</v>
      </c>
      <c r="AC45" s="134">
        <f>$B45*($C45*CV!AC45/1000000+AF!AC45*(kmreplaf*RCaf+kminsp*IC+VIpkm*ICV*0.000001)+RTF!AC45*kmreplrtf*RCrtf)</f>
        <v>3.2797974392021585</v>
      </c>
      <c r="AD45" s="134">
        <f>$B45*($C45*CV!AD45/1000000+AF!AD45*(kmreplaf*RCaf+kminsp*IC+VIpkm*ICV*0.000001)+RTF!AD45*kmreplrtf*RCrtf)</f>
        <v>3.2448032270211526</v>
      </c>
      <c r="AE45" s="134">
        <f>$B45*($C45*CV!AE45/1000000+AF!AE45*(kmreplaf*RCaf+kminsp*IC+VIpkm*ICV*0.000001)+RTF!AE45*kmreplrtf*RCrtf)</f>
        <v>3.2135700285593454</v>
      </c>
      <c r="AF45" s="134">
        <f>$B45*($C45*CV!AF45/1000000+AF!AF45*(kmreplaf*RCaf+kminsp*IC+VIpkm*ICV*0.000001)+RTF!AF45*kmreplrtf*RCrtf)</f>
        <v>3.3629603117280724</v>
      </c>
      <c r="AG45" s="134">
        <f>$B45*($C45*CV!AG45/1000000+AF!AG45*(kmreplaf*RCaf+kminsp*IC+VIpkm*ICV*0.000001)+RTF!AG45*kmreplrtf*RCrtf)</f>
        <v>3.4120771628006179</v>
      </c>
      <c r="AH45" s="134">
        <f>$B45*($C45*CV!AH45/1000000+AF!AH45*(kmreplaf*RCaf+kminsp*IC+VIpkm*ICV*0.000001)+RTF!AH45*kmreplrtf*RCrtf)</f>
        <v>3.3190211729916537</v>
      </c>
      <c r="AI45" s="134">
        <f>$B45*($C45*CV!AI45/1000000+AF!AI45*(kmreplaf*RCaf+kminsp*IC+VIpkm*ICV*0.000001)+RTF!AI45*kmreplrtf*RCrtf)</f>
        <v>3.2797974392021585</v>
      </c>
      <c r="AJ45" s="134">
        <f>$B45*($C45*CV!AJ45/1000000+AF!AJ45*(kmreplaf*RCaf+kminsp*IC+VIpkm*ICV*0.000001)+RTF!AJ45*kmreplrtf*RCrtf)</f>
        <v>3.2448032270211526</v>
      </c>
      <c r="AK45" s="134">
        <f>$B45*($C45*CV!AK45/1000000+AF!AK45*(kmreplaf*RCaf+kminsp*IC+VIpkm*ICV*0.000001)+RTF!AK45*kmreplrtf*RCrtf)</f>
        <v>3.2135700285593454</v>
      </c>
      <c r="AL45" s="134">
        <f>$B45*($C45*CV!AL45/1000000+AF!AL45*(kmreplaf*RCaf+kminsp*IC+VIpkm*ICV*0.000001)+RTF!AL45*kmreplrtf*RCrtf)</f>
        <v>3.3629603117280724</v>
      </c>
      <c r="AM45" s="134">
        <f>$B45*($C45*CV!AM45/1000000+AF!AM45*(kmreplaf*RCaf+kminsp*IC+VIpkm*ICV*0.000001)+RTF!AM45*kmreplrtf*RCrtf)</f>
        <v>3.4120771628006179</v>
      </c>
      <c r="AN45" s="134">
        <f>$B45*($C45*CV!AN45/1000000+AF!AN45*(kmreplaf*RCaf+kminsp*IC+VIpkm*ICV*0.000001)+RTF!AN45*kmreplrtf*RCrtf)</f>
        <v>3.3190211729916537</v>
      </c>
      <c r="AO45" s="134">
        <f>$B45*($C45*CV!AO45/1000000+AF!AO45*(kmreplaf*RCaf+kminsp*IC+VIpkm*ICV*0.000001)+RTF!AO45*kmreplrtf*RCrtf)</f>
        <v>3.2797974392021585</v>
      </c>
      <c r="AP45" s="134">
        <f>$B45*($C45*CV!AP45/1000000+AF!AP45*(kmreplaf*RCaf+kminsp*IC+VIpkm*ICV*0.000001)+RTF!AP45*kmreplrtf*RCrtf)</f>
        <v>3.2448032270211526</v>
      </c>
      <c r="AQ45" s="134">
        <f>$B45*($C45*CV!AQ45/1000000+AF!AQ45*(kmreplaf*RCaf+kminsp*IC+VIpkm*ICV*0.000001)+RTF!AQ45*kmreplrtf*RCrtf)</f>
        <v>3.2135700285593454</v>
      </c>
      <c r="AR45" s="134">
        <f>$B45*($C45*CV!AR45/1000000+AF!AR45*(kmreplaf*RCaf+kminsp*IC+VIpkm*ICV*0.000001)+RTF!AR45*kmreplrtf*RCrtf)</f>
        <v>3.3629603117280724</v>
      </c>
      <c r="AS45" s="134">
        <f>$B45*($C45*CV!AS45/1000000+AF!AS45*(kmreplaf*RCaf+kminsp*IC+VIpkm*ICV*0.000001)+RTF!AS45*kmreplrtf*RCrtf)</f>
        <v>3.4120771628006179</v>
      </c>
      <c r="AT45" s="134">
        <f>$B45*($C45*CV!AT45/1000000+AF!AT45*(kmreplaf*RCaf+kminsp*IC+VIpkm*ICV*0.000001)+RTF!AT45*kmreplrtf*RCrtf)</f>
        <v>3.3190211729916537</v>
      </c>
      <c r="AV45" s="90"/>
    </row>
    <row r="46" spans="1:48" x14ac:dyDescent="0.25">
      <c r="A46" s="91">
        <f>pipesizes!A39</f>
        <v>500</v>
      </c>
      <c r="B46" s="94">
        <f>pipesizes!N39/1000</f>
        <v>384.59660757688408</v>
      </c>
      <c r="C46" s="95">
        <f>pipesizes!M39</f>
        <v>190.625</v>
      </c>
      <c r="D46" s="134">
        <f>$B46*($C46*CV!D46/1000000+AF!D46*(kmreplaf*RCaf+kminsp*IC+VIpkm*ICV*0.000001)+RTF!D46*kmreplrtf*RCrtf)</f>
        <v>3.5110651375152209</v>
      </c>
      <c r="E46" s="134">
        <f>$B46*($C46*CV!E46/1000000+AF!E46*(kmreplaf*RCaf+kminsp*IC+VIpkm*ICV*0.000001)+RTF!E46*kmreplrtf*RCrtf)</f>
        <v>3.4598388624083571</v>
      </c>
      <c r="F46" s="134">
        <f>$B46*($C46*CV!F46/1000000+AF!F46*(kmreplaf*RCaf+kminsp*IC+VIpkm*ICV*0.000001)+RTF!F46*kmreplrtf*RCrtf)</f>
        <v>3.4141363510168405</v>
      </c>
      <c r="G46" s="134">
        <f>$B46*($C46*CV!G46/1000000+AF!G46*(kmreplaf*RCaf+kminsp*IC+VIpkm*ICV*0.000001)+RTF!G46*kmreplrtf*RCrtf)</f>
        <v>3.3733457310962991</v>
      </c>
      <c r="H46" s="134">
        <f>$B46*($C46*CV!H46/1000000+AF!H46*(kmreplaf*RCaf+kminsp*IC+VIpkm*ICV*0.000001)+RTF!H46*kmreplrtf*RCrtf)</f>
        <v>3.5684497409532883</v>
      </c>
      <c r="I46" s="134">
        <f>$B46*($C46*CV!I46/1000000+AF!I46*(kmreplaf*RCaf+kminsp*IC+VIpkm*ICV*0.000001)+RTF!I46*kmreplrtf*RCrtf)</f>
        <v>3.6325964471013639</v>
      </c>
      <c r="J46" s="134">
        <f>$B46*($C46*CV!J46/1000000+AF!J46*(kmreplaf*RCaf+kminsp*IC+VIpkm*ICV*0.000001)+RTF!J46*kmreplrtf*RCrtf)</f>
        <v>3.7039697056789702</v>
      </c>
      <c r="K46" s="134">
        <f>$B46*($C46*CV!K46/1000000+AF!K46*(kmreplaf*RCaf+kminsp*IC+VIpkm*ICV*0.000001)+RTF!K46*kmreplrtf*RCrtf)</f>
        <v>3.4598388624083571</v>
      </c>
      <c r="L46" s="134">
        <f>$B46*($C46*CV!L46/1000000+AF!L46*(kmreplaf*RCaf+kminsp*IC+VIpkm*ICV*0.000001)+RTF!L46*kmreplrtf*RCrtf)</f>
        <v>3.4141363510168405</v>
      </c>
      <c r="M46" s="134">
        <f>$B46*($C46*CV!M46/1000000+AF!M46*(kmreplaf*RCaf+kminsp*IC+VIpkm*ICV*0.000001)+RTF!M46*kmreplrtf*RCrtf)</f>
        <v>3.3733457310962991</v>
      </c>
      <c r="N46" s="134">
        <f>$B46*($C46*CV!N46/1000000+AF!N46*(kmreplaf*RCaf+kminsp*IC+VIpkm*ICV*0.000001)+RTF!N46*kmreplrtf*RCrtf)</f>
        <v>3.5684497409532883</v>
      </c>
      <c r="O46" s="134">
        <f>$B46*($C46*CV!O46/1000000+AF!O46*(kmreplaf*RCaf+kminsp*IC+VIpkm*ICV*0.000001)+RTF!O46*kmreplrtf*RCrtf)</f>
        <v>3.6325964471013639</v>
      </c>
      <c r="P46" s="134">
        <f>$B46*($C46*CV!P46/1000000+AF!P46*(kmreplaf*RCaf+kminsp*IC+VIpkm*ICV*0.000001)+RTF!P46*kmreplrtf*RCrtf)</f>
        <v>3.5110651375152209</v>
      </c>
      <c r="Q46" s="134">
        <f>$B46*($C46*CV!Q46/1000000+AF!Q46*(kmreplaf*RCaf+kminsp*IC+VIpkm*ICV*0.000001)+RTF!Q46*kmreplrtf*RCrtf)</f>
        <v>3.4598388624083571</v>
      </c>
      <c r="R46" s="134">
        <f>$B46*($C46*CV!R46/1000000+AF!R46*(kmreplaf*RCaf+kminsp*IC+VIpkm*ICV*0.000001)+RTF!R46*kmreplrtf*RCrtf)</f>
        <v>3.4141363510168405</v>
      </c>
      <c r="S46" s="134">
        <f>$B46*($C46*CV!S46/1000000+AF!S46*(kmreplaf*RCaf+kminsp*IC+VIpkm*ICV*0.000001)+RTF!S46*kmreplrtf*RCrtf)</f>
        <v>3.3733457310962991</v>
      </c>
      <c r="T46" s="134">
        <f>$B46*($C46*CV!T46/1000000+AF!T46*(kmreplaf*RCaf+kminsp*IC+VIpkm*ICV*0.000001)+RTF!T46*kmreplrtf*RCrtf)</f>
        <v>3.5684497409532883</v>
      </c>
      <c r="U46" s="134">
        <f>$B46*($C46*CV!U46/1000000+AF!U46*(kmreplaf*RCaf+kminsp*IC+VIpkm*ICV*0.000001)+RTF!U46*kmreplrtf*RCrtf)</f>
        <v>3.6325964471013639</v>
      </c>
      <c r="V46" s="134">
        <f>$B46*($C46*CV!V46/1000000+AF!V46*(kmreplaf*RCaf+kminsp*IC+VIpkm*ICV*0.000001)+RTF!V46*kmreplrtf*RCrtf)</f>
        <v>3.5110651375152209</v>
      </c>
      <c r="W46" s="134">
        <f>$B46*($C46*CV!W46/1000000+AF!W46*(kmreplaf*RCaf+kminsp*IC+VIpkm*ICV*0.000001)+RTF!W46*kmreplrtf*RCrtf)</f>
        <v>3.4598388624083571</v>
      </c>
      <c r="X46" s="134">
        <f>$B46*($C46*CV!X46/1000000+AF!X46*(kmreplaf*RCaf+kminsp*IC+VIpkm*ICV*0.000001)+RTF!X46*kmreplrtf*RCrtf)</f>
        <v>3.4141363510168405</v>
      </c>
      <c r="Y46" s="134">
        <f>$B46*($C46*CV!Y46/1000000+AF!Y46*(kmreplaf*RCaf+kminsp*IC+VIpkm*ICV*0.000001)+RTF!Y46*kmreplrtf*RCrtf)</f>
        <v>3.3733457310962991</v>
      </c>
      <c r="Z46" s="134">
        <f>$B46*($C46*CV!Z46/1000000+AF!Z46*(kmreplaf*RCaf+kminsp*IC+VIpkm*ICV*0.000001)+RTF!Z46*kmreplrtf*RCrtf)</f>
        <v>3.5684497409532883</v>
      </c>
      <c r="AA46" s="134">
        <f>$B46*($C46*CV!AA46/1000000+AF!AA46*(kmreplaf*RCaf+kminsp*IC+VIpkm*ICV*0.000001)+RTF!AA46*kmreplrtf*RCrtf)</f>
        <v>3.6325964471013639</v>
      </c>
      <c r="AB46" s="134">
        <f>$B46*($C46*CV!AB46/1000000+AF!AB46*(kmreplaf*RCaf+kminsp*IC+VIpkm*ICV*0.000001)+RTF!AB46*kmreplrtf*RCrtf)</f>
        <v>3.5110651375152209</v>
      </c>
      <c r="AC46" s="134">
        <f>$B46*($C46*CV!AC46/1000000+AF!AC46*(kmreplaf*RCaf+kminsp*IC+VIpkm*ICV*0.000001)+RTF!AC46*kmreplrtf*RCrtf)</f>
        <v>3.4598388624083571</v>
      </c>
      <c r="AD46" s="134">
        <f>$B46*($C46*CV!AD46/1000000+AF!AD46*(kmreplaf*RCaf+kminsp*IC+VIpkm*ICV*0.000001)+RTF!AD46*kmreplrtf*RCrtf)</f>
        <v>3.4141363510168405</v>
      </c>
      <c r="AE46" s="134">
        <f>$B46*($C46*CV!AE46/1000000+AF!AE46*(kmreplaf*RCaf+kminsp*IC+VIpkm*ICV*0.000001)+RTF!AE46*kmreplrtf*RCrtf)</f>
        <v>3.3733457310962991</v>
      </c>
      <c r="AF46" s="134">
        <f>$B46*($C46*CV!AF46/1000000+AF!AF46*(kmreplaf*RCaf+kminsp*IC+VIpkm*ICV*0.000001)+RTF!AF46*kmreplrtf*RCrtf)</f>
        <v>3.5684497409532883</v>
      </c>
      <c r="AG46" s="134">
        <f>$B46*($C46*CV!AG46/1000000+AF!AG46*(kmreplaf*RCaf+kminsp*IC+VIpkm*ICV*0.000001)+RTF!AG46*kmreplrtf*RCrtf)</f>
        <v>3.6325964471013639</v>
      </c>
      <c r="AH46" s="134">
        <f>$B46*($C46*CV!AH46/1000000+AF!AH46*(kmreplaf*RCaf+kminsp*IC+VIpkm*ICV*0.000001)+RTF!AH46*kmreplrtf*RCrtf)</f>
        <v>3.5110651375152209</v>
      </c>
      <c r="AI46" s="134">
        <f>$B46*($C46*CV!AI46/1000000+AF!AI46*(kmreplaf*RCaf+kminsp*IC+VIpkm*ICV*0.000001)+RTF!AI46*kmreplrtf*RCrtf)</f>
        <v>3.4598388624083571</v>
      </c>
      <c r="AJ46" s="134">
        <f>$B46*($C46*CV!AJ46/1000000+AF!AJ46*(kmreplaf*RCaf+kminsp*IC+VIpkm*ICV*0.000001)+RTF!AJ46*kmreplrtf*RCrtf)</f>
        <v>3.4141363510168405</v>
      </c>
      <c r="AK46" s="134">
        <f>$B46*($C46*CV!AK46/1000000+AF!AK46*(kmreplaf*RCaf+kminsp*IC+VIpkm*ICV*0.000001)+RTF!AK46*kmreplrtf*RCrtf)</f>
        <v>3.3733457310962991</v>
      </c>
      <c r="AL46" s="134">
        <f>$B46*($C46*CV!AL46/1000000+AF!AL46*(kmreplaf*RCaf+kminsp*IC+VIpkm*ICV*0.000001)+RTF!AL46*kmreplrtf*RCrtf)</f>
        <v>3.5684497409532883</v>
      </c>
      <c r="AM46" s="134">
        <f>$B46*($C46*CV!AM46/1000000+AF!AM46*(kmreplaf*RCaf+kminsp*IC+VIpkm*ICV*0.000001)+RTF!AM46*kmreplrtf*RCrtf)</f>
        <v>3.6325964471013639</v>
      </c>
      <c r="AN46" s="134">
        <f>$B46*($C46*CV!AN46/1000000+AF!AN46*(kmreplaf*RCaf+kminsp*IC+VIpkm*ICV*0.000001)+RTF!AN46*kmreplrtf*RCrtf)</f>
        <v>3.5110651375152209</v>
      </c>
      <c r="AO46" s="134">
        <f>$B46*($C46*CV!AO46/1000000+AF!AO46*(kmreplaf*RCaf+kminsp*IC+VIpkm*ICV*0.000001)+RTF!AO46*kmreplrtf*RCrtf)</f>
        <v>3.4598388624083571</v>
      </c>
      <c r="AP46" s="134">
        <f>$B46*($C46*CV!AP46/1000000+AF!AP46*(kmreplaf*RCaf+kminsp*IC+VIpkm*ICV*0.000001)+RTF!AP46*kmreplrtf*RCrtf)</f>
        <v>3.4141363510168405</v>
      </c>
      <c r="AQ46" s="134">
        <f>$B46*($C46*CV!AQ46/1000000+AF!AQ46*(kmreplaf*RCaf+kminsp*IC+VIpkm*ICV*0.000001)+RTF!AQ46*kmreplrtf*RCrtf)</f>
        <v>3.3733457310962991</v>
      </c>
      <c r="AR46" s="134">
        <f>$B46*($C46*CV!AR46/1000000+AF!AR46*(kmreplaf*RCaf+kminsp*IC+VIpkm*ICV*0.000001)+RTF!AR46*kmreplrtf*RCrtf)</f>
        <v>3.5684497409532883</v>
      </c>
      <c r="AS46" s="134">
        <f>$B46*($C46*CV!AS46/1000000+AF!AS46*(kmreplaf*RCaf+kminsp*IC+VIpkm*ICV*0.000001)+RTF!AS46*kmreplrtf*RCrtf)</f>
        <v>3.6325964471013639</v>
      </c>
      <c r="AT46" s="134">
        <f>$B46*($C46*CV!AT46/1000000+AF!AT46*(kmreplaf*RCaf+kminsp*IC+VIpkm*ICV*0.000001)+RTF!AT46*kmreplrtf*RCrtf)</f>
        <v>3.5110651375152209</v>
      </c>
      <c r="AV46" s="90"/>
    </row>
    <row r="47" spans="1:48" x14ac:dyDescent="0.25">
      <c r="A47" s="91">
        <f>pipesizes!A40</f>
        <v>508</v>
      </c>
      <c r="B47" s="94">
        <f>pipesizes!N40/1000</f>
        <v>1.4540552958964896</v>
      </c>
      <c r="C47" s="95">
        <f>pipesizes!M40</f>
        <v>196.77379999999999</v>
      </c>
      <c r="D47" s="134">
        <f>$B47*($C47*CV!D47/1000000+AF!D47*(kmreplaf*RCaf+kminsp*IC+VIpkm*ICV*0.000001)+RTF!D47*kmreplrtf*RCrtf)</f>
        <v>1.3274383488733594E-2</v>
      </c>
      <c r="E47" s="134">
        <f>$B47*($C47*CV!E47/1000000+AF!E47*(kmreplaf*RCaf+kminsp*IC+VIpkm*ICV*0.000001)+RTF!E47*kmreplrtf*RCrtf)</f>
        <v>1.3074463754032218E-2</v>
      </c>
      <c r="F47" s="134">
        <f>$B47*($C47*CV!F47/1000000+AF!F47*(kmreplaf*RCaf+kminsp*IC+VIpkm*ICV*0.000001)+RTF!F47*kmreplrtf*RCrtf)</f>
        <v>1.2896101498851297E-2</v>
      </c>
      <c r="G47" s="134">
        <f>$B47*($C47*CV!G47/1000000+AF!G47*(kmreplaf*RCaf+kminsp*IC+VIpkm*ICV*0.000001)+RTF!G47*kmreplrtf*RCrtf)</f>
        <v>1.2736908781914386E-2</v>
      </c>
      <c r="H47" s="134">
        <f>$B47*($C47*CV!H47/1000000+AF!H47*(kmreplaf*RCaf+kminsp*IC+VIpkm*ICV*0.000001)+RTF!H47*kmreplrtf*RCrtf)</f>
        <v>1.3498337205285293E-2</v>
      </c>
      <c r="I47" s="134">
        <f>$B47*($C47*CV!I47/1000000+AF!I47*(kmreplaf*RCaf+kminsp*IC+VIpkm*ICV*0.000001)+RTF!I47*kmreplrtf*RCrtf)</f>
        <v>1.3748681241589664E-2</v>
      </c>
      <c r="J47" s="134">
        <f>$B47*($C47*CV!J47/1000000+AF!J47*(kmreplaf*RCaf+kminsp*IC+VIpkm*ICV*0.000001)+RTF!J47*kmreplrtf*RCrtf)</f>
        <v>1.4027228196054752E-2</v>
      </c>
      <c r="K47" s="134">
        <f>$B47*($C47*CV!K47/1000000+AF!K47*(kmreplaf*RCaf+kminsp*IC+VIpkm*ICV*0.000001)+RTF!K47*kmreplrtf*RCrtf)</f>
        <v>1.3074463754032218E-2</v>
      </c>
      <c r="L47" s="134">
        <f>$B47*($C47*CV!L47/1000000+AF!L47*(kmreplaf*RCaf+kminsp*IC+VIpkm*ICV*0.000001)+RTF!L47*kmreplrtf*RCrtf)</f>
        <v>1.2896101498851297E-2</v>
      </c>
      <c r="M47" s="134">
        <f>$B47*($C47*CV!M47/1000000+AF!M47*(kmreplaf*RCaf+kminsp*IC+VIpkm*ICV*0.000001)+RTF!M47*kmreplrtf*RCrtf)</f>
        <v>1.2736908781914386E-2</v>
      </c>
      <c r="N47" s="134">
        <f>$B47*($C47*CV!N47/1000000+AF!N47*(kmreplaf*RCaf+kminsp*IC+VIpkm*ICV*0.000001)+RTF!N47*kmreplrtf*RCrtf)</f>
        <v>1.3498337205285293E-2</v>
      </c>
      <c r="O47" s="134">
        <f>$B47*($C47*CV!O47/1000000+AF!O47*(kmreplaf*RCaf+kminsp*IC+VIpkm*ICV*0.000001)+RTF!O47*kmreplrtf*RCrtf)</f>
        <v>1.3748681241589664E-2</v>
      </c>
      <c r="P47" s="134">
        <f>$B47*($C47*CV!P47/1000000+AF!P47*(kmreplaf*RCaf+kminsp*IC+VIpkm*ICV*0.000001)+RTF!P47*kmreplrtf*RCrtf)</f>
        <v>1.3274383488733594E-2</v>
      </c>
      <c r="Q47" s="134">
        <f>$B47*($C47*CV!Q47/1000000+AF!Q47*(kmreplaf*RCaf+kminsp*IC+VIpkm*ICV*0.000001)+RTF!Q47*kmreplrtf*RCrtf)</f>
        <v>1.3074463754032218E-2</v>
      </c>
      <c r="R47" s="134">
        <f>$B47*($C47*CV!R47/1000000+AF!R47*(kmreplaf*RCaf+kminsp*IC+VIpkm*ICV*0.000001)+RTF!R47*kmreplrtf*RCrtf)</f>
        <v>1.2896101498851297E-2</v>
      </c>
      <c r="S47" s="134">
        <f>$B47*($C47*CV!S47/1000000+AF!S47*(kmreplaf*RCaf+kminsp*IC+VIpkm*ICV*0.000001)+RTF!S47*kmreplrtf*RCrtf)</f>
        <v>1.2736908781914386E-2</v>
      </c>
      <c r="T47" s="134">
        <f>$B47*($C47*CV!T47/1000000+AF!T47*(kmreplaf*RCaf+kminsp*IC+VIpkm*ICV*0.000001)+RTF!T47*kmreplrtf*RCrtf)</f>
        <v>1.3498337205285293E-2</v>
      </c>
      <c r="U47" s="134">
        <f>$B47*($C47*CV!U47/1000000+AF!U47*(kmreplaf*RCaf+kminsp*IC+VIpkm*ICV*0.000001)+RTF!U47*kmreplrtf*RCrtf)</f>
        <v>1.3748681241589664E-2</v>
      </c>
      <c r="V47" s="134">
        <f>$B47*($C47*CV!V47/1000000+AF!V47*(kmreplaf*RCaf+kminsp*IC+VIpkm*ICV*0.000001)+RTF!V47*kmreplrtf*RCrtf)</f>
        <v>1.3274383488733594E-2</v>
      </c>
      <c r="W47" s="134">
        <f>$B47*($C47*CV!W47/1000000+AF!W47*(kmreplaf*RCaf+kminsp*IC+VIpkm*ICV*0.000001)+RTF!W47*kmreplrtf*RCrtf)</f>
        <v>1.3074463754032218E-2</v>
      </c>
      <c r="X47" s="134">
        <f>$B47*($C47*CV!X47/1000000+AF!X47*(kmreplaf*RCaf+kminsp*IC+VIpkm*ICV*0.000001)+RTF!X47*kmreplrtf*RCrtf)</f>
        <v>1.2896101498851297E-2</v>
      </c>
      <c r="Y47" s="134">
        <f>$B47*($C47*CV!Y47/1000000+AF!Y47*(kmreplaf*RCaf+kminsp*IC+VIpkm*ICV*0.000001)+RTF!Y47*kmreplrtf*RCrtf)</f>
        <v>1.2736908781914386E-2</v>
      </c>
      <c r="Z47" s="134">
        <f>$B47*($C47*CV!Z47/1000000+AF!Z47*(kmreplaf*RCaf+kminsp*IC+VIpkm*ICV*0.000001)+RTF!Z47*kmreplrtf*RCrtf)</f>
        <v>1.3498337205285293E-2</v>
      </c>
      <c r="AA47" s="134">
        <f>$B47*($C47*CV!AA47/1000000+AF!AA47*(kmreplaf*RCaf+kminsp*IC+VIpkm*ICV*0.000001)+RTF!AA47*kmreplrtf*RCrtf)</f>
        <v>1.3748681241589664E-2</v>
      </c>
      <c r="AB47" s="134">
        <f>$B47*($C47*CV!AB47/1000000+AF!AB47*(kmreplaf*RCaf+kminsp*IC+VIpkm*ICV*0.000001)+RTF!AB47*kmreplrtf*RCrtf)</f>
        <v>1.3274383488733594E-2</v>
      </c>
      <c r="AC47" s="134">
        <f>$B47*($C47*CV!AC47/1000000+AF!AC47*(kmreplaf*RCaf+kminsp*IC+VIpkm*ICV*0.000001)+RTF!AC47*kmreplrtf*RCrtf)</f>
        <v>1.3074463754032218E-2</v>
      </c>
      <c r="AD47" s="134">
        <f>$B47*($C47*CV!AD47/1000000+AF!AD47*(kmreplaf*RCaf+kminsp*IC+VIpkm*ICV*0.000001)+RTF!AD47*kmreplrtf*RCrtf)</f>
        <v>1.2896101498851297E-2</v>
      </c>
      <c r="AE47" s="134">
        <f>$B47*($C47*CV!AE47/1000000+AF!AE47*(kmreplaf*RCaf+kminsp*IC+VIpkm*ICV*0.000001)+RTF!AE47*kmreplrtf*RCrtf)</f>
        <v>1.2736908781914386E-2</v>
      </c>
      <c r="AF47" s="134">
        <f>$B47*($C47*CV!AF47/1000000+AF!AF47*(kmreplaf*RCaf+kminsp*IC+VIpkm*ICV*0.000001)+RTF!AF47*kmreplrtf*RCrtf)</f>
        <v>1.3498337205285293E-2</v>
      </c>
      <c r="AG47" s="134">
        <f>$B47*($C47*CV!AG47/1000000+AF!AG47*(kmreplaf*RCaf+kminsp*IC+VIpkm*ICV*0.000001)+RTF!AG47*kmreplrtf*RCrtf)</f>
        <v>1.3748681241589664E-2</v>
      </c>
      <c r="AH47" s="134">
        <f>$B47*($C47*CV!AH47/1000000+AF!AH47*(kmreplaf*RCaf+kminsp*IC+VIpkm*ICV*0.000001)+RTF!AH47*kmreplrtf*RCrtf)</f>
        <v>1.3274383488733594E-2</v>
      </c>
      <c r="AI47" s="134">
        <f>$B47*($C47*CV!AI47/1000000+AF!AI47*(kmreplaf*RCaf+kminsp*IC+VIpkm*ICV*0.000001)+RTF!AI47*kmreplrtf*RCrtf)</f>
        <v>1.3074463754032218E-2</v>
      </c>
      <c r="AJ47" s="134">
        <f>$B47*($C47*CV!AJ47/1000000+AF!AJ47*(kmreplaf*RCaf+kminsp*IC+VIpkm*ICV*0.000001)+RTF!AJ47*kmreplrtf*RCrtf)</f>
        <v>1.2896101498851297E-2</v>
      </c>
      <c r="AK47" s="134">
        <f>$B47*($C47*CV!AK47/1000000+AF!AK47*(kmreplaf*RCaf+kminsp*IC+VIpkm*ICV*0.000001)+RTF!AK47*kmreplrtf*RCrtf)</f>
        <v>1.2736908781914386E-2</v>
      </c>
      <c r="AL47" s="134">
        <f>$B47*($C47*CV!AL47/1000000+AF!AL47*(kmreplaf*RCaf+kminsp*IC+VIpkm*ICV*0.000001)+RTF!AL47*kmreplrtf*RCrtf)</f>
        <v>1.3498337205285293E-2</v>
      </c>
      <c r="AM47" s="134">
        <f>$B47*($C47*CV!AM47/1000000+AF!AM47*(kmreplaf*RCaf+kminsp*IC+VIpkm*ICV*0.000001)+RTF!AM47*kmreplrtf*RCrtf)</f>
        <v>1.3748681241589664E-2</v>
      </c>
      <c r="AN47" s="134">
        <f>$B47*($C47*CV!AN47/1000000+AF!AN47*(kmreplaf*RCaf+kminsp*IC+VIpkm*ICV*0.000001)+RTF!AN47*kmreplrtf*RCrtf)</f>
        <v>1.3274383488733594E-2</v>
      </c>
      <c r="AO47" s="134">
        <f>$B47*($C47*CV!AO47/1000000+AF!AO47*(kmreplaf*RCaf+kminsp*IC+VIpkm*ICV*0.000001)+RTF!AO47*kmreplrtf*RCrtf)</f>
        <v>1.3074463754032218E-2</v>
      </c>
      <c r="AP47" s="134">
        <f>$B47*($C47*CV!AP47/1000000+AF!AP47*(kmreplaf*RCaf+kminsp*IC+VIpkm*ICV*0.000001)+RTF!AP47*kmreplrtf*RCrtf)</f>
        <v>1.2896101498851297E-2</v>
      </c>
      <c r="AQ47" s="134">
        <f>$B47*($C47*CV!AQ47/1000000+AF!AQ47*(kmreplaf*RCaf+kminsp*IC+VIpkm*ICV*0.000001)+RTF!AQ47*kmreplrtf*RCrtf)</f>
        <v>1.2736908781914386E-2</v>
      </c>
      <c r="AR47" s="134">
        <f>$B47*($C47*CV!AR47/1000000+AF!AR47*(kmreplaf*RCaf+kminsp*IC+VIpkm*ICV*0.000001)+RTF!AR47*kmreplrtf*RCrtf)</f>
        <v>1.3498337205285293E-2</v>
      </c>
      <c r="AS47" s="134">
        <f>$B47*($C47*CV!AS47/1000000+AF!AS47*(kmreplaf*RCaf+kminsp*IC+VIpkm*ICV*0.000001)+RTF!AS47*kmreplrtf*RCrtf)</f>
        <v>1.3748681241589664E-2</v>
      </c>
      <c r="AT47" s="134">
        <f>$B47*($C47*CV!AT47/1000000+AF!AT47*(kmreplaf*RCaf+kminsp*IC+VIpkm*ICV*0.000001)+RTF!AT47*kmreplrtf*RCrtf)</f>
        <v>1.3274383488733594E-2</v>
      </c>
      <c r="AV47" s="90"/>
    </row>
    <row r="48" spans="1:48" x14ac:dyDescent="0.25">
      <c r="A48" s="91">
        <f>pipesizes!A41</f>
        <v>550</v>
      </c>
      <c r="B48" s="94">
        <f>pipesizes!N41/1000</f>
        <v>0.2253154651881</v>
      </c>
      <c r="C48" s="95">
        <f>pipesizes!M41</f>
        <v>230.65625</v>
      </c>
      <c r="D48" s="134">
        <f>$B48*($C48*CV!D48/1000000+AF!D48*(kmreplaf*RCaf+kminsp*IC+VIpkm*ICV*0.000001)+RTF!D48*kmreplrtf*RCrtf)</f>
        <v>2.0569533354680342E-3</v>
      </c>
      <c r="E48" s="134">
        <f>$B48*($C48*CV!E48/1000000+AF!E48*(kmreplaf*RCaf+kminsp*IC+VIpkm*ICV*0.000001)+RTF!E48*kmreplrtf*RCrtf)</f>
        <v>2.0206402041205826E-3</v>
      </c>
      <c r="F48" s="134">
        <f>$B48*($C48*CV!F48/1000000+AF!F48*(kmreplaf*RCaf+kminsp*IC+VIpkm*ICV*0.000001)+RTF!F48*kmreplrtf*RCrtf)</f>
        <v>1.9882427421617269E-3</v>
      </c>
      <c r="G48" s="134">
        <f>$B48*($C48*CV!G48/1000000+AF!G48*(kmreplaf*RCaf+kminsp*IC+VIpkm*ICV*0.000001)+RTF!G48*kmreplrtf*RCrtf)</f>
        <v>1.9593272073931229E-3</v>
      </c>
      <c r="H48" s="134">
        <f>$B48*($C48*CV!H48/1000000+AF!H48*(kmreplaf*RCaf+kminsp*IC+VIpkm*ICV*0.000001)+RTF!H48*kmreplrtf*RCrtf)</f>
        <v>2.0976319645040287E-3</v>
      </c>
      <c r="I48" s="134">
        <f>$B48*($C48*CV!I48/1000000+AF!I48*(kmreplaf*RCaf+kminsp*IC+VIpkm*ICV*0.000001)+RTF!I48*kmreplrtf*RCrtf)</f>
        <v>2.1431040930357656E-3</v>
      </c>
      <c r="J48" s="134">
        <f>$B48*($C48*CV!J48/1000000+AF!J48*(kmreplaf*RCaf+kminsp*IC+VIpkm*ICV*0.000001)+RTF!J48*kmreplrtf*RCrtf)</f>
        <v>2.193698958815435E-3</v>
      </c>
      <c r="K48" s="134">
        <f>$B48*($C48*CV!K48/1000000+AF!K48*(kmreplaf*RCaf+kminsp*IC+VIpkm*ICV*0.000001)+RTF!K48*kmreplrtf*RCrtf)</f>
        <v>2.0206402041205826E-3</v>
      </c>
      <c r="L48" s="134">
        <f>$B48*($C48*CV!L48/1000000+AF!L48*(kmreplaf*RCaf+kminsp*IC+VIpkm*ICV*0.000001)+RTF!L48*kmreplrtf*RCrtf)</f>
        <v>1.9882427421617269E-3</v>
      </c>
      <c r="M48" s="134">
        <f>$B48*($C48*CV!M48/1000000+AF!M48*(kmreplaf*RCaf+kminsp*IC+VIpkm*ICV*0.000001)+RTF!M48*kmreplrtf*RCrtf)</f>
        <v>1.9593272073931229E-3</v>
      </c>
      <c r="N48" s="134">
        <f>$B48*($C48*CV!N48/1000000+AF!N48*(kmreplaf*RCaf+kminsp*IC+VIpkm*ICV*0.000001)+RTF!N48*kmreplrtf*RCrtf)</f>
        <v>2.0976319645040287E-3</v>
      </c>
      <c r="O48" s="134">
        <f>$B48*($C48*CV!O48/1000000+AF!O48*(kmreplaf*RCaf+kminsp*IC+VIpkm*ICV*0.000001)+RTF!O48*kmreplrtf*RCrtf)</f>
        <v>2.1431040930357656E-3</v>
      </c>
      <c r="P48" s="134">
        <f>$B48*($C48*CV!P48/1000000+AF!P48*(kmreplaf*RCaf+kminsp*IC+VIpkm*ICV*0.000001)+RTF!P48*kmreplrtf*RCrtf)</f>
        <v>2.0569533354680342E-3</v>
      </c>
      <c r="Q48" s="134">
        <f>$B48*($C48*CV!Q48/1000000+AF!Q48*(kmreplaf*RCaf+kminsp*IC+VIpkm*ICV*0.000001)+RTF!Q48*kmreplrtf*RCrtf)</f>
        <v>2.0206402041205826E-3</v>
      </c>
      <c r="R48" s="134">
        <f>$B48*($C48*CV!R48/1000000+AF!R48*(kmreplaf*RCaf+kminsp*IC+VIpkm*ICV*0.000001)+RTF!R48*kmreplrtf*RCrtf)</f>
        <v>1.9882427421617269E-3</v>
      </c>
      <c r="S48" s="134">
        <f>$B48*($C48*CV!S48/1000000+AF!S48*(kmreplaf*RCaf+kminsp*IC+VIpkm*ICV*0.000001)+RTF!S48*kmreplrtf*RCrtf)</f>
        <v>1.9593272073931229E-3</v>
      </c>
      <c r="T48" s="134">
        <f>$B48*($C48*CV!T48/1000000+AF!T48*(kmreplaf*RCaf+kminsp*IC+VIpkm*ICV*0.000001)+RTF!T48*kmreplrtf*RCrtf)</f>
        <v>2.0976319645040287E-3</v>
      </c>
      <c r="U48" s="134">
        <f>$B48*($C48*CV!U48/1000000+AF!U48*(kmreplaf*RCaf+kminsp*IC+VIpkm*ICV*0.000001)+RTF!U48*kmreplrtf*RCrtf)</f>
        <v>2.1431040930357656E-3</v>
      </c>
      <c r="V48" s="134">
        <f>$B48*($C48*CV!V48/1000000+AF!V48*(kmreplaf*RCaf+kminsp*IC+VIpkm*ICV*0.000001)+RTF!V48*kmreplrtf*RCrtf)</f>
        <v>2.0569533354680342E-3</v>
      </c>
      <c r="W48" s="134">
        <f>$B48*($C48*CV!W48/1000000+AF!W48*(kmreplaf*RCaf+kminsp*IC+VIpkm*ICV*0.000001)+RTF!W48*kmreplrtf*RCrtf)</f>
        <v>2.0206402041205826E-3</v>
      </c>
      <c r="X48" s="134">
        <f>$B48*($C48*CV!X48/1000000+AF!X48*(kmreplaf*RCaf+kminsp*IC+VIpkm*ICV*0.000001)+RTF!X48*kmreplrtf*RCrtf)</f>
        <v>1.9882427421617269E-3</v>
      </c>
      <c r="Y48" s="134">
        <f>$B48*($C48*CV!Y48/1000000+AF!Y48*(kmreplaf*RCaf+kminsp*IC+VIpkm*ICV*0.000001)+RTF!Y48*kmreplrtf*RCrtf)</f>
        <v>1.9593272073931229E-3</v>
      </c>
      <c r="Z48" s="134">
        <f>$B48*($C48*CV!Z48/1000000+AF!Z48*(kmreplaf*RCaf+kminsp*IC+VIpkm*ICV*0.000001)+RTF!Z48*kmreplrtf*RCrtf)</f>
        <v>2.0976319645040287E-3</v>
      </c>
      <c r="AA48" s="134">
        <f>$B48*($C48*CV!AA48/1000000+AF!AA48*(kmreplaf*RCaf+kminsp*IC+VIpkm*ICV*0.000001)+RTF!AA48*kmreplrtf*RCrtf)</f>
        <v>2.1431040930357656E-3</v>
      </c>
      <c r="AB48" s="134">
        <f>$B48*($C48*CV!AB48/1000000+AF!AB48*(kmreplaf*RCaf+kminsp*IC+VIpkm*ICV*0.000001)+RTF!AB48*kmreplrtf*RCrtf)</f>
        <v>2.0569533354680342E-3</v>
      </c>
      <c r="AC48" s="134">
        <f>$B48*($C48*CV!AC48/1000000+AF!AC48*(kmreplaf*RCaf+kminsp*IC+VIpkm*ICV*0.000001)+RTF!AC48*kmreplrtf*RCrtf)</f>
        <v>2.0206402041205826E-3</v>
      </c>
      <c r="AD48" s="134">
        <f>$B48*($C48*CV!AD48/1000000+AF!AD48*(kmreplaf*RCaf+kminsp*IC+VIpkm*ICV*0.000001)+RTF!AD48*kmreplrtf*RCrtf)</f>
        <v>1.9882427421617269E-3</v>
      </c>
      <c r="AE48" s="134">
        <f>$B48*($C48*CV!AE48/1000000+AF!AE48*(kmreplaf*RCaf+kminsp*IC+VIpkm*ICV*0.000001)+RTF!AE48*kmreplrtf*RCrtf)</f>
        <v>1.9593272073931229E-3</v>
      </c>
      <c r="AF48" s="134">
        <f>$B48*($C48*CV!AF48/1000000+AF!AF48*(kmreplaf*RCaf+kminsp*IC+VIpkm*ICV*0.000001)+RTF!AF48*kmreplrtf*RCrtf)</f>
        <v>2.0976319645040287E-3</v>
      </c>
      <c r="AG48" s="134">
        <f>$B48*($C48*CV!AG48/1000000+AF!AG48*(kmreplaf*RCaf+kminsp*IC+VIpkm*ICV*0.000001)+RTF!AG48*kmreplrtf*RCrtf)</f>
        <v>2.1431040930357656E-3</v>
      </c>
      <c r="AH48" s="134">
        <f>$B48*($C48*CV!AH48/1000000+AF!AH48*(kmreplaf*RCaf+kminsp*IC+VIpkm*ICV*0.000001)+RTF!AH48*kmreplrtf*RCrtf)</f>
        <v>2.0569533354680342E-3</v>
      </c>
      <c r="AI48" s="134">
        <f>$B48*($C48*CV!AI48/1000000+AF!AI48*(kmreplaf*RCaf+kminsp*IC+VIpkm*ICV*0.000001)+RTF!AI48*kmreplrtf*RCrtf)</f>
        <v>2.0206402041205826E-3</v>
      </c>
      <c r="AJ48" s="134">
        <f>$B48*($C48*CV!AJ48/1000000+AF!AJ48*(kmreplaf*RCaf+kminsp*IC+VIpkm*ICV*0.000001)+RTF!AJ48*kmreplrtf*RCrtf)</f>
        <v>1.9882427421617269E-3</v>
      </c>
      <c r="AK48" s="134">
        <f>$B48*($C48*CV!AK48/1000000+AF!AK48*(kmreplaf*RCaf+kminsp*IC+VIpkm*ICV*0.000001)+RTF!AK48*kmreplrtf*RCrtf)</f>
        <v>1.9593272073931229E-3</v>
      </c>
      <c r="AL48" s="134">
        <f>$B48*($C48*CV!AL48/1000000+AF!AL48*(kmreplaf*RCaf+kminsp*IC+VIpkm*ICV*0.000001)+RTF!AL48*kmreplrtf*RCrtf)</f>
        <v>2.0976319645040287E-3</v>
      </c>
      <c r="AM48" s="134">
        <f>$B48*($C48*CV!AM48/1000000+AF!AM48*(kmreplaf*RCaf+kminsp*IC+VIpkm*ICV*0.000001)+RTF!AM48*kmreplrtf*RCrtf)</f>
        <v>2.1431040930357656E-3</v>
      </c>
      <c r="AN48" s="134">
        <f>$B48*($C48*CV!AN48/1000000+AF!AN48*(kmreplaf*RCaf+kminsp*IC+VIpkm*ICV*0.000001)+RTF!AN48*kmreplrtf*RCrtf)</f>
        <v>2.0569533354680342E-3</v>
      </c>
      <c r="AO48" s="134">
        <f>$B48*($C48*CV!AO48/1000000+AF!AO48*(kmreplaf*RCaf+kminsp*IC+VIpkm*ICV*0.000001)+RTF!AO48*kmreplrtf*RCrtf)</f>
        <v>2.0206402041205826E-3</v>
      </c>
      <c r="AP48" s="134">
        <f>$B48*($C48*CV!AP48/1000000+AF!AP48*(kmreplaf*RCaf+kminsp*IC+VIpkm*ICV*0.000001)+RTF!AP48*kmreplrtf*RCrtf)</f>
        <v>1.9882427421617269E-3</v>
      </c>
      <c r="AQ48" s="134">
        <f>$B48*($C48*CV!AQ48/1000000+AF!AQ48*(kmreplaf*RCaf+kminsp*IC+VIpkm*ICV*0.000001)+RTF!AQ48*kmreplrtf*RCrtf)</f>
        <v>1.9593272073931229E-3</v>
      </c>
      <c r="AR48" s="134">
        <f>$B48*($C48*CV!AR48/1000000+AF!AR48*(kmreplaf*RCaf+kminsp*IC+VIpkm*ICV*0.000001)+RTF!AR48*kmreplrtf*RCrtf)</f>
        <v>2.0976319645040287E-3</v>
      </c>
      <c r="AS48" s="134">
        <f>$B48*($C48*CV!AS48/1000000+AF!AS48*(kmreplaf*RCaf+kminsp*IC+VIpkm*ICV*0.000001)+RTF!AS48*kmreplrtf*RCrtf)</f>
        <v>2.1431040930357656E-3</v>
      </c>
      <c r="AT48" s="134">
        <f>$B48*($C48*CV!AT48/1000000+AF!AT48*(kmreplaf*RCaf+kminsp*IC+VIpkm*ICV*0.000001)+RTF!AT48*kmreplrtf*RCrtf)</f>
        <v>2.0569533354680342E-3</v>
      </c>
      <c r="AV48" s="90"/>
    </row>
    <row r="49" spans="1:48" x14ac:dyDescent="0.25">
      <c r="A49" s="91">
        <f>pipesizes!A42</f>
        <v>559</v>
      </c>
      <c r="B49" s="94">
        <f>pipesizes!N42/1000</f>
        <v>0.77505430063065994</v>
      </c>
      <c r="C49" s="95">
        <f>pipesizes!M42</f>
        <v>238.2667625</v>
      </c>
      <c r="D49" s="134">
        <f>$B49*($C49*CV!D49/1000000+AF!D49*(kmreplaf*RCaf+kminsp*IC+VIpkm*ICV*0.000001)+RTF!D49*kmreplrtf*RCrtf)</f>
        <v>7.0756373847669666E-3</v>
      </c>
      <c r="E49" s="134">
        <f>$B49*($C49*CV!E49/1000000+AF!E49*(kmreplaf*RCaf+kminsp*IC+VIpkm*ICV*0.000001)+RTF!E49*kmreplrtf*RCrtf)</f>
        <v>6.9466037099583482E-3</v>
      </c>
      <c r="F49" s="134">
        <f>$B49*($C49*CV!F49/1000000+AF!F49*(kmreplaf*RCaf+kminsp*IC+VIpkm*ICV*0.000001)+RTF!F49*kmreplrtf*RCrtf)</f>
        <v>6.831483823132146E-3</v>
      </c>
      <c r="G49" s="134">
        <f>$B49*($C49*CV!G49/1000000+AF!G49*(kmreplaf*RCaf+kminsp*IC+VIpkm*ICV*0.000001)+RTF!G49*kmreplrtf*RCrtf)</f>
        <v>6.7287364815561837E-3</v>
      </c>
      <c r="H49" s="134">
        <f>$B49*($C49*CV!H49/1000000+AF!H49*(kmreplaf*RCaf+kminsp*IC+VIpkm*ICV*0.000001)+RTF!H49*kmreplrtf*RCrtf)</f>
        <v>7.2201832500207314E-3</v>
      </c>
      <c r="I49" s="134">
        <f>$B49*($C49*CV!I49/1000000+AF!I49*(kmreplaf*RCaf+kminsp*IC+VIpkm*ICV*0.000001)+RTF!I49*kmreplrtf*RCrtf)</f>
        <v>7.3817621507682061E-3</v>
      </c>
      <c r="J49" s="134">
        <f>$B49*($C49*CV!J49/1000000+AF!J49*(kmreplaf*RCaf+kminsp*IC+VIpkm*ICV*0.000001)+RTF!J49*kmreplrtf*RCrtf)</f>
        <v>7.5615439876892407E-3</v>
      </c>
      <c r="K49" s="134">
        <f>$B49*($C49*CV!K49/1000000+AF!K49*(kmreplaf*RCaf+kminsp*IC+VIpkm*ICV*0.000001)+RTF!K49*kmreplrtf*RCrtf)</f>
        <v>6.9466037099583482E-3</v>
      </c>
      <c r="L49" s="134">
        <f>$B49*($C49*CV!L49/1000000+AF!L49*(kmreplaf*RCaf+kminsp*IC+VIpkm*ICV*0.000001)+RTF!L49*kmreplrtf*RCrtf)</f>
        <v>6.831483823132146E-3</v>
      </c>
      <c r="M49" s="134">
        <f>$B49*($C49*CV!M49/1000000+AF!M49*(kmreplaf*RCaf+kminsp*IC+VIpkm*ICV*0.000001)+RTF!M49*kmreplrtf*RCrtf)</f>
        <v>6.7287364815561837E-3</v>
      </c>
      <c r="N49" s="134">
        <f>$B49*($C49*CV!N49/1000000+AF!N49*(kmreplaf*RCaf+kminsp*IC+VIpkm*ICV*0.000001)+RTF!N49*kmreplrtf*RCrtf)</f>
        <v>7.2201832500207314E-3</v>
      </c>
      <c r="O49" s="134">
        <f>$B49*($C49*CV!O49/1000000+AF!O49*(kmreplaf*RCaf+kminsp*IC+VIpkm*ICV*0.000001)+RTF!O49*kmreplrtf*RCrtf)</f>
        <v>7.3817621507682061E-3</v>
      </c>
      <c r="P49" s="134">
        <f>$B49*($C49*CV!P49/1000000+AF!P49*(kmreplaf*RCaf+kminsp*IC+VIpkm*ICV*0.000001)+RTF!P49*kmreplrtf*RCrtf)</f>
        <v>7.0756373847669666E-3</v>
      </c>
      <c r="Q49" s="134">
        <f>$B49*($C49*CV!Q49/1000000+AF!Q49*(kmreplaf*RCaf+kminsp*IC+VIpkm*ICV*0.000001)+RTF!Q49*kmreplrtf*RCrtf)</f>
        <v>6.9466037099583482E-3</v>
      </c>
      <c r="R49" s="134">
        <f>$B49*($C49*CV!R49/1000000+AF!R49*(kmreplaf*RCaf+kminsp*IC+VIpkm*ICV*0.000001)+RTF!R49*kmreplrtf*RCrtf)</f>
        <v>6.831483823132146E-3</v>
      </c>
      <c r="S49" s="134">
        <f>$B49*($C49*CV!S49/1000000+AF!S49*(kmreplaf*RCaf+kminsp*IC+VIpkm*ICV*0.000001)+RTF!S49*kmreplrtf*RCrtf)</f>
        <v>6.7287364815561837E-3</v>
      </c>
      <c r="T49" s="134">
        <f>$B49*($C49*CV!T49/1000000+AF!T49*(kmreplaf*RCaf+kminsp*IC+VIpkm*ICV*0.000001)+RTF!T49*kmreplrtf*RCrtf)</f>
        <v>7.2201832500207314E-3</v>
      </c>
      <c r="U49" s="134">
        <f>$B49*($C49*CV!U49/1000000+AF!U49*(kmreplaf*RCaf+kminsp*IC+VIpkm*ICV*0.000001)+RTF!U49*kmreplrtf*RCrtf)</f>
        <v>7.3817621507682061E-3</v>
      </c>
      <c r="V49" s="134">
        <f>$B49*($C49*CV!V49/1000000+AF!V49*(kmreplaf*RCaf+kminsp*IC+VIpkm*ICV*0.000001)+RTF!V49*kmreplrtf*RCrtf)</f>
        <v>7.0756373847669666E-3</v>
      </c>
      <c r="W49" s="134">
        <f>$B49*($C49*CV!W49/1000000+AF!W49*(kmreplaf*RCaf+kminsp*IC+VIpkm*ICV*0.000001)+RTF!W49*kmreplrtf*RCrtf)</f>
        <v>6.9466037099583482E-3</v>
      </c>
      <c r="X49" s="134">
        <f>$B49*($C49*CV!X49/1000000+AF!X49*(kmreplaf*RCaf+kminsp*IC+VIpkm*ICV*0.000001)+RTF!X49*kmreplrtf*RCrtf)</f>
        <v>6.831483823132146E-3</v>
      </c>
      <c r="Y49" s="134">
        <f>$B49*($C49*CV!Y49/1000000+AF!Y49*(kmreplaf*RCaf+kminsp*IC+VIpkm*ICV*0.000001)+RTF!Y49*kmreplrtf*RCrtf)</f>
        <v>6.7287364815561837E-3</v>
      </c>
      <c r="Z49" s="134">
        <f>$B49*($C49*CV!Z49/1000000+AF!Z49*(kmreplaf*RCaf+kminsp*IC+VIpkm*ICV*0.000001)+RTF!Z49*kmreplrtf*RCrtf)</f>
        <v>7.2201832500207314E-3</v>
      </c>
      <c r="AA49" s="134">
        <f>$B49*($C49*CV!AA49/1000000+AF!AA49*(kmreplaf*RCaf+kminsp*IC+VIpkm*ICV*0.000001)+RTF!AA49*kmreplrtf*RCrtf)</f>
        <v>7.3817621507682061E-3</v>
      </c>
      <c r="AB49" s="134">
        <f>$B49*($C49*CV!AB49/1000000+AF!AB49*(kmreplaf*RCaf+kminsp*IC+VIpkm*ICV*0.000001)+RTF!AB49*kmreplrtf*RCrtf)</f>
        <v>7.0756373847669666E-3</v>
      </c>
      <c r="AC49" s="134">
        <f>$B49*($C49*CV!AC49/1000000+AF!AC49*(kmreplaf*RCaf+kminsp*IC+VIpkm*ICV*0.000001)+RTF!AC49*kmreplrtf*RCrtf)</f>
        <v>6.9466037099583482E-3</v>
      </c>
      <c r="AD49" s="134">
        <f>$B49*($C49*CV!AD49/1000000+AF!AD49*(kmreplaf*RCaf+kminsp*IC+VIpkm*ICV*0.000001)+RTF!AD49*kmreplrtf*RCrtf)</f>
        <v>6.831483823132146E-3</v>
      </c>
      <c r="AE49" s="134">
        <f>$B49*($C49*CV!AE49/1000000+AF!AE49*(kmreplaf*RCaf+kminsp*IC+VIpkm*ICV*0.000001)+RTF!AE49*kmreplrtf*RCrtf)</f>
        <v>6.7287364815561837E-3</v>
      </c>
      <c r="AF49" s="134">
        <f>$B49*($C49*CV!AF49/1000000+AF!AF49*(kmreplaf*RCaf+kminsp*IC+VIpkm*ICV*0.000001)+RTF!AF49*kmreplrtf*RCrtf)</f>
        <v>7.2201832500207314E-3</v>
      </c>
      <c r="AG49" s="134">
        <f>$B49*($C49*CV!AG49/1000000+AF!AG49*(kmreplaf*RCaf+kminsp*IC+VIpkm*ICV*0.000001)+RTF!AG49*kmreplrtf*RCrtf)</f>
        <v>7.3817621507682061E-3</v>
      </c>
      <c r="AH49" s="134">
        <f>$B49*($C49*CV!AH49/1000000+AF!AH49*(kmreplaf*RCaf+kminsp*IC+VIpkm*ICV*0.000001)+RTF!AH49*kmreplrtf*RCrtf)</f>
        <v>7.0756373847669666E-3</v>
      </c>
      <c r="AI49" s="134">
        <f>$B49*($C49*CV!AI49/1000000+AF!AI49*(kmreplaf*RCaf+kminsp*IC+VIpkm*ICV*0.000001)+RTF!AI49*kmreplrtf*RCrtf)</f>
        <v>6.9466037099583482E-3</v>
      </c>
      <c r="AJ49" s="134">
        <f>$B49*($C49*CV!AJ49/1000000+AF!AJ49*(kmreplaf*RCaf+kminsp*IC+VIpkm*ICV*0.000001)+RTF!AJ49*kmreplrtf*RCrtf)</f>
        <v>6.831483823132146E-3</v>
      </c>
      <c r="AK49" s="134">
        <f>$B49*($C49*CV!AK49/1000000+AF!AK49*(kmreplaf*RCaf+kminsp*IC+VIpkm*ICV*0.000001)+RTF!AK49*kmreplrtf*RCrtf)</f>
        <v>6.7287364815561837E-3</v>
      </c>
      <c r="AL49" s="134">
        <f>$B49*($C49*CV!AL49/1000000+AF!AL49*(kmreplaf*RCaf+kminsp*IC+VIpkm*ICV*0.000001)+RTF!AL49*kmreplrtf*RCrtf)</f>
        <v>7.2201832500207314E-3</v>
      </c>
      <c r="AM49" s="134">
        <f>$B49*($C49*CV!AM49/1000000+AF!AM49*(kmreplaf*RCaf+kminsp*IC+VIpkm*ICV*0.000001)+RTF!AM49*kmreplrtf*RCrtf)</f>
        <v>7.3817621507682061E-3</v>
      </c>
      <c r="AN49" s="134">
        <f>$B49*($C49*CV!AN49/1000000+AF!AN49*(kmreplaf*RCaf+kminsp*IC+VIpkm*ICV*0.000001)+RTF!AN49*kmreplrtf*RCrtf)</f>
        <v>7.0756373847669666E-3</v>
      </c>
      <c r="AO49" s="134">
        <f>$B49*($C49*CV!AO49/1000000+AF!AO49*(kmreplaf*RCaf+kminsp*IC+VIpkm*ICV*0.000001)+RTF!AO49*kmreplrtf*RCrtf)</f>
        <v>6.9466037099583482E-3</v>
      </c>
      <c r="AP49" s="134">
        <f>$B49*($C49*CV!AP49/1000000+AF!AP49*(kmreplaf*RCaf+kminsp*IC+VIpkm*ICV*0.000001)+RTF!AP49*kmreplrtf*RCrtf)</f>
        <v>6.831483823132146E-3</v>
      </c>
      <c r="AQ49" s="134">
        <f>$B49*($C49*CV!AQ49/1000000+AF!AQ49*(kmreplaf*RCaf+kminsp*IC+VIpkm*ICV*0.000001)+RTF!AQ49*kmreplrtf*RCrtf)</f>
        <v>6.7287364815561837E-3</v>
      </c>
      <c r="AR49" s="134">
        <f>$B49*($C49*CV!AR49/1000000+AF!AR49*(kmreplaf*RCaf+kminsp*IC+VIpkm*ICV*0.000001)+RTF!AR49*kmreplrtf*RCrtf)</f>
        <v>7.2201832500207314E-3</v>
      </c>
      <c r="AS49" s="134">
        <f>$B49*($C49*CV!AS49/1000000+AF!AS49*(kmreplaf*RCaf+kminsp*IC+VIpkm*ICV*0.000001)+RTF!AS49*kmreplrtf*RCrtf)</f>
        <v>7.3817621507682061E-3</v>
      </c>
      <c r="AT49" s="134">
        <f>$B49*($C49*CV!AT49/1000000+AF!AT49*(kmreplaf*RCaf+kminsp*IC+VIpkm*ICV*0.000001)+RTF!AT49*kmreplrtf*RCrtf)</f>
        <v>7.0756373847669666E-3</v>
      </c>
      <c r="AV49" s="90"/>
    </row>
    <row r="50" spans="1:48" x14ac:dyDescent="0.25">
      <c r="A50" s="91">
        <f>pipesizes!A43</f>
        <v>560</v>
      </c>
      <c r="B50" s="94">
        <f>pipesizes!N43/1000</f>
        <v>3.3010432450200198</v>
      </c>
      <c r="C50" s="95">
        <f>pipesizes!M43</f>
        <v>239.12</v>
      </c>
      <c r="D50" s="134">
        <f>$B50*($C50*CV!D50/1000000+AF!D50*(kmreplaf*RCaf+kminsp*IC+VIpkm*ICV*0.000001)+RTF!D50*kmreplrtf*RCrtf)</f>
        <v>3.0135933668377284E-2</v>
      </c>
      <c r="E50" s="134">
        <f>$B50*($C50*CV!E50/1000000+AF!E50*(kmreplaf*RCaf+kminsp*IC+VIpkm*ICV*0.000001)+RTF!E50*kmreplrtf*RCrtf)</f>
        <v>2.9584396750890796E-2</v>
      </c>
      <c r="F50" s="134">
        <f>$B50*($C50*CV!F50/1000000+AF!F50*(kmreplaf*RCaf+kminsp*IC+VIpkm*ICV*0.000001)+RTF!F50*kmreplrtf*RCrtf)</f>
        <v>2.9092332430350538E-2</v>
      </c>
      <c r="G50" s="134">
        <f>$B50*($C50*CV!G50/1000000+AF!G50*(kmreplaf*RCaf+kminsp*IC+VIpkm*ICV*0.000001)+RTF!G50*kmreplrtf*RCrtf)</f>
        <v>2.8653152874030932E-2</v>
      </c>
      <c r="H50" s="134">
        <f>$B50*($C50*CV!H50/1000000+AF!H50*(kmreplaf*RCaf+kminsp*IC+VIpkm*ICV*0.000001)+RTF!H50*kmreplrtf*RCrtf)</f>
        <v>3.0753775337040302E-2</v>
      </c>
      <c r="I50" s="134">
        <f>$B50*($C50*CV!I50/1000000+AF!I50*(kmreplaf*RCaf+kminsp*IC+VIpkm*ICV*0.000001)+RTF!I50*kmreplrtf*RCrtf)</f>
        <v>3.1444422402477239E-2</v>
      </c>
      <c r="J50" s="134">
        <f>$B50*($C50*CV!J50/1000000+AF!J50*(kmreplaf*RCaf+kminsp*IC+VIpkm*ICV*0.000001)+RTF!J50*kmreplrtf*RCrtf)</f>
        <v>3.2212875446247034E-2</v>
      </c>
      <c r="K50" s="134">
        <f>$B50*($C50*CV!K50/1000000+AF!K50*(kmreplaf*RCaf+kminsp*IC+VIpkm*ICV*0.000001)+RTF!K50*kmreplrtf*RCrtf)</f>
        <v>2.9584396750890796E-2</v>
      </c>
      <c r="L50" s="134">
        <f>$B50*($C50*CV!L50/1000000+AF!L50*(kmreplaf*RCaf+kminsp*IC+VIpkm*ICV*0.000001)+RTF!L50*kmreplrtf*RCrtf)</f>
        <v>2.9092332430350538E-2</v>
      </c>
      <c r="M50" s="134">
        <f>$B50*($C50*CV!M50/1000000+AF!M50*(kmreplaf*RCaf+kminsp*IC+VIpkm*ICV*0.000001)+RTF!M50*kmreplrtf*RCrtf)</f>
        <v>2.8653152874030932E-2</v>
      </c>
      <c r="N50" s="134">
        <f>$B50*($C50*CV!N50/1000000+AF!N50*(kmreplaf*RCaf+kminsp*IC+VIpkm*ICV*0.000001)+RTF!N50*kmreplrtf*RCrtf)</f>
        <v>3.0753775337040302E-2</v>
      </c>
      <c r="O50" s="134">
        <f>$B50*($C50*CV!O50/1000000+AF!O50*(kmreplaf*RCaf+kminsp*IC+VIpkm*ICV*0.000001)+RTF!O50*kmreplrtf*RCrtf)</f>
        <v>3.1444422402477239E-2</v>
      </c>
      <c r="P50" s="134">
        <f>$B50*($C50*CV!P50/1000000+AF!P50*(kmreplaf*RCaf+kminsp*IC+VIpkm*ICV*0.000001)+RTF!P50*kmreplrtf*RCrtf)</f>
        <v>3.0135933668377284E-2</v>
      </c>
      <c r="Q50" s="134">
        <f>$B50*($C50*CV!Q50/1000000+AF!Q50*(kmreplaf*RCaf+kminsp*IC+VIpkm*ICV*0.000001)+RTF!Q50*kmreplrtf*RCrtf)</f>
        <v>2.9584396750890796E-2</v>
      </c>
      <c r="R50" s="134">
        <f>$B50*($C50*CV!R50/1000000+AF!R50*(kmreplaf*RCaf+kminsp*IC+VIpkm*ICV*0.000001)+RTF!R50*kmreplrtf*RCrtf)</f>
        <v>2.9092332430350538E-2</v>
      </c>
      <c r="S50" s="134">
        <f>$B50*($C50*CV!S50/1000000+AF!S50*(kmreplaf*RCaf+kminsp*IC+VIpkm*ICV*0.000001)+RTF!S50*kmreplrtf*RCrtf)</f>
        <v>2.8653152874030932E-2</v>
      </c>
      <c r="T50" s="134">
        <f>$B50*($C50*CV!T50/1000000+AF!T50*(kmreplaf*RCaf+kminsp*IC+VIpkm*ICV*0.000001)+RTF!T50*kmreplrtf*RCrtf)</f>
        <v>3.0753775337040302E-2</v>
      </c>
      <c r="U50" s="134">
        <f>$B50*($C50*CV!U50/1000000+AF!U50*(kmreplaf*RCaf+kminsp*IC+VIpkm*ICV*0.000001)+RTF!U50*kmreplrtf*RCrtf)</f>
        <v>3.1444422402477239E-2</v>
      </c>
      <c r="V50" s="134">
        <f>$B50*($C50*CV!V50/1000000+AF!V50*(kmreplaf*RCaf+kminsp*IC+VIpkm*ICV*0.000001)+RTF!V50*kmreplrtf*RCrtf)</f>
        <v>3.0135933668377284E-2</v>
      </c>
      <c r="W50" s="134">
        <f>$B50*($C50*CV!W50/1000000+AF!W50*(kmreplaf*RCaf+kminsp*IC+VIpkm*ICV*0.000001)+RTF!W50*kmreplrtf*RCrtf)</f>
        <v>2.9584396750890796E-2</v>
      </c>
      <c r="X50" s="134">
        <f>$B50*($C50*CV!X50/1000000+AF!X50*(kmreplaf*RCaf+kminsp*IC+VIpkm*ICV*0.000001)+RTF!X50*kmreplrtf*RCrtf)</f>
        <v>2.9092332430350538E-2</v>
      </c>
      <c r="Y50" s="134">
        <f>$B50*($C50*CV!Y50/1000000+AF!Y50*(kmreplaf*RCaf+kminsp*IC+VIpkm*ICV*0.000001)+RTF!Y50*kmreplrtf*RCrtf)</f>
        <v>2.8653152874030932E-2</v>
      </c>
      <c r="Z50" s="134">
        <f>$B50*($C50*CV!Z50/1000000+AF!Z50*(kmreplaf*RCaf+kminsp*IC+VIpkm*ICV*0.000001)+RTF!Z50*kmreplrtf*RCrtf)</f>
        <v>3.0753775337040302E-2</v>
      </c>
      <c r="AA50" s="134">
        <f>$B50*($C50*CV!AA50/1000000+AF!AA50*(kmreplaf*RCaf+kminsp*IC+VIpkm*ICV*0.000001)+RTF!AA50*kmreplrtf*RCrtf)</f>
        <v>3.1444422402477239E-2</v>
      </c>
      <c r="AB50" s="134">
        <f>$B50*($C50*CV!AB50/1000000+AF!AB50*(kmreplaf*RCaf+kminsp*IC+VIpkm*ICV*0.000001)+RTF!AB50*kmreplrtf*RCrtf)</f>
        <v>3.0135933668377284E-2</v>
      </c>
      <c r="AC50" s="134">
        <f>$B50*($C50*CV!AC50/1000000+AF!AC50*(kmreplaf*RCaf+kminsp*IC+VIpkm*ICV*0.000001)+RTF!AC50*kmreplrtf*RCrtf)</f>
        <v>2.9584396750890796E-2</v>
      </c>
      <c r="AD50" s="134">
        <f>$B50*($C50*CV!AD50/1000000+AF!AD50*(kmreplaf*RCaf+kminsp*IC+VIpkm*ICV*0.000001)+RTF!AD50*kmreplrtf*RCrtf)</f>
        <v>2.9092332430350538E-2</v>
      </c>
      <c r="AE50" s="134">
        <f>$B50*($C50*CV!AE50/1000000+AF!AE50*(kmreplaf*RCaf+kminsp*IC+VIpkm*ICV*0.000001)+RTF!AE50*kmreplrtf*RCrtf)</f>
        <v>2.8653152874030932E-2</v>
      </c>
      <c r="AF50" s="134">
        <f>$B50*($C50*CV!AF50/1000000+AF!AF50*(kmreplaf*RCaf+kminsp*IC+VIpkm*ICV*0.000001)+RTF!AF50*kmreplrtf*RCrtf)</f>
        <v>3.0753775337040302E-2</v>
      </c>
      <c r="AG50" s="134">
        <f>$B50*($C50*CV!AG50/1000000+AF!AG50*(kmreplaf*RCaf+kminsp*IC+VIpkm*ICV*0.000001)+RTF!AG50*kmreplrtf*RCrtf)</f>
        <v>3.1444422402477239E-2</v>
      </c>
      <c r="AH50" s="134">
        <f>$B50*($C50*CV!AH50/1000000+AF!AH50*(kmreplaf*RCaf+kminsp*IC+VIpkm*ICV*0.000001)+RTF!AH50*kmreplrtf*RCrtf)</f>
        <v>3.0135933668377284E-2</v>
      </c>
      <c r="AI50" s="134">
        <f>$B50*($C50*CV!AI50/1000000+AF!AI50*(kmreplaf*RCaf+kminsp*IC+VIpkm*ICV*0.000001)+RTF!AI50*kmreplrtf*RCrtf)</f>
        <v>2.9584396750890796E-2</v>
      </c>
      <c r="AJ50" s="134">
        <f>$B50*($C50*CV!AJ50/1000000+AF!AJ50*(kmreplaf*RCaf+kminsp*IC+VIpkm*ICV*0.000001)+RTF!AJ50*kmreplrtf*RCrtf)</f>
        <v>2.9092332430350538E-2</v>
      </c>
      <c r="AK50" s="134">
        <f>$B50*($C50*CV!AK50/1000000+AF!AK50*(kmreplaf*RCaf+kminsp*IC+VIpkm*ICV*0.000001)+RTF!AK50*kmreplrtf*RCrtf)</f>
        <v>2.8653152874030932E-2</v>
      </c>
      <c r="AL50" s="134">
        <f>$B50*($C50*CV!AL50/1000000+AF!AL50*(kmreplaf*RCaf+kminsp*IC+VIpkm*ICV*0.000001)+RTF!AL50*kmreplrtf*RCrtf)</f>
        <v>3.0753775337040302E-2</v>
      </c>
      <c r="AM50" s="134">
        <f>$B50*($C50*CV!AM50/1000000+AF!AM50*(kmreplaf*RCaf+kminsp*IC+VIpkm*ICV*0.000001)+RTF!AM50*kmreplrtf*RCrtf)</f>
        <v>3.1444422402477239E-2</v>
      </c>
      <c r="AN50" s="134">
        <f>$B50*($C50*CV!AN50/1000000+AF!AN50*(kmreplaf*RCaf+kminsp*IC+VIpkm*ICV*0.000001)+RTF!AN50*kmreplrtf*RCrtf)</f>
        <v>3.0135933668377284E-2</v>
      </c>
      <c r="AO50" s="134">
        <f>$B50*($C50*CV!AO50/1000000+AF!AO50*(kmreplaf*RCaf+kminsp*IC+VIpkm*ICV*0.000001)+RTF!AO50*kmreplrtf*RCrtf)</f>
        <v>2.9584396750890796E-2</v>
      </c>
      <c r="AP50" s="134">
        <f>$B50*($C50*CV!AP50/1000000+AF!AP50*(kmreplaf*RCaf+kminsp*IC+VIpkm*ICV*0.000001)+RTF!AP50*kmreplrtf*RCrtf)</f>
        <v>2.9092332430350538E-2</v>
      </c>
      <c r="AQ50" s="134">
        <f>$B50*($C50*CV!AQ50/1000000+AF!AQ50*(kmreplaf*RCaf+kminsp*IC+VIpkm*ICV*0.000001)+RTF!AQ50*kmreplrtf*RCrtf)</f>
        <v>2.8653152874030932E-2</v>
      </c>
      <c r="AR50" s="134">
        <f>$B50*($C50*CV!AR50/1000000+AF!AR50*(kmreplaf*RCaf+kminsp*IC+VIpkm*ICV*0.000001)+RTF!AR50*kmreplrtf*RCrtf)</f>
        <v>3.0753775337040302E-2</v>
      </c>
      <c r="AS50" s="134">
        <f>$B50*($C50*CV!AS50/1000000+AF!AS50*(kmreplaf*RCaf+kminsp*IC+VIpkm*ICV*0.000001)+RTF!AS50*kmreplrtf*RCrtf)</f>
        <v>3.1444422402477239E-2</v>
      </c>
      <c r="AT50" s="134">
        <f>$B50*($C50*CV!AT50/1000000+AF!AT50*(kmreplaf*RCaf+kminsp*IC+VIpkm*ICV*0.000001)+RTF!AT50*kmreplrtf*RCrtf)</f>
        <v>3.0135933668377284E-2</v>
      </c>
      <c r="AV50" s="90"/>
    </row>
    <row r="51" spans="1:48" x14ac:dyDescent="0.25">
      <c r="A51" s="91">
        <f>pipesizes!A44</f>
        <v>600</v>
      </c>
      <c r="B51" s="94">
        <f>pipesizes!N44/1000</f>
        <v>359.17414895668247</v>
      </c>
      <c r="C51" s="95">
        <f>pipesizes!M44</f>
        <v>274.5</v>
      </c>
      <c r="D51" s="134">
        <f>$B51*($C51*CV!D51/1000000+AF!D51*(kmreplaf*RCaf+kminsp*IC+VIpkm*ICV*0.000001)+RTF!D51*kmreplrtf*RCrtf)</f>
        <v>3.2789780457083348</v>
      </c>
      <c r="E51" s="134">
        <f>$B51*($C51*CV!E51/1000000+AF!E51*(kmreplaf*RCaf+kminsp*IC+VIpkm*ICV*0.000001)+RTF!E51*kmreplrtf*RCrtf)</f>
        <v>3.2100882507889841</v>
      </c>
      <c r="F51" s="134">
        <f>$B51*($C51*CV!F51/1000000+AF!F51*(kmreplaf*RCaf+kminsp*IC+VIpkm*ICV*0.000001)+RTF!F51*kmreplrtf*RCrtf)</f>
        <v>3.1486268888122875</v>
      </c>
      <c r="G51" s="134">
        <f>$B51*($C51*CV!G51/1000000+AF!G51*(kmreplaf*RCaf+kminsp*IC+VIpkm*ICV*0.000001)+RTF!G51*kmreplrtf*RCrtf)</f>
        <v>3.0937711056210015</v>
      </c>
      <c r="H51" s="134">
        <f>$B51*($C51*CV!H51/1000000+AF!H51*(kmreplaf*RCaf+kminsp*IC+VIpkm*ICV*0.000001)+RTF!H51*kmreplrtf*RCrtf)</f>
        <v>3.3561496447389074</v>
      </c>
      <c r="I51" s="134">
        <f>$B51*($C51*CV!I51/1000000+AF!I51*(kmreplaf*RCaf+kminsp*IC+VIpkm*ICV*0.000001)+RTF!I51*kmreplrtf*RCrtf)</f>
        <v>3.4424150119176469</v>
      </c>
      <c r="J51" s="134">
        <f>$B51*($C51*CV!J51/1000000+AF!J51*(kmreplaf*RCaf+kminsp*IC+VIpkm*ICV*0.000001)+RTF!J51*kmreplrtf*RCrtf)</f>
        <v>3.5383987455754204</v>
      </c>
      <c r="K51" s="134">
        <f>$B51*($C51*CV!K51/1000000+AF!K51*(kmreplaf*RCaf+kminsp*IC+VIpkm*ICV*0.000001)+RTF!K51*kmreplrtf*RCrtf)</f>
        <v>3.2100882507889841</v>
      </c>
      <c r="L51" s="134">
        <f>$B51*($C51*CV!L51/1000000+AF!L51*(kmreplaf*RCaf+kminsp*IC+VIpkm*ICV*0.000001)+RTF!L51*kmreplrtf*RCrtf)</f>
        <v>3.1486268888122875</v>
      </c>
      <c r="M51" s="134">
        <f>$B51*($C51*CV!M51/1000000+AF!M51*(kmreplaf*RCaf+kminsp*IC+VIpkm*ICV*0.000001)+RTF!M51*kmreplrtf*RCrtf)</f>
        <v>3.0937711056210015</v>
      </c>
      <c r="N51" s="134">
        <f>$B51*($C51*CV!N51/1000000+AF!N51*(kmreplaf*RCaf+kminsp*IC+VIpkm*ICV*0.000001)+RTF!N51*kmreplrtf*RCrtf)</f>
        <v>3.3561496447389074</v>
      </c>
      <c r="O51" s="134">
        <f>$B51*($C51*CV!O51/1000000+AF!O51*(kmreplaf*RCaf+kminsp*IC+VIpkm*ICV*0.000001)+RTF!O51*kmreplrtf*RCrtf)</f>
        <v>3.4424150119176469</v>
      </c>
      <c r="P51" s="134">
        <f>$B51*($C51*CV!P51/1000000+AF!P51*(kmreplaf*RCaf+kminsp*IC+VIpkm*ICV*0.000001)+RTF!P51*kmreplrtf*RCrtf)</f>
        <v>3.2789780457083348</v>
      </c>
      <c r="Q51" s="134">
        <f>$B51*($C51*CV!Q51/1000000+AF!Q51*(kmreplaf*RCaf+kminsp*IC+VIpkm*ICV*0.000001)+RTF!Q51*kmreplrtf*RCrtf)</f>
        <v>3.2100882507889841</v>
      </c>
      <c r="R51" s="134">
        <f>$B51*($C51*CV!R51/1000000+AF!R51*(kmreplaf*RCaf+kminsp*IC+VIpkm*ICV*0.000001)+RTF!R51*kmreplrtf*RCrtf)</f>
        <v>3.1486268888122875</v>
      </c>
      <c r="S51" s="134">
        <f>$B51*($C51*CV!S51/1000000+AF!S51*(kmreplaf*RCaf+kminsp*IC+VIpkm*ICV*0.000001)+RTF!S51*kmreplrtf*RCrtf)</f>
        <v>3.0937711056210015</v>
      </c>
      <c r="T51" s="134">
        <f>$B51*($C51*CV!T51/1000000+AF!T51*(kmreplaf*RCaf+kminsp*IC+VIpkm*ICV*0.000001)+RTF!T51*kmreplrtf*RCrtf)</f>
        <v>3.3561496447389074</v>
      </c>
      <c r="U51" s="134">
        <f>$B51*($C51*CV!U51/1000000+AF!U51*(kmreplaf*RCaf+kminsp*IC+VIpkm*ICV*0.000001)+RTF!U51*kmreplrtf*RCrtf)</f>
        <v>3.4424150119176469</v>
      </c>
      <c r="V51" s="134">
        <f>$B51*($C51*CV!V51/1000000+AF!V51*(kmreplaf*RCaf+kminsp*IC+VIpkm*ICV*0.000001)+RTF!V51*kmreplrtf*RCrtf)</f>
        <v>3.2789780457083348</v>
      </c>
      <c r="W51" s="134">
        <f>$B51*($C51*CV!W51/1000000+AF!W51*(kmreplaf*RCaf+kminsp*IC+VIpkm*ICV*0.000001)+RTF!W51*kmreplrtf*RCrtf)</f>
        <v>3.2100882507889841</v>
      </c>
      <c r="X51" s="134">
        <f>$B51*($C51*CV!X51/1000000+AF!X51*(kmreplaf*RCaf+kminsp*IC+VIpkm*ICV*0.000001)+RTF!X51*kmreplrtf*RCrtf)</f>
        <v>3.1486268888122875</v>
      </c>
      <c r="Y51" s="134">
        <f>$B51*($C51*CV!Y51/1000000+AF!Y51*(kmreplaf*RCaf+kminsp*IC+VIpkm*ICV*0.000001)+RTF!Y51*kmreplrtf*RCrtf)</f>
        <v>3.0937711056210015</v>
      </c>
      <c r="Z51" s="134">
        <f>$B51*($C51*CV!Z51/1000000+AF!Z51*(kmreplaf*RCaf+kminsp*IC+VIpkm*ICV*0.000001)+RTF!Z51*kmreplrtf*RCrtf)</f>
        <v>3.3561496447389074</v>
      </c>
      <c r="AA51" s="134">
        <f>$B51*($C51*CV!AA51/1000000+AF!AA51*(kmreplaf*RCaf+kminsp*IC+VIpkm*ICV*0.000001)+RTF!AA51*kmreplrtf*RCrtf)</f>
        <v>3.4424150119176469</v>
      </c>
      <c r="AB51" s="134">
        <f>$B51*($C51*CV!AB51/1000000+AF!AB51*(kmreplaf*RCaf+kminsp*IC+VIpkm*ICV*0.000001)+RTF!AB51*kmreplrtf*RCrtf)</f>
        <v>3.2789780457083348</v>
      </c>
      <c r="AC51" s="134">
        <f>$B51*($C51*CV!AC51/1000000+AF!AC51*(kmreplaf*RCaf+kminsp*IC+VIpkm*ICV*0.000001)+RTF!AC51*kmreplrtf*RCrtf)</f>
        <v>3.2100882507889841</v>
      </c>
      <c r="AD51" s="134">
        <f>$B51*($C51*CV!AD51/1000000+AF!AD51*(kmreplaf*RCaf+kminsp*IC+VIpkm*ICV*0.000001)+RTF!AD51*kmreplrtf*RCrtf)</f>
        <v>3.1486268888122875</v>
      </c>
      <c r="AE51" s="134">
        <f>$B51*($C51*CV!AE51/1000000+AF!AE51*(kmreplaf*RCaf+kminsp*IC+VIpkm*ICV*0.000001)+RTF!AE51*kmreplrtf*RCrtf)</f>
        <v>3.0937711056210015</v>
      </c>
      <c r="AF51" s="134">
        <f>$B51*($C51*CV!AF51/1000000+AF!AF51*(kmreplaf*RCaf+kminsp*IC+VIpkm*ICV*0.000001)+RTF!AF51*kmreplrtf*RCrtf)</f>
        <v>3.3561496447389074</v>
      </c>
      <c r="AG51" s="134">
        <f>$B51*($C51*CV!AG51/1000000+AF!AG51*(kmreplaf*RCaf+kminsp*IC+VIpkm*ICV*0.000001)+RTF!AG51*kmreplrtf*RCrtf)</f>
        <v>3.4424150119176469</v>
      </c>
      <c r="AH51" s="134">
        <f>$B51*($C51*CV!AH51/1000000+AF!AH51*(kmreplaf*RCaf+kminsp*IC+VIpkm*ICV*0.000001)+RTF!AH51*kmreplrtf*RCrtf)</f>
        <v>3.2789780457083348</v>
      </c>
      <c r="AI51" s="134">
        <f>$B51*($C51*CV!AI51/1000000+AF!AI51*(kmreplaf*RCaf+kminsp*IC+VIpkm*ICV*0.000001)+RTF!AI51*kmreplrtf*RCrtf)</f>
        <v>3.2100882507889841</v>
      </c>
      <c r="AJ51" s="134">
        <f>$B51*($C51*CV!AJ51/1000000+AF!AJ51*(kmreplaf*RCaf+kminsp*IC+VIpkm*ICV*0.000001)+RTF!AJ51*kmreplrtf*RCrtf)</f>
        <v>3.1486268888122875</v>
      </c>
      <c r="AK51" s="134">
        <f>$B51*($C51*CV!AK51/1000000+AF!AK51*(kmreplaf*RCaf+kminsp*IC+VIpkm*ICV*0.000001)+RTF!AK51*kmreplrtf*RCrtf)</f>
        <v>3.0937711056210015</v>
      </c>
      <c r="AL51" s="134">
        <f>$B51*($C51*CV!AL51/1000000+AF!AL51*(kmreplaf*RCaf+kminsp*IC+VIpkm*ICV*0.000001)+RTF!AL51*kmreplrtf*RCrtf)</f>
        <v>3.3561496447389074</v>
      </c>
      <c r="AM51" s="134">
        <f>$B51*($C51*CV!AM51/1000000+AF!AM51*(kmreplaf*RCaf+kminsp*IC+VIpkm*ICV*0.000001)+RTF!AM51*kmreplrtf*RCrtf)</f>
        <v>3.4424150119176469</v>
      </c>
      <c r="AN51" s="134">
        <f>$B51*($C51*CV!AN51/1000000+AF!AN51*(kmreplaf*RCaf+kminsp*IC+VIpkm*ICV*0.000001)+RTF!AN51*kmreplrtf*RCrtf)</f>
        <v>3.2789780457083348</v>
      </c>
      <c r="AO51" s="134">
        <f>$B51*($C51*CV!AO51/1000000+AF!AO51*(kmreplaf*RCaf+kminsp*IC+VIpkm*ICV*0.000001)+RTF!AO51*kmreplrtf*RCrtf)</f>
        <v>3.2100882507889841</v>
      </c>
      <c r="AP51" s="134">
        <f>$B51*($C51*CV!AP51/1000000+AF!AP51*(kmreplaf*RCaf+kminsp*IC+VIpkm*ICV*0.000001)+RTF!AP51*kmreplrtf*RCrtf)</f>
        <v>3.1486268888122875</v>
      </c>
      <c r="AQ51" s="134">
        <f>$B51*($C51*CV!AQ51/1000000+AF!AQ51*(kmreplaf*RCaf+kminsp*IC+VIpkm*ICV*0.000001)+RTF!AQ51*kmreplrtf*RCrtf)</f>
        <v>3.0937711056210015</v>
      </c>
      <c r="AR51" s="134">
        <f>$B51*($C51*CV!AR51/1000000+AF!AR51*(kmreplaf*RCaf+kminsp*IC+VIpkm*ICV*0.000001)+RTF!AR51*kmreplrtf*RCrtf)</f>
        <v>3.3561496447389074</v>
      </c>
      <c r="AS51" s="134">
        <f>$B51*($C51*CV!AS51/1000000+AF!AS51*(kmreplaf*RCaf+kminsp*IC+VIpkm*ICV*0.000001)+RTF!AS51*kmreplrtf*RCrtf)</f>
        <v>3.4424150119176469</v>
      </c>
      <c r="AT51" s="134">
        <f>$B51*($C51*CV!AT51/1000000+AF!AT51*(kmreplaf*RCaf+kminsp*IC+VIpkm*ICV*0.000001)+RTF!AT51*kmreplrtf*RCrtf)</f>
        <v>3.2789780457083348</v>
      </c>
      <c r="AV51" s="90"/>
    </row>
    <row r="52" spans="1:48" x14ac:dyDescent="0.25">
      <c r="A52" s="91">
        <f>pipesizes!A45</f>
        <v>650</v>
      </c>
      <c r="B52" s="94">
        <f>pipesizes!N45/1000</f>
        <v>1.9154972410373798</v>
      </c>
      <c r="C52" s="95">
        <f>pipesizes!M45</f>
        <v>322.15625</v>
      </c>
      <c r="D52" s="134">
        <f>$B52*($C52*CV!D52/1000000+AF!D52*(kmreplaf*RCaf+kminsp*IC+VIpkm*ICV*0.000001)+RTF!D52*kmreplrtf*RCrtf)</f>
        <v>1.7486986238349655E-2</v>
      </c>
      <c r="E52" s="134">
        <f>$B52*($C52*CV!E52/1000000+AF!E52*(kmreplaf*RCaf+kminsp*IC+VIpkm*ICV*0.000001)+RTF!E52*kmreplrtf*RCrtf)</f>
        <v>1.7055809260894426E-2</v>
      </c>
      <c r="F52" s="134">
        <f>$B52*($C52*CV!F52/1000000+AF!F52*(kmreplaf*RCaf+kminsp*IC+VIpkm*ICV*0.000001)+RTF!F52*kmreplrtf*RCrtf)</f>
        <v>1.6671126387060666E-2</v>
      </c>
      <c r="G52" s="134">
        <f>$B52*($C52*CV!G52/1000000+AF!G52*(kmreplaf*RCaf+kminsp*IC+VIpkm*ICV*0.000001)+RTF!G52*kmreplrtf*RCrtf)</f>
        <v>1.6327787423429725E-2</v>
      </c>
      <c r="H52" s="134">
        <f>$B52*($C52*CV!H52/1000000+AF!H52*(kmreplaf*RCaf+kminsp*IC+VIpkm*ICV*0.000001)+RTF!H52*kmreplrtf*RCrtf)</f>
        <v>1.7969998516936685E-2</v>
      </c>
      <c r="I52" s="134">
        <f>$B52*($C52*CV!I52/1000000+AF!I52*(kmreplaf*RCaf+kminsp*IC+VIpkm*ICV*0.000001)+RTF!I52*kmreplrtf*RCrtf)</f>
        <v>1.8509928129482926E-2</v>
      </c>
      <c r="J52" s="134">
        <f>$B52*($C52*CV!J52/1000000+AF!J52*(kmreplaf*RCaf+kminsp*IC+VIpkm*ICV*0.000001)+RTF!J52*kmreplrtf*RCrtf)</f>
        <v>1.9110684398417638E-2</v>
      </c>
      <c r="K52" s="134">
        <f>$B52*($C52*CV!K52/1000000+AF!K52*(kmreplaf*RCaf+kminsp*IC+VIpkm*ICV*0.000001)+RTF!K52*kmreplrtf*RCrtf)</f>
        <v>1.7055809260894426E-2</v>
      </c>
      <c r="L52" s="134">
        <f>$B52*($C52*CV!L52/1000000+AF!L52*(kmreplaf*RCaf+kminsp*IC+VIpkm*ICV*0.000001)+RTF!L52*kmreplrtf*RCrtf)</f>
        <v>1.6671126387060666E-2</v>
      </c>
      <c r="M52" s="134">
        <f>$B52*($C52*CV!M52/1000000+AF!M52*(kmreplaf*RCaf+kminsp*IC+VIpkm*ICV*0.000001)+RTF!M52*kmreplrtf*RCrtf)</f>
        <v>1.6327787423429725E-2</v>
      </c>
      <c r="N52" s="134">
        <f>$B52*($C52*CV!N52/1000000+AF!N52*(kmreplaf*RCaf+kminsp*IC+VIpkm*ICV*0.000001)+RTF!N52*kmreplrtf*RCrtf)</f>
        <v>1.7969998516936685E-2</v>
      </c>
      <c r="O52" s="134">
        <f>$B52*($C52*CV!O52/1000000+AF!O52*(kmreplaf*RCaf+kminsp*IC+VIpkm*ICV*0.000001)+RTF!O52*kmreplrtf*RCrtf)</f>
        <v>1.8509928129482926E-2</v>
      </c>
      <c r="P52" s="134">
        <f>$B52*($C52*CV!P52/1000000+AF!P52*(kmreplaf*RCaf+kminsp*IC+VIpkm*ICV*0.000001)+RTF!P52*kmreplrtf*RCrtf)</f>
        <v>1.7486986238349655E-2</v>
      </c>
      <c r="Q52" s="134">
        <f>$B52*($C52*CV!Q52/1000000+AF!Q52*(kmreplaf*RCaf+kminsp*IC+VIpkm*ICV*0.000001)+RTF!Q52*kmreplrtf*RCrtf)</f>
        <v>1.7055809260894426E-2</v>
      </c>
      <c r="R52" s="134">
        <f>$B52*($C52*CV!R52/1000000+AF!R52*(kmreplaf*RCaf+kminsp*IC+VIpkm*ICV*0.000001)+RTF!R52*kmreplrtf*RCrtf)</f>
        <v>1.6671126387060666E-2</v>
      </c>
      <c r="S52" s="134">
        <f>$B52*($C52*CV!S52/1000000+AF!S52*(kmreplaf*RCaf+kminsp*IC+VIpkm*ICV*0.000001)+RTF!S52*kmreplrtf*RCrtf)</f>
        <v>1.6327787423429725E-2</v>
      </c>
      <c r="T52" s="134">
        <f>$B52*($C52*CV!T52/1000000+AF!T52*(kmreplaf*RCaf+kminsp*IC+VIpkm*ICV*0.000001)+RTF!T52*kmreplrtf*RCrtf)</f>
        <v>1.7969998516936685E-2</v>
      </c>
      <c r="U52" s="134">
        <f>$B52*($C52*CV!U52/1000000+AF!U52*(kmreplaf*RCaf+kminsp*IC+VIpkm*ICV*0.000001)+RTF!U52*kmreplrtf*RCrtf)</f>
        <v>1.8509928129482926E-2</v>
      </c>
      <c r="V52" s="134">
        <f>$B52*($C52*CV!V52/1000000+AF!V52*(kmreplaf*RCaf+kminsp*IC+VIpkm*ICV*0.000001)+RTF!V52*kmreplrtf*RCrtf)</f>
        <v>1.7486986238349655E-2</v>
      </c>
      <c r="W52" s="134">
        <f>$B52*($C52*CV!W52/1000000+AF!W52*(kmreplaf*RCaf+kminsp*IC+VIpkm*ICV*0.000001)+RTF!W52*kmreplrtf*RCrtf)</f>
        <v>1.7055809260894426E-2</v>
      </c>
      <c r="X52" s="134">
        <f>$B52*($C52*CV!X52/1000000+AF!X52*(kmreplaf*RCaf+kminsp*IC+VIpkm*ICV*0.000001)+RTF!X52*kmreplrtf*RCrtf)</f>
        <v>1.6671126387060666E-2</v>
      </c>
      <c r="Y52" s="134">
        <f>$B52*($C52*CV!Y52/1000000+AF!Y52*(kmreplaf*RCaf+kminsp*IC+VIpkm*ICV*0.000001)+RTF!Y52*kmreplrtf*RCrtf)</f>
        <v>1.6327787423429725E-2</v>
      </c>
      <c r="Z52" s="134">
        <f>$B52*($C52*CV!Z52/1000000+AF!Z52*(kmreplaf*RCaf+kminsp*IC+VIpkm*ICV*0.000001)+RTF!Z52*kmreplrtf*RCrtf)</f>
        <v>1.7969998516936685E-2</v>
      </c>
      <c r="AA52" s="134">
        <f>$B52*($C52*CV!AA52/1000000+AF!AA52*(kmreplaf*RCaf+kminsp*IC+VIpkm*ICV*0.000001)+RTF!AA52*kmreplrtf*RCrtf)</f>
        <v>1.8509928129482926E-2</v>
      </c>
      <c r="AB52" s="134">
        <f>$B52*($C52*CV!AB52/1000000+AF!AB52*(kmreplaf*RCaf+kminsp*IC+VIpkm*ICV*0.000001)+RTF!AB52*kmreplrtf*RCrtf)</f>
        <v>1.7486986238349655E-2</v>
      </c>
      <c r="AC52" s="134">
        <f>$B52*($C52*CV!AC52/1000000+AF!AC52*(kmreplaf*RCaf+kminsp*IC+VIpkm*ICV*0.000001)+RTF!AC52*kmreplrtf*RCrtf)</f>
        <v>1.7055809260894426E-2</v>
      </c>
      <c r="AD52" s="134">
        <f>$B52*($C52*CV!AD52/1000000+AF!AD52*(kmreplaf*RCaf+kminsp*IC+VIpkm*ICV*0.000001)+RTF!AD52*kmreplrtf*RCrtf)</f>
        <v>1.6671126387060666E-2</v>
      </c>
      <c r="AE52" s="134">
        <f>$B52*($C52*CV!AE52/1000000+AF!AE52*(kmreplaf*RCaf+kminsp*IC+VIpkm*ICV*0.000001)+RTF!AE52*kmreplrtf*RCrtf)</f>
        <v>1.6327787423429725E-2</v>
      </c>
      <c r="AF52" s="134">
        <f>$B52*($C52*CV!AF52/1000000+AF!AF52*(kmreplaf*RCaf+kminsp*IC+VIpkm*ICV*0.000001)+RTF!AF52*kmreplrtf*RCrtf)</f>
        <v>1.7969998516936685E-2</v>
      </c>
      <c r="AG52" s="134">
        <f>$B52*($C52*CV!AG52/1000000+AF!AG52*(kmreplaf*RCaf+kminsp*IC+VIpkm*ICV*0.000001)+RTF!AG52*kmreplrtf*RCrtf)</f>
        <v>1.8509928129482926E-2</v>
      </c>
      <c r="AH52" s="134">
        <f>$B52*($C52*CV!AH52/1000000+AF!AH52*(kmreplaf*RCaf+kminsp*IC+VIpkm*ICV*0.000001)+RTF!AH52*kmreplrtf*RCrtf)</f>
        <v>1.7486986238349655E-2</v>
      </c>
      <c r="AI52" s="134">
        <f>$B52*($C52*CV!AI52/1000000+AF!AI52*(kmreplaf*RCaf+kminsp*IC+VIpkm*ICV*0.000001)+RTF!AI52*kmreplrtf*RCrtf)</f>
        <v>1.7055809260894426E-2</v>
      </c>
      <c r="AJ52" s="134">
        <f>$B52*($C52*CV!AJ52/1000000+AF!AJ52*(kmreplaf*RCaf+kminsp*IC+VIpkm*ICV*0.000001)+RTF!AJ52*kmreplrtf*RCrtf)</f>
        <v>1.6671126387060666E-2</v>
      </c>
      <c r="AK52" s="134">
        <f>$B52*($C52*CV!AK52/1000000+AF!AK52*(kmreplaf*RCaf+kminsp*IC+VIpkm*ICV*0.000001)+RTF!AK52*kmreplrtf*RCrtf)</f>
        <v>1.6327787423429725E-2</v>
      </c>
      <c r="AL52" s="134">
        <f>$B52*($C52*CV!AL52/1000000+AF!AL52*(kmreplaf*RCaf+kminsp*IC+VIpkm*ICV*0.000001)+RTF!AL52*kmreplrtf*RCrtf)</f>
        <v>1.7969998516936685E-2</v>
      </c>
      <c r="AM52" s="134">
        <f>$B52*($C52*CV!AM52/1000000+AF!AM52*(kmreplaf*RCaf+kminsp*IC+VIpkm*ICV*0.000001)+RTF!AM52*kmreplrtf*RCrtf)</f>
        <v>1.8509928129482926E-2</v>
      </c>
      <c r="AN52" s="134">
        <f>$B52*($C52*CV!AN52/1000000+AF!AN52*(kmreplaf*RCaf+kminsp*IC+VIpkm*ICV*0.000001)+RTF!AN52*kmreplrtf*RCrtf)</f>
        <v>1.7486986238349655E-2</v>
      </c>
      <c r="AO52" s="134">
        <f>$B52*($C52*CV!AO52/1000000+AF!AO52*(kmreplaf*RCaf+kminsp*IC+VIpkm*ICV*0.000001)+RTF!AO52*kmreplrtf*RCrtf)</f>
        <v>1.7055809260894426E-2</v>
      </c>
      <c r="AP52" s="134">
        <f>$B52*($C52*CV!AP52/1000000+AF!AP52*(kmreplaf*RCaf+kminsp*IC+VIpkm*ICV*0.000001)+RTF!AP52*kmreplrtf*RCrtf)</f>
        <v>1.6671126387060666E-2</v>
      </c>
      <c r="AQ52" s="134">
        <f>$B52*($C52*CV!AQ52/1000000+AF!AQ52*(kmreplaf*RCaf+kminsp*IC+VIpkm*ICV*0.000001)+RTF!AQ52*kmreplrtf*RCrtf)</f>
        <v>1.6327787423429725E-2</v>
      </c>
      <c r="AR52" s="134">
        <f>$B52*($C52*CV!AR52/1000000+AF!AR52*(kmreplaf*RCaf+kminsp*IC+VIpkm*ICV*0.000001)+RTF!AR52*kmreplrtf*RCrtf)</f>
        <v>1.7969998516936685E-2</v>
      </c>
      <c r="AS52" s="134">
        <f>$B52*($C52*CV!AS52/1000000+AF!AS52*(kmreplaf*RCaf+kminsp*IC+VIpkm*ICV*0.000001)+RTF!AS52*kmreplrtf*RCrtf)</f>
        <v>1.8509928129482926E-2</v>
      </c>
      <c r="AT52" s="134">
        <f>$B52*($C52*CV!AT52/1000000+AF!AT52*(kmreplaf*RCaf+kminsp*IC+VIpkm*ICV*0.000001)+RTF!AT52*kmreplrtf*RCrtf)</f>
        <v>1.7486986238349655E-2</v>
      </c>
      <c r="AV52" s="90"/>
    </row>
    <row r="53" spans="1:48" x14ac:dyDescent="0.25">
      <c r="A53" s="91">
        <f>pipesizes!A46</f>
        <v>660</v>
      </c>
      <c r="B53" s="94">
        <f>pipesizes!N46/1000</f>
        <v>0.22201482393029998</v>
      </c>
      <c r="C53" s="95">
        <f>pipesizes!M46</f>
        <v>332.14499999999998</v>
      </c>
      <c r="D53" s="134">
        <f>$B53*($C53*CV!D53/1000000+AF!D53*(kmreplaf*RCaf+kminsp*IC+VIpkm*ICV*0.000001)+RTF!D53*kmreplrtf*RCrtf)</f>
        <v>2.0268210716274347E-3</v>
      </c>
      <c r="E53" s="134">
        <f>$B53*($C53*CV!E53/1000000+AF!E53*(kmreplaf*RCaf+kminsp*IC+VIpkm*ICV*0.000001)+RTF!E53*kmreplrtf*RCrtf)</f>
        <v>1.9752961708566254E-3</v>
      </c>
      <c r="F53" s="134">
        <f>$B53*($C53*CV!F53/1000000+AF!F53*(kmreplaf*RCaf+kminsp*IC+VIpkm*ICV*0.000001)+RTF!F53*kmreplrtf*RCrtf)</f>
        <v>1.9293272348074547E-3</v>
      </c>
      <c r="G53" s="134">
        <f>$B53*($C53*CV!G53/1000000+AF!G53*(kmreplaf*RCaf+kminsp*IC+VIpkm*ICV*0.000001)+RTF!G53*kmreplrtf*RCrtf)</f>
        <v>1.8882988243012979E-3</v>
      </c>
      <c r="H53" s="134">
        <f>$B53*($C53*CV!H53/1000000+AF!H53*(kmreplaf*RCaf+kminsp*IC+VIpkm*ICV*0.000001)+RTF!H53*kmreplrtf*RCrtf)</f>
        <v>2.0845402009560961E-3</v>
      </c>
      <c r="I53" s="134">
        <f>$B53*($C53*CV!I53/1000000+AF!I53*(kmreplaf*RCaf+kminsp*IC+VIpkm*ICV*0.000001)+RTF!I53*kmreplrtf*RCrtf)</f>
        <v>2.149060852948827E-3</v>
      </c>
      <c r="J53" s="134">
        <f>$B53*($C53*CV!J53/1000000+AF!J53*(kmreplaf*RCaf+kminsp*IC+VIpkm*ICV*0.000001)+RTF!J53*kmreplrtf*RCrtf)</f>
        <v>2.2208501848537685E-3</v>
      </c>
      <c r="K53" s="134">
        <f>$B53*($C53*CV!K53/1000000+AF!K53*(kmreplaf*RCaf+kminsp*IC+VIpkm*ICV*0.000001)+RTF!K53*kmreplrtf*RCrtf)</f>
        <v>1.9752961708566254E-3</v>
      </c>
      <c r="L53" s="134">
        <f>$B53*($C53*CV!L53/1000000+AF!L53*(kmreplaf*RCaf+kminsp*IC+VIpkm*ICV*0.000001)+RTF!L53*kmreplrtf*RCrtf)</f>
        <v>1.9293272348074547E-3</v>
      </c>
      <c r="M53" s="134">
        <f>$B53*($C53*CV!M53/1000000+AF!M53*(kmreplaf*RCaf+kminsp*IC+VIpkm*ICV*0.000001)+RTF!M53*kmreplrtf*RCrtf)</f>
        <v>1.8882988243012979E-3</v>
      </c>
      <c r="N53" s="134">
        <f>$B53*($C53*CV!N53/1000000+AF!N53*(kmreplaf*RCaf+kminsp*IC+VIpkm*ICV*0.000001)+RTF!N53*kmreplrtf*RCrtf)</f>
        <v>2.0845402009560961E-3</v>
      </c>
      <c r="O53" s="134">
        <f>$B53*($C53*CV!O53/1000000+AF!O53*(kmreplaf*RCaf+kminsp*IC+VIpkm*ICV*0.000001)+RTF!O53*kmreplrtf*RCrtf)</f>
        <v>2.149060852948827E-3</v>
      </c>
      <c r="P53" s="134">
        <f>$B53*($C53*CV!P53/1000000+AF!P53*(kmreplaf*RCaf+kminsp*IC+VIpkm*ICV*0.000001)+RTF!P53*kmreplrtf*RCrtf)</f>
        <v>2.0268210716274347E-3</v>
      </c>
      <c r="Q53" s="134">
        <f>$B53*($C53*CV!Q53/1000000+AF!Q53*(kmreplaf*RCaf+kminsp*IC+VIpkm*ICV*0.000001)+RTF!Q53*kmreplrtf*RCrtf)</f>
        <v>1.9752961708566254E-3</v>
      </c>
      <c r="R53" s="134">
        <f>$B53*($C53*CV!R53/1000000+AF!R53*(kmreplaf*RCaf+kminsp*IC+VIpkm*ICV*0.000001)+RTF!R53*kmreplrtf*RCrtf)</f>
        <v>1.9293272348074547E-3</v>
      </c>
      <c r="S53" s="134">
        <f>$B53*($C53*CV!S53/1000000+AF!S53*(kmreplaf*RCaf+kminsp*IC+VIpkm*ICV*0.000001)+RTF!S53*kmreplrtf*RCrtf)</f>
        <v>1.8882988243012979E-3</v>
      </c>
      <c r="T53" s="134">
        <f>$B53*($C53*CV!T53/1000000+AF!T53*(kmreplaf*RCaf+kminsp*IC+VIpkm*ICV*0.000001)+RTF!T53*kmreplrtf*RCrtf)</f>
        <v>2.0845402009560961E-3</v>
      </c>
      <c r="U53" s="134">
        <f>$B53*($C53*CV!U53/1000000+AF!U53*(kmreplaf*RCaf+kminsp*IC+VIpkm*ICV*0.000001)+RTF!U53*kmreplrtf*RCrtf)</f>
        <v>2.149060852948827E-3</v>
      </c>
      <c r="V53" s="134">
        <f>$B53*($C53*CV!V53/1000000+AF!V53*(kmreplaf*RCaf+kminsp*IC+VIpkm*ICV*0.000001)+RTF!V53*kmreplrtf*RCrtf)</f>
        <v>2.0268210716274347E-3</v>
      </c>
      <c r="W53" s="134">
        <f>$B53*($C53*CV!W53/1000000+AF!W53*(kmreplaf*RCaf+kminsp*IC+VIpkm*ICV*0.000001)+RTF!W53*kmreplrtf*RCrtf)</f>
        <v>1.9752961708566254E-3</v>
      </c>
      <c r="X53" s="134">
        <f>$B53*($C53*CV!X53/1000000+AF!X53*(kmreplaf*RCaf+kminsp*IC+VIpkm*ICV*0.000001)+RTF!X53*kmreplrtf*RCrtf)</f>
        <v>1.9293272348074547E-3</v>
      </c>
      <c r="Y53" s="134">
        <f>$B53*($C53*CV!Y53/1000000+AF!Y53*(kmreplaf*RCaf+kminsp*IC+VIpkm*ICV*0.000001)+RTF!Y53*kmreplrtf*RCrtf)</f>
        <v>1.8882988243012979E-3</v>
      </c>
      <c r="Z53" s="134">
        <f>$B53*($C53*CV!Z53/1000000+AF!Z53*(kmreplaf*RCaf+kminsp*IC+VIpkm*ICV*0.000001)+RTF!Z53*kmreplrtf*RCrtf)</f>
        <v>2.0845402009560961E-3</v>
      </c>
      <c r="AA53" s="134">
        <f>$B53*($C53*CV!AA53/1000000+AF!AA53*(kmreplaf*RCaf+kminsp*IC+VIpkm*ICV*0.000001)+RTF!AA53*kmreplrtf*RCrtf)</f>
        <v>2.149060852948827E-3</v>
      </c>
      <c r="AB53" s="134">
        <f>$B53*($C53*CV!AB53/1000000+AF!AB53*(kmreplaf*RCaf+kminsp*IC+VIpkm*ICV*0.000001)+RTF!AB53*kmreplrtf*RCrtf)</f>
        <v>2.0268210716274347E-3</v>
      </c>
      <c r="AC53" s="134">
        <f>$B53*($C53*CV!AC53/1000000+AF!AC53*(kmreplaf*RCaf+kminsp*IC+VIpkm*ICV*0.000001)+RTF!AC53*kmreplrtf*RCrtf)</f>
        <v>1.9752961708566254E-3</v>
      </c>
      <c r="AD53" s="134">
        <f>$B53*($C53*CV!AD53/1000000+AF!AD53*(kmreplaf*RCaf+kminsp*IC+VIpkm*ICV*0.000001)+RTF!AD53*kmreplrtf*RCrtf)</f>
        <v>1.9293272348074547E-3</v>
      </c>
      <c r="AE53" s="134">
        <f>$B53*($C53*CV!AE53/1000000+AF!AE53*(kmreplaf*RCaf+kminsp*IC+VIpkm*ICV*0.000001)+RTF!AE53*kmreplrtf*RCrtf)</f>
        <v>1.8882988243012979E-3</v>
      </c>
      <c r="AF53" s="134">
        <f>$B53*($C53*CV!AF53/1000000+AF!AF53*(kmreplaf*RCaf+kminsp*IC+VIpkm*ICV*0.000001)+RTF!AF53*kmreplrtf*RCrtf)</f>
        <v>2.0845402009560961E-3</v>
      </c>
      <c r="AG53" s="134">
        <f>$B53*($C53*CV!AG53/1000000+AF!AG53*(kmreplaf*RCaf+kminsp*IC+VIpkm*ICV*0.000001)+RTF!AG53*kmreplrtf*RCrtf)</f>
        <v>2.149060852948827E-3</v>
      </c>
      <c r="AH53" s="134">
        <f>$B53*($C53*CV!AH53/1000000+AF!AH53*(kmreplaf*RCaf+kminsp*IC+VIpkm*ICV*0.000001)+RTF!AH53*kmreplrtf*RCrtf)</f>
        <v>2.0268210716274347E-3</v>
      </c>
      <c r="AI53" s="134">
        <f>$B53*($C53*CV!AI53/1000000+AF!AI53*(kmreplaf*RCaf+kminsp*IC+VIpkm*ICV*0.000001)+RTF!AI53*kmreplrtf*RCrtf)</f>
        <v>1.9752961708566254E-3</v>
      </c>
      <c r="AJ53" s="134">
        <f>$B53*($C53*CV!AJ53/1000000+AF!AJ53*(kmreplaf*RCaf+kminsp*IC+VIpkm*ICV*0.000001)+RTF!AJ53*kmreplrtf*RCrtf)</f>
        <v>1.9293272348074547E-3</v>
      </c>
      <c r="AK53" s="134">
        <f>$B53*($C53*CV!AK53/1000000+AF!AK53*(kmreplaf*RCaf+kminsp*IC+VIpkm*ICV*0.000001)+RTF!AK53*kmreplrtf*RCrtf)</f>
        <v>1.8882988243012979E-3</v>
      </c>
      <c r="AL53" s="134">
        <f>$B53*($C53*CV!AL53/1000000+AF!AL53*(kmreplaf*RCaf+kminsp*IC+VIpkm*ICV*0.000001)+RTF!AL53*kmreplrtf*RCrtf)</f>
        <v>2.0845402009560961E-3</v>
      </c>
      <c r="AM53" s="134">
        <f>$B53*($C53*CV!AM53/1000000+AF!AM53*(kmreplaf*RCaf+kminsp*IC+VIpkm*ICV*0.000001)+RTF!AM53*kmreplrtf*RCrtf)</f>
        <v>2.149060852948827E-3</v>
      </c>
      <c r="AN53" s="134">
        <f>$B53*($C53*CV!AN53/1000000+AF!AN53*(kmreplaf*RCaf+kminsp*IC+VIpkm*ICV*0.000001)+RTF!AN53*kmreplrtf*RCrtf)</f>
        <v>2.0268210716274347E-3</v>
      </c>
      <c r="AO53" s="134">
        <f>$B53*($C53*CV!AO53/1000000+AF!AO53*(kmreplaf*RCaf+kminsp*IC+VIpkm*ICV*0.000001)+RTF!AO53*kmreplrtf*RCrtf)</f>
        <v>1.9752961708566254E-3</v>
      </c>
      <c r="AP53" s="134">
        <f>$B53*($C53*CV!AP53/1000000+AF!AP53*(kmreplaf*RCaf+kminsp*IC+VIpkm*ICV*0.000001)+RTF!AP53*kmreplrtf*RCrtf)</f>
        <v>1.9293272348074547E-3</v>
      </c>
      <c r="AQ53" s="134">
        <f>$B53*($C53*CV!AQ53/1000000+AF!AQ53*(kmreplaf*RCaf+kminsp*IC+VIpkm*ICV*0.000001)+RTF!AQ53*kmreplrtf*RCrtf)</f>
        <v>1.8882988243012979E-3</v>
      </c>
      <c r="AR53" s="134">
        <f>$B53*($C53*CV!AR53/1000000+AF!AR53*(kmreplaf*RCaf+kminsp*IC+VIpkm*ICV*0.000001)+RTF!AR53*kmreplrtf*RCrtf)</f>
        <v>2.0845402009560961E-3</v>
      </c>
      <c r="AS53" s="134">
        <f>$B53*($C53*CV!AS53/1000000+AF!AS53*(kmreplaf*RCaf+kminsp*IC+VIpkm*ICV*0.000001)+RTF!AS53*kmreplrtf*RCrtf)</f>
        <v>2.149060852948827E-3</v>
      </c>
      <c r="AT53" s="134">
        <f>$B53*($C53*CV!AT53/1000000+AF!AT53*(kmreplaf*RCaf+kminsp*IC+VIpkm*ICV*0.000001)+RTF!AT53*kmreplrtf*RCrtf)</f>
        <v>2.0268210716274347E-3</v>
      </c>
      <c r="AV53" s="90"/>
    </row>
    <row r="54" spans="1:48" x14ac:dyDescent="0.25">
      <c r="A54" s="91">
        <f>pipesizes!A47</f>
        <v>675</v>
      </c>
      <c r="B54" s="94">
        <f>pipesizes!N47/1000</f>
        <v>0.12371070665449999</v>
      </c>
      <c r="C54" s="95">
        <f>pipesizes!M47</f>
        <v>347.4140625</v>
      </c>
      <c r="D54" s="134">
        <f>$B54*($C54*CV!D54/1000000+AF!D54*(kmreplaf*RCaf+kminsp*IC+VIpkm*ICV*0.000001)+RTF!D54*kmreplrtf*RCrtf)</f>
        <v>1.1293816448579976E-3</v>
      </c>
      <c r="E54" s="134">
        <f>$B54*($C54*CV!E54/1000000+AF!E54*(kmreplaf*RCaf+kminsp*IC+VIpkm*ICV*0.000001)+RTF!E54*kmreplrtf*RCrtf)</f>
        <v>1.0993511732157733E-3</v>
      </c>
      <c r="F54" s="134">
        <f>$B54*($C54*CV!F54/1000000+AF!F54*(kmreplaf*RCaf+kminsp*IC+VIpkm*ICV*0.000001)+RTF!F54*kmreplrtf*RCrtf)</f>
        <v>1.0725589075384777E-3</v>
      </c>
      <c r="G54" s="134">
        <f>$B54*($C54*CV!G54/1000000+AF!G54*(kmreplaf*RCaf+kminsp*IC+VIpkm*ICV*0.000001)+RTF!G54*kmreplrtf*RCrtf)</f>
        <v>1.0486461488567825E-3</v>
      </c>
      <c r="H54" s="134">
        <f>$B54*($C54*CV!H54/1000000+AF!H54*(kmreplaf*RCaf+kminsp*IC+VIpkm*ICV*0.000001)+RTF!H54*kmreplrtf*RCrtf)</f>
        <v>1.1630223244243367E-3</v>
      </c>
      <c r="I54" s="134">
        <f>$B54*($C54*CV!I54/1000000+AF!I54*(kmreplaf*RCaf+kminsp*IC+VIpkm*ICV*0.000001)+RTF!I54*kmreplrtf*RCrtf)</f>
        <v>1.2006271636577819E-3</v>
      </c>
      <c r="J54" s="134">
        <f>$B54*($C54*CV!J54/1000000+AF!J54*(kmreplaf*RCaf+kminsp*IC+VIpkm*ICV*0.000001)+RTF!J54*kmreplrtf*RCrtf)</f>
        <v>1.2424684377550417E-3</v>
      </c>
      <c r="K54" s="134">
        <f>$B54*($C54*CV!K54/1000000+AF!K54*(kmreplaf*RCaf+kminsp*IC+VIpkm*ICV*0.000001)+RTF!K54*kmreplrtf*RCrtf)</f>
        <v>1.0993511732157733E-3</v>
      </c>
      <c r="L54" s="134">
        <f>$B54*($C54*CV!L54/1000000+AF!L54*(kmreplaf*RCaf+kminsp*IC+VIpkm*ICV*0.000001)+RTF!L54*kmreplrtf*RCrtf)</f>
        <v>1.0725589075384777E-3</v>
      </c>
      <c r="M54" s="134">
        <f>$B54*($C54*CV!M54/1000000+AF!M54*(kmreplaf*RCaf+kminsp*IC+VIpkm*ICV*0.000001)+RTF!M54*kmreplrtf*RCrtf)</f>
        <v>1.0486461488567825E-3</v>
      </c>
      <c r="N54" s="134">
        <f>$B54*($C54*CV!N54/1000000+AF!N54*(kmreplaf*RCaf+kminsp*IC+VIpkm*ICV*0.000001)+RTF!N54*kmreplrtf*RCrtf)</f>
        <v>1.1630223244243367E-3</v>
      </c>
      <c r="O54" s="134">
        <f>$B54*($C54*CV!O54/1000000+AF!O54*(kmreplaf*RCaf+kminsp*IC+VIpkm*ICV*0.000001)+RTF!O54*kmreplrtf*RCrtf)</f>
        <v>1.2006271636577819E-3</v>
      </c>
      <c r="P54" s="134">
        <f>$B54*($C54*CV!P54/1000000+AF!P54*(kmreplaf*RCaf+kminsp*IC+VIpkm*ICV*0.000001)+RTF!P54*kmreplrtf*RCrtf)</f>
        <v>1.1293816448579976E-3</v>
      </c>
      <c r="Q54" s="134">
        <f>$B54*($C54*CV!Q54/1000000+AF!Q54*(kmreplaf*RCaf+kminsp*IC+VIpkm*ICV*0.000001)+RTF!Q54*kmreplrtf*RCrtf)</f>
        <v>1.0993511732157733E-3</v>
      </c>
      <c r="R54" s="134">
        <f>$B54*($C54*CV!R54/1000000+AF!R54*(kmreplaf*RCaf+kminsp*IC+VIpkm*ICV*0.000001)+RTF!R54*kmreplrtf*RCrtf)</f>
        <v>1.0725589075384777E-3</v>
      </c>
      <c r="S54" s="134">
        <f>$B54*($C54*CV!S54/1000000+AF!S54*(kmreplaf*RCaf+kminsp*IC+VIpkm*ICV*0.000001)+RTF!S54*kmreplrtf*RCrtf)</f>
        <v>1.0486461488567825E-3</v>
      </c>
      <c r="T54" s="134">
        <f>$B54*($C54*CV!T54/1000000+AF!T54*(kmreplaf*RCaf+kminsp*IC+VIpkm*ICV*0.000001)+RTF!T54*kmreplrtf*RCrtf)</f>
        <v>1.1630223244243367E-3</v>
      </c>
      <c r="U54" s="134">
        <f>$B54*($C54*CV!U54/1000000+AF!U54*(kmreplaf*RCaf+kminsp*IC+VIpkm*ICV*0.000001)+RTF!U54*kmreplrtf*RCrtf)</f>
        <v>1.2006271636577819E-3</v>
      </c>
      <c r="V54" s="134">
        <f>$B54*($C54*CV!V54/1000000+AF!V54*(kmreplaf*RCaf+kminsp*IC+VIpkm*ICV*0.000001)+RTF!V54*kmreplrtf*RCrtf)</f>
        <v>1.1293816448579976E-3</v>
      </c>
      <c r="W54" s="134">
        <f>$B54*($C54*CV!W54/1000000+AF!W54*(kmreplaf*RCaf+kminsp*IC+VIpkm*ICV*0.000001)+RTF!W54*kmreplrtf*RCrtf)</f>
        <v>1.0993511732157733E-3</v>
      </c>
      <c r="X54" s="134">
        <f>$B54*($C54*CV!X54/1000000+AF!X54*(kmreplaf*RCaf+kminsp*IC+VIpkm*ICV*0.000001)+RTF!X54*kmreplrtf*RCrtf)</f>
        <v>1.0725589075384777E-3</v>
      </c>
      <c r="Y54" s="134">
        <f>$B54*($C54*CV!Y54/1000000+AF!Y54*(kmreplaf*RCaf+kminsp*IC+VIpkm*ICV*0.000001)+RTF!Y54*kmreplrtf*RCrtf)</f>
        <v>1.0486461488567825E-3</v>
      </c>
      <c r="Z54" s="134">
        <f>$B54*($C54*CV!Z54/1000000+AF!Z54*(kmreplaf*RCaf+kminsp*IC+VIpkm*ICV*0.000001)+RTF!Z54*kmreplrtf*RCrtf)</f>
        <v>1.1630223244243367E-3</v>
      </c>
      <c r="AA54" s="134">
        <f>$B54*($C54*CV!AA54/1000000+AF!AA54*(kmreplaf*RCaf+kminsp*IC+VIpkm*ICV*0.000001)+RTF!AA54*kmreplrtf*RCrtf)</f>
        <v>1.2006271636577819E-3</v>
      </c>
      <c r="AB54" s="134">
        <f>$B54*($C54*CV!AB54/1000000+AF!AB54*(kmreplaf*RCaf+kminsp*IC+VIpkm*ICV*0.000001)+RTF!AB54*kmreplrtf*RCrtf)</f>
        <v>1.1293816448579976E-3</v>
      </c>
      <c r="AC54" s="134">
        <f>$B54*($C54*CV!AC54/1000000+AF!AC54*(kmreplaf*RCaf+kminsp*IC+VIpkm*ICV*0.000001)+RTF!AC54*kmreplrtf*RCrtf)</f>
        <v>1.0993511732157733E-3</v>
      </c>
      <c r="AD54" s="134">
        <f>$B54*($C54*CV!AD54/1000000+AF!AD54*(kmreplaf*RCaf+kminsp*IC+VIpkm*ICV*0.000001)+RTF!AD54*kmreplrtf*RCrtf)</f>
        <v>1.0725589075384777E-3</v>
      </c>
      <c r="AE54" s="134">
        <f>$B54*($C54*CV!AE54/1000000+AF!AE54*(kmreplaf*RCaf+kminsp*IC+VIpkm*ICV*0.000001)+RTF!AE54*kmreplrtf*RCrtf)</f>
        <v>1.0486461488567825E-3</v>
      </c>
      <c r="AF54" s="134">
        <f>$B54*($C54*CV!AF54/1000000+AF!AF54*(kmreplaf*RCaf+kminsp*IC+VIpkm*ICV*0.000001)+RTF!AF54*kmreplrtf*RCrtf)</f>
        <v>1.1630223244243367E-3</v>
      </c>
      <c r="AG54" s="134">
        <f>$B54*($C54*CV!AG54/1000000+AF!AG54*(kmreplaf*RCaf+kminsp*IC+VIpkm*ICV*0.000001)+RTF!AG54*kmreplrtf*RCrtf)</f>
        <v>1.2006271636577819E-3</v>
      </c>
      <c r="AH54" s="134">
        <f>$B54*($C54*CV!AH54/1000000+AF!AH54*(kmreplaf*RCaf+kminsp*IC+VIpkm*ICV*0.000001)+RTF!AH54*kmreplrtf*RCrtf)</f>
        <v>1.1293816448579976E-3</v>
      </c>
      <c r="AI54" s="134">
        <f>$B54*($C54*CV!AI54/1000000+AF!AI54*(kmreplaf*RCaf+kminsp*IC+VIpkm*ICV*0.000001)+RTF!AI54*kmreplrtf*RCrtf)</f>
        <v>1.0993511732157733E-3</v>
      </c>
      <c r="AJ54" s="134">
        <f>$B54*($C54*CV!AJ54/1000000+AF!AJ54*(kmreplaf*RCaf+kminsp*IC+VIpkm*ICV*0.000001)+RTF!AJ54*kmreplrtf*RCrtf)</f>
        <v>1.0725589075384777E-3</v>
      </c>
      <c r="AK54" s="134">
        <f>$B54*($C54*CV!AK54/1000000+AF!AK54*(kmreplaf*RCaf+kminsp*IC+VIpkm*ICV*0.000001)+RTF!AK54*kmreplrtf*RCrtf)</f>
        <v>1.0486461488567825E-3</v>
      </c>
      <c r="AL54" s="134">
        <f>$B54*($C54*CV!AL54/1000000+AF!AL54*(kmreplaf*RCaf+kminsp*IC+VIpkm*ICV*0.000001)+RTF!AL54*kmreplrtf*RCrtf)</f>
        <v>1.1630223244243367E-3</v>
      </c>
      <c r="AM54" s="134">
        <f>$B54*($C54*CV!AM54/1000000+AF!AM54*(kmreplaf*RCaf+kminsp*IC+VIpkm*ICV*0.000001)+RTF!AM54*kmreplrtf*RCrtf)</f>
        <v>1.2006271636577819E-3</v>
      </c>
      <c r="AN54" s="134">
        <f>$B54*($C54*CV!AN54/1000000+AF!AN54*(kmreplaf*RCaf+kminsp*IC+VIpkm*ICV*0.000001)+RTF!AN54*kmreplrtf*RCrtf)</f>
        <v>1.1293816448579976E-3</v>
      </c>
      <c r="AO54" s="134">
        <f>$B54*($C54*CV!AO54/1000000+AF!AO54*(kmreplaf*RCaf+kminsp*IC+VIpkm*ICV*0.000001)+RTF!AO54*kmreplrtf*RCrtf)</f>
        <v>1.0993511732157733E-3</v>
      </c>
      <c r="AP54" s="134">
        <f>$B54*($C54*CV!AP54/1000000+AF!AP54*(kmreplaf*RCaf+kminsp*IC+VIpkm*ICV*0.000001)+RTF!AP54*kmreplrtf*RCrtf)</f>
        <v>1.0725589075384777E-3</v>
      </c>
      <c r="AQ54" s="134">
        <f>$B54*($C54*CV!AQ54/1000000+AF!AQ54*(kmreplaf*RCaf+kminsp*IC+VIpkm*ICV*0.000001)+RTF!AQ54*kmreplrtf*RCrtf)</f>
        <v>1.0486461488567825E-3</v>
      </c>
      <c r="AR54" s="134">
        <f>$B54*($C54*CV!AR54/1000000+AF!AR54*(kmreplaf*RCaf+kminsp*IC+VIpkm*ICV*0.000001)+RTF!AR54*kmreplrtf*RCrtf)</f>
        <v>1.1630223244243367E-3</v>
      </c>
      <c r="AS54" s="134">
        <f>$B54*($C54*CV!AS54/1000000+AF!AS54*(kmreplaf*RCaf+kminsp*IC+VIpkm*ICV*0.000001)+RTF!AS54*kmreplrtf*RCrtf)</f>
        <v>1.2006271636577819E-3</v>
      </c>
      <c r="AT54" s="134">
        <f>$B54*($C54*CV!AT54/1000000+AF!AT54*(kmreplaf*RCaf+kminsp*IC+VIpkm*ICV*0.000001)+RTF!AT54*kmreplrtf*RCrtf)</f>
        <v>1.1293816448579976E-3</v>
      </c>
      <c r="AV54" s="90"/>
    </row>
    <row r="55" spans="1:48" x14ac:dyDescent="0.25">
      <c r="A55" s="91">
        <f>pipesizes!A48</f>
        <v>750</v>
      </c>
      <c r="B55" s="94">
        <f>pipesizes!N48/1000</f>
        <v>231.60602215794427</v>
      </c>
      <c r="C55" s="95">
        <f>pipesizes!M48</f>
        <v>428.90624999999994</v>
      </c>
      <c r="D55" s="134">
        <f>$B55*($C55*CV!D55/1000000+AF!D55*(kmreplaf*RCaf+kminsp*IC+VIpkm*ICV*0.000001)+RTF!D55*kmreplrtf*RCrtf)</f>
        <v>2.1143811828209476</v>
      </c>
      <c r="E55" s="134">
        <f>$B55*($C55*CV!E55/1000000+AF!E55*(kmreplaf*RCaf+kminsp*IC+VIpkm*ICV*0.000001)+RTF!E55*kmreplrtf*RCrtf)</f>
        <v>2.0449715584485597</v>
      </c>
      <c r="F55" s="134">
        <f>$B55*($C55*CV!F55/1000000+AF!F55*(kmreplaf*RCaf+kminsp*IC+VIpkm*ICV*0.000001)+RTF!F55*kmreplrtf*RCrtf)</f>
        <v>1.9830464205785445</v>
      </c>
      <c r="G55" s="134">
        <f>$B55*($C55*CV!G55/1000000+AF!G55*(kmreplaf*RCaf+kminsp*IC+VIpkm*ICV*0.000001)+RTF!G55*kmreplrtf*RCrtf)</f>
        <v>1.9277767059507434</v>
      </c>
      <c r="H55" s="134">
        <f>$B55*($C55*CV!H55/1000000+AF!H55*(kmreplaf*RCaf+kminsp*IC+VIpkm*ICV*0.000001)+RTF!H55*kmreplrtf*RCrtf)</f>
        <v>2.1921351042428259</v>
      </c>
      <c r="I55" s="134">
        <f>$B55*($C55*CV!I55/1000000+AF!I55*(kmreplaf*RCaf+kminsp*IC+VIpkm*ICV*0.000001)+RTF!I55*kmreplrtf*RCrtf)</f>
        <v>2.2790514136792548</v>
      </c>
      <c r="J55" s="134">
        <f>$B55*($C55*CV!J55/1000000+AF!J55*(kmreplaf*RCaf+kminsp*IC+VIpkm*ICV*0.000001)+RTF!J55*kmreplrtf*RCrtf)</f>
        <v>2.3757594225627878</v>
      </c>
      <c r="K55" s="134">
        <f>$B55*($C55*CV!K55/1000000+AF!K55*(kmreplaf*RCaf+kminsp*IC+VIpkm*ICV*0.000001)+RTF!K55*kmreplrtf*RCrtf)</f>
        <v>2.0449715584485597</v>
      </c>
      <c r="L55" s="134">
        <f>$B55*($C55*CV!L55/1000000+AF!L55*(kmreplaf*RCaf+kminsp*IC+VIpkm*ICV*0.000001)+RTF!L55*kmreplrtf*RCrtf)</f>
        <v>1.9830464205785445</v>
      </c>
      <c r="M55" s="134">
        <f>$B55*($C55*CV!M55/1000000+AF!M55*(kmreplaf*RCaf+kminsp*IC+VIpkm*ICV*0.000001)+RTF!M55*kmreplrtf*RCrtf)</f>
        <v>1.9277767059507434</v>
      </c>
      <c r="N55" s="134">
        <f>$B55*($C55*CV!N55/1000000+AF!N55*(kmreplaf*RCaf+kminsp*IC+VIpkm*ICV*0.000001)+RTF!N55*kmreplrtf*RCrtf)</f>
        <v>2.1921351042428259</v>
      </c>
      <c r="O55" s="134">
        <f>$B55*($C55*CV!O55/1000000+AF!O55*(kmreplaf*RCaf+kminsp*IC+VIpkm*ICV*0.000001)+RTF!O55*kmreplrtf*RCrtf)</f>
        <v>2.2790514136792548</v>
      </c>
      <c r="P55" s="134">
        <f>$B55*($C55*CV!P55/1000000+AF!P55*(kmreplaf*RCaf+kminsp*IC+VIpkm*ICV*0.000001)+RTF!P55*kmreplrtf*RCrtf)</f>
        <v>2.1143811828209476</v>
      </c>
      <c r="Q55" s="134">
        <f>$B55*($C55*CV!Q55/1000000+AF!Q55*(kmreplaf*RCaf+kminsp*IC+VIpkm*ICV*0.000001)+RTF!Q55*kmreplrtf*RCrtf)</f>
        <v>2.0449715584485597</v>
      </c>
      <c r="R55" s="134">
        <f>$B55*($C55*CV!R55/1000000+AF!R55*(kmreplaf*RCaf+kminsp*IC+VIpkm*ICV*0.000001)+RTF!R55*kmreplrtf*RCrtf)</f>
        <v>1.9830464205785445</v>
      </c>
      <c r="S55" s="134">
        <f>$B55*($C55*CV!S55/1000000+AF!S55*(kmreplaf*RCaf+kminsp*IC+VIpkm*ICV*0.000001)+RTF!S55*kmreplrtf*RCrtf)</f>
        <v>1.9277767059507434</v>
      </c>
      <c r="T55" s="134">
        <f>$B55*($C55*CV!T55/1000000+AF!T55*(kmreplaf*RCaf+kminsp*IC+VIpkm*ICV*0.000001)+RTF!T55*kmreplrtf*RCrtf)</f>
        <v>2.1921351042428259</v>
      </c>
      <c r="U55" s="134">
        <f>$B55*($C55*CV!U55/1000000+AF!U55*(kmreplaf*RCaf+kminsp*IC+VIpkm*ICV*0.000001)+RTF!U55*kmreplrtf*RCrtf)</f>
        <v>2.2790514136792548</v>
      </c>
      <c r="V55" s="134">
        <f>$B55*($C55*CV!V55/1000000+AF!V55*(kmreplaf*RCaf+kminsp*IC+VIpkm*ICV*0.000001)+RTF!V55*kmreplrtf*RCrtf)</f>
        <v>2.1143811828209476</v>
      </c>
      <c r="W55" s="134">
        <f>$B55*($C55*CV!W55/1000000+AF!W55*(kmreplaf*RCaf+kminsp*IC+VIpkm*ICV*0.000001)+RTF!W55*kmreplrtf*RCrtf)</f>
        <v>2.0449715584485597</v>
      </c>
      <c r="X55" s="134">
        <f>$B55*($C55*CV!X55/1000000+AF!X55*(kmreplaf*RCaf+kminsp*IC+VIpkm*ICV*0.000001)+RTF!X55*kmreplrtf*RCrtf)</f>
        <v>1.9830464205785445</v>
      </c>
      <c r="Y55" s="134">
        <f>$B55*($C55*CV!Y55/1000000+AF!Y55*(kmreplaf*RCaf+kminsp*IC+VIpkm*ICV*0.000001)+RTF!Y55*kmreplrtf*RCrtf)</f>
        <v>1.9277767059507434</v>
      </c>
      <c r="Z55" s="134">
        <f>$B55*($C55*CV!Z55/1000000+AF!Z55*(kmreplaf*RCaf+kminsp*IC+VIpkm*ICV*0.000001)+RTF!Z55*kmreplrtf*RCrtf)</f>
        <v>2.1921351042428259</v>
      </c>
      <c r="AA55" s="134">
        <f>$B55*($C55*CV!AA55/1000000+AF!AA55*(kmreplaf*RCaf+kminsp*IC+VIpkm*ICV*0.000001)+RTF!AA55*kmreplrtf*RCrtf)</f>
        <v>2.2790514136792548</v>
      </c>
      <c r="AB55" s="134">
        <f>$B55*($C55*CV!AB55/1000000+AF!AB55*(kmreplaf*RCaf+kminsp*IC+VIpkm*ICV*0.000001)+RTF!AB55*kmreplrtf*RCrtf)</f>
        <v>2.1143811828209476</v>
      </c>
      <c r="AC55" s="134">
        <f>$B55*($C55*CV!AC55/1000000+AF!AC55*(kmreplaf*RCaf+kminsp*IC+VIpkm*ICV*0.000001)+RTF!AC55*kmreplrtf*RCrtf)</f>
        <v>2.0449715584485597</v>
      </c>
      <c r="AD55" s="134">
        <f>$B55*($C55*CV!AD55/1000000+AF!AD55*(kmreplaf*RCaf+kminsp*IC+VIpkm*ICV*0.000001)+RTF!AD55*kmreplrtf*RCrtf)</f>
        <v>1.9830464205785445</v>
      </c>
      <c r="AE55" s="134">
        <f>$B55*($C55*CV!AE55/1000000+AF!AE55*(kmreplaf*RCaf+kminsp*IC+VIpkm*ICV*0.000001)+RTF!AE55*kmreplrtf*RCrtf)</f>
        <v>1.9277767059507434</v>
      </c>
      <c r="AF55" s="134">
        <f>$B55*($C55*CV!AF55/1000000+AF!AF55*(kmreplaf*RCaf+kminsp*IC+VIpkm*ICV*0.000001)+RTF!AF55*kmreplrtf*RCrtf)</f>
        <v>2.1921351042428259</v>
      </c>
      <c r="AG55" s="134">
        <f>$B55*($C55*CV!AG55/1000000+AF!AG55*(kmreplaf*RCaf+kminsp*IC+VIpkm*ICV*0.000001)+RTF!AG55*kmreplrtf*RCrtf)</f>
        <v>2.2790514136792548</v>
      </c>
      <c r="AH55" s="134">
        <f>$B55*($C55*CV!AH55/1000000+AF!AH55*(kmreplaf*RCaf+kminsp*IC+VIpkm*ICV*0.000001)+RTF!AH55*kmreplrtf*RCrtf)</f>
        <v>2.1143811828209476</v>
      </c>
      <c r="AI55" s="134">
        <f>$B55*($C55*CV!AI55/1000000+AF!AI55*(kmreplaf*RCaf+kminsp*IC+VIpkm*ICV*0.000001)+RTF!AI55*kmreplrtf*RCrtf)</f>
        <v>2.0449715584485597</v>
      </c>
      <c r="AJ55" s="134">
        <f>$B55*($C55*CV!AJ55/1000000+AF!AJ55*(kmreplaf*RCaf+kminsp*IC+VIpkm*ICV*0.000001)+RTF!AJ55*kmreplrtf*RCrtf)</f>
        <v>1.9830464205785445</v>
      </c>
      <c r="AK55" s="134">
        <f>$B55*($C55*CV!AK55/1000000+AF!AK55*(kmreplaf*RCaf+kminsp*IC+VIpkm*ICV*0.000001)+RTF!AK55*kmreplrtf*RCrtf)</f>
        <v>1.9277767059507434</v>
      </c>
      <c r="AL55" s="134">
        <f>$B55*($C55*CV!AL55/1000000+AF!AL55*(kmreplaf*RCaf+kminsp*IC+VIpkm*ICV*0.000001)+RTF!AL55*kmreplrtf*RCrtf)</f>
        <v>2.1921351042428259</v>
      </c>
      <c r="AM55" s="134">
        <f>$B55*($C55*CV!AM55/1000000+AF!AM55*(kmreplaf*RCaf+kminsp*IC+VIpkm*ICV*0.000001)+RTF!AM55*kmreplrtf*RCrtf)</f>
        <v>2.2790514136792548</v>
      </c>
      <c r="AN55" s="134">
        <f>$B55*($C55*CV!AN55/1000000+AF!AN55*(kmreplaf*RCaf+kminsp*IC+VIpkm*ICV*0.000001)+RTF!AN55*kmreplrtf*RCrtf)</f>
        <v>2.1143811828209476</v>
      </c>
      <c r="AO55" s="134">
        <f>$B55*($C55*CV!AO55/1000000+AF!AO55*(kmreplaf*RCaf+kminsp*IC+VIpkm*ICV*0.000001)+RTF!AO55*kmreplrtf*RCrtf)</f>
        <v>2.0449715584485597</v>
      </c>
      <c r="AP55" s="134">
        <f>$B55*($C55*CV!AP55/1000000+AF!AP55*(kmreplaf*RCaf+kminsp*IC+VIpkm*ICV*0.000001)+RTF!AP55*kmreplrtf*RCrtf)</f>
        <v>1.9830464205785445</v>
      </c>
      <c r="AQ55" s="134">
        <f>$B55*($C55*CV!AQ55/1000000+AF!AQ55*(kmreplaf*RCaf+kminsp*IC+VIpkm*ICV*0.000001)+RTF!AQ55*kmreplrtf*RCrtf)</f>
        <v>1.9277767059507434</v>
      </c>
      <c r="AR55" s="134">
        <f>$B55*($C55*CV!AR55/1000000+AF!AR55*(kmreplaf*RCaf+kminsp*IC+VIpkm*ICV*0.000001)+RTF!AR55*kmreplrtf*RCrtf)</f>
        <v>2.1921351042428259</v>
      </c>
      <c r="AS55" s="134">
        <f>$B55*($C55*CV!AS55/1000000+AF!AS55*(kmreplaf*RCaf+kminsp*IC+VIpkm*ICV*0.000001)+RTF!AS55*kmreplrtf*RCrtf)</f>
        <v>2.2790514136792548</v>
      </c>
      <c r="AT55" s="134">
        <f>$B55*($C55*CV!AT55/1000000+AF!AT55*(kmreplaf*RCaf+kminsp*IC+VIpkm*ICV*0.000001)+RTF!AT55*kmreplrtf*RCrtf)</f>
        <v>2.1143811828209476</v>
      </c>
      <c r="AV55" s="90"/>
    </row>
    <row r="56" spans="1:48" x14ac:dyDescent="0.25">
      <c r="A56" s="91">
        <f>pipesizes!A49</f>
        <v>800</v>
      </c>
      <c r="B56" s="94">
        <f>pipesizes!N49/1000</f>
        <v>0.61915789184792003</v>
      </c>
      <c r="C56" s="95">
        <f>pipesizes!M49</f>
        <v>488</v>
      </c>
      <c r="D56" s="134">
        <f>$B56*($C56*CV!D56/1000000+AF!D56*(kmreplaf*RCaf+kminsp*IC+VIpkm*ICV*0.000001)+RTF!D56*kmreplrtf*RCrtf)</f>
        <v>5.6524255436914382E-3</v>
      </c>
      <c r="E56" s="134">
        <f>$B56*($C56*CV!E56/1000000+AF!E56*(kmreplaf*RCaf+kminsp*IC+VIpkm*ICV*0.000001)+RTF!E56*kmreplrtf*RCrtf)</f>
        <v>5.4413058697097049E-3</v>
      </c>
      <c r="F56" s="134">
        <f>$B56*($C56*CV!F56/1000000+AF!F56*(kmreplaf*RCaf+kminsp*IC+VIpkm*ICV*0.000001)+RTF!F56*kmreplrtf*RCrtf)</f>
        <v>5.2529513722375581E-3</v>
      </c>
      <c r="G56" s="134">
        <f>$B56*($C56*CV!G56/1000000+AF!G56*(kmreplaf*RCaf+kminsp*IC+VIpkm*ICV*0.000001)+RTF!G56*kmreplrtf*RCrtf)</f>
        <v>5.0848403323235196E-3</v>
      </c>
      <c r="H56" s="134">
        <f>$B56*($C56*CV!H56/1000000+AF!H56*(kmreplaf*RCaf+kminsp*IC+VIpkm*ICV*0.000001)+RTF!H56*kmreplrtf*RCrtf)</f>
        <v>5.888925635570896E-3</v>
      </c>
      <c r="I56" s="134">
        <f>$B56*($C56*CV!I56/1000000+AF!I56*(kmreplaf*RCaf+kminsp*IC+VIpkm*ICV*0.000001)+RTF!I56*kmreplrtf*RCrtf)</f>
        <v>6.1532944904355569E-3</v>
      </c>
      <c r="J56" s="134">
        <f>$B56*($C56*CV!J56/1000000+AF!J56*(kmreplaf*RCaf+kminsp*IC+VIpkm*ICV*0.000001)+RTF!J56*kmreplrtf*RCrtf)</f>
        <v>6.4474462524070041E-3</v>
      </c>
      <c r="K56" s="134">
        <f>$B56*($C56*CV!K56/1000000+AF!K56*(kmreplaf*RCaf+kminsp*IC+VIpkm*ICV*0.000001)+RTF!K56*kmreplrtf*RCrtf)</f>
        <v>5.4413058697097049E-3</v>
      </c>
      <c r="L56" s="134">
        <f>$B56*($C56*CV!L56/1000000+AF!L56*(kmreplaf*RCaf+kminsp*IC+VIpkm*ICV*0.000001)+RTF!L56*kmreplrtf*RCrtf)</f>
        <v>5.2529513722375581E-3</v>
      </c>
      <c r="M56" s="134">
        <f>$B56*($C56*CV!M56/1000000+AF!M56*(kmreplaf*RCaf+kminsp*IC+VIpkm*ICV*0.000001)+RTF!M56*kmreplrtf*RCrtf)</f>
        <v>5.0848403323235196E-3</v>
      </c>
      <c r="N56" s="134">
        <f>$B56*($C56*CV!N56/1000000+AF!N56*(kmreplaf*RCaf+kminsp*IC+VIpkm*ICV*0.000001)+RTF!N56*kmreplrtf*RCrtf)</f>
        <v>5.888925635570896E-3</v>
      </c>
      <c r="O56" s="134">
        <f>$B56*($C56*CV!O56/1000000+AF!O56*(kmreplaf*RCaf+kminsp*IC+VIpkm*ICV*0.000001)+RTF!O56*kmreplrtf*RCrtf)</f>
        <v>6.1532944904355569E-3</v>
      </c>
      <c r="P56" s="134">
        <f>$B56*($C56*CV!P56/1000000+AF!P56*(kmreplaf*RCaf+kminsp*IC+VIpkm*ICV*0.000001)+RTF!P56*kmreplrtf*RCrtf)</f>
        <v>5.6524255436914382E-3</v>
      </c>
      <c r="Q56" s="134">
        <f>$B56*($C56*CV!Q56/1000000+AF!Q56*(kmreplaf*RCaf+kminsp*IC+VIpkm*ICV*0.000001)+RTF!Q56*kmreplrtf*RCrtf)</f>
        <v>5.4413058697097049E-3</v>
      </c>
      <c r="R56" s="134">
        <f>$B56*($C56*CV!R56/1000000+AF!R56*(kmreplaf*RCaf+kminsp*IC+VIpkm*ICV*0.000001)+RTF!R56*kmreplrtf*RCrtf)</f>
        <v>5.2529513722375581E-3</v>
      </c>
      <c r="S56" s="134">
        <f>$B56*($C56*CV!S56/1000000+AF!S56*(kmreplaf*RCaf+kminsp*IC+VIpkm*ICV*0.000001)+RTF!S56*kmreplrtf*RCrtf)</f>
        <v>5.0848403323235196E-3</v>
      </c>
      <c r="T56" s="134">
        <f>$B56*($C56*CV!T56/1000000+AF!T56*(kmreplaf*RCaf+kminsp*IC+VIpkm*ICV*0.000001)+RTF!T56*kmreplrtf*RCrtf)</f>
        <v>5.888925635570896E-3</v>
      </c>
      <c r="U56" s="134">
        <f>$B56*($C56*CV!U56/1000000+AF!U56*(kmreplaf*RCaf+kminsp*IC+VIpkm*ICV*0.000001)+RTF!U56*kmreplrtf*RCrtf)</f>
        <v>6.1532944904355569E-3</v>
      </c>
      <c r="V56" s="134">
        <f>$B56*($C56*CV!V56/1000000+AF!V56*(kmreplaf*RCaf+kminsp*IC+VIpkm*ICV*0.000001)+RTF!V56*kmreplrtf*RCrtf)</f>
        <v>5.6524255436914382E-3</v>
      </c>
      <c r="W56" s="134">
        <f>$B56*($C56*CV!W56/1000000+AF!W56*(kmreplaf*RCaf+kminsp*IC+VIpkm*ICV*0.000001)+RTF!W56*kmreplrtf*RCrtf)</f>
        <v>5.4413058697097049E-3</v>
      </c>
      <c r="X56" s="134">
        <f>$B56*($C56*CV!X56/1000000+AF!X56*(kmreplaf*RCaf+kminsp*IC+VIpkm*ICV*0.000001)+RTF!X56*kmreplrtf*RCrtf)</f>
        <v>5.2529513722375581E-3</v>
      </c>
      <c r="Y56" s="134">
        <f>$B56*($C56*CV!Y56/1000000+AF!Y56*(kmreplaf*RCaf+kminsp*IC+VIpkm*ICV*0.000001)+RTF!Y56*kmreplrtf*RCrtf)</f>
        <v>5.0848403323235196E-3</v>
      </c>
      <c r="Z56" s="134">
        <f>$B56*($C56*CV!Z56/1000000+AF!Z56*(kmreplaf*RCaf+kminsp*IC+VIpkm*ICV*0.000001)+RTF!Z56*kmreplrtf*RCrtf)</f>
        <v>5.888925635570896E-3</v>
      </c>
      <c r="AA56" s="134">
        <f>$B56*($C56*CV!AA56/1000000+AF!AA56*(kmreplaf*RCaf+kminsp*IC+VIpkm*ICV*0.000001)+RTF!AA56*kmreplrtf*RCrtf)</f>
        <v>6.1532944904355569E-3</v>
      </c>
      <c r="AB56" s="134">
        <f>$B56*($C56*CV!AB56/1000000+AF!AB56*(kmreplaf*RCaf+kminsp*IC+VIpkm*ICV*0.000001)+RTF!AB56*kmreplrtf*RCrtf)</f>
        <v>5.6524255436914382E-3</v>
      </c>
      <c r="AC56" s="134">
        <f>$B56*($C56*CV!AC56/1000000+AF!AC56*(kmreplaf*RCaf+kminsp*IC+VIpkm*ICV*0.000001)+RTF!AC56*kmreplrtf*RCrtf)</f>
        <v>5.4413058697097049E-3</v>
      </c>
      <c r="AD56" s="134">
        <f>$B56*($C56*CV!AD56/1000000+AF!AD56*(kmreplaf*RCaf+kminsp*IC+VIpkm*ICV*0.000001)+RTF!AD56*kmreplrtf*RCrtf)</f>
        <v>5.2529513722375581E-3</v>
      </c>
      <c r="AE56" s="134">
        <f>$B56*($C56*CV!AE56/1000000+AF!AE56*(kmreplaf*RCaf+kminsp*IC+VIpkm*ICV*0.000001)+RTF!AE56*kmreplrtf*RCrtf)</f>
        <v>5.0848403323235196E-3</v>
      </c>
      <c r="AF56" s="134">
        <f>$B56*($C56*CV!AF56/1000000+AF!AF56*(kmreplaf*RCaf+kminsp*IC+VIpkm*ICV*0.000001)+RTF!AF56*kmreplrtf*RCrtf)</f>
        <v>5.888925635570896E-3</v>
      </c>
      <c r="AG56" s="134">
        <f>$B56*($C56*CV!AG56/1000000+AF!AG56*(kmreplaf*RCaf+kminsp*IC+VIpkm*ICV*0.000001)+RTF!AG56*kmreplrtf*RCrtf)</f>
        <v>6.1532944904355569E-3</v>
      </c>
      <c r="AH56" s="134">
        <f>$B56*($C56*CV!AH56/1000000+AF!AH56*(kmreplaf*RCaf+kminsp*IC+VIpkm*ICV*0.000001)+RTF!AH56*kmreplrtf*RCrtf)</f>
        <v>5.6524255436914382E-3</v>
      </c>
      <c r="AI56" s="134">
        <f>$B56*($C56*CV!AI56/1000000+AF!AI56*(kmreplaf*RCaf+kminsp*IC+VIpkm*ICV*0.000001)+RTF!AI56*kmreplrtf*RCrtf)</f>
        <v>5.4413058697097049E-3</v>
      </c>
      <c r="AJ56" s="134">
        <f>$B56*($C56*CV!AJ56/1000000+AF!AJ56*(kmreplaf*RCaf+kminsp*IC+VIpkm*ICV*0.000001)+RTF!AJ56*kmreplrtf*RCrtf)</f>
        <v>5.2529513722375581E-3</v>
      </c>
      <c r="AK56" s="134">
        <f>$B56*($C56*CV!AK56/1000000+AF!AK56*(kmreplaf*RCaf+kminsp*IC+VIpkm*ICV*0.000001)+RTF!AK56*kmreplrtf*RCrtf)</f>
        <v>5.0848403323235196E-3</v>
      </c>
      <c r="AL56" s="134">
        <f>$B56*($C56*CV!AL56/1000000+AF!AL56*(kmreplaf*RCaf+kminsp*IC+VIpkm*ICV*0.000001)+RTF!AL56*kmreplrtf*RCrtf)</f>
        <v>5.888925635570896E-3</v>
      </c>
      <c r="AM56" s="134">
        <f>$B56*($C56*CV!AM56/1000000+AF!AM56*(kmreplaf*RCaf+kminsp*IC+VIpkm*ICV*0.000001)+RTF!AM56*kmreplrtf*RCrtf)</f>
        <v>6.1532944904355569E-3</v>
      </c>
      <c r="AN56" s="134">
        <f>$B56*($C56*CV!AN56/1000000+AF!AN56*(kmreplaf*RCaf+kminsp*IC+VIpkm*ICV*0.000001)+RTF!AN56*kmreplrtf*RCrtf)</f>
        <v>5.6524255436914382E-3</v>
      </c>
      <c r="AO56" s="134">
        <f>$B56*($C56*CV!AO56/1000000+AF!AO56*(kmreplaf*RCaf+kminsp*IC+VIpkm*ICV*0.000001)+RTF!AO56*kmreplrtf*RCrtf)</f>
        <v>5.4413058697097049E-3</v>
      </c>
      <c r="AP56" s="134">
        <f>$B56*($C56*CV!AP56/1000000+AF!AP56*(kmreplaf*RCaf+kminsp*IC+VIpkm*ICV*0.000001)+RTF!AP56*kmreplrtf*RCrtf)</f>
        <v>5.2529513722375581E-3</v>
      </c>
      <c r="AQ56" s="134">
        <f>$B56*($C56*CV!AQ56/1000000+AF!AQ56*(kmreplaf*RCaf+kminsp*IC+VIpkm*ICV*0.000001)+RTF!AQ56*kmreplrtf*RCrtf)</f>
        <v>5.0848403323235196E-3</v>
      </c>
      <c r="AR56" s="134">
        <f>$B56*($C56*CV!AR56/1000000+AF!AR56*(kmreplaf*RCaf+kminsp*IC+VIpkm*ICV*0.000001)+RTF!AR56*kmreplrtf*RCrtf)</f>
        <v>5.888925635570896E-3</v>
      </c>
      <c r="AS56" s="134">
        <f>$B56*($C56*CV!AS56/1000000+AF!AS56*(kmreplaf*RCaf+kminsp*IC+VIpkm*ICV*0.000001)+RTF!AS56*kmreplrtf*RCrtf)</f>
        <v>6.1532944904355569E-3</v>
      </c>
      <c r="AT56" s="134">
        <f>$B56*($C56*CV!AT56/1000000+AF!AT56*(kmreplaf*RCaf+kminsp*IC+VIpkm*ICV*0.000001)+RTF!AT56*kmreplrtf*RCrtf)</f>
        <v>5.6524255436914382E-3</v>
      </c>
      <c r="AV56" s="90"/>
    </row>
    <row r="57" spans="1:48" x14ac:dyDescent="0.25">
      <c r="A57" s="91">
        <f>pipesizes!A50</f>
        <v>810</v>
      </c>
      <c r="B57" s="94">
        <f>pipesizes!N50/1000</f>
        <v>0.95565742693086009</v>
      </c>
      <c r="C57" s="95">
        <f>pipesizes!M50</f>
        <v>500.27624999999995</v>
      </c>
      <c r="D57" s="134">
        <f>$B57*($C57*CV!D57/1000000+AF!D57*(kmreplaf*RCaf+kminsp*IC+VIpkm*ICV*0.000001)+RTF!D57*kmreplrtf*RCrtf)</f>
        <v>8.7244021632033632E-3</v>
      </c>
      <c r="E57" s="134">
        <f>$B57*($C57*CV!E57/1000000+AF!E57*(kmreplaf*RCaf+kminsp*IC+VIpkm*ICV*0.000001)+RTF!E57*kmreplrtf*RCrtf)</f>
        <v>8.3903459168951037E-3</v>
      </c>
      <c r="F57" s="134">
        <f>$B57*($C57*CV!F57/1000000+AF!F57*(kmreplaf*RCaf+kminsp*IC+VIpkm*ICV*0.000001)+RTF!F57*kmreplrtf*RCrtf)</f>
        <v>8.0923111804154148E-3</v>
      </c>
      <c r="G57" s="134">
        <f>$B57*($C57*CV!G57/1000000+AF!G57*(kmreplaf*RCaf+kminsp*IC+VIpkm*ICV*0.000001)+RTF!G57*kmreplrtf*RCrtf)</f>
        <v>7.8263078189213988E-3</v>
      </c>
      <c r="H57" s="134">
        <f>$B57*($C57*CV!H57/1000000+AF!H57*(kmreplaf*RCaf+kminsp*IC+VIpkm*ICV*0.000001)+RTF!H57*kmreplrtf*RCrtf)</f>
        <v>9.0986180354372583E-3</v>
      </c>
      <c r="I57" s="134">
        <f>$B57*($C57*CV!I57/1000000+AF!I57*(kmreplaf*RCaf+kminsp*IC+VIpkm*ICV*0.000001)+RTF!I57*kmreplrtf*RCrtf)</f>
        <v>9.5169308607239381E-3</v>
      </c>
      <c r="J57" s="134">
        <f>$B57*($C57*CV!J57/1000000+AF!J57*(kmreplaf*RCaf+kminsp*IC+VIpkm*ICV*0.000001)+RTF!J57*kmreplrtf*RCrtf)</f>
        <v>9.9823694036881728E-3</v>
      </c>
      <c r="K57" s="134">
        <f>$B57*($C57*CV!K57/1000000+AF!K57*(kmreplaf*RCaf+kminsp*IC+VIpkm*ICV*0.000001)+RTF!K57*kmreplrtf*RCrtf)</f>
        <v>8.3903459168951037E-3</v>
      </c>
      <c r="L57" s="134">
        <f>$B57*($C57*CV!L57/1000000+AF!L57*(kmreplaf*RCaf+kminsp*IC+VIpkm*ICV*0.000001)+RTF!L57*kmreplrtf*RCrtf)</f>
        <v>8.0923111804154148E-3</v>
      </c>
      <c r="M57" s="134">
        <f>$B57*($C57*CV!M57/1000000+AF!M57*(kmreplaf*RCaf+kminsp*IC+VIpkm*ICV*0.000001)+RTF!M57*kmreplrtf*RCrtf)</f>
        <v>7.8263078189213988E-3</v>
      </c>
      <c r="N57" s="134">
        <f>$B57*($C57*CV!N57/1000000+AF!N57*(kmreplaf*RCaf+kminsp*IC+VIpkm*ICV*0.000001)+RTF!N57*kmreplrtf*RCrtf)</f>
        <v>9.0986180354372583E-3</v>
      </c>
      <c r="O57" s="134">
        <f>$B57*($C57*CV!O57/1000000+AF!O57*(kmreplaf*RCaf+kminsp*IC+VIpkm*ICV*0.000001)+RTF!O57*kmreplrtf*RCrtf)</f>
        <v>9.5169308607239381E-3</v>
      </c>
      <c r="P57" s="134">
        <f>$B57*($C57*CV!P57/1000000+AF!P57*(kmreplaf*RCaf+kminsp*IC+VIpkm*ICV*0.000001)+RTF!P57*kmreplrtf*RCrtf)</f>
        <v>8.7244021632033632E-3</v>
      </c>
      <c r="Q57" s="134">
        <f>$B57*($C57*CV!Q57/1000000+AF!Q57*(kmreplaf*RCaf+kminsp*IC+VIpkm*ICV*0.000001)+RTF!Q57*kmreplrtf*RCrtf)</f>
        <v>8.3903459168951037E-3</v>
      </c>
      <c r="R57" s="134">
        <f>$B57*($C57*CV!R57/1000000+AF!R57*(kmreplaf*RCaf+kminsp*IC+VIpkm*ICV*0.000001)+RTF!R57*kmreplrtf*RCrtf)</f>
        <v>8.0923111804154148E-3</v>
      </c>
      <c r="S57" s="134">
        <f>$B57*($C57*CV!S57/1000000+AF!S57*(kmreplaf*RCaf+kminsp*IC+VIpkm*ICV*0.000001)+RTF!S57*kmreplrtf*RCrtf)</f>
        <v>7.8263078189213988E-3</v>
      </c>
      <c r="T57" s="134">
        <f>$B57*($C57*CV!T57/1000000+AF!T57*(kmreplaf*RCaf+kminsp*IC+VIpkm*ICV*0.000001)+RTF!T57*kmreplrtf*RCrtf)</f>
        <v>9.0986180354372583E-3</v>
      </c>
      <c r="U57" s="134">
        <f>$B57*($C57*CV!U57/1000000+AF!U57*(kmreplaf*RCaf+kminsp*IC+VIpkm*ICV*0.000001)+RTF!U57*kmreplrtf*RCrtf)</f>
        <v>9.5169308607239381E-3</v>
      </c>
      <c r="V57" s="134">
        <f>$B57*($C57*CV!V57/1000000+AF!V57*(kmreplaf*RCaf+kminsp*IC+VIpkm*ICV*0.000001)+RTF!V57*kmreplrtf*RCrtf)</f>
        <v>8.7244021632033632E-3</v>
      </c>
      <c r="W57" s="134">
        <f>$B57*($C57*CV!W57/1000000+AF!W57*(kmreplaf*RCaf+kminsp*IC+VIpkm*ICV*0.000001)+RTF!W57*kmreplrtf*RCrtf)</f>
        <v>8.3903459168951037E-3</v>
      </c>
      <c r="X57" s="134">
        <f>$B57*($C57*CV!X57/1000000+AF!X57*(kmreplaf*RCaf+kminsp*IC+VIpkm*ICV*0.000001)+RTF!X57*kmreplrtf*RCrtf)</f>
        <v>8.0923111804154148E-3</v>
      </c>
      <c r="Y57" s="134">
        <f>$B57*($C57*CV!Y57/1000000+AF!Y57*(kmreplaf*RCaf+kminsp*IC+VIpkm*ICV*0.000001)+RTF!Y57*kmreplrtf*RCrtf)</f>
        <v>7.8263078189213988E-3</v>
      </c>
      <c r="Z57" s="134">
        <f>$B57*($C57*CV!Z57/1000000+AF!Z57*(kmreplaf*RCaf+kminsp*IC+VIpkm*ICV*0.000001)+RTF!Z57*kmreplrtf*RCrtf)</f>
        <v>9.0986180354372583E-3</v>
      </c>
      <c r="AA57" s="134">
        <f>$B57*($C57*CV!AA57/1000000+AF!AA57*(kmreplaf*RCaf+kminsp*IC+VIpkm*ICV*0.000001)+RTF!AA57*kmreplrtf*RCrtf)</f>
        <v>9.5169308607239381E-3</v>
      </c>
      <c r="AB57" s="134">
        <f>$B57*($C57*CV!AB57/1000000+AF!AB57*(kmreplaf*RCaf+kminsp*IC+VIpkm*ICV*0.000001)+RTF!AB57*kmreplrtf*RCrtf)</f>
        <v>8.7244021632033632E-3</v>
      </c>
      <c r="AC57" s="134">
        <f>$B57*($C57*CV!AC57/1000000+AF!AC57*(kmreplaf*RCaf+kminsp*IC+VIpkm*ICV*0.000001)+RTF!AC57*kmreplrtf*RCrtf)</f>
        <v>8.3903459168951037E-3</v>
      </c>
      <c r="AD57" s="134">
        <f>$B57*($C57*CV!AD57/1000000+AF!AD57*(kmreplaf*RCaf+kminsp*IC+VIpkm*ICV*0.000001)+RTF!AD57*kmreplrtf*RCrtf)</f>
        <v>8.0923111804154148E-3</v>
      </c>
      <c r="AE57" s="134">
        <f>$B57*($C57*CV!AE57/1000000+AF!AE57*(kmreplaf*RCaf+kminsp*IC+VIpkm*ICV*0.000001)+RTF!AE57*kmreplrtf*RCrtf)</f>
        <v>7.8263078189213988E-3</v>
      </c>
      <c r="AF57" s="134">
        <f>$B57*($C57*CV!AF57/1000000+AF!AF57*(kmreplaf*RCaf+kminsp*IC+VIpkm*ICV*0.000001)+RTF!AF57*kmreplrtf*RCrtf)</f>
        <v>9.0986180354372583E-3</v>
      </c>
      <c r="AG57" s="134">
        <f>$B57*($C57*CV!AG57/1000000+AF!AG57*(kmreplaf*RCaf+kminsp*IC+VIpkm*ICV*0.000001)+RTF!AG57*kmreplrtf*RCrtf)</f>
        <v>9.5169308607239381E-3</v>
      </c>
      <c r="AH57" s="134">
        <f>$B57*($C57*CV!AH57/1000000+AF!AH57*(kmreplaf*RCaf+kminsp*IC+VIpkm*ICV*0.000001)+RTF!AH57*kmreplrtf*RCrtf)</f>
        <v>8.7244021632033632E-3</v>
      </c>
      <c r="AI57" s="134">
        <f>$B57*($C57*CV!AI57/1000000+AF!AI57*(kmreplaf*RCaf+kminsp*IC+VIpkm*ICV*0.000001)+RTF!AI57*kmreplrtf*RCrtf)</f>
        <v>8.3903459168951037E-3</v>
      </c>
      <c r="AJ57" s="134">
        <f>$B57*($C57*CV!AJ57/1000000+AF!AJ57*(kmreplaf*RCaf+kminsp*IC+VIpkm*ICV*0.000001)+RTF!AJ57*kmreplrtf*RCrtf)</f>
        <v>8.0923111804154148E-3</v>
      </c>
      <c r="AK57" s="134">
        <f>$B57*($C57*CV!AK57/1000000+AF!AK57*(kmreplaf*RCaf+kminsp*IC+VIpkm*ICV*0.000001)+RTF!AK57*kmreplrtf*RCrtf)</f>
        <v>7.8263078189213988E-3</v>
      </c>
      <c r="AL57" s="134">
        <f>$B57*($C57*CV!AL57/1000000+AF!AL57*(kmreplaf*RCaf+kminsp*IC+VIpkm*ICV*0.000001)+RTF!AL57*kmreplrtf*RCrtf)</f>
        <v>9.0986180354372583E-3</v>
      </c>
      <c r="AM57" s="134">
        <f>$B57*($C57*CV!AM57/1000000+AF!AM57*(kmreplaf*RCaf+kminsp*IC+VIpkm*ICV*0.000001)+RTF!AM57*kmreplrtf*RCrtf)</f>
        <v>9.5169308607239381E-3</v>
      </c>
      <c r="AN57" s="134">
        <f>$B57*($C57*CV!AN57/1000000+AF!AN57*(kmreplaf*RCaf+kminsp*IC+VIpkm*ICV*0.000001)+RTF!AN57*kmreplrtf*RCrtf)</f>
        <v>8.7244021632033632E-3</v>
      </c>
      <c r="AO57" s="134">
        <f>$B57*($C57*CV!AO57/1000000+AF!AO57*(kmreplaf*RCaf+kminsp*IC+VIpkm*ICV*0.000001)+RTF!AO57*kmreplrtf*RCrtf)</f>
        <v>8.3903459168951037E-3</v>
      </c>
      <c r="AP57" s="134">
        <f>$B57*($C57*CV!AP57/1000000+AF!AP57*(kmreplaf*RCaf+kminsp*IC+VIpkm*ICV*0.000001)+RTF!AP57*kmreplrtf*RCrtf)</f>
        <v>8.0923111804154148E-3</v>
      </c>
      <c r="AQ57" s="134">
        <f>$B57*($C57*CV!AQ57/1000000+AF!AQ57*(kmreplaf*RCaf+kminsp*IC+VIpkm*ICV*0.000001)+RTF!AQ57*kmreplrtf*RCrtf)</f>
        <v>7.8263078189213988E-3</v>
      </c>
      <c r="AR57" s="134">
        <f>$B57*($C57*CV!AR57/1000000+AF!AR57*(kmreplaf*RCaf+kminsp*IC+VIpkm*ICV*0.000001)+RTF!AR57*kmreplrtf*RCrtf)</f>
        <v>9.0986180354372583E-3</v>
      </c>
      <c r="AS57" s="134">
        <f>$B57*($C57*CV!AS57/1000000+AF!AS57*(kmreplaf*RCaf+kminsp*IC+VIpkm*ICV*0.000001)+RTF!AS57*kmreplrtf*RCrtf)</f>
        <v>9.5169308607239381E-3</v>
      </c>
      <c r="AT57" s="134">
        <f>$B57*($C57*CV!AT57/1000000+AF!AT57*(kmreplaf*RCaf+kminsp*IC+VIpkm*ICV*0.000001)+RTF!AT57*kmreplrtf*RCrtf)</f>
        <v>8.7244021632033632E-3</v>
      </c>
      <c r="AV57" s="90"/>
    </row>
    <row r="58" spans="1:48" x14ac:dyDescent="0.25">
      <c r="A58" s="91">
        <f>pipesizes!A51</f>
        <v>813</v>
      </c>
      <c r="B58" s="94">
        <f>pipesizes!N51/1000</f>
        <v>1.7254346412834998</v>
      </c>
      <c r="C58" s="95">
        <f>pipesizes!M51</f>
        <v>503.98886249999998</v>
      </c>
      <c r="D58" s="134">
        <f>$B58*($C58*CV!D58/1000000+AF!D58*(kmreplaf*RCaf+kminsp*IC+VIpkm*ICV*0.000001)+RTF!D58*kmreplrtf*RCrtf)</f>
        <v>1.5751863892508489E-2</v>
      </c>
      <c r="E58" s="134">
        <f>$B58*($C58*CV!E58/1000000+AF!E58*(kmreplaf*RCaf+kminsp*IC+VIpkm*ICV*0.000001)+RTF!E58*kmreplrtf*RCrtf)</f>
        <v>1.5144251078789785E-2</v>
      </c>
      <c r="F58" s="134">
        <f>$B58*($C58*CV!F58/1000000+AF!F58*(kmreplaf*RCaf+kminsp*IC+VIpkm*ICV*0.000001)+RTF!F58*kmreplrtf*RCrtf)</f>
        <v>1.4602157563641945E-2</v>
      </c>
      <c r="G58" s="134">
        <f>$B58*($C58*CV!G58/1000000+AF!G58*(kmreplaf*RCaf+kminsp*IC+VIpkm*ICV*0.000001)+RTF!G58*kmreplrtf*RCrtf)</f>
        <v>1.4118325715795381E-2</v>
      </c>
      <c r="H58" s="134">
        <f>$B58*($C58*CV!H58/1000000+AF!H58*(kmreplaf*RCaf+kminsp*IC+VIpkm*ICV*0.000001)+RTF!H58*kmreplrtf*RCrtf)</f>
        <v>1.6432522798243834E-2</v>
      </c>
      <c r="I58" s="134">
        <f>$B58*($C58*CV!I58/1000000+AF!I58*(kmreplaf*RCaf+kminsp*IC+VIpkm*ICV*0.000001)+RTF!I58*kmreplrtf*RCrtf)</f>
        <v>1.7193389375642049E-2</v>
      </c>
      <c r="J58" s="134">
        <f>$B58*($C58*CV!J58/1000000+AF!J58*(kmreplaf*RCaf+kminsp*IC+VIpkm*ICV*0.000001)+RTF!J58*kmreplrtf*RCrtf)</f>
        <v>1.8039972625705468E-2</v>
      </c>
      <c r="K58" s="134">
        <f>$B58*($C58*CV!K58/1000000+AF!K58*(kmreplaf*RCaf+kminsp*IC+VIpkm*ICV*0.000001)+RTF!K58*kmreplrtf*RCrtf)</f>
        <v>1.5144251078789785E-2</v>
      </c>
      <c r="L58" s="134">
        <f>$B58*($C58*CV!L58/1000000+AF!L58*(kmreplaf*RCaf+kminsp*IC+VIpkm*ICV*0.000001)+RTF!L58*kmreplrtf*RCrtf)</f>
        <v>1.4602157563641945E-2</v>
      </c>
      <c r="M58" s="134">
        <f>$B58*($C58*CV!M58/1000000+AF!M58*(kmreplaf*RCaf+kminsp*IC+VIpkm*ICV*0.000001)+RTF!M58*kmreplrtf*RCrtf)</f>
        <v>1.4118325715795381E-2</v>
      </c>
      <c r="N58" s="134">
        <f>$B58*($C58*CV!N58/1000000+AF!N58*(kmreplaf*RCaf+kminsp*IC+VIpkm*ICV*0.000001)+RTF!N58*kmreplrtf*RCrtf)</f>
        <v>1.6432522798243834E-2</v>
      </c>
      <c r="O58" s="134">
        <f>$B58*($C58*CV!O58/1000000+AF!O58*(kmreplaf*RCaf+kminsp*IC+VIpkm*ICV*0.000001)+RTF!O58*kmreplrtf*RCrtf)</f>
        <v>1.7193389375642049E-2</v>
      </c>
      <c r="P58" s="134">
        <f>$B58*($C58*CV!P58/1000000+AF!P58*(kmreplaf*RCaf+kminsp*IC+VIpkm*ICV*0.000001)+RTF!P58*kmreplrtf*RCrtf)</f>
        <v>1.5751863892508489E-2</v>
      </c>
      <c r="Q58" s="134">
        <f>$B58*($C58*CV!Q58/1000000+AF!Q58*(kmreplaf*RCaf+kminsp*IC+VIpkm*ICV*0.000001)+RTF!Q58*kmreplrtf*RCrtf)</f>
        <v>1.5144251078789785E-2</v>
      </c>
      <c r="R58" s="134">
        <f>$B58*($C58*CV!R58/1000000+AF!R58*(kmreplaf*RCaf+kminsp*IC+VIpkm*ICV*0.000001)+RTF!R58*kmreplrtf*RCrtf)</f>
        <v>1.4602157563641945E-2</v>
      </c>
      <c r="S58" s="134">
        <f>$B58*($C58*CV!S58/1000000+AF!S58*(kmreplaf*RCaf+kminsp*IC+VIpkm*ICV*0.000001)+RTF!S58*kmreplrtf*RCrtf)</f>
        <v>1.4118325715795381E-2</v>
      </c>
      <c r="T58" s="134">
        <f>$B58*($C58*CV!T58/1000000+AF!T58*(kmreplaf*RCaf+kminsp*IC+VIpkm*ICV*0.000001)+RTF!T58*kmreplrtf*RCrtf)</f>
        <v>1.6432522798243834E-2</v>
      </c>
      <c r="U58" s="134">
        <f>$B58*($C58*CV!U58/1000000+AF!U58*(kmreplaf*RCaf+kminsp*IC+VIpkm*ICV*0.000001)+RTF!U58*kmreplrtf*RCrtf)</f>
        <v>1.7193389375642049E-2</v>
      </c>
      <c r="V58" s="134">
        <f>$B58*($C58*CV!V58/1000000+AF!V58*(kmreplaf*RCaf+kminsp*IC+VIpkm*ICV*0.000001)+RTF!V58*kmreplrtf*RCrtf)</f>
        <v>1.5751863892508489E-2</v>
      </c>
      <c r="W58" s="134">
        <f>$B58*($C58*CV!W58/1000000+AF!W58*(kmreplaf*RCaf+kminsp*IC+VIpkm*ICV*0.000001)+RTF!W58*kmreplrtf*RCrtf)</f>
        <v>1.5144251078789785E-2</v>
      </c>
      <c r="X58" s="134">
        <f>$B58*($C58*CV!X58/1000000+AF!X58*(kmreplaf*RCaf+kminsp*IC+VIpkm*ICV*0.000001)+RTF!X58*kmreplrtf*RCrtf)</f>
        <v>1.4602157563641945E-2</v>
      </c>
      <c r="Y58" s="134">
        <f>$B58*($C58*CV!Y58/1000000+AF!Y58*(kmreplaf*RCaf+kminsp*IC+VIpkm*ICV*0.000001)+RTF!Y58*kmreplrtf*RCrtf)</f>
        <v>1.4118325715795381E-2</v>
      </c>
      <c r="Z58" s="134">
        <f>$B58*($C58*CV!Z58/1000000+AF!Z58*(kmreplaf*RCaf+kminsp*IC+VIpkm*ICV*0.000001)+RTF!Z58*kmreplrtf*RCrtf)</f>
        <v>1.6432522798243834E-2</v>
      </c>
      <c r="AA58" s="134">
        <f>$B58*($C58*CV!AA58/1000000+AF!AA58*(kmreplaf*RCaf+kminsp*IC+VIpkm*ICV*0.000001)+RTF!AA58*kmreplrtf*RCrtf)</f>
        <v>1.7193389375642049E-2</v>
      </c>
      <c r="AB58" s="134">
        <f>$B58*($C58*CV!AB58/1000000+AF!AB58*(kmreplaf*RCaf+kminsp*IC+VIpkm*ICV*0.000001)+RTF!AB58*kmreplrtf*RCrtf)</f>
        <v>1.5751863892508489E-2</v>
      </c>
      <c r="AC58" s="134">
        <f>$B58*($C58*CV!AC58/1000000+AF!AC58*(kmreplaf*RCaf+kminsp*IC+VIpkm*ICV*0.000001)+RTF!AC58*kmreplrtf*RCrtf)</f>
        <v>1.5144251078789785E-2</v>
      </c>
      <c r="AD58" s="134">
        <f>$B58*($C58*CV!AD58/1000000+AF!AD58*(kmreplaf*RCaf+kminsp*IC+VIpkm*ICV*0.000001)+RTF!AD58*kmreplrtf*RCrtf)</f>
        <v>1.4602157563641945E-2</v>
      </c>
      <c r="AE58" s="134">
        <f>$B58*($C58*CV!AE58/1000000+AF!AE58*(kmreplaf*RCaf+kminsp*IC+VIpkm*ICV*0.000001)+RTF!AE58*kmreplrtf*RCrtf)</f>
        <v>1.4118325715795381E-2</v>
      </c>
      <c r="AF58" s="134">
        <f>$B58*($C58*CV!AF58/1000000+AF!AF58*(kmreplaf*RCaf+kminsp*IC+VIpkm*ICV*0.000001)+RTF!AF58*kmreplrtf*RCrtf)</f>
        <v>1.6432522798243834E-2</v>
      </c>
      <c r="AG58" s="134">
        <f>$B58*($C58*CV!AG58/1000000+AF!AG58*(kmreplaf*RCaf+kminsp*IC+VIpkm*ICV*0.000001)+RTF!AG58*kmreplrtf*RCrtf)</f>
        <v>1.7193389375642049E-2</v>
      </c>
      <c r="AH58" s="134">
        <f>$B58*($C58*CV!AH58/1000000+AF!AH58*(kmreplaf*RCaf+kminsp*IC+VIpkm*ICV*0.000001)+RTF!AH58*kmreplrtf*RCrtf)</f>
        <v>1.5751863892508489E-2</v>
      </c>
      <c r="AI58" s="134">
        <f>$B58*($C58*CV!AI58/1000000+AF!AI58*(kmreplaf*RCaf+kminsp*IC+VIpkm*ICV*0.000001)+RTF!AI58*kmreplrtf*RCrtf)</f>
        <v>1.5144251078789785E-2</v>
      </c>
      <c r="AJ58" s="134">
        <f>$B58*($C58*CV!AJ58/1000000+AF!AJ58*(kmreplaf*RCaf+kminsp*IC+VIpkm*ICV*0.000001)+RTF!AJ58*kmreplrtf*RCrtf)</f>
        <v>1.4602157563641945E-2</v>
      </c>
      <c r="AK58" s="134">
        <f>$B58*($C58*CV!AK58/1000000+AF!AK58*(kmreplaf*RCaf+kminsp*IC+VIpkm*ICV*0.000001)+RTF!AK58*kmreplrtf*RCrtf)</f>
        <v>1.4118325715795381E-2</v>
      </c>
      <c r="AL58" s="134">
        <f>$B58*($C58*CV!AL58/1000000+AF!AL58*(kmreplaf*RCaf+kminsp*IC+VIpkm*ICV*0.000001)+RTF!AL58*kmreplrtf*RCrtf)</f>
        <v>1.6432522798243834E-2</v>
      </c>
      <c r="AM58" s="134">
        <f>$B58*($C58*CV!AM58/1000000+AF!AM58*(kmreplaf*RCaf+kminsp*IC+VIpkm*ICV*0.000001)+RTF!AM58*kmreplrtf*RCrtf)</f>
        <v>1.7193389375642049E-2</v>
      </c>
      <c r="AN58" s="134">
        <f>$B58*($C58*CV!AN58/1000000+AF!AN58*(kmreplaf*RCaf+kminsp*IC+VIpkm*ICV*0.000001)+RTF!AN58*kmreplrtf*RCrtf)</f>
        <v>1.5751863892508489E-2</v>
      </c>
      <c r="AO58" s="134">
        <f>$B58*($C58*CV!AO58/1000000+AF!AO58*(kmreplaf*RCaf+kminsp*IC+VIpkm*ICV*0.000001)+RTF!AO58*kmreplrtf*RCrtf)</f>
        <v>1.5144251078789785E-2</v>
      </c>
      <c r="AP58" s="134">
        <f>$B58*($C58*CV!AP58/1000000+AF!AP58*(kmreplaf*RCaf+kminsp*IC+VIpkm*ICV*0.000001)+RTF!AP58*kmreplrtf*RCrtf)</f>
        <v>1.4602157563641945E-2</v>
      </c>
      <c r="AQ58" s="134">
        <f>$B58*($C58*CV!AQ58/1000000+AF!AQ58*(kmreplaf*RCaf+kminsp*IC+VIpkm*ICV*0.000001)+RTF!AQ58*kmreplrtf*RCrtf)</f>
        <v>1.4118325715795381E-2</v>
      </c>
      <c r="AR58" s="134">
        <f>$B58*($C58*CV!AR58/1000000+AF!AR58*(kmreplaf*RCaf+kminsp*IC+VIpkm*ICV*0.000001)+RTF!AR58*kmreplrtf*RCrtf)</f>
        <v>1.6432522798243834E-2</v>
      </c>
      <c r="AS58" s="134">
        <f>$B58*($C58*CV!AS58/1000000+AF!AS58*(kmreplaf*RCaf+kminsp*IC+VIpkm*ICV*0.000001)+RTF!AS58*kmreplrtf*RCrtf)</f>
        <v>1.7193389375642049E-2</v>
      </c>
      <c r="AT58" s="134">
        <f>$B58*($C58*CV!AT58/1000000+AF!AT58*(kmreplaf*RCaf+kminsp*IC+VIpkm*ICV*0.000001)+RTF!AT58*kmreplrtf*RCrtf)</f>
        <v>1.5751863892508489E-2</v>
      </c>
      <c r="AV58" s="90"/>
    </row>
    <row r="59" spans="1:48" x14ac:dyDescent="0.25">
      <c r="A59" s="91">
        <f>pipesizes!A52</f>
        <v>840</v>
      </c>
      <c r="B59" s="94">
        <f>pipesizes!N52/1000</f>
        <v>8.9355369781252278</v>
      </c>
      <c r="C59" s="95">
        <f>pipesizes!M52</f>
        <v>538.01999999999987</v>
      </c>
      <c r="D59" s="134">
        <f>$B59*($C59*CV!D59/1000000+AF!D59*(kmreplaf*RCaf+kminsp*IC+VIpkm*ICV*0.000001)+RTF!D59*kmreplrtf*RCrtf)</f>
        <v>8.1574438647646727E-2</v>
      </c>
      <c r="E59" s="134">
        <f>$B59*($C59*CV!E59/1000000+AF!E59*(kmreplaf*RCaf+kminsp*IC+VIpkm*ICV*0.000001)+RTF!E59*kmreplrtf*RCrtf)</f>
        <v>7.8215310684393829E-2</v>
      </c>
      <c r="F59" s="134">
        <f>$B59*($C59*CV!F59/1000000+AF!F59*(kmreplaf*RCaf+kminsp*IC+VIpkm*ICV*0.000001)+RTF!F59*kmreplrtf*RCrtf)</f>
        <v>7.5218399749802906E-2</v>
      </c>
      <c r="G59" s="134">
        <f>$B59*($C59*CV!G59/1000000+AF!G59*(kmreplaf*RCaf+kminsp*IC+VIpkm*ICV*0.000001)+RTF!G59*kmreplrtf*RCrtf)</f>
        <v>7.2543582739827639E-2</v>
      </c>
      <c r="H59" s="134">
        <f>$B59*($C59*CV!H59/1000000+AF!H59*(kmreplaf*RCaf+kminsp*IC+VIpkm*ICV*0.000001)+RTF!H59*kmreplrtf*RCrtf)</f>
        <v>8.533739478035135E-2</v>
      </c>
      <c r="I59" s="134">
        <f>$B59*($C59*CV!I59/1000000+AF!I59*(kmreplaf*RCaf+kminsp*IC+VIpkm*ICV*0.000001)+RTF!I59*kmreplrtf*RCrtf)</f>
        <v>8.9543771174556391E-2</v>
      </c>
      <c r="J59" s="134">
        <f>$B59*($C59*CV!J59/1000000+AF!J59*(kmreplaf*RCaf+kminsp*IC+VIpkm*ICV*0.000001)+RTF!J59*kmreplrtf*RCrtf)</f>
        <v>9.4224023803043719E-2</v>
      </c>
      <c r="K59" s="134">
        <f>$B59*($C59*CV!K59/1000000+AF!K59*(kmreplaf*RCaf+kminsp*IC+VIpkm*ICV*0.000001)+RTF!K59*kmreplrtf*RCrtf)</f>
        <v>7.8215310684393829E-2</v>
      </c>
      <c r="L59" s="134">
        <f>$B59*($C59*CV!L59/1000000+AF!L59*(kmreplaf*RCaf+kminsp*IC+VIpkm*ICV*0.000001)+RTF!L59*kmreplrtf*RCrtf)</f>
        <v>7.5218399749802906E-2</v>
      </c>
      <c r="M59" s="134">
        <f>$B59*($C59*CV!M59/1000000+AF!M59*(kmreplaf*RCaf+kminsp*IC+VIpkm*ICV*0.000001)+RTF!M59*kmreplrtf*RCrtf)</f>
        <v>7.2543582739827639E-2</v>
      </c>
      <c r="N59" s="134">
        <f>$B59*($C59*CV!N59/1000000+AF!N59*(kmreplaf*RCaf+kminsp*IC+VIpkm*ICV*0.000001)+RTF!N59*kmreplrtf*RCrtf)</f>
        <v>8.533739478035135E-2</v>
      </c>
      <c r="O59" s="134">
        <f>$B59*($C59*CV!O59/1000000+AF!O59*(kmreplaf*RCaf+kminsp*IC+VIpkm*ICV*0.000001)+RTF!O59*kmreplrtf*RCrtf)</f>
        <v>8.9543771174556391E-2</v>
      </c>
      <c r="P59" s="134">
        <f>$B59*($C59*CV!P59/1000000+AF!P59*(kmreplaf*RCaf+kminsp*IC+VIpkm*ICV*0.000001)+RTF!P59*kmreplrtf*RCrtf)</f>
        <v>8.1574438647646727E-2</v>
      </c>
      <c r="Q59" s="134">
        <f>$B59*($C59*CV!Q59/1000000+AF!Q59*(kmreplaf*RCaf+kminsp*IC+VIpkm*ICV*0.000001)+RTF!Q59*kmreplrtf*RCrtf)</f>
        <v>7.8215310684393829E-2</v>
      </c>
      <c r="R59" s="134">
        <f>$B59*($C59*CV!R59/1000000+AF!R59*(kmreplaf*RCaf+kminsp*IC+VIpkm*ICV*0.000001)+RTF!R59*kmreplrtf*RCrtf)</f>
        <v>7.5218399749802906E-2</v>
      </c>
      <c r="S59" s="134">
        <f>$B59*($C59*CV!S59/1000000+AF!S59*(kmreplaf*RCaf+kminsp*IC+VIpkm*ICV*0.000001)+RTF!S59*kmreplrtf*RCrtf)</f>
        <v>7.2543582739827639E-2</v>
      </c>
      <c r="T59" s="134">
        <f>$B59*($C59*CV!T59/1000000+AF!T59*(kmreplaf*RCaf+kminsp*IC+VIpkm*ICV*0.000001)+RTF!T59*kmreplrtf*RCrtf)</f>
        <v>8.533739478035135E-2</v>
      </c>
      <c r="U59" s="134">
        <f>$B59*($C59*CV!U59/1000000+AF!U59*(kmreplaf*RCaf+kminsp*IC+VIpkm*ICV*0.000001)+RTF!U59*kmreplrtf*RCrtf)</f>
        <v>8.9543771174556391E-2</v>
      </c>
      <c r="V59" s="134">
        <f>$B59*($C59*CV!V59/1000000+AF!V59*(kmreplaf*RCaf+kminsp*IC+VIpkm*ICV*0.000001)+RTF!V59*kmreplrtf*RCrtf)</f>
        <v>8.1574438647646727E-2</v>
      </c>
      <c r="W59" s="134">
        <f>$B59*($C59*CV!W59/1000000+AF!W59*(kmreplaf*RCaf+kminsp*IC+VIpkm*ICV*0.000001)+RTF!W59*kmreplrtf*RCrtf)</f>
        <v>7.8215310684393829E-2</v>
      </c>
      <c r="X59" s="134">
        <f>$B59*($C59*CV!X59/1000000+AF!X59*(kmreplaf*RCaf+kminsp*IC+VIpkm*ICV*0.000001)+RTF!X59*kmreplrtf*RCrtf)</f>
        <v>7.5218399749802906E-2</v>
      </c>
      <c r="Y59" s="134">
        <f>$B59*($C59*CV!Y59/1000000+AF!Y59*(kmreplaf*RCaf+kminsp*IC+VIpkm*ICV*0.000001)+RTF!Y59*kmreplrtf*RCrtf)</f>
        <v>7.2543582739827639E-2</v>
      </c>
      <c r="Z59" s="134">
        <f>$B59*($C59*CV!Z59/1000000+AF!Z59*(kmreplaf*RCaf+kminsp*IC+VIpkm*ICV*0.000001)+RTF!Z59*kmreplrtf*RCrtf)</f>
        <v>8.533739478035135E-2</v>
      </c>
      <c r="AA59" s="134">
        <f>$B59*($C59*CV!AA59/1000000+AF!AA59*(kmreplaf*RCaf+kminsp*IC+VIpkm*ICV*0.000001)+RTF!AA59*kmreplrtf*RCrtf)</f>
        <v>8.9543771174556391E-2</v>
      </c>
      <c r="AB59" s="134">
        <f>$B59*($C59*CV!AB59/1000000+AF!AB59*(kmreplaf*RCaf+kminsp*IC+VIpkm*ICV*0.000001)+RTF!AB59*kmreplrtf*RCrtf)</f>
        <v>8.1574438647646727E-2</v>
      </c>
      <c r="AC59" s="134">
        <f>$B59*($C59*CV!AC59/1000000+AF!AC59*(kmreplaf*RCaf+kminsp*IC+VIpkm*ICV*0.000001)+RTF!AC59*kmreplrtf*RCrtf)</f>
        <v>7.8215310684393829E-2</v>
      </c>
      <c r="AD59" s="134">
        <f>$B59*($C59*CV!AD59/1000000+AF!AD59*(kmreplaf*RCaf+kminsp*IC+VIpkm*ICV*0.000001)+RTF!AD59*kmreplrtf*RCrtf)</f>
        <v>7.5218399749802906E-2</v>
      </c>
      <c r="AE59" s="134">
        <f>$B59*($C59*CV!AE59/1000000+AF!AE59*(kmreplaf*RCaf+kminsp*IC+VIpkm*ICV*0.000001)+RTF!AE59*kmreplrtf*RCrtf)</f>
        <v>7.2543582739827639E-2</v>
      </c>
      <c r="AF59" s="134">
        <f>$B59*($C59*CV!AF59/1000000+AF!AF59*(kmreplaf*RCaf+kminsp*IC+VIpkm*ICV*0.000001)+RTF!AF59*kmreplrtf*RCrtf)</f>
        <v>8.533739478035135E-2</v>
      </c>
      <c r="AG59" s="134">
        <f>$B59*($C59*CV!AG59/1000000+AF!AG59*(kmreplaf*RCaf+kminsp*IC+VIpkm*ICV*0.000001)+RTF!AG59*kmreplrtf*RCrtf)</f>
        <v>8.9543771174556391E-2</v>
      </c>
      <c r="AH59" s="134">
        <f>$B59*($C59*CV!AH59/1000000+AF!AH59*(kmreplaf*RCaf+kminsp*IC+VIpkm*ICV*0.000001)+RTF!AH59*kmreplrtf*RCrtf)</f>
        <v>8.1574438647646727E-2</v>
      </c>
      <c r="AI59" s="134">
        <f>$B59*($C59*CV!AI59/1000000+AF!AI59*(kmreplaf*RCaf+kminsp*IC+VIpkm*ICV*0.000001)+RTF!AI59*kmreplrtf*RCrtf)</f>
        <v>7.8215310684393829E-2</v>
      </c>
      <c r="AJ59" s="134">
        <f>$B59*($C59*CV!AJ59/1000000+AF!AJ59*(kmreplaf*RCaf+kminsp*IC+VIpkm*ICV*0.000001)+RTF!AJ59*kmreplrtf*RCrtf)</f>
        <v>7.5218399749802906E-2</v>
      </c>
      <c r="AK59" s="134">
        <f>$B59*($C59*CV!AK59/1000000+AF!AK59*(kmreplaf*RCaf+kminsp*IC+VIpkm*ICV*0.000001)+RTF!AK59*kmreplrtf*RCrtf)</f>
        <v>7.2543582739827639E-2</v>
      </c>
      <c r="AL59" s="134">
        <f>$B59*($C59*CV!AL59/1000000+AF!AL59*(kmreplaf*RCaf+kminsp*IC+VIpkm*ICV*0.000001)+RTF!AL59*kmreplrtf*RCrtf)</f>
        <v>8.533739478035135E-2</v>
      </c>
      <c r="AM59" s="134">
        <f>$B59*($C59*CV!AM59/1000000+AF!AM59*(kmreplaf*RCaf+kminsp*IC+VIpkm*ICV*0.000001)+RTF!AM59*kmreplrtf*RCrtf)</f>
        <v>8.9543771174556391E-2</v>
      </c>
      <c r="AN59" s="134">
        <f>$B59*($C59*CV!AN59/1000000+AF!AN59*(kmreplaf*RCaf+kminsp*IC+VIpkm*ICV*0.000001)+RTF!AN59*kmreplrtf*RCrtf)</f>
        <v>8.1574438647646727E-2</v>
      </c>
      <c r="AO59" s="134">
        <f>$B59*($C59*CV!AO59/1000000+AF!AO59*(kmreplaf*RCaf+kminsp*IC+VIpkm*ICV*0.000001)+RTF!AO59*kmreplrtf*RCrtf)</f>
        <v>7.8215310684393829E-2</v>
      </c>
      <c r="AP59" s="134">
        <f>$B59*($C59*CV!AP59/1000000+AF!AP59*(kmreplaf*RCaf+kminsp*IC+VIpkm*ICV*0.000001)+RTF!AP59*kmreplrtf*RCrtf)</f>
        <v>7.5218399749802906E-2</v>
      </c>
      <c r="AQ59" s="134">
        <f>$B59*($C59*CV!AQ59/1000000+AF!AQ59*(kmreplaf*RCaf+kminsp*IC+VIpkm*ICV*0.000001)+RTF!AQ59*kmreplrtf*RCrtf)</f>
        <v>7.2543582739827639E-2</v>
      </c>
      <c r="AR59" s="134">
        <f>$B59*($C59*CV!AR59/1000000+AF!AR59*(kmreplaf*RCaf+kminsp*IC+VIpkm*ICV*0.000001)+RTF!AR59*kmreplrtf*RCrtf)</f>
        <v>8.533739478035135E-2</v>
      </c>
      <c r="AS59" s="134">
        <f>$B59*($C59*CV!AS59/1000000+AF!AS59*(kmreplaf*RCaf+kminsp*IC+VIpkm*ICV*0.000001)+RTF!AS59*kmreplrtf*RCrtf)</f>
        <v>8.9543771174556391E-2</v>
      </c>
      <c r="AT59" s="134">
        <f>$B59*($C59*CV!AT59/1000000+AF!AT59*(kmreplaf*RCaf+kminsp*IC+VIpkm*ICV*0.000001)+RTF!AT59*kmreplrtf*RCrtf)</f>
        <v>8.1574438647646727E-2</v>
      </c>
      <c r="AV59" s="90"/>
    </row>
    <row r="60" spans="1:48" x14ac:dyDescent="0.25">
      <c r="A60" s="91">
        <f>pipesizes!A53</f>
        <v>850</v>
      </c>
      <c r="B60" s="94">
        <f>pipesizes!N53/1000</f>
        <v>2.20004649496E-2</v>
      </c>
      <c r="C60" s="95">
        <f>pipesizes!M53</f>
        <v>550.90624999999989</v>
      </c>
      <c r="D60" s="134">
        <f>$B60*($C60*CV!D60/1000000+AF!D60*(kmreplaf*RCaf+kminsp*IC+VIpkm*ICV*0.000001)+RTF!D60*kmreplrtf*RCrtf)</f>
        <v>2.0084697569315972E-4</v>
      </c>
      <c r="E60" s="134">
        <f>$B60*($C60*CV!E60/1000000+AF!E60*(kmreplaf*RCaf+kminsp*IC+VIpkm*ICV*0.000001)+RTF!E60*kmreplrtf*RCrtf)</f>
        <v>1.9237827019733263E-4</v>
      </c>
      <c r="F60" s="134">
        <f>$B60*($C60*CV!F60/1000000+AF!F60*(kmreplaf*RCaf+kminsp*IC+VIpkm*ICV*0.000001)+RTF!F60*kmreplrtf*RCrtf)</f>
        <v>1.8482275091378098E-4</v>
      </c>
      <c r="G60" s="134">
        <f>$B60*($C60*CV!G60/1000000+AF!G60*(kmreplaf*RCaf+kminsp*IC+VIpkm*ICV*0.000001)+RTF!G60*kmreplrtf*RCrtf)</f>
        <v>1.7807926338948512E-4</v>
      </c>
      <c r="H60" s="134">
        <f>$B60*($C60*CV!H60/1000000+AF!H60*(kmreplaf*RCaf+kminsp*IC+VIpkm*ICV*0.000001)+RTF!H60*kmreplrtf*RCrtf)</f>
        <v>2.1033377334725455E-4</v>
      </c>
      <c r="I60" s="134">
        <f>$B60*($C60*CV!I60/1000000+AF!I60*(kmreplaf*RCaf+kminsp*IC+VIpkm*ICV*0.000001)+RTF!I60*kmreplrtf*RCrtf)</f>
        <v>2.2093847887702712E-4</v>
      </c>
      <c r="J60" s="134">
        <f>$B60*($C60*CV!J60/1000000+AF!J60*(kmreplaf*RCaf+kminsp*IC+VIpkm*ICV*0.000001)+RTF!J60*kmreplrtf*RCrtf)</f>
        <v>2.3273787490787909E-4</v>
      </c>
      <c r="K60" s="134">
        <f>$B60*($C60*CV!K60/1000000+AF!K60*(kmreplaf*RCaf+kminsp*IC+VIpkm*ICV*0.000001)+RTF!K60*kmreplrtf*RCrtf)</f>
        <v>1.9237827019733263E-4</v>
      </c>
      <c r="L60" s="134">
        <f>$B60*($C60*CV!L60/1000000+AF!L60*(kmreplaf*RCaf+kminsp*IC+VIpkm*ICV*0.000001)+RTF!L60*kmreplrtf*RCrtf)</f>
        <v>1.8482275091378098E-4</v>
      </c>
      <c r="M60" s="134">
        <f>$B60*($C60*CV!M60/1000000+AF!M60*(kmreplaf*RCaf+kminsp*IC+VIpkm*ICV*0.000001)+RTF!M60*kmreplrtf*RCrtf)</f>
        <v>1.7807926338948512E-4</v>
      </c>
      <c r="N60" s="134">
        <f>$B60*($C60*CV!N60/1000000+AF!N60*(kmreplaf*RCaf+kminsp*IC+VIpkm*ICV*0.000001)+RTF!N60*kmreplrtf*RCrtf)</f>
        <v>2.1033377334725455E-4</v>
      </c>
      <c r="O60" s="134">
        <f>$B60*($C60*CV!O60/1000000+AF!O60*(kmreplaf*RCaf+kminsp*IC+VIpkm*ICV*0.000001)+RTF!O60*kmreplrtf*RCrtf)</f>
        <v>2.2093847887702712E-4</v>
      </c>
      <c r="P60" s="134">
        <f>$B60*($C60*CV!P60/1000000+AF!P60*(kmreplaf*RCaf+kminsp*IC+VIpkm*ICV*0.000001)+RTF!P60*kmreplrtf*RCrtf)</f>
        <v>2.0084697569315972E-4</v>
      </c>
      <c r="Q60" s="134">
        <f>$B60*($C60*CV!Q60/1000000+AF!Q60*(kmreplaf*RCaf+kminsp*IC+VIpkm*ICV*0.000001)+RTF!Q60*kmreplrtf*RCrtf)</f>
        <v>1.9237827019733263E-4</v>
      </c>
      <c r="R60" s="134">
        <f>$B60*($C60*CV!R60/1000000+AF!R60*(kmreplaf*RCaf+kminsp*IC+VIpkm*ICV*0.000001)+RTF!R60*kmreplrtf*RCrtf)</f>
        <v>1.8482275091378098E-4</v>
      </c>
      <c r="S60" s="134">
        <f>$B60*($C60*CV!S60/1000000+AF!S60*(kmreplaf*RCaf+kminsp*IC+VIpkm*ICV*0.000001)+RTF!S60*kmreplrtf*RCrtf)</f>
        <v>1.7807926338948512E-4</v>
      </c>
      <c r="T60" s="134">
        <f>$B60*($C60*CV!T60/1000000+AF!T60*(kmreplaf*RCaf+kminsp*IC+VIpkm*ICV*0.000001)+RTF!T60*kmreplrtf*RCrtf)</f>
        <v>2.1033377334725455E-4</v>
      </c>
      <c r="U60" s="134">
        <f>$B60*($C60*CV!U60/1000000+AF!U60*(kmreplaf*RCaf+kminsp*IC+VIpkm*ICV*0.000001)+RTF!U60*kmreplrtf*RCrtf)</f>
        <v>2.2093847887702712E-4</v>
      </c>
      <c r="V60" s="134">
        <f>$B60*($C60*CV!V60/1000000+AF!V60*(kmreplaf*RCaf+kminsp*IC+VIpkm*ICV*0.000001)+RTF!V60*kmreplrtf*RCrtf)</f>
        <v>2.0084697569315972E-4</v>
      </c>
      <c r="W60" s="134">
        <f>$B60*($C60*CV!W60/1000000+AF!W60*(kmreplaf*RCaf+kminsp*IC+VIpkm*ICV*0.000001)+RTF!W60*kmreplrtf*RCrtf)</f>
        <v>1.9237827019733263E-4</v>
      </c>
      <c r="X60" s="134">
        <f>$B60*($C60*CV!X60/1000000+AF!X60*(kmreplaf*RCaf+kminsp*IC+VIpkm*ICV*0.000001)+RTF!X60*kmreplrtf*RCrtf)</f>
        <v>1.8482275091378098E-4</v>
      </c>
      <c r="Y60" s="134">
        <f>$B60*($C60*CV!Y60/1000000+AF!Y60*(kmreplaf*RCaf+kminsp*IC+VIpkm*ICV*0.000001)+RTF!Y60*kmreplrtf*RCrtf)</f>
        <v>1.7807926338948512E-4</v>
      </c>
      <c r="Z60" s="134">
        <f>$B60*($C60*CV!Z60/1000000+AF!Z60*(kmreplaf*RCaf+kminsp*IC+VIpkm*ICV*0.000001)+RTF!Z60*kmreplrtf*RCrtf)</f>
        <v>2.1033377334725455E-4</v>
      </c>
      <c r="AA60" s="134">
        <f>$B60*($C60*CV!AA60/1000000+AF!AA60*(kmreplaf*RCaf+kminsp*IC+VIpkm*ICV*0.000001)+RTF!AA60*kmreplrtf*RCrtf)</f>
        <v>2.2093847887702712E-4</v>
      </c>
      <c r="AB60" s="134">
        <f>$B60*($C60*CV!AB60/1000000+AF!AB60*(kmreplaf*RCaf+kminsp*IC+VIpkm*ICV*0.000001)+RTF!AB60*kmreplrtf*RCrtf)</f>
        <v>2.0084697569315972E-4</v>
      </c>
      <c r="AC60" s="134">
        <f>$B60*($C60*CV!AC60/1000000+AF!AC60*(kmreplaf*RCaf+kminsp*IC+VIpkm*ICV*0.000001)+RTF!AC60*kmreplrtf*RCrtf)</f>
        <v>1.9237827019733263E-4</v>
      </c>
      <c r="AD60" s="134">
        <f>$B60*($C60*CV!AD60/1000000+AF!AD60*(kmreplaf*RCaf+kminsp*IC+VIpkm*ICV*0.000001)+RTF!AD60*kmreplrtf*RCrtf)</f>
        <v>1.8482275091378098E-4</v>
      </c>
      <c r="AE60" s="134">
        <f>$B60*($C60*CV!AE60/1000000+AF!AE60*(kmreplaf*RCaf+kminsp*IC+VIpkm*ICV*0.000001)+RTF!AE60*kmreplrtf*RCrtf)</f>
        <v>1.7807926338948512E-4</v>
      </c>
      <c r="AF60" s="134">
        <f>$B60*($C60*CV!AF60/1000000+AF!AF60*(kmreplaf*RCaf+kminsp*IC+VIpkm*ICV*0.000001)+RTF!AF60*kmreplrtf*RCrtf)</f>
        <v>2.1033377334725455E-4</v>
      </c>
      <c r="AG60" s="134">
        <f>$B60*($C60*CV!AG60/1000000+AF!AG60*(kmreplaf*RCaf+kminsp*IC+VIpkm*ICV*0.000001)+RTF!AG60*kmreplrtf*RCrtf)</f>
        <v>2.2093847887702712E-4</v>
      </c>
      <c r="AH60" s="134">
        <f>$B60*($C60*CV!AH60/1000000+AF!AH60*(kmreplaf*RCaf+kminsp*IC+VIpkm*ICV*0.000001)+RTF!AH60*kmreplrtf*RCrtf)</f>
        <v>2.0084697569315972E-4</v>
      </c>
      <c r="AI60" s="134">
        <f>$B60*($C60*CV!AI60/1000000+AF!AI60*(kmreplaf*RCaf+kminsp*IC+VIpkm*ICV*0.000001)+RTF!AI60*kmreplrtf*RCrtf)</f>
        <v>1.9237827019733263E-4</v>
      </c>
      <c r="AJ60" s="134">
        <f>$B60*($C60*CV!AJ60/1000000+AF!AJ60*(kmreplaf*RCaf+kminsp*IC+VIpkm*ICV*0.000001)+RTF!AJ60*kmreplrtf*RCrtf)</f>
        <v>1.8482275091378098E-4</v>
      </c>
      <c r="AK60" s="134">
        <f>$B60*($C60*CV!AK60/1000000+AF!AK60*(kmreplaf*RCaf+kminsp*IC+VIpkm*ICV*0.000001)+RTF!AK60*kmreplrtf*RCrtf)</f>
        <v>1.7807926338948512E-4</v>
      </c>
      <c r="AL60" s="134">
        <f>$B60*($C60*CV!AL60/1000000+AF!AL60*(kmreplaf*RCaf+kminsp*IC+VIpkm*ICV*0.000001)+RTF!AL60*kmreplrtf*RCrtf)</f>
        <v>2.1033377334725455E-4</v>
      </c>
      <c r="AM60" s="134">
        <f>$B60*($C60*CV!AM60/1000000+AF!AM60*(kmreplaf*RCaf+kminsp*IC+VIpkm*ICV*0.000001)+RTF!AM60*kmreplrtf*RCrtf)</f>
        <v>2.2093847887702712E-4</v>
      </c>
      <c r="AN60" s="134">
        <f>$B60*($C60*CV!AN60/1000000+AF!AN60*(kmreplaf*RCaf+kminsp*IC+VIpkm*ICV*0.000001)+RTF!AN60*kmreplrtf*RCrtf)</f>
        <v>2.0084697569315972E-4</v>
      </c>
      <c r="AO60" s="134">
        <f>$B60*($C60*CV!AO60/1000000+AF!AO60*(kmreplaf*RCaf+kminsp*IC+VIpkm*ICV*0.000001)+RTF!AO60*kmreplrtf*RCrtf)</f>
        <v>1.9237827019733263E-4</v>
      </c>
      <c r="AP60" s="134">
        <f>$B60*($C60*CV!AP60/1000000+AF!AP60*(kmreplaf*RCaf+kminsp*IC+VIpkm*ICV*0.000001)+RTF!AP60*kmreplrtf*RCrtf)</f>
        <v>1.8482275091378098E-4</v>
      </c>
      <c r="AQ60" s="134">
        <f>$B60*($C60*CV!AQ60/1000000+AF!AQ60*(kmreplaf*RCaf+kminsp*IC+VIpkm*ICV*0.000001)+RTF!AQ60*kmreplrtf*RCrtf)</f>
        <v>1.7807926338948512E-4</v>
      </c>
      <c r="AR60" s="134">
        <f>$B60*($C60*CV!AR60/1000000+AF!AR60*(kmreplaf*RCaf+kminsp*IC+VIpkm*ICV*0.000001)+RTF!AR60*kmreplrtf*RCrtf)</f>
        <v>2.1033377334725455E-4</v>
      </c>
      <c r="AS60" s="134">
        <f>$B60*($C60*CV!AS60/1000000+AF!AS60*(kmreplaf*RCaf+kminsp*IC+VIpkm*ICV*0.000001)+RTF!AS60*kmreplrtf*RCrtf)</f>
        <v>2.2093847887702712E-4</v>
      </c>
      <c r="AT60" s="134">
        <f>$B60*($C60*CV!AT60/1000000+AF!AT60*(kmreplaf*RCaf+kminsp*IC+VIpkm*ICV*0.000001)+RTF!AT60*kmreplrtf*RCrtf)</f>
        <v>2.0084697569315972E-4</v>
      </c>
      <c r="AV60" s="90"/>
    </row>
    <row r="61" spans="1:48" x14ac:dyDescent="0.25">
      <c r="A61" s="91">
        <f>pipesizes!A54</f>
        <v>900</v>
      </c>
      <c r="B61" s="94">
        <f>pipesizes!N54/1000</f>
        <v>122.13037880415079</v>
      </c>
      <c r="C61" s="95">
        <f>pipesizes!M54</f>
        <v>617.62499999999989</v>
      </c>
      <c r="D61" s="134">
        <f>$B61*($C61*CV!D61/1000000+AF!D61*(kmreplaf*RCaf+kminsp*IC+VIpkm*ICV*0.000001)+RTF!D61*kmreplrtf*RCrtf)</f>
        <v>1.1149544920649346</v>
      </c>
      <c r="E61" s="134">
        <f>$B61*($C61*CV!E61/1000000+AF!E61*(kmreplaf*RCaf+kminsp*IC+VIpkm*ICV*0.000001)+RTF!E61*kmreplrtf*RCrtf)</f>
        <v>1.0622489793191541</v>
      </c>
      <c r="F61" s="134">
        <f>$B61*($C61*CV!F61/1000000+AF!F61*(kmreplaf*RCaf+kminsp*IC+VIpkm*ICV*0.000001)+RTF!F61*kmreplrtf*RCrtf)</f>
        <v>1.0152267374787169</v>
      </c>
      <c r="G61" s="134">
        <f>$B61*($C61*CV!G61/1000000+AF!G61*(kmreplaf*RCaf+kminsp*IC+VIpkm*ICV*0.000001)+RTF!G61*kmreplrtf*RCrtf)</f>
        <v>0.97325822554523223</v>
      </c>
      <c r="H61" s="134">
        <f>$B61*($C61*CV!H61/1000000+AF!H61*(kmreplaf*RCaf+kminsp*IC+VIpkm*ICV*0.000001)+RTF!H61*kmreplrtf*RCrtf)</f>
        <v>1.1739961643631283</v>
      </c>
      <c r="I61" s="134">
        <f>$B61*($C61*CV!I61/1000000+AF!I61*(kmreplaf*RCaf+kminsp*IC+VIpkm*ICV*0.000001)+RTF!I61*kmreplrtf*RCrtf)</f>
        <v>1.2399952055082104</v>
      </c>
      <c r="J61" s="134">
        <f>$B61*($C61*CV!J61/1000000+AF!J61*(kmreplaf*RCaf+kminsp*IC+VIpkm*ICV*0.000001)+RTF!J61*kmreplrtf*RCrtf)</f>
        <v>1.3134294769211214</v>
      </c>
      <c r="K61" s="134">
        <f>$B61*($C61*CV!K61/1000000+AF!K61*(kmreplaf*RCaf+kminsp*IC+VIpkm*ICV*0.000001)+RTF!K61*kmreplrtf*RCrtf)</f>
        <v>1.0622489793191541</v>
      </c>
      <c r="L61" s="134">
        <f>$B61*($C61*CV!L61/1000000+AF!L61*(kmreplaf*RCaf+kminsp*IC+VIpkm*ICV*0.000001)+RTF!L61*kmreplrtf*RCrtf)</f>
        <v>1.0152267374787169</v>
      </c>
      <c r="M61" s="134">
        <f>$B61*($C61*CV!M61/1000000+AF!M61*(kmreplaf*RCaf+kminsp*IC+VIpkm*ICV*0.000001)+RTF!M61*kmreplrtf*RCrtf)</f>
        <v>0.97325822554523223</v>
      </c>
      <c r="N61" s="134">
        <f>$B61*($C61*CV!N61/1000000+AF!N61*(kmreplaf*RCaf+kminsp*IC+VIpkm*ICV*0.000001)+RTF!N61*kmreplrtf*RCrtf)</f>
        <v>1.1739961643631283</v>
      </c>
      <c r="O61" s="134">
        <f>$B61*($C61*CV!O61/1000000+AF!O61*(kmreplaf*RCaf+kminsp*IC+VIpkm*ICV*0.000001)+RTF!O61*kmreplrtf*RCrtf)</f>
        <v>1.2399952055082104</v>
      </c>
      <c r="P61" s="134">
        <f>$B61*($C61*CV!P61/1000000+AF!P61*(kmreplaf*RCaf+kminsp*IC+VIpkm*ICV*0.000001)+RTF!P61*kmreplrtf*RCrtf)</f>
        <v>1.1149544920649346</v>
      </c>
      <c r="Q61" s="134">
        <f>$B61*($C61*CV!Q61/1000000+AF!Q61*(kmreplaf*RCaf+kminsp*IC+VIpkm*ICV*0.000001)+RTF!Q61*kmreplrtf*RCrtf)</f>
        <v>1.0622489793191541</v>
      </c>
      <c r="R61" s="134">
        <f>$B61*($C61*CV!R61/1000000+AF!R61*(kmreplaf*RCaf+kminsp*IC+VIpkm*ICV*0.000001)+RTF!R61*kmreplrtf*RCrtf)</f>
        <v>1.0152267374787169</v>
      </c>
      <c r="S61" s="134">
        <f>$B61*($C61*CV!S61/1000000+AF!S61*(kmreplaf*RCaf+kminsp*IC+VIpkm*ICV*0.000001)+RTF!S61*kmreplrtf*RCrtf)</f>
        <v>0.97325822554523223</v>
      </c>
      <c r="T61" s="134">
        <f>$B61*($C61*CV!T61/1000000+AF!T61*(kmreplaf*RCaf+kminsp*IC+VIpkm*ICV*0.000001)+RTF!T61*kmreplrtf*RCrtf)</f>
        <v>1.1739961643631283</v>
      </c>
      <c r="U61" s="134">
        <f>$B61*($C61*CV!U61/1000000+AF!U61*(kmreplaf*RCaf+kminsp*IC+VIpkm*ICV*0.000001)+RTF!U61*kmreplrtf*RCrtf)</f>
        <v>1.2399952055082104</v>
      </c>
      <c r="V61" s="134">
        <f>$B61*($C61*CV!V61/1000000+AF!V61*(kmreplaf*RCaf+kminsp*IC+VIpkm*ICV*0.000001)+RTF!V61*kmreplrtf*RCrtf)</f>
        <v>1.1149544920649346</v>
      </c>
      <c r="W61" s="134">
        <f>$B61*($C61*CV!W61/1000000+AF!W61*(kmreplaf*RCaf+kminsp*IC+VIpkm*ICV*0.000001)+RTF!W61*kmreplrtf*RCrtf)</f>
        <v>1.0622489793191541</v>
      </c>
      <c r="X61" s="134">
        <f>$B61*($C61*CV!X61/1000000+AF!X61*(kmreplaf*RCaf+kminsp*IC+VIpkm*ICV*0.000001)+RTF!X61*kmreplrtf*RCrtf)</f>
        <v>1.0152267374787169</v>
      </c>
      <c r="Y61" s="134">
        <f>$B61*($C61*CV!Y61/1000000+AF!Y61*(kmreplaf*RCaf+kminsp*IC+VIpkm*ICV*0.000001)+RTF!Y61*kmreplrtf*RCrtf)</f>
        <v>0.97325822554523223</v>
      </c>
      <c r="Z61" s="134">
        <f>$B61*($C61*CV!Z61/1000000+AF!Z61*(kmreplaf*RCaf+kminsp*IC+VIpkm*ICV*0.000001)+RTF!Z61*kmreplrtf*RCrtf)</f>
        <v>1.1739961643631283</v>
      </c>
      <c r="AA61" s="134">
        <f>$B61*($C61*CV!AA61/1000000+AF!AA61*(kmreplaf*RCaf+kminsp*IC+VIpkm*ICV*0.000001)+RTF!AA61*kmreplrtf*RCrtf)</f>
        <v>1.2399952055082104</v>
      </c>
      <c r="AB61" s="134">
        <f>$B61*($C61*CV!AB61/1000000+AF!AB61*(kmreplaf*RCaf+kminsp*IC+VIpkm*ICV*0.000001)+RTF!AB61*kmreplrtf*RCrtf)</f>
        <v>1.1149544920649346</v>
      </c>
      <c r="AC61" s="134">
        <f>$B61*($C61*CV!AC61/1000000+AF!AC61*(kmreplaf*RCaf+kminsp*IC+VIpkm*ICV*0.000001)+RTF!AC61*kmreplrtf*RCrtf)</f>
        <v>1.0622489793191541</v>
      </c>
      <c r="AD61" s="134">
        <f>$B61*($C61*CV!AD61/1000000+AF!AD61*(kmreplaf*RCaf+kminsp*IC+VIpkm*ICV*0.000001)+RTF!AD61*kmreplrtf*RCrtf)</f>
        <v>1.0152267374787169</v>
      </c>
      <c r="AE61" s="134">
        <f>$B61*($C61*CV!AE61/1000000+AF!AE61*(kmreplaf*RCaf+kminsp*IC+VIpkm*ICV*0.000001)+RTF!AE61*kmreplrtf*RCrtf)</f>
        <v>0.97325822554523223</v>
      </c>
      <c r="AF61" s="134">
        <f>$B61*($C61*CV!AF61/1000000+AF!AF61*(kmreplaf*RCaf+kminsp*IC+VIpkm*ICV*0.000001)+RTF!AF61*kmreplrtf*RCrtf)</f>
        <v>1.1739961643631283</v>
      </c>
      <c r="AG61" s="134">
        <f>$B61*($C61*CV!AG61/1000000+AF!AG61*(kmreplaf*RCaf+kminsp*IC+VIpkm*ICV*0.000001)+RTF!AG61*kmreplrtf*RCrtf)</f>
        <v>1.2399952055082104</v>
      </c>
      <c r="AH61" s="134">
        <f>$B61*($C61*CV!AH61/1000000+AF!AH61*(kmreplaf*RCaf+kminsp*IC+VIpkm*ICV*0.000001)+RTF!AH61*kmreplrtf*RCrtf)</f>
        <v>1.1149544920649346</v>
      </c>
      <c r="AI61" s="134">
        <f>$B61*($C61*CV!AI61/1000000+AF!AI61*(kmreplaf*RCaf+kminsp*IC+VIpkm*ICV*0.000001)+RTF!AI61*kmreplrtf*RCrtf)</f>
        <v>1.0622489793191541</v>
      </c>
      <c r="AJ61" s="134">
        <f>$B61*($C61*CV!AJ61/1000000+AF!AJ61*(kmreplaf*RCaf+kminsp*IC+VIpkm*ICV*0.000001)+RTF!AJ61*kmreplrtf*RCrtf)</f>
        <v>1.0152267374787169</v>
      </c>
      <c r="AK61" s="134">
        <f>$B61*($C61*CV!AK61/1000000+AF!AK61*(kmreplaf*RCaf+kminsp*IC+VIpkm*ICV*0.000001)+RTF!AK61*kmreplrtf*RCrtf)</f>
        <v>0.97325822554523223</v>
      </c>
      <c r="AL61" s="134">
        <f>$B61*($C61*CV!AL61/1000000+AF!AL61*(kmreplaf*RCaf+kminsp*IC+VIpkm*ICV*0.000001)+RTF!AL61*kmreplrtf*RCrtf)</f>
        <v>1.1739961643631283</v>
      </c>
      <c r="AM61" s="134">
        <f>$B61*($C61*CV!AM61/1000000+AF!AM61*(kmreplaf*RCaf+kminsp*IC+VIpkm*ICV*0.000001)+RTF!AM61*kmreplrtf*RCrtf)</f>
        <v>1.2399952055082104</v>
      </c>
      <c r="AN61" s="134">
        <f>$B61*($C61*CV!AN61/1000000+AF!AN61*(kmreplaf*RCaf+kminsp*IC+VIpkm*ICV*0.000001)+RTF!AN61*kmreplrtf*RCrtf)</f>
        <v>1.1149544920649346</v>
      </c>
      <c r="AO61" s="134">
        <f>$B61*($C61*CV!AO61/1000000+AF!AO61*(kmreplaf*RCaf+kminsp*IC+VIpkm*ICV*0.000001)+RTF!AO61*kmreplrtf*RCrtf)</f>
        <v>1.0622489793191541</v>
      </c>
      <c r="AP61" s="134">
        <f>$B61*($C61*CV!AP61/1000000+AF!AP61*(kmreplaf*RCaf+kminsp*IC+VIpkm*ICV*0.000001)+RTF!AP61*kmreplrtf*RCrtf)</f>
        <v>1.0152267374787169</v>
      </c>
      <c r="AQ61" s="134">
        <f>$B61*($C61*CV!AQ61/1000000+AF!AQ61*(kmreplaf*RCaf+kminsp*IC+VIpkm*ICV*0.000001)+RTF!AQ61*kmreplrtf*RCrtf)</f>
        <v>0.97325822554523223</v>
      </c>
      <c r="AR61" s="134">
        <f>$B61*($C61*CV!AR61/1000000+AF!AR61*(kmreplaf*RCaf+kminsp*IC+VIpkm*ICV*0.000001)+RTF!AR61*kmreplrtf*RCrtf)</f>
        <v>1.1739961643631283</v>
      </c>
      <c r="AS61" s="134">
        <f>$B61*($C61*CV!AS61/1000000+AF!AS61*(kmreplaf*RCaf+kminsp*IC+VIpkm*ICV*0.000001)+RTF!AS61*kmreplrtf*RCrtf)</f>
        <v>1.2399952055082104</v>
      </c>
      <c r="AT61" s="134">
        <f>$B61*($C61*CV!AT61/1000000+AF!AT61*(kmreplaf*RCaf+kminsp*IC+VIpkm*ICV*0.000001)+RTF!AT61*kmreplrtf*RCrtf)</f>
        <v>1.1149544920649346</v>
      </c>
      <c r="AV61" s="90"/>
    </row>
    <row r="62" spans="1:48" x14ac:dyDescent="0.25">
      <c r="A62" s="91">
        <f>pipesizes!A55</f>
        <v>1000</v>
      </c>
      <c r="B62" s="94">
        <f>pipesizes!N55/1000</f>
        <v>2.7902539191929123</v>
      </c>
      <c r="C62" s="95">
        <f>pipesizes!M55</f>
        <v>762.5</v>
      </c>
      <c r="D62" s="134">
        <f>$B62*($C62*CV!D62/1000000+AF!D62*(kmreplaf*RCaf+kminsp*IC+VIpkm*ICV*0.000001)+RTF!D62*kmreplrtf*RCrtf)</f>
        <v>2.5472828068393693E-2</v>
      </c>
      <c r="E62" s="134">
        <f>$B62*($C62*CV!E62/1000000+AF!E62*(kmreplaf*RCaf+kminsp*IC+VIpkm*ICV*0.000001)+RTF!E62*kmreplrtf*RCrtf)</f>
        <v>2.3986238617871733E-2</v>
      </c>
      <c r="F62" s="134">
        <f>$B62*($C62*CV!F62/1000000+AF!F62*(kmreplaf*RCaf+kminsp*IC+VIpkm*ICV*0.000001)+RTF!F62*kmreplrtf*RCrtf)</f>
        <v>2.2659949108137629E-2</v>
      </c>
      <c r="G62" s="134">
        <f>$B62*($C62*CV!G62/1000000+AF!G62*(kmreplaf*RCaf+kminsp*IC+VIpkm*ICV*0.000001)+RTF!G62*kmreplrtf*RCrtf)</f>
        <v>2.1476202971460145E-2</v>
      </c>
      <c r="H62" s="134">
        <f>$B62*($C62*CV!H62/1000000+AF!H62*(kmreplaf*RCaf+kminsp*IC+VIpkm*ICV*0.000001)+RTF!H62*kmreplrtf*RCrtf)</f>
        <v>2.7138132561360537E-2</v>
      </c>
      <c r="I62" s="134">
        <f>$B62*($C62*CV!I62/1000000+AF!I62*(kmreplaf*RCaf+kminsp*IC+VIpkm*ICV*0.000001)+RTF!I62*kmreplrtf*RCrtf)</f>
        <v>2.8999673663978848E-2</v>
      </c>
      <c r="J62" s="134">
        <f>$B62*($C62*CV!J62/1000000+AF!J62*(kmreplaf*RCaf+kminsp*IC+VIpkm*ICV*0.000001)+RTF!J62*kmreplrtf*RCrtf)</f>
        <v>3.1070929733827812E-2</v>
      </c>
      <c r="K62" s="134">
        <f>$B62*($C62*CV!K62/1000000+AF!K62*(kmreplaf*RCaf+kminsp*IC+VIpkm*ICV*0.000001)+RTF!K62*kmreplrtf*RCrtf)</f>
        <v>2.3986238617871733E-2</v>
      </c>
      <c r="L62" s="134">
        <f>$B62*($C62*CV!L62/1000000+AF!L62*(kmreplaf*RCaf+kminsp*IC+VIpkm*ICV*0.000001)+RTF!L62*kmreplrtf*RCrtf)</f>
        <v>2.2659949108137629E-2</v>
      </c>
      <c r="M62" s="134">
        <f>$B62*($C62*CV!M62/1000000+AF!M62*(kmreplaf*RCaf+kminsp*IC+VIpkm*ICV*0.000001)+RTF!M62*kmreplrtf*RCrtf)</f>
        <v>2.1476202971460145E-2</v>
      </c>
      <c r="N62" s="134">
        <f>$B62*($C62*CV!N62/1000000+AF!N62*(kmreplaf*RCaf+kminsp*IC+VIpkm*ICV*0.000001)+RTF!N62*kmreplrtf*RCrtf)</f>
        <v>2.7138132561360537E-2</v>
      </c>
      <c r="O62" s="134">
        <f>$B62*($C62*CV!O62/1000000+AF!O62*(kmreplaf*RCaf+kminsp*IC+VIpkm*ICV*0.000001)+RTF!O62*kmreplrtf*RCrtf)</f>
        <v>2.8999673663978848E-2</v>
      </c>
      <c r="P62" s="134">
        <f>$B62*($C62*CV!P62/1000000+AF!P62*(kmreplaf*RCaf+kminsp*IC+VIpkm*ICV*0.000001)+RTF!P62*kmreplrtf*RCrtf)</f>
        <v>2.5472828068393693E-2</v>
      </c>
      <c r="Q62" s="134">
        <f>$B62*($C62*CV!Q62/1000000+AF!Q62*(kmreplaf*RCaf+kminsp*IC+VIpkm*ICV*0.000001)+RTF!Q62*kmreplrtf*RCrtf)</f>
        <v>2.3986238617871733E-2</v>
      </c>
      <c r="R62" s="134">
        <f>$B62*($C62*CV!R62/1000000+AF!R62*(kmreplaf*RCaf+kminsp*IC+VIpkm*ICV*0.000001)+RTF!R62*kmreplrtf*RCrtf)</f>
        <v>2.2659949108137629E-2</v>
      </c>
      <c r="S62" s="134">
        <f>$B62*($C62*CV!S62/1000000+AF!S62*(kmreplaf*RCaf+kminsp*IC+VIpkm*ICV*0.000001)+RTF!S62*kmreplrtf*RCrtf)</f>
        <v>2.1476202971460145E-2</v>
      </c>
      <c r="T62" s="134">
        <f>$B62*($C62*CV!T62/1000000+AF!T62*(kmreplaf*RCaf+kminsp*IC+VIpkm*ICV*0.000001)+RTF!T62*kmreplrtf*RCrtf)</f>
        <v>2.7138132561360537E-2</v>
      </c>
      <c r="U62" s="134">
        <f>$B62*($C62*CV!U62/1000000+AF!U62*(kmreplaf*RCaf+kminsp*IC+VIpkm*ICV*0.000001)+RTF!U62*kmreplrtf*RCrtf)</f>
        <v>2.8999673663978848E-2</v>
      </c>
      <c r="V62" s="134">
        <f>$B62*($C62*CV!V62/1000000+AF!V62*(kmreplaf*RCaf+kminsp*IC+VIpkm*ICV*0.000001)+RTF!V62*kmreplrtf*RCrtf)</f>
        <v>2.5472828068393693E-2</v>
      </c>
      <c r="W62" s="134">
        <f>$B62*($C62*CV!W62/1000000+AF!W62*(kmreplaf*RCaf+kminsp*IC+VIpkm*ICV*0.000001)+RTF!W62*kmreplrtf*RCrtf)</f>
        <v>2.3986238617871733E-2</v>
      </c>
      <c r="X62" s="134">
        <f>$B62*($C62*CV!X62/1000000+AF!X62*(kmreplaf*RCaf+kminsp*IC+VIpkm*ICV*0.000001)+RTF!X62*kmreplrtf*RCrtf)</f>
        <v>2.2659949108137629E-2</v>
      </c>
      <c r="Y62" s="134">
        <f>$B62*($C62*CV!Y62/1000000+AF!Y62*(kmreplaf*RCaf+kminsp*IC+VIpkm*ICV*0.000001)+RTF!Y62*kmreplrtf*RCrtf)</f>
        <v>2.1476202971460145E-2</v>
      </c>
      <c r="Z62" s="134">
        <f>$B62*($C62*CV!Z62/1000000+AF!Z62*(kmreplaf*RCaf+kminsp*IC+VIpkm*ICV*0.000001)+RTF!Z62*kmreplrtf*RCrtf)</f>
        <v>2.7138132561360537E-2</v>
      </c>
      <c r="AA62" s="134">
        <f>$B62*($C62*CV!AA62/1000000+AF!AA62*(kmreplaf*RCaf+kminsp*IC+VIpkm*ICV*0.000001)+RTF!AA62*kmreplrtf*RCrtf)</f>
        <v>2.8999673663978848E-2</v>
      </c>
      <c r="AB62" s="134">
        <f>$B62*($C62*CV!AB62/1000000+AF!AB62*(kmreplaf*RCaf+kminsp*IC+VIpkm*ICV*0.000001)+RTF!AB62*kmreplrtf*RCrtf)</f>
        <v>2.5472828068393693E-2</v>
      </c>
      <c r="AC62" s="134">
        <f>$B62*($C62*CV!AC62/1000000+AF!AC62*(kmreplaf*RCaf+kminsp*IC+VIpkm*ICV*0.000001)+RTF!AC62*kmreplrtf*RCrtf)</f>
        <v>2.3986238617871733E-2</v>
      </c>
      <c r="AD62" s="134">
        <f>$B62*($C62*CV!AD62/1000000+AF!AD62*(kmreplaf*RCaf+kminsp*IC+VIpkm*ICV*0.000001)+RTF!AD62*kmreplrtf*RCrtf)</f>
        <v>2.2659949108137629E-2</v>
      </c>
      <c r="AE62" s="134">
        <f>$B62*($C62*CV!AE62/1000000+AF!AE62*(kmreplaf*RCaf+kminsp*IC+VIpkm*ICV*0.000001)+RTF!AE62*kmreplrtf*RCrtf)</f>
        <v>2.1476202971460145E-2</v>
      </c>
      <c r="AF62" s="134">
        <f>$B62*($C62*CV!AF62/1000000+AF!AF62*(kmreplaf*RCaf+kminsp*IC+VIpkm*ICV*0.000001)+RTF!AF62*kmreplrtf*RCrtf)</f>
        <v>2.7138132561360537E-2</v>
      </c>
      <c r="AG62" s="134">
        <f>$B62*($C62*CV!AG62/1000000+AF!AG62*(kmreplaf*RCaf+kminsp*IC+VIpkm*ICV*0.000001)+RTF!AG62*kmreplrtf*RCrtf)</f>
        <v>2.8999673663978848E-2</v>
      </c>
      <c r="AH62" s="134">
        <f>$B62*($C62*CV!AH62/1000000+AF!AH62*(kmreplaf*RCaf+kminsp*IC+VIpkm*ICV*0.000001)+RTF!AH62*kmreplrtf*RCrtf)</f>
        <v>2.5472828068393693E-2</v>
      </c>
      <c r="AI62" s="134">
        <f>$B62*($C62*CV!AI62/1000000+AF!AI62*(kmreplaf*RCaf+kminsp*IC+VIpkm*ICV*0.000001)+RTF!AI62*kmreplrtf*RCrtf)</f>
        <v>2.3986238617871733E-2</v>
      </c>
      <c r="AJ62" s="134">
        <f>$B62*($C62*CV!AJ62/1000000+AF!AJ62*(kmreplaf*RCaf+kminsp*IC+VIpkm*ICV*0.000001)+RTF!AJ62*kmreplrtf*RCrtf)</f>
        <v>2.2659949108137629E-2</v>
      </c>
      <c r="AK62" s="134">
        <f>$B62*($C62*CV!AK62/1000000+AF!AK62*(kmreplaf*RCaf+kminsp*IC+VIpkm*ICV*0.000001)+RTF!AK62*kmreplrtf*RCrtf)</f>
        <v>2.1476202971460145E-2</v>
      </c>
      <c r="AL62" s="134">
        <f>$B62*($C62*CV!AL62/1000000+AF!AL62*(kmreplaf*RCaf+kminsp*IC+VIpkm*ICV*0.000001)+RTF!AL62*kmreplrtf*RCrtf)</f>
        <v>2.7138132561360537E-2</v>
      </c>
      <c r="AM62" s="134">
        <f>$B62*($C62*CV!AM62/1000000+AF!AM62*(kmreplaf*RCaf+kminsp*IC+VIpkm*ICV*0.000001)+RTF!AM62*kmreplrtf*RCrtf)</f>
        <v>2.8999673663978848E-2</v>
      </c>
      <c r="AN62" s="134">
        <f>$B62*($C62*CV!AN62/1000000+AF!AN62*(kmreplaf*RCaf+kminsp*IC+VIpkm*ICV*0.000001)+RTF!AN62*kmreplrtf*RCrtf)</f>
        <v>2.5472828068393693E-2</v>
      </c>
      <c r="AO62" s="134">
        <f>$B62*($C62*CV!AO62/1000000+AF!AO62*(kmreplaf*RCaf+kminsp*IC+VIpkm*ICV*0.000001)+RTF!AO62*kmreplrtf*RCrtf)</f>
        <v>2.3986238617871733E-2</v>
      </c>
      <c r="AP62" s="134">
        <f>$B62*($C62*CV!AP62/1000000+AF!AP62*(kmreplaf*RCaf+kminsp*IC+VIpkm*ICV*0.000001)+RTF!AP62*kmreplrtf*RCrtf)</f>
        <v>2.2659949108137629E-2</v>
      </c>
      <c r="AQ62" s="134">
        <f>$B62*($C62*CV!AQ62/1000000+AF!AQ62*(kmreplaf*RCaf+kminsp*IC+VIpkm*ICV*0.000001)+RTF!AQ62*kmreplrtf*RCrtf)</f>
        <v>2.1476202971460145E-2</v>
      </c>
      <c r="AR62" s="134">
        <f>$B62*($C62*CV!AR62/1000000+AF!AR62*(kmreplaf*RCaf+kminsp*IC+VIpkm*ICV*0.000001)+RTF!AR62*kmreplrtf*RCrtf)</f>
        <v>2.7138132561360537E-2</v>
      </c>
      <c r="AS62" s="134">
        <f>$B62*($C62*CV!AS62/1000000+AF!AS62*(kmreplaf*RCaf+kminsp*IC+VIpkm*ICV*0.000001)+RTF!AS62*kmreplrtf*RCrtf)</f>
        <v>2.8999673663978848E-2</v>
      </c>
      <c r="AT62" s="134">
        <f>$B62*($C62*CV!AT62/1000000+AF!AT62*(kmreplaf*RCaf+kminsp*IC+VIpkm*ICV*0.000001)+RTF!AT62*kmreplrtf*RCrtf)</f>
        <v>2.5472828068393693E-2</v>
      </c>
      <c r="AV62" s="90"/>
    </row>
    <row r="63" spans="1:48" x14ac:dyDescent="0.25">
      <c r="A63" s="91">
        <f>pipesizes!A56</f>
        <v>1050</v>
      </c>
      <c r="B63" s="94">
        <f>pipesizes!N56/1000</f>
        <v>44.363061818611222</v>
      </c>
      <c r="C63" s="95">
        <f>pipesizes!M56</f>
        <v>840.65625</v>
      </c>
      <c r="D63" s="134">
        <f>$B63*($C63*CV!D63/1000000+AF!D63*(kmreplaf*RCaf+kminsp*IC+VIpkm*ICV*0.000001)+RTF!D63*kmreplrtf*RCrtf)</f>
        <v>0.40499993155457154</v>
      </c>
      <c r="E63" s="134">
        <f>$B63*($C63*CV!E63/1000000+AF!E63*(kmreplaf*RCaf+kminsp*IC+VIpkm*ICV*0.000001)+RTF!E63*kmreplrtf*RCrtf)</f>
        <v>0.37894155051952094</v>
      </c>
      <c r="F63" s="134">
        <f>$B63*($C63*CV!F63/1000000+AF!F63*(kmreplaf*RCaf+kminsp*IC+VIpkm*ICV*0.000001)+RTF!F63*kmreplrtf*RCrtf)</f>
        <v>0.35569306224637542</v>
      </c>
      <c r="G63" s="134">
        <f>$B63*($C63*CV!G63/1000000+AF!G63*(kmreplaf*RCaf+kminsp*IC+VIpkm*ICV*0.000001)+RTF!G63*kmreplrtf*RCrtf)</f>
        <v>0.33494321240216973</v>
      </c>
      <c r="H63" s="134">
        <f>$B63*($C63*CV!H63/1000000+AF!H63*(kmreplaf*RCaf+kminsp*IC+VIpkm*ICV*0.000001)+RTF!H63*kmreplrtf*RCrtf)</f>
        <v>0.43419100310554687</v>
      </c>
      <c r="I63" s="134">
        <f>$B63*($C63*CV!I63/1000000+AF!I63*(kmreplaf*RCaf+kminsp*IC+VIpkm*ICV*0.000001)+RTF!I63*kmreplrtf*RCrtf)</f>
        <v>0.46682190018839936</v>
      </c>
      <c r="J63" s="134">
        <f>$B63*($C63*CV!J63/1000000+AF!J63*(kmreplaf*RCaf+kminsp*IC+VIpkm*ICV*0.000001)+RTF!J63*kmreplrtf*RCrtf)</f>
        <v>0.50312888452111804</v>
      </c>
      <c r="K63" s="134">
        <f>$B63*($C63*CV!K63/1000000+AF!K63*(kmreplaf*RCaf+kminsp*IC+VIpkm*ICV*0.000001)+RTF!K63*kmreplrtf*RCrtf)</f>
        <v>0.37894155051952094</v>
      </c>
      <c r="L63" s="134">
        <f>$B63*($C63*CV!L63/1000000+AF!L63*(kmreplaf*RCaf+kminsp*IC+VIpkm*ICV*0.000001)+RTF!L63*kmreplrtf*RCrtf)</f>
        <v>0.35569306224637542</v>
      </c>
      <c r="M63" s="134">
        <f>$B63*($C63*CV!M63/1000000+AF!M63*(kmreplaf*RCaf+kminsp*IC+VIpkm*ICV*0.000001)+RTF!M63*kmreplrtf*RCrtf)</f>
        <v>0.33494321240216973</v>
      </c>
      <c r="N63" s="134">
        <f>$B63*($C63*CV!N63/1000000+AF!N63*(kmreplaf*RCaf+kminsp*IC+VIpkm*ICV*0.000001)+RTF!N63*kmreplrtf*RCrtf)</f>
        <v>0.43419100310554687</v>
      </c>
      <c r="O63" s="134">
        <f>$B63*($C63*CV!O63/1000000+AF!O63*(kmreplaf*RCaf+kminsp*IC+VIpkm*ICV*0.000001)+RTF!O63*kmreplrtf*RCrtf)</f>
        <v>0.46682190018839936</v>
      </c>
      <c r="P63" s="134">
        <f>$B63*($C63*CV!P63/1000000+AF!P63*(kmreplaf*RCaf+kminsp*IC+VIpkm*ICV*0.000001)+RTF!P63*kmreplrtf*RCrtf)</f>
        <v>0.40499993155457154</v>
      </c>
      <c r="Q63" s="134">
        <f>$B63*($C63*CV!Q63/1000000+AF!Q63*(kmreplaf*RCaf+kminsp*IC+VIpkm*ICV*0.000001)+RTF!Q63*kmreplrtf*RCrtf)</f>
        <v>0.37894155051952094</v>
      </c>
      <c r="R63" s="134">
        <f>$B63*($C63*CV!R63/1000000+AF!R63*(kmreplaf*RCaf+kminsp*IC+VIpkm*ICV*0.000001)+RTF!R63*kmreplrtf*RCrtf)</f>
        <v>0.35569306224637542</v>
      </c>
      <c r="S63" s="134">
        <f>$B63*($C63*CV!S63/1000000+AF!S63*(kmreplaf*RCaf+kminsp*IC+VIpkm*ICV*0.000001)+RTF!S63*kmreplrtf*RCrtf)</f>
        <v>0.33494321240216973</v>
      </c>
      <c r="T63" s="134">
        <f>$B63*($C63*CV!T63/1000000+AF!T63*(kmreplaf*RCaf+kminsp*IC+VIpkm*ICV*0.000001)+RTF!T63*kmreplrtf*RCrtf)</f>
        <v>0.43419100310554687</v>
      </c>
      <c r="U63" s="134">
        <f>$B63*($C63*CV!U63/1000000+AF!U63*(kmreplaf*RCaf+kminsp*IC+VIpkm*ICV*0.000001)+RTF!U63*kmreplrtf*RCrtf)</f>
        <v>0.46682190018839936</v>
      </c>
      <c r="V63" s="134">
        <f>$B63*($C63*CV!V63/1000000+AF!V63*(kmreplaf*RCaf+kminsp*IC+VIpkm*ICV*0.000001)+RTF!V63*kmreplrtf*RCrtf)</f>
        <v>0.40499993155457154</v>
      </c>
      <c r="W63" s="134">
        <f>$B63*($C63*CV!W63/1000000+AF!W63*(kmreplaf*RCaf+kminsp*IC+VIpkm*ICV*0.000001)+RTF!W63*kmreplrtf*RCrtf)</f>
        <v>0.37894155051952094</v>
      </c>
      <c r="X63" s="134">
        <f>$B63*($C63*CV!X63/1000000+AF!X63*(kmreplaf*RCaf+kminsp*IC+VIpkm*ICV*0.000001)+RTF!X63*kmreplrtf*RCrtf)</f>
        <v>0.35569306224637542</v>
      </c>
      <c r="Y63" s="134">
        <f>$B63*($C63*CV!Y63/1000000+AF!Y63*(kmreplaf*RCaf+kminsp*IC+VIpkm*ICV*0.000001)+RTF!Y63*kmreplrtf*RCrtf)</f>
        <v>0.33494321240216973</v>
      </c>
      <c r="Z63" s="134">
        <f>$B63*($C63*CV!Z63/1000000+AF!Z63*(kmreplaf*RCaf+kminsp*IC+VIpkm*ICV*0.000001)+RTF!Z63*kmreplrtf*RCrtf)</f>
        <v>0.43419100310554687</v>
      </c>
      <c r="AA63" s="134">
        <f>$B63*($C63*CV!AA63/1000000+AF!AA63*(kmreplaf*RCaf+kminsp*IC+VIpkm*ICV*0.000001)+RTF!AA63*kmreplrtf*RCrtf)</f>
        <v>0.46682190018839936</v>
      </c>
      <c r="AB63" s="134">
        <f>$B63*($C63*CV!AB63/1000000+AF!AB63*(kmreplaf*RCaf+kminsp*IC+VIpkm*ICV*0.000001)+RTF!AB63*kmreplrtf*RCrtf)</f>
        <v>0.40499993155457154</v>
      </c>
      <c r="AC63" s="134">
        <f>$B63*($C63*CV!AC63/1000000+AF!AC63*(kmreplaf*RCaf+kminsp*IC+VIpkm*ICV*0.000001)+RTF!AC63*kmreplrtf*RCrtf)</f>
        <v>0.37894155051952094</v>
      </c>
      <c r="AD63" s="134">
        <f>$B63*($C63*CV!AD63/1000000+AF!AD63*(kmreplaf*RCaf+kminsp*IC+VIpkm*ICV*0.000001)+RTF!AD63*kmreplrtf*RCrtf)</f>
        <v>0.35569306224637542</v>
      </c>
      <c r="AE63" s="134">
        <f>$B63*($C63*CV!AE63/1000000+AF!AE63*(kmreplaf*RCaf+kminsp*IC+VIpkm*ICV*0.000001)+RTF!AE63*kmreplrtf*RCrtf)</f>
        <v>0.33494321240216973</v>
      </c>
      <c r="AF63" s="134">
        <f>$B63*($C63*CV!AF63/1000000+AF!AF63*(kmreplaf*RCaf+kminsp*IC+VIpkm*ICV*0.000001)+RTF!AF63*kmreplrtf*RCrtf)</f>
        <v>0.43419100310554687</v>
      </c>
      <c r="AG63" s="134">
        <f>$B63*($C63*CV!AG63/1000000+AF!AG63*(kmreplaf*RCaf+kminsp*IC+VIpkm*ICV*0.000001)+RTF!AG63*kmreplrtf*RCrtf)</f>
        <v>0.46682190018839936</v>
      </c>
      <c r="AH63" s="134">
        <f>$B63*($C63*CV!AH63/1000000+AF!AH63*(kmreplaf*RCaf+kminsp*IC+VIpkm*ICV*0.000001)+RTF!AH63*kmreplrtf*RCrtf)</f>
        <v>0.40499993155457154</v>
      </c>
      <c r="AI63" s="134">
        <f>$B63*($C63*CV!AI63/1000000+AF!AI63*(kmreplaf*RCaf+kminsp*IC+VIpkm*ICV*0.000001)+RTF!AI63*kmreplrtf*RCrtf)</f>
        <v>0.37894155051952094</v>
      </c>
      <c r="AJ63" s="134">
        <f>$B63*($C63*CV!AJ63/1000000+AF!AJ63*(kmreplaf*RCaf+kminsp*IC+VIpkm*ICV*0.000001)+RTF!AJ63*kmreplrtf*RCrtf)</f>
        <v>0.35569306224637542</v>
      </c>
      <c r="AK63" s="134">
        <f>$B63*($C63*CV!AK63/1000000+AF!AK63*(kmreplaf*RCaf+kminsp*IC+VIpkm*ICV*0.000001)+RTF!AK63*kmreplrtf*RCrtf)</f>
        <v>0.33494321240216973</v>
      </c>
      <c r="AL63" s="134">
        <f>$B63*($C63*CV!AL63/1000000+AF!AL63*(kmreplaf*RCaf+kminsp*IC+VIpkm*ICV*0.000001)+RTF!AL63*kmreplrtf*RCrtf)</f>
        <v>0.43419100310554687</v>
      </c>
      <c r="AM63" s="134">
        <f>$B63*($C63*CV!AM63/1000000+AF!AM63*(kmreplaf*RCaf+kminsp*IC+VIpkm*ICV*0.000001)+RTF!AM63*kmreplrtf*RCrtf)</f>
        <v>0.46682190018839936</v>
      </c>
      <c r="AN63" s="134">
        <f>$B63*($C63*CV!AN63/1000000+AF!AN63*(kmreplaf*RCaf+kminsp*IC+VIpkm*ICV*0.000001)+RTF!AN63*kmreplrtf*RCrtf)</f>
        <v>0.40499993155457154</v>
      </c>
      <c r="AO63" s="134">
        <f>$B63*($C63*CV!AO63/1000000+AF!AO63*(kmreplaf*RCaf+kminsp*IC+VIpkm*ICV*0.000001)+RTF!AO63*kmreplrtf*RCrtf)</f>
        <v>0.37894155051952094</v>
      </c>
      <c r="AP63" s="134">
        <f>$B63*($C63*CV!AP63/1000000+AF!AP63*(kmreplaf*RCaf+kminsp*IC+VIpkm*ICV*0.000001)+RTF!AP63*kmreplrtf*RCrtf)</f>
        <v>0.35569306224637542</v>
      </c>
      <c r="AQ63" s="134">
        <f>$B63*($C63*CV!AQ63/1000000+AF!AQ63*(kmreplaf*RCaf+kminsp*IC+VIpkm*ICV*0.000001)+RTF!AQ63*kmreplrtf*RCrtf)</f>
        <v>0.33494321240216973</v>
      </c>
      <c r="AR63" s="134">
        <f>$B63*($C63*CV!AR63/1000000+AF!AR63*(kmreplaf*RCaf+kminsp*IC+VIpkm*ICV*0.000001)+RTF!AR63*kmreplrtf*RCrtf)</f>
        <v>0.43419100310554687</v>
      </c>
      <c r="AS63" s="134">
        <f>$B63*($C63*CV!AS63/1000000+AF!AS63*(kmreplaf*RCaf+kminsp*IC+VIpkm*ICV*0.000001)+RTF!AS63*kmreplrtf*RCrtf)</f>
        <v>0.46682190018839936</v>
      </c>
      <c r="AT63" s="134">
        <f>$B63*($C63*CV!AT63/1000000+AF!AT63*(kmreplaf*RCaf+kminsp*IC+VIpkm*ICV*0.000001)+RTF!AT63*kmreplrtf*RCrtf)</f>
        <v>0.40499993155457154</v>
      </c>
      <c r="AV63" s="90"/>
    </row>
    <row r="64" spans="1:48" x14ac:dyDescent="0.25">
      <c r="A64" s="91">
        <f>pipesizes!A57</f>
        <v>1200</v>
      </c>
      <c r="B64" s="94">
        <f>pipesizes!N57/1000</f>
        <v>155.85803242268798</v>
      </c>
      <c r="C64" s="95">
        <f>pipesizes!M57</f>
        <v>1098</v>
      </c>
      <c r="D64" s="134">
        <f>$B64*($C64*CV!D64/1000000+AF!D64*(kmreplaf*RCaf+kminsp*IC+VIpkm*ICV*0.000001)+RTF!D64*kmreplrtf*RCrtf)</f>
        <v>1.4228614950318337</v>
      </c>
      <c r="E64" s="134">
        <f>$B64*($C64*CV!E64/1000000+AF!E64*(kmreplaf*RCaf+kminsp*IC+VIpkm*ICV*0.000001)+RTF!E64*kmreplrtf*RCrtf)</f>
        <v>1.3032868773003399</v>
      </c>
      <c r="F64" s="134">
        <f>$B64*($C64*CV!F64/1000000+AF!F64*(kmreplaf*RCaf+kminsp*IC+VIpkm*ICV*0.000001)+RTF!F64*kmreplrtf*RCrtf)</f>
        <v>1.1966060710615605</v>
      </c>
      <c r="G64" s="134">
        <f>$B64*($C64*CV!G64/1000000+AF!G64*(kmreplaf*RCaf+kminsp*IC+VIpkm*ICV*0.000001)+RTF!G64*kmreplrtf*RCrtf)</f>
        <v>1.1013908172908278</v>
      </c>
      <c r="H64" s="134">
        <f>$B64*($C64*CV!H64/1000000+AF!H64*(kmreplaf*RCaf+kminsp*IC+VIpkm*ICV*0.000001)+RTF!H64*kmreplrtf*RCrtf)</f>
        <v>1.5568111528093278</v>
      </c>
      <c r="I64" s="134">
        <f>$B64*($C64*CV!I64/1000000+AF!I64*(kmreplaf*RCaf+kminsp*IC+VIpkm*ICV*0.000001)+RTF!I64*kmreplrtf*RCrtf)</f>
        <v>1.7065452072645739</v>
      </c>
      <c r="J64" s="134">
        <f>$B64*($C64*CV!J64/1000000+AF!J64*(kmreplaf*RCaf+kminsp*IC+VIpkm*ICV*0.000001)+RTF!J64*kmreplrtf*RCrtf)</f>
        <v>1.8731477972999508</v>
      </c>
      <c r="K64" s="134">
        <f>$B64*($C64*CV!K64/1000000+AF!K64*(kmreplaf*RCaf+kminsp*IC+VIpkm*ICV*0.000001)+RTF!K64*kmreplrtf*RCrtf)</f>
        <v>1.3032868773003399</v>
      </c>
      <c r="L64" s="134">
        <f>$B64*($C64*CV!L64/1000000+AF!L64*(kmreplaf*RCaf+kminsp*IC+VIpkm*ICV*0.000001)+RTF!L64*kmreplrtf*RCrtf)</f>
        <v>1.1966060710615605</v>
      </c>
      <c r="M64" s="134">
        <f>$B64*($C64*CV!M64/1000000+AF!M64*(kmreplaf*RCaf+kminsp*IC+VIpkm*ICV*0.000001)+RTF!M64*kmreplrtf*RCrtf)</f>
        <v>1.1013908172908278</v>
      </c>
      <c r="N64" s="134">
        <f>$B64*($C64*CV!N64/1000000+AF!N64*(kmreplaf*RCaf+kminsp*IC+VIpkm*ICV*0.000001)+RTF!N64*kmreplrtf*RCrtf)</f>
        <v>1.5568111528093278</v>
      </c>
      <c r="O64" s="134">
        <f>$B64*($C64*CV!O64/1000000+AF!O64*(kmreplaf*RCaf+kminsp*IC+VIpkm*ICV*0.000001)+RTF!O64*kmreplrtf*RCrtf)</f>
        <v>1.7065452072645739</v>
      </c>
      <c r="P64" s="134">
        <f>$B64*($C64*CV!P64/1000000+AF!P64*(kmreplaf*RCaf+kminsp*IC+VIpkm*ICV*0.000001)+RTF!P64*kmreplrtf*RCrtf)</f>
        <v>1.4228614950318337</v>
      </c>
      <c r="Q64" s="134">
        <f>$B64*($C64*CV!Q64/1000000+AF!Q64*(kmreplaf*RCaf+kminsp*IC+VIpkm*ICV*0.000001)+RTF!Q64*kmreplrtf*RCrtf)</f>
        <v>1.3032868773003399</v>
      </c>
      <c r="R64" s="134">
        <f>$B64*($C64*CV!R64/1000000+AF!R64*(kmreplaf*RCaf+kminsp*IC+VIpkm*ICV*0.000001)+RTF!R64*kmreplrtf*RCrtf)</f>
        <v>1.1966060710615605</v>
      </c>
      <c r="S64" s="134">
        <f>$B64*($C64*CV!S64/1000000+AF!S64*(kmreplaf*RCaf+kminsp*IC+VIpkm*ICV*0.000001)+RTF!S64*kmreplrtf*RCrtf)</f>
        <v>1.1013908172908278</v>
      </c>
      <c r="T64" s="134">
        <f>$B64*($C64*CV!T64/1000000+AF!T64*(kmreplaf*RCaf+kminsp*IC+VIpkm*ICV*0.000001)+RTF!T64*kmreplrtf*RCrtf)</f>
        <v>1.5568111528093278</v>
      </c>
      <c r="U64" s="134">
        <f>$B64*($C64*CV!U64/1000000+AF!U64*(kmreplaf*RCaf+kminsp*IC+VIpkm*ICV*0.000001)+RTF!U64*kmreplrtf*RCrtf)</f>
        <v>1.7065452072645739</v>
      </c>
      <c r="V64" s="134">
        <f>$B64*($C64*CV!V64/1000000+AF!V64*(kmreplaf*RCaf+kminsp*IC+VIpkm*ICV*0.000001)+RTF!V64*kmreplrtf*RCrtf)</f>
        <v>1.4228614950318337</v>
      </c>
      <c r="W64" s="134">
        <f>$B64*($C64*CV!W64/1000000+AF!W64*(kmreplaf*RCaf+kminsp*IC+VIpkm*ICV*0.000001)+RTF!W64*kmreplrtf*RCrtf)</f>
        <v>1.3032868773003399</v>
      </c>
      <c r="X64" s="134">
        <f>$B64*($C64*CV!X64/1000000+AF!X64*(kmreplaf*RCaf+kminsp*IC+VIpkm*ICV*0.000001)+RTF!X64*kmreplrtf*RCrtf)</f>
        <v>1.1966060710615605</v>
      </c>
      <c r="Y64" s="134">
        <f>$B64*($C64*CV!Y64/1000000+AF!Y64*(kmreplaf*RCaf+kminsp*IC+VIpkm*ICV*0.000001)+RTF!Y64*kmreplrtf*RCrtf)</f>
        <v>1.1013908172908278</v>
      </c>
      <c r="Z64" s="134">
        <f>$B64*($C64*CV!Z64/1000000+AF!Z64*(kmreplaf*RCaf+kminsp*IC+VIpkm*ICV*0.000001)+RTF!Z64*kmreplrtf*RCrtf)</f>
        <v>1.5568111528093278</v>
      </c>
      <c r="AA64" s="134">
        <f>$B64*($C64*CV!AA64/1000000+AF!AA64*(kmreplaf*RCaf+kminsp*IC+VIpkm*ICV*0.000001)+RTF!AA64*kmreplrtf*RCrtf)</f>
        <v>1.7065452072645739</v>
      </c>
      <c r="AB64" s="134">
        <f>$B64*($C64*CV!AB64/1000000+AF!AB64*(kmreplaf*RCaf+kminsp*IC+VIpkm*ICV*0.000001)+RTF!AB64*kmreplrtf*RCrtf)</f>
        <v>1.4228614950318337</v>
      </c>
      <c r="AC64" s="134">
        <f>$B64*($C64*CV!AC64/1000000+AF!AC64*(kmreplaf*RCaf+kminsp*IC+VIpkm*ICV*0.000001)+RTF!AC64*kmreplrtf*RCrtf)</f>
        <v>1.3032868773003399</v>
      </c>
      <c r="AD64" s="134">
        <f>$B64*($C64*CV!AD64/1000000+AF!AD64*(kmreplaf*RCaf+kminsp*IC+VIpkm*ICV*0.000001)+RTF!AD64*kmreplrtf*RCrtf)</f>
        <v>1.1966060710615605</v>
      </c>
      <c r="AE64" s="134">
        <f>$B64*($C64*CV!AE64/1000000+AF!AE64*(kmreplaf*RCaf+kminsp*IC+VIpkm*ICV*0.000001)+RTF!AE64*kmreplrtf*RCrtf)</f>
        <v>1.1013908172908278</v>
      </c>
      <c r="AF64" s="134">
        <f>$B64*($C64*CV!AF64/1000000+AF!AF64*(kmreplaf*RCaf+kminsp*IC+VIpkm*ICV*0.000001)+RTF!AF64*kmreplrtf*RCrtf)</f>
        <v>1.5568111528093278</v>
      </c>
      <c r="AG64" s="134">
        <f>$B64*($C64*CV!AG64/1000000+AF!AG64*(kmreplaf*RCaf+kminsp*IC+VIpkm*ICV*0.000001)+RTF!AG64*kmreplrtf*RCrtf)</f>
        <v>1.7065452072645739</v>
      </c>
      <c r="AH64" s="134">
        <f>$B64*($C64*CV!AH64/1000000+AF!AH64*(kmreplaf*RCaf+kminsp*IC+VIpkm*ICV*0.000001)+RTF!AH64*kmreplrtf*RCrtf)</f>
        <v>1.4228614950318337</v>
      </c>
      <c r="AI64" s="134">
        <f>$B64*($C64*CV!AI64/1000000+AF!AI64*(kmreplaf*RCaf+kminsp*IC+VIpkm*ICV*0.000001)+RTF!AI64*kmreplrtf*RCrtf)</f>
        <v>1.3032868773003399</v>
      </c>
      <c r="AJ64" s="134">
        <f>$B64*($C64*CV!AJ64/1000000+AF!AJ64*(kmreplaf*RCaf+kminsp*IC+VIpkm*ICV*0.000001)+RTF!AJ64*kmreplrtf*RCrtf)</f>
        <v>1.1966060710615605</v>
      </c>
      <c r="AK64" s="134">
        <f>$B64*($C64*CV!AK64/1000000+AF!AK64*(kmreplaf*RCaf+kminsp*IC+VIpkm*ICV*0.000001)+RTF!AK64*kmreplrtf*RCrtf)</f>
        <v>1.1013908172908278</v>
      </c>
      <c r="AL64" s="134">
        <f>$B64*($C64*CV!AL64/1000000+AF!AL64*(kmreplaf*RCaf+kminsp*IC+VIpkm*ICV*0.000001)+RTF!AL64*kmreplrtf*RCrtf)</f>
        <v>1.5568111528093278</v>
      </c>
      <c r="AM64" s="134">
        <f>$B64*($C64*CV!AM64/1000000+AF!AM64*(kmreplaf*RCaf+kminsp*IC+VIpkm*ICV*0.000001)+RTF!AM64*kmreplrtf*RCrtf)</f>
        <v>1.7065452072645739</v>
      </c>
      <c r="AN64" s="134">
        <f>$B64*($C64*CV!AN64/1000000+AF!AN64*(kmreplaf*RCaf+kminsp*IC+VIpkm*ICV*0.000001)+RTF!AN64*kmreplrtf*RCrtf)</f>
        <v>1.4228614950318337</v>
      </c>
      <c r="AO64" s="134">
        <f>$B64*($C64*CV!AO64/1000000+AF!AO64*(kmreplaf*RCaf+kminsp*IC+VIpkm*ICV*0.000001)+RTF!AO64*kmreplrtf*RCrtf)</f>
        <v>1.3032868773003399</v>
      </c>
      <c r="AP64" s="134">
        <f>$B64*($C64*CV!AP64/1000000+AF!AP64*(kmreplaf*RCaf+kminsp*IC+VIpkm*ICV*0.000001)+RTF!AP64*kmreplrtf*RCrtf)</f>
        <v>1.1966060710615605</v>
      </c>
      <c r="AQ64" s="134">
        <f>$B64*($C64*CV!AQ64/1000000+AF!AQ64*(kmreplaf*RCaf+kminsp*IC+VIpkm*ICV*0.000001)+RTF!AQ64*kmreplrtf*RCrtf)</f>
        <v>1.1013908172908278</v>
      </c>
      <c r="AR64" s="134">
        <f>$B64*($C64*CV!AR64/1000000+AF!AR64*(kmreplaf*RCaf+kminsp*IC+VIpkm*ICV*0.000001)+RTF!AR64*kmreplrtf*RCrtf)</f>
        <v>1.5568111528093278</v>
      </c>
      <c r="AS64" s="134">
        <f>$B64*($C64*CV!AS64/1000000+AF!AS64*(kmreplaf*RCaf+kminsp*IC+VIpkm*ICV*0.000001)+RTF!AS64*kmreplrtf*RCrtf)</f>
        <v>1.7065452072645739</v>
      </c>
      <c r="AT64" s="134">
        <f>$B64*($C64*CV!AT64/1000000+AF!AT64*(kmreplaf*RCaf+kminsp*IC+VIpkm*ICV*0.000001)+RTF!AT64*kmreplrtf*RCrtf)</f>
        <v>1.4228614950318337</v>
      </c>
      <c r="AV64" s="90"/>
    </row>
    <row r="65" spans="1:52" x14ac:dyDescent="0.25">
      <c r="A65" s="91">
        <f>pipesizes!A58</f>
        <v>1300</v>
      </c>
      <c r="B65" s="94">
        <f>pipesizes!N58/1000</f>
        <v>0.30727210518700004</v>
      </c>
      <c r="C65" s="95">
        <f>pipesizes!M58</f>
        <v>1288.625</v>
      </c>
      <c r="D65" s="134">
        <f>$B65*($C65*CV!D65/1000000+AF!D65*(kmreplaf*RCaf+kminsp*IC+VIpkm*ICV*0.000001)+RTF!D65*kmreplrtf*RCrtf)</f>
        <v>2.8051531266752375E-3</v>
      </c>
      <c r="E65" s="134">
        <f>$B65*($C65*CV!E65/1000000+AF!E65*(kmreplaf*RCaf+kminsp*IC+VIpkm*ICV*0.000001)+RTF!E65*kmreplrtf*RCrtf)</f>
        <v>2.5284862545285895E-3</v>
      </c>
      <c r="F65" s="134">
        <f>$B65*($C65*CV!F65/1000000+AF!F65*(kmreplaf*RCaf+kminsp*IC+VIpkm*ICV*0.000001)+RTF!F65*kmreplrtf*RCrtf)</f>
        <v>2.2816525573768915E-3</v>
      </c>
      <c r="G65" s="134">
        <f>$B65*($C65*CV!G65/1000000+AF!G65*(kmreplaf*RCaf+kminsp*IC+VIpkm*ICV*0.000001)+RTF!G65*kmreplrtf*RCrtf)</f>
        <v>2.0613473877584424E-3</v>
      </c>
      <c r="H65" s="134">
        <f>$B65*($C65*CV!H65/1000000+AF!H65*(kmreplaf*RCaf+kminsp*IC+VIpkm*ICV*0.000001)+RTF!H65*kmreplrtf*RCrtf)</f>
        <v>3.1150803800128195E-3</v>
      </c>
      <c r="I65" s="134">
        <f>$B65*($C65*CV!I65/1000000+AF!I65*(kmreplaf*RCaf+kminsp*IC+VIpkm*ICV*0.000001)+RTF!I65*kmreplrtf*RCrtf)</f>
        <v>3.4615289264174772E-3</v>
      </c>
      <c r="J65" s="134">
        <f>$B65*($C65*CV!J65/1000000+AF!J65*(kmreplaf*RCaf+kminsp*IC+VIpkm*ICV*0.000001)+RTF!J65*kmreplrtf*RCrtf)</f>
        <v>3.8470072022512443E-3</v>
      </c>
      <c r="K65" s="134">
        <f>$B65*($C65*CV!K65/1000000+AF!K65*(kmreplaf*RCaf+kminsp*IC+VIpkm*ICV*0.000001)+RTF!K65*kmreplrtf*RCrtf)</f>
        <v>2.5284862545285895E-3</v>
      </c>
      <c r="L65" s="134">
        <f>$B65*($C65*CV!L65/1000000+AF!L65*(kmreplaf*RCaf+kminsp*IC+VIpkm*ICV*0.000001)+RTF!L65*kmreplrtf*RCrtf)</f>
        <v>2.2816525573768915E-3</v>
      </c>
      <c r="M65" s="134">
        <f>$B65*($C65*CV!M65/1000000+AF!M65*(kmreplaf*RCaf+kminsp*IC+VIpkm*ICV*0.000001)+RTF!M65*kmreplrtf*RCrtf)</f>
        <v>2.0613473877584424E-3</v>
      </c>
      <c r="N65" s="134">
        <f>$B65*($C65*CV!N65/1000000+AF!N65*(kmreplaf*RCaf+kminsp*IC+VIpkm*ICV*0.000001)+RTF!N65*kmreplrtf*RCrtf)</f>
        <v>3.1150803800128195E-3</v>
      </c>
      <c r="O65" s="134">
        <f>$B65*($C65*CV!O65/1000000+AF!O65*(kmreplaf*RCaf+kminsp*IC+VIpkm*ICV*0.000001)+RTF!O65*kmreplrtf*RCrtf)</f>
        <v>3.4615289264174772E-3</v>
      </c>
      <c r="P65" s="134">
        <f>$B65*($C65*CV!P65/1000000+AF!P65*(kmreplaf*RCaf+kminsp*IC+VIpkm*ICV*0.000001)+RTF!P65*kmreplrtf*RCrtf)</f>
        <v>2.8051531266752375E-3</v>
      </c>
      <c r="Q65" s="134">
        <f>$B65*($C65*CV!Q65/1000000+AF!Q65*(kmreplaf*RCaf+kminsp*IC+VIpkm*ICV*0.000001)+RTF!Q65*kmreplrtf*RCrtf)</f>
        <v>2.5284862545285895E-3</v>
      </c>
      <c r="R65" s="134">
        <f>$B65*($C65*CV!R65/1000000+AF!R65*(kmreplaf*RCaf+kminsp*IC+VIpkm*ICV*0.000001)+RTF!R65*kmreplrtf*RCrtf)</f>
        <v>2.2816525573768915E-3</v>
      </c>
      <c r="S65" s="134">
        <f>$B65*($C65*CV!S65/1000000+AF!S65*(kmreplaf*RCaf+kminsp*IC+VIpkm*ICV*0.000001)+RTF!S65*kmreplrtf*RCrtf)</f>
        <v>2.0613473877584424E-3</v>
      </c>
      <c r="T65" s="134">
        <f>$B65*($C65*CV!T65/1000000+AF!T65*(kmreplaf*RCaf+kminsp*IC+VIpkm*ICV*0.000001)+RTF!T65*kmreplrtf*RCrtf)</f>
        <v>3.1150803800128195E-3</v>
      </c>
      <c r="U65" s="134">
        <f>$B65*($C65*CV!U65/1000000+AF!U65*(kmreplaf*RCaf+kminsp*IC+VIpkm*ICV*0.000001)+RTF!U65*kmreplrtf*RCrtf)</f>
        <v>3.4615289264174772E-3</v>
      </c>
      <c r="V65" s="134">
        <f>$B65*($C65*CV!V65/1000000+AF!V65*(kmreplaf*RCaf+kminsp*IC+VIpkm*ICV*0.000001)+RTF!V65*kmreplrtf*RCrtf)</f>
        <v>2.8051531266752375E-3</v>
      </c>
      <c r="W65" s="134">
        <f>$B65*($C65*CV!W65/1000000+AF!W65*(kmreplaf*RCaf+kminsp*IC+VIpkm*ICV*0.000001)+RTF!W65*kmreplrtf*RCrtf)</f>
        <v>2.5284862545285895E-3</v>
      </c>
      <c r="X65" s="134">
        <f>$B65*($C65*CV!X65/1000000+AF!X65*(kmreplaf*RCaf+kminsp*IC+VIpkm*ICV*0.000001)+RTF!X65*kmreplrtf*RCrtf)</f>
        <v>2.2816525573768915E-3</v>
      </c>
      <c r="Y65" s="134">
        <f>$B65*($C65*CV!Y65/1000000+AF!Y65*(kmreplaf*RCaf+kminsp*IC+VIpkm*ICV*0.000001)+RTF!Y65*kmreplrtf*RCrtf)</f>
        <v>2.0613473877584424E-3</v>
      </c>
      <c r="Z65" s="134">
        <f>$B65*($C65*CV!Z65/1000000+AF!Z65*(kmreplaf*RCaf+kminsp*IC+VIpkm*ICV*0.000001)+RTF!Z65*kmreplrtf*RCrtf)</f>
        <v>3.1150803800128195E-3</v>
      </c>
      <c r="AA65" s="134">
        <f>$B65*($C65*CV!AA65/1000000+AF!AA65*(kmreplaf*RCaf+kminsp*IC+VIpkm*ICV*0.000001)+RTF!AA65*kmreplrtf*RCrtf)</f>
        <v>3.4615289264174772E-3</v>
      </c>
      <c r="AB65" s="134">
        <f>$B65*($C65*CV!AB65/1000000+AF!AB65*(kmreplaf*RCaf+kminsp*IC+VIpkm*ICV*0.000001)+RTF!AB65*kmreplrtf*RCrtf)</f>
        <v>2.8051531266752375E-3</v>
      </c>
      <c r="AC65" s="134">
        <f>$B65*($C65*CV!AC65/1000000+AF!AC65*(kmreplaf*RCaf+kminsp*IC+VIpkm*ICV*0.000001)+RTF!AC65*kmreplrtf*RCrtf)</f>
        <v>2.5284862545285895E-3</v>
      </c>
      <c r="AD65" s="134">
        <f>$B65*($C65*CV!AD65/1000000+AF!AD65*(kmreplaf*RCaf+kminsp*IC+VIpkm*ICV*0.000001)+RTF!AD65*kmreplrtf*RCrtf)</f>
        <v>2.2816525573768915E-3</v>
      </c>
      <c r="AE65" s="134">
        <f>$B65*($C65*CV!AE65/1000000+AF!AE65*(kmreplaf*RCaf+kminsp*IC+VIpkm*ICV*0.000001)+RTF!AE65*kmreplrtf*RCrtf)</f>
        <v>2.0613473877584424E-3</v>
      </c>
      <c r="AF65" s="134">
        <f>$B65*($C65*CV!AF65/1000000+AF!AF65*(kmreplaf*RCaf+kminsp*IC+VIpkm*ICV*0.000001)+RTF!AF65*kmreplrtf*RCrtf)</f>
        <v>3.1150803800128195E-3</v>
      </c>
      <c r="AG65" s="134">
        <f>$B65*($C65*CV!AG65/1000000+AF!AG65*(kmreplaf*RCaf+kminsp*IC+VIpkm*ICV*0.000001)+RTF!AG65*kmreplrtf*RCrtf)</f>
        <v>3.4615289264174772E-3</v>
      </c>
      <c r="AH65" s="134">
        <f>$B65*($C65*CV!AH65/1000000+AF!AH65*(kmreplaf*RCaf+kminsp*IC+VIpkm*ICV*0.000001)+RTF!AH65*kmreplrtf*RCrtf)</f>
        <v>2.8051531266752375E-3</v>
      </c>
      <c r="AI65" s="134">
        <f>$B65*($C65*CV!AI65/1000000+AF!AI65*(kmreplaf*RCaf+kminsp*IC+VIpkm*ICV*0.000001)+RTF!AI65*kmreplrtf*RCrtf)</f>
        <v>2.5284862545285895E-3</v>
      </c>
      <c r="AJ65" s="134">
        <f>$B65*($C65*CV!AJ65/1000000+AF!AJ65*(kmreplaf*RCaf+kminsp*IC+VIpkm*ICV*0.000001)+RTF!AJ65*kmreplrtf*RCrtf)</f>
        <v>2.2816525573768915E-3</v>
      </c>
      <c r="AK65" s="134">
        <f>$B65*($C65*CV!AK65/1000000+AF!AK65*(kmreplaf*RCaf+kminsp*IC+VIpkm*ICV*0.000001)+RTF!AK65*kmreplrtf*RCrtf)</f>
        <v>2.0613473877584424E-3</v>
      </c>
      <c r="AL65" s="134">
        <f>$B65*($C65*CV!AL65/1000000+AF!AL65*(kmreplaf*RCaf+kminsp*IC+VIpkm*ICV*0.000001)+RTF!AL65*kmreplrtf*RCrtf)</f>
        <v>3.1150803800128195E-3</v>
      </c>
      <c r="AM65" s="134">
        <f>$B65*($C65*CV!AM65/1000000+AF!AM65*(kmreplaf*RCaf+kminsp*IC+VIpkm*ICV*0.000001)+RTF!AM65*kmreplrtf*RCrtf)</f>
        <v>3.4615289264174772E-3</v>
      </c>
      <c r="AN65" s="134">
        <f>$B65*($C65*CV!AN65/1000000+AF!AN65*(kmreplaf*RCaf+kminsp*IC+VIpkm*ICV*0.000001)+RTF!AN65*kmreplrtf*RCrtf)</f>
        <v>2.8051531266752375E-3</v>
      </c>
      <c r="AO65" s="134">
        <f>$B65*($C65*CV!AO65/1000000+AF!AO65*(kmreplaf*RCaf+kminsp*IC+VIpkm*ICV*0.000001)+RTF!AO65*kmreplrtf*RCrtf)</f>
        <v>2.5284862545285895E-3</v>
      </c>
      <c r="AP65" s="134">
        <f>$B65*($C65*CV!AP65/1000000+AF!AP65*(kmreplaf*RCaf+kminsp*IC+VIpkm*ICV*0.000001)+RTF!AP65*kmreplrtf*RCrtf)</f>
        <v>2.2816525573768915E-3</v>
      </c>
      <c r="AQ65" s="134">
        <f>$B65*($C65*CV!AQ65/1000000+AF!AQ65*(kmreplaf*RCaf+kminsp*IC+VIpkm*ICV*0.000001)+RTF!AQ65*kmreplrtf*RCrtf)</f>
        <v>2.0613473877584424E-3</v>
      </c>
      <c r="AR65" s="134">
        <f>$B65*($C65*CV!AR65/1000000+AF!AR65*(kmreplaf*RCaf+kminsp*IC+VIpkm*ICV*0.000001)+RTF!AR65*kmreplrtf*RCrtf)</f>
        <v>3.1150803800128195E-3</v>
      </c>
      <c r="AS65" s="134">
        <f>$B65*($C65*CV!AS65/1000000+AF!AS65*(kmreplaf*RCaf+kminsp*IC+VIpkm*ICV*0.000001)+RTF!AS65*kmreplrtf*RCrtf)</f>
        <v>3.4615289264174772E-3</v>
      </c>
      <c r="AT65" s="134">
        <f>$B65*($C65*CV!AT65/1000000+AF!AT65*(kmreplaf*RCaf+kminsp*IC+VIpkm*ICV*0.000001)+RTF!AT65*kmreplrtf*RCrtf)</f>
        <v>2.8051531266752375E-3</v>
      </c>
      <c r="AV65" s="90"/>
    </row>
    <row r="66" spans="1:52" x14ac:dyDescent="0.25">
      <c r="A66" s="91">
        <f>pipesizes!A59</f>
        <v>1350</v>
      </c>
      <c r="B66" s="94">
        <f>pipesizes!N59/1000</f>
        <v>12.794708666688896</v>
      </c>
      <c r="C66" s="95">
        <f>pipesizes!M59</f>
        <v>1389.65625</v>
      </c>
      <c r="D66" s="134">
        <f>$B66*($C66*CV!D66/1000000+AF!D66*(kmreplaf*RCaf+kminsp*IC+VIpkm*ICV*0.000001)+RTF!D66*kmreplrtf*RCrtf)</f>
        <v>0.1168056469018509</v>
      </c>
      <c r="E66" s="134">
        <f>$B66*($C66*CV!E66/1000000+AF!E66*(kmreplaf*RCaf+kminsp*IC+VIpkm*ICV*0.000001)+RTF!E66*kmreplrtf*RCrtf)</f>
        <v>0.10438210988791713</v>
      </c>
      <c r="F66" s="134">
        <f>$B66*($C66*CV!F66/1000000+AF!F66*(kmreplaf*RCaf+kminsp*IC+VIpkm*ICV*0.000001)+RTF!F66*kmreplrtf*RCrtf)</f>
        <v>9.3298211230094436E-2</v>
      </c>
      <c r="G66" s="134">
        <f>$B66*($C66*CV!G66/1000000+AF!G66*(kmreplaf*RCaf+kminsp*IC+VIpkm*ICV*0.000001)+RTF!G66*kmreplrtf*RCrtf)</f>
        <v>8.3405557990190018E-2</v>
      </c>
      <c r="H66" s="134">
        <f>$B66*($C66*CV!H66/1000000+AF!H66*(kmreplaf*RCaf+kminsp*IC+VIpkm*ICV*0.000001)+RTF!H66*kmreplrtf*RCrtf)</f>
        <v>0.13072271862638093</v>
      </c>
      <c r="I66" s="134">
        <f>$B66*($C66*CV!I66/1000000+AF!I66*(kmreplaf*RCaf+kminsp*IC+VIpkm*ICV*0.000001)+RTF!I66*kmreplrtf*RCrtf)</f>
        <v>0.14627975408308863</v>
      </c>
      <c r="J66" s="134">
        <f>$B66*($C66*CV!J66/1000000+AF!J66*(kmreplaf*RCaf+kminsp*IC+VIpkm*ICV*0.000001)+RTF!J66*kmreplrtf*RCrtf)</f>
        <v>0.1635893928943076</v>
      </c>
      <c r="K66" s="134">
        <f>$B66*($C66*CV!K66/1000000+AF!K66*(kmreplaf*RCaf+kminsp*IC+VIpkm*ICV*0.000001)+RTF!K66*kmreplrtf*RCrtf)</f>
        <v>0.10438210988791713</v>
      </c>
      <c r="L66" s="134">
        <f>$B66*($C66*CV!L66/1000000+AF!L66*(kmreplaf*RCaf+kminsp*IC+VIpkm*ICV*0.000001)+RTF!L66*kmreplrtf*RCrtf)</f>
        <v>9.3298211230094436E-2</v>
      </c>
      <c r="M66" s="134">
        <f>$B66*($C66*CV!M66/1000000+AF!M66*(kmreplaf*RCaf+kminsp*IC+VIpkm*ICV*0.000001)+RTF!M66*kmreplrtf*RCrtf)</f>
        <v>8.3405557990190018E-2</v>
      </c>
      <c r="N66" s="134">
        <f>$B66*($C66*CV!N66/1000000+AF!N66*(kmreplaf*RCaf+kminsp*IC+VIpkm*ICV*0.000001)+RTF!N66*kmreplrtf*RCrtf)</f>
        <v>0.13072271862638093</v>
      </c>
      <c r="O66" s="134">
        <f>$B66*($C66*CV!O66/1000000+AF!O66*(kmreplaf*RCaf+kminsp*IC+VIpkm*ICV*0.000001)+RTF!O66*kmreplrtf*RCrtf)</f>
        <v>0.14627975408308863</v>
      </c>
      <c r="P66" s="134">
        <f>$B66*($C66*CV!P66/1000000+AF!P66*(kmreplaf*RCaf+kminsp*IC+VIpkm*ICV*0.000001)+RTF!P66*kmreplrtf*RCrtf)</f>
        <v>0.1168056469018509</v>
      </c>
      <c r="Q66" s="134">
        <f>$B66*($C66*CV!Q66/1000000+AF!Q66*(kmreplaf*RCaf+kminsp*IC+VIpkm*ICV*0.000001)+RTF!Q66*kmreplrtf*RCrtf)</f>
        <v>0.10438210988791713</v>
      </c>
      <c r="R66" s="134">
        <f>$B66*($C66*CV!R66/1000000+AF!R66*(kmreplaf*RCaf+kminsp*IC+VIpkm*ICV*0.000001)+RTF!R66*kmreplrtf*RCrtf)</f>
        <v>9.3298211230094436E-2</v>
      </c>
      <c r="S66" s="134">
        <f>$B66*($C66*CV!S66/1000000+AF!S66*(kmreplaf*RCaf+kminsp*IC+VIpkm*ICV*0.000001)+RTF!S66*kmreplrtf*RCrtf)</f>
        <v>8.3405557990190018E-2</v>
      </c>
      <c r="T66" s="134">
        <f>$B66*($C66*CV!T66/1000000+AF!T66*(kmreplaf*RCaf+kminsp*IC+VIpkm*ICV*0.000001)+RTF!T66*kmreplrtf*RCrtf)</f>
        <v>0.13072271862638093</v>
      </c>
      <c r="U66" s="134">
        <f>$B66*($C66*CV!U66/1000000+AF!U66*(kmreplaf*RCaf+kminsp*IC+VIpkm*ICV*0.000001)+RTF!U66*kmreplrtf*RCrtf)</f>
        <v>0.14627975408308863</v>
      </c>
      <c r="V66" s="134">
        <f>$B66*($C66*CV!V66/1000000+AF!V66*(kmreplaf*RCaf+kminsp*IC+VIpkm*ICV*0.000001)+RTF!V66*kmreplrtf*RCrtf)</f>
        <v>0.1168056469018509</v>
      </c>
      <c r="W66" s="134">
        <f>$B66*($C66*CV!W66/1000000+AF!W66*(kmreplaf*RCaf+kminsp*IC+VIpkm*ICV*0.000001)+RTF!W66*kmreplrtf*RCrtf)</f>
        <v>0.10438210988791713</v>
      </c>
      <c r="X66" s="134">
        <f>$B66*($C66*CV!X66/1000000+AF!X66*(kmreplaf*RCaf+kminsp*IC+VIpkm*ICV*0.000001)+RTF!X66*kmreplrtf*RCrtf)</f>
        <v>9.3298211230094436E-2</v>
      </c>
      <c r="Y66" s="134">
        <f>$B66*($C66*CV!Y66/1000000+AF!Y66*(kmreplaf*RCaf+kminsp*IC+VIpkm*ICV*0.000001)+RTF!Y66*kmreplrtf*RCrtf)</f>
        <v>8.3405557990190018E-2</v>
      </c>
      <c r="Z66" s="134">
        <f>$B66*($C66*CV!Z66/1000000+AF!Z66*(kmreplaf*RCaf+kminsp*IC+VIpkm*ICV*0.000001)+RTF!Z66*kmreplrtf*RCrtf)</f>
        <v>0.13072271862638093</v>
      </c>
      <c r="AA66" s="134">
        <f>$B66*($C66*CV!AA66/1000000+AF!AA66*(kmreplaf*RCaf+kminsp*IC+VIpkm*ICV*0.000001)+RTF!AA66*kmreplrtf*RCrtf)</f>
        <v>0.14627975408308863</v>
      </c>
      <c r="AB66" s="134">
        <f>$B66*($C66*CV!AB66/1000000+AF!AB66*(kmreplaf*RCaf+kminsp*IC+VIpkm*ICV*0.000001)+RTF!AB66*kmreplrtf*RCrtf)</f>
        <v>0.1168056469018509</v>
      </c>
      <c r="AC66" s="134">
        <f>$B66*($C66*CV!AC66/1000000+AF!AC66*(kmreplaf*RCaf+kminsp*IC+VIpkm*ICV*0.000001)+RTF!AC66*kmreplrtf*RCrtf)</f>
        <v>0.10438210988791713</v>
      </c>
      <c r="AD66" s="134">
        <f>$B66*($C66*CV!AD66/1000000+AF!AD66*(kmreplaf*RCaf+kminsp*IC+VIpkm*ICV*0.000001)+RTF!AD66*kmreplrtf*RCrtf)</f>
        <v>9.3298211230094436E-2</v>
      </c>
      <c r="AE66" s="134">
        <f>$B66*($C66*CV!AE66/1000000+AF!AE66*(kmreplaf*RCaf+kminsp*IC+VIpkm*ICV*0.000001)+RTF!AE66*kmreplrtf*RCrtf)</f>
        <v>8.3405557990190018E-2</v>
      </c>
      <c r="AF66" s="134">
        <f>$B66*($C66*CV!AF66/1000000+AF!AF66*(kmreplaf*RCaf+kminsp*IC+VIpkm*ICV*0.000001)+RTF!AF66*kmreplrtf*RCrtf)</f>
        <v>0.13072271862638093</v>
      </c>
      <c r="AG66" s="134">
        <f>$B66*($C66*CV!AG66/1000000+AF!AG66*(kmreplaf*RCaf+kminsp*IC+VIpkm*ICV*0.000001)+RTF!AG66*kmreplrtf*RCrtf)</f>
        <v>0.14627975408308863</v>
      </c>
      <c r="AH66" s="134">
        <f>$B66*($C66*CV!AH66/1000000+AF!AH66*(kmreplaf*RCaf+kminsp*IC+VIpkm*ICV*0.000001)+RTF!AH66*kmreplrtf*RCrtf)</f>
        <v>0.1168056469018509</v>
      </c>
      <c r="AI66" s="134">
        <f>$B66*($C66*CV!AI66/1000000+AF!AI66*(kmreplaf*RCaf+kminsp*IC+VIpkm*ICV*0.000001)+RTF!AI66*kmreplrtf*RCrtf)</f>
        <v>0.10438210988791713</v>
      </c>
      <c r="AJ66" s="134">
        <f>$B66*($C66*CV!AJ66/1000000+AF!AJ66*(kmreplaf*RCaf+kminsp*IC+VIpkm*ICV*0.000001)+RTF!AJ66*kmreplrtf*RCrtf)</f>
        <v>9.3298211230094436E-2</v>
      </c>
      <c r="AK66" s="134">
        <f>$B66*($C66*CV!AK66/1000000+AF!AK66*(kmreplaf*RCaf+kminsp*IC+VIpkm*ICV*0.000001)+RTF!AK66*kmreplrtf*RCrtf)</f>
        <v>8.3405557990190018E-2</v>
      </c>
      <c r="AL66" s="134">
        <f>$B66*($C66*CV!AL66/1000000+AF!AL66*(kmreplaf*RCaf+kminsp*IC+VIpkm*ICV*0.000001)+RTF!AL66*kmreplrtf*RCrtf)</f>
        <v>0.13072271862638093</v>
      </c>
      <c r="AM66" s="134">
        <f>$B66*($C66*CV!AM66/1000000+AF!AM66*(kmreplaf*RCaf+kminsp*IC+VIpkm*ICV*0.000001)+RTF!AM66*kmreplrtf*RCrtf)</f>
        <v>0.14627975408308863</v>
      </c>
      <c r="AN66" s="134">
        <f>$B66*($C66*CV!AN66/1000000+AF!AN66*(kmreplaf*RCaf+kminsp*IC+VIpkm*ICV*0.000001)+RTF!AN66*kmreplrtf*RCrtf)</f>
        <v>0.1168056469018509</v>
      </c>
      <c r="AO66" s="134">
        <f>$B66*($C66*CV!AO66/1000000+AF!AO66*(kmreplaf*RCaf+kminsp*IC+VIpkm*ICV*0.000001)+RTF!AO66*kmreplrtf*RCrtf)</f>
        <v>0.10438210988791713</v>
      </c>
      <c r="AP66" s="134">
        <f>$B66*($C66*CV!AP66/1000000+AF!AP66*(kmreplaf*RCaf+kminsp*IC+VIpkm*ICV*0.000001)+RTF!AP66*kmreplrtf*RCrtf)</f>
        <v>9.3298211230094436E-2</v>
      </c>
      <c r="AQ66" s="134">
        <f>$B66*($C66*CV!AQ66/1000000+AF!AQ66*(kmreplaf*RCaf+kminsp*IC+VIpkm*ICV*0.000001)+RTF!AQ66*kmreplrtf*RCrtf)</f>
        <v>8.3405557990190018E-2</v>
      </c>
      <c r="AR66" s="134">
        <f>$B66*($C66*CV!AR66/1000000+AF!AR66*(kmreplaf*RCaf+kminsp*IC+VIpkm*ICV*0.000001)+RTF!AR66*kmreplrtf*RCrtf)</f>
        <v>0.13072271862638093</v>
      </c>
      <c r="AS66" s="134">
        <f>$B66*($C66*CV!AS66/1000000+AF!AS66*(kmreplaf*RCaf+kminsp*IC+VIpkm*ICV*0.000001)+RTF!AS66*kmreplrtf*RCrtf)</f>
        <v>0.14627975408308863</v>
      </c>
      <c r="AT66" s="134">
        <f>$B66*($C66*CV!AT66/1000000+AF!AT66*(kmreplaf*RCaf+kminsp*IC+VIpkm*ICV*0.000001)+RTF!AT66*kmreplrtf*RCrtf)</f>
        <v>0.1168056469018509</v>
      </c>
      <c r="AV66" s="90"/>
    </row>
    <row r="67" spans="1:52" x14ac:dyDescent="0.25">
      <c r="A67" s="91">
        <f>pipesizes!A60</f>
        <v>1500</v>
      </c>
      <c r="B67" s="94">
        <f>pipesizes!N60/1000</f>
        <v>10.685980711495716</v>
      </c>
      <c r="C67" s="95">
        <f>pipesizes!M60</f>
        <v>1715.6249999999998</v>
      </c>
      <c r="D67" s="134">
        <f>$B67*($C67*CV!D67/1000000+AF!D67*(kmreplaf*RCaf+kminsp*IC+VIpkm*ICV*0.000001)+RTF!D67*kmreplrtf*RCrtf)</f>
        <v>9.7554615919986529E-2</v>
      </c>
      <c r="E67" s="134">
        <f>$B67*($C67*CV!E67/1000000+AF!E67*(kmreplaf*RCaf+kminsp*IC+VIpkm*ICV*0.000001)+RTF!E67*kmreplrtf*RCrtf)</f>
        <v>8.4744760626505697E-2</v>
      </c>
      <c r="F67" s="134">
        <f>$B67*($C67*CV!F67/1000000+AF!F67*(kmreplaf*RCaf+kminsp*IC+VIpkm*ICV*0.000001)+RTF!F67*kmreplrtf*RCrtf)</f>
        <v>7.3316200649176155E-2</v>
      </c>
      <c r="G67" s="134">
        <f>$B67*($C67*CV!G67/1000000+AF!G67*(kmreplaf*RCaf+kminsp*IC+VIpkm*ICV*0.000001)+RTF!G67*kmreplrtf*RCrtf)</f>
        <v>6.3115928671104868E-2</v>
      </c>
      <c r="H67" s="134">
        <f>$B67*($C67*CV!H67/1000000+AF!H67*(kmreplaf*RCaf+kminsp*IC+VIpkm*ICV*0.000001)+RTF!H67*kmreplrtf*RCrtf)</f>
        <v>0.11190444839525313</v>
      </c>
      <c r="I67" s="134">
        <f>$B67*($C67*CV!I67/1000000+AF!I67*(kmreplaf*RCaf+kminsp*IC+VIpkm*ICV*0.000001)+RTF!I67*kmreplrtf*RCrtf)</f>
        <v>0.12794524038327293</v>
      </c>
      <c r="J67" s="134">
        <f>$B67*($C67*CV!J67/1000000+AF!J67*(kmreplaf*RCaf+kminsp*IC+VIpkm*ICV*0.000001)+RTF!J67*kmreplrtf*RCrtf)</f>
        <v>0.14579313411156034</v>
      </c>
      <c r="K67" s="134">
        <f>$B67*($C67*CV!K67/1000000+AF!K67*(kmreplaf*RCaf+kminsp*IC+VIpkm*ICV*0.000001)+RTF!K67*kmreplrtf*RCrtf)</f>
        <v>8.4744760626505697E-2</v>
      </c>
      <c r="L67" s="134">
        <f>$B67*($C67*CV!L67/1000000+AF!L67*(kmreplaf*RCaf+kminsp*IC+VIpkm*ICV*0.000001)+RTF!L67*kmreplrtf*RCrtf)</f>
        <v>7.3316200649176155E-2</v>
      </c>
      <c r="M67" s="134">
        <f>$B67*($C67*CV!M67/1000000+AF!M67*(kmreplaf*RCaf+kminsp*IC+VIpkm*ICV*0.000001)+RTF!M67*kmreplrtf*RCrtf)</f>
        <v>6.3115928671104868E-2</v>
      </c>
      <c r="N67" s="134">
        <f>$B67*($C67*CV!N67/1000000+AF!N67*(kmreplaf*RCaf+kminsp*IC+VIpkm*ICV*0.000001)+RTF!N67*kmreplrtf*RCrtf)</f>
        <v>0.11190444839525313</v>
      </c>
      <c r="O67" s="134">
        <f>$B67*($C67*CV!O67/1000000+AF!O67*(kmreplaf*RCaf+kminsp*IC+VIpkm*ICV*0.000001)+RTF!O67*kmreplrtf*RCrtf)</f>
        <v>0.12794524038327293</v>
      </c>
      <c r="P67" s="134">
        <f>$B67*($C67*CV!P67/1000000+AF!P67*(kmreplaf*RCaf+kminsp*IC+VIpkm*ICV*0.000001)+RTF!P67*kmreplrtf*RCrtf)</f>
        <v>9.7554615919986529E-2</v>
      </c>
      <c r="Q67" s="134">
        <f>$B67*($C67*CV!Q67/1000000+AF!Q67*(kmreplaf*RCaf+kminsp*IC+VIpkm*ICV*0.000001)+RTF!Q67*kmreplrtf*RCrtf)</f>
        <v>8.4744760626505697E-2</v>
      </c>
      <c r="R67" s="134">
        <f>$B67*($C67*CV!R67/1000000+AF!R67*(kmreplaf*RCaf+kminsp*IC+VIpkm*ICV*0.000001)+RTF!R67*kmreplrtf*RCrtf)</f>
        <v>7.3316200649176155E-2</v>
      </c>
      <c r="S67" s="134">
        <f>$B67*($C67*CV!S67/1000000+AF!S67*(kmreplaf*RCaf+kminsp*IC+VIpkm*ICV*0.000001)+RTF!S67*kmreplrtf*RCrtf)</f>
        <v>6.3115928671104868E-2</v>
      </c>
      <c r="T67" s="134">
        <f>$B67*($C67*CV!T67/1000000+AF!T67*(kmreplaf*RCaf+kminsp*IC+VIpkm*ICV*0.000001)+RTF!T67*kmreplrtf*RCrtf)</f>
        <v>0.11190444839525313</v>
      </c>
      <c r="U67" s="134">
        <f>$B67*($C67*CV!U67/1000000+AF!U67*(kmreplaf*RCaf+kminsp*IC+VIpkm*ICV*0.000001)+RTF!U67*kmreplrtf*RCrtf)</f>
        <v>0.12794524038327293</v>
      </c>
      <c r="V67" s="134">
        <f>$B67*($C67*CV!V67/1000000+AF!V67*(kmreplaf*RCaf+kminsp*IC+VIpkm*ICV*0.000001)+RTF!V67*kmreplrtf*RCrtf)</f>
        <v>9.7554615919986529E-2</v>
      </c>
      <c r="W67" s="134">
        <f>$B67*($C67*CV!W67/1000000+AF!W67*(kmreplaf*RCaf+kminsp*IC+VIpkm*ICV*0.000001)+RTF!W67*kmreplrtf*RCrtf)</f>
        <v>8.4744760626505697E-2</v>
      </c>
      <c r="X67" s="134">
        <f>$B67*($C67*CV!X67/1000000+AF!X67*(kmreplaf*RCaf+kminsp*IC+VIpkm*ICV*0.000001)+RTF!X67*kmreplrtf*RCrtf)</f>
        <v>7.3316200649176155E-2</v>
      </c>
      <c r="Y67" s="134">
        <f>$B67*($C67*CV!Y67/1000000+AF!Y67*(kmreplaf*RCaf+kminsp*IC+VIpkm*ICV*0.000001)+RTF!Y67*kmreplrtf*RCrtf)</f>
        <v>6.3115928671104868E-2</v>
      </c>
      <c r="Z67" s="134">
        <f>$B67*($C67*CV!Z67/1000000+AF!Z67*(kmreplaf*RCaf+kminsp*IC+VIpkm*ICV*0.000001)+RTF!Z67*kmreplrtf*RCrtf)</f>
        <v>0.11190444839525313</v>
      </c>
      <c r="AA67" s="134">
        <f>$B67*($C67*CV!AA67/1000000+AF!AA67*(kmreplaf*RCaf+kminsp*IC+VIpkm*ICV*0.000001)+RTF!AA67*kmreplrtf*RCrtf)</f>
        <v>0.12794524038327293</v>
      </c>
      <c r="AB67" s="134">
        <f>$B67*($C67*CV!AB67/1000000+AF!AB67*(kmreplaf*RCaf+kminsp*IC+VIpkm*ICV*0.000001)+RTF!AB67*kmreplrtf*RCrtf)</f>
        <v>9.7554615919986529E-2</v>
      </c>
      <c r="AC67" s="134">
        <f>$B67*($C67*CV!AC67/1000000+AF!AC67*(kmreplaf*RCaf+kminsp*IC+VIpkm*ICV*0.000001)+RTF!AC67*kmreplrtf*RCrtf)</f>
        <v>8.4744760626505697E-2</v>
      </c>
      <c r="AD67" s="134">
        <f>$B67*($C67*CV!AD67/1000000+AF!AD67*(kmreplaf*RCaf+kminsp*IC+VIpkm*ICV*0.000001)+RTF!AD67*kmreplrtf*RCrtf)</f>
        <v>7.3316200649176155E-2</v>
      </c>
      <c r="AE67" s="134">
        <f>$B67*($C67*CV!AE67/1000000+AF!AE67*(kmreplaf*RCaf+kminsp*IC+VIpkm*ICV*0.000001)+RTF!AE67*kmreplrtf*RCrtf)</f>
        <v>6.3115928671104868E-2</v>
      </c>
      <c r="AF67" s="134">
        <f>$B67*($C67*CV!AF67/1000000+AF!AF67*(kmreplaf*RCaf+kminsp*IC+VIpkm*ICV*0.000001)+RTF!AF67*kmreplrtf*RCrtf)</f>
        <v>0.11190444839525313</v>
      </c>
      <c r="AG67" s="134">
        <f>$B67*($C67*CV!AG67/1000000+AF!AG67*(kmreplaf*RCaf+kminsp*IC+VIpkm*ICV*0.000001)+RTF!AG67*kmreplrtf*RCrtf)</f>
        <v>0.12794524038327293</v>
      </c>
      <c r="AH67" s="134">
        <f>$B67*($C67*CV!AH67/1000000+AF!AH67*(kmreplaf*RCaf+kminsp*IC+VIpkm*ICV*0.000001)+RTF!AH67*kmreplrtf*RCrtf)</f>
        <v>9.7554615919986529E-2</v>
      </c>
      <c r="AI67" s="134">
        <f>$B67*($C67*CV!AI67/1000000+AF!AI67*(kmreplaf*RCaf+kminsp*IC+VIpkm*ICV*0.000001)+RTF!AI67*kmreplrtf*RCrtf)</f>
        <v>8.4744760626505697E-2</v>
      </c>
      <c r="AJ67" s="134">
        <f>$B67*($C67*CV!AJ67/1000000+AF!AJ67*(kmreplaf*RCaf+kminsp*IC+VIpkm*ICV*0.000001)+RTF!AJ67*kmreplrtf*RCrtf)</f>
        <v>7.3316200649176155E-2</v>
      </c>
      <c r="AK67" s="134">
        <f>$B67*($C67*CV!AK67/1000000+AF!AK67*(kmreplaf*RCaf+kminsp*IC+VIpkm*ICV*0.000001)+RTF!AK67*kmreplrtf*RCrtf)</f>
        <v>6.3115928671104868E-2</v>
      </c>
      <c r="AL67" s="134">
        <f>$B67*($C67*CV!AL67/1000000+AF!AL67*(kmreplaf*RCaf+kminsp*IC+VIpkm*ICV*0.000001)+RTF!AL67*kmreplrtf*RCrtf)</f>
        <v>0.11190444839525313</v>
      </c>
      <c r="AM67" s="134">
        <f>$B67*($C67*CV!AM67/1000000+AF!AM67*(kmreplaf*RCaf+kminsp*IC+VIpkm*ICV*0.000001)+RTF!AM67*kmreplrtf*RCrtf)</f>
        <v>0.12794524038327293</v>
      </c>
      <c r="AN67" s="134">
        <f>$B67*($C67*CV!AN67/1000000+AF!AN67*(kmreplaf*RCaf+kminsp*IC+VIpkm*ICV*0.000001)+RTF!AN67*kmreplrtf*RCrtf)</f>
        <v>9.7554615919986529E-2</v>
      </c>
      <c r="AO67" s="134">
        <f>$B67*($C67*CV!AO67/1000000+AF!AO67*(kmreplaf*RCaf+kminsp*IC+VIpkm*ICV*0.000001)+RTF!AO67*kmreplrtf*RCrtf)</f>
        <v>8.4744760626505697E-2</v>
      </c>
      <c r="AP67" s="134">
        <f>$B67*($C67*CV!AP67/1000000+AF!AP67*(kmreplaf*RCaf+kminsp*IC+VIpkm*ICV*0.000001)+RTF!AP67*kmreplrtf*RCrtf)</f>
        <v>7.3316200649176155E-2</v>
      </c>
      <c r="AQ67" s="134">
        <f>$B67*($C67*CV!AQ67/1000000+AF!AQ67*(kmreplaf*RCaf+kminsp*IC+VIpkm*ICV*0.000001)+RTF!AQ67*kmreplrtf*RCrtf)</f>
        <v>6.3115928671104868E-2</v>
      </c>
      <c r="AR67" s="134">
        <f>$B67*($C67*CV!AR67/1000000+AF!AR67*(kmreplaf*RCaf+kminsp*IC+VIpkm*ICV*0.000001)+RTF!AR67*kmreplrtf*RCrtf)</f>
        <v>0.11190444839525313</v>
      </c>
      <c r="AS67" s="134">
        <f>$B67*($C67*CV!AS67/1000000+AF!AS67*(kmreplaf*RCaf+kminsp*IC+VIpkm*ICV*0.000001)+RTF!AS67*kmreplrtf*RCrtf)</f>
        <v>0.12794524038327293</v>
      </c>
      <c r="AT67" s="134">
        <f>$B67*($C67*CV!AT67/1000000+AF!AT67*(kmreplaf*RCaf+kminsp*IC+VIpkm*ICV*0.000001)+RTF!AT67*kmreplrtf*RCrtf)</f>
        <v>9.7554615919986529E-2</v>
      </c>
      <c r="AV67" s="90"/>
    </row>
    <row r="68" spans="1:52" x14ac:dyDescent="0.25">
      <c r="A68" s="91">
        <f>pipesizes!A61</f>
        <v>1650</v>
      </c>
      <c r="B68" s="94">
        <f>pipesizes!N61/1000</f>
        <v>6.15317972519E-3</v>
      </c>
      <c r="C68" s="95">
        <f>pipesizes!M61</f>
        <v>2075.9062499999995</v>
      </c>
      <c r="D68" s="134">
        <f>$B68*($C68*CV!D68/1000000+AF!D68*(kmreplaf*RCaf+kminsp*IC+VIpkm*ICV*0.000001)+RTF!D68*kmreplrtf*RCrtf)</f>
        <v>5.6173700943686129E-5</v>
      </c>
      <c r="E68" s="134">
        <f>$B68*($C68*CV!E68/1000000+AF!E68*(kmreplaf*RCaf+kminsp*IC+VIpkm*ICV*0.000001)+RTF!E68*kmreplrtf*RCrtf)</f>
        <v>4.7248565643235815E-5</v>
      </c>
      <c r="F68" s="134">
        <f>$B68*($C68*CV!F68/1000000+AF!F68*(kmreplaf*RCaf+kminsp*IC+VIpkm*ICV*0.000001)+RTF!F68*kmreplrtf*RCrtf)</f>
        <v>3.9285833688028823E-5</v>
      </c>
      <c r="G68" s="134">
        <f>$B68*($C68*CV!G68/1000000+AF!G68*(kmreplaf*RCaf+kminsp*IC+VIpkm*ICV*0.000001)+RTF!G68*kmreplrtf*RCrtf)</f>
        <v>3.2178898799231956E-5</v>
      </c>
      <c r="H68" s="134">
        <f>$B68*($C68*CV!H68/1000000+AF!H68*(kmreplaf*RCaf+kminsp*IC+VIpkm*ICV*0.000001)+RTF!H68*kmreplrtf*RCrtf)</f>
        <v>6.6171799551851458E-5</v>
      </c>
      <c r="I68" s="134">
        <f>$B68*($C68*CV!I68/1000000+AF!I68*(kmreplaf*RCaf+kminsp*IC+VIpkm*ICV*0.000001)+RTF!I68*kmreplrtf*RCrtf)</f>
        <v>7.7348056858389191E-5</v>
      </c>
      <c r="J68" s="134">
        <f>$B68*($C68*CV!J68/1000000+AF!J68*(kmreplaf*RCaf+kminsp*IC+VIpkm*ICV*0.000001)+RTF!J68*kmreplrtf*RCrtf)</f>
        <v>8.9783393769188755E-5</v>
      </c>
      <c r="K68" s="134">
        <f>$B68*($C68*CV!K68/1000000+AF!K68*(kmreplaf*RCaf+kminsp*IC+VIpkm*ICV*0.000001)+RTF!K68*kmreplrtf*RCrtf)</f>
        <v>4.7248565643235815E-5</v>
      </c>
      <c r="L68" s="134">
        <f>$B68*($C68*CV!L68/1000000+AF!L68*(kmreplaf*RCaf+kminsp*IC+VIpkm*ICV*0.000001)+RTF!L68*kmreplrtf*RCrtf)</f>
        <v>3.9285833688028823E-5</v>
      </c>
      <c r="M68" s="134">
        <f>$B68*($C68*CV!M68/1000000+AF!M68*(kmreplaf*RCaf+kminsp*IC+VIpkm*ICV*0.000001)+RTF!M68*kmreplrtf*RCrtf)</f>
        <v>3.2178898799231956E-5</v>
      </c>
      <c r="N68" s="134">
        <f>$B68*($C68*CV!N68/1000000+AF!N68*(kmreplaf*RCaf+kminsp*IC+VIpkm*ICV*0.000001)+RTF!N68*kmreplrtf*RCrtf)</f>
        <v>6.6171799551851458E-5</v>
      </c>
      <c r="O68" s="134">
        <f>$B68*($C68*CV!O68/1000000+AF!O68*(kmreplaf*RCaf+kminsp*IC+VIpkm*ICV*0.000001)+RTF!O68*kmreplrtf*RCrtf)</f>
        <v>7.7348056858389191E-5</v>
      </c>
      <c r="P68" s="134">
        <f>$B68*($C68*CV!P68/1000000+AF!P68*(kmreplaf*RCaf+kminsp*IC+VIpkm*ICV*0.000001)+RTF!P68*kmreplrtf*RCrtf)</f>
        <v>5.6173700943686129E-5</v>
      </c>
      <c r="Q68" s="134">
        <f>$B68*($C68*CV!Q68/1000000+AF!Q68*(kmreplaf*RCaf+kminsp*IC+VIpkm*ICV*0.000001)+RTF!Q68*kmreplrtf*RCrtf)</f>
        <v>4.7248565643235815E-5</v>
      </c>
      <c r="R68" s="134">
        <f>$B68*($C68*CV!R68/1000000+AF!R68*(kmreplaf*RCaf+kminsp*IC+VIpkm*ICV*0.000001)+RTF!R68*kmreplrtf*RCrtf)</f>
        <v>3.9285833688028823E-5</v>
      </c>
      <c r="S68" s="134">
        <f>$B68*($C68*CV!S68/1000000+AF!S68*(kmreplaf*RCaf+kminsp*IC+VIpkm*ICV*0.000001)+RTF!S68*kmreplrtf*RCrtf)</f>
        <v>3.2178898799231956E-5</v>
      </c>
      <c r="T68" s="134">
        <f>$B68*($C68*CV!T68/1000000+AF!T68*(kmreplaf*RCaf+kminsp*IC+VIpkm*ICV*0.000001)+RTF!T68*kmreplrtf*RCrtf)</f>
        <v>6.6171799551851458E-5</v>
      </c>
      <c r="U68" s="134">
        <f>$B68*($C68*CV!U68/1000000+AF!U68*(kmreplaf*RCaf+kminsp*IC+VIpkm*ICV*0.000001)+RTF!U68*kmreplrtf*RCrtf)</f>
        <v>7.7348056858389191E-5</v>
      </c>
      <c r="V68" s="134">
        <f>$B68*($C68*CV!V68/1000000+AF!V68*(kmreplaf*RCaf+kminsp*IC+VIpkm*ICV*0.000001)+RTF!V68*kmreplrtf*RCrtf)</f>
        <v>5.6173700943686129E-5</v>
      </c>
      <c r="W68" s="134">
        <f>$B68*($C68*CV!W68/1000000+AF!W68*(kmreplaf*RCaf+kminsp*IC+VIpkm*ICV*0.000001)+RTF!W68*kmreplrtf*RCrtf)</f>
        <v>4.7248565643235815E-5</v>
      </c>
      <c r="X68" s="134">
        <f>$B68*($C68*CV!X68/1000000+AF!X68*(kmreplaf*RCaf+kminsp*IC+VIpkm*ICV*0.000001)+RTF!X68*kmreplrtf*RCrtf)</f>
        <v>3.9285833688028823E-5</v>
      </c>
      <c r="Y68" s="134">
        <f>$B68*($C68*CV!Y68/1000000+AF!Y68*(kmreplaf*RCaf+kminsp*IC+VIpkm*ICV*0.000001)+RTF!Y68*kmreplrtf*RCrtf)</f>
        <v>3.2178898799231956E-5</v>
      </c>
      <c r="Z68" s="134">
        <f>$B68*($C68*CV!Z68/1000000+AF!Z68*(kmreplaf*RCaf+kminsp*IC+VIpkm*ICV*0.000001)+RTF!Z68*kmreplrtf*RCrtf)</f>
        <v>6.6171799551851458E-5</v>
      </c>
      <c r="AA68" s="134">
        <f>$B68*($C68*CV!AA68/1000000+AF!AA68*(kmreplaf*RCaf+kminsp*IC+VIpkm*ICV*0.000001)+RTF!AA68*kmreplrtf*RCrtf)</f>
        <v>7.7348056858389191E-5</v>
      </c>
      <c r="AB68" s="134">
        <f>$B68*($C68*CV!AB68/1000000+AF!AB68*(kmreplaf*RCaf+kminsp*IC+VIpkm*ICV*0.000001)+RTF!AB68*kmreplrtf*RCrtf)</f>
        <v>5.6173700943686129E-5</v>
      </c>
      <c r="AC68" s="134">
        <f>$B68*($C68*CV!AC68/1000000+AF!AC68*(kmreplaf*RCaf+kminsp*IC+VIpkm*ICV*0.000001)+RTF!AC68*kmreplrtf*RCrtf)</f>
        <v>4.7248565643235815E-5</v>
      </c>
      <c r="AD68" s="134">
        <f>$B68*($C68*CV!AD68/1000000+AF!AD68*(kmreplaf*RCaf+kminsp*IC+VIpkm*ICV*0.000001)+RTF!AD68*kmreplrtf*RCrtf)</f>
        <v>3.9285833688028823E-5</v>
      </c>
      <c r="AE68" s="134">
        <f>$B68*($C68*CV!AE68/1000000+AF!AE68*(kmreplaf*RCaf+kminsp*IC+VIpkm*ICV*0.000001)+RTF!AE68*kmreplrtf*RCrtf)</f>
        <v>3.2178898799231956E-5</v>
      </c>
      <c r="AF68" s="134">
        <f>$B68*($C68*CV!AF68/1000000+AF!AF68*(kmreplaf*RCaf+kminsp*IC+VIpkm*ICV*0.000001)+RTF!AF68*kmreplrtf*RCrtf)</f>
        <v>6.6171799551851458E-5</v>
      </c>
      <c r="AG68" s="134">
        <f>$B68*($C68*CV!AG68/1000000+AF!AG68*(kmreplaf*RCaf+kminsp*IC+VIpkm*ICV*0.000001)+RTF!AG68*kmreplrtf*RCrtf)</f>
        <v>7.7348056858389191E-5</v>
      </c>
      <c r="AH68" s="134">
        <f>$B68*($C68*CV!AH68/1000000+AF!AH68*(kmreplaf*RCaf+kminsp*IC+VIpkm*ICV*0.000001)+RTF!AH68*kmreplrtf*RCrtf)</f>
        <v>5.6173700943686129E-5</v>
      </c>
      <c r="AI68" s="134">
        <f>$B68*($C68*CV!AI68/1000000+AF!AI68*(kmreplaf*RCaf+kminsp*IC+VIpkm*ICV*0.000001)+RTF!AI68*kmreplrtf*RCrtf)</f>
        <v>4.7248565643235815E-5</v>
      </c>
      <c r="AJ68" s="134">
        <f>$B68*($C68*CV!AJ68/1000000+AF!AJ68*(kmreplaf*RCaf+kminsp*IC+VIpkm*ICV*0.000001)+RTF!AJ68*kmreplrtf*RCrtf)</f>
        <v>3.9285833688028823E-5</v>
      </c>
      <c r="AK68" s="134">
        <f>$B68*($C68*CV!AK68/1000000+AF!AK68*(kmreplaf*RCaf+kminsp*IC+VIpkm*ICV*0.000001)+RTF!AK68*kmreplrtf*RCrtf)</f>
        <v>3.2178898799231956E-5</v>
      </c>
      <c r="AL68" s="134">
        <f>$B68*($C68*CV!AL68/1000000+AF!AL68*(kmreplaf*RCaf+kminsp*IC+VIpkm*ICV*0.000001)+RTF!AL68*kmreplrtf*RCrtf)</f>
        <v>6.6171799551851458E-5</v>
      </c>
      <c r="AM68" s="134">
        <f>$B68*($C68*CV!AM68/1000000+AF!AM68*(kmreplaf*RCaf+kminsp*IC+VIpkm*ICV*0.000001)+RTF!AM68*kmreplrtf*RCrtf)</f>
        <v>7.7348056858389191E-5</v>
      </c>
      <c r="AN68" s="134">
        <f>$B68*($C68*CV!AN68/1000000+AF!AN68*(kmreplaf*RCaf+kminsp*IC+VIpkm*ICV*0.000001)+RTF!AN68*kmreplrtf*RCrtf)</f>
        <v>5.6173700943686129E-5</v>
      </c>
      <c r="AO68" s="134">
        <f>$B68*($C68*CV!AO68/1000000+AF!AO68*(kmreplaf*RCaf+kminsp*IC+VIpkm*ICV*0.000001)+RTF!AO68*kmreplrtf*RCrtf)</f>
        <v>4.7248565643235815E-5</v>
      </c>
      <c r="AP68" s="134">
        <f>$B68*($C68*CV!AP68/1000000+AF!AP68*(kmreplaf*RCaf+kminsp*IC+VIpkm*ICV*0.000001)+RTF!AP68*kmreplrtf*RCrtf)</f>
        <v>3.9285833688028823E-5</v>
      </c>
      <c r="AQ68" s="134">
        <f>$B68*($C68*CV!AQ68/1000000+AF!AQ68*(kmreplaf*RCaf+kminsp*IC+VIpkm*ICV*0.000001)+RTF!AQ68*kmreplrtf*RCrtf)</f>
        <v>3.2178898799231956E-5</v>
      </c>
      <c r="AR68" s="134">
        <f>$B68*($C68*CV!AR68/1000000+AF!AR68*(kmreplaf*RCaf+kminsp*IC+VIpkm*ICV*0.000001)+RTF!AR68*kmreplrtf*RCrtf)</f>
        <v>6.6171799551851458E-5</v>
      </c>
      <c r="AS68" s="134">
        <f>$B68*($C68*CV!AS68/1000000+AF!AS68*(kmreplaf*RCaf+kminsp*IC+VIpkm*ICV*0.000001)+RTF!AS68*kmreplrtf*RCrtf)</f>
        <v>7.7348056858389191E-5</v>
      </c>
      <c r="AT68" s="134">
        <f>$B68*($C68*CV!AT68/1000000+AF!AT68*(kmreplaf*RCaf+kminsp*IC+VIpkm*ICV*0.000001)+RTF!AT68*kmreplrtf*RCrtf)</f>
        <v>5.6173700943686129E-5</v>
      </c>
      <c r="AV68" s="90"/>
    </row>
    <row r="69" spans="1:52" x14ac:dyDescent="0.25">
      <c r="A69" s="91">
        <f>pipesizes!A62</f>
        <v>1800</v>
      </c>
      <c r="B69" s="94">
        <f>pipesizes!N62/1000</f>
        <v>32.305725253842681</v>
      </c>
      <c r="C69" s="95">
        <f>pipesizes!M62</f>
        <v>2470.4999999999995</v>
      </c>
      <c r="D69" s="134">
        <f>$B69*($C69*CV!D69/1000000+AF!D69*(kmreplaf*RCaf+kminsp*IC+VIpkm*ICV*0.000001)+RTF!D69*kmreplrtf*RCrtf)</f>
        <v>0.29492591314195871</v>
      </c>
      <c r="E69" s="134">
        <f>$B69*($C69*CV!E69/1000000+AF!E69*(kmreplaf*RCaf+kminsp*IC+VIpkm*ICV*0.000001)+RTF!E69*kmreplrtf*RCrtf)</f>
        <v>0.23915961385425952</v>
      </c>
      <c r="F69" s="134">
        <f>$B69*($C69*CV!F69/1000000+AF!F69*(kmreplaf*RCaf+kminsp*IC+VIpkm*ICV*0.000001)+RTF!F69*kmreplrtf*RCrtf)</f>
        <v>0.18940663214434697</v>
      </c>
      <c r="G69" s="134">
        <f>$B69*($C69*CV!G69/1000000+AF!G69*(kmreplaf*RCaf+kminsp*IC+VIpkm*ICV*0.000001)+RTF!G69*kmreplrtf*RCrtf)</f>
        <v>0.14500086744889848</v>
      </c>
      <c r="H69" s="134">
        <f>$B69*($C69*CV!H69/1000000+AF!H69*(kmreplaf*RCaf+kminsp*IC+VIpkm*ICV*0.000001)+RTF!H69*kmreplrtf*RCrtf)</f>
        <v>0.35739633409599691</v>
      </c>
      <c r="I69" s="134">
        <f>$B69*($C69*CV!I69/1000000+AF!I69*(kmreplaf*RCaf+kminsp*IC+VIpkm*ICV*0.000001)+RTF!I69*kmreplrtf*RCrtf)</f>
        <v>0.42722816172568806</v>
      </c>
      <c r="J69" s="134">
        <f>$B69*($C69*CV!J69/1000000+AF!J69*(kmreplaf*RCaf+kminsp*IC+VIpkm*ICV*0.000001)+RTF!J69*kmreplrtf*RCrtf)</f>
        <v>0.50492700847325866</v>
      </c>
      <c r="K69" s="134">
        <f>$B69*($C69*CV!K69/1000000+AF!K69*(kmreplaf*RCaf+kminsp*IC+VIpkm*ICV*0.000001)+RTF!K69*kmreplrtf*RCrtf)</f>
        <v>0.23915961385425952</v>
      </c>
      <c r="L69" s="134">
        <f>$B69*($C69*CV!L69/1000000+AF!L69*(kmreplaf*RCaf+kminsp*IC+VIpkm*ICV*0.000001)+RTF!L69*kmreplrtf*RCrtf)</f>
        <v>0.18940663214434697</v>
      </c>
      <c r="M69" s="134">
        <f>$B69*($C69*CV!M69/1000000+AF!M69*(kmreplaf*RCaf+kminsp*IC+VIpkm*ICV*0.000001)+RTF!M69*kmreplrtf*RCrtf)</f>
        <v>0.14500086744889848</v>
      </c>
      <c r="N69" s="134">
        <f>$B69*($C69*CV!N69/1000000+AF!N69*(kmreplaf*RCaf+kminsp*IC+VIpkm*ICV*0.000001)+RTF!N69*kmreplrtf*RCrtf)</f>
        <v>0.35739633409599691</v>
      </c>
      <c r="O69" s="134">
        <f>$B69*($C69*CV!O69/1000000+AF!O69*(kmreplaf*RCaf+kminsp*IC+VIpkm*ICV*0.000001)+RTF!O69*kmreplrtf*RCrtf)</f>
        <v>0.42722816172568806</v>
      </c>
      <c r="P69" s="134">
        <f>$B69*($C69*CV!P69/1000000+AF!P69*(kmreplaf*RCaf+kminsp*IC+VIpkm*ICV*0.000001)+RTF!P69*kmreplrtf*RCrtf)</f>
        <v>0.29492591314195871</v>
      </c>
      <c r="Q69" s="134">
        <f>$B69*($C69*CV!Q69/1000000+AF!Q69*(kmreplaf*RCaf+kminsp*IC+VIpkm*ICV*0.000001)+RTF!Q69*kmreplrtf*RCrtf)</f>
        <v>0.23915961385425952</v>
      </c>
      <c r="R69" s="134">
        <f>$B69*($C69*CV!R69/1000000+AF!R69*(kmreplaf*RCaf+kminsp*IC+VIpkm*ICV*0.000001)+RTF!R69*kmreplrtf*RCrtf)</f>
        <v>0.18940663214434697</v>
      </c>
      <c r="S69" s="134">
        <f>$B69*($C69*CV!S69/1000000+AF!S69*(kmreplaf*RCaf+kminsp*IC+VIpkm*ICV*0.000001)+RTF!S69*kmreplrtf*RCrtf)</f>
        <v>0.14500086744889848</v>
      </c>
      <c r="T69" s="134">
        <f>$B69*($C69*CV!T69/1000000+AF!T69*(kmreplaf*RCaf+kminsp*IC+VIpkm*ICV*0.000001)+RTF!T69*kmreplrtf*RCrtf)</f>
        <v>0.35739633409599691</v>
      </c>
      <c r="U69" s="134">
        <f>$B69*($C69*CV!U69/1000000+AF!U69*(kmreplaf*RCaf+kminsp*IC+VIpkm*ICV*0.000001)+RTF!U69*kmreplrtf*RCrtf)</f>
        <v>0.42722816172568806</v>
      </c>
      <c r="V69" s="134">
        <f>$B69*($C69*CV!V69/1000000+AF!V69*(kmreplaf*RCaf+kminsp*IC+VIpkm*ICV*0.000001)+RTF!V69*kmreplrtf*RCrtf)</f>
        <v>0.29492591314195871</v>
      </c>
      <c r="W69" s="134">
        <f>$B69*($C69*CV!W69/1000000+AF!W69*(kmreplaf*RCaf+kminsp*IC+VIpkm*ICV*0.000001)+RTF!W69*kmreplrtf*RCrtf)</f>
        <v>0.23915961385425952</v>
      </c>
      <c r="X69" s="134">
        <f>$B69*($C69*CV!X69/1000000+AF!X69*(kmreplaf*RCaf+kminsp*IC+VIpkm*ICV*0.000001)+RTF!X69*kmreplrtf*RCrtf)</f>
        <v>0.18940663214434697</v>
      </c>
      <c r="Y69" s="134">
        <f>$B69*($C69*CV!Y69/1000000+AF!Y69*(kmreplaf*RCaf+kminsp*IC+VIpkm*ICV*0.000001)+RTF!Y69*kmreplrtf*RCrtf)</f>
        <v>0.14500086744889848</v>
      </c>
      <c r="Z69" s="134">
        <f>$B69*($C69*CV!Z69/1000000+AF!Z69*(kmreplaf*RCaf+kminsp*IC+VIpkm*ICV*0.000001)+RTF!Z69*kmreplrtf*RCrtf)</f>
        <v>0.35739633409599691</v>
      </c>
      <c r="AA69" s="134">
        <f>$B69*($C69*CV!AA69/1000000+AF!AA69*(kmreplaf*RCaf+kminsp*IC+VIpkm*ICV*0.000001)+RTF!AA69*kmreplrtf*RCrtf)</f>
        <v>0.42722816172568806</v>
      </c>
      <c r="AB69" s="134">
        <f>$B69*($C69*CV!AB69/1000000+AF!AB69*(kmreplaf*RCaf+kminsp*IC+VIpkm*ICV*0.000001)+RTF!AB69*kmreplrtf*RCrtf)</f>
        <v>0.29492591314195871</v>
      </c>
      <c r="AC69" s="134">
        <f>$B69*($C69*CV!AC69/1000000+AF!AC69*(kmreplaf*RCaf+kminsp*IC+VIpkm*ICV*0.000001)+RTF!AC69*kmreplrtf*RCrtf)</f>
        <v>0.23915961385425952</v>
      </c>
      <c r="AD69" s="134">
        <f>$B69*($C69*CV!AD69/1000000+AF!AD69*(kmreplaf*RCaf+kminsp*IC+VIpkm*ICV*0.000001)+RTF!AD69*kmreplrtf*RCrtf)</f>
        <v>0.18940663214434697</v>
      </c>
      <c r="AE69" s="134">
        <f>$B69*($C69*CV!AE69/1000000+AF!AE69*(kmreplaf*RCaf+kminsp*IC+VIpkm*ICV*0.000001)+RTF!AE69*kmreplrtf*RCrtf)</f>
        <v>0.14500086744889848</v>
      </c>
      <c r="AF69" s="134">
        <f>$B69*($C69*CV!AF69/1000000+AF!AF69*(kmreplaf*RCaf+kminsp*IC+VIpkm*ICV*0.000001)+RTF!AF69*kmreplrtf*RCrtf)</f>
        <v>0.35739633409599691</v>
      </c>
      <c r="AG69" s="134">
        <f>$B69*($C69*CV!AG69/1000000+AF!AG69*(kmreplaf*RCaf+kminsp*IC+VIpkm*ICV*0.000001)+RTF!AG69*kmreplrtf*RCrtf)</f>
        <v>0.42722816172568806</v>
      </c>
      <c r="AH69" s="134">
        <f>$B69*($C69*CV!AH69/1000000+AF!AH69*(kmreplaf*RCaf+kminsp*IC+VIpkm*ICV*0.000001)+RTF!AH69*kmreplrtf*RCrtf)</f>
        <v>0.29492591314195871</v>
      </c>
      <c r="AI69" s="134">
        <f>$B69*($C69*CV!AI69/1000000+AF!AI69*(kmreplaf*RCaf+kminsp*IC+VIpkm*ICV*0.000001)+RTF!AI69*kmreplrtf*RCrtf)</f>
        <v>0.23915961385425952</v>
      </c>
      <c r="AJ69" s="134">
        <f>$B69*($C69*CV!AJ69/1000000+AF!AJ69*(kmreplaf*RCaf+kminsp*IC+VIpkm*ICV*0.000001)+RTF!AJ69*kmreplrtf*RCrtf)</f>
        <v>0.18940663214434697</v>
      </c>
      <c r="AK69" s="134">
        <f>$B69*($C69*CV!AK69/1000000+AF!AK69*(kmreplaf*RCaf+kminsp*IC+VIpkm*ICV*0.000001)+RTF!AK69*kmreplrtf*RCrtf)</f>
        <v>0.14500086744889848</v>
      </c>
      <c r="AL69" s="134">
        <f>$B69*($C69*CV!AL69/1000000+AF!AL69*(kmreplaf*RCaf+kminsp*IC+VIpkm*ICV*0.000001)+RTF!AL69*kmreplrtf*RCrtf)</f>
        <v>0.35739633409599691</v>
      </c>
      <c r="AM69" s="134">
        <f>$B69*($C69*CV!AM69/1000000+AF!AM69*(kmreplaf*RCaf+kminsp*IC+VIpkm*ICV*0.000001)+RTF!AM69*kmreplrtf*RCrtf)</f>
        <v>0.42722816172568806</v>
      </c>
      <c r="AN69" s="134">
        <f>$B69*($C69*CV!AN69/1000000+AF!AN69*(kmreplaf*RCaf+kminsp*IC+VIpkm*ICV*0.000001)+RTF!AN69*kmreplrtf*RCrtf)</f>
        <v>0.29492591314195871</v>
      </c>
      <c r="AO69" s="134">
        <f>$B69*($C69*CV!AO69/1000000+AF!AO69*(kmreplaf*RCaf+kminsp*IC+VIpkm*ICV*0.000001)+RTF!AO69*kmreplrtf*RCrtf)</f>
        <v>0.23915961385425952</v>
      </c>
      <c r="AP69" s="134">
        <f>$B69*($C69*CV!AP69/1000000+AF!AP69*(kmreplaf*RCaf+kminsp*IC+VIpkm*ICV*0.000001)+RTF!AP69*kmreplrtf*RCrtf)</f>
        <v>0.18940663214434697</v>
      </c>
      <c r="AQ69" s="134">
        <f>$B69*($C69*CV!AQ69/1000000+AF!AQ69*(kmreplaf*RCaf+kminsp*IC+VIpkm*ICV*0.000001)+RTF!AQ69*kmreplrtf*RCrtf)</f>
        <v>0.14500086744889848</v>
      </c>
      <c r="AR69" s="134">
        <f>$B69*($C69*CV!AR69/1000000+AF!AR69*(kmreplaf*RCaf+kminsp*IC+VIpkm*ICV*0.000001)+RTF!AR69*kmreplrtf*RCrtf)</f>
        <v>0.35739633409599691</v>
      </c>
      <c r="AS69" s="134">
        <f>$B69*($C69*CV!AS69/1000000+AF!AS69*(kmreplaf*RCaf+kminsp*IC+VIpkm*ICV*0.000001)+RTF!AS69*kmreplrtf*RCrtf)</f>
        <v>0.42722816172568806</v>
      </c>
      <c r="AT69" s="134">
        <f>$B69*($C69*CV!AT69/1000000+AF!AT69*(kmreplaf*RCaf+kminsp*IC+VIpkm*ICV*0.000001)+RTF!AT69*kmreplrtf*RCrtf)</f>
        <v>0.29492591314195871</v>
      </c>
      <c r="AV69" s="90"/>
    </row>
    <row r="70" spans="1:52" x14ac:dyDescent="0.25">
      <c r="A70" s="91">
        <f>pipesizes!A63</f>
        <v>2100</v>
      </c>
      <c r="B70" s="94">
        <f>pipesizes!N63/1000</f>
        <v>16.47282740436281</v>
      </c>
      <c r="C70" s="95">
        <f>pipesizes!M63</f>
        <v>3362.625</v>
      </c>
      <c r="D70" s="134">
        <f>$B70*($C70*CV!D70/1000000+AF!D70*(kmreplaf*RCaf+kminsp*IC+VIpkm*ICV*0.000001)+RTF!D70*kmreplrtf*RCrtf)</f>
        <v>0.15038398383220652</v>
      </c>
      <c r="E70" s="134">
        <f>$B70*($C70*CV!E70/1000000+AF!E70*(kmreplaf*RCaf+kminsp*IC+VIpkm*ICV*0.000001)+RTF!E70*kmreplrtf*RCrtf)</f>
        <v>0.11168014368856458</v>
      </c>
      <c r="F70" s="134">
        <f>$B70*($C70*CV!F70/1000000+AF!F70*(kmreplaf*RCaf+kminsp*IC+VIpkm*ICV*0.000001)+RTF!F70*kmreplrtf*RCrtf)</f>
        <v>7.7149764671738716E-2</v>
      </c>
      <c r="G70" s="134">
        <f>$B70*($C70*CV!G70/1000000+AF!G70*(kmreplaf*RCaf+kminsp*IC+VIpkm*ICV*0.000001)+RTF!G70*kmreplrtf*RCrtf)</f>
        <v>4.6330548762105683E-2</v>
      </c>
      <c r="H70" s="134">
        <f>$B70*($C70*CV!H70/1000000+AF!H70*(kmreplaf*RCaf+kminsp*IC+VIpkm*ICV*0.000001)+RTF!H70*kmreplrtf*RCrtf)</f>
        <v>0.19374072826736108</v>
      </c>
      <c r="I70" s="134">
        <f>$B70*($C70*CV!I70/1000000+AF!I70*(kmreplaf*RCaf+kminsp*IC+VIpkm*ICV*0.000001)+RTF!I70*kmreplrtf*RCrtf)</f>
        <v>0.24220655669851343</v>
      </c>
      <c r="J70" s="134">
        <f>$B70*($C70*CV!J70/1000000+AF!J70*(kmreplaf*RCaf+kminsp*IC+VIpkm*ICV*0.000001)+RTF!J70*kmreplrtf*RCrtf)</f>
        <v>0.29613238255166702</v>
      </c>
      <c r="K70" s="134">
        <f>$B70*($C70*CV!K70/1000000+AF!K70*(kmreplaf*RCaf+kminsp*IC+VIpkm*ICV*0.000001)+RTF!K70*kmreplrtf*RCrtf)</f>
        <v>0.11168014368856458</v>
      </c>
      <c r="L70" s="134">
        <f>$B70*($C70*CV!L70/1000000+AF!L70*(kmreplaf*RCaf+kminsp*IC+VIpkm*ICV*0.000001)+RTF!L70*kmreplrtf*RCrtf)</f>
        <v>7.7149764671738716E-2</v>
      </c>
      <c r="M70" s="134">
        <f>$B70*($C70*CV!M70/1000000+AF!M70*(kmreplaf*RCaf+kminsp*IC+VIpkm*ICV*0.000001)+RTF!M70*kmreplrtf*RCrtf)</f>
        <v>4.6330548762105683E-2</v>
      </c>
      <c r="N70" s="134">
        <f>$B70*($C70*CV!N70/1000000+AF!N70*(kmreplaf*RCaf+kminsp*IC+VIpkm*ICV*0.000001)+RTF!N70*kmreplrtf*RCrtf)</f>
        <v>0.19374072826736108</v>
      </c>
      <c r="O70" s="134">
        <f>$B70*($C70*CV!O70/1000000+AF!O70*(kmreplaf*RCaf+kminsp*IC+VIpkm*ICV*0.000001)+RTF!O70*kmreplrtf*RCrtf)</f>
        <v>0.24220655669851343</v>
      </c>
      <c r="P70" s="134">
        <f>$B70*($C70*CV!P70/1000000+AF!P70*(kmreplaf*RCaf+kminsp*IC+VIpkm*ICV*0.000001)+RTF!P70*kmreplrtf*RCrtf)</f>
        <v>0.15038398383220652</v>
      </c>
      <c r="Q70" s="134">
        <f>$B70*($C70*CV!Q70/1000000+AF!Q70*(kmreplaf*RCaf+kminsp*IC+VIpkm*ICV*0.000001)+RTF!Q70*kmreplrtf*RCrtf)</f>
        <v>0.11168014368856458</v>
      </c>
      <c r="R70" s="134">
        <f>$B70*($C70*CV!R70/1000000+AF!R70*(kmreplaf*RCaf+kminsp*IC+VIpkm*ICV*0.000001)+RTF!R70*kmreplrtf*RCrtf)</f>
        <v>7.7149764671738716E-2</v>
      </c>
      <c r="S70" s="134">
        <f>$B70*($C70*CV!S70/1000000+AF!S70*(kmreplaf*RCaf+kminsp*IC+VIpkm*ICV*0.000001)+RTF!S70*kmreplrtf*RCrtf)</f>
        <v>4.6330548762105683E-2</v>
      </c>
      <c r="T70" s="134">
        <f>$B70*($C70*CV!T70/1000000+AF!T70*(kmreplaf*RCaf+kminsp*IC+VIpkm*ICV*0.000001)+RTF!T70*kmreplrtf*RCrtf)</f>
        <v>0.19374072826736108</v>
      </c>
      <c r="U70" s="134">
        <f>$B70*($C70*CV!U70/1000000+AF!U70*(kmreplaf*RCaf+kminsp*IC+VIpkm*ICV*0.000001)+RTF!U70*kmreplrtf*RCrtf)</f>
        <v>0.24220655669851343</v>
      </c>
      <c r="V70" s="134">
        <f>$B70*($C70*CV!V70/1000000+AF!V70*(kmreplaf*RCaf+kminsp*IC+VIpkm*ICV*0.000001)+RTF!V70*kmreplrtf*RCrtf)</f>
        <v>0.15038398383220652</v>
      </c>
      <c r="W70" s="134">
        <f>$B70*($C70*CV!W70/1000000+AF!W70*(kmreplaf*RCaf+kminsp*IC+VIpkm*ICV*0.000001)+RTF!W70*kmreplrtf*RCrtf)</f>
        <v>0.11168014368856458</v>
      </c>
      <c r="X70" s="134">
        <f>$B70*($C70*CV!X70/1000000+AF!X70*(kmreplaf*RCaf+kminsp*IC+VIpkm*ICV*0.000001)+RTF!X70*kmreplrtf*RCrtf)</f>
        <v>7.7149764671738716E-2</v>
      </c>
      <c r="Y70" s="134">
        <f>$B70*($C70*CV!Y70/1000000+AF!Y70*(kmreplaf*RCaf+kminsp*IC+VIpkm*ICV*0.000001)+RTF!Y70*kmreplrtf*RCrtf)</f>
        <v>4.6330548762105683E-2</v>
      </c>
      <c r="Z70" s="134">
        <f>$B70*($C70*CV!Z70/1000000+AF!Z70*(kmreplaf*RCaf+kminsp*IC+VIpkm*ICV*0.000001)+RTF!Z70*kmreplrtf*RCrtf)</f>
        <v>0.19374072826736108</v>
      </c>
      <c r="AA70" s="134">
        <f>$B70*($C70*CV!AA70/1000000+AF!AA70*(kmreplaf*RCaf+kminsp*IC+VIpkm*ICV*0.000001)+RTF!AA70*kmreplrtf*RCrtf)</f>
        <v>0.24220655669851343</v>
      </c>
      <c r="AB70" s="134">
        <f>$B70*($C70*CV!AB70/1000000+AF!AB70*(kmreplaf*RCaf+kminsp*IC+VIpkm*ICV*0.000001)+RTF!AB70*kmreplrtf*RCrtf)</f>
        <v>0.15038398383220652</v>
      </c>
      <c r="AC70" s="134">
        <f>$B70*($C70*CV!AC70/1000000+AF!AC70*(kmreplaf*RCaf+kminsp*IC+VIpkm*ICV*0.000001)+RTF!AC70*kmreplrtf*RCrtf)</f>
        <v>0.11168014368856458</v>
      </c>
      <c r="AD70" s="134">
        <f>$B70*($C70*CV!AD70/1000000+AF!AD70*(kmreplaf*RCaf+kminsp*IC+VIpkm*ICV*0.000001)+RTF!AD70*kmreplrtf*RCrtf)</f>
        <v>7.7149764671738716E-2</v>
      </c>
      <c r="AE70" s="134">
        <f>$B70*($C70*CV!AE70/1000000+AF!AE70*(kmreplaf*RCaf+kminsp*IC+VIpkm*ICV*0.000001)+RTF!AE70*kmreplrtf*RCrtf)</f>
        <v>4.6330548762105683E-2</v>
      </c>
      <c r="AF70" s="134">
        <f>$B70*($C70*CV!AF70/1000000+AF!AF70*(kmreplaf*RCaf+kminsp*IC+VIpkm*ICV*0.000001)+RTF!AF70*kmreplrtf*RCrtf)</f>
        <v>0.19374072826736108</v>
      </c>
      <c r="AG70" s="134">
        <f>$B70*($C70*CV!AG70/1000000+AF!AG70*(kmreplaf*RCaf+kminsp*IC+VIpkm*ICV*0.000001)+RTF!AG70*kmreplrtf*RCrtf)</f>
        <v>0.24220655669851343</v>
      </c>
      <c r="AH70" s="134">
        <f>$B70*($C70*CV!AH70/1000000+AF!AH70*(kmreplaf*RCaf+kminsp*IC+VIpkm*ICV*0.000001)+RTF!AH70*kmreplrtf*RCrtf)</f>
        <v>0.15038398383220652</v>
      </c>
      <c r="AI70" s="134">
        <f>$B70*($C70*CV!AI70/1000000+AF!AI70*(kmreplaf*RCaf+kminsp*IC+VIpkm*ICV*0.000001)+RTF!AI70*kmreplrtf*RCrtf)</f>
        <v>0.11168014368856458</v>
      </c>
      <c r="AJ70" s="134">
        <f>$B70*($C70*CV!AJ70/1000000+AF!AJ70*(kmreplaf*RCaf+kminsp*IC+VIpkm*ICV*0.000001)+RTF!AJ70*kmreplrtf*RCrtf)</f>
        <v>7.7149764671738716E-2</v>
      </c>
      <c r="AK70" s="134">
        <f>$B70*($C70*CV!AK70/1000000+AF!AK70*(kmreplaf*RCaf+kminsp*IC+VIpkm*ICV*0.000001)+RTF!AK70*kmreplrtf*RCrtf)</f>
        <v>4.6330548762105683E-2</v>
      </c>
      <c r="AL70" s="134">
        <f>$B70*($C70*CV!AL70/1000000+AF!AL70*(kmreplaf*RCaf+kminsp*IC+VIpkm*ICV*0.000001)+RTF!AL70*kmreplrtf*RCrtf)</f>
        <v>0.19374072826736108</v>
      </c>
      <c r="AM70" s="134">
        <f>$B70*($C70*CV!AM70/1000000+AF!AM70*(kmreplaf*RCaf+kminsp*IC+VIpkm*ICV*0.000001)+RTF!AM70*kmreplrtf*RCrtf)</f>
        <v>0.24220655669851343</v>
      </c>
      <c r="AN70" s="134">
        <f>$B70*($C70*CV!AN70/1000000+AF!AN70*(kmreplaf*RCaf+kminsp*IC+VIpkm*ICV*0.000001)+RTF!AN70*kmreplrtf*RCrtf)</f>
        <v>0.15038398383220652</v>
      </c>
      <c r="AO70" s="134">
        <f>$B70*($C70*CV!AO70/1000000+AF!AO70*(kmreplaf*RCaf+kminsp*IC+VIpkm*ICV*0.000001)+RTF!AO70*kmreplrtf*RCrtf)</f>
        <v>0.11168014368856458</v>
      </c>
      <c r="AP70" s="134">
        <f>$B70*($C70*CV!AP70/1000000+AF!AP70*(kmreplaf*RCaf+kminsp*IC+VIpkm*ICV*0.000001)+RTF!AP70*kmreplrtf*RCrtf)</f>
        <v>7.7149764671738716E-2</v>
      </c>
      <c r="AQ70" s="134">
        <f>$B70*($C70*CV!AQ70/1000000+AF!AQ70*(kmreplaf*RCaf+kminsp*IC+VIpkm*ICV*0.000001)+RTF!AQ70*kmreplrtf*RCrtf)</f>
        <v>4.6330548762105683E-2</v>
      </c>
      <c r="AR70" s="134">
        <f>$B70*($C70*CV!AR70/1000000+AF!AR70*(kmreplaf*RCaf+kminsp*IC+VIpkm*ICV*0.000001)+RTF!AR70*kmreplrtf*RCrtf)</f>
        <v>0.19374072826736108</v>
      </c>
      <c r="AS70" s="134">
        <f>$B70*($C70*CV!AS70/1000000+AF!AS70*(kmreplaf*RCaf+kminsp*IC+VIpkm*ICV*0.000001)+RTF!AS70*kmreplrtf*RCrtf)</f>
        <v>0.24220655669851343</v>
      </c>
      <c r="AT70" s="134">
        <f>$B70*($C70*CV!AT70/1000000+AF!AT70*(kmreplaf*RCaf+kminsp*IC+VIpkm*ICV*0.000001)+RTF!AT70*kmreplrtf*RCrtf)</f>
        <v>0.15038398383220652</v>
      </c>
      <c r="AV70" s="90"/>
    </row>
    <row r="71" spans="1:52" x14ac:dyDescent="0.25">
      <c r="A71" s="91">
        <f>pipesizes!A64</f>
        <v>2400</v>
      </c>
      <c r="B71" s="94">
        <f>pipesizes!N64/1000</f>
        <v>8.558145199645919</v>
      </c>
      <c r="C71" s="95">
        <f>pipesizes!M64</f>
        <v>4392</v>
      </c>
      <c r="D71" s="134">
        <f>$B71*($C71*CV!D71/1000000+AF!D71*(kmreplaf*RCaf+kminsp*IC+VIpkm*ICV*0.000001)+RTF!D71*kmreplrtf*RCrtf)</f>
        <v>7.8129147944351371E-2</v>
      </c>
      <c r="E71" s="134">
        <f>$B71*($C71*CV!E71/1000000+AF!E71*(kmreplaf*RCaf+kminsp*IC+VIpkm*ICV*0.000001)+RTF!E71*kmreplrtf*RCrtf)</f>
        <v>5.1865838320039319E-2</v>
      </c>
      <c r="F71" s="134">
        <f>$B71*($C71*CV!F71/1000000+AF!F71*(kmreplaf*RCaf+kminsp*IC+VIpkm*ICV*0.000001)+RTF!F71*kmreplrtf*RCrtf)</f>
        <v>2.8434519045310365E-2</v>
      </c>
      <c r="G71" s="134">
        <f>$B71*($C71*CV!G71/1000000+AF!G71*(kmreplaf*RCaf+kminsp*IC+VIpkm*ICV*0.000001)+RTF!G71*kmreplrtf*RCrtf)</f>
        <v>7.5214880176596799E-3</v>
      </c>
      <c r="H71" s="134">
        <f>$B71*($C71*CV!H71/1000000+AF!H71*(kmreplaf*RCaf+kminsp*IC+VIpkm*ICV*0.000001)+RTF!H71*kmreplrtf*RCrtf)</f>
        <v>0.10754978422169739</v>
      </c>
      <c r="I71" s="134">
        <f>$B71*($C71*CV!I71/1000000+AF!I71*(kmreplaf*RCaf+kminsp*IC+VIpkm*ICV*0.000001)+RTF!I71*kmreplrtf*RCrtf)</f>
        <v>0.14043729754239409</v>
      </c>
      <c r="J71" s="134">
        <f>$B71*($C71*CV!J71/1000000+AF!J71*(kmreplaf*RCaf+kminsp*IC+VIpkm*ICV*0.000001)+RTF!J71*kmreplrtf*RCrtf)</f>
        <v>0.17702980763627332</v>
      </c>
      <c r="K71" s="134">
        <f>$B71*($C71*CV!K71/1000000+AF!K71*(kmreplaf*RCaf+kminsp*IC+VIpkm*ICV*0.000001)+RTF!K71*kmreplrtf*RCrtf)</f>
        <v>5.1865838320039319E-2</v>
      </c>
      <c r="L71" s="134">
        <f>$B71*($C71*CV!L71/1000000+AF!L71*(kmreplaf*RCaf+kminsp*IC+VIpkm*ICV*0.000001)+RTF!L71*kmreplrtf*RCrtf)</f>
        <v>2.8434519045310365E-2</v>
      </c>
      <c r="M71" s="134">
        <f>$B71*($C71*CV!M71/1000000+AF!M71*(kmreplaf*RCaf+kminsp*IC+VIpkm*ICV*0.000001)+RTF!M71*kmreplrtf*RCrtf)</f>
        <v>7.5214880176596799E-3</v>
      </c>
      <c r="N71" s="134">
        <f>$B71*($C71*CV!N71/1000000+AF!N71*(kmreplaf*RCaf+kminsp*IC+VIpkm*ICV*0.000001)+RTF!N71*kmreplrtf*RCrtf)</f>
        <v>0.10754978422169739</v>
      </c>
      <c r="O71" s="134">
        <f>$B71*($C71*CV!O71/1000000+AF!O71*(kmreplaf*RCaf+kminsp*IC+VIpkm*ICV*0.000001)+RTF!O71*kmreplrtf*RCrtf)</f>
        <v>0.14043729754239409</v>
      </c>
      <c r="P71" s="134">
        <f>$B71*($C71*CV!P71/1000000+AF!P71*(kmreplaf*RCaf+kminsp*IC+VIpkm*ICV*0.000001)+RTF!P71*kmreplrtf*RCrtf)</f>
        <v>7.8129147944351371E-2</v>
      </c>
      <c r="Q71" s="134">
        <f>$B71*($C71*CV!Q71/1000000+AF!Q71*(kmreplaf*RCaf+kminsp*IC+VIpkm*ICV*0.000001)+RTF!Q71*kmreplrtf*RCrtf)</f>
        <v>5.1865838320039319E-2</v>
      </c>
      <c r="R71" s="134">
        <f>$B71*($C71*CV!R71/1000000+AF!R71*(kmreplaf*RCaf+kminsp*IC+VIpkm*ICV*0.000001)+RTF!R71*kmreplrtf*RCrtf)</f>
        <v>2.8434519045310365E-2</v>
      </c>
      <c r="S71" s="134">
        <f>$B71*($C71*CV!S71/1000000+AF!S71*(kmreplaf*RCaf+kminsp*IC+VIpkm*ICV*0.000001)+RTF!S71*kmreplrtf*RCrtf)</f>
        <v>7.5214880176596799E-3</v>
      </c>
      <c r="T71" s="134">
        <f>$B71*($C71*CV!T71/1000000+AF!T71*(kmreplaf*RCaf+kminsp*IC+VIpkm*ICV*0.000001)+RTF!T71*kmreplrtf*RCrtf)</f>
        <v>0.10754978422169739</v>
      </c>
      <c r="U71" s="134">
        <f>$B71*($C71*CV!U71/1000000+AF!U71*(kmreplaf*RCaf+kminsp*IC+VIpkm*ICV*0.000001)+RTF!U71*kmreplrtf*RCrtf)</f>
        <v>0.14043729754239409</v>
      </c>
      <c r="V71" s="134">
        <f>$B71*($C71*CV!V71/1000000+AF!V71*(kmreplaf*RCaf+kminsp*IC+VIpkm*ICV*0.000001)+RTF!V71*kmreplrtf*RCrtf)</f>
        <v>7.8129147944351371E-2</v>
      </c>
      <c r="W71" s="134">
        <f>$B71*($C71*CV!W71/1000000+AF!W71*(kmreplaf*RCaf+kminsp*IC+VIpkm*ICV*0.000001)+RTF!W71*kmreplrtf*RCrtf)</f>
        <v>5.1865838320039319E-2</v>
      </c>
      <c r="X71" s="134">
        <f>$B71*($C71*CV!X71/1000000+AF!X71*(kmreplaf*RCaf+kminsp*IC+VIpkm*ICV*0.000001)+RTF!X71*kmreplrtf*RCrtf)</f>
        <v>2.8434519045310365E-2</v>
      </c>
      <c r="Y71" s="134">
        <f>$B71*($C71*CV!Y71/1000000+AF!Y71*(kmreplaf*RCaf+kminsp*IC+VIpkm*ICV*0.000001)+RTF!Y71*kmreplrtf*RCrtf)</f>
        <v>7.5214880176596799E-3</v>
      </c>
      <c r="Z71" s="134">
        <f>$B71*($C71*CV!Z71/1000000+AF!Z71*(kmreplaf*RCaf+kminsp*IC+VIpkm*ICV*0.000001)+RTF!Z71*kmreplrtf*RCrtf)</f>
        <v>0.10754978422169739</v>
      </c>
      <c r="AA71" s="134">
        <f>$B71*($C71*CV!AA71/1000000+AF!AA71*(kmreplaf*RCaf+kminsp*IC+VIpkm*ICV*0.000001)+RTF!AA71*kmreplrtf*RCrtf)</f>
        <v>0.14043729754239409</v>
      </c>
      <c r="AB71" s="134">
        <f>$B71*($C71*CV!AB71/1000000+AF!AB71*(kmreplaf*RCaf+kminsp*IC+VIpkm*ICV*0.000001)+RTF!AB71*kmreplrtf*RCrtf)</f>
        <v>7.8129147944351371E-2</v>
      </c>
      <c r="AC71" s="134">
        <f>$B71*($C71*CV!AC71/1000000+AF!AC71*(kmreplaf*RCaf+kminsp*IC+VIpkm*ICV*0.000001)+RTF!AC71*kmreplrtf*RCrtf)</f>
        <v>5.1865838320039319E-2</v>
      </c>
      <c r="AD71" s="134">
        <f>$B71*($C71*CV!AD71/1000000+AF!AD71*(kmreplaf*RCaf+kminsp*IC+VIpkm*ICV*0.000001)+RTF!AD71*kmreplrtf*RCrtf)</f>
        <v>2.8434519045310365E-2</v>
      </c>
      <c r="AE71" s="134">
        <f>$B71*($C71*CV!AE71/1000000+AF!AE71*(kmreplaf*RCaf+kminsp*IC+VIpkm*ICV*0.000001)+RTF!AE71*kmreplrtf*RCrtf)</f>
        <v>7.5214880176596799E-3</v>
      </c>
      <c r="AF71" s="134">
        <f>$B71*($C71*CV!AF71/1000000+AF!AF71*(kmreplaf*RCaf+kminsp*IC+VIpkm*ICV*0.000001)+RTF!AF71*kmreplrtf*RCrtf)</f>
        <v>0.10754978422169739</v>
      </c>
      <c r="AG71" s="134">
        <f>$B71*($C71*CV!AG71/1000000+AF!AG71*(kmreplaf*RCaf+kminsp*IC+VIpkm*ICV*0.000001)+RTF!AG71*kmreplrtf*RCrtf)</f>
        <v>0.14043729754239409</v>
      </c>
      <c r="AH71" s="134">
        <f>$B71*($C71*CV!AH71/1000000+AF!AH71*(kmreplaf*RCaf+kminsp*IC+VIpkm*ICV*0.000001)+RTF!AH71*kmreplrtf*RCrtf)</f>
        <v>7.8129147944351371E-2</v>
      </c>
      <c r="AI71" s="134">
        <f>$B71*($C71*CV!AI71/1000000+AF!AI71*(kmreplaf*RCaf+kminsp*IC+VIpkm*ICV*0.000001)+RTF!AI71*kmreplrtf*RCrtf)</f>
        <v>5.1865838320039319E-2</v>
      </c>
      <c r="AJ71" s="134">
        <f>$B71*($C71*CV!AJ71/1000000+AF!AJ71*(kmreplaf*RCaf+kminsp*IC+VIpkm*ICV*0.000001)+RTF!AJ71*kmreplrtf*RCrtf)</f>
        <v>2.8434519045310365E-2</v>
      </c>
      <c r="AK71" s="134">
        <f>$B71*($C71*CV!AK71/1000000+AF!AK71*(kmreplaf*RCaf+kminsp*IC+VIpkm*ICV*0.000001)+RTF!AK71*kmreplrtf*RCrtf)</f>
        <v>7.5214880176596799E-3</v>
      </c>
      <c r="AL71" s="134">
        <f>$B71*($C71*CV!AL71/1000000+AF!AL71*(kmreplaf*RCaf+kminsp*IC+VIpkm*ICV*0.000001)+RTF!AL71*kmreplrtf*RCrtf)</f>
        <v>0.10754978422169739</v>
      </c>
      <c r="AM71" s="134">
        <f>$B71*($C71*CV!AM71/1000000+AF!AM71*(kmreplaf*RCaf+kminsp*IC+VIpkm*ICV*0.000001)+RTF!AM71*kmreplrtf*RCrtf)</f>
        <v>0.14043729754239409</v>
      </c>
      <c r="AN71" s="134">
        <f>$B71*($C71*CV!AN71/1000000+AF!AN71*(kmreplaf*RCaf+kminsp*IC+VIpkm*ICV*0.000001)+RTF!AN71*kmreplrtf*RCrtf)</f>
        <v>7.8129147944351371E-2</v>
      </c>
      <c r="AO71" s="134">
        <f>$B71*($C71*CV!AO71/1000000+AF!AO71*(kmreplaf*RCaf+kminsp*IC+VIpkm*ICV*0.000001)+RTF!AO71*kmreplrtf*RCrtf)</f>
        <v>5.1865838320039319E-2</v>
      </c>
      <c r="AP71" s="134">
        <f>$B71*($C71*CV!AP71/1000000+AF!AP71*(kmreplaf*RCaf+kminsp*IC+VIpkm*ICV*0.000001)+RTF!AP71*kmreplrtf*RCrtf)</f>
        <v>2.8434519045310365E-2</v>
      </c>
      <c r="AQ71" s="134">
        <f>$B71*($C71*CV!AQ71/1000000+AF!AQ71*(kmreplaf*RCaf+kminsp*IC+VIpkm*ICV*0.000001)+RTF!AQ71*kmreplrtf*RCrtf)</f>
        <v>7.5214880176596799E-3</v>
      </c>
      <c r="AR71" s="134">
        <f>$B71*($C71*CV!AR71/1000000+AF!AR71*(kmreplaf*RCaf+kminsp*IC+VIpkm*ICV*0.000001)+RTF!AR71*kmreplrtf*RCrtf)</f>
        <v>0.10754978422169739</v>
      </c>
      <c r="AS71" s="134">
        <f>$B71*($C71*CV!AS71/1000000+AF!AS71*(kmreplaf*RCaf+kminsp*IC+VIpkm*ICV*0.000001)+RTF!AS71*kmreplrtf*RCrtf)</f>
        <v>0.14043729754239409</v>
      </c>
      <c r="AT71" s="134">
        <f>$B71*($C71*CV!AT71/1000000+AF!AT71*(kmreplaf*RCaf+kminsp*IC+VIpkm*ICV*0.000001)+RTF!AT71*kmreplrtf*RCrtf)</f>
        <v>7.8129147944351371E-2</v>
      </c>
      <c r="AV71" s="90"/>
    </row>
    <row r="72" spans="1:52" x14ac:dyDescent="0.25">
      <c r="A72" s="91">
        <f>pipesizes!A65</f>
        <v>2475</v>
      </c>
      <c r="B72" s="94">
        <f>pipesizes!N65/1000</f>
        <v>16.037385453822978</v>
      </c>
      <c r="C72" s="95">
        <f>pipesizes!M65</f>
        <v>4670.7890625</v>
      </c>
      <c r="D72" s="134">
        <f>$B72*($C72*CV!D72/1000000+AF!D72*(kmreplaf*RCaf+kminsp*IC+VIpkm*ICV*0.000001)+RTF!D72*kmreplrtf*RCrtf)</f>
        <v>0.14640874062456485</v>
      </c>
      <c r="E72" s="134">
        <f>$B72*($C72*CV!E72/1000000+AF!E72*(kmreplaf*RCaf+kminsp*IC+VIpkm*ICV*0.000001)+RTF!E72*kmreplrtf*RCrtf)</f>
        <v>9.406903282707256E-2</v>
      </c>
      <c r="F72" s="134">
        <f>$B72*($C72*CV!F72/1000000+AF!F72*(kmreplaf*RCaf+kminsp*IC+VIpkm*ICV*0.000001)+RTF!F72*kmreplrtf*RCrtf)</f>
        <v>4.7373150941196721E-2</v>
      </c>
      <c r="G72" s="134">
        <f>$B72*($C72*CV!G72/1000000+AF!G72*(kmreplaf*RCaf+kminsp*IC+VIpkm*ICV*0.000001)+RTF!G72*kmreplrtf*RCrtf)</f>
        <v>5.6959233257606054E-3</v>
      </c>
      <c r="H72" s="134">
        <f>$B72*($C72*CV!H72/1000000+AF!H72*(kmreplaf*RCaf+kminsp*IC+VIpkm*ICV*0.000001)+RTF!H72*kmreplrtf*RCrtf)</f>
        <v>0.20504063157813796</v>
      </c>
      <c r="I72" s="134">
        <f>$B72*($C72*CV!I72/1000000+AF!I72*(kmreplaf*RCaf+kminsp*IC+VIpkm*ICV*0.000001)+RTF!I72*kmreplrtf*RCrtf)</f>
        <v>0.27058160345161292</v>
      </c>
      <c r="J72" s="134">
        <f>$B72*($C72*CV!J72/1000000+AF!J72*(kmreplaf*RCaf+kminsp*IC+VIpkm*ICV*0.000001)+RTF!J72*kmreplrtf*RCrtf)</f>
        <v>0.3435062010475487</v>
      </c>
      <c r="K72" s="134">
        <f>$B72*($C72*CV!K72/1000000+AF!K72*(kmreplaf*RCaf+kminsp*IC+VIpkm*ICV*0.000001)+RTF!K72*kmreplrtf*RCrtf)</f>
        <v>9.406903282707256E-2</v>
      </c>
      <c r="L72" s="134">
        <f>$B72*($C72*CV!L72/1000000+AF!L72*(kmreplaf*RCaf+kminsp*IC+VIpkm*ICV*0.000001)+RTF!L72*kmreplrtf*RCrtf)</f>
        <v>4.7373150941196721E-2</v>
      </c>
      <c r="M72" s="134">
        <f>$B72*($C72*CV!M72/1000000+AF!M72*(kmreplaf*RCaf+kminsp*IC+VIpkm*ICV*0.000001)+RTF!M72*kmreplrtf*RCrtf)</f>
        <v>5.6959233257606054E-3</v>
      </c>
      <c r="N72" s="134">
        <f>$B72*($C72*CV!N72/1000000+AF!N72*(kmreplaf*RCaf+kminsp*IC+VIpkm*ICV*0.000001)+RTF!N72*kmreplrtf*RCrtf)</f>
        <v>0.20504063157813796</v>
      </c>
      <c r="O72" s="134">
        <f>$B72*($C72*CV!O72/1000000+AF!O72*(kmreplaf*RCaf+kminsp*IC+VIpkm*ICV*0.000001)+RTF!O72*kmreplrtf*RCrtf)</f>
        <v>0.27058160345161292</v>
      </c>
      <c r="P72" s="134">
        <f>$B72*($C72*CV!P72/1000000+AF!P72*(kmreplaf*RCaf+kminsp*IC+VIpkm*ICV*0.000001)+RTF!P72*kmreplrtf*RCrtf)</f>
        <v>0.14640874062456485</v>
      </c>
      <c r="Q72" s="134">
        <f>$B72*($C72*CV!Q72/1000000+AF!Q72*(kmreplaf*RCaf+kminsp*IC+VIpkm*ICV*0.000001)+RTF!Q72*kmreplrtf*RCrtf)</f>
        <v>9.406903282707256E-2</v>
      </c>
      <c r="R72" s="134">
        <f>$B72*($C72*CV!R72/1000000+AF!R72*(kmreplaf*RCaf+kminsp*IC+VIpkm*ICV*0.000001)+RTF!R72*kmreplrtf*RCrtf)</f>
        <v>4.7373150941196721E-2</v>
      </c>
      <c r="S72" s="134">
        <f>$B72*($C72*CV!S72/1000000+AF!S72*(kmreplaf*RCaf+kminsp*IC+VIpkm*ICV*0.000001)+RTF!S72*kmreplrtf*RCrtf)</f>
        <v>5.6959233257606054E-3</v>
      </c>
      <c r="T72" s="134">
        <f>$B72*($C72*CV!T72/1000000+AF!T72*(kmreplaf*RCaf+kminsp*IC+VIpkm*ICV*0.000001)+RTF!T72*kmreplrtf*RCrtf)</f>
        <v>0.20504063157813796</v>
      </c>
      <c r="U72" s="134">
        <f>$B72*($C72*CV!U72/1000000+AF!U72*(kmreplaf*RCaf+kminsp*IC+VIpkm*ICV*0.000001)+RTF!U72*kmreplrtf*RCrtf)</f>
        <v>0.27058160345161292</v>
      </c>
      <c r="V72" s="134">
        <f>$B72*($C72*CV!V72/1000000+AF!V72*(kmreplaf*RCaf+kminsp*IC+VIpkm*ICV*0.000001)+RTF!V72*kmreplrtf*RCrtf)</f>
        <v>0.14640874062456485</v>
      </c>
      <c r="W72" s="134">
        <f>$B72*($C72*CV!W72/1000000+AF!W72*(kmreplaf*RCaf+kminsp*IC+VIpkm*ICV*0.000001)+RTF!W72*kmreplrtf*RCrtf)</f>
        <v>9.406903282707256E-2</v>
      </c>
      <c r="X72" s="134">
        <f>$B72*($C72*CV!X72/1000000+AF!X72*(kmreplaf*RCaf+kminsp*IC+VIpkm*ICV*0.000001)+RTF!X72*kmreplrtf*RCrtf)</f>
        <v>4.7373150941196721E-2</v>
      </c>
      <c r="Y72" s="134">
        <f>$B72*($C72*CV!Y72/1000000+AF!Y72*(kmreplaf*RCaf+kminsp*IC+VIpkm*ICV*0.000001)+RTF!Y72*kmreplrtf*RCrtf)</f>
        <v>5.6959233257606054E-3</v>
      </c>
      <c r="Z72" s="134">
        <f>$B72*($C72*CV!Z72/1000000+AF!Z72*(kmreplaf*RCaf+kminsp*IC+VIpkm*ICV*0.000001)+RTF!Z72*kmreplrtf*RCrtf)</f>
        <v>0.20504063157813796</v>
      </c>
      <c r="AA72" s="134">
        <f>$B72*($C72*CV!AA72/1000000+AF!AA72*(kmreplaf*RCaf+kminsp*IC+VIpkm*ICV*0.000001)+RTF!AA72*kmreplrtf*RCrtf)</f>
        <v>0.27058160345161292</v>
      </c>
      <c r="AB72" s="134">
        <f>$B72*($C72*CV!AB72/1000000+AF!AB72*(kmreplaf*RCaf+kminsp*IC+VIpkm*ICV*0.000001)+RTF!AB72*kmreplrtf*RCrtf)</f>
        <v>0.14640874062456485</v>
      </c>
      <c r="AC72" s="134">
        <f>$B72*($C72*CV!AC72/1000000+AF!AC72*(kmreplaf*RCaf+kminsp*IC+VIpkm*ICV*0.000001)+RTF!AC72*kmreplrtf*RCrtf)</f>
        <v>9.406903282707256E-2</v>
      </c>
      <c r="AD72" s="134">
        <f>$B72*($C72*CV!AD72/1000000+AF!AD72*(kmreplaf*RCaf+kminsp*IC+VIpkm*ICV*0.000001)+RTF!AD72*kmreplrtf*RCrtf)</f>
        <v>4.7373150941196721E-2</v>
      </c>
      <c r="AE72" s="134">
        <f>$B72*($C72*CV!AE72/1000000+AF!AE72*(kmreplaf*RCaf+kminsp*IC+VIpkm*ICV*0.000001)+RTF!AE72*kmreplrtf*RCrtf)</f>
        <v>5.6959233257606054E-3</v>
      </c>
      <c r="AF72" s="134">
        <f>$B72*($C72*CV!AF72/1000000+AF!AF72*(kmreplaf*RCaf+kminsp*IC+VIpkm*ICV*0.000001)+RTF!AF72*kmreplrtf*RCrtf)</f>
        <v>0.20504063157813796</v>
      </c>
      <c r="AG72" s="134">
        <f>$B72*($C72*CV!AG72/1000000+AF!AG72*(kmreplaf*RCaf+kminsp*IC+VIpkm*ICV*0.000001)+RTF!AG72*kmreplrtf*RCrtf)</f>
        <v>0.27058160345161292</v>
      </c>
      <c r="AH72" s="134">
        <f>$B72*($C72*CV!AH72/1000000+AF!AH72*(kmreplaf*RCaf+kminsp*IC+VIpkm*ICV*0.000001)+RTF!AH72*kmreplrtf*RCrtf)</f>
        <v>0.14640874062456485</v>
      </c>
      <c r="AI72" s="134">
        <f>$B72*($C72*CV!AI72/1000000+AF!AI72*(kmreplaf*RCaf+kminsp*IC+VIpkm*ICV*0.000001)+RTF!AI72*kmreplrtf*RCrtf)</f>
        <v>9.406903282707256E-2</v>
      </c>
      <c r="AJ72" s="134">
        <f>$B72*($C72*CV!AJ72/1000000+AF!AJ72*(kmreplaf*RCaf+kminsp*IC+VIpkm*ICV*0.000001)+RTF!AJ72*kmreplrtf*RCrtf)</f>
        <v>4.7373150941196721E-2</v>
      </c>
      <c r="AK72" s="134">
        <f>$B72*($C72*CV!AK72/1000000+AF!AK72*(kmreplaf*RCaf+kminsp*IC+VIpkm*ICV*0.000001)+RTF!AK72*kmreplrtf*RCrtf)</f>
        <v>5.6959233257606054E-3</v>
      </c>
      <c r="AL72" s="134">
        <f>$B72*($C72*CV!AL72/1000000+AF!AL72*(kmreplaf*RCaf+kminsp*IC+VIpkm*ICV*0.000001)+RTF!AL72*kmreplrtf*RCrtf)</f>
        <v>0.20504063157813796</v>
      </c>
      <c r="AM72" s="134">
        <f>$B72*($C72*CV!AM72/1000000+AF!AM72*(kmreplaf*RCaf+kminsp*IC+VIpkm*ICV*0.000001)+RTF!AM72*kmreplrtf*RCrtf)</f>
        <v>0.27058160345161292</v>
      </c>
      <c r="AN72" s="134">
        <f>$B72*($C72*CV!AN72/1000000+AF!AN72*(kmreplaf*RCaf+kminsp*IC+VIpkm*ICV*0.000001)+RTF!AN72*kmreplrtf*RCrtf)</f>
        <v>0.14640874062456485</v>
      </c>
      <c r="AO72" s="134">
        <f>$B72*($C72*CV!AO72/1000000+AF!AO72*(kmreplaf*RCaf+kminsp*IC+VIpkm*ICV*0.000001)+RTF!AO72*kmreplrtf*RCrtf)</f>
        <v>9.406903282707256E-2</v>
      </c>
      <c r="AP72" s="134">
        <f>$B72*($C72*CV!AP72/1000000+AF!AP72*(kmreplaf*RCaf+kminsp*IC+VIpkm*ICV*0.000001)+RTF!AP72*kmreplrtf*RCrtf)</f>
        <v>4.7373150941196721E-2</v>
      </c>
      <c r="AQ72" s="134">
        <f>$B72*($C72*CV!AQ72/1000000+AF!AQ72*(kmreplaf*RCaf+kminsp*IC+VIpkm*ICV*0.000001)+RTF!AQ72*kmreplrtf*RCrtf)</f>
        <v>5.6959233257606054E-3</v>
      </c>
      <c r="AR72" s="134">
        <f>$B72*($C72*CV!AR72/1000000+AF!AR72*(kmreplaf*RCaf+kminsp*IC+VIpkm*ICV*0.000001)+RTF!AR72*kmreplrtf*RCrtf)</f>
        <v>0.20504063157813796</v>
      </c>
      <c r="AS72" s="134">
        <f>$B72*($C72*CV!AS72/1000000+AF!AS72*(kmreplaf*RCaf+kminsp*IC+VIpkm*ICV*0.000001)+RTF!AS72*kmreplrtf*RCrtf)</f>
        <v>0.27058160345161292</v>
      </c>
      <c r="AT72" s="134">
        <f>$B72*($C72*CV!AT72/1000000+AF!AT72*(kmreplaf*RCaf+kminsp*IC+VIpkm*ICV*0.000001)+RTF!AT72*kmreplrtf*RCrtf)</f>
        <v>0.14640874062456485</v>
      </c>
      <c r="AV72" s="90"/>
    </row>
    <row r="73" spans="1:52" x14ac:dyDescent="0.25">
      <c r="A73" s="91">
        <f>pipesizes!A66</f>
        <v>3000</v>
      </c>
      <c r="B73" s="94">
        <f>pipesizes!N66/1000</f>
        <v>18.328992795054951</v>
      </c>
      <c r="C73" s="95">
        <f>pipesizes!M66</f>
        <v>6862.4999999999991</v>
      </c>
      <c r="D73" s="134">
        <f>$B73*($C73*CV!D73/1000000+AF!D73*(kmreplaf*RCaf+kminsp*IC+VIpkm*ICV*0.000001)+RTF!D73*kmreplrtf*RCrtf)</f>
        <v>0.16732931684952562</v>
      </c>
      <c r="E73" s="134">
        <f>$B73*($C73*CV!E73/1000000+AF!E73*(kmreplaf*RCaf+kminsp*IC+VIpkm*ICV*0.000001)+RTF!E73*kmreplrtf*RCrtf)</f>
        <v>7.9441549982297952E-2</v>
      </c>
      <c r="F73" s="134">
        <f>$B73*($C73*CV!F73/1000000+AF!F73*(kmreplaf*RCaf+kminsp*IC+VIpkm*ICV*0.000001)+RTF!F73*kmreplrtf*RCrtf)</f>
        <v>1.0307801567528523E-3</v>
      </c>
      <c r="G73" s="134">
        <f>$B73*($C73*CV!G73/1000000+AF!G73*(kmreplaf*RCaf+kminsp*IC+VIpkm*ICV*0.000001)+RTF!G73*kmreplrtf*RCrtf)</f>
        <v>-6.8952768060788552E-2</v>
      </c>
      <c r="H73" s="134">
        <f>$B73*($C73*CV!H73/1000000+AF!H73*(kmreplaf*RCaf+kminsp*IC+VIpkm*ICV*0.000001)+RTF!H73*kmreplrtf*RCrtf)</f>
        <v>0.26578278898295699</v>
      </c>
      <c r="I73" s="134">
        <f>$B73*($C73*CV!I73/1000000+AF!I73*(kmreplaf*RCaf+kminsp*IC+VIpkm*ICV*0.000001)+RTF!I73*kmreplrtf*RCrtf)</f>
        <v>0.37583784849063506</v>
      </c>
      <c r="J73" s="134">
        <f>$B73*($C73*CV!J73/1000000+AF!J73*(kmreplaf*RCaf+kminsp*IC+VIpkm*ICV*0.000001)+RTF!J73*kmreplrtf*RCrtf)</f>
        <v>0.49829134129949387</v>
      </c>
      <c r="K73" s="134">
        <f>$B73*($C73*CV!K73/1000000+AF!K73*(kmreplaf*RCaf+kminsp*IC+VIpkm*ICV*0.000001)+RTF!K73*kmreplrtf*RCrtf)</f>
        <v>7.9441549982297952E-2</v>
      </c>
      <c r="L73" s="134">
        <f>$B73*($C73*CV!L73/1000000+AF!L73*(kmreplaf*RCaf+kminsp*IC+VIpkm*ICV*0.000001)+RTF!L73*kmreplrtf*RCrtf)</f>
        <v>1.0307801567528523E-3</v>
      </c>
      <c r="M73" s="134">
        <f>$B73*($C73*CV!M73/1000000+AF!M73*(kmreplaf*RCaf+kminsp*IC+VIpkm*ICV*0.000001)+RTF!M73*kmreplrtf*RCrtf)</f>
        <v>-6.8952768060788552E-2</v>
      </c>
      <c r="N73" s="134">
        <f>$B73*($C73*CV!N73/1000000+AF!N73*(kmreplaf*RCaf+kminsp*IC+VIpkm*ICV*0.000001)+RTF!N73*kmreplrtf*RCrtf)</f>
        <v>0.26578278898295699</v>
      </c>
      <c r="O73" s="134">
        <f>$B73*($C73*CV!O73/1000000+AF!O73*(kmreplaf*RCaf+kminsp*IC+VIpkm*ICV*0.000001)+RTF!O73*kmreplrtf*RCrtf)</f>
        <v>0.37583784849063506</v>
      </c>
      <c r="P73" s="134">
        <f>$B73*($C73*CV!P73/1000000+AF!P73*(kmreplaf*RCaf+kminsp*IC+VIpkm*ICV*0.000001)+RTF!P73*kmreplrtf*RCrtf)</f>
        <v>0.16732931684952562</v>
      </c>
      <c r="Q73" s="134">
        <f>$B73*($C73*CV!Q73/1000000+AF!Q73*(kmreplaf*RCaf+kminsp*IC+VIpkm*ICV*0.000001)+RTF!Q73*kmreplrtf*RCrtf)</f>
        <v>7.9441549982297952E-2</v>
      </c>
      <c r="R73" s="134">
        <f>$B73*($C73*CV!R73/1000000+AF!R73*(kmreplaf*RCaf+kminsp*IC+VIpkm*ICV*0.000001)+RTF!R73*kmreplrtf*RCrtf)</f>
        <v>1.0307801567528523E-3</v>
      </c>
      <c r="S73" s="134">
        <f>$B73*($C73*CV!S73/1000000+AF!S73*(kmreplaf*RCaf+kminsp*IC+VIpkm*ICV*0.000001)+RTF!S73*kmreplrtf*RCrtf)</f>
        <v>-6.8952768060788552E-2</v>
      </c>
      <c r="T73" s="134">
        <f>$B73*($C73*CV!T73/1000000+AF!T73*(kmreplaf*RCaf+kminsp*IC+VIpkm*ICV*0.000001)+RTF!T73*kmreplrtf*RCrtf)</f>
        <v>0.26578278898295699</v>
      </c>
      <c r="U73" s="134">
        <f>$B73*($C73*CV!U73/1000000+AF!U73*(kmreplaf*RCaf+kminsp*IC+VIpkm*ICV*0.000001)+RTF!U73*kmreplrtf*RCrtf)</f>
        <v>0.37583784849063506</v>
      </c>
      <c r="V73" s="134">
        <f>$B73*($C73*CV!V73/1000000+AF!V73*(kmreplaf*RCaf+kminsp*IC+VIpkm*ICV*0.000001)+RTF!V73*kmreplrtf*RCrtf)</f>
        <v>0.16732931684952562</v>
      </c>
      <c r="W73" s="134">
        <f>$B73*($C73*CV!W73/1000000+AF!W73*(kmreplaf*RCaf+kminsp*IC+VIpkm*ICV*0.000001)+RTF!W73*kmreplrtf*RCrtf)</f>
        <v>7.9441549982297952E-2</v>
      </c>
      <c r="X73" s="134">
        <f>$B73*($C73*CV!X73/1000000+AF!X73*(kmreplaf*RCaf+kminsp*IC+VIpkm*ICV*0.000001)+RTF!X73*kmreplrtf*RCrtf)</f>
        <v>1.0307801567528523E-3</v>
      </c>
      <c r="Y73" s="134">
        <f>$B73*($C73*CV!Y73/1000000+AF!Y73*(kmreplaf*RCaf+kminsp*IC+VIpkm*ICV*0.000001)+RTF!Y73*kmreplrtf*RCrtf)</f>
        <v>-6.8952768060788552E-2</v>
      </c>
      <c r="Z73" s="134">
        <f>$B73*($C73*CV!Z73/1000000+AF!Z73*(kmreplaf*RCaf+kminsp*IC+VIpkm*ICV*0.000001)+RTF!Z73*kmreplrtf*RCrtf)</f>
        <v>0.26578278898295699</v>
      </c>
      <c r="AA73" s="134">
        <f>$B73*($C73*CV!AA73/1000000+AF!AA73*(kmreplaf*RCaf+kminsp*IC+VIpkm*ICV*0.000001)+RTF!AA73*kmreplrtf*RCrtf)</f>
        <v>0.37583784849063506</v>
      </c>
      <c r="AB73" s="134">
        <f>$B73*($C73*CV!AB73/1000000+AF!AB73*(kmreplaf*RCaf+kminsp*IC+VIpkm*ICV*0.000001)+RTF!AB73*kmreplrtf*RCrtf)</f>
        <v>0.16732931684952562</v>
      </c>
      <c r="AC73" s="134">
        <f>$B73*($C73*CV!AC73/1000000+AF!AC73*(kmreplaf*RCaf+kminsp*IC+VIpkm*ICV*0.000001)+RTF!AC73*kmreplrtf*RCrtf)</f>
        <v>7.9441549982297952E-2</v>
      </c>
      <c r="AD73" s="134">
        <f>$B73*($C73*CV!AD73/1000000+AF!AD73*(kmreplaf*RCaf+kminsp*IC+VIpkm*ICV*0.000001)+RTF!AD73*kmreplrtf*RCrtf)</f>
        <v>1.0307801567528523E-3</v>
      </c>
      <c r="AE73" s="134">
        <f>$B73*($C73*CV!AE73/1000000+AF!AE73*(kmreplaf*RCaf+kminsp*IC+VIpkm*ICV*0.000001)+RTF!AE73*kmreplrtf*RCrtf)</f>
        <v>-6.8952768060788552E-2</v>
      </c>
      <c r="AF73" s="134">
        <f>$B73*($C73*CV!AF73/1000000+AF!AF73*(kmreplaf*RCaf+kminsp*IC+VIpkm*ICV*0.000001)+RTF!AF73*kmreplrtf*RCrtf)</f>
        <v>0.26578278898295699</v>
      </c>
      <c r="AG73" s="134">
        <f>$B73*($C73*CV!AG73/1000000+AF!AG73*(kmreplaf*RCaf+kminsp*IC+VIpkm*ICV*0.000001)+RTF!AG73*kmreplrtf*RCrtf)</f>
        <v>0.37583784849063506</v>
      </c>
      <c r="AH73" s="134">
        <f>$B73*($C73*CV!AH73/1000000+AF!AH73*(kmreplaf*RCaf+kminsp*IC+VIpkm*ICV*0.000001)+RTF!AH73*kmreplrtf*RCrtf)</f>
        <v>0.16732931684952562</v>
      </c>
      <c r="AI73" s="134">
        <f>$B73*($C73*CV!AI73/1000000+AF!AI73*(kmreplaf*RCaf+kminsp*IC+VIpkm*ICV*0.000001)+RTF!AI73*kmreplrtf*RCrtf)</f>
        <v>7.9441549982297952E-2</v>
      </c>
      <c r="AJ73" s="134">
        <f>$B73*($C73*CV!AJ73/1000000+AF!AJ73*(kmreplaf*RCaf+kminsp*IC+VIpkm*ICV*0.000001)+RTF!AJ73*kmreplrtf*RCrtf)</f>
        <v>1.0307801567528523E-3</v>
      </c>
      <c r="AK73" s="134">
        <f>$B73*($C73*CV!AK73/1000000+AF!AK73*(kmreplaf*RCaf+kminsp*IC+VIpkm*ICV*0.000001)+RTF!AK73*kmreplrtf*RCrtf)</f>
        <v>-6.8952768060788552E-2</v>
      </c>
      <c r="AL73" s="134">
        <f>$B73*($C73*CV!AL73/1000000+AF!AL73*(kmreplaf*RCaf+kminsp*IC+VIpkm*ICV*0.000001)+RTF!AL73*kmreplrtf*RCrtf)</f>
        <v>0.26578278898295699</v>
      </c>
      <c r="AM73" s="134">
        <f>$B73*($C73*CV!AM73/1000000+AF!AM73*(kmreplaf*RCaf+kminsp*IC+VIpkm*ICV*0.000001)+RTF!AM73*kmreplrtf*RCrtf)</f>
        <v>0.37583784849063506</v>
      </c>
      <c r="AN73" s="134">
        <f>$B73*($C73*CV!AN73/1000000+AF!AN73*(kmreplaf*RCaf+kminsp*IC+VIpkm*ICV*0.000001)+RTF!AN73*kmreplrtf*RCrtf)</f>
        <v>0.16732931684952562</v>
      </c>
      <c r="AO73" s="134">
        <f>$B73*($C73*CV!AO73/1000000+AF!AO73*(kmreplaf*RCaf+kminsp*IC+VIpkm*ICV*0.000001)+RTF!AO73*kmreplrtf*RCrtf)</f>
        <v>7.9441549982297952E-2</v>
      </c>
      <c r="AP73" s="134">
        <f>$B73*($C73*CV!AP73/1000000+AF!AP73*(kmreplaf*RCaf+kminsp*IC+VIpkm*ICV*0.000001)+RTF!AP73*kmreplrtf*RCrtf)</f>
        <v>1.0307801567528523E-3</v>
      </c>
      <c r="AQ73" s="134">
        <f>$B73*($C73*CV!AQ73/1000000+AF!AQ73*(kmreplaf*RCaf+kminsp*IC+VIpkm*ICV*0.000001)+RTF!AQ73*kmreplrtf*RCrtf)</f>
        <v>-6.8952768060788552E-2</v>
      </c>
      <c r="AR73" s="134">
        <f>$B73*($C73*CV!AR73/1000000+AF!AR73*(kmreplaf*RCaf+kminsp*IC+VIpkm*ICV*0.000001)+RTF!AR73*kmreplrtf*RCrtf)</f>
        <v>0.26578278898295699</v>
      </c>
      <c r="AS73" s="134">
        <f>$B73*($C73*CV!AS73/1000000+AF!AS73*(kmreplaf*RCaf+kminsp*IC+VIpkm*ICV*0.000001)+RTF!AS73*kmreplrtf*RCrtf)</f>
        <v>0.37583784849063506</v>
      </c>
      <c r="AT73" s="134">
        <f>$B73*($C73*CV!AT73/1000000+AF!AT73*(kmreplaf*RCaf+kminsp*IC+VIpkm*ICV*0.000001)+RTF!AT73*kmreplrtf*RCrtf)</f>
        <v>0.16732931684952562</v>
      </c>
      <c r="AV73" s="90"/>
    </row>
    <row r="74" spans="1:52" x14ac:dyDescent="0.25">
      <c r="A74" s="91">
        <f>pipesizes!A67</f>
        <v>3600</v>
      </c>
      <c r="B74" s="94">
        <f>pipesizes!N67/1000</f>
        <v>0.66097141836900009</v>
      </c>
      <c r="C74" s="95">
        <f>pipesizes!M67</f>
        <v>9881.9999999999982</v>
      </c>
      <c r="D74" s="134">
        <f>$B74*($C74*CV!D74/1000000+AF!D74*(kmreplaf*RCaf+kminsp*IC+VIpkm*ICV*0.000001)+RTF!D74*kmreplrtf*RCrtf)</f>
        <v>6.0341502192409581E-3</v>
      </c>
      <c r="E74" s="134">
        <f>$B74*($C74*CV!E74/1000000+AF!E74*(kmreplaf*RCaf+kminsp*IC+VIpkm*ICV*0.000001)+RTF!E74*kmreplrtf*RCrtf)</f>
        <v>1.4702619737051235E-3</v>
      </c>
      <c r="F74" s="134">
        <f>$B74*($C74*CV!F74/1000000+AF!F74*(kmreplaf*RCaf+kminsp*IC+VIpkm*ICV*0.000001)+RTF!F74*kmreplrtf*RCrtf)</f>
        <v>-2.6014991312372534E-3</v>
      </c>
      <c r="G74" s="134">
        <f>$B74*($C74*CV!G74/1000000+AF!G74*(kmreplaf*RCaf+kminsp*IC+VIpkm*ICV*0.000001)+RTF!G74*kmreplrtf*RCrtf)</f>
        <v>-6.2356464588561476E-3</v>
      </c>
      <c r="H74" s="134">
        <f>$B74*($C74*CV!H74/1000000+AF!H74*(kmreplaf*RCaf+kminsp*IC+VIpkm*ICV*0.000001)+RTF!H74*kmreplrtf*RCrtf)</f>
        <v>1.1146700693765615E-2</v>
      </c>
      <c r="I74" s="134">
        <f>$B74*($C74*CV!I74/1000000+AF!I74*(kmreplaf*RCaf+kminsp*IC+VIpkm*ICV*0.000001)+RTF!I74*kmreplrtf*RCrtf)</f>
        <v>1.686170529966979E-2</v>
      </c>
      <c r="J74" s="134">
        <f>$B74*($C74*CV!J74/1000000+AF!J74*(kmreplaf*RCaf+kminsp*IC+VIpkm*ICV*0.000001)+RTF!J74*kmreplrtf*RCrtf)</f>
        <v>2.3220543126320176E-2</v>
      </c>
      <c r="K74" s="134">
        <f>$B74*($C74*CV!K74/1000000+AF!K74*(kmreplaf*RCaf+kminsp*IC+VIpkm*ICV*0.000001)+RTF!K74*kmreplrtf*RCrtf)</f>
        <v>1.4702619737051235E-3</v>
      </c>
      <c r="L74" s="134">
        <f>$B74*($C74*CV!L74/1000000+AF!L74*(kmreplaf*RCaf+kminsp*IC+VIpkm*ICV*0.000001)+RTF!L74*kmreplrtf*RCrtf)</f>
        <v>-2.6014991312372534E-3</v>
      </c>
      <c r="M74" s="134">
        <f>$B74*($C74*CV!M74/1000000+AF!M74*(kmreplaf*RCaf+kminsp*IC+VIpkm*ICV*0.000001)+RTF!M74*kmreplrtf*RCrtf)</f>
        <v>-6.2356464588561476E-3</v>
      </c>
      <c r="N74" s="134">
        <f>$B74*($C74*CV!N74/1000000+AF!N74*(kmreplaf*RCaf+kminsp*IC+VIpkm*ICV*0.000001)+RTF!N74*kmreplrtf*RCrtf)</f>
        <v>1.1146700693765615E-2</v>
      </c>
      <c r="O74" s="134">
        <f>$B74*($C74*CV!O74/1000000+AF!O74*(kmreplaf*RCaf+kminsp*IC+VIpkm*ICV*0.000001)+RTF!O74*kmreplrtf*RCrtf)</f>
        <v>1.686170529966979E-2</v>
      </c>
      <c r="P74" s="134">
        <f>$B74*($C74*CV!P74/1000000+AF!P74*(kmreplaf*RCaf+kminsp*IC+VIpkm*ICV*0.000001)+RTF!P74*kmreplrtf*RCrtf)</f>
        <v>6.0341502192409581E-3</v>
      </c>
      <c r="Q74" s="134">
        <f>$B74*($C74*CV!Q74/1000000+AF!Q74*(kmreplaf*RCaf+kminsp*IC+VIpkm*ICV*0.000001)+RTF!Q74*kmreplrtf*RCrtf)</f>
        <v>1.4702619737051235E-3</v>
      </c>
      <c r="R74" s="134">
        <f>$B74*($C74*CV!R74/1000000+AF!R74*(kmreplaf*RCaf+kminsp*IC+VIpkm*ICV*0.000001)+RTF!R74*kmreplrtf*RCrtf)</f>
        <v>-2.6014991312372534E-3</v>
      </c>
      <c r="S74" s="134">
        <f>$B74*($C74*CV!S74/1000000+AF!S74*(kmreplaf*RCaf+kminsp*IC+VIpkm*ICV*0.000001)+RTF!S74*kmreplrtf*RCrtf)</f>
        <v>-6.2356464588561476E-3</v>
      </c>
      <c r="T74" s="134">
        <f>$B74*($C74*CV!T74/1000000+AF!T74*(kmreplaf*RCaf+kminsp*IC+VIpkm*ICV*0.000001)+RTF!T74*kmreplrtf*RCrtf)</f>
        <v>1.1146700693765615E-2</v>
      </c>
      <c r="U74" s="134">
        <f>$B74*($C74*CV!U74/1000000+AF!U74*(kmreplaf*RCaf+kminsp*IC+VIpkm*ICV*0.000001)+RTF!U74*kmreplrtf*RCrtf)</f>
        <v>1.686170529966979E-2</v>
      </c>
      <c r="V74" s="134">
        <f>$B74*($C74*CV!V74/1000000+AF!V74*(kmreplaf*RCaf+kminsp*IC+VIpkm*ICV*0.000001)+RTF!V74*kmreplrtf*RCrtf)</f>
        <v>6.0341502192409581E-3</v>
      </c>
      <c r="W74" s="134">
        <f>$B74*($C74*CV!W74/1000000+AF!W74*(kmreplaf*RCaf+kminsp*IC+VIpkm*ICV*0.000001)+RTF!W74*kmreplrtf*RCrtf)</f>
        <v>1.4702619737051235E-3</v>
      </c>
      <c r="X74" s="134">
        <f>$B74*($C74*CV!X74/1000000+AF!X74*(kmreplaf*RCaf+kminsp*IC+VIpkm*ICV*0.000001)+RTF!X74*kmreplrtf*RCrtf)</f>
        <v>-2.6014991312372534E-3</v>
      </c>
      <c r="Y74" s="134">
        <f>$B74*($C74*CV!Y74/1000000+AF!Y74*(kmreplaf*RCaf+kminsp*IC+VIpkm*ICV*0.000001)+RTF!Y74*kmreplrtf*RCrtf)</f>
        <v>-6.2356464588561476E-3</v>
      </c>
      <c r="Z74" s="134">
        <f>$B74*($C74*CV!Z74/1000000+AF!Z74*(kmreplaf*RCaf+kminsp*IC+VIpkm*ICV*0.000001)+RTF!Z74*kmreplrtf*RCrtf)</f>
        <v>1.1146700693765615E-2</v>
      </c>
      <c r="AA74" s="134">
        <f>$B74*($C74*CV!AA74/1000000+AF!AA74*(kmreplaf*RCaf+kminsp*IC+VIpkm*ICV*0.000001)+RTF!AA74*kmreplrtf*RCrtf)</f>
        <v>1.686170529966979E-2</v>
      </c>
      <c r="AB74" s="134">
        <f>$B74*($C74*CV!AB74/1000000+AF!AB74*(kmreplaf*RCaf+kminsp*IC+VIpkm*ICV*0.000001)+RTF!AB74*kmreplrtf*RCrtf)</f>
        <v>6.0341502192409581E-3</v>
      </c>
      <c r="AC74" s="134">
        <f>$B74*($C74*CV!AC74/1000000+AF!AC74*(kmreplaf*RCaf+kminsp*IC+VIpkm*ICV*0.000001)+RTF!AC74*kmreplrtf*RCrtf)</f>
        <v>1.4702619737051235E-3</v>
      </c>
      <c r="AD74" s="134">
        <f>$B74*($C74*CV!AD74/1000000+AF!AD74*(kmreplaf*RCaf+kminsp*IC+VIpkm*ICV*0.000001)+RTF!AD74*kmreplrtf*RCrtf)</f>
        <v>-2.6014991312372534E-3</v>
      </c>
      <c r="AE74" s="134">
        <f>$B74*($C74*CV!AE74/1000000+AF!AE74*(kmreplaf*RCaf+kminsp*IC+VIpkm*ICV*0.000001)+RTF!AE74*kmreplrtf*RCrtf)</f>
        <v>-6.2356464588561476E-3</v>
      </c>
      <c r="AF74" s="134">
        <f>$B74*($C74*CV!AF74/1000000+AF!AF74*(kmreplaf*RCaf+kminsp*IC+VIpkm*ICV*0.000001)+RTF!AF74*kmreplrtf*RCrtf)</f>
        <v>1.1146700693765615E-2</v>
      </c>
      <c r="AG74" s="134">
        <f>$B74*($C74*CV!AG74/1000000+AF!AG74*(kmreplaf*RCaf+kminsp*IC+VIpkm*ICV*0.000001)+RTF!AG74*kmreplrtf*RCrtf)</f>
        <v>1.686170529966979E-2</v>
      </c>
      <c r="AH74" s="134">
        <f>$B74*($C74*CV!AH74/1000000+AF!AH74*(kmreplaf*RCaf+kminsp*IC+VIpkm*ICV*0.000001)+RTF!AH74*kmreplrtf*RCrtf)</f>
        <v>6.0341502192409581E-3</v>
      </c>
      <c r="AI74" s="134">
        <f>$B74*($C74*CV!AI74/1000000+AF!AI74*(kmreplaf*RCaf+kminsp*IC+VIpkm*ICV*0.000001)+RTF!AI74*kmreplrtf*RCrtf)</f>
        <v>1.4702619737051235E-3</v>
      </c>
      <c r="AJ74" s="134">
        <f>$B74*($C74*CV!AJ74/1000000+AF!AJ74*(kmreplaf*RCaf+kminsp*IC+VIpkm*ICV*0.000001)+RTF!AJ74*kmreplrtf*RCrtf)</f>
        <v>-2.6014991312372534E-3</v>
      </c>
      <c r="AK74" s="134">
        <f>$B74*($C74*CV!AK74/1000000+AF!AK74*(kmreplaf*RCaf+kminsp*IC+VIpkm*ICV*0.000001)+RTF!AK74*kmreplrtf*RCrtf)</f>
        <v>-6.2356464588561476E-3</v>
      </c>
      <c r="AL74" s="134">
        <f>$B74*($C74*CV!AL74/1000000+AF!AL74*(kmreplaf*RCaf+kminsp*IC+VIpkm*ICV*0.000001)+RTF!AL74*kmreplrtf*RCrtf)</f>
        <v>1.1146700693765615E-2</v>
      </c>
      <c r="AM74" s="134">
        <f>$B74*($C74*CV!AM74/1000000+AF!AM74*(kmreplaf*RCaf+kminsp*IC+VIpkm*ICV*0.000001)+RTF!AM74*kmreplrtf*RCrtf)</f>
        <v>1.686170529966979E-2</v>
      </c>
      <c r="AN74" s="134">
        <f>$B74*($C74*CV!AN74/1000000+AF!AN74*(kmreplaf*RCaf+kminsp*IC+VIpkm*ICV*0.000001)+RTF!AN74*kmreplrtf*RCrtf)</f>
        <v>6.0341502192409581E-3</v>
      </c>
      <c r="AO74" s="134">
        <f>$B74*($C74*CV!AO74/1000000+AF!AO74*(kmreplaf*RCaf+kminsp*IC+VIpkm*ICV*0.000001)+RTF!AO74*kmreplrtf*RCrtf)</f>
        <v>1.4702619737051235E-3</v>
      </c>
      <c r="AP74" s="134">
        <f>$B74*($C74*CV!AP74/1000000+AF!AP74*(kmreplaf*RCaf+kminsp*IC+VIpkm*ICV*0.000001)+RTF!AP74*kmreplrtf*RCrtf)</f>
        <v>-2.6014991312372534E-3</v>
      </c>
      <c r="AQ74" s="134">
        <f>$B74*($C74*CV!AQ74/1000000+AF!AQ74*(kmreplaf*RCaf+kminsp*IC+VIpkm*ICV*0.000001)+RTF!AQ74*kmreplrtf*RCrtf)</f>
        <v>-6.2356464588561476E-3</v>
      </c>
      <c r="AR74" s="134">
        <f>$B74*($C74*CV!AR74/1000000+AF!AR74*(kmreplaf*RCaf+kminsp*IC+VIpkm*ICV*0.000001)+RTF!AR74*kmreplrtf*RCrtf)</f>
        <v>1.1146700693765615E-2</v>
      </c>
      <c r="AS74" s="134">
        <f>$B74*($C74*CV!AS74/1000000+AF!AS74*(kmreplaf*RCaf+kminsp*IC+VIpkm*ICV*0.000001)+RTF!AS74*kmreplrtf*RCrtf)</f>
        <v>1.686170529966979E-2</v>
      </c>
      <c r="AT74" s="134">
        <f>$B74*($C74*CV!AT74/1000000+AF!AT74*(kmreplaf*RCaf+kminsp*IC+VIpkm*ICV*0.000001)+RTF!AT74*kmreplrtf*RCrtf)</f>
        <v>6.0341502192409581E-3</v>
      </c>
      <c r="AV74" s="90"/>
    </row>
    <row r="75" spans="1:52" x14ac:dyDescent="0.25">
      <c r="D75" s="91" t="s">
        <v>78</v>
      </c>
      <c r="E75" s="91" t="s">
        <v>78</v>
      </c>
      <c r="F75" s="91" t="s">
        <v>78</v>
      </c>
      <c r="G75" s="91" t="s">
        <v>78</v>
      </c>
      <c r="H75" s="91" t="s">
        <v>78</v>
      </c>
      <c r="I75" s="91" t="s">
        <v>78</v>
      </c>
      <c r="J75" s="91" t="s">
        <v>78</v>
      </c>
      <c r="AC75" s="91" t="s">
        <v>78</v>
      </c>
      <c r="AD75" s="91" t="s">
        <v>78</v>
      </c>
      <c r="AE75" s="91" t="s">
        <v>78</v>
      </c>
      <c r="AF75" s="91" t="s">
        <v>78</v>
      </c>
      <c r="AG75" s="91" t="s">
        <v>78</v>
      </c>
      <c r="AH75" s="91" t="s">
        <v>78</v>
      </c>
      <c r="AI75" s="91" t="s">
        <v>78</v>
      </c>
      <c r="AJ75" s="91" t="s">
        <v>78</v>
      </c>
      <c r="AK75" s="91" t="s">
        <v>78</v>
      </c>
      <c r="AL75" s="91" t="s">
        <v>78</v>
      </c>
      <c r="AM75" s="91" t="s">
        <v>78</v>
      </c>
      <c r="AN75" s="91" t="s">
        <v>78</v>
      </c>
      <c r="AO75" s="91" t="s">
        <v>78</v>
      </c>
      <c r="AP75" s="91" t="s">
        <v>78</v>
      </c>
      <c r="AQ75" s="91" t="s">
        <v>78</v>
      </c>
      <c r="AR75" s="91" t="s">
        <v>78</v>
      </c>
      <c r="AS75" s="91" t="s">
        <v>78</v>
      </c>
      <c r="AT75" s="91" t="s">
        <v>78</v>
      </c>
      <c r="AX75" s="91" t="s">
        <v>78</v>
      </c>
      <c r="AY75" s="91" t="s">
        <v>78</v>
      </c>
      <c r="AZ75" s="91" t="s">
        <v>78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5"/>
  <sheetViews>
    <sheetView workbookViewId="0">
      <selection activeCell="D6" sqref="D6"/>
    </sheetView>
  </sheetViews>
  <sheetFormatPr defaultColWidth="9.09765625" defaultRowHeight="11.5" x14ac:dyDescent="0.25"/>
  <cols>
    <col min="1" max="1" width="18.59765625" style="62" customWidth="1"/>
    <col min="2" max="2" width="10" style="64" bestFit="1" customWidth="1"/>
    <col min="3" max="3" width="10.69921875" style="29" customWidth="1"/>
    <col min="4" max="4" width="9.09765625" style="62" bestFit="1" customWidth="1"/>
    <col min="5" max="7" width="7.59765625" style="62" bestFit="1" customWidth="1"/>
    <col min="8" max="10" width="8.59765625" style="62" bestFit="1" customWidth="1"/>
    <col min="11" max="13" width="7.59765625" style="62" bestFit="1" customWidth="1"/>
    <col min="14" max="16" width="8.59765625" style="62" bestFit="1" customWidth="1"/>
    <col min="17" max="19" width="7.59765625" style="62" bestFit="1" customWidth="1"/>
    <col min="20" max="23" width="8.59765625" style="62" bestFit="1" customWidth="1"/>
    <col min="24" max="25" width="7.59765625" style="62" bestFit="1" customWidth="1"/>
    <col min="26" max="28" width="8.59765625" style="62" bestFit="1" customWidth="1"/>
    <col min="29" max="31" width="7.59765625" style="62" bestFit="1" customWidth="1"/>
    <col min="32" max="34" width="8.59765625" style="62" bestFit="1" customWidth="1"/>
    <col min="35" max="37" width="7.59765625" style="62" bestFit="1" customWidth="1"/>
    <col min="38" max="40" width="8.59765625" style="62" bestFit="1" customWidth="1"/>
    <col min="41" max="43" width="7.59765625" style="62" bestFit="1" customWidth="1"/>
    <col min="44" max="46" width="8.59765625" style="62" bestFit="1" customWidth="1"/>
    <col min="47" max="47" width="1.69921875" style="62" bestFit="1" customWidth="1"/>
    <col min="48" max="16384" width="9.09765625" style="62"/>
  </cols>
  <sheetData>
    <row r="1" spans="1:54" ht="24" customHeight="1" x14ac:dyDescent="0.25">
      <c r="A1" s="172" t="s">
        <v>102</v>
      </c>
      <c r="B1" s="172"/>
      <c r="C1" s="69" t="s">
        <v>85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</row>
    <row r="2" spans="1:54" x14ac:dyDescent="0.25">
      <c r="A2" s="76"/>
      <c r="B2" s="77"/>
      <c r="C2" s="78"/>
    </row>
    <row r="3" spans="1:54" x14ac:dyDescent="0.25">
      <c r="A3" s="76"/>
      <c r="B3" s="79"/>
      <c r="C3" s="80"/>
    </row>
    <row r="4" spans="1:54" x14ac:dyDescent="0.25">
      <c r="A4" s="81"/>
      <c r="B4" s="76"/>
      <c r="C4" s="78"/>
      <c r="D4" s="62" t="s">
        <v>80</v>
      </c>
    </row>
    <row r="5" spans="1:54" x14ac:dyDescent="0.25">
      <c r="C5" s="69" t="s">
        <v>79</v>
      </c>
      <c r="D5" s="91">
        <f>social_cost!D5</f>
        <v>300</v>
      </c>
      <c r="E5" s="91">
        <f>social_cost!E5</f>
        <v>300</v>
      </c>
      <c r="F5" s="91">
        <f>social_cost!F5</f>
        <v>300</v>
      </c>
      <c r="G5" s="91">
        <f>social_cost!G5</f>
        <v>300</v>
      </c>
      <c r="H5" s="91">
        <f>social_cost!H5</f>
        <v>300</v>
      </c>
      <c r="I5" s="91">
        <f>social_cost!I5</f>
        <v>300</v>
      </c>
      <c r="J5" s="91">
        <f>social_cost!J5</f>
        <v>300</v>
      </c>
      <c r="K5" s="91">
        <f>social_cost!K5</f>
        <v>375</v>
      </c>
      <c r="L5" s="91">
        <f>social_cost!L5</f>
        <v>375</v>
      </c>
      <c r="M5" s="91">
        <f>social_cost!M5</f>
        <v>375</v>
      </c>
      <c r="N5" s="91">
        <f>social_cost!N5</f>
        <v>375</v>
      </c>
      <c r="O5" s="91">
        <f>social_cost!O5</f>
        <v>375</v>
      </c>
      <c r="P5" s="91">
        <f>social_cost!P5</f>
        <v>375</v>
      </c>
      <c r="Q5" s="91">
        <f>social_cost!Q5</f>
        <v>450</v>
      </c>
      <c r="R5" s="91">
        <f>social_cost!R5</f>
        <v>450</v>
      </c>
      <c r="S5" s="91">
        <f>social_cost!S5</f>
        <v>450</v>
      </c>
      <c r="T5" s="91">
        <f>social_cost!T5</f>
        <v>450</v>
      </c>
      <c r="U5" s="91">
        <f>social_cost!U5</f>
        <v>450</v>
      </c>
      <c r="V5" s="91">
        <f>social_cost!V5</f>
        <v>450</v>
      </c>
      <c r="W5" s="91">
        <f>social_cost!W5</f>
        <v>500</v>
      </c>
      <c r="X5" s="91">
        <f>social_cost!X5</f>
        <v>500</v>
      </c>
      <c r="Y5" s="91">
        <f>social_cost!Y5</f>
        <v>500</v>
      </c>
      <c r="Z5" s="91">
        <f>social_cost!Z5</f>
        <v>500</v>
      </c>
      <c r="AA5" s="91">
        <f>social_cost!AA5</f>
        <v>500</v>
      </c>
      <c r="AB5" s="91">
        <f>social_cost!AB5</f>
        <v>500</v>
      </c>
      <c r="AC5" s="91">
        <f>social_cost!AC5</f>
        <v>250</v>
      </c>
      <c r="AD5" s="91">
        <f>social_cost!AD5</f>
        <v>250</v>
      </c>
      <c r="AE5" s="91">
        <f>social_cost!AE5</f>
        <v>250</v>
      </c>
      <c r="AF5" s="91">
        <f>social_cost!AF5</f>
        <v>250</v>
      </c>
      <c r="AG5" s="91">
        <f>social_cost!AG5</f>
        <v>250</v>
      </c>
      <c r="AH5" s="91">
        <f>social_cost!AH5</f>
        <v>250</v>
      </c>
      <c r="AI5" s="91">
        <f>social_cost!AI5</f>
        <v>200</v>
      </c>
      <c r="AJ5" s="91">
        <f>social_cost!AJ5</f>
        <v>200</v>
      </c>
      <c r="AK5" s="91">
        <f>social_cost!AK5</f>
        <v>200</v>
      </c>
      <c r="AL5" s="91">
        <f>social_cost!AL5</f>
        <v>200</v>
      </c>
      <c r="AM5" s="91">
        <f>social_cost!AM5</f>
        <v>200</v>
      </c>
      <c r="AN5" s="91">
        <f>social_cost!AN5</f>
        <v>200</v>
      </c>
      <c r="AO5" s="91">
        <f>social_cost!AO5</f>
        <v>150</v>
      </c>
      <c r="AP5" s="91">
        <f>social_cost!AP5</f>
        <v>150</v>
      </c>
      <c r="AQ5" s="91">
        <f>social_cost!AQ5</f>
        <v>150</v>
      </c>
      <c r="AR5" s="91">
        <f>social_cost!AR5</f>
        <v>150</v>
      </c>
      <c r="AS5" s="91">
        <f>social_cost!AS5</f>
        <v>150</v>
      </c>
      <c r="AT5" s="91">
        <f>social_cost!AT5</f>
        <v>150</v>
      </c>
      <c r="AU5" s="91"/>
      <c r="AV5" s="91"/>
      <c r="AW5" s="91"/>
      <c r="AX5" s="91"/>
      <c r="AY5" s="91"/>
      <c r="AZ5" s="91"/>
      <c r="BA5" s="91"/>
      <c r="BB5" s="91"/>
    </row>
    <row r="6" spans="1:54" x14ac:dyDescent="0.25">
      <c r="C6" s="69" t="str">
        <f>social_cost!C6</f>
        <v># crew staff notionally allocated to water</v>
      </c>
      <c r="D6" s="92">
        <f>social_cost!D6</f>
        <v>97.999604422243678</v>
      </c>
      <c r="E6" s="92">
        <f>social_cost!E6</f>
        <v>107.79956486446805</v>
      </c>
      <c r="F6" s="92">
        <f>social_cost!F6</f>
        <v>117.59952530669241</v>
      </c>
      <c r="G6" s="92">
        <f>social_cost!G6</f>
        <v>127.39948574891679</v>
      </c>
      <c r="H6" s="92">
        <f>social_cost!H6</f>
        <v>88.199643980019317</v>
      </c>
      <c r="I6" s="92">
        <f>social_cost!I6</f>
        <v>78.399683537794942</v>
      </c>
      <c r="J6" s="92">
        <f>social_cost!J6</f>
        <v>68.599723095570567</v>
      </c>
      <c r="K6" s="92">
        <f>social_cost!K6</f>
        <v>107.79956486446805</v>
      </c>
      <c r="L6" s="92">
        <f>social_cost!L6</f>
        <v>117.59952530669241</v>
      </c>
      <c r="M6" s="92">
        <f>social_cost!M6</f>
        <v>127.39948574891679</v>
      </c>
      <c r="N6" s="92">
        <f>social_cost!N6</f>
        <v>88.199643980019317</v>
      </c>
      <c r="O6" s="92">
        <f>social_cost!O6</f>
        <v>78.399683537794942</v>
      </c>
      <c r="P6" s="92">
        <f>social_cost!P6</f>
        <v>97.999604422243678</v>
      </c>
      <c r="Q6" s="92">
        <f>social_cost!Q6</f>
        <v>107.79956486446805</v>
      </c>
      <c r="R6" s="92">
        <f>social_cost!R6</f>
        <v>117.59952530669241</v>
      </c>
      <c r="S6" s="92">
        <f>social_cost!S6</f>
        <v>127.39948574891679</v>
      </c>
      <c r="T6" s="92">
        <f>social_cost!T6</f>
        <v>88.199643980019317</v>
      </c>
      <c r="U6" s="92">
        <f>social_cost!U6</f>
        <v>78.399683537794942</v>
      </c>
      <c r="V6" s="92">
        <f>social_cost!V6</f>
        <v>97.999604422243678</v>
      </c>
      <c r="W6" s="92">
        <f>social_cost!W6</f>
        <v>107.79956486446805</v>
      </c>
      <c r="X6" s="92">
        <f>social_cost!X6</f>
        <v>117.59952530669241</v>
      </c>
      <c r="Y6" s="92">
        <f>social_cost!Y6</f>
        <v>127.39948574891679</v>
      </c>
      <c r="Z6" s="92">
        <f>social_cost!Z6</f>
        <v>88.199643980019317</v>
      </c>
      <c r="AA6" s="92">
        <f>social_cost!AA6</f>
        <v>78.399683537794942</v>
      </c>
      <c r="AB6" s="92">
        <f>social_cost!AB6</f>
        <v>97.999604422243678</v>
      </c>
      <c r="AC6" s="92">
        <f>social_cost!AC6</f>
        <v>107.79956486446805</v>
      </c>
      <c r="AD6" s="92">
        <f>social_cost!AD6</f>
        <v>117.59952530669241</v>
      </c>
      <c r="AE6" s="92">
        <f>social_cost!AE6</f>
        <v>127.39948574891679</v>
      </c>
      <c r="AF6" s="92">
        <f>social_cost!AF6</f>
        <v>88.199643980019317</v>
      </c>
      <c r="AG6" s="92">
        <f>social_cost!AG6</f>
        <v>78.399683537794942</v>
      </c>
      <c r="AH6" s="92">
        <f>social_cost!AH6</f>
        <v>97.999604422243678</v>
      </c>
      <c r="AI6" s="92">
        <f>social_cost!AI6</f>
        <v>107.79956486446805</v>
      </c>
      <c r="AJ6" s="92">
        <f>social_cost!AJ6</f>
        <v>117.59952530669241</v>
      </c>
      <c r="AK6" s="92">
        <f>social_cost!AK6</f>
        <v>127.39948574891679</v>
      </c>
      <c r="AL6" s="92">
        <f>social_cost!AL6</f>
        <v>88.199643980019317</v>
      </c>
      <c r="AM6" s="92">
        <f>social_cost!AM6</f>
        <v>78.399683537794942</v>
      </c>
      <c r="AN6" s="92">
        <f>social_cost!AN6</f>
        <v>97.999604422243678</v>
      </c>
      <c r="AO6" s="92">
        <f>social_cost!AO6</f>
        <v>107.79956486446805</v>
      </c>
      <c r="AP6" s="92">
        <f>social_cost!AP6</f>
        <v>117.59952530669241</v>
      </c>
      <c r="AQ6" s="92">
        <f>social_cost!AQ6</f>
        <v>127.39948574891679</v>
      </c>
      <c r="AR6" s="92">
        <f>social_cost!AR6</f>
        <v>88.199643980019317</v>
      </c>
      <c r="AS6" s="92">
        <f>social_cost!AS6</f>
        <v>78.399683537794942</v>
      </c>
      <c r="AT6" s="92">
        <f>social_cost!AT6</f>
        <v>97.999604422243678</v>
      </c>
      <c r="AU6" s="91"/>
      <c r="AV6" s="91"/>
      <c r="AW6" s="91"/>
      <c r="AX6" s="91"/>
      <c r="AY6" s="91"/>
      <c r="AZ6" s="91"/>
      <c r="BA6" s="91"/>
      <c r="BB6" s="91"/>
    </row>
    <row r="7" spans="1:54" x14ac:dyDescent="0.25">
      <c r="C7" s="69" t="s">
        <v>99</v>
      </c>
      <c r="D7" s="101">
        <f>SUM(D9:D74)</f>
        <v>32684.304733152519</v>
      </c>
      <c r="E7" s="101">
        <f t="shared" ref="E7:AT7" si="0">SUM(E9:E74)</f>
        <v>28912.347755571085</v>
      </c>
      <c r="F7" s="101">
        <f t="shared" si="0"/>
        <v>25691.80693258686</v>
      </c>
      <c r="G7" s="101">
        <f t="shared" si="0"/>
        <v>22926.434211150194</v>
      </c>
      <c r="H7" s="101">
        <f t="shared" si="0"/>
        <v>37127.695430915992</v>
      </c>
      <c r="I7" s="101">
        <f t="shared" si="0"/>
        <v>42391.605027911632</v>
      </c>
      <c r="J7" s="101">
        <f t="shared" si="0"/>
        <v>48658.649943340912</v>
      </c>
      <c r="K7" s="101">
        <f t="shared" si="0"/>
        <v>29597.211161109168</v>
      </c>
      <c r="L7" s="101">
        <f t="shared" si="0"/>
        <v>26184.478630646885</v>
      </c>
      <c r="M7" s="101">
        <f t="shared" si="0"/>
        <v>23271.84533183261</v>
      </c>
      <c r="N7" s="101">
        <f t="shared" si="0"/>
        <v>38394.373006434238</v>
      </c>
      <c r="O7" s="101">
        <f t="shared" si="0"/>
        <v>44093.595366348593</v>
      </c>
      <c r="P7" s="101">
        <f t="shared" si="0"/>
        <v>33620.692519192155</v>
      </c>
      <c r="Q7" s="101">
        <f t="shared" si="0"/>
        <v>30427.512293966356</v>
      </c>
      <c r="R7" s="101">
        <f t="shared" si="0"/>
        <v>26781.774187276191</v>
      </c>
      <c r="S7" s="101">
        <f t="shared" si="0"/>
        <v>23690.608025947873</v>
      </c>
      <c r="T7" s="101">
        <f t="shared" si="0"/>
        <v>39930.042480686963</v>
      </c>
      <c r="U7" s="101">
        <f t="shared" si="0"/>
        <v>46157.020707356416</v>
      </c>
      <c r="V7" s="101">
        <f t="shared" si="0"/>
        <v>34755.931799397964</v>
      </c>
      <c r="W7" s="101">
        <f t="shared" si="0"/>
        <v>31113.319313593296</v>
      </c>
      <c r="X7" s="101">
        <f t="shared" si="0"/>
        <v>27275.124695083847</v>
      </c>
      <c r="Y7" s="101">
        <f t="shared" si="0"/>
        <v>24036.495058757133</v>
      </c>
      <c r="Z7" s="101">
        <f t="shared" si="0"/>
        <v>41198.46530174854</v>
      </c>
      <c r="AA7" s="101">
        <f t="shared" si="0"/>
        <v>47861.356071165552</v>
      </c>
      <c r="AB7" s="101">
        <f t="shared" si="0"/>
        <v>35693.609753229321</v>
      </c>
      <c r="AC7" s="101">
        <f t="shared" si="0"/>
        <v>28400.264516335323</v>
      </c>
      <c r="AD7" s="101">
        <f t="shared" si="0"/>
        <v>25323.428483713331</v>
      </c>
      <c r="AE7" s="101">
        <f t="shared" si="0"/>
        <v>22668.164833465835</v>
      </c>
      <c r="AF7" s="101">
        <f t="shared" si="0"/>
        <v>36180.580501583383</v>
      </c>
      <c r="AG7" s="101">
        <f t="shared" si="0"/>
        <v>41118.999835975563</v>
      </c>
      <c r="AH7" s="101">
        <f t="shared" si="0"/>
        <v>31984.152722140559</v>
      </c>
      <c r="AI7" s="101">
        <f t="shared" si="0"/>
        <v>27851.653968480408</v>
      </c>
      <c r="AJ7" s="101">
        <f t="shared" si="0"/>
        <v>24928.773304301361</v>
      </c>
      <c r="AK7" s="101">
        <f t="shared" si="0"/>
        <v>22391.472893700306</v>
      </c>
      <c r="AL7" s="101">
        <f t="shared" si="0"/>
        <v>35165.907103879174</v>
      </c>
      <c r="AM7" s="101">
        <f t="shared" si="0"/>
        <v>39755.618693892102</v>
      </c>
      <c r="AN7" s="101">
        <f t="shared" si="0"/>
        <v>31234.058306013521</v>
      </c>
      <c r="AO7" s="101">
        <f t="shared" si="0"/>
        <v>27029.23441703245</v>
      </c>
      <c r="AP7" s="101">
        <f t="shared" si="0"/>
        <v>24337.147538268084</v>
      </c>
      <c r="AQ7" s="101">
        <f t="shared" si="0"/>
        <v>21976.68527818509</v>
      </c>
      <c r="AR7" s="101">
        <f t="shared" si="0"/>
        <v>33644.814875760436</v>
      </c>
      <c r="AS7" s="101">
        <f t="shared" si="0"/>
        <v>37711.780288471193</v>
      </c>
      <c r="AT7" s="101">
        <f t="shared" si="0"/>
        <v>30109.595213448341</v>
      </c>
      <c r="AU7" s="101" t="s">
        <v>78</v>
      </c>
      <c r="AV7" s="91"/>
      <c r="AW7" s="91"/>
      <c r="AX7" s="91"/>
      <c r="AY7" s="91"/>
      <c r="AZ7" s="91"/>
      <c r="BA7" s="91"/>
      <c r="BB7" s="91"/>
    </row>
    <row r="8" spans="1:54" ht="34.5" x14ac:dyDescent="0.25">
      <c r="A8" s="62" t="s">
        <v>75</v>
      </c>
      <c r="B8" s="64" t="s">
        <v>76</v>
      </c>
      <c r="C8" s="68" t="s">
        <v>77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100"/>
      <c r="AX8" s="91"/>
      <c r="AY8" s="91"/>
      <c r="AZ8" s="91"/>
      <c r="BA8" s="91"/>
      <c r="BB8" s="91"/>
    </row>
    <row r="9" spans="1:54" x14ac:dyDescent="0.25">
      <c r="A9" s="91">
        <f>pipesizes!A2</f>
        <v>0</v>
      </c>
      <c r="B9" s="94">
        <f>pipesizes!N2/1000</f>
        <v>4.6609541169517002E-2</v>
      </c>
      <c r="C9" s="95">
        <f>pipesizes!M2</f>
        <v>0</v>
      </c>
      <c r="D9" s="101">
        <f>$B9*$C9*(AF!D9*blpkm*IFaf*(1-CV!D$2)+RTF!D9*blpkmrtf*IFrtf*(1-CV!D$4))</f>
        <v>0</v>
      </c>
      <c r="E9" s="101">
        <f>$B9*$C9*(AF!E9*blpkm*IFaf*(1-CV!E$2)+RTF!E9*blpkmrtf*IFrtf*(1-CV!E$4))</f>
        <v>0</v>
      </c>
      <c r="F9" s="101">
        <f>$B9*$C9*(AF!F9*blpkm*IFaf*(1-CV!F$2)+RTF!F9*blpkmrtf*IFrtf*(1-CV!F$4))</f>
        <v>0</v>
      </c>
      <c r="G9" s="101">
        <f>$B9*$C9*(AF!G9*blpkm*IFaf*(1-CV!G$2)+RTF!G9*blpkmrtf*IFrtf*(1-CV!G$4))</f>
        <v>0</v>
      </c>
      <c r="H9" s="101">
        <f>$B9*$C9*(AF!H9*blpkm*IFaf*(1-CV!H$2)+RTF!H9*blpkmrtf*IFrtf*(1-CV!H$4))</f>
        <v>0</v>
      </c>
      <c r="I9" s="101">
        <f>$B9*$C9*(AF!I9*blpkm*IFaf*(1-CV!I$2)+RTF!I9*blpkmrtf*IFrtf*(1-CV!I$4))</f>
        <v>0</v>
      </c>
      <c r="J9" s="101">
        <f>$B9*$C9*(AF!J9*blpkm*IFaf*(1-CV!J$2)+RTF!J9*blpkmrtf*IFrtf*(1-CV!J$4))</f>
        <v>0</v>
      </c>
      <c r="K9" s="101">
        <f>$B9*$C9*(AF!K9*blpkm*IFaf*(1-CV!K$2)+RTF!K9*blpkmrtf*IFrtf*(1-CV!K$4))</f>
        <v>0</v>
      </c>
      <c r="L9" s="101">
        <f>$B9*$C9*(AF!L9*blpkm*IFaf*(1-CV!L$2)+RTF!L9*blpkmrtf*IFrtf*(1-CV!L$4))</f>
        <v>0</v>
      </c>
      <c r="M9" s="101">
        <f>$B9*$C9*(AF!M9*blpkm*IFaf*(1-CV!M$2)+RTF!M9*blpkmrtf*IFrtf*(1-CV!M$4))</f>
        <v>0</v>
      </c>
      <c r="N9" s="101">
        <f>$B9*$C9*(AF!N9*blpkm*IFaf*(1-CV!N$2)+RTF!N9*blpkmrtf*IFrtf*(1-CV!N$4))</f>
        <v>0</v>
      </c>
      <c r="O9" s="101">
        <f>$B9*$C9*(AF!O9*blpkm*IFaf*(1-CV!O$2)+RTF!O9*blpkmrtf*IFrtf*(1-CV!O$4))</f>
        <v>0</v>
      </c>
      <c r="P9" s="101">
        <f>$B9*$C9*(AF!P9*blpkm*IFaf*(1-CV!P$2)+RTF!P9*blpkmrtf*IFrtf*(1-CV!P$4))</f>
        <v>0</v>
      </c>
      <c r="Q9" s="101">
        <f>$B9*$C9*(AF!Q9*blpkm*IFaf*(1-CV!Q$2)+RTF!Q9*blpkmrtf*IFrtf*(1-CV!Q$4))</f>
        <v>0</v>
      </c>
      <c r="R9" s="101">
        <f>$B9*$C9*(AF!R9*blpkm*IFaf*(1-CV!R$2)+RTF!R9*blpkmrtf*IFrtf*(1-CV!R$4))</f>
        <v>0</v>
      </c>
      <c r="S9" s="101">
        <f>$B9*$C9*(AF!S9*blpkm*IFaf*(1-CV!S$2)+RTF!S9*blpkmrtf*IFrtf*(1-CV!S$4))</f>
        <v>0</v>
      </c>
      <c r="T9" s="101">
        <f>$B9*$C9*(AF!T9*blpkm*IFaf*(1-CV!T$2)+RTF!T9*blpkmrtf*IFrtf*(1-CV!T$4))</f>
        <v>0</v>
      </c>
      <c r="U9" s="101">
        <f>$B9*$C9*(AF!U9*blpkm*IFaf*(1-CV!U$2)+RTF!U9*blpkmrtf*IFrtf*(1-CV!U$4))</f>
        <v>0</v>
      </c>
      <c r="V9" s="101">
        <f>$B9*$C9*(AF!V9*blpkm*IFaf*(1-CV!V$2)+RTF!V9*blpkmrtf*IFrtf*(1-CV!V$4))</f>
        <v>0</v>
      </c>
      <c r="W9" s="101">
        <f>$B9*$C9*(AF!W9*blpkm*IFaf*(1-CV!W$2)+RTF!W9*blpkmrtf*IFrtf*(1-CV!W$4))</f>
        <v>0</v>
      </c>
      <c r="X9" s="101">
        <f>$B9*$C9*(AF!X9*blpkm*IFaf*(1-CV!X$2)+RTF!X9*blpkmrtf*IFrtf*(1-CV!X$4))</f>
        <v>0</v>
      </c>
      <c r="Y9" s="101">
        <f>$B9*$C9*(AF!Y9*blpkm*IFaf*(1-CV!Y$2)+RTF!Y9*blpkmrtf*IFrtf*(1-CV!Y$4))</f>
        <v>0</v>
      </c>
      <c r="Z9" s="101">
        <f>$B9*$C9*(AF!Z9*blpkm*IFaf*(1-CV!Z$2)+RTF!Z9*blpkmrtf*IFrtf*(1-CV!Z$4))</f>
        <v>0</v>
      </c>
      <c r="AA9" s="101">
        <f>$B9*$C9*(AF!AA9*blpkm*IFaf*(1-CV!AA$2)+RTF!AA9*blpkmrtf*IFrtf*(1-CV!AA$4))</f>
        <v>0</v>
      </c>
      <c r="AB9" s="101">
        <f>$B9*$C9*(AF!AB9*blpkm*IFaf*(1-CV!AB$2)+RTF!AB9*blpkmrtf*IFrtf*(1-CV!AB$4))</f>
        <v>0</v>
      </c>
      <c r="AC9" s="101">
        <f>$B9*$C9*(AF!AC9*blpkm*IFaf*(1-CV!AC$2)+RTF!AC9*blpkmrtf*IFrtf*(1-CV!AC$4))</f>
        <v>0</v>
      </c>
      <c r="AD9" s="101">
        <f>$B9*$C9*(AF!AD9*blpkm*IFaf*(1-CV!AD$2)+RTF!AD9*blpkmrtf*IFrtf*(1-CV!AD$4))</f>
        <v>0</v>
      </c>
      <c r="AE9" s="101">
        <f>$B9*$C9*(AF!AE9*blpkm*IFaf*(1-CV!AE$2)+RTF!AE9*blpkmrtf*IFrtf*(1-CV!AE$4))</f>
        <v>0</v>
      </c>
      <c r="AF9" s="101">
        <f>$B9*$C9*(AF!AF9*blpkm*IFaf*(1-CV!AF$2)+RTF!AF9*blpkmrtf*IFrtf*(1-CV!AF$4))</f>
        <v>0</v>
      </c>
      <c r="AG9" s="101">
        <f>$B9*$C9*(AF!AG9*blpkm*IFaf*(1-CV!AG$2)+RTF!AG9*blpkmrtf*IFrtf*(1-CV!AG$4))</f>
        <v>0</v>
      </c>
      <c r="AH9" s="101">
        <f>$B9*$C9*(AF!AH9*blpkm*IFaf*(1-CV!AH$2)+RTF!AH9*blpkmrtf*IFrtf*(1-CV!AH$4))</f>
        <v>0</v>
      </c>
      <c r="AI9" s="101">
        <f>$B9*$C9*(AF!AI9*blpkm*IFaf*(1-CV!AI$2)+RTF!AI9*blpkmrtf*IFrtf*(1-CV!AI$4))</f>
        <v>0</v>
      </c>
      <c r="AJ9" s="101">
        <f>$B9*$C9*(AF!AJ9*blpkm*IFaf*(1-CV!AJ$2)+RTF!AJ9*blpkmrtf*IFrtf*(1-CV!AJ$4))</f>
        <v>0</v>
      </c>
      <c r="AK9" s="101">
        <f>$B9*$C9*(AF!AK9*blpkm*IFaf*(1-CV!AK$2)+RTF!AK9*blpkmrtf*IFrtf*(1-CV!AK$4))</f>
        <v>0</v>
      </c>
      <c r="AL9" s="101">
        <f>$B9*$C9*(AF!AL9*blpkm*IFaf*(1-CV!AL$2)+RTF!AL9*blpkmrtf*IFrtf*(1-CV!AL$4))</f>
        <v>0</v>
      </c>
      <c r="AM9" s="101">
        <f>$B9*$C9*(AF!AM9*blpkm*IFaf*(1-CV!AM$2)+RTF!AM9*blpkmrtf*IFrtf*(1-CV!AM$4))</f>
        <v>0</v>
      </c>
      <c r="AN9" s="101">
        <f>$B9*$C9*(AF!AN9*blpkm*IFaf*(1-CV!AN$2)+RTF!AN9*blpkmrtf*IFrtf*(1-CV!AN$4))</f>
        <v>0</v>
      </c>
      <c r="AO9" s="101">
        <f>$B9*$C9*(AF!AO9*blpkm*IFaf*(1-CV!AO$2)+RTF!AO9*blpkmrtf*IFrtf*(1-CV!AO$4))</f>
        <v>0</v>
      </c>
      <c r="AP9" s="101">
        <f>$B9*$C9*(AF!AP9*blpkm*IFaf*(1-CV!AP$2)+RTF!AP9*blpkmrtf*IFrtf*(1-CV!AP$4))</f>
        <v>0</v>
      </c>
      <c r="AQ9" s="101">
        <f>$B9*$C9*(AF!AQ9*blpkm*IFaf*(1-CV!AQ$2)+RTF!AQ9*blpkmrtf*IFrtf*(1-CV!AQ$4))</f>
        <v>0</v>
      </c>
      <c r="AR9" s="101">
        <f>$B9*$C9*(AF!AR9*blpkm*IFaf*(1-CV!AR$2)+RTF!AR9*blpkmrtf*IFrtf*(1-CV!AR$4))</f>
        <v>0</v>
      </c>
      <c r="AS9" s="101">
        <f>$B9*$C9*(AF!AS9*blpkm*IFaf*(1-CV!AS$2)+RTF!AS9*blpkmrtf*IFrtf*(1-CV!AS$4))</f>
        <v>0</v>
      </c>
      <c r="AT9" s="101">
        <f>$B9*$C9*(AF!AT9*blpkm*IFaf*(1-CV!AT$2)+RTF!AT9*blpkmrtf*IFrtf*(1-CV!AT$4))</f>
        <v>0</v>
      </c>
      <c r="AU9" s="91"/>
      <c r="AV9" s="90"/>
      <c r="AW9" s="91"/>
      <c r="AX9" s="91"/>
      <c r="AY9" s="91"/>
      <c r="AZ9" s="91"/>
      <c r="BA9" s="91"/>
      <c r="BB9" s="91"/>
    </row>
    <row r="10" spans="1:54" x14ac:dyDescent="0.25">
      <c r="A10" s="91">
        <f>pipesizes!A3</f>
        <v>20</v>
      </c>
      <c r="B10" s="94">
        <f>pipesizes!N3/1000</f>
        <v>2.7082278393734955</v>
      </c>
      <c r="C10" s="95">
        <f>pipesizes!M3</f>
        <v>0.30499999999999999</v>
      </c>
      <c r="D10" s="101">
        <f>$B10*$C10*(AF!D10*blpkm*IFaf*(1-CV!D$2)+RTF!D10*blpkmrtf*IFrtf*(1-CV!D$4))</f>
        <v>3.0430561061015413E-2</v>
      </c>
      <c r="E10" s="101">
        <f>$B10*$C10*(AF!E10*blpkm*IFaf*(1-CV!E$2)+RTF!E10*blpkmrtf*IFrtf*(1-CV!E$4))</f>
        <v>2.5181227340585349E-2</v>
      </c>
      <c r="F10" s="101">
        <f>$B10*$C10*(AF!F10*blpkm*IFaf*(1-CV!F$2)+RTF!F10*blpkmrtf*IFrtf*(1-CV!F$4))</f>
        <v>2.0972547040837845E-2</v>
      </c>
      <c r="G10" s="101">
        <f>$B10*$C10*(AF!G10*blpkm*IFaf*(1-CV!G$2)+RTF!G10*blpkmrtf*IFrtf*(1-CV!G$4))</f>
        <v>1.7573884931366447E-2</v>
      </c>
      <c r="H10" s="101">
        <f>$B10*$C10*(AF!H10*blpkm*IFaf*(1-CV!H$2)+RTF!H10*blpkmrtf*IFrtf*(1-CV!H$4))</f>
        <v>3.7026000203419986E-2</v>
      </c>
      <c r="I10" s="101">
        <f>$B10*$C10*(AF!I10*blpkm*IFaf*(1-CV!I$2)+RTF!I10*blpkmrtf*IFrtf*(1-CV!I$4))</f>
        <v>4.5372631067919514E-2</v>
      </c>
      <c r="J10" s="101">
        <f>$B10*$C10*(AF!J10*blpkm*IFaf*(1-CV!J$2)+RTF!J10*blpkmrtf*IFrtf*(1-CV!J$4))</f>
        <v>5.6004910472843422E-2</v>
      </c>
      <c r="K10" s="101">
        <f>$B10*$C10*(AF!K10*blpkm*IFaf*(1-CV!K$2)+RTF!K10*blpkmrtf*IFrtf*(1-CV!K$4))</f>
        <v>2.5181227340585349E-2</v>
      </c>
      <c r="L10" s="101">
        <f>$B10*$C10*(AF!L10*blpkm*IFaf*(1-CV!L$2)+RTF!L10*blpkmrtf*IFrtf*(1-CV!L$4))</f>
        <v>2.0972547040837845E-2</v>
      </c>
      <c r="M10" s="101">
        <f>$B10*$C10*(AF!M10*blpkm*IFaf*(1-CV!M$2)+RTF!M10*blpkmrtf*IFrtf*(1-CV!M$4))</f>
        <v>1.7573884931366447E-2</v>
      </c>
      <c r="N10" s="101">
        <f>$B10*$C10*(AF!N10*blpkm*IFaf*(1-CV!N$2)+RTF!N10*blpkmrtf*IFrtf*(1-CV!N$4))</f>
        <v>3.7026000203419986E-2</v>
      </c>
      <c r="O10" s="101">
        <f>$B10*$C10*(AF!O10*blpkm*IFaf*(1-CV!O$2)+RTF!O10*blpkmrtf*IFrtf*(1-CV!O$4))</f>
        <v>4.5372631067919514E-2</v>
      </c>
      <c r="P10" s="101">
        <f>$B10*$C10*(AF!P10*blpkm*IFaf*(1-CV!P$2)+RTF!P10*blpkmrtf*IFrtf*(1-CV!P$4))</f>
        <v>3.0430561061015413E-2</v>
      </c>
      <c r="Q10" s="101">
        <f>$B10*$C10*(AF!Q10*blpkm*IFaf*(1-CV!Q$2)+RTF!Q10*blpkmrtf*IFrtf*(1-CV!Q$4))</f>
        <v>2.5181227340585349E-2</v>
      </c>
      <c r="R10" s="101">
        <f>$B10*$C10*(AF!R10*blpkm*IFaf*(1-CV!R$2)+RTF!R10*blpkmrtf*IFrtf*(1-CV!R$4))</f>
        <v>2.0972547040837845E-2</v>
      </c>
      <c r="S10" s="101">
        <f>$B10*$C10*(AF!S10*blpkm*IFaf*(1-CV!S$2)+RTF!S10*blpkmrtf*IFrtf*(1-CV!S$4))</f>
        <v>1.7573884931366447E-2</v>
      </c>
      <c r="T10" s="101">
        <f>$B10*$C10*(AF!T10*blpkm*IFaf*(1-CV!T$2)+RTF!T10*blpkmrtf*IFrtf*(1-CV!T$4))</f>
        <v>3.7026000203419986E-2</v>
      </c>
      <c r="U10" s="101">
        <f>$B10*$C10*(AF!U10*blpkm*IFaf*(1-CV!U$2)+RTF!U10*blpkmrtf*IFrtf*(1-CV!U$4))</f>
        <v>4.5372631067919514E-2</v>
      </c>
      <c r="V10" s="101">
        <f>$B10*$C10*(AF!V10*blpkm*IFaf*(1-CV!V$2)+RTF!V10*blpkmrtf*IFrtf*(1-CV!V$4))</f>
        <v>3.0430561061015413E-2</v>
      </c>
      <c r="W10" s="101">
        <f>$B10*$C10*(AF!W10*blpkm*IFaf*(1-CV!W$2)+RTF!W10*blpkmrtf*IFrtf*(1-CV!W$4))</f>
        <v>2.5181227340585349E-2</v>
      </c>
      <c r="X10" s="101">
        <f>$B10*$C10*(AF!X10*blpkm*IFaf*(1-CV!X$2)+RTF!X10*blpkmrtf*IFrtf*(1-CV!X$4))</f>
        <v>2.0972547040837845E-2</v>
      </c>
      <c r="Y10" s="101">
        <f>$B10*$C10*(AF!Y10*blpkm*IFaf*(1-CV!Y$2)+RTF!Y10*blpkmrtf*IFrtf*(1-CV!Y$4))</f>
        <v>1.7573884931366447E-2</v>
      </c>
      <c r="Z10" s="101">
        <f>$B10*$C10*(AF!Z10*blpkm*IFaf*(1-CV!Z$2)+RTF!Z10*blpkmrtf*IFrtf*(1-CV!Z$4))</f>
        <v>3.7026000203419986E-2</v>
      </c>
      <c r="AA10" s="101">
        <f>$B10*$C10*(AF!AA10*blpkm*IFaf*(1-CV!AA$2)+RTF!AA10*blpkmrtf*IFrtf*(1-CV!AA$4))</f>
        <v>4.5372631067919514E-2</v>
      </c>
      <c r="AB10" s="101">
        <f>$B10*$C10*(AF!AB10*blpkm*IFaf*(1-CV!AB$2)+RTF!AB10*blpkmrtf*IFrtf*(1-CV!AB$4))</f>
        <v>3.0430561061015413E-2</v>
      </c>
      <c r="AC10" s="101">
        <f>$B10*$C10*(AF!AC10*blpkm*IFaf*(1-CV!AC$2)+RTF!AC10*blpkmrtf*IFrtf*(1-CV!AC$4))</f>
        <v>2.5181227340585349E-2</v>
      </c>
      <c r="AD10" s="101">
        <f>$B10*$C10*(AF!AD10*blpkm*IFaf*(1-CV!AD$2)+RTF!AD10*blpkmrtf*IFrtf*(1-CV!AD$4))</f>
        <v>2.0972547040837845E-2</v>
      </c>
      <c r="AE10" s="101">
        <f>$B10*$C10*(AF!AE10*blpkm*IFaf*(1-CV!AE$2)+RTF!AE10*blpkmrtf*IFrtf*(1-CV!AE$4))</f>
        <v>1.7573884931366447E-2</v>
      </c>
      <c r="AF10" s="101">
        <f>$B10*$C10*(AF!AF10*blpkm*IFaf*(1-CV!AF$2)+RTF!AF10*blpkmrtf*IFrtf*(1-CV!AF$4))</f>
        <v>3.7026000203419986E-2</v>
      </c>
      <c r="AG10" s="101">
        <f>$B10*$C10*(AF!AG10*blpkm*IFaf*(1-CV!AG$2)+RTF!AG10*blpkmrtf*IFrtf*(1-CV!AG$4))</f>
        <v>4.5372631067919514E-2</v>
      </c>
      <c r="AH10" s="101">
        <f>$B10*$C10*(AF!AH10*blpkm*IFaf*(1-CV!AH$2)+RTF!AH10*blpkmrtf*IFrtf*(1-CV!AH$4))</f>
        <v>3.0430561061015413E-2</v>
      </c>
      <c r="AI10" s="101">
        <f>$B10*$C10*(AF!AI10*blpkm*IFaf*(1-CV!AI$2)+RTF!AI10*blpkmrtf*IFrtf*(1-CV!AI$4))</f>
        <v>2.5181227340585349E-2</v>
      </c>
      <c r="AJ10" s="101">
        <f>$B10*$C10*(AF!AJ10*blpkm*IFaf*(1-CV!AJ$2)+RTF!AJ10*blpkmrtf*IFrtf*(1-CV!AJ$4))</f>
        <v>2.0972547040837845E-2</v>
      </c>
      <c r="AK10" s="101">
        <f>$B10*$C10*(AF!AK10*blpkm*IFaf*(1-CV!AK$2)+RTF!AK10*blpkmrtf*IFrtf*(1-CV!AK$4))</f>
        <v>1.7573884931366447E-2</v>
      </c>
      <c r="AL10" s="101">
        <f>$B10*$C10*(AF!AL10*blpkm*IFaf*(1-CV!AL$2)+RTF!AL10*blpkmrtf*IFrtf*(1-CV!AL$4))</f>
        <v>3.7026000203419986E-2</v>
      </c>
      <c r="AM10" s="101">
        <f>$B10*$C10*(AF!AM10*blpkm*IFaf*(1-CV!AM$2)+RTF!AM10*blpkmrtf*IFrtf*(1-CV!AM$4))</f>
        <v>4.5372631067919514E-2</v>
      </c>
      <c r="AN10" s="101">
        <f>$B10*$C10*(AF!AN10*blpkm*IFaf*(1-CV!AN$2)+RTF!AN10*blpkmrtf*IFrtf*(1-CV!AN$4))</f>
        <v>3.0430561061015413E-2</v>
      </c>
      <c r="AO10" s="101">
        <f>$B10*$C10*(AF!AO10*blpkm*IFaf*(1-CV!AO$2)+RTF!AO10*blpkmrtf*IFrtf*(1-CV!AO$4))</f>
        <v>2.5181227340585349E-2</v>
      </c>
      <c r="AP10" s="101">
        <f>$B10*$C10*(AF!AP10*blpkm*IFaf*(1-CV!AP$2)+RTF!AP10*blpkmrtf*IFrtf*(1-CV!AP$4))</f>
        <v>2.0972547040837845E-2</v>
      </c>
      <c r="AQ10" s="101">
        <f>$B10*$C10*(AF!AQ10*blpkm*IFaf*(1-CV!AQ$2)+RTF!AQ10*blpkmrtf*IFrtf*(1-CV!AQ$4))</f>
        <v>1.7573884931366447E-2</v>
      </c>
      <c r="AR10" s="101">
        <f>$B10*$C10*(AF!AR10*blpkm*IFaf*(1-CV!AR$2)+RTF!AR10*blpkmrtf*IFrtf*(1-CV!AR$4))</f>
        <v>3.7026000203419986E-2</v>
      </c>
      <c r="AS10" s="101">
        <f>$B10*$C10*(AF!AS10*blpkm*IFaf*(1-CV!AS$2)+RTF!AS10*blpkmrtf*IFrtf*(1-CV!AS$4))</f>
        <v>4.5372631067919514E-2</v>
      </c>
      <c r="AT10" s="101">
        <f>$B10*$C10*(AF!AT10*blpkm*IFaf*(1-CV!AT$2)+RTF!AT10*blpkmrtf*IFrtf*(1-CV!AT$4))</f>
        <v>3.0430561061015413E-2</v>
      </c>
      <c r="AU10" s="91"/>
      <c r="AV10" s="90"/>
      <c r="AW10" s="91"/>
      <c r="AX10" s="91"/>
      <c r="AY10" s="91"/>
      <c r="AZ10" s="91"/>
      <c r="BA10" s="91"/>
      <c r="BB10" s="91"/>
    </row>
    <row r="11" spans="1:54" x14ac:dyDescent="0.25">
      <c r="A11" s="91">
        <f>pipesizes!A4</f>
        <v>25</v>
      </c>
      <c r="B11" s="94">
        <f>pipesizes!N4/1000</f>
        <v>6.3867416700464785</v>
      </c>
      <c r="C11" s="95">
        <f>pipesizes!M4</f>
        <v>0.4765625</v>
      </c>
      <c r="D11" s="101">
        <f>$B11*$C11*(AF!D11*blpkm*IFaf*(1-CV!D$2)+RTF!D11*blpkmrtf*IFrtf*(1-CV!D$4))</f>
        <v>0.11213059788218439</v>
      </c>
      <c r="E11" s="101">
        <f>$B11*$C11*(AF!E11*blpkm*IFaf*(1-CV!E$2)+RTF!E11*blpkmrtf*IFrtf*(1-CV!E$4))</f>
        <v>9.2787841520422659E-2</v>
      </c>
      <c r="F11" s="101">
        <f>$B11*$C11*(AF!F11*blpkm*IFaf*(1-CV!F$2)+RTF!F11*blpkmrtf*IFrtf*(1-CV!F$4))</f>
        <v>7.7279687156807012E-2</v>
      </c>
      <c r="G11" s="101">
        <f>$B11*$C11*(AF!G11*blpkm*IFaf*(1-CV!G$2)+RTF!G11*blpkmrtf*IFrtf*(1-CV!G$4))</f>
        <v>6.475628959044491E-2</v>
      </c>
      <c r="H11" s="101">
        <f>$B11*$C11*(AF!H11*blpkm*IFaf*(1-CV!H$2)+RTF!H11*blpkmrtf*IFrtf*(1-CV!H$4))</f>
        <v>0.13643348644380293</v>
      </c>
      <c r="I11" s="101">
        <f>$B11*$C11*(AF!I11*blpkm*IFaf*(1-CV!I$2)+RTF!I11*blpkmrtf*IFrtf*(1-CV!I$4))</f>
        <v>0.16718917008899287</v>
      </c>
      <c r="J11" s="101">
        <f>$B11*$C11*(AF!J11*blpkm*IFaf*(1-CV!J$2)+RTF!J11*blpkmrtf*IFrtf*(1-CV!J$4))</f>
        <v>0.20636701646961336</v>
      </c>
      <c r="K11" s="101">
        <f>$B11*$C11*(AF!K11*blpkm*IFaf*(1-CV!K$2)+RTF!K11*blpkmrtf*IFrtf*(1-CV!K$4))</f>
        <v>9.2787841520422659E-2</v>
      </c>
      <c r="L11" s="101">
        <f>$B11*$C11*(AF!L11*blpkm*IFaf*(1-CV!L$2)+RTF!L11*blpkmrtf*IFrtf*(1-CV!L$4))</f>
        <v>7.7279687156807012E-2</v>
      </c>
      <c r="M11" s="101">
        <f>$B11*$C11*(AF!M11*blpkm*IFaf*(1-CV!M$2)+RTF!M11*blpkmrtf*IFrtf*(1-CV!M$4))</f>
        <v>6.475628959044491E-2</v>
      </c>
      <c r="N11" s="101">
        <f>$B11*$C11*(AF!N11*blpkm*IFaf*(1-CV!N$2)+RTF!N11*blpkmrtf*IFrtf*(1-CV!N$4))</f>
        <v>0.13643348644380293</v>
      </c>
      <c r="O11" s="101">
        <f>$B11*$C11*(AF!O11*blpkm*IFaf*(1-CV!O$2)+RTF!O11*blpkmrtf*IFrtf*(1-CV!O$4))</f>
        <v>0.16718917008899287</v>
      </c>
      <c r="P11" s="101">
        <f>$B11*$C11*(AF!P11*blpkm*IFaf*(1-CV!P$2)+RTF!P11*blpkmrtf*IFrtf*(1-CV!P$4))</f>
        <v>0.11213059788218439</v>
      </c>
      <c r="Q11" s="101">
        <f>$B11*$C11*(AF!Q11*blpkm*IFaf*(1-CV!Q$2)+RTF!Q11*blpkmrtf*IFrtf*(1-CV!Q$4))</f>
        <v>9.2787841520422659E-2</v>
      </c>
      <c r="R11" s="101">
        <f>$B11*$C11*(AF!R11*blpkm*IFaf*(1-CV!R$2)+RTF!R11*blpkmrtf*IFrtf*(1-CV!R$4))</f>
        <v>7.7279687156807012E-2</v>
      </c>
      <c r="S11" s="101">
        <f>$B11*$C11*(AF!S11*blpkm*IFaf*(1-CV!S$2)+RTF!S11*blpkmrtf*IFrtf*(1-CV!S$4))</f>
        <v>6.475628959044491E-2</v>
      </c>
      <c r="T11" s="101">
        <f>$B11*$C11*(AF!T11*blpkm*IFaf*(1-CV!T$2)+RTF!T11*blpkmrtf*IFrtf*(1-CV!T$4))</f>
        <v>0.13643348644380293</v>
      </c>
      <c r="U11" s="101">
        <f>$B11*$C11*(AF!U11*blpkm*IFaf*(1-CV!U$2)+RTF!U11*blpkmrtf*IFrtf*(1-CV!U$4))</f>
        <v>0.16718917008899287</v>
      </c>
      <c r="V11" s="101">
        <f>$B11*$C11*(AF!V11*blpkm*IFaf*(1-CV!V$2)+RTF!V11*blpkmrtf*IFrtf*(1-CV!V$4))</f>
        <v>0.11213059788218439</v>
      </c>
      <c r="W11" s="101">
        <f>$B11*$C11*(AF!W11*blpkm*IFaf*(1-CV!W$2)+RTF!W11*blpkmrtf*IFrtf*(1-CV!W$4))</f>
        <v>9.2787841520422659E-2</v>
      </c>
      <c r="X11" s="101">
        <f>$B11*$C11*(AF!X11*blpkm*IFaf*(1-CV!X$2)+RTF!X11*blpkmrtf*IFrtf*(1-CV!X$4))</f>
        <v>7.7279687156807012E-2</v>
      </c>
      <c r="Y11" s="101">
        <f>$B11*$C11*(AF!Y11*blpkm*IFaf*(1-CV!Y$2)+RTF!Y11*blpkmrtf*IFrtf*(1-CV!Y$4))</f>
        <v>6.475628959044491E-2</v>
      </c>
      <c r="Z11" s="101">
        <f>$B11*$C11*(AF!Z11*blpkm*IFaf*(1-CV!Z$2)+RTF!Z11*blpkmrtf*IFrtf*(1-CV!Z$4))</f>
        <v>0.13643348644380293</v>
      </c>
      <c r="AA11" s="101">
        <f>$B11*$C11*(AF!AA11*blpkm*IFaf*(1-CV!AA$2)+RTF!AA11*blpkmrtf*IFrtf*(1-CV!AA$4))</f>
        <v>0.16718917008899287</v>
      </c>
      <c r="AB11" s="101">
        <f>$B11*$C11*(AF!AB11*blpkm*IFaf*(1-CV!AB$2)+RTF!AB11*blpkmrtf*IFrtf*(1-CV!AB$4))</f>
        <v>0.11213059788218439</v>
      </c>
      <c r="AC11" s="101">
        <f>$B11*$C11*(AF!AC11*blpkm*IFaf*(1-CV!AC$2)+RTF!AC11*blpkmrtf*IFrtf*(1-CV!AC$4))</f>
        <v>9.2787841520422659E-2</v>
      </c>
      <c r="AD11" s="101">
        <f>$B11*$C11*(AF!AD11*blpkm*IFaf*(1-CV!AD$2)+RTF!AD11*blpkmrtf*IFrtf*(1-CV!AD$4))</f>
        <v>7.7279687156807012E-2</v>
      </c>
      <c r="AE11" s="101">
        <f>$B11*$C11*(AF!AE11*blpkm*IFaf*(1-CV!AE$2)+RTF!AE11*blpkmrtf*IFrtf*(1-CV!AE$4))</f>
        <v>6.475628959044491E-2</v>
      </c>
      <c r="AF11" s="101">
        <f>$B11*$C11*(AF!AF11*blpkm*IFaf*(1-CV!AF$2)+RTF!AF11*blpkmrtf*IFrtf*(1-CV!AF$4))</f>
        <v>0.13643348644380293</v>
      </c>
      <c r="AG11" s="101">
        <f>$B11*$C11*(AF!AG11*blpkm*IFaf*(1-CV!AG$2)+RTF!AG11*blpkmrtf*IFrtf*(1-CV!AG$4))</f>
        <v>0.16718917008899287</v>
      </c>
      <c r="AH11" s="101">
        <f>$B11*$C11*(AF!AH11*blpkm*IFaf*(1-CV!AH$2)+RTF!AH11*blpkmrtf*IFrtf*(1-CV!AH$4))</f>
        <v>0.11213059788218439</v>
      </c>
      <c r="AI11" s="101">
        <f>$B11*$C11*(AF!AI11*blpkm*IFaf*(1-CV!AI$2)+RTF!AI11*blpkmrtf*IFrtf*(1-CV!AI$4))</f>
        <v>9.2787841520422659E-2</v>
      </c>
      <c r="AJ11" s="101">
        <f>$B11*$C11*(AF!AJ11*blpkm*IFaf*(1-CV!AJ$2)+RTF!AJ11*blpkmrtf*IFrtf*(1-CV!AJ$4))</f>
        <v>7.7279687156807012E-2</v>
      </c>
      <c r="AK11" s="101">
        <f>$B11*$C11*(AF!AK11*blpkm*IFaf*(1-CV!AK$2)+RTF!AK11*blpkmrtf*IFrtf*(1-CV!AK$4))</f>
        <v>6.475628959044491E-2</v>
      </c>
      <c r="AL11" s="101">
        <f>$B11*$C11*(AF!AL11*blpkm*IFaf*(1-CV!AL$2)+RTF!AL11*blpkmrtf*IFrtf*(1-CV!AL$4))</f>
        <v>0.13643348644380293</v>
      </c>
      <c r="AM11" s="101">
        <f>$B11*$C11*(AF!AM11*blpkm*IFaf*(1-CV!AM$2)+RTF!AM11*blpkmrtf*IFrtf*(1-CV!AM$4))</f>
        <v>0.16718917008899287</v>
      </c>
      <c r="AN11" s="101">
        <f>$B11*$C11*(AF!AN11*blpkm*IFaf*(1-CV!AN$2)+RTF!AN11*blpkmrtf*IFrtf*(1-CV!AN$4))</f>
        <v>0.11213059788218439</v>
      </c>
      <c r="AO11" s="101">
        <f>$B11*$C11*(AF!AO11*blpkm*IFaf*(1-CV!AO$2)+RTF!AO11*blpkmrtf*IFrtf*(1-CV!AO$4))</f>
        <v>9.2787841520422659E-2</v>
      </c>
      <c r="AP11" s="101">
        <f>$B11*$C11*(AF!AP11*blpkm*IFaf*(1-CV!AP$2)+RTF!AP11*blpkmrtf*IFrtf*(1-CV!AP$4))</f>
        <v>7.7279687156807012E-2</v>
      </c>
      <c r="AQ11" s="101">
        <f>$B11*$C11*(AF!AQ11*blpkm*IFaf*(1-CV!AQ$2)+RTF!AQ11*blpkmrtf*IFrtf*(1-CV!AQ$4))</f>
        <v>6.475628959044491E-2</v>
      </c>
      <c r="AR11" s="101">
        <f>$B11*$C11*(AF!AR11*blpkm*IFaf*(1-CV!AR$2)+RTF!AR11*blpkmrtf*IFrtf*(1-CV!AR$4))</f>
        <v>0.13643348644380293</v>
      </c>
      <c r="AS11" s="101">
        <f>$B11*$C11*(AF!AS11*blpkm*IFaf*(1-CV!AS$2)+RTF!AS11*blpkmrtf*IFrtf*(1-CV!AS$4))</f>
        <v>0.16718917008899287</v>
      </c>
      <c r="AT11" s="101">
        <f>$B11*$C11*(AF!AT11*blpkm*IFaf*(1-CV!AT$2)+RTF!AT11*blpkmrtf*IFrtf*(1-CV!AT$4))</f>
        <v>0.11213059788218439</v>
      </c>
      <c r="AU11" s="91"/>
      <c r="AV11" s="90"/>
      <c r="AW11" s="91"/>
      <c r="AX11" s="91"/>
      <c r="AY11" s="91"/>
      <c r="AZ11" s="91"/>
      <c r="BA11" s="91"/>
      <c r="BB11" s="91"/>
    </row>
    <row r="12" spans="1:54" x14ac:dyDescent="0.25">
      <c r="A12" s="91">
        <f>pipesizes!A5</f>
        <v>32</v>
      </c>
      <c r="B12" s="94">
        <f>pipesizes!N5/1000</f>
        <v>2.6509712871402265</v>
      </c>
      <c r="C12" s="95">
        <f>pipesizes!M5</f>
        <v>0.78080000000000005</v>
      </c>
      <c r="D12" s="101">
        <f>$B12*$C12*(AF!D12*blpkm*IFaf*(1-CV!D$2)+RTF!D12*blpkmrtf*IFrtf*(1-CV!D$4))</f>
        <v>7.625525026950157E-2</v>
      </c>
      <c r="E12" s="101">
        <f>$B12*$C12*(AF!E12*blpkm*IFaf*(1-CV!E$2)+RTF!E12*blpkmrtf*IFrtf*(1-CV!E$4))</f>
        <v>6.310106439047948E-2</v>
      </c>
      <c r="F12" s="101">
        <f>$B12*$C12*(AF!F12*blpkm*IFaf*(1-CV!F$2)+RTF!F12*blpkmrtf*IFrtf*(1-CV!F$4))</f>
        <v>5.2554628229868713E-2</v>
      </c>
      <c r="G12" s="101">
        <f>$B12*$C12*(AF!G12*blpkm*IFaf*(1-CV!G$2)+RTF!G12*blpkmrtf*IFrtf*(1-CV!G$4))</f>
        <v>4.4037998213761954E-2</v>
      </c>
      <c r="H12" s="101">
        <f>$B12*$C12*(AF!H12*blpkm*IFaf*(1-CV!H$2)+RTF!H12*blpkmrtf*IFrtf*(1-CV!H$4))</f>
        <v>9.2782611083944116E-2</v>
      </c>
      <c r="I12" s="101">
        <f>$B12*$C12*(AF!I12*blpkm*IFaf*(1-CV!I$2)+RTF!I12*blpkmrtf*IFrtf*(1-CV!I$4))</f>
        <v>0.1136982433722671</v>
      </c>
      <c r="J12" s="101">
        <f>$B12*$C12*(AF!J12*blpkm*IFaf*(1-CV!J$2)+RTF!J12*blpkmrtf*IFrtf*(1-CV!J$4))</f>
        <v>0.14034143030963886</v>
      </c>
      <c r="K12" s="101">
        <f>$B12*$C12*(AF!K12*blpkm*IFaf*(1-CV!K$2)+RTF!K12*blpkmrtf*IFrtf*(1-CV!K$4))</f>
        <v>6.310106439047948E-2</v>
      </c>
      <c r="L12" s="101">
        <f>$B12*$C12*(AF!L12*blpkm*IFaf*(1-CV!L$2)+RTF!L12*blpkmrtf*IFrtf*(1-CV!L$4))</f>
        <v>5.2554628229868713E-2</v>
      </c>
      <c r="M12" s="101">
        <f>$B12*$C12*(AF!M12*blpkm*IFaf*(1-CV!M$2)+RTF!M12*blpkmrtf*IFrtf*(1-CV!M$4))</f>
        <v>4.4037998213761954E-2</v>
      </c>
      <c r="N12" s="101">
        <f>$B12*$C12*(AF!N12*blpkm*IFaf*(1-CV!N$2)+RTF!N12*blpkmrtf*IFrtf*(1-CV!N$4))</f>
        <v>9.2782611083944116E-2</v>
      </c>
      <c r="O12" s="101">
        <f>$B12*$C12*(AF!O12*blpkm*IFaf*(1-CV!O$2)+RTF!O12*blpkmrtf*IFrtf*(1-CV!O$4))</f>
        <v>0.1136982433722671</v>
      </c>
      <c r="P12" s="101">
        <f>$B12*$C12*(AF!P12*blpkm*IFaf*(1-CV!P$2)+RTF!P12*blpkmrtf*IFrtf*(1-CV!P$4))</f>
        <v>7.625525026950157E-2</v>
      </c>
      <c r="Q12" s="101">
        <f>$B12*$C12*(AF!Q12*blpkm*IFaf*(1-CV!Q$2)+RTF!Q12*blpkmrtf*IFrtf*(1-CV!Q$4))</f>
        <v>6.310106439047948E-2</v>
      </c>
      <c r="R12" s="101">
        <f>$B12*$C12*(AF!R12*blpkm*IFaf*(1-CV!R$2)+RTF!R12*blpkmrtf*IFrtf*(1-CV!R$4))</f>
        <v>5.2554628229868713E-2</v>
      </c>
      <c r="S12" s="101">
        <f>$B12*$C12*(AF!S12*blpkm*IFaf*(1-CV!S$2)+RTF!S12*blpkmrtf*IFrtf*(1-CV!S$4))</f>
        <v>4.4037998213761954E-2</v>
      </c>
      <c r="T12" s="101">
        <f>$B12*$C12*(AF!T12*blpkm*IFaf*(1-CV!T$2)+RTF!T12*blpkmrtf*IFrtf*(1-CV!T$4))</f>
        <v>9.2782611083944116E-2</v>
      </c>
      <c r="U12" s="101">
        <f>$B12*$C12*(AF!U12*blpkm*IFaf*(1-CV!U$2)+RTF!U12*blpkmrtf*IFrtf*(1-CV!U$4))</f>
        <v>0.1136982433722671</v>
      </c>
      <c r="V12" s="101">
        <f>$B12*$C12*(AF!V12*blpkm*IFaf*(1-CV!V$2)+RTF!V12*blpkmrtf*IFrtf*(1-CV!V$4))</f>
        <v>7.625525026950157E-2</v>
      </c>
      <c r="W12" s="101">
        <f>$B12*$C12*(AF!W12*blpkm*IFaf*(1-CV!W$2)+RTF!W12*blpkmrtf*IFrtf*(1-CV!W$4))</f>
        <v>6.310106439047948E-2</v>
      </c>
      <c r="X12" s="101">
        <f>$B12*$C12*(AF!X12*blpkm*IFaf*(1-CV!X$2)+RTF!X12*blpkmrtf*IFrtf*(1-CV!X$4))</f>
        <v>5.2554628229868713E-2</v>
      </c>
      <c r="Y12" s="101">
        <f>$B12*$C12*(AF!Y12*blpkm*IFaf*(1-CV!Y$2)+RTF!Y12*blpkmrtf*IFrtf*(1-CV!Y$4))</f>
        <v>4.4037998213761954E-2</v>
      </c>
      <c r="Z12" s="101">
        <f>$B12*$C12*(AF!Z12*blpkm*IFaf*(1-CV!Z$2)+RTF!Z12*blpkmrtf*IFrtf*(1-CV!Z$4))</f>
        <v>9.2782611083944116E-2</v>
      </c>
      <c r="AA12" s="101">
        <f>$B12*$C12*(AF!AA12*blpkm*IFaf*(1-CV!AA$2)+RTF!AA12*blpkmrtf*IFrtf*(1-CV!AA$4))</f>
        <v>0.1136982433722671</v>
      </c>
      <c r="AB12" s="101">
        <f>$B12*$C12*(AF!AB12*blpkm*IFaf*(1-CV!AB$2)+RTF!AB12*blpkmrtf*IFrtf*(1-CV!AB$4))</f>
        <v>7.625525026950157E-2</v>
      </c>
      <c r="AC12" s="101">
        <f>$B12*$C12*(AF!AC12*blpkm*IFaf*(1-CV!AC$2)+RTF!AC12*blpkmrtf*IFrtf*(1-CV!AC$4))</f>
        <v>6.310106439047948E-2</v>
      </c>
      <c r="AD12" s="101">
        <f>$B12*$C12*(AF!AD12*blpkm*IFaf*(1-CV!AD$2)+RTF!AD12*blpkmrtf*IFrtf*(1-CV!AD$4))</f>
        <v>5.2554628229868713E-2</v>
      </c>
      <c r="AE12" s="101">
        <f>$B12*$C12*(AF!AE12*blpkm*IFaf*(1-CV!AE$2)+RTF!AE12*blpkmrtf*IFrtf*(1-CV!AE$4))</f>
        <v>4.4037998213761954E-2</v>
      </c>
      <c r="AF12" s="101">
        <f>$B12*$C12*(AF!AF12*blpkm*IFaf*(1-CV!AF$2)+RTF!AF12*blpkmrtf*IFrtf*(1-CV!AF$4))</f>
        <v>9.2782611083944116E-2</v>
      </c>
      <c r="AG12" s="101">
        <f>$B12*$C12*(AF!AG12*blpkm*IFaf*(1-CV!AG$2)+RTF!AG12*blpkmrtf*IFrtf*(1-CV!AG$4))</f>
        <v>0.1136982433722671</v>
      </c>
      <c r="AH12" s="101">
        <f>$B12*$C12*(AF!AH12*blpkm*IFaf*(1-CV!AH$2)+RTF!AH12*blpkmrtf*IFrtf*(1-CV!AH$4))</f>
        <v>7.625525026950157E-2</v>
      </c>
      <c r="AI12" s="101">
        <f>$B12*$C12*(AF!AI12*blpkm*IFaf*(1-CV!AI$2)+RTF!AI12*blpkmrtf*IFrtf*(1-CV!AI$4))</f>
        <v>6.310106439047948E-2</v>
      </c>
      <c r="AJ12" s="101">
        <f>$B12*$C12*(AF!AJ12*blpkm*IFaf*(1-CV!AJ$2)+RTF!AJ12*blpkmrtf*IFrtf*(1-CV!AJ$4))</f>
        <v>5.2554628229868713E-2</v>
      </c>
      <c r="AK12" s="101">
        <f>$B12*$C12*(AF!AK12*blpkm*IFaf*(1-CV!AK$2)+RTF!AK12*blpkmrtf*IFrtf*(1-CV!AK$4))</f>
        <v>4.4037998213761954E-2</v>
      </c>
      <c r="AL12" s="101">
        <f>$B12*$C12*(AF!AL12*blpkm*IFaf*(1-CV!AL$2)+RTF!AL12*blpkmrtf*IFrtf*(1-CV!AL$4))</f>
        <v>9.2782611083944116E-2</v>
      </c>
      <c r="AM12" s="101">
        <f>$B12*$C12*(AF!AM12*blpkm*IFaf*(1-CV!AM$2)+RTF!AM12*blpkmrtf*IFrtf*(1-CV!AM$4))</f>
        <v>0.1136982433722671</v>
      </c>
      <c r="AN12" s="101">
        <f>$B12*$C12*(AF!AN12*blpkm*IFaf*(1-CV!AN$2)+RTF!AN12*blpkmrtf*IFrtf*(1-CV!AN$4))</f>
        <v>7.625525026950157E-2</v>
      </c>
      <c r="AO12" s="101">
        <f>$B12*$C12*(AF!AO12*blpkm*IFaf*(1-CV!AO$2)+RTF!AO12*blpkmrtf*IFrtf*(1-CV!AO$4))</f>
        <v>6.310106439047948E-2</v>
      </c>
      <c r="AP12" s="101">
        <f>$B12*$C12*(AF!AP12*blpkm*IFaf*(1-CV!AP$2)+RTF!AP12*blpkmrtf*IFrtf*(1-CV!AP$4))</f>
        <v>5.2554628229868713E-2</v>
      </c>
      <c r="AQ12" s="101">
        <f>$B12*$C12*(AF!AQ12*blpkm*IFaf*(1-CV!AQ$2)+RTF!AQ12*blpkmrtf*IFrtf*(1-CV!AQ$4))</f>
        <v>4.4037998213761954E-2</v>
      </c>
      <c r="AR12" s="101">
        <f>$B12*$C12*(AF!AR12*blpkm*IFaf*(1-CV!AR$2)+RTF!AR12*blpkmrtf*IFrtf*(1-CV!AR$4))</f>
        <v>9.2782611083944116E-2</v>
      </c>
      <c r="AS12" s="101">
        <f>$B12*$C12*(AF!AS12*blpkm*IFaf*(1-CV!AS$2)+RTF!AS12*blpkmrtf*IFrtf*(1-CV!AS$4))</f>
        <v>0.1136982433722671</v>
      </c>
      <c r="AT12" s="101">
        <f>$B12*$C12*(AF!AT12*blpkm*IFaf*(1-CV!AT$2)+RTF!AT12*blpkmrtf*IFrtf*(1-CV!AT$4))</f>
        <v>7.625525026950157E-2</v>
      </c>
      <c r="AU12" s="91"/>
      <c r="AV12" s="90"/>
      <c r="AW12" s="91"/>
      <c r="AX12" s="91"/>
      <c r="AY12" s="91"/>
      <c r="AZ12" s="91"/>
      <c r="BA12" s="91"/>
      <c r="BB12" s="91"/>
    </row>
    <row r="13" spans="1:54" x14ac:dyDescent="0.25">
      <c r="A13" s="91">
        <f>pipesizes!A6</f>
        <v>40</v>
      </c>
      <c r="B13" s="94">
        <f>pipesizes!N6/1000</f>
        <v>7.0527993038857142</v>
      </c>
      <c r="C13" s="95">
        <f>pipesizes!M6</f>
        <v>1.22</v>
      </c>
      <c r="D13" s="101">
        <f>$B13*$C13*(AF!D13*blpkm*IFaf*(1-CV!D$2)+RTF!D13*blpkmrtf*IFrtf*(1-CV!D$4))</f>
        <v>0.31699052309813086</v>
      </c>
      <c r="E13" s="101">
        <f>$B13*$C13*(AF!E13*blpkm*IFaf*(1-CV!E$2)+RTF!E13*blpkmrtf*IFrtf*(1-CV!E$4))</f>
        <v>0.26230901267118312</v>
      </c>
      <c r="F13" s="101">
        <f>$B13*$C13*(AF!F13*blpkm*IFaf*(1-CV!F$2)+RTF!F13*blpkmrtf*IFrtf*(1-CV!F$4))</f>
        <v>0.21846783054198174</v>
      </c>
      <c r="G13" s="101">
        <f>$B13*$C13*(AF!G13*blpkm*IFaf*(1-CV!G$2)+RTF!G13*blpkmrtf*IFrtf*(1-CV!G$4))</f>
        <v>0.18306448461763339</v>
      </c>
      <c r="H13" s="101">
        <f>$B13*$C13*(AF!H13*blpkm*IFaf*(1-CV!H$2)+RTF!H13*blpkmrtf*IFrtf*(1-CV!H$4))</f>
        <v>0.38569420883105993</v>
      </c>
      <c r="I13" s="101">
        <f>$B13*$C13*(AF!I13*blpkm*IFaf*(1-CV!I$2)+RTF!I13*blpkmrtf*IFrtf*(1-CV!I$4))</f>
        <v>0.47263979220494812</v>
      </c>
      <c r="J13" s="101">
        <f>$B13*$C13*(AF!J13*blpkm*IFaf*(1-CV!J$2)+RTF!J13*blpkmrtf*IFrtf*(1-CV!J$4))</f>
        <v>0.58339462855300495</v>
      </c>
      <c r="K13" s="101">
        <f>$B13*$C13*(AF!K13*blpkm*IFaf*(1-CV!K$2)+RTF!K13*blpkmrtf*IFrtf*(1-CV!K$4))</f>
        <v>0.26230901267118312</v>
      </c>
      <c r="L13" s="101">
        <f>$B13*$C13*(AF!L13*blpkm*IFaf*(1-CV!L$2)+RTF!L13*blpkmrtf*IFrtf*(1-CV!L$4))</f>
        <v>0.21846783054198174</v>
      </c>
      <c r="M13" s="101">
        <f>$B13*$C13*(AF!M13*blpkm*IFaf*(1-CV!M$2)+RTF!M13*blpkmrtf*IFrtf*(1-CV!M$4))</f>
        <v>0.18306448461763339</v>
      </c>
      <c r="N13" s="101">
        <f>$B13*$C13*(AF!N13*blpkm*IFaf*(1-CV!N$2)+RTF!N13*blpkmrtf*IFrtf*(1-CV!N$4))</f>
        <v>0.38569420883105993</v>
      </c>
      <c r="O13" s="101">
        <f>$B13*$C13*(AF!O13*blpkm*IFaf*(1-CV!O$2)+RTF!O13*blpkmrtf*IFrtf*(1-CV!O$4))</f>
        <v>0.47263979220494812</v>
      </c>
      <c r="P13" s="101">
        <f>$B13*$C13*(AF!P13*blpkm*IFaf*(1-CV!P$2)+RTF!P13*blpkmrtf*IFrtf*(1-CV!P$4))</f>
        <v>0.31699052309813086</v>
      </c>
      <c r="Q13" s="101">
        <f>$B13*$C13*(AF!Q13*blpkm*IFaf*(1-CV!Q$2)+RTF!Q13*blpkmrtf*IFrtf*(1-CV!Q$4))</f>
        <v>0.26230901267118312</v>
      </c>
      <c r="R13" s="101">
        <f>$B13*$C13*(AF!R13*blpkm*IFaf*(1-CV!R$2)+RTF!R13*blpkmrtf*IFrtf*(1-CV!R$4))</f>
        <v>0.21846783054198174</v>
      </c>
      <c r="S13" s="101">
        <f>$B13*$C13*(AF!S13*blpkm*IFaf*(1-CV!S$2)+RTF!S13*blpkmrtf*IFrtf*(1-CV!S$4))</f>
        <v>0.18306448461763339</v>
      </c>
      <c r="T13" s="101">
        <f>$B13*$C13*(AF!T13*blpkm*IFaf*(1-CV!T$2)+RTF!T13*blpkmrtf*IFrtf*(1-CV!T$4))</f>
        <v>0.38569420883105993</v>
      </c>
      <c r="U13" s="101">
        <f>$B13*$C13*(AF!U13*blpkm*IFaf*(1-CV!U$2)+RTF!U13*blpkmrtf*IFrtf*(1-CV!U$4))</f>
        <v>0.47263979220494812</v>
      </c>
      <c r="V13" s="101">
        <f>$B13*$C13*(AF!V13*blpkm*IFaf*(1-CV!V$2)+RTF!V13*blpkmrtf*IFrtf*(1-CV!V$4))</f>
        <v>0.31699052309813086</v>
      </c>
      <c r="W13" s="101">
        <f>$B13*$C13*(AF!W13*blpkm*IFaf*(1-CV!W$2)+RTF!W13*blpkmrtf*IFrtf*(1-CV!W$4))</f>
        <v>0.26230901267118312</v>
      </c>
      <c r="X13" s="101">
        <f>$B13*$C13*(AF!X13*blpkm*IFaf*(1-CV!X$2)+RTF!X13*blpkmrtf*IFrtf*(1-CV!X$4))</f>
        <v>0.21846783054198174</v>
      </c>
      <c r="Y13" s="101">
        <f>$B13*$C13*(AF!Y13*blpkm*IFaf*(1-CV!Y$2)+RTF!Y13*blpkmrtf*IFrtf*(1-CV!Y$4))</f>
        <v>0.18306448461763339</v>
      </c>
      <c r="Z13" s="101">
        <f>$B13*$C13*(AF!Z13*blpkm*IFaf*(1-CV!Z$2)+RTF!Z13*blpkmrtf*IFrtf*(1-CV!Z$4))</f>
        <v>0.38569420883105993</v>
      </c>
      <c r="AA13" s="101">
        <f>$B13*$C13*(AF!AA13*blpkm*IFaf*(1-CV!AA$2)+RTF!AA13*blpkmrtf*IFrtf*(1-CV!AA$4))</f>
        <v>0.47263979220494812</v>
      </c>
      <c r="AB13" s="101">
        <f>$B13*$C13*(AF!AB13*blpkm*IFaf*(1-CV!AB$2)+RTF!AB13*blpkmrtf*IFrtf*(1-CV!AB$4))</f>
        <v>0.31699052309813086</v>
      </c>
      <c r="AC13" s="101">
        <f>$B13*$C13*(AF!AC13*blpkm*IFaf*(1-CV!AC$2)+RTF!AC13*blpkmrtf*IFrtf*(1-CV!AC$4))</f>
        <v>0.26230901267118312</v>
      </c>
      <c r="AD13" s="101">
        <f>$B13*$C13*(AF!AD13*blpkm*IFaf*(1-CV!AD$2)+RTF!AD13*blpkmrtf*IFrtf*(1-CV!AD$4))</f>
        <v>0.21846783054198174</v>
      </c>
      <c r="AE13" s="101">
        <f>$B13*$C13*(AF!AE13*blpkm*IFaf*(1-CV!AE$2)+RTF!AE13*blpkmrtf*IFrtf*(1-CV!AE$4))</f>
        <v>0.18306448461763339</v>
      </c>
      <c r="AF13" s="101">
        <f>$B13*$C13*(AF!AF13*blpkm*IFaf*(1-CV!AF$2)+RTF!AF13*blpkmrtf*IFrtf*(1-CV!AF$4))</f>
        <v>0.38569420883105993</v>
      </c>
      <c r="AG13" s="101">
        <f>$B13*$C13*(AF!AG13*blpkm*IFaf*(1-CV!AG$2)+RTF!AG13*blpkmrtf*IFrtf*(1-CV!AG$4))</f>
        <v>0.47263979220494812</v>
      </c>
      <c r="AH13" s="101">
        <f>$B13*$C13*(AF!AH13*blpkm*IFaf*(1-CV!AH$2)+RTF!AH13*blpkmrtf*IFrtf*(1-CV!AH$4))</f>
        <v>0.31699052309813086</v>
      </c>
      <c r="AI13" s="101">
        <f>$B13*$C13*(AF!AI13*blpkm*IFaf*(1-CV!AI$2)+RTF!AI13*blpkmrtf*IFrtf*(1-CV!AI$4))</f>
        <v>0.26230901267118312</v>
      </c>
      <c r="AJ13" s="101">
        <f>$B13*$C13*(AF!AJ13*blpkm*IFaf*(1-CV!AJ$2)+RTF!AJ13*blpkmrtf*IFrtf*(1-CV!AJ$4))</f>
        <v>0.21846783054198174</v>
      </c>
      <c r="AK13" s="101">
        <f>$B13*$C13*(AF!AK13*blpkm*IFaf*(1-CV!AK$2)+RTF!AK13*blpkmrtf*IFrtf*(1-CV!AK$4))</f>
        <v>0.18306448461763339</v>
      </c>
      <c r="AL13" s="101">
        <f>$B13*$C13*(AF!AL13*blpkm*IFaf*(1-CV!AL$2)+RTF!AL13*blpkmrtf*IFrtf*(1-CV!AL$4))</f>
        <v>0.38569420883105993</v>
      </c>
      <c r="AM13" s="101">
        <f>$B13*$C13*(AF!AM13*blpkm*IFaf*(1-CV!AM$2)+RTF!AM13*blpkmrtf*IFrtf*(1-CV!AM$4))</f>
        <v>0.47263979220494812</v>
      </c>
      <c r="AN13" s="101">
        <f>$B13*$C13*(AF!AN13*blpkm*IFaf*(1-CV!AN$2)+RTF!AN13*blpkmrtf*IFrtf*(1-CV!AN$4))</f>
        <v>0.31699052309813086</v>
      </c>
      <c r="AO13" s="101">
        <f>$B13*$C13*(AF!AO13*blpkm*IFaf*(1-CV!AO$2)+RTF!AO13*blpkmrtf*IFrtf*(1-CV!AO$4))</f>
        <v>0.26230901267118312</v>
      </c>
      <c r="AP13" s="101">
        <f>$B13*$C13*(AF!AP13*blpkm*IFaf*(1-CV!AP$2)+RTF!AP13*blpkmrtf*IFrtf*(1-CV!AP$4))</f>
        <v>0.21846783054198174</v>
      </c>
      <c r="AQ13" s="101">
        <f>$B13*$C13*(AF!AQ13*blpkm*IFaf*(1-CV!AQ$2)+RTF!AQ13*blpkmrtf*IFrtf*(1-CV!AQ$4))</f>
        <v>0.18306448461763339</v>
      </c>
      <c r="AR13" s="101">
        <f>$B13*$C13*(AF!AR13*blpkm*IFaf*(1-CV!AR$2)+RTF!AR13*blpkmrtf*IFrtf*(1-CV!AR$4))</f>
        <v>0.38569420883105993</v>
      </c>
      <c r="AS13" s="101">
        <f>$B13*$C13*(AF!AS13*blpkm*IFaf*(1-CV!AS$2)+RTF!AS13*blpkmrtf*IFrtf*(1-CV!AS$4))</f>
        <v>0.47263979220494812</v>
      </c>
      <c r="AT13" s="101">
        <f>$B13*$C13*(AF!AT13*blpkm*IFaf*(1-CV!AT$2)+RTF!AT13*blpkmrtf*IFrtf*(1-CV!AT$4))</f>
        <v>0.31699052309813086</v>
      </c>
      <c r="AU13" s="91"/>
      <c r="AV13" s="90"/>
      <c r="AW13" s="91"/>
      <c r="AX13" s="91"/>
      <c r="AY13" s="91"/>
      <c r="AZ13" s="91"/>
      <c r="BA13" s="91"/>
      <c r="BB13" s="91"/>
    </row>
    <row r="14" spans="1:54" x14ac:dyDescent="0.25">
      <c r="A14" s="91">
        <f>pipesizes!A7</f>
        <v>50</v>
      </c>
      <c r="B14" s="94">
        <f>pipesizes!N7/1000</f>
        <v>4.8471060008087159</v>
      </c>
      <c r="C14" s="95">
        <f>pipesizes!M7</f>
        <v>1.90625</v>
      </c>
      <c r="D14" s="101">
        <f>$B14*$C14*(AF!D14*blpkm*IFaf*(1-CV!D$2)+RTF!D14*blpkmrtf*IFrtf*(1-CV!D$4))</f>
        <v>0.34039823243080991</v>
      </c>
      <c r="E14" s="101">
        <f>$B14*$C14*(AF!E14*blpkm*IFaf*(1-CV!E$2)+RTF!E14*blpkmrtf*IFrtf*(1-CV!E$4))</f>
        <v>0.28167884450066122</v>
      </c>
      <c r="F14" s="101">
        <f>$B14*$C14*(AF!F14*blpkm*IFaf*(1-CV!F$2)+RTF!F14*blpkmrtf*IFrtf*(1-CV!F$4))</f>
        <v>0.23460027332256483</v>
      </c>
      <c r="G14" s="101">
        <f>$B14*$C14*(AF!G14*blpkm*IFaf*(1-CV!G$2)+RTF!G14*blpkmrtf*IFrtf*(1-CV!G$4))</f>
        <v>0.19658261822991085</v>
      </c>
      <c r="H14" s="101">
        <f>$B14*$C14*(AF!H14*blpkm*IFaf*(1-CV!H$2)+RTF!H14*blpkmrtf*IFrtf*(1-CV!H$4))</f>
        <v>0.41417524303794129</v>
      </c>
      <c r="I14" s="101">
        <f>$B14*$C14*(AF!I14*blpkm*IFaf*(1-CV!I$2)+RTF!I14*blpkmrtf*IFrtf*(1-CV!I$4))</f>
        <v>0.50754119798472386</v>
      </c>
      <c r="J14" s="101">
        <f>$B14*$C14*(AF!J14*blpkm*IFaf*(1-CV!J$2)+RTF!J14*blpkmrtf*IFrtf*(1-CV!J$4))</f>
        <v>0.62647456595286077</v>
      </c>
      <c r="K14" s="101">
        <f>$B14*$C14*(AF!K14*blpkm*IFaf*(1-CV!K$2)+RTF!K14*blpkmrtf*IFrtf*(1-CV!K$4))</f>
        <v>0.28167884450066122</v>
      </c>
      <c r="L14" s="101">
        <f>$B14*$C14*(AF!L14*blpkm*IFaf*(1-CV!L$2)+RTF!L14*blpkmrtf*IFrtf*(1-CV!L$4))</f>
        <v>0.23460027332256483</v>
      </c>
      <c r="M14" s="101">
        <f>$B14*$C14*(AF!M14*blpkm*IFaf*(1-CV!M$2)+RTF!M14*blpkmrtf*IFrtf*(1-CV!M$4))</f>
        <v>0.19658261822991085</v>
      </c>
      <c r="N14" s="101">
        <f>$B14*$C14*(AF!N14*blpkm*IFaf*(1-CV!N$2)+RTF!N14*blpkmrtf*IFrtf*(1-CV!N$4))</f>
        <v>0.41417524303794129</v>
      </c>
      <c r="O14" s="101">
        <f>$B14*$C14*(AF!O14*blpkm*IFaf*(1-CV!O$2)+RTF!O14*blpkmrtf*IFrtf*(1-CV!O$4))</f>
        <v>0.50754119798472386</v>
      </c>
      <c r="P14" s="101">
        <f>$B14*$C14*(AF!P14*blpkm*IFaf*(1-CV!P$2)+RTF!P14*blpkmrtf*IFrtf*(1-CV!P$4))</f>
        <v>0.34039823243080991</v>
      </c>
      <c r="Q14" s="101">
        <f>$B14*$C14*(AF!Q14*blpkm*IFaf*(1-CV!Q$2)+RTF!Q14*blpkmrtf*IFrtf*(1-CV!Q$4))</f>
        <v>0.28167884450066122</v>
      </c>
      <c r="R14" s="101">
        <f>$B14*$C14*(AF!R14*blpkm*IFaf*(1-CV!R$2)+RTF!R14*blpkmrtf*IFrtf*(1-CV!R$4))</f>
        <v>0.23460027332256483</v>
      </c>
      <c r="S14" s="101">
        <f>$B14*$C14*(AF!S14*blpkm*IFaf*(1-CV!S$2)+RTF!S14*blpkmrtf*IFrtf*(1-CV!S$4))</f>
        <v>0.19658261822991085</v>
      </c>
      <c r="T14" s="101">
        <f>$B14*$C14*(AF!T14*blpkm*IFaf*(1-CV!T$2)+RTF!T14*blpkmrtf*IFrtf*(1-CV!T$4))</f>
        <v>0.41417524303794129</v>
      </c>
      <c r="U14" s="101">
        <f>$B14*$C14*(AF!U14*blpkm*IFaf*(1-CV!U$2)+RTF!U14*blpkmrtf*IFrtf*(1-CV!U$4))</f>
        <v>0.50754119798472386</v>
      </c>
      <c r="V14" s="101">
        <f>$B14*$C14*(AF!V14*blpkm*IFaf*(1-CV!V$2)+RTF!V14*blpkmrtf*IFrtf*(1-CV!V$4))</f>
        <v>0.34039823243080991</v>
      </c>
      <c r="W14" s="101">
        <f>$B14*$C14*(AF!W14*blpkm*IFaf*(1-CV!W$2)+RTF!W14*blpkmrtf*IFrtf*(1-CV!W$4))</f>
        <v>0.28167884450066122</v>
      </c>
      <c r="X14" s="101">
        <f>$B14*$C14*(AF!X14*blpkm*IFaf*(1-CV!X$2)+RTF!X14*blpkmrtf*IFrtf*(1-CV!X$4))</f>
        <v>0.23460027332256483</v>
      </c>
      <c r="Y14" s="101">
        <f>$B14*$C14*(AF!Y14*blpkm*IFaf*(1-CV!Y$2)+RTF!Y14*blpkmrtf*IFrtf*(1-CV!Y$4))</f>
        <v>0.19658261822991085</v>
      </c>
      <c r="Z14" s="101">
        <f>$B14*$C14*(AF!Z14*blpkm*IFaf*(1-CV!Z$2)+RTF!Z14*blpkmrtf*IFrtf*(1-CV!Z$4))</f>
        <v>0.41417524303794129</v>
      </c>
      <c r="AA14" s="101">
        <f>$B14*$C14*(AF!AA14*blpkm*IFaf*(1-CV!AA$2)+RTF!AA14*blpkmrtf*IFrtf*(1-CV!AA$4))</f>
        <v>0.50754119798472386</v>
      </c>
      <c r="AB14" s="101">
        <f>$B14*$C14*(AF!AB14*blpkm*IFaf*(1-CV!AB$2)+RTF!AB14*blpkmrtf*IFrtf*(1-CV!AB$4))</f>
        <v>0.34039823243080991</v>
      </c>
      <c r="AC14" s="101">
        <f>$B14*$C14*(AF!AC14*blpkm*IFaf*(1-CV!AC$2)+RTF!AC14*blpkmrtf*IFrtf*(1-CV!AC$4))</f>
        <v>0.28167884450066122</v>
      </c>
      <c r="AD14" s="101">
        <f>$B14*$C14*(AF!AD14*blpkm*IFaf*(1-CV!AD$2)+RTF!AD14*blpkmrtf*IFrtf*(1-CV!AD$4))</f>
        <v>0.23460027332256483</v>
      </c>
      <c r="AE14" s="101">
        <f>$B14*$C14*(AF!AE14*blpkm*IFaf*(1-CV!AE$2)+RTF!AE14*blpkmrtf*IFrtf*(1-CV!AE$4))</f>
        <v>0.19658261822991085</v>
      </c>
      <c r="AF14" s="101">
        <f>$B14*$C14*(AF!AF14*blpkm*IFaf*(1-CV!AF$2)+RTF!AF14*blpkmrtf*IFrtf*(1-CV!AF$4))</f>
        <v>0.41417524303794129</v>
      </c>
      <c r="AG14" s="101">
        <f>$B14*$C14*(AF!AG14*blpkm*IFaf*(1-CV!AG$2)+RTF!AG14*blpkmrtf*IFrtf*(1-CV!AG$4))</f>
        <v>0.50754119798472386</v>
      </c>
      <c r="AH14" s="101">
        <f>$B14*$C14*(AF!AH14*blpkm*IFaf*(1-CV!AH$2)+RTF!AH14*blpkmrtf*IFrtf*(1-CV!AH$4))</f>
        <v>0.34039823243080991</v>
      </c>
      <c r="AI14" s="101">
        <f>$B14*$C14*(AF!AI14*blpkm*IFaf*(1-CV!AI$2)+RTF!AI14*blpkmrtf*IFrtf*(1-CV!AI$4))</f>
        <v>0.28167884450066122</v>
      </c>
      <c r="AJ14" s="101">
        <f>$B14*$C14*(AF!AJ14*blpkm*IFaf*(1-CV!AJ$2)+RTF!AJ14*blpkmrtf*IFrtf*(1-CV!AJ$4))</f>
        <v>0.23460027332256483</v>
      </c>
      <c r="AK14" s="101">
        <f>$B14*$C14*(AF!AK14*blpkm*IFaf*(1-CV!AK$2)+RTF!AK14*blpkmrtf*IFrtf*(1-CV!AK$4))</f>
        <v>0.19658261822991085</v>
      </c>
      <c r="AL14" s="101">
        <f>$B14*$C14*(AF!AL14*blpkm*IFaf*(1-CV!AL$2)+RTF!AL14*blpkmrtf*IFrtf*(1-CV!AL$4))</f>
        <v>0.41417524303794129</v>
      </c>
      <c r="AM14" s="101">
        <f>$B14*$C14*(AF!AM14*blpkm*IFaf*(1-CV!AM$2)+RTF!AM14*blpkmrtf*IFrtf*(1-CV!AM$4))</f>
        <v>0.50754119798472386</v>
      </c>
      <c r="AN14" s="101">
        <f>$B14*$C14*(AF!AN14*blpkm*IFaf*(1-CV!AN$2)+RTF!AN14*blpkmrtf*IFrtf*(1-CV!AN$4))</f>
        <v>0.34039823243080991</v>
      </c>
      <c r="AO14" s="101">
        <f>$B14*$C14*(AF!AO14*blpkm*IFaf*(1-CV!AO$2)+RTF!AO14*blpkmrtf*IFrtf*(1-CV!AO$4))</f>
        <v>0.28167884450066122</v>
      </c>
      <c r="AP14" s="101">
        <f>$B14*$C14*(AF!AP14*blpkm*IFaf*(1-CV!AP$2)+RTF!AP14*blpkmrtf*IFrtf*(1-CV!AP$4))</f>
        <v>0.23460027332256483</v>
      </c>
      <c r="AQ14" s="101">
        <f>$B14*$C14*(AF!AQ14*blpkm*IFaf*(1-CV!AQ$2)+RTF!AQ14*blpkmrtf*IFrtf*(1-CV!AQ$4))</f>
        <v>0.19658261822991085</v>
      </c>
      <c r="AR14" s="101">
        <f>$B14*$C14*(AF!AR14*blpkm*IFaf*(1-CV!AR$2)+RTF!AR14*blpkmrtf*IFrtf*(1-CV!AR$4))</f>
        <v>0.41417524303794129</v>
      </c>
      <c r="AS14" s="101">
        <f>$B14*$C14*(AF!AS14*blpkm*IFaf*(1-CV!AS$2)+RTF!AS14*blpkmrtf*IFrtf*(1-CV!AS$4))</f>
        <v>0.50754119798472386</v>
      </c>
      <c r="AT14" s="101">
        <f>$B14*$C14*(AF!AT14*blpkm*IFaf*(1-CV!AT$2)+RTF!AT14*blpkmrtf*IFrtf*(1-CV!AT$4))</f>
        <v>0.34039823243080991</v>
      </c>
      <c r="AU14" s="91"/>
      <c r="AV14" s="90"/>
      <c r="AW14" s="91"/>
      <c r="AX14" s="91"/>
      <c r="AY14" s="91"/>
      <c r="AZ14" s="91"/>
      <c r="BA14" s="91"/>
      <c r="BB14" s="91"/>
    </row>
    <row r="15" spans="1:54" x14ac:dyDescent="0.25">
      <c r="A15" s="91">
        <f>pipesizes!A8</f>
        <v>63</v>
      </c>
      <c r="B15" s="94">
        <f>pipesizes!N8/1000</f>
        <v>9.3051258453787735</v>
      </c>
      <c r="C15" s="95">
        <f>pipesizes!M8</f>
        <v>3.0263624999999998</v>
      </c>
      <c r="D15" s="101">
        <f>$B15*$C15*(AF!D15*blpkm*IFaf*(1-CV!D$2)+RTF!D15*blpkmrtf*IFrtf*(1-CV!D$4))</f>
        <v>1.0374522578260514</v>
      </c>
      <c r="E15" s="101">
        <f>$B15*$C15*(AF!E15*blpkm*IFaf*(1-CV!E$2)+RTF!E15*blpkmrtf*IFrtf*(1-CV!E$4))</f>
        <v>0.85848963175342918</v>
      </c>
      <c r="F15" s="101">
        <f>$B15*$C15*(AF!F15*blpkm*IFaf*(1-CV!F$2)+RTF!F15*blpkmrtf*IFrtf*(1-CV!F$4))</f>
        <v>0.71500542616529283</v>
      </c>
      <c r="G15" s="101">
        <f>$B15*$C15*(AF!G15*blpkm*IFaf*(1-CV!G$2)+RTF!G15*blpkmrtf*IFrtf*(1-CV!G$4))</f>
        <v>0.59913672193768519</v>
      </c>
      <c r="H15" s="101">
        <f>$B15*$C15*(AF!H15*blpkm*IFaf*(1-CV!H$2)+RTF!H15*blpkmrtf*IFrtf*(1-CV!H$4))</f>
        <v>1.2623069102237623</v>
      </c>
      <c r="I15" s="101">
        <f>$B15*$C15*(AF!I15*blpkm*IFaf*(1-CV!I$2)+RTF!I15*blpkmrtf*IFrtf*(1-CV!I$4))</f>
        <v>1.5468639717335149</v>
      </c>
      <c r="J15" s="101">
        <f>$B15*$C15*(AF!J15*blpkm*IFaf*(1-CV!J$2)+RTF!J15*blpkmrtf*IFrtf*(1-CV!J$4))</f>
        <v>1.9093443825402312</v>
      </c>
      <c r="K15" s="101">
        <f>$B15*$C15*(AF!K15*blpkm*IFaf*(1-CV!K$2)+RTF!K15*blpkmrtf*IFrtf*(1-CV!K$4))</f>
        <v>0.85848963175342918</v>
      </c>
      <c r="L15" s="101">
        <f>$B15*$C15*(AF!L15*blpkm*IFaf*(1-CV!L$2)+RTF!L15*blpkmrtf*IFrtf*(1-CV!L$4))</f>
        <v>0.71500542616529283</v>
      </c>
      <c r="M15" s="101">
        <f>$B15*$C15*(AF!M15*blpkm*IFaf*(1-CV!M$2)+RTF!M15*blpkmrtf*IFrtf*(1-CV!M$4))</f>
        <v>0.59913672193768519</v>
      </c>
      <c r="N15" s="101">
        <f>$B15*$C15*(AF!N15*blpkm*IFaf*(1-CV!N$2)+RTF!N15*blpkmrtf*IFrtf*(1-CV!N$4))</f>
        <v>1.2623069102237623</v>
      </c>
      <c r="O15" s="101">
        <f>$B15*$C15*(AF!O15*blpkm*IFaf*(1-CV!O$2)+RTF!O15*blpkmrtf*IFrtf*(1-CV!O$4))</f>
        <v>1.5468639717335149</v>
      </c>
      <c r="P15" s="101">
        <f>$B15*$C15*(AF!P15*blpkm*IFaf*(1-CV!P$2)+RTF!P15*blpkmrtf*IFrtf*(1-CV!P$4))</f>
        <v>1.0374522578260514</v>
      </c>
      <c r="Q15" s="101">
        <f>$B15*$C15*(AF!Q15*blpkm*IFaf*(1-CV!Q$2)+RTF!Q15*blpkmrtf*IFrtf*(1-CV!Q$4))</f>
        <v>0.85848963175342918</v>
      </c>
      <c r="R15" s="101">
        <f>$B15*$C15*(AF!R15*blpkm*IFaf*(1-CV!R$2)+RTF!R15*blpkmrtf*IFrtf*(1-CV!R$4))</f>
        <v>0.71500542616529283</v>
      </c>
      <c r="S15" s="101">
        <f>$B15*$C15*(AF!S15*blpkm*IFaf*(1-CV!S$2)+RTF!S15*blpkmrtf*IFrtf*(1-CV!S$4))</f>
        <v>0.59913672193768519</v>
      </c>
      <c r="T15" s="101">
        <f>$B15*$C15*(AF!T15*blpkm*IFaf*(1-CV!T$2)+RTF!T15*blpkmrtf*IFrtf*(1-CV!T$4))</f>
        <v>1.2623069102237623</v>
      </c>
      <c r="U15" s="101">
        <f>$B15*$C15*(AF!U15*blpkm*IFaf*(1-CV!U$2)+RTF!U15*blpkmrtf*IFrtf*(1-CV!U$4))</f>
        <v>1.5468639717335149</v>
      </c>
      <c r="V15" s="101">
        <f>$B15*$C15*(AF!V15*blpkm*IFaf*(1-CV!V$2)+RTF!V15*blpkmrtf*IFrtf*(1-CV!V$4))</f>
        <v>1.0374522578260514</v>
      </c>
      <c r="W15" s="101">
        <f>$B15*$C15*(AF!W15*blpkm*IFaf*(1-CV!W$2)+RTF!W15*blpkmrtf*IFrtf*(1-CV!W$4))</f>
        <v>0.85848963175342918</v>
      </c>
      <c r="X15" s="101">
        <f>$B15*$C15*(AF!X15*blpkm*IFaf*(1-CV!X$2)+RTF!X15*blpkmrtf*IFrtf*(1-CV!X$4))</f>
        <v>0.71500542616529283</v>
      </c>
      <c r="Y15" s="101">
        <f>$B15*$C15*(AF!Y15*blpkm*IFaf*(1-CV!Y$2)+RTF!Y15*blpkmrtf*IFrtf*(1-CV!Y$4))</f>
        <v>0.59913672193768519</v>
      </c>
      <c r="Z15" s="101">
        <f>$B15*$C15*(AF!Z15*blpkm*IFaf*(1-CV!Z$2)+RTF!Z15*blpkmrtf*IFrtf*(1-CV!Z$4))</f>
        <v>1.2623069102237623</v>
      </c>
      <c r="AA15" s="101">
        <f>$B15*$C15*(AF!AA15*blpkm*IFaf*(1-CV!AA$2)+RTF!AA15*blpkmrtf*IFrtf*(1-CV!AA$4))</f>
        <v>1.5468639717335149</v>
      </c>
      <c r="AB15" s="101">
        <f>$B15*$C15*(AF!AB15*blpkm*IFaf*(1-CV!AB$2)+RTF!AB15*blpkmrtf*IFrtf*(1-CV!AB$4))</f>
        <v>1.0374522578260514</v>
      </c>
      <c r="AC15" s="101">
        <f>$B15*$C15*(AF!AC15*blpkm*IFaf*(1-CV!AC$2)+RTF!AC15*blpkmrtf*IFrtf*(1-CV!AC$4))</f>
        <v>0.85848963175342918</v>
      </c>
      <c r="AD15" s="101">
        <f>$B15*$C15*(AF!AD15*blpkm*IFaf*(1-CV!AD$2)+RTF!AD15*blpkmrtf*IFrtf*(1-CV!AD$4))</f>
        <v>0.71500542616529283</v>
      </c>
      <c r="AE15" s="101">
        <f>$B15*$C15*(AF!AE15*blpkm*IFaf*(1-CV!AE$2)+RTF!AE15*blpkmrtf*IFrtf*(1-CV!AE$4))</f>
        <v>0.59913672193768519</v>
      </c>
      <c r="AF15" s="101">
        <f>$B15*$C15*(AF!AF15*blpkm*IFaf*(1-CV!AF$2)+RTF!AF15*blpkmrtf*IFrtf*(1-CV!AF$4))</f>
        <v>1.2623069102237623</v>
      </c>
      <c r="AG15" s="101">
        <f>$B15*$C15*(AF!AG15*blpkm*IFaf*(1-CV!AG$2)+RTF!AG15*blpkmrtf*IFrtf*(1-CV!AG$4))</f>
        <v>1.5468639717335149</v>
      </c>
      <c r="AH15" s="101">
        <f>$B15*$C15*(AF!AH15*blpkm*IFaf*(1-CV!AH$2)+RTF!AH15*blpkmrtf*IFrtf*(1-CV!AH$4))</f>
        <v>1.0374522578260514</v>
      </c>
      <c r="AI15" s="101">
        <f>$B15*$C15*(AF!AI15*blpkm*IFaf*(1-CV!AI$2)+RTF!AI15*blpkmrtf*IFrtf*(1-CV!AI$4))</f>
        <v>0.85848963175342918</v>
      </c>
      <c r="AJ15" s="101">
        <f>$B15*$C15*(AF!AJ15*blpkm*IFaf*(1-CV!AJ$2)+RTF!AJ15*blpkmrtf*IFrtf*(1-CV!AJ$4))</f>
        <v>0.71500542616529283</v>
      </c>
      <c r="AK15" s="101">
        <f>$B15*$C15*(AF!AK15*blpkm*IFaf*(1-CV!AK$2)+RTF!AK15*blpkmrtf*IFrtf*(1-CV!AK$4))</f>
        <v>0.59913672193768519</v>
      </c>
      <c r="AL15" s="101">
        <f>$B15*$C15*(AF!AL15*blpkm*IFaf*(1-CV!AL$2)+RTF!AL15*blpkmrtf*IFrtf*(1-CV!AL$4))</f>
        <v>1.2623069102237623</v>
      </c>
      <c r="AM15" s="101">
        <f>$B15*$C15*(AF!AM15*blpkm*IFaf*(1-CV!AM$2)+RTF!AM15*blpkmrtf*IFrtf*(1-CV!AM$4))</f>
        <v>1.5468639717335149</v>
      </c>
      <c r="AN15" s="101">
        <f>$B15*$C15*(AF!AN15*blpkm*IFaf*(1-CV!AN$2)+RTF!AN15*blpkmrtf*IFrtf*(1-CV!AN$4))</f>
        <v>1.0374522578260514</v>
      </c>
      <c r="AO15" s="101">
        <f>$B15*$C15*(AF!AO15*blpkm*IFaf*(1-CV!AO$2)+RTF!AO15*blpkmrtf*IFrtf*(1-CV!AO$4))</f>
        <v>0.85848963175342918</v>
      </c>
      <c r="AP15" s="101">
        <f>$B15*$C15*(AF!AP15*blpkm*IFaf*(1-CV!AP$2)+RTF!AP15*blpkmrtf*IFrtf*(1-CV!AP$4))</f>
        <v>0.71500542616529283</v>
      </c>
      <c r="AQ15" s="101">
        <f>$B15*$C15*(AF!AQ15*blpkm*IFaf*(1-CV!AQ$2)+RTF!AQ15*blpkmrtf*IFrtf*(1-CV!AQ$4))</f>
        <v>0.59913672193768519</v>
      </c>
      <c r="AR15" s="101">
        <f>$B15*$C15*(AF!AR15*blpkm*IFaf*(1-CV!AR$2)+RTF!AR15*blpkmrtf*IFrtf*(1-CV!AR$4))</f>
        <v>1.2623069102237623</v>
      </c>
      <c r="AS15" s="101">
        <f>$B15*$C15*(AF!AS15*blpkm*IFaf*(1-CV!AS$2)+RTF!AS15*blpkmrtf*IFrtf*(1-CV!AS$4))</f>
        <v>1.5468639717335149</v>
      </c>
      <c r="AT15" s="101">
        <f>$B15*$C15*(AF!AT15*blpkm*IFaf*(1-CV!AT$2)+RTF!AT15*blpkmrtf*IFrtf*(1-CV!AT$4))</f>
        <v>1.0374522578260514</v>
      </c>
      <c r="AU15" s="91"/>
      <c r="AV15" s="90"/>
      <c r="AW15" s="91"/>
      <c r="AX15" s="91"/>
      <c r="AY15" s="91"/>
      <c r="AZ15" s="91"/>
      <c r="BA15" s="91"/>
      <c r="BB15" s="91"/>
    </row>
    <row r="16" spans="1:54" x14ac:dyDescent="0.25">
      <c r="A16" s="91">
        <f>pipesizes!A9</f>
        <v>65</v>
      </c>
      <c r="B16" s="94">
        <f>pipesizes!N9/1000</f>
        <v>0.13252614684148301</v>
      </c>
      <c r="C16" s="95">
        <f>pipesizes!M9</f>
        <v>3.2215625000000001</v>
      </c>
      <c r="D16" s="101">
        <f>$B16*$C16*(AF!D16*blpkm*IFaf*(1-CV!D$2)+RTF!D16*blpkmrtf*IFrtf*(1-CV!D$4))</f>
        <v>1.5728708172799276E-2</v>
      </c>
      <c r="E16" s="101">
        <f>$B16*$C16*(AF!E16*blpkm*IFaf*(1-CV!E$2)+RTF!E16*blpkmrtf*IFrtf*(1-CV!E$4))</f>
        <v>1.3015473999274505E-2</v>
      </c>
      <c r="F16" s="101">
        <f>$B16*$C16*(AF!F16*blpkm*IFaf*(1-CV!F$2)+RTF!F16*blpkmrtf*IFrtf*(1-CV!F$4))</f>
        <v>1.0840124550586784E-2</v>
      </c>
      <c r="G16" s="101">
        <f>$B16*$C16*(AF!G16*blpkm*IFaf*(1-CV!G$2)+RTF!G16*blpkmrtf*IFrtf*(1-CV!G$4))</f>
        <v>9.0834509095506621E-3</v>
      </c>
      <c r="H16" s="101">
        <f>$B16*$C16*(AF!H16*blpkm*IFaf*(1-CV!H$2)+RTF!H16*blpkmrtf*IFrtf*(1-CV!H$4))</f>
        <v>1.9137706690254722E-2</v>
      </c>
      <c r="I16" s="101">
        <f>$B16*$C16*(AF!I16*blpkm*IFaf*(1-CV!I$2)+RTF!I16*blpkmrtf*IFrtf*(1-CV!I$4))</f>
        <v>2.3451847360568469E-2</v>
      </c>
      <c r="J16" s="101">
        <f>$B16*$C16*(AF!J16*blpkm*IFaf*(1-CV!J$2)+RTF!J16*blpkmrtf*IFrtf*(1-CV!J$4))</f>
        <v>2.8947376004828433E-2</v>
      </c>
      <c r="K16" s="101">
        <f>$B16*$C16*(AF!K16*blpkm*IFaf*(1-CV!K$2)+RTF!K16*blpkmrtf*IFrtf*(1-CV!K$4))</f>
        <v>1.3015473999274505E-2</v>
      </c>
      <c r="L16" s="101">
        <f>$B16*$C16*(AF!L16*blpkm*IFaf*(1-CV!L$2)+RTF!L16*blpkmrtf*IFrtf*(1-CV!L$4))</f>
        <v>1.0840124550586784E-2</v>
      </c>
      <c r="M16" s="101">
        <f>$B16*$C16*(AF!M16*blpkm*IFaf*(1-CV!M$2)+RTF!M16*blpkmrtf*IFrtf*(1-CV!M$4))</f>
        <v>9.0834509095506621E-3</v>
      </c>
      <c r="N16" s="101">
        <f>$B16*$C16*(AF!N16*blpkm*IFaf*(1-CV!N$2)+RTF!N16*blpkmrtf*IFrtf*(1-CV!N$4))</f>
        <v>1.9137706690254722E-2</v>
      </c>
      <c r="O16" s="101">
        <f>$B16*$C16*(AF!O16*blpkm*IFaf*(1-CV!O$2)+RTF!O16*blpkmrtf*IFrtf*(1-CV!O$4))</f>
        <v>2.3451847360568469E-2</v>
      </c>
      <c r="P16" s="101">
        <f>$B16*$C16*(AF!P16*blpkm*IFaf*(1-CV!P$2)+RTF!P16*blpkmrtf*IFrtf*(1-CV!P$4))</f>
        <v>1.5728708172799276E-2</v>
      </c>
      <c r="Q16" s="101">
        <f>$B16*$C16*(AF!Q16*blpkm*IFaf*(1-CV!Q$2)+RTF!Q16*blpkmrtf*IFrtf*(1-CV!Q$4))</f>
        <v>1.3015473999274505E-2</v>
      </c>
      <c r="R16" s="101">
        <f>$B16*$C16*(AF!R16*blpkm*IFaf*(1-CV!R$2)+RTF!R16*blpkmrtf*IFrtf*(1-CV!R$4))</f>
        <v>1.0840124550586784E-2</v>
      </c>
      <c r="S16" s="101">
        <f>$B16*$C16*(AF!S16*blpkm*IFaf*(1-CV!S$2)+RTF!S16*blpkmrtf*IFrtf*(1-CV!S$4))</f>
        <v>9.0834509095506621E-3</v>
      </c>
      <c r="T16" s="101">
        <f>$B16*$C16*(AF!T16*blpkm*IFaf*(1-CV!T$2)+RTF!T16*blpkmrtf*IFrtf*(1-CV!T$4))</f>
        <v>1.9137706690254722E-2</v>
      </c>
      <c r="U16" s="101">
        <f>$B16*$C16*(AF!U16*blpkm*IFaf*(1-CV!U$2)+RTF!U16*blpkmrtf*IFrtf*(1-CV!U$4))</f>
        <v>2.3451847360568469E-2</v>
      </c>
      <c r="V16" s="101">
        <f>$B16*$C16*(AF!V16*blpkm*IFaf*(1-CV!V$2)+RTF!V16*blpkmrtf*IFrtf*(1-CV!V$4))</f>
        <v>1.5728708172799276E-2</v>
      </c>
      <c r="W16" s="101">
        <f>$B16*$C16*(AF!W16*blpkm*IFaf*(1-CV!W$2)+RTF!W16*blpkmrtf*IFrtf*(1-CV!W$4))</f>
        <v>1.3015473999274505E-2</v>
      </c>
      <c r="X16" s="101">
        <f>$B16*$C16*(AF!X16*blpkm*IFaf*(1-CV!X$2)+RTF!X16*blpkmrtf*IFrtf*(1-CV!X$4))</f>
        <v>1.0840124550586784E-2</v>
      </c>
      <c r="Y16" s="101">
        <f>$B16*$C16*(AF!Y16*blpkm*IFaf*(1-CV!Y$2)+RTF!Y16*blpkmrtf*IFrtf*(1-CV!Y$4))</f>
        <v>9.0834509095506621E-3</v>
      </c>
      <c r="Z16" s="101">
        <f>$B16*$C16*(AF!Z16*blpkm*IFaf*(1-CV!Z$2)+RTF!Z16*blpkmrtf*IFrtf*(1-CV!Z$4))</f>
        <v>1.9137706690254722E-2</v>
      </c>
      <c r="AA16" s="101">
        <f>$B16*$C16*(AF!AA16*blpkm*IFaf*(1-CV!AA$2)+RTF!AA16*blpkmrtf*IFrtf*(1-CV!AA$4))</f>
        <v>2.3451847360568469E-2</v>
      </c>
      <c r="AB16" s="101">
        <f>$B16*$C16*(AF!AB16*blpkm*IFaf*(1-CV!AB$2)+RTF!AB16*blpkmrtf*IFrtf*(1-CV!AB$4))</f>
        <v>1.5728708172799276E-2</v>
      </c>
      <c r="AC16" s="101">
        <f>$B16*$C16*(AF!AC16*blpkm*IFaf*(1-CV!AC$2)+RTF!AC16*blpkmrtf*IFrtf*(1-CV!AC$4))</f>
        <v>1.3015473999274505E-2</v>
      </c>
      <c r="AD16" s="101">
        <f>$B16*$C16*(AF!AD16*blpkm*IFaf*(1-CV!AD$2)+RTF!AD16*blpkmrtf*IFrtf*(1-CV!AD$4))</f>
        <v>1.0840124550586784E-2</v>
      </c>
      <c r="AE16" s="101">
        <f>$B16*$C16*(AF!AE16*blpkm*IFaf*(1-CV!AE$2)+RTF!AE16*blpkmrtf*IFrtf*(1-CV!AE$4))</f>
        <v>9.0834509095506621E-3</v>
      </c>
      <c r="AF16" s="101">
        <f>$B16*$C16*(AF!AF16*blpkm*IFaf*(1-CV!AF$2)+RTF!AF16*blpkmrtf*IFrtf*(1-CV!AF$4))</f>
        <v>1.9137706690254722E-2</v>
      </c>
      <c r="AG16" s="101">
        <f>$B16*$C16*(AF!AG16*blpkm*IFaf*(1-CV!AG$2)+RTF!AG16*blpkmrtf*IFrtf*(1-CV!AG$4))</f>
        <v>2.3451847360568469E-2</v>
      </c>
      <c r="AH16" s="101">
        <f>$B16*$C16*(AF!AH16*blpkm*IFaf*(1-CV!AH$2)+RTF!AH16*blpkmrtf*IFrtf*(1-CV!AH$4))</f>
        <v>1.5728708172799276E-2</v>
      </c>
      <c r="AI16" s="101">
        <f>$B16*$C16*(AF!AI16*blpkm*IFaf*(1-CV!AI$2)+RTF!AI16*blpkmrtf*IFrtf*(1-CV!AI$4))</f>
        <v>1.3015473999274505E-2</v>
      </c>
      <c r="AJ16" s="101">
        <f>$B16*$C16*(AF!AJ16*blpkm*IFaf*(1-CV!AJ$2)+RTF!AJ16*blpkmrtf*IFrtf*(1-CV!AJ$4))</f>
        <v>1.0840124550586784E-2</v>
      </c>
      <c r="AK16" s="101">
        <f>$B16*$C16*(AF!AK16*blpkm*IFaf*(1-CV!AK$2)+RTF!AK16*blpkmrtf*IFrtf*(1-CV!AK$4))</f>
        <v>9.0834509095506621E-3</v>
      </c>
      <c r="AL16" s="101">
        <f>$B16*$C16*(AF!AL16*blpkm*IFaf*(1-CV!AL$2)+RTF!AL16*blpkmrtf*IFrtf*(1-CV!AL$4))</f>
        <v>1.9137706690254722E-2</v>
      </c>
      <c r="AM16" s="101">
        <f>$B16*$C16*(AF!AM16*blpkm*IFaf*(1-CV!AM$2)+RTF!AM16*blpkmrtf*IFrtf*(1-CV!AM$4))</f>
        <v>2.3451847360568469E-2</v>
      </c>
      <c r="AN16" s="101">
        <f>$B16*$C16*(AF!AN16*blpkm*IFaf*(1-CV!AN$2)+RTF!AN16*blpkmrtf*IFrtf*(1-CV!AN$4))</f>
        <v>1.5728708172799276E-2</v>
      </c>
      <c r="AO16" s="101">
        <f>$B16*$C16*(AF!AO16*blpkm*IFaf*(1-CV!AO$2)+RTF!AO16*blpkmrtf*IFrtf*(1-CV!AO$4))</f>
        <v>1.3015473999274505E-2</v>
      </c>
      <c r="AP16" s="101">
        <f>$B16*$C16*(AF!AP16*blpkm*IFaf*(1-CV!AP$2)+RTF!AP16*blpkmrtf*IFrtf*(1-CV!AP$4))</f>
        <v>1.0840124550586784E-2</v>
      </c>
      <c r="AQ16" s="101">
        <f>$B16*$C16*(AF!AQ16*blpkm*IFaf*(1-CV!AQ$2)+RTF!AQ16*blpkmrtf*IFrtf*(1-CV!AQ$4))</f>
        <v>9.0834509095506621E-3</v>
      </c>
      <c r="AR16" s="101">
        <f>$B16*$C16*(AF!AR16*blpkm*IFaf*(1-CV!AR$2)+RTF!AR16*blpkmrtf*IFrtf*(1-CV!AR$4))</f>
        <v>1.9137706690254722E-2</v>
      </c>
      <c r="AS16" s="101">
        <f>$B16*$C16*(AF!AS16*blpkm*IFaf*(1-CV!AS$2)+RTF!AS16*blpkmrtf*IFrtf*(1-CV!AS$4))</f>
        <v>2.3451847360568469E-2</v>
      </c>
      <c r="AT16" s="101">
        <f>$B16*$C16*(AF!AT16*blpkm*IFaf*(1-CV!AT$2)+RTF!AT16*blpkmrtf*IFrtf*(1-CV!AT$4))</f>
        <v>1.5728708172799276E-2</v>
      </c>
      <c r="AU16" s="91"/>
      <c r="AV16" s="90"/>
      <c r="AW16" s="91"/>
      <c r="AX16" s="91"/>
      <c r="AY16" s="91"/>
      <c r="AZ16" s="91"/>
      <c r="BA16" s="91"/>
      <c r="BB16" s="91"/>
    </row>
    <row r="17" spans="1:54" x14ac:dyDescent="0.25">
      <c r="A17" s="91">
        <f>pipesizes!A10</f>
        <v>75</v>
      </c>
      <c r="B17" s="94">
        <f>pipesizes!N10/1000</f>
        <v>0.62656042837768389</v>
      </c>
      <c r="C17" s="95">
        <f>pipesizes!M10</f>
        <v>4.2890625</v>
      </c>
      <c r="D17" s="101">
        <f>$B17*$C17*(AF!D17*blpkm*IFaf*(1-CV!D$2)+RTF!D17*blpkmrtf*IFrtf*(1-CV!D$4))</f>
        <v>9.900343424805591E-2</v>
      </c>
      <c r="E17" s="101">
        <f>$B17*$C17*(AF!E17*blpkm*IFaf*(1-CV!E$2)+RTF!E17*blpkmrtf*IFrtf*(1-CV!E$4))</f>
        <v>8.1925140331796473E-2</v>
      </c>
      <c r="F17" s="101">
        <f>$B17*$C17*(AF!F17*blpkm*IFaf*(1-CV!F$2)+RTF!F17*blpkmrtf*IFrtf*(1-CV!F$4))</f>
        <v>6.8232530376571524E-2</v>
      </c>
      <c r="G17" s="101">
        <f>$B17*$C17*(AF!G17*blpkm*IFaf*(1-CV!G$2)+RTF!G17*blpkmrtf*IFrtf*(1-CV!G$4))</f>
        <v>5.7175250820938432E-2</v>
      </c>
      <c r="H17" s="101">
        <f>$B17*$C17*(AF!H17*blpkm*IFaf*(1-CV!H$2)+RTF!H17*blpkmrtf*IFrtf*(1-CV!H$4))</f>
        <v>0.12046117615964447</v>
      </c>
      <c r="I17" s="101">
        <f>$B17*$C17*(AF!I17*blpkm*IFaf*(1-CV!I$2)+RTF!I17*blpkmrtf*IFrtf*(1-CV!I$4))</f>
        <v>0.14761628244668903</v>
      </c>
      <c r="J17" s="101">
        <f>$B17*$C17*(AF!J17*blpkm*IFaf*(1-CV!J$2)+RTF!J17*blpkmrtf*IFrtf*(1-CV!J$4))</f>
        <v>0.18220756628341298</v>
      </c>
      <c r="K17" s="101">
        <f>$B17*$C17*(AF!K17*blpkm*IFaf*(1-CV!K$2)+RTF!K17*blpkmrtf*IFrtf*(1-CV!K$4))</f>
        <v>8.1925140331796473E-2</v>
      </c>
      <c r="L17" s="101">
        <f>$B17*$C17*(AF!L17*blpkm*IFaf*(1-CV!L$2)+RTF!L17*blpkmrtf*IFrtf*(1-CV!L$4))</f>
        <v>6.8232530376571524E-2</v>
      </c>
      <c r="M17" s="101">
        <f>$B17*$C17*(AF!M17*blpkm*IFaf*(1-CV!M$2)+RTF!M17*blpkmrtf*IFrtf*(1-CV!M$4))</f>
        <v>5.7175250820938432E-2</v>
      </c>
      <c r="N17" s="101">
        <f>$B17*$C17*(AF!N17*blpkm*IFaf*(1-CV!N$2)+RTF!N17*blpkmrtf*IFrtf*(1-CV!N$4))</f>
        <v>0.12046117615964447</v>
      </c>
      <c r="O17" s="101">
        <f>$B17*$C17*(AF!O17*blpkm*IFaf*(1-CV!O$2)+RTF!O17*blpkmrtf*IFrtf*(1-CV!O$4))</f>
        <v>0.14761628244668903</v>
      </c>
      <c r="P17" s="101">
        <f>$B17*$C17*(AF!P17*blpkm*IFaf*(1-CV!P$2)+RTF!P17*blpkmrtf*IFrtf*(1-CV!P$4))</f>
        <v>9.900343424805591E-2</v>
      </c>
      <c r="Q17" s="101">
        <f>$B17*$C17*(AF!Q17*blpkm*IFaf*(1-CV!Q$2)+RTF!Q17*blpkmrtf*IFrtf*(1-CV!Q$4))</f>
        <v>8.1925140331796473E-2</v>
      </c>
      <c r="R17" s="101">
        <f>$B17*$C17*(AF!R17*blpkm*IFaf*(1-CV!R$2)+RTF!R17*blpkmrtf*IFrtf*(1-CV!R$4))</f>
        <v>6.8232530376571524E-2</v>
      </c>
      <c r="S17" s="101">
        <f>$B17*$C17*(AF!S17*blpkm*IFaf*(1-CV!S$2)+RTF!S17*blpkmrtf*IFrtf*(1-CV!S$4))</f>
        <v>5.7175250820938432E-2</v>
      </c>
      <c r="T17" s="101">
        <f>$B17*$C17*(AF!T17*blpkm*IFaf*(1-CV!T$2)+RTF!T17*blpkmrtf*IFrtf*(1-CV!T$4))</f>
        <v>0.12046117615964447</v>
      </c>
      <c r="U17" s="101">
        <f>$B17*$C17*(AF!U17*blpkm*IFaf*(1-CV!U$2)+RTF!U17*blpkmrtf*IFrtf*(1-CV!U$4))</f>
        <v>0.14761628244668903</v>
      </c>
      <c r="V17" s="101">
        <f>$B17*$C17*(AF!V17*blpkm*IFaf*(1-CV!V$2)+RTF!V17*blpkmrtf*IFrtf*(1-CV!V$4))</f>
        <v>9.900343424805591E-2</v>
      </c>
      <c r="W17" s="101">
        <f>$B17*$C17*(AF!W17*blpkm*IFaf*(1-CV!W$2)+RTF!W17*blpkmrtf*IFrtf*(1-CV!W$4))</f>
        <v>8.1925140331796473E-2</v>
      </c>
      <c r="X17" s="101">
        <f>$B17*$C17*(AF!X17*blpkm*IFaf*(1-CV!X$2)+RTF!X17*blpkmrtf*IFrtf*(1-CV!X$4))</f>
        <v>6.8232530376571524E-2</v>
      </c>
      <c r="Y17" s="101">
        <f>$B17*$C17*(AF!Y17*blpkm*IFaf*(1-CV!Y$2)+RTF!Y17*blpkmrtf*IFrtf*(1-CV!Y$4))</f>
        <v>5.7175250820938432E-2</v>
      </c>
      <c r="Z17" s="101">
        <f>$B17*$C17*(AF!Z17*blpkm*IFaf*(1-CV!Z$2)+RTF!Z17*blpkmrtf*IFrtf*(1-CV!Z$4))</f>
        <v>0.12046117615964447</v>
      </c>
      <c r="AA17" s="101">
        <f>$B17*$C17*(AF!AA17*blpkm*IFaf*(1-CV!AA$2)+RTF!AA17*blpkmrtf*IFrtf*(1-CV!AA$4))</f>
        <v>0.14761628244668903</v>
      </c>
      <c r="AB17" s="101">
        <f>$B17*$C17*(AF!AB17*blpkm*IFaf*(1-CV!AB$2)+RTF!AB17*blpkmrtf*IFrtf*(1-CV!AB$4))</f>
        <v>9.900343424805591E-2</v>
      </c>
      <c r="AC17" s="101">
        <f>$B17*$C17*(AF!AC17*blpkm*IFaf*(1-CV!AC$2)+RTF!AC17*blpkmrtf*IFrtf*(1-CV!AC$4))</f>
        <v>8.1925140331796473E-2</v>
      </c>
      <c r="AD17" s="101">
        <f>$B17*$C17*(AF!AD17*blpkm*IFaf*(1-CV!AD$2)+RTF!AD17*blpkmrtf*IFrtf*(1-CV!AD$4))</f>
        <v>6.8232530376571524E-2</v>
      </c>
      <c r="AE17" s="101">
        <f>$B17*$C17*(AF!AE17*blpkm*IFaf*(1-CV!AE$2)+RTF!AE17*blpkmrtf*IFrtf*(1-CV!AE$4))</f>
        <v>5.7175250820938432E-2</v>
      </c>
      <c r="AF17" s="101">
        <f>$B17*$C17*(AF!AF17*blpkm*IFaf*(1-CV!AF$2)+RTF!AF17*blpkmrtf*IFrtf*(1-CV!AF$4))</f>
        <v>0.12046117615964447</v>
      </c>
      <c r="AG17" s="101">
        <f>$B17*$C17*(AF!AG17*blpkm*IFaf*(1-CV!AG$2)+RTF!AG17*blpkmrtf*IFrtf*(1-CV!AG$4))</f>
        <v>0.14761628244668903</v>
      </c>
      <c r="AH17" s="101">
        <f>$B17*$C17*(AF!AH17*blpkm*IFaf*(1-CV!AH$2)+RTF!AH17*blpkmrtf*IFrtf*(1-CV!AH$4))</f>
        <v>9.900343424805591E-2</v>
      </c>
      <c r="AI17" s="101">
        <f>$B17*$C17*(AF!AI17*blpkm*IFaf*(1-CV!AI$2)+RTF!AI17*blpkmrtf*IFrtf*(1-CV!AI$4))</f>
        <v>8.1925140331796473E-2</v>
      </c>
      <c r="AJ17" s="101">
        <f>$B17*$C17*(AF!AJ17*blpkm*IFaf*(1-CV!AJ$2)+RTF!AJ17*blpkmrtf*IFrtf*(1-CV!AJ$4))</f>
        <v>6.8232530376571524E-2</v>
      </c>
      <c r="AK17" s="101">
        <f>$B17*$C17*(AF!AK17*blpkm*IFaf*(1-CV!AK$2)+RTF!AK17*blpkmrtf*IFrtf*(1-CV!AK$4))</f>
        <v>5.7175250820938432E-2</v>
      </c>
      <c r="AL17" s="101">
        <f>$B17*$C17*(AF!AL17*blpkm*IFaf*(1-CV!AL$2)+RTF!AL17*blpkmrtf*IFrtf*(1-CV!AL$4))</f>
        <v>0.12046117615964447</v>
      </c>
      <c r="AM17" s="101">
        <f>$B17*$C17*(AF!AM17*blpkm*IFaf*(1-CV!AM$2)+RTF!AM17*blpkmrtf*IFrtf*(1-CV!AM$4))</f>
        <v>0.14761628244668903</v>
      </c>
      <c r="AN17" s="101">
        <f>$B17*$C17*(AF!AN17*blpkm*IFaf*(1-CV!AN$2)+RTF!AN17*blpkmrtf*IFrtf*(1-CV!AN$4))</f>
        <v>9.900343424805591E-2</v>
      </c>
      <c r="AO17" s="101">
        <f>$B17*$C17*(AF!AO17*blpkm*IFaf*(1-CV!AO$2)+RTF!AO17*blpkmrtf*IFrtf*(1-CV!AO$4))</f>
        <v>8.1925140331796473E-2</v>
      </c>
      <c r="AP17" s="101">
        <f>$B17*$C17*(AF!AP17*blpkm*IFaf*(1-CV!AP$2)+RTF!AP17*blpkmrtf*IFrtf*(1-CV!AP$4))</f>
        <v>6.8232530376571524E-2</v>
      </c>
      <c r="AQ17" s="101">
        <f>$B17*$C17*(AF!AQ17*blpkm*IFaf*(1-CV!AQ$2)+RTF!AQ17*blpkmrtf*IFrtf*(1-CV!AQ$4))</f>
        <v>5.7175250820938432E-2</v>
      </c>
      <c r="AR17" s="101">
        <f>$B17*$C17*(AF!AR17*blpkm*IFaf*(1-CV!AR$2)+RTF!AR17*blpkmrtf*IFrtf*(1-CV!AR$4))</f>
        <v>0.12046117615964447</v>
      </c>
      <c r="AS17" s="101">
        <f>$B17*$C17*(AF!AS17*blpkm*IFaf*(1-CV!AS$2)+RTF!AS17*blpkmrtf*IFrtf*(1-CV!AS$4))</f>
        <v>0.14761628244668903</v>
      </c>
      <c r="AT17" s="101">
        <f>$B17*$C17*(AF!AT17*blpkm*IFaf*(1-CV!AT$2)+RTF!AT17*blpkmrtf*IFrtf*(1-CV!AT$4))</f>
        <v>9.900343424805591E-2</v>
      </c>
      <c r="AU17" s="91"/>
      <c r="AV17" s="90"/>
      <c r="AW17" s="91"/>
      <c r="AX17" s="91"/>
      <c r="AY17" s="91"/>
      <c r="AZ17" s="91"/>
      <c r="BA17" s="91"/>
      <c r="BB17" s="91"/>
    </row>
    <row r="18" spans="1:54" x14ac:dyDescent="0.25">
      <c r="A18" s="91">
        <f>pipesizes!A11</f>
        <v>80</v>
      </c>
      <c r="B18" s="94">
        <f>pipesizes!N11/1000</f>
        <v>2.6897111283267159</v>
      </c>
      <c r="C18" s="95">
        <f>pipesizes!M11</f>
        <v>4.88</v>
      </c>
      <c r="D18" s="101">
        <f>$B18*$C18*(AF!D18*blpkm*IFaf*(1-CV!D$2)+RTF!D18*blpkmrtf*IFrtf*(1-CV!D$4))</f>
        <v>0.48356001684687405</v>
      </c>
      <c r="E18" s="101">
        <f>$B18*$C18*(AF!E18*blpkm*IFaf*(1-CV!E$2)+RTF!E18*blpkmrtf*IFrtf*(1-CV!E$4))</f>
        <v>0.40014492971797028</v>
      </c>
      <c r="F18" s="101">
        <f>$B18*$C18*(AF!F18*blpkm*IFaf*(1-CV!F$2)+RTF!F18*blpkmrtf*IFrtf*(1-CV!F$4))</f>
        <v>0.33326645473460104</v>
      </c>
      <c r="G18" s="101">
        <f>$B18*$C18*(AF!G18*blpkm*IFaf*(1-CV!G$2)+RTF!G18*blpkmrtf*IFrtf*(1-CV!G$4))</f>
        <v>0.27925965861876295</v>
      </c>
      <c r="H18" s="101">
        <f>$B18*$C18*(AF!H18*blpkm*IFaf*(1-CV!H$2)+RTF!H18*blpkmrtf*IFrtf*(1-CV!H$4))</f>
        <v>0.58836553313094564</v>
      </c>
      <c r="I18" s="101">
        <f>$B18*$C18*(AF!I18*blpkm*IFaf*(1-CV!I$2)+RTF!I18*blpkmrtf*IFrtf*(1-CV!I$4))</f>
        <v>0.72099854483780745</v>
      </c>
      <c r="J18" s="101">
        <f>$B18*$C18*(AF!J18*blpkm*IFaf*(1-CV!J$2)+RTF!J18*blpkmrtf*IFrtf*(1-CV!J$4))</f>
        <v>0.88995189400074015</v>
      </c>
      <c r="K18" s="101">
        <f>$B18*$C18*(AF!K18*blpkm*IFaf*(1-CV!K$2)+RTF!K18*blpkmrtf*IFrtf*(1-CV!K$4))</f>
        <v>0.40014492971797028</v>
      </c>
      <c r="L18" s="101">
        <f>$B18*$C18*(AF!L18*blpkm*IFaf*(1-CV!L$2)+RTF!L18*blpkmrtf*IFrtf*(1-CV!L$4))</f>
        <v>0.33326645473460104</v>
      </c>
      <c r="M18" s="101">
        <f>$B18*$C18*(AF!M18*blpkm*IFaf*(1-CV!M$2)+RTF!M18*blpkmrtf*IFrtf*(1-CV!M$4))</f>
        <v>0.27925965861876295</v>
      </c>
      <c r="N18" s="101">
        <f>$B18*$C18*(AF!N18*blpkm*IFaf*(1-CV!N$2)+RTF!N18*blpkmrtf*IFrtf*(1-CV!N$4))</f>
        <v>0.58836553313094564</v>
      </c>
      <c r="O18" s="101">
        <f>$B18*$C18*(AF!O18*blpkm*IFaf*(1-CV!O$2)+RTF!O18*blpkmrtf*IFrtf*(1-CV!O$4))</f>
        <v>0.72099854483780745</v>
      </c>
      <c r="P18" s="101">
        <f>$B18*$C18*(AF!P18*blpkm*IFaf*(1-CV!P$2)+RTF!P18*blpkmrtf*IFrtf*(1-CV!P$4))</f>
        <v>0.48356001684687405</v>
      </c>
      <c r="Q18" s="101">
        <f>$B18*$C18*(AF!Q18*blpkm*IFaf*(1-CV!Q$2)+RTF!Q18*blpkmrtf*IFrtf*(1-CV!Q$4))</f>
        <v>0.40014492971797028</v>
      </c>
      <c r="R18" s="101">
        <f>$B18*$C18*(AF!R18*blpkm*IFaf*(1-CV!R$2)+RTF!R18*blpkmrtf*IFrtf*(1-CV!R$4))</f>
        <v>0.33326645473460104</v>
      </c>
      <c r="S18" s="101">
        <f>$B18*$C18*(AF!S18*blpkm*IFaf*(1-CV!S$2)+RTF!S18*blpkmrtf*IFrtf*(1-CV!S$4))</f>
        <v>0.27925965861876295</v>
      </c>
      <c r="T18" s="101">
        <f>$B18*$C18*(AF!T18*blpkm*IFaf*(1-CV!T$2)+RTF!T18*blpkmrtf*IFrtf*(1-CV!T$4))</f>
        <v>0.58836553313094564</v>
      </c>
      <c r="U18" s="101">
        <f>$B18*$C18*(AF!U18*blpkm*IFaf*(1-CV!U$2)+RTF!U18*blpkmrtf*IFrtf*(1-CV!U$4))</f>
        <v>0.72099854483780745</v>
      </c>
      <c r="V18" s="101">
        <f>$B18*$C18*(AF!V18*blpkm*IFaf*(1-CV!V$2)+RTF!V18*blpkmrtf*IFrtf*(1-CV!V$4))</f>
        <v>0.48356001684687405</v>
      </c>
      <c r="W18" s="101">
        <f>$B18*$C18*(AF!W18*blpkm*IFaf*(1-CV!W$2)+RTF!W18*blpkmrtf*IFrtf*(1-CV!W$4))</f>
        <v>0.40014492971797028</v>
      </c>
      <c r="X18" s="101">
        <f>$B18*$C18*(AF!X18*blpkm*IFaf*(1-CV!X$2)+RTF!X18*blpkmrtf*IFrtf*(1-CV!X$4))</f>
        <v>0.33326645473460104</v>
      </c>
      <c r="Y18" s="101">
        <f>$B18*$C18*(AF!Y18*blpkm*IFaf*(1-CV!Y$2)+RTF!Y18*blpkmrtf*IFrtf*(1-CV!Y$4))</f>
        <v>0.27925965861876295</v>
      </c>
      <c r="Z18" s="101">
        <f>$B18*$C18*(AF!Z18*blpkm*IFaf*(1-CV!Z$2)+RTF!Z18*blpkmrtf*IFrtf*(1-CV!Z$4))</f>
        <v>0.58836553313094564</v>
      </c>
      <c r="AA18" s="101">
        <f>$B18*$C18*(AF!AA18*blpkm*IFaf*(1-CV!AA$2)+RTF!AA18*blpkmrtf*IFrtf*(1-CV!AA$4))</f>
        <v>0.72099854483780745</v>
      </c>
      <c r="AB18" s="101">
        <f>$B18*$C18*(AF!AB18*blpkm*IFaf*(1-CV!AB$2)+RTF!AB18*blpkmrtf*IFrtf*(1-CV!AB$4))</f>
        <v>0.48356001684687405</v>
      </c>
      <c r="AC18" s="101">
        <f>$B18*$C18*(AF!AC18*blpkm*IFaf*(1-CV!AC$2)+RTF!AC18*blpkmrtf*IFrtf*(1-CV!AC$4))</f>
        <v>0.40014492971797028</v>
      </c>
      <c r="AD18" s="101">
        <f>$B18*$C18*(AF!AD18*blpkm*IFaf*(1-CV!AD$2)+RTF!AD18*blpkmrtf*IFrtf*(1-CV!AD$4))</f>
        <v>0.33326645473460104</v>
      </c>
      <c r="AE18" s="101">
        <f>$B18*$C18*(AF!AE18*blpkm*IFaf*(1-CV!AE$2)+RTF!AE18*blpkmrtf*IFrtf*(1-CV!AE$4))</f>
        <v>0.27925965861876295</v>
      </c>
      <c r="AF18" s="101">
        <f>$B18*$C18*(AF!AF18*blpkm*IFaf*(1-CV!AF$2)+RTF!AF18*blpkmrtf*IFrtf*(1-CV!AF$4))</f>
        <v>0.58836553313094564</v>
      </c>
      <c r="AG18" s="101">
        <f>$B18*$C18*(AF!AG18*blpkm*IFaf*(1-CV!AG$2)+RTF!AG18*blpkmrtf*IFrtf*(1-CV!AG$4))</f>
        <v>0.72099854483780745</v>
      </c>
      <c r="AH18" s="101">
        <f>$B18*$C18*(AF!AH18*blpkm*IFaf*(1-CV!AH$2)+RTF!AH18*blpkmrtf*IFrtf*(1-CV!AH$4))</f>
        <v>0.48356001684687405</v>
      </c>
      <c r="AI18" s="101">
        <f>$B18*$C18*(AF!AI18*blpkm*IFaf*(1-CV!AI$2)+RTF!AI18*blpkmrtf*IFrtf*(1-CV!AI$4))</f>
        <v>0.40014492971797028</v>
      </c>
      <c r="AJ18" s="101">
        <f>$B18*$C18*(AF!AJ18*blpkm*IFaf*(1-CV!AJ$2)+RTF!AJ18*blpkmrtf*IFrtf*(1-CV!AJ$4))</f>
        <v>0.33326645473460104</v>
      </c>
      <c r="AK18" s="101">
        <f>$B18*$C18*(AF!AK18*blpkm*IFaf*(1-CV!AK$2)+RTF!AK18*blpkmrtf*IFrtf*(1-CV!AK$4))</f>
        <v>0.27925965861876295</v>
      </c>
      <c r="AL18" s="101">
        <f>$B18*$C18*(AF!AL18*blpkm*IFaf*(1-CV!AL$2)+RTF!AL18*blpkmrtf*IFrtf*(1-CV!AL$4))</f>
        <v>0.58836553313094564</v>
      </c>
      <c r="AM18" s="101">
        <f>$B18*$C18*(AF!AM18*blpkm*IFaf*(1-CV!AM$2)+RTF!AM18*blpkmrtf*IFrtf*(1-CV!AM$4))</f>
        <v>0.72099854483780745</v>
      </c>
      <c r="AN18" s="101">
        <f>$B18*$C18*(AF!AN18*blpkm*IFaf*(1-CV!AN$2)+RTF!AN18*blpkmrtf*IFrtf*(1-CV!AN$4))</f>
        <v>0.48356001684687405</v>
      </c>
      <c r="AO18" s="101">
        <f>$B18*$C18*(AF!AO18*blpkm*IFaf*(1-CV!AO$2)+RTF!AO18*blpkmrtf*IFrtf*(1-CV!AO$4))</f>
        <v>0.40014492971797028</v>
      </c>
      <c r="AP18" s="101">
        <f>$B18*$C18*(AF!AP18*blpkm*IFaf*(1-CV!AP$2)+RTF!AP18*blpkmrtf*IFrtf*(1-CV!AP$4))</f>
        <v>0.33326645473460104</v>
      </c>
      <c r="AQ18" s="101">
        <f>$B18*$C18*(AF!AQ18*blpkm*IFaf*(1-CV!AQ$2)+RTF!AQ18*blpkmrtf*IFrtf*(1-CV!AQ$4))</f>
        <v>0.27925965861876295</v>
      </c>
      <c r="AR18" s="101">
        <f>$B18*$C18*(AF!AR18*blpkm*IFaf*(1-CV!AR$2)+RTF!AR18*blpkmrtf*IFrtf*(1-CV!AR$4))</f>
        <v>0.58836553313094564</v>
      </c>
      <c r="AS18" s="101">
        <f>$B18*$C18*(AF!AS18*blpkm*IFaf*(1-CV!AS$2)+RTF!AS18*blpkmrtf*IFrtf*(1-CV!AS$4))</f>
        <v>0.72099854483780745</v>
      </c>
      <c r="AT18" s="101">
        <f>$B18*$C18*(AF!AT18*blpkm*IFaf*(1-CV!AT$2)+RTF!AT18*blpkmrtf*IFrtf*(1-CV!AT$4))</f>
        <v>0.48356001684687405</v>
      </c>
      <c r="AU18" s="91"/>
      <c r="AV18" s="90"/>
      <c r="AW18" s="91"/>
      <c r="AX18" s="91"/>
      <c r="AY18" s="91"/>
      <c r="AZ18" s="91"/>
      <c r="BA18" s="91"/>
      <c r="BB18" s="91"/>
    </row>
    <row r="19" spans="1:54" x14ac:dyDescent="0.25">
      <c r="A19" s="91">
        <f>pipesizes!A12</f>
        <v>90</v>
      </c>
      <c r="B19" s="94">
        <f>pipesizes!N12/1000</f>
        <v>18.140588605829443</v>
      </c>
      <c r="C19" s="95">
        <f>pipesizes!M12</f>
        <v>6.1762499999999987</v>
      </c>
      <c r="D19" s="101">
        <f>$B19*$C19*(AF!D19*blpkm*IFaf*(1-CV!D$2)+RTF!D19*blpkmrtf*IFrtf*(1-CV!D$4))</f>
        <v>4.1276338330338405</v>
      </c>
      <c r="E19" s="101">
        <f>$B19*$C19*(AF!E19*blpkm*IFaf*(1-CV!E$2)+RTF!E19*blpkmrtf*IFrtf*(1-CV!E$4))</f>
        <v>3.4156085955796898</v>
      </c>
      <c r="F19" s="101">
        <f>$B19*$C19*(AF!F19*blpkm*IFaf*(1-CV!F$2)+RTF!F19*blpkmrtf*IFrtf*(1-CV!F$4))</f>
        <v>2.8447387005807463</v>
      </c>
      <c r="G19" s="101">
        <f>$B19*$C19*(AF!G19*blpkm*IFaf*(1-CV!G$2)+RTF!G19*blpkmrtf*IFrtf*(1-CV!G$4))</f>
        <v>2.3837405388322228</v>
      </c>
      <c r="H19" s="101">
        <f>$B19*$C19*(AF!H19*blpkm*IFaf*(1-CV!H$2)+RTF!H19*blpkmrtf*IFrtf*(1-CV!H$4))</f>
        <v>5.0222462489311246</v>
      </c>
      <c r="I19" s="101">
        <f>$B19*$C19*(AF!I19*blpkm*IFaf*(1-CV!I$2)+RTF!I19*blpkmrtf*IFrtf*(1-CV!I$4))</f>
        <v>6.1543921820630967</v>
      </c>
      <c r="J19" s="101">
        <f>$B19*$C19*(AF!J19*blpkm*IFaf*(1-CV!J$2)+RTF!J19*blpkmrtf*IFrtf*(1-CV!J$4))</f>
        <v>7.5965659266101664</v>
      </c>
      <c r="K19" s="101">
        <f>$B19*$C19*(AF!K19*blpkm*IFaf*(1-CV!K$2)+RTF!K19*blpkmrtf*IFrtf*(1-CV!K$4))</f>
        <v>3.4156085955796898</v>
      </c>
      <c r="L19" s="101">
        <f>$B19*$C19*(AF!L19*blpkm*IFaf*(1-CV!L$2)+RTF!L19*blpkmrtf*IFrtf*(1-CV!L$4))</f>
        <v>2.8447387005807463</v>
      </c>
      <c r="M19" s="101">
        <f>$B19*$C19*(AF!M19*blpkm*IFaf*(1-CV!M$2)+RTF!M19*blpkmrtf*IFrtf*(1-CV!M$4))</f>
        <v>2.3837405388322228</v>
      </c>
      <c r="N19" s="101">
        <f>$B19*$C19*(AF!N19*blpkm*IFaf*(1-CV!N$2)+RTF!N19*blpkmrtf*IFrtf*(1-CV!N$4))</f>
        <v>5.0222462489311246</v>
      </c>
      <c r="O19" s="101">
        <f>$B19*$C19*(AF!O19*blpkm*IFaf*(1-CV!O$2)+RTF!O19*blpkmrtf*IFrtf*(1-CV!O$4))</f>
        <v>6.1543921820630967</v>
      </c>
      <c r="P19" s="101">
        <f>$B19*$C19*(AF!P19*blpkm*IFaf*(1-CV!P$2)+RTF!P19*blpkmrtf*IFrtf*(1-CV!P$4))</f>
        <v>4.1276338330338405</v>
      </c>
      <c r="Q19" s="101">
        <f>$B19*$C19*(AF!Q19*blpkm*IFaf*(1-CV!Q$2)+RTF!Q19*blpkmrtf*IFrtf*(1-CV!Q$4))</f>
        <v>3.4156085955796898</v>
      </c>
      <c r="R19" s="101">
        <f>$B19*$C19*(AF!R19*blpkm*IFaf*(1-CV!R$2)+RTF!R19*blpkmrtf*IFrtf*(1-CV!R$4))</f>
        <v>2.8447387005807463</v>
      </c>
      <c r="S19" s="101">
        <f>$B19*$C19*(AF!S19*blpkm*IFaf*(1-CV!S$2)+RTF!S19*blpkmrtf*IFrtf*(1-CV!S$4))</f>
        <v>2.3837405388322228</v>
      </c>
      <c r="T19" s="101">
        <f>$B19*$C19*(AF!T19*blpkm*IFaf*(1-CV!T$2)+RTF!T19*blpkmrtf*IFrtf*(1-CV!T$4))</f>
        <v>5.0222462489311246</v>
      </c>
      <c r="U19" s="101">
        <f>$B19*$C19*(AF!U19*blpkm*IFaf*(1-CV!U$2)+RTF!U19*blpkmrtf*IFrtf*(1-CV!U$4))</f>
        <v>6.1543921820630967</v>
      </c>
      <c r="V19" s="101">
        <f>$B19*$C19*(AF!V19*blpkm*IFaf*(1-CV!V$2)+RTF!V19*blpkmrtf*IFrtf*(1-CV!V$4))</f>
        <v>4.1276338330338405</v>
      </c>
      <c r="W19" s="101">
        <f>$B19*$C19*(AF!W19*blpkm*IFaf*(1-CV!W$2)+RTF!W19*blpkmrtf*IFrtf*(1-CV!W$4))</f>
        <v>3.4156085955796898</v>
      </c>
      <c r="X19" s="101">
        <f>$B19*$C19*(AF!X19*blpkm*IFaf*(1-CV!X$2)+RTF!X19*blpkmrtf*IFrtf*(1-CV!X$4))</f>
        <v>2.8447387005807463</v>
      </c>
      <c r="Y19" s="101">
        <f>$B19*$C19*(AF!Y19*blpkm*IFaf*(1-CV!Y$2)+RTF!Y19*blpkmrtf*IFrtf*(1-CV!Y$4))</f>
        <v>2.3837405388322228</v>
      </c>
      <c r="Z19" s="101">
        <f>$B19*$C19*(AF!Z19*blpkm*IFaf*(1-CV!Z$2)+RTF!Z19*blpkmrtf*IFrtf*(1-CV!Z$4))</f>
        <v>5.0222462489311246</v>
      </c>
      <c r="AA19" s="101">
        <f>$B19*$C19*(AF!AA19*blpkm*IFaf*(1-CV!AA$2)+RTF!AA19*blpkmrtf*IFrtf*(1-CV!AA$4))</f>
        <v>6.1543921820630967</v>
      </c>
      <c r="AB19" s="101">
        <f>$B19*$C19*(AF!AB19*blpkm*IFaf*(1-CV!AB$2)+RTF!AB19*blpkmrtf*IFrtf*(1-CV!AB$4))</f>
        <v>4.1276338330338405</v>
      </c>
      <c r="AC19" s="101">
        <f>$B19*$C19*(AF!AC19*blpkm*IFaf*(1-CV!AC$2)+RTF!AC19*blpkmrtf*IFrtf*(1-CV!AC$4))</f>
        <v>3.4156085955796898</v>
      </c>
      <c r="AD19" s="101">
        <f>$B19*$C19*(AF!AD19*blpkm*IFaf*(1-CV!AD$2)+RTF!AD19*blpkmrtf*IFrtf*(1-CV!AD$4))</f>
        <v>2.8447387005807463</v>
      </c>
      <c r="AE19" s="101">
        <f>$B19*$C19*(AF!AE19*blpkm*IFaf*(1-CV!AE$2)+RTF!AE19*blpkmrtf*IFrtf*(1-CV!AE$4))</f>
        <v>2.3837405388322228</v>
      </c>
      <c r="AF19" s="101">
        <f>$B19*$C19*(AF!AF19*blpkm*IFaf*(1-CV!AF$2)+RTF!AF19*blpkmrtf*IFrtf*(1-CV!AF$4))</f>
        <v>5.0222462489311246</v>
      </c>
      <c r="AG19" s="101">
        <f>$B19*$C19*(AF!AG19*blpkm*IFaf*(1-CV!AG$2)+RTF!AG19*blpkmrtf*IFrtf*(1-CV!AG$4))</f>
        <v>6.1543921820630967</v>
      </c>
      <c r="AH19" s="101">
        <f>$B19*$C19*(AF!AH19*blpkm*IFaf*(1-CV!AH$2)+RTF!AH19*blpkmrtf*IFrtf*(1-CV!AH$4))</f>
        <v>4.1276338330338405</v>
      </c>
      <c r="AI19" s="101">
        <f>$B19*$C19*(AF!AI19*blpkm*IFaf*(1-CV!AI$2)+RTF!AI19*blpkmrtf*IFrtf*(1-CV!AI$4))</f>
        <v>3.4156085955796898</v>
      </c>
      <c r="AJ19" s="101">
        <f>$B19*$C19*(AF!AJ19*blpkm*IFaf*(1-CV!AJ$2)+RTF!AJ19*blpkmrtf*IFrtf*(1-CV!AJ$4))</f>
        <v>2.8447387005807463</v>
      </c>
      <c r="AK19" s="101">
        <f>$B19*$C19*(AF!AK19*blpkm*IFaf*(1-CV!AK$2)+RTF!AK19*blpkmrtf*IFrtf*(1-CV!AK$4))</f>
        <v>2.3837405388322228</v>
      </c>
      <c r="AL19" s="101">
        <f>$B19*$C19*(AF!AL19*blpkm*IFaf*(1-CV!AL$2)+RTF!AL19*blpkmrtf*IFrtf*(1-CV!AL$4))</f>
        <v>5.0222462489311246</v>
      </c>
      <c r="AM19" s="101">
        <f>$B19*$C19*(AF!AM19*blpkm*IFaf*(1-CV!AM$2)+RTF!AM19*blpkmrtf*IFrtf*(1-CV!AM$4))</f>
        <v>6.1543921820630967</v>
      </c>
      <c r="AN19" s="101">
        <f>$B19*$C19*(AF!AN19*blpkm*IFaf*(1-CV!AN$2)+RTF!AN19*blpkmrtf*IFrtf*(1-CV!AN$4))</f>
        <v>4.1276338330338405</v>
      </c>
      <c r="AO19" s="101">
        <f>$B19*$C19*(AF!AO19*blpkm*IFaf*(1-CV!AO$2)+RTF!AO19*blpkmrtf*IFrtf*(1-CV!AO$4))</f>
        <v>3.4156085955796898</v>
      </c>
      <c r="AP19" s="101">
        <f>$B19*$C19*(AF!AP19*blpkm*IFaf*(1-CV!AP$2)+RTF!AP19*blpkmrtf*IFrtf*(1-CV!AP$4))</f>
        <v>2.8447387005807463</v>
      </c>
      <c r="AQ19" s="101">
        <f>$B19*$C19*(AF!AQ19*blpkm*IFaf*(1-CV!AQ$2)+RTF!AQ19*blpkmrtf*IFrtf*(1-CV!AQ$4))</f>
        <v>2.3837405388322228</v>
      </c>
      <c r="AR19" s="101">
        <f>$B19*$C19*(AF!AR19*blpkm*IFaf*(1-CV!AR$2)+RTF!AR19*blpkmrtf*IFrtf*(1-CV!AR$4))</f>
        <v>5.0222462489311246</v>
      </c>
      <c r="AS19" s="101">
        <f>$B19*$C19*(AF!AS19*blpkm*IFaf*(1-CV!AS$2)+RTF!AS19*blpkmrtf*IFrtf*(1-CV!AS$4))</f>
        <v>6.1543921820630967</v>
      </c>
      <c r="AT19" s="101">
        <f>$B19*$C19*(AF!AT19*blpkm*IFaf*(1-CV!AT$2)+RTF!AT19*blpkmrtf*IFrtf*(1-CV!AT$4))</f>
        <v>4.1276338330338405</v>
      </c>
      <c r="AU19" s="91"/>
      <c r="AV19" s="90"/>
      <c r="AW19" s="91"/>
      <c r="AX19" s="91"/>
      <c r="AY19" s="91"/>
      <c r="AZ19" s="91"/>
      <c r="BA19" s="91"/>
      <c r="BB19" s="91"/>
    </row>
    <row r="20" spans="1:54" x14ac:dyDescent="0.25">
      <c r="A20" s="91">
        <f>pipesizes!A13</f>
        <v>100</v>
      </c>
      <c r="B20" s="94">
        <f>pipesizes!N13/1000</f>
        <v>12115.388678923004</v>
      </c>
      <c r="C20" s="95">
        <f>pipesizes!M13</f>
        <v>7.625</v>
      </c>
      <c r="D20" s="101">
        <f>$B20*$C20*(AF!D20*blpkm*IFaf*(1-CV!D$2)+RTF!D20*blpkmrtf*IFrtf*(1-CV!D$4))</f>
        <v>3403.3147951206815</v>
      </c>
      <c r="E20" s="101">
        <f>$B20*$C20*(AF!E20*blpkm*IFaf*(1-CV!E$2)+RTF!E20*blpkmrtf*IFrtf*(1-CV!E$4))</f>
        <v>2816.2360659626916</v>
      </c>
      <c r="F20" s="101">
        <f>$B20*$C20*(AF!F20*blpkm*IFaf*(1-CV!F$2)+RTF!F20*blpkmrtf*IFrtf*(1-CV!F$4))</f>
        <v>2345.5426764013205</v>
      </c>
      <c r="G20" s="101">
        <f>$B20*$C20*(AF!G20*blpkm*IFaf*(1-CV!G$2)+RTF!G20*blpkmrtf*IFrtf*(1-CV!G$4))</f>
        <v>1965.4406790182295</v>
      </c>
      <c r="H20" s="101">
        <f>$B20*$C20*(AF!H20*blpkm*IFaf*(1-CV!H$2)+RTF!H20*blpkmrtf*IFrtf*(1-CV!H$4))</f>
        <v>4140.9402226853263</v>
      </c>
      <c r="I20" s="101">
        <f>$B20*$C20*(AF!I20*blpkm*IFaf*(1-CV!I$2)+RTF!I20*blpkmrtf*IFrtf*(1-CV!I$4))</f>
        <v>5074.4166792516617</v>
      </c>
      <c r="J20" s="101">
        <f>$B20*$C20*(AF!J20*blpkm*IFaf*(1-CV!J$2)+RTF!J20*blpkmrtf*IFrtf*(1-CV!J$4))</f>
        <v>6263.5171277146728</v>
      </c>
      <c r="K20" s="101">
        <f>$B20*$C20*(AF!K20*blpkm*IFaf*(1-CV!K$2)+RTF!K20*blpkmrtf*IFrtf*(1-CV!K$4))</f>
        <v>2816.2360659626916</v>
      </c>
      <c r="L20" s="101">
        <f>$B20*$C20*(AF!L20*blpkm*IFaf*(1-CV!L$2)+RTF!L20*blpkmrtf*IFrtf*(1-CV!L$4))</f>
        <v>2345.5426764013205</v>
      </c>
      <c r="M20" s="101">
        <f>$B20*$C20*(AF!M20*blpkm*IFaf*(1-CV!M$2)+RTF!M20*blpkmrtf*IFrtf*(1-CV!M$4))</f>
        <v>1965.4406790182295</v>
      </c>
      <c r="N20" s="101">
        <f>$B20*$C20*(AF!N20*blpkm*IFaf*(1-CV!N$2)+RTF!N20*blpkmrtf*IFrtf*(1-CV!N$4))</f>
        <v>4140.9402226853263</v>
      </c>
      <c r="O20" s="101">
        <f>$B20*$C20*(AF!O20*blpkm*IFaf*(1-CV!O$2)+RTF!O20*blpkmrtf*IFrtf*(1-CV!O$4))</f>
        <v>5074.4166792516617</v>
      </c>
      <c r="P20" s="101">
        <f>$B20*$C20*(AF!P20*blpkm*IFaf*(1-CV!P$2)+RTF!P20*blpkmrtf*IFrtf*(1-CV!P$4))</f>
        <v>3403.3147951206815</v>
      </c>
      <c r="Q20" s="101">
        <f>$B20*$C20*(AF!Q20*blpkm*IFaf*(1-CV!Q$2)+RTF!Q20*blpkmrtf*IFrtf*(1-CV!Q$4))</f>
        <v>2816.2360659626916</v>
      </c>
      <c r="R20" s="101">
        <f>$B20*$C20*(AF!R20*blpkm*IFaf*(1-CV!R$2)+RTF!R20*blpkmrtf*IFrtf*(1-CV!R$4))</f>
        <v>2345.5426764013205</v>
      </c>
      <c r="S20" s="101">
        <f>$B20*$C20*(AF!S20*blpkm*IFaf*(1-CV!S$2)+RTF!S20*blpkmrtf*IFrtf*(1-CV!S$4))</f>
        <v>1965.4406790182295</v>
      </c>
      <c r="T20" s="101">
        <f>$B20*$C20*(AF!T20*blpkm*IFaf*(1-CV!T$2)+RTF!T20*blpkmrtf*IFrtf*(1-CV!T$4))</f>
        <v>4140.9402226853263</v>
      </c>
      <c r="U20" s="101">
        <f>$B20*$C20*(AF!U20*blpkm*IFaf*(1-CV!U$2)+RTF!U20*blpkmrtf*IFrtf*(1-CV!U$4))</f>
        <v>5074.4166792516617</v>
      </c>
      <c r="V20" s="101">
        <f>$B20*$C20*(AF!V20*blpkm*IFaf*(1-CV!V$2)+RTF!V20*blpkmrtf*IFrtf*(1-CV!V$4))</f>
        <v>3403.3147951206815</v>
      </c>
      <c r="W20" s="101">
        <f>$B20*$C20*(AF!W20*blpkm*IFaf*(1-CV!W$2)+RTF!W20*blpkmrtf*IFrtf*(1-CV!W$4))</f>
        <v>2816.2360659626916</v>
      </c>
      <c r="X20" s="101">
        <f>$B20*$C20*(AF!X20*blpkm*IFaf*(1-CV!X$2)+RTF!X20*blpkmrtf*IFrtf*(1-CV!X$4))</f>
        <v>2345.5426764013205</v>
      </c>
      <c r="Y20" s="101">
        <f>$B20*$C20*(AF!Y20*blpkm*IFaf*(1-CV!Y$2)+RTF!Y20*blpkmrtf*IFrtf*(1-CV!Y$4))</f>
        <v>1965.4406790182295</v>
      </c>
      <c r="Z20" s="101">
        <f>$B20*$C20*(AF!Z20*blpkm*IFaf*(1-CV!Z$2)+RTF!Z20*blpkmrtf*IFrtf*(1-CV!Z$4))</f>
        <v>4140.9402226853263</v>
      </c>
      <c r="AA20" s="101">
        <f>$B20*$C20*(AF!AA20*blpkm*IFaf*(1-CV!AA$2)+RTF!AA20*blpkmrtf*IFrtf*(1-CV!AA$4))</f>
        <v>5074.4166792516617</v>
      </c>
      <c r="AB20" s="101">
        <f>$B20*$C20*(AF!AB20*blpkm*IFaf*(1-CV!AB$2)+RTF!AB20*blpkmrtf*IFrtf*(1-CV!AB$4))</f>
        <v>3403.3147951206815</v>
      </c>
      <c r="AC20" s="101">
        <f>$B20*$C20*(AF!AC20*blpkm*IFaf*(1-CV!AC$2)+RTF!AC20*blpkmrtf*IFrtf*(1-CV!AC$4))</f>
        <v>2816.2360659626916</v>
      </c>
      <c r="AD20" s="101">
        <f>$B20*$C20*(AF!AD20*blpkm*IFaf*(1-CV!AD$2)+RTF!AD20*blpkmrtf*IFrtf*(1-CV!AD$4))</f>
        <v>2345.5426764013205</v>
      </c>
      <c r="AE20" s="101">
        <f>$B20*$C20*(AF!AE20*blpkm*IFaf*(1-CV!AE$2)+RTF!AE20*blpkmrtf*IFrtf*(1-CV!AE$4))</f>
        <v>1965.4406790182295</v>
      </c>
      <c r="AF20" s="101">
        <f>$B20*$C20*(AF!AF20*blpkm*IFaf*(1-CV!AF$2)+RTF!AF20*blpkmrtf*IFrtf*(1-CV!AF$4))</f>
        <v>4140.9402226853263</v>
      </c>
      <c r="AG20" s="101">
        <f>$B20*$C20*(AF!AG20*blpkm*IFaf*(1-CV!AG$2)+RTF!AG20*blpkmrtf*IFrtf*(1-CV!AG$4))</f>
        <v>5074.4166792516617</v>
      </c>
      <c r="AH20" s="101">
        <f>$B20*$C20*(AF!AH20*blpkm*IFaf*(1-CV!AH$2)+RTF!AH20*blpkmrtf*IFrtf*(1-CV!AH$4))</f>
        <v>3403.3147951206815</v>
      </c>
      <c r="AI20" s="101">
        <f>$B20*$C20*(AF!AI20*blpkm*IFaf*(1-CV!AI$2)+RTF!AI20*blpkmrtf*IFrtf*(1-CV!AI$4))</f>
        <v>2816.2360659626916</v>
      </c>
      <c r="AJ20" s="101">
        <f>$B20*$C20*(AF!AJ20*blpkm*IFaf*(1-CV!AJ$2)+RTF!AJ20*blpkmrtf*IFrtf*(1-CV!AJ$4))</f>
        <v>2345.5426764013205</v>
      </c>
      <c r="AK20" s="101">
        <f>$B20*$C20*(AF!AK20*blpkm*IFaf*(1-CV!AK$2)+RTF!AK20*blpkmrtf*IFrtf*(1-CV!AK$4))</f>
        <v>1965.4406790182295</v>
      </c>
      <c r="AL20" s="101">
        <f>$B20*$C20*(AF!AL20*blpkm*IFaf*(1-CV!AL$2)+RTF!AL20*blpkmrtf*IFrtf*(1-CV!AL$4))</f>
        <v>4140.9402226853263</v>
      </c>
      <c r="AM20" s="101">
        <f>$B20*$C20*(AF!AM20*blpkm*IFaf*(1-CV!AM$2)+RTF!AM20*blpkmrtf*IFrtf*(1-CV!AM$4))</f>
        <v>5074.4166792516617</v>
      </c>
      <c r="AN20" s="101">
        <f>$B20*$C20*(AF!AN20*blpkm*IFaf*(1-CV!AN$2)+RTF!AN20*blpkmrtf*IFrtf*(1-CV!AN$4))</f>
        <v>3403.3147951206815</v>
      </c>
      <c r="AO20" s="101">
        <f>$B20*$C20*(AF!AO20*blpkm*IFaf*(1-CV!AO$2)+RTF!AO20*blpkmrtf*IFrtf*(1-CV!AO$4))</f>
        <v>2816.2360659626916</v>
      </c>
      <c r="AP20" s="101">
        <f>$B20*$C20*(AF!AP20*blpkm*IFaf*(1-CV!AP$2)+RTF!AP20*blpkmrtf*IFrtf*(1-CV!AP$4))</f>
        <v>2345.5426764013205</v>
      </c>
      <c r="AQ20" s="101">
        <f>$B20*$C20*(AF!AQ20*blpkm*IFaf*(1-CV!AQ$2)+RTF!AQ20*blpkmrtf*IFrtf*(1-CV!AQ$4))</f>
        <v>1965.4406790182295</v>
      </c>
      <c r="AR20" s="101">
        <f>$B20*$C20*(AF!AR20*blpkm*IFaf*(1-CV!AR$2)+RTF!AR20*blpkmrtf*IFrtf*(1-CV!AR$4))</f>
        <v>4140.9402226853263</v>
      </c>
      <c r="AS20" s="101">
        <f>$B20*$C20*(AF!AS20*blpkm*IFaf*(1-CV!AS$2)+RTF!AS20*blpkmrtf*IFrtf*(1-CV!AS$4))</f>
        <v>5074.4166792516617</v>
      </c>
      <c r="AT20" s="101">
        <f>$B20*$C20*(AF!AT20*blpkm*IFaf*(1-CV!AT$2)+RTF!AT20*blpkmrtf*IFrtf*(1-CV!AT$4))</f>
        <v>3403.3147951206815</v>
      </c>
      <c r="AU20" s="91"/>
      <c r="AV20" s="90"/>
      <c r="AW20" s="91"/>
      <c r="AX20" s="91"/>
      <c r="AY20" s="91"/>
      <c r="AZ20" s="91"/>
      <c r="BA20" s="91"/>
      <c r="BB20" s="91"/>
    </row>
    <row r="21" spans="1:54" x14ac:dyDescent="0.25">
      <c r="A21" s="91">
        <f>pipesizes!A14</f>
        <v>110</v>
      </c>
      <c r="B21" s="94">
        <f>pipesizes!N14/1000</f>
        <v>0.86656347164415093</v>
      </c>
      <c r="C21" s="95">
        <f>pipesizes!M14</f>
        <v>9.2262500000000003</v>
      </c>
      <c r="D21" s="101">
        <f>$B21*$C21*(AF!D21*blpkm*IFaf*(1-CV!D$2)+RTF!D21*blpkmrtf*IFrtf*(1-CV!D$4))</f>
        <v>0.29454422950515002</v>
      </c>
      <c r="E21" s="101">
        <f>$B21*$C21*(AF!E21*blpkm*IFaf*(1-CV!E$2)+RTF!E21*blpkmrtf*IFrtf*(1-CV!E$4))</f>
        <v>0.24373475040946999</v>
      </c>
      <c r="F21" s="101">
        <f>$B21*$C21*(AF!F21*blpkm*IFaf*(1-CV!F$2)+RTF!F21*blpkmrtf*IFrtf*(1-CV!F$4))</f>
        <v>0.20299798930811988</v>
      </c>
      <c r="G21" s="101">
        <f>$B21*$C21*(AF!G21*blpkm*IFaf*(1-CV!G$2)+RTF!G21*blpkmrtf*IFrtf*(1-CV!G$4))</f>
        <v>0.17010157604858742</v>
      </c>
      <c r="H21" s="101">
        <f>$B21*$C21*(AF!H21*blpkm*IFaf*(1-CV!H$2)+RTF!H21*blpkmrtf*IFrtf*(1-CV!H$4))</f>
        <v>0.3583829650628847</v>
      </c>
      <c r="I21" s="101">
        <f>$B21*$C21*(AF!I21*blpkm*IFaf*(1-CV!I$2)+RTF!I21*blpkmrtf*IFrtf*(1-CV!I$4))</f>
        <v>0.4391718782879333</v>
      </c>
      <c r="J21" s="101">
        <f>$B21*$C21*(AF!J21*blpkm*IFaf*(1-CV!J$2)+RTF!J21*blpkmrtf*IFrtf*(1-CV!J$4))</f>
        <v>0.54208409666364965</v>
      </c>
      <c r="K21" s="101">
        <f>$B21*$C21*(AF!K21*blpkm*IFaf*(1-CV!K$2)+RTF!K21*blpkmrtf*IFrtf*(1-CV!K$4))</f>
        <v>0.24373475040946999</v>
      </c>
      <c r="L21" s="101">
        <f>$B21*$C21*(AF!L21*blpkm*IFaf*(1-CV!L$2)+RTF!L21*blpkmrtf*IFrtf*(1-CV!L$4))</f>
        <v>0.20299798930811988</v>
      </c>
      <c r="M21" s="101">
        <f>$B21*$C21*(AF!M21*blpkm*IFaf*(1-CV!M$2)+RTF!M21*blpkmrtf*IFrtf*(1-CV!M$4))</f>
        <v>0.17010157604858742</v>
      </c>
      <c r="N21" s="101">
        <f>$B21*$C21*(AF!N21*blpkm*IFaf*(1-CV!N$2)+RTF!N21*blpkmrtf*IFrtf*(1-CV!N$4))</f>
        <v>0.3583829650628847</v>
      </c>
      <c r="O21" s="101">
        <f>$B21*$C21*(AF!O21*blpkm*IFaf*(1-CV!O$2)+RTF!O21*blpkmrtf*IFrtf*(1-CV!O$4))</f>
        <v>0.4391718782879333</v>
      </c>
      <c r="P21" s="101">
        <f>$B21*$C21*(AF!P21*blpkm*IFaf*(1-CV!P$2)+RTF!P21*blpkmrtf*IFrtf*(1-CV!P$4))</f>
        <v>0.29454422950515002</v>
      </c>
      <c r="Q21" s="101">
        <f>$B21*$C21*(AF!Q21*blpkm*IFaf*(1-CV!Q$2)+RTF!Q21*blpkmrtf*IFrtf*(1-CV!Q$4))</f>
        <v>0.24373475040946999</v>
      </c>
      <c r="R21" s="101">
        <f>$B21*$C21*(AF!R21*blpkm*IFaf*(1-CV!R$2)+RTF!R21*blpkmrtf*IFrtf*(1-CV!R$4))</f>
        <v>0.20299798930811988</v>
      </c>
      <c r="S21" s="101">
        <f>$B21*$C21*(AF!S21*blpkm*IFaf*(1-CV!S$2)+RTF!S21*blpkmrtf*IFrtf*(1-CV!S$4))</f>
        <v>0.17010157604858742</v>
      </c>
      <c r="T21" s="101">
        <f>$B21*$C21*(AF!T21*blpkm*IFaf*(1-CV!T$2)+RTF!T21*blpkmrtf*IFrtf*(1-CV!T$4))</f>
        <v>0.3583829650628847</v>
      </c>
      <c r="U21" s="101">
        <f>$B21*$C21*(AF!U21*blpkm*IFaf*(1-CV!U$2)+RTF!U21*blpkmrtf*IFrtf*(1-CV!U$4))</f>
        <v>0.4391718782879333</v>
      </c>
      <c r="V21" s="101">
        <f>$B21*$C21*(AF!V21*blpkm*IFaf*(1-CV!V$2)+RTF!V21*blpkmrtf*IFrtf*(1-CV!V$4))</f>
        <v>0.29454422950515002</v>
      </c>
      <c r="W21" s="101">
        <f>$B21*$C21*(AF!W21*blpkm*IFaf*(1-CV!W$2)+RTF!W21*blpkmrtf*IFrtf*(1-CV!W$4))</f>
        <v>0.24373475040946999</v>
      </c>
      <c r="X21" s="101">
        <f>$B21*$C21*(AF!X21*blpkm*IFaf*(1-CV!X$2)+RTF!X21*blpkmrtf*IFrtf*(1-CV!X$4))</f>
        <v>0.20299798930811988</v>
      </c>
      <c r="Y21" s="101">
        <f>$B21*$C21*(AF!Y21*blpkm*IFaf*(1-CV!Y$2)+RTF!Y21*blpkmrtf*IFrtf*(1-CV!Y$4))</f>
        <v>0.17010157604858742</v>
      </c>
      <c r="Z21" s="101">
        <f>$B21*$C21*(AF!Z21*blpkm*IFaf*(1-CV!Z$2)+RTF!Z21*blpkmrtf*IFrtf*(1-CV!Z$4))</f>
        <v>0.3583829650628847</v>
      </c>
      <c r="AA21" s="101">
        <f>$B21*$C21*(AF!AA21*blpkm*IFaf*(1-CV!AA$2)+RTF!AA21*blpkmrtf*IFrtf*(1-CV!AA$4))</f>
        <v>0.4391718782879333</v>
      </c>
      <c r="AB21" s="101">
        <f>$B21*$C21*(AF!AB21*blpkm*IFaf*(1-CV!AB$2)+RTF!AB21*blpkmrtf*IFrtf*(1-CV!AB$4))</f>
        <v>0.29454422950515002</v>
      </c>
      <c r="AC21" s="101">
        <f>$B21*$C21*(AF!AC21*blpkm*IFaf*(1-CV!AC$2)+RTF!AC21*blpkmrtf*IFrtf*(1-CV!AC$4))</f>
        <v>0.24373475040946999</v>
      </c>
      <c r="AD21" s="101">
        <f>$B21*$C21*(AF!AD21*blpkm*IFaf*(1-CV!AD$2)+RTF!AD21*blpkmrtf*IFrtf*(1-CV!AD$4))</f>
        <v>0.20299798930811988</v>
      </c>
      <c r="AE21" s="101">
        <f>$B21*$C21*(AF!AE21*blpkm*IFaf*(1-CV!AE$2)+RTF!AE21*blpkmrtf*IFrtf*(1-CV!AE$4))</f>
        <v>0.17010157604858742</v>
      </c>
      <c r="AF21" s="101">
        <f>$B21*$C21*(AF!AF21*blpkm*IFaf*(1-CV!AF$2)+RTF!AF21*blpkmrtf*IFrtf*(1-CV!AF$4))</f>
        <v>0.3583829650628847</v>
      </c>
      <c r="AG21" s="101">
        <f>$B21*$C21*(AF!AG21*blpkm*IFaf*(1-CV!AG$2)+RTF!AG21*blpkmrtf*IFrtf*(1-CV!AG$4))</f>
        <v>0.4391718782879333</v>
      </c>
      <c r="AH21" s="101">
        <f>$B21*$C21*(AF!AH21*blpkm*IFaf*(1-CV!AH$2)+RTF!AH21*blpkmrtf*IFrtf*(1-CV!AH$4))</f>
        <v>0.29454422950515002</v>
      </c>
      <c r="AI21" s="101">
        <f>$B21*$C21*(AF!AI21*blpkm*IFaf*(1-CV!AI$2)+RTF!AI21*blpkmrtf*IFrtf*(1-CV!AI$4))</f>
        <v>0.24373475040946999</v>
      </c>
      <c r="AJ21" s="101">
        <f>$B21*$C21*(AF!AJ21*blpkm*IFaf*(1-CV!AJ$2)+RTF!AJ21*blpkmrtf*IFrtf*(1-CV!AJ$4))</f>
        <v>0.20299798930811988</v>
      </c>
      <c r="AK21" s="101">
        <f>$B21*$C21*(AF!AK21*blpkm*IFaf*(1-CV!AK$2)+RTF!AK21*blpkmrtf*IFrtf*(1-CV!AK$4))</f>
        <v>0.17010157604858742</v>
      </c>
      <c r="AL21" s="101">
        <f>$B21*$C21*(AF!AL21*blpkm*IFaf*(1-CV!AL$2)+RTF!AL21*blpkmrtf*IFrtf*(1-CV!AL$4))</f>
        <v>0.3583829650628847</v>
      </c>
      <c r="AM21" s="101">
        <f>$B21*$C21*(AF!AM21*blpkm*IFaf*(1-CV!AM$2)+RTF!AM21*blpkmrtf*IFrtf*(1-CV!AM$4))</f>
        <v>0.4391718782879333</v>
      </c>
      <c r="AN21" s="101">
        <f>$B21*$C21*(AF!AN21*blpkm*IFaf*(1-CV!AN$2)+RTF!AN21*blpkmrtf*IFrtf*(1-CV!AN$4))</f>
        <v>0.29454422950515002</v>
      </c>
      <c r="AO21" s="101">
        <f>$B21*$C21*(AF!AO21*blpkm*IFaf*(1-CV!AO$2)+RTF!AO21*blpkmrtf*IFrtf*(1-CV!AO$4))</f>
        <v>0.24373475040946999</v>
      </c>
      <c r="AP21" s="101">
        <f>$B21*$C21*(AF!AP21*blpkm*IFaf*(1-CV!AP$2)+RTF!AP21*blpkmrtf*IFrtf*(1-CV!AP$4))</f>
        <v>0.20299798930811988</v>
      </c>
      <c r="AQ21" s="101">
        <f>$B21*$C21*(AF!AQ21*blpkm*IFaf*(1-CV!AQ$2)+RTF!AQ21*blpkmrtf*IFrtf*(1-CV!AQ$4))</f>
        <v>0.17010157604858742</v>
      </c>
      <c r="AR21" s="101">
        <f>$B21*$C21*(AF!AR21*blpkm*IFaf*(1-CV!AR$2)+RTF!AR21*blpkmrtf*IFrtf*(1-CV!AR$4))</f>
        <v>0.3583829650628847</v>
      </c>
      <c r="AS21" s="101">
        <f>$B21*$C21*(AF!AS21*blpkm*IFaf*(1-CV!AS$2)+RTF!AS21*blpkmrtf*IFrtf*(1-CV!AS$4))</f>
        <v>0.4391718782879333</v>
      </c>
      <c r="AT21" s="101">
        <f>$B21*$C21*(AF!AT21*blpkm*IFaf*(1-CV!AT$2)+RTF!AT21*blpkmrtf*IFrtf*(1-CV!AT$4))</f>
        <v>0.29454422950515002</v>
      </c>
      <c r="AU21" s="91"/>
      <c r="AV21" s="90"/>
      <c r="AW21" s="91"/>
      <c r="AX21" s="91"/>
      <c r="AY21" s="91"/>
      <c r="AZ21" s="91"/>
      <c r="BA21" s="91"/>
      <c r="BB21" s="91"/>
    </row>
    <row r="22" spans="1:54" x14ac:dyDescent="0.25">
      <c r="A22" s="91">
        <f>pipesizes!A15</f>
        <v>121</v>
      </c>
      <c r="B22" s="94">
        <f>pipesizes!N15/1000</f>
        <v>6.6148388772899998E-3</v>
      </c>
      <c r="C22" s="95">
        <f>pipesizes!M15</f>
        <v>11.163762499999999</v>
      </c>
      <c r="D22" s="101">
        <f>$B22*$C22*(AF!D22*blpkm*IFaf*(1-CV!D$2)+RTF!D22*blpkmrtf*IFrtf*(1-CV!D$4))</f>
        <v>2.7205379038487036E-3</v>
      </c>
      <c r="E22" s="101">
        <f>$B22*$C22*(AF!E22*blpkm*IFaf*(1-CV!E$2)+RTF!E22*blpkmrtf*IFrtf*(1-CV!E$4))</f>
        <v>2.2512395781376956E-3</v>
      </c>
      <c r="F22" s="101">
        <f>$B22*$C22*(AF!F22*blpkm*IFaf*(1-CV!F$2)+RTF!F22*blpkmrtf*IFrtf*(1-CV!F$4))</f>
        <v>1.8749772326066155E-3</v>
      </c>
      <c r="G22" s="101">
        <f>$B22*$C22*(AF!G22*blpkm*IFaf*(1-CV!G$2)+RTF!G22*blpkmrtf*IFrtf*(1-CV!G$4))</f>
        <v>1.5711317309527991E-3</v>
      </c>
      <c r="H22" s="101">
        <f>$B22*$C22*(AF!H22*blpkm*IFaf*(1-CV!H$2)+RTF!H22*blpkmrtf*IFrtf*(1-CV!H$4))</f>
        <v>3.3101800778283998E-3</v>
      </c>
      <c r="I22" s="101">
        <f>$B22*$C22*(AF!I22*blpkm*IFaf*(1-CV!I$2)+RTF!I22*blpkmrtf*IFrtf*(1-CV!I$4))</f>
        <v>4.0563814242569017E-3</v>
      </c>
      <c r="J22" s="101">
        <f>$B22*$C22*(AF!J22*blpkm*IFaf*(1-CV!J$2)+RTF!J22*blpkmrtf*IFrtf*(1-CV!J$4))</f>
        <v>5.0069231861195147E-3</v>
      </c>
      <c r="K22" s="101">
        <f>$B22*$C22*(AF!K22*blpkm*IFaf*(1-CV!K$2)+RTF!K22*blpkmrtf*IFrtf*(1-CV!K$4))</f>
        <v>2.2512395781376956E-3</v>
      </c>
      <c r="L22" s="101">
        <f>$B22*$C22*(AF!L22*blpkm*IFaf*(1-CV!L$2)+RTF!L22*blpkmrtf*IFrtf*(1-CV!L$4))</f>
        <v>1.8749772326066155E-3</v>
      </c>
      <c r="M22" s="101">
        <f>$B22*$C22*(AF!M22*blpkm*IFaf*(1-CV!M$2)+RTF!M22*blpkmrtf*IFrtf*(1-CV!M$4))</f>
        <v>1.5711317309527991E-3</v>
      </c>
      <c r="N22" s="101">
        <f>$B22*$C22*(AF!N22*blpkm*IFaf*(1-CV!N$2)+RTF!N22*blpkmrtf*IFrtf*(1-CV!N$4))</f>
        <v>3.3101800778283998E-3</v>
      </c>
      <c r="O22" s="101">
        <f>$B22*$C22*(AF!O22*blpkm*IFaf*(1-CV!O$2)+RTF!O22*blpkmrtf*IFrtf*(1-CV!O$4))</f>
        <v>4.0563814242569017E-3</v>
      </c>
      <c r="P22" s="101">
        <f>$B22*$C22*(AF!P22*blpkm*IFaf*(1-CV!P$2)+RTF!P22*blpkmrtf*IFrtf*(1-CV!P$4))</f>
        <v>2.7205379038487036E-3</v>
      </c>
      <c r="Q22" s="101">
        <f>$B22*$C22*(AF!Q22*blpkm*IFaf*(1-CV!Q$2)+RTF!Q22*blpkmrtf*IFrtf*(1-CV!Q$4))</f>
        <v>2.2512395781376956E-3</v>
      </c>
      <c r="R22" s="101">
        <f>$B22*$C22*(AF!R22*blpkm*IFaf*(1-CV!R$2)+RTF!R22*blpkmrtf*IFrtf*(1-CV!R$4))</f>
        <v>1.8749772326066155E-3</v>
      </c>
      <c r="S22" s="101">
        <f>$B22*$C22*(AF!S22*blpkm*IFaf*(1-CV!S$2)+RTF!S22*blpkmrtf*IFrtf*(1-CV!S$4))</f>
        <v>1.5711317309527991E-3</v>
      </c>
      <c r="T22" s="101">
        <f>$B22*$C22*(AF!T22*blpkm*IFaf*(1-CV!T$2)+RTF!T22*blpkmrtf*IFrtf*(1-CV!T$4))</f>
        <v>3.3101800778283998E-3</v>
      </c>
      <c r="U22" s="101">
        <f>$B22*$C22*(AF!U22*blpkm*IFaf*(1-CV!U$2)+RTF!U22*blpkmrtf*IFrtf*(1-CV!U$4))</f>
        <v>4.0563814242569017E-3</v>
      </c>
      <c r="V22" s="101">
        <f>$B22*$C22*(AF!V22*blpkm*IFaf*(1-CV!V$2)+RTF!V22*blpkmrtf*IFrtf*(1-CV!V$4))</f>
        <v>2.7205379038487036E-3</v>
      </c>
      <c r="W22" s="101">
        <f>$B22*$C22*(AF!W22*blpkm*IFaf*(1-CV!W$2)+RTF!W22*blpkmrtf*IFrtf*(1-CV!W$4))</f>
        <v>2.2512395781376956E-3</v>
      </c>
      <c r="X22" s="101">
        <f>$B22*$C22*(AF!X22*blpkm*IFaf*(1-CV!X$2)+RTF!X22*blpkmrtf*IFrtf*(1-CV!X$4))</f>
        <v>1.8749772326066155E-3</v>
      </c>
      <c r="Y22" s="101">
        <f>$B22*$C22*(AF!Y22*blpkm*IFaf*(1-CV!Y$2)+RTF!Y22*blpkmrtf*IFrtf*(1-CV!Y$4))</f>
        <v>1.5711317309527991E-3</v>
      </c>
      <c r="Z22" s="101">
        <f>$B22*$C22*(AF!Z22*blpkm*IFaf*(1-CV!Z$2)+RTF!Z22*blpkmrtf*IFrtf*(1-CV!Z$4))</f>
        <v>3.3101800778283998E-3</v>
      </c>
      <c r="AA22" s="101">
        <f>$B22*$C22*(AF!AA22*blpkm*IFaf*(1-CV!AA$2)+RTF!AA22*blpkmrtf*IFrtf*(1-CV!AA$4))</f>
        <v>4.0563814242569017E-3</v>
      </c>
      <c r="AB22" s="101">
        <f>$B22*$C22*(AF!AB22*blpkm*IFaf*(1-CV!AB$2)+RTF!AB22*blpkmrtf*IFrtf*(1-CV!AB$4))</f>
        <v>2.7205379038487036E-3</v>
      </c>
      <c r="AC22" s="101">
        <f>$B22*$C22*(AF!AC22*blpkm*IFaf*(1-CV!AC$2)+RTF!AC22*blpkmrtf*IFrtf*(1-CV!AC$4))</f>
        <v>2.2512395781376956E-3</v>
      </c>
      <c r="AD22" s="101">
        <f>$B22*$C22*(AF!AD22*blpkm*IFaf*(1-CV!AD$2)+RTF!AD22*blpkmrtf*IFrtf*(1-CV!AD$4))</f>
        <v>1.8749772326066155E-3</v>
      </c>
      <c r="AE22" s="101">
        <f>$B22*$C22*(AF!AE22*blpkm*IFaf*(1-CV!AE$2)+RTF!AE22*blpkmrtf*IFrtf*(1-CV!AE$4))</f>
        <v>1.5711317309527991E-3</v>
      </c>
      <c r="AF22" s="101">
        <f>$B22*$C22*(AF!AF22*blpkm*IFaf*(1-CV!AF$2)+RTF!AF22*blpkmrtf*IFrtf*(1-CV!AF$4))</f>
        <v>3.3101800778283998E-3</v>
      </c>
      <c r="AG22" s="101">
        <f>$B22*$C22*(AF!AG22*blpkm*IFaf*(1-CV!AG$2)+RTF!AG22*blpkmrtf*IFrtf*(1-CV!AG$4))</f>
        <v>4.0563814242569017E-3</v>
      </c>
      <c r="AH22" s="101">
        <f>$B22*$C22*(AF!AH22*blpkm*IFaf*(1-CV!AH$2)+RTF!AH22*blpkmrtf*IFrtf*(1-CV!AH$4))</f>
        <v>2.7205379038487036E-3</v>
      </c>
      <c r="AI22" s="101">
        <f>$B22*$C22*(AF!AI22*blpkm*IFaf*(1-CV!AI$2)+RTF!AI22*blpkmrtf*IFrtf*(1-CV!AI$4))</f>
        <v>2.2512395781376956E-3</v>
      </c>
      <c r="AJ22" s="101">
        <f>$B22*$C22*(AF!AJ22*blpkm*IFaf*(1-CV!AJ$2)+RTF!AJ22*blpkmrtf*IFrtf*(1-CV!AJ$4))</f>
        <v>1.8749772326066155E-3</v>
      </c>
      <c r="AK22" s="101">
        <f>$B22*$C22*(AF!AK22*blpkm*IFaf*(1-CV!AK$2)+RTF!AK22*blpkmrtf*IFrtf*(1-CV!AK$4))</f>
        <v>1.5711317309527991E-3</v>
      </c>
      <c r="AL22" s="101">
        <f>$B22*$C22*(AF!AL22*blpkm*IFaf*(1-CV!AL$2)+RTF!AL22*blpkmrtf*IFrtf*(1-CV!AL$4))</f>
        <v>3.3101800778283998E-3</v>
      </c>
      <c r="AM22" s="101">
        <f>$B22*$C22*(AF!AM22*blpkm*IFaf*(1-CV!AM$2)+RTF!AM22*blpkmrtf*IFrtf*(1-CV!AM$4))</f>
        <v>4.0563814242569017E-3</v>
      </c>
      <c r="AN22" s="101">
        <f>$B22*$C22*(AF!AN22*blpkm*IFaf*(1-CV!AN$2)+RTF!AN22*blpkmrtf*IFrtf*(1-CV!AN$4))</f>
        <v>2.7205379038487036E-3</v>
      </c>
      <c r="AO22" s="101">
        <f>$B22*$C22*(AF!AO22*blpkm*IFaf*(1-CV!AO$2)+RTF!AO22*blpkmrtf*IFrtf*(1-CV!AO$4))</f>
        <v>2.2512395781376956E-3</v>
      </c>
      <c r="AP22" s="101">
        <f>$B22*$C22*(AF!AP22*blpkm*IFaf*(1-CV!AP$2)+RTF!AP22*blpkmrtf*IFrtf*(1-CV!AP$4))</f>
        <v>1.8749772326066155E-3</v>
      </c>
      <c r="AQ22" s="101">
        <f>$B22*$C22*(AF!AQ22*blpkm*IFaf*(1-CV!AQ$2)+RTF!AQ22*blpkmrtf*IFrtf*(1-CV!AQ$4))</f>
        <v>1.5711317309527991E-3</v>
      </c>
      <c r="AR22" s="101">
        <f>$B22*$C22*(AF!AR22*blpkm*IFaf*(1-CV!AR$2)+RTF!AR22*blpkmrtf*IFrtf*(1-CV!AR$4))</f>
        <v>3.3101800778283998E-3</v>
      </c>
      <c r="AS22" s="101">
        <f>$B22*$C22*(AF!AS22*blpkm*IFaf*(1-CV!AS$2)+RTF!AS22*blpkmrtf*IFrtf*(1-CV!AS$4))</f>
        <v>4.0563814242569017E-3</v>
      </c>
      <c r="AT22" s="101">
        <f>$B22*$C22*(AF!AT22*blpkm*IFaf*(1-CV!AT$2)+RTF!AT22*blpkmrtf*IFrtf*(1-CV!AT$4))</f>
        <v>2.7205379038487036E-3</v>
      </c>
      <c r="AU22" s="91"/>
      <c r="AV22" s="90"/>
      <c r="AW22" s="91"/>
      <c r="AX22" s="91"/>
      <c r="AY22" s="91"/>
      <c r="AZ22" s="91"/>
      <c r="BA22" s="91"/>
      <c r="BB22" s="91"/>
    </row>
    <row r="23" spans="1:54" x14ac:dyDescent="0.25">
      <c r="A23" s="91">
        <f>pipesizes!A16</f>
        <v>125</v>
      </c>
      <c r="B23" s="94">
        <f>pipesizes!N16/1000</f>
        <v>422.49610318169948</v>
      </c>
      <c r="C23" s="95">
        <f>pipesizes!M16</f>
        <v>11.9140625</v>
      </c>
      <c r="D23" s="101">
        <f>$B23*$C23*(AF!D23*blpkm*IFaf*(1-CV!D$2)+RTF!D23*blpkmrtf*IFrtf*(1-CV!D$4))</f>
        <v>185.44174439856539</v>
      </c>
      <c r="E23" s="101">
        <f>$B23*$C23*(AF!E23*blpkm*IFaf*(1-CV!E$2)+RTF!E23*blpkmrtf*IFrtf*(1-CV!E$4))</f>
        <v>153.45266604753087</v>
      </c>
      <c r="F23" s="101">
        <f>$B23*$C23*(AF!F23*blpkm*IFaf*(1-CV!F$2)+RTF!F23*blpkmrtf*IFrtf*(1-CV!F$4))</f>
        <v>127.80525800808765</v>
      </c>
      <c r="G23" s="101">
        <f>$B23*$C23*(AF!G23*blpkm*IFaf*(1-CV!G$2)+RTF!G23*blpkmrtf*IFrtf*(1-CV!G$4))</f>
        <v>107.0940450620634</v>
      </c>
      <c r="H23" s="101">
        <f>$B23*$C23*(AF!H23*blpkm*IFaf*(1-CV!H$2)+RTF!H23*blpkmrtf*IFrtf*(1-CV!H$4))</f>
        <v>225.63389653107919</v>
      </c>
      <c r="I23" s="101">
        <f>$B23*$C23*(AF!I23*blpkm*IFaf*(1-CV!I$2)+RTF!I23*blpkmrtf*IFrtf*(1-CV!I$4))</f>
        <v>276.49769047363003</v>
      </c>
      <c r="J23" s="101">
        <f>$B23*$C23*(AF!J23*blpkm*IFaf*(1-CV!J$2)+RTF!J23*blpkmrtf*IFrtf*(1-CV!J$4))</f>
        <v>341.2900692874382</v>
      </c>
      <c r="K23" s="101">
        <f>$B23*$C23*(AF!K23*blpkm*IFaf*(1-CV!K$2)+RTF!K23*blpkmrtf*IFrtf*(1-CV!K$4))</f>
        <v>153.45266604753087</v>
      </c>
      <c r="L23" s="101">
        <f>$B23*$C23*(AF!L23*blpkm*IFaf*(1-CV!L$2)+RTF!L23*blpkmrtf*IFrtf*(1-CV!L$4))</f>
        <v>127.80525800808765</v>
      </c>
      <c r="M23" s="101">
        <f>$B23*$C23*(AF!M23*blpkm*IFaf*(1-CV!M$2)+RTF!M23*blpkmrtf*IFrtf*(1-CV!M$4))</f>
        <v>107.0940450620634</v>
      </c>
      <c r="N23" s="101">
        <f>$B23*$C23*(AF!N23*blpkm*IFaf*(1-CV!N$2)+RTF!N23*blpkmrtf*IFrtf*(1-CV!N$4))</f>
        <v>225.63389653107919</v>
      </c>
      <c r="O23" s="101">
        <f>$B23*$C23*(AF!O23*blpkm*IFaf*(1-CV!O$2)+RTF!O23*blpkmrtf*IFrtf*(1-CV!O$4))</f>
        <v>276.49769047363003</v>
      </c>
      <c r="P23" s="101">
        <f>$B23*$C23*(AF!P23*blpkm*IFaf*(1-CV!P$2)+RTF!P23*blpkmrtf*IFrtf*(1-CV!P$4))</f>
        <v>185.44174439856539</v>
      </c>
      <c r="Q23" s="101">
        <f>$B23*$C23*(AF!Q23*blpkm*IFaf*(1-CV!Q$2)+RTF!Q23*blpkmrtf*IFrtf*(1-CV!Q$4))</f>
        <v>153.45266604753087</v>
      </c>
      <c r="R23" s="101">
        <f>$B23*$C23*(AF!R23*blpkm*IFaf*(1-CV!R$2)+RTF!R23*blpkmrtf*IFrtf*(1-CV!R$4))</f>
        <v>127.80525800808765</v>
      </c>
      <c r="S23" s="101">
        <f>$B23*$C23*(AF!S23*blpkm*IFaf*(1-CV!S$2)+RTF!S23*blpkmrtf*IFrtf*(1-CV!S$4))</f>
        <v>107.0940450620634</v>
      </c>
      <c r="T23" s="101">
        <f>$B23*$C23*(AF!T23*blpkm*IFaf*(1-CV!T$2)+RTF!T23*blpkmrtf*IFrtf*(1-CV!T$4))</f>
        <v>225.63389653107919</v>
      </c>
      <c r="U23" s="101">
        <f>$B23*$C23*(AF!U23*blpkm*IFaf*(1-CV!U$2)+RTF!U23*blpkmrtf*IFrtf*(1-CV!U$4))</f>
        <v>276.49769047363003</v>
      </c>
      <c r="V23" s="101">
        <f>$B23*$C23*(AF!V23*blpkm*IFaf*(1-CV!V$2)+RTF!V23*blpkmrtf*IFrtf*(1-CV!V$4))</f>
        <v>185.44174439856539</v>
      </c>
      <c r="W23" s="101">
        <f>$B23*$C23*(AF!W23*blpkm*IFaf*(1-CV!W$2)+RTF!W23*blpkmrtf*IFrtf*(1-CV!W$4))</f>
        <v>153.45266604753087</v>
      </c>
      <c r="X23" s="101">
        <f>$B23*$C23*(AF!X23*blpkm*IFaf*(1-CV!X$2)+RTF!X23*blpkmrtf*IFrtf*(1-CV!X$4))</f>
        <v>127.80525800808765</v>
      </c>
      <c r="Y23" s="101">
        <f>$B23*$C23*(AF!Y23*blpkm*IFaf*(1-CV!Y$2)+RTF!Y23*blpkmrtf*IFrtf*(1-CV!Y$4))</f>
        <v>107.0940450620634</v>
      </c>
      <c r="Z23" s="101">
        <f>$B23*$C23*(AF!Z23*blpkm*IFaf*(1-CV!Z$2)+RTF!Z23*blpkmrtf*IFrtf*(1-CV!Z$4))</f>
        <v>225.63389653107919</v>
      </c>
      <c r="AA23" s="101">
        <f>$B23*$C23*(AF!AA23*blpkm*IFaf*(1-CV!AA$2)+RTF!AA23*blpkmrtf*IFrtf*(1-CV!AA$4))</f>
        <v>276.49769047363003</v>
      </c>
      <c r="AB23" s="101">
        <f>$B23*$C23*(AF!AB23*blpkm*IFaf*(1-CV!AB$2)+RTF!AB23*blpkmrtf*IFrtf*(1-CV!AB$4))</f>
        <v>185.44174439856539</v>
      </c>
      <c r="AC23" s="101">
        <f>$B23*$C23*(AF!AC23*blpkm*IFaf*(1-CV!AC$2)+RTF!AC23*blpkmrtf*IFrtf*(1-CV!AC$4))</f>
        <v>153.45266604753087</v>
      </c>
      <c r="AD23" s="101">
        <f>$B23*$C23*(AF!AD23*blpkm*IFaf*(1-CV!AD$2)+RTF!AD23*blpkmrtf*IFrtf*(1-CV!AD$4))</f>
        <v>127.80525800808765</v>
      </c>
      <c r="AE23" s="101">
        <f>$B23*$C23*(AF!AE23*blpkm*IFaf*(1-CV!AE$2)+RTF!AE23*blpkmrtf*IFrtf*(1-CV!AE$4))</f>
        <v>107.0940450620634</v>
      </c>
      <c r="AF23" s="101">
        <f>$B23*$C23*(AF!AF23*blpkm*IFaf*(1-CV!AF$2)+RTF!AF23*blpkmrtf*IFrtf*(1-CV!AF$4))</f>
        <v>225.63389653107919</v>
      </c>
      <c r="AG23" s="101">
        <f>$B23*$C23*(AF!AG23*blpkm*IFaf*(1-CV!AG$2)+RTF!AG23*blpkmrtf*IFrtf*(1-CV!AG$4))</f>
        <v>276.49769047363003</v>
      </c>
      <c r="AH23" s="101">
        <f>$B23*$C23*(AF!AH23*blpkm*IFaf*(1-CV!AH$2)+RTF!AH23*blpkmrtf*IFrtf*(1-CV!AH$4))</f>
        <v>185.44174439856539</v>
      </c>
      <c r="AI23" s="101">
        <f>$B23*$C23*(AF!AI23*blpkm*IFaf*(1-CV!AI$2)+RTF!AI23*blpkmrtf*IFrtf*(1-CV!AI$4))</f>
        <v>153.45266604753087</v>
      </c>
      <c r="AJ23" s="101">
        <f>$B23*$C23*(AF!AJ23*blpkm*IFaf*(1-CV!AJ$2)+RTF!AJ23*blpkmrtf*IFrtf*(1-CV!AJ$4))</f>
        <v>127.80525800808765</v>
      </c>
      <c r="AK23" s="101">
        <f>$B23*$C23*(AF!AK23*blpkm*IFaf*(1-CV!AK$2)+RTF!AK23*blpkmrtf*IFrtf*(1-CV!AK$4))</f>
        <v>107.0940450620634</v>
      </c>
      <c r="AL23" s="101">
        <f>$B23*$C23*(AF!AL23*blpkm*IFaf*(1-CV!AL$2)+RTF!AL23*blpkmrtf*IFrtf*(1-CV!AL$4))</f>
        <v>225.63389653107919</v>
      </c>
      <c r="AM23" s="101">
        <f>$B23*$C23*(AF!AM23*blpkm*IFaf*(1-CV!AM$2)+RTF!AM23*blpkmrtf*IFrtf*(1-CV!AM$4))</f>
        <v>276.49769047363003</v>
      </c>
      <c r="AN23" s="101">
        <f>$B23*$C23*(AF!AN23*blpkm*IFaf*(1-CV!AN$2)+RTF!AN23*blpkmrtf*IFrtf*(1-CV!AN$4))</f>
        <v>185.44174439856539</v>
      </c>
      <c r="AO23" s="101">
        <f>$B23*$C23*(AF!AO23*blpkm*IFaf*(1-CV!AO$2)+RTF!AO23*blpkmrtf*IFrtf*(1-CV!AO$4))</f>
        <v>153.45266604753087</v>
      </c>
      <c r="AP23" s="101">
        <f>$B23*$C23*(AF!AP23*blpkm*IFaf*(1-CV!AP$2)+RTF!AP23*blpkmrtf*IFrtf*(1-CV!AP$4))</f>
        <v>127.80525800808765</v>
      </c>
      <c r="AQ23" s="101">
        <f>$B23*$C23*(AF!AQ23*blpkm*IFaf*(1-CV!AQ$2)+RTF!AQ23*blpkmrtf*IFrtf*(1-CV!AQ$4))</f>
        <v>107.0940450620634</v>
      </c>
      <c r="AR23" s="101">
        <f>$B23*$C23*(AF!AR23*blpkm*IFaf*(1-CV!AR$2)+RTF!AR23*blpkmrtf*IFrtf*(1-CV!AR$4))</f>
        <v>225.63389653107919</v>
      </c>
      <c r="AS23" s="101">
        <f>$B23*$C23*(AF!AS23*blpkm*IFaf*(1-CV!AS$2)+RTF!AS23*blpkmrtf*IFrtf*(1-CV!AS$4))</f>
        <v>276.49769047363003</v>
      </c>
      <c r="AT23" s="101">
        <f>$B23*$C23*(AF!AT23*blpkm*IFaf*(1-CV!AT$2)+RTF!AT23*blpkmrtf*IFrtf*(1-CV!AT$4))</f>
        <v>185.44174439856539</v>
      </c>
      <c r="AU23" s="91"/>
      <c r="AV23" s="90"/>
      <c r="AW23" s="91"/>
      <c r="AX23" s="91"/>
      <c r="AY23" s="91"/>
      <c r="AZ23" s="91"/>
      <c r="BA23" s="91"/>
      <c r="BB23" s="91"/>
    </row>
    <row r="24" spans="1:54" x14ac:dyDescent="0.25">
      <c r="A24" s="91">
        <f>pipesizes!A17</f>
        <v>140</v>
      </c>
      <c r="B24" s="94">
        <f>pipesizes!N17/1000</f>
        <v>4.1733112884715071</v>
      </c>
      <c r="C24" s="95">
        <f>pipesizes!M17</f>
        <v>14.945</v>
      </c>
      <c r="D24" s="101">
        <f>$B24*$C24*(AF!D24*blpkm*IFaf*(1-CV!D$2)+RTF!D24*blpkmrtf*IFrtf*(1-CV!D$4))</f>
        <v>2.2977438991883141</v>
      </c>
      <c r="E24" s="101">
        <f>$B24*$C24*(AF!E24*blpkm*IFaf*(1-CV!E$2)+RTF!E24*blpkmrtf*IFrtf*(1-CV!E$4))</f>
        <v>1.9013783998228153</v>
      </c>
      <c r="F24" s="101">
        <f>$B24*$C24*(AF!F24*blpkm*IFaf*(1-CV!F$2)+RTF!F24*blpkmrtf*IFrtf*(1-CV!F$4))</f>
        <v>1.5835903227975872</v>
      </c>
      <c r="G24" s="101">
        <f>$B24*$C24*(AF!G24*blpkm*IFaf*(1-CV!G$2)+RTF!G24*blpkmrtf*IFrtf*(1-CV!G$4))</f>
        <v>1.3269649154716336</v>
      </c>
      <c r="H24" s="101">
        <f>$B24*$C24*(AF!H24*blpkm*IFaf*(1-CV!H$2)+RTF!H24*blpkmrtf*IFrtf*(1-CV!H$4))</f>
        <v>2.7957508212934248</v>
      </c>
      <c r="I24" s="101">
        <f>$B24*$C24*(AF!I24*blpkm*IFaf*(1-CV!I$2)+RTF!I24*blpkmrtf*IFrtf*(1-CV!I$4))</f>
        <v>3.4259863305640752</v>
      </c>
      <c r="J24" s="101">
        <f>$B24*$C24*(AF!J24*blpkm*IFaf*(1-CV!J$2)+RTF!J24*blpkmrtf*IFrtf*(1-CV!J$4))</f>
        <v>4.2288060711579174</v>
      </c>
      <c r="K24" s="101">
        <f>$B24*$C24*(AF!K24*blpkm*IFaf*(1-CV!K$2)+RTF!K24*blpkmrtf*IFrtf*(1-CV!K$4))</f>
        <v>1.9013783998228153</v>
      </c>
      <c r="L24" s="101">
        <f>$B24*$C24*(AF!L24*blpkm*IFaf*(1-CV!L$2)+RTF!L24*blpkmrtf*IFrtf*(1-CV!L$4))</f>
        <v>1.5835903227975872</v>
      </c>
      <c r="M24" s="101">
        <f>$B24*$C24*(AF!M24*blpkm*IFaf*(1-CV!M$2)+RTF!M24*blpkmrtf*IFrtf*(1-CV!M$4))</f>
        <v>1.3269649154716336</v>
      </c>
      <c r="N24" s="101">
        <f>$B24*$C24*(AF!N24*blpkm*IFaf*(1-CV!N$2)+RTF!N24*blpkmrtf*IFrtf*(1-CV!N$4))</f>
        <v>2.7957508212934248</v>
      </c>
      <c r="O24" s="101">
        <f>$B24*$C24*(AF!O24*blpkm*IFaf*(1-CV!O$2)+RTF!O24*blpkmrtf*IFrtf*(1-CV!O$4))</f>
        <v>3.4259863305640752</v>
      </c>
      <c r="P24" s="101">
        <f>$B24*$C24*(AF!P24*blpkm*IFaf*(1-CV!P$2)+RTF!P24*blpkmrtf*IFrtf*(1-CV!P$4))</f>
        <v>2.2977438991883141</v>
      </c>
      <c r="Q24" s="101">
        <f>$B24*$C24*(AF!Q24*blpkm*IFaf*(1-CV!Q$2)+RTF!Q24*blpkmrtf*IFrtf*(1-CV!Q$4))</f>
        <v>1.9013783998228153</v>
      </c>
      <c r="R24" s="101">
        <f>$B24*$C24*(AF!R24*blpkm*IFaf*(1-CV!R$2)+RTF!R24*blpkmrtf*IFrtf*(1-CV!R$4))</f>
        <v>1.5835903227975872</v>
      </c>
      <c r="S24" s="101">
        <f>$B24*$C24*(AF!S24*blpkm*IFaf*(1-CV!S$2)+RTF!S24*blpkmrtf*IFrtf*(1-CV!S$4))</f>
        <v>1.3269649154716336</v>
      </c>
      <c r="T24" s="101">
        <f>$B24*$C24*(AF!T24*blpkm*IFaf*(1-CV!T$2)+RTF!T24*blpkmrtf*IFrtf*(1-CV!T$4))</f>
        <v>2.7957508212934248</v>
      </c>
      <c r="U24" s="101">
        <f>$B24*$C24*(AF!U24*blpkm*IFaf*(1-CV!U$2)+RTF!U24*blpkmrtf*IFrtf*(1-CV!U$4))</f>
        <v>3.4259863305640752</v>
      </c>
      <c r="V24" s="101">
        <f>$B24*$C24*(AF!V24*blpkm*IFaf*(1-CV!V$2)+RTF!V24*blpkmrtf*IFrtf*(1-CV!V$4))</f>
        <v>2.2977438991883141</v>
      </c>
      <c r="W24" s="101">
        <f>$B24*$C24*(AF!W24*blpkm*IFaf*(1-CV!W$2)+RTF!W24*blpkmrtf*IFrtf*(1-CV!W$4))</f>
        <v>1.9013783998228153</v>
      </c>
      <c r="X24" s="101">
        <f>$B24*$C24*(AF!X24*blpkm*IFaf*(1-CV!X$2)+RTF!X24*blpkmrtf*IFrtf*(1-CV!X$4))</f>
        <v>1.5835903227975872</v>
      </c>
      <c r="Y24" s="101">
        <f>$B24*$C24*(AF!Y24*blpkm*IFaf*(1-CV!Y$2)+RTF!Y24*blpkmrtf*IFrtf*(1-CV!Y$4))</f>
        <v>1.3269649154716336</v>
      </c>
      <c r="Z24" s="101">
        <f>$B24*$C24*(AF!Z24*blpkm*IFaf*(1-CV!Z$2)+RTF!Z24*blpkmrtf*IFrtf*(1-CV!Z$4))</f>
        <v>2.7957508212934248</v>
      </c>
      <c r="AA24" s="101">
        <f>$B24*$C24*(AF!AA24*blpkm*IFaf*(1-CV!AA$2)+RTF!AA24*blpkmrtf*IFrtf*(1-CV!AA$4))</f>
        <v>3.4259863305640752</v>
      </c>
      <c r="AB24" s="101">
        <f>$B24*$C24*(AF!AB24*blpkm*IFaf*(1-CV!AB$2)+RTF!AB24*blpkmrtf*IFrtf*(1-CV!AB$4))</f>
        <v>2.2977438991883141</v>
      </c>
      <c r="AC24" s="101">
        <f>$B24*$C24*(AF!AC24*blpkm*IFaf*(1-CV!AC$2)+RTF!AC24*blpkmrtf*IFrtf*(1-CV!AC$4))</f>
        <v>1.9013783998228153</v>
      </c>
      <c r="AD24" s="101">
        <f>$B24*$C24*(AF!AD24*blpkm*IFaf*(1-CV!AD$2)+RTF!AD24*blpkmrtf*IFrtf*(1-CV!AD$4))</f>
        <v>1.5835903227975872</v>
      </c>
      <c r="AE24" s="101">
        <f>$B24*$C24*(AF!AE24*blpkm*IFaf*(1-CV!AE$2)+RTF!AE24*blpkmrtf*IFrtf*(1-CV!AE$4))</f>
        <v>1.3269649154716336</v>
      </c>
      <c r="AF24" s="101">
        <f>$B24*$C24*(AF!AF24*blpkm*IFaf*(1-CV!AF$2)+RTF!AF24*blpkmrtf*IFrtf*(1-CV!AF$4))</f>
        <v>2.7957508212934248</v>
      </c>
      <c r="AG24" s="101">
        <f>$B24*$C24*(AF!AG24*blpkm*IFaf*(1-CV!AG$2)+RTF!AG24*blpkmrtf*IFrtf*(1-CV!AG$4))</f>
        <v>3.4259863305640752</v>
      </c>
      <c r="AH24" s="101">
        <f>$B24*$C24*(AF!AH24*blpkm*IFaf*(1-CV!AH$2)+RTF!AH24*blpkmrtf*IFrtf*(1-CV!AH$4))</f>
        <v>2.2977438991883141</v>
      </c>
      <c r="AI24" s="101">
        <f>$B24*$C24*(AF!AI24*blpkm*IFaf*(1-CV!AI$2)+RTF!AI24*blpkmrtf*IFrtf*(1-CV!AI$4))</f>
        <v>1.9013783998228153</v>
      </c>
      <c r="AJ24" s="101">
        <f>$B24*$C24*(AF!AJ24*blpkm*IFaf*(1-CV!AJ$2)+RTF!AJ24*blpkmrtf*IFrtf*(1-CV!AJ$4))</f>
        <v>1.5835903227975872</v>
      </c>
      <c r="AK24" s="101">
        <f>$B24*$C24*(AF!AK24*blpkm*IFaf*(1-CV!AK$2)+RTF!AK24*blpkmrtf*IFrtf*(1-CV!AK$4))</f>
        <v>1.3269649154716336</v>
      </c>
      <c r="AL24" s="101">
        <f>$B24*$C24*(AF!AL24*blpkm*IFaf*(1-CV!AL$2)+RTF!AL24*blpkmrtf*IFrtf*(1-CV!AL$4))</f>
        <v>2.7957508212934248</v>
      </c>
      <c r="AM24" s="101">
        <f>$B24*$C24*(AF!AM24*blpkm*IFaf*(1-CV!AM$2)+RTF!AM24*blpkmrtf*IFrtf*(1-CV!AM$4))</f>
        <v>3.4259863305640752</v>
      </c>
      <c r="AN24" s="101">
        <f>$B24*$C24*(AF!AN24*blpkm*IFaf*(1-CV!AN$2)+RTF!AN24*blpkmrtf*IFrtf*(1-CV!AN$4))</f>
        <v>2.2977438991883141</v>
      </c>
      <c r="AO24" s="101">
        <f>$B24*$C24*(AF!AO24*blpkm*IFaf*(1-CV!AO$2)+RTF!AO24*blpkmrtf*IFrtf*(1-CV!AO$4))</f>
        <v>1.9013783998228153</v>
      </c>
      <c r="AP24" s="101">
        <f>$B24*$C24*(AF!AP24*blpkm*IFaf*(1-CV!AP$2)+RTF!AP24*blpkmrtf*IFrtf*(1-CV!AP$4))</f>
        <v>1.5835903227975872</v>
      </c>
      <c r="AQ24" s="101">
        <f>$B24*$C24*(AF!AQ24*blpkm*IFaf*(1-CV!AQ$2)+RTF!AQ24*blpkmrtf*IFrtf*(1-CV!AQ$4))</f>
        <v>1.3269649154716336</v>
      </c>
      <c r="AR24" s="101">
        <f>$B24*$C24*(AF!AR24*blpkm*IFaf*(1-CV!AR$2)+RTF!AR24*blpkmrtf*IFrtf*(1-CV!AR$4))</f>
        <v>2.7957508212934248</v>
      </c>
      <c r="AS24" s="101">
        <f>$B24*$C24*(AF!AS24*blpkm*IFaf*(1-CV!AS$2)+RTF!AS24*blpkmrtf*IFrtf*(1-CV!AS$4))</f>
        <v>3.4259863305640752</v>
      </c>
      <c r="AT24" s="101">
        <f>$B24*$C24*(AF!AT24*blpkm*IFaf*(1-CV!AT$2)+RTF!AT24*blpkmrtf*IFrtf*(1-CV!AT$4))</f>
        <v>2.2977438991883141</v>
      </c>
      <c r="AU24" s="91"/>
      <c r="AV24" s="90"/>
      <c r="AW24" s="91"/>
      <c r="AX24" s="91"/>
      <c r="AY24" s="91"/>
      <c r="AZ24" s="91"/>
      <c r="BA24" s="91"/>
      <c r="BB24" s="91"/>
    </row>
    <row r="25" spans="1:54" x14ac:dyDescent="0.25">
      <c r="A25" s="91">
        <f>pipesizes!A18</f>
        <v>150</v>
      </c>
      <c r="B25" s="94">
        <f>pipesizes!N18/1000</f>
        <v>3773.6224345235673</v>
      </c>
      <c r="C25" s="95">
        <f>pipesizes!M18</f>
        <v>17.15625</v>
      </c>
      <c r="D25" s="101">
        <f>$B25*$C25*(AF!D25*blpkm*IFaf*(1-CV!D$2)+RTF!D25*blpkmrtf*IFrtf*(1-CV!D$4))</f>
        <v>2385.0952830882557</v>
      </c>
      <c r="E25" s="101">
        <f>$B25*$C25*(AF!E25*blpkm*IFaf*(1-CV!E$2)+RTF!E25*blpkmrtf*IFrtf*(1-CV!E$4))</f>
        <v>1973.6614922077631</v>
      </c>
      <c r="F25" s="101">
        <f>$B25*$C25*(AF!F25*blpkm*IFaf*(1-CV!F$2)+RTF!F25*blpkmrtf*IFrtf*(1-CV!F$4))</f>
        <v>1643.7923349869307</v>
      </c>
      <c r="G25" s="101">
        <f>$B25*$C25*(AF!G25*blpkm*IFaf*(1-CV!G$2)+RTF!G25*blpkmrtf*IFrtf*(1-CV!G$4))</f>
        <v>1377.4110168818308</v>
      </c>
      <c r="H25" s="101">
        <f>$B25*$C25*(AF!H25*blpkm*IFaf*(1-CV!H$2)+RTF!H25*blpkmrtf*IFrtf*(1-CV!H$4))</f>
        <v>2902.0345125984686</v>
      </c>
      <c r="I25" s="101">
        <f>$B25*$C25*(AF!I25*blpkm*IFaf*(1-CV!I$2)+RTF!I25*blpkmrtf*IFrtf*(1-CV!I$4))</f>
        <v>3556.2291514906246</v>
      </c>
      <c r="J25" s="101">
        <f>$B25*$C25*(AF!J25*blpkm*IFaf*(1-CV!J$2)+RTF!J25*blpkmrtf*IFrtf*(1-CV!J$4))</f>
        <v>4389.5690102698909</v>
      </c>
      <c r="K25" s="101">
        <f>$B25*$C25*(AF!K25*blpkm*IFaf*(1-CV!K$2)+RTF!K25*blpkmrtf*IFrtf*(1-CV!K$4))</f>
        <v>1973.6614922077631</v>
      </c>
      <c r="L25" s="101">
        <f>$B25*$C25*(AF!L25*blpkm*IFaf*(1-CV!L$2)+RTF!L25*blpkmrtf*IFrtf*(1-CV!L$4))</f>
        <v>1643.7923349869307</v>
      </c>
      <c r="M25" s="101">
        <f>$B25*$C25*(AF!M25*blpkm*IFaf*(1-CV!M$2)+RTF!M25*blpkmrtf*IFrtf*(1-CV!M$4))</f>
        <v>1377.4110168818308</v>
      </c>
      <c r="N25" s="101">
        <f>$B25*$C25*(AF!N25*blpkm*IFaf*(1-CV!N$2)+RTF!N25*blpkmrtf*IFrtf*(1-CV!N$4))</f>
        <v>2902.0345125984686</v>
      </c>
      <c r="O25" s="101">
        <f>$B25*$C25*(AF!O25*blpkm*IFaf*(1-CV!O$2)+RTF!O25*blpkmrtf*IFrtf*(1-CV!O$4))</f>
        <v>3556.2291514906246</v>
      </c>
      <c r="P25" s="101">
        <f>$B25*$C25*(AF!P25*blpkm*IFaf*(1-CV!P$2)+RTF!P25*blpkmrtf*IFrtf*(1-CV!P$4))</f>
        <v>2385.0952830882557</v>
      </c>
      <c r="Q25" s="101">
        <f>$B25*$C25*(AF!Q25*blpkm*IFaf*(1-CV!Q$2)+RTF!Q25*blpkmrtf*IFrtf*(1-CV!Q$4))</f>
        <v>1973.6614922077631</v>
      </c>
      <c r="R25" s="101">
        <f>$B25*$C25*(AF!R25*blpkm*IFaf*(1-CV!R$2)+RTF!R25*blpkmrtf*IFrtf*(1-CV!R$4))</f>
        <v>1643.7923349869307</v>
      </c>
      <c r="S25" s="101">
        <f>$B25*$C25*(AF!S25*blpkm*IFaf*(1-CV!S$2)+RTF!S25*blpkmrtf*IFrtf*(1-CV!S$4))</f>
        <v>1377.4110168818308</v>
      </c>
      <c r="T25" s="101">
        <f>$B25*$C25*(AF!T25*blpkm*IFaf*(1-CV!T$2)+RTF!T25*blpkmrtf*IFrtf*(1-CV!T$4))</f>
        <v>2902.0345125984686</v>
      </c>
      <c r="U25" s="101">
        <f>$B25*$C25*(AF!U25*blpkm*IFaf*(1-CV!U$2)+RTF!U25*blpkmrtf*IFrtf*(1-CV!U$4))</f>
        <v>3556.2291514906246</v>
      </c>
      <c r="V25" s="101">
        <f>$B25*$C25*(AF!V25*blpkm*IFaf*(1-CV!V$2)+RTF!V25*blpkmrtf*IFrtf*(1-CV!V$4))</f>
        <v>2385.0952830882557</v>
      </c>
      <c r="W25" s="101">
        <f>$B25*$C25*(AF!W25*blpkm*IFaf*(1-CV!W$2)+RTF!W25*blpkmrtf*IFrtf*(1-CV!W$4))</f>
        <v>1973.6614922077631</v>
      </c>
      <c r="X25" s="101">
        <f>$B25*$C25*(AF!X25*blpkm*IFaf*(1-CV!X$2)+RTF!X25*blpkmrtf*IFrtf*(1-CV!X$4))</f>
        <v>1643.7923349869307</v>
      </c>
      <c r="Y25" s="101">
        <f>$B25*$C25*(AF!Y25*blpkm*IFaf*(1-CV!Y$2)+RTF!Y25*blpkmrtf*IFrtf*(1-CV!Y$4))</f>
        <v>1377.4110168818308</v>
      </c>
      <c r="Z25" s="101">
        <f>$B25*$C25*(AF!Z25*blpkm*IFaf*(1-CV!Z$2)+RTF!Z25*blpkmrtf*IFrtf*(1-CV!Z$4))</f>
        <v>2902.0345125984686</v>
      </c>
      <c r="AA25" s="101">
        <f>$B25*$C25*(AF!AA25*blpkm*IFaf*(1-CV!AA$2)+RTF!AA25*blpkmrtf*IFrtf*(1-CV!AA$4))</f>
        <v>3556.2291514906246</v>
      </c>
      <c r="AB25" s="101">
        <f>$B25*$C25*(AF!AB25*blpkm*IFaf*(1-CV!AB$2)+RTF!AB25*blpkmrtf*IFrtf*(1-CV!AB$4))</f>
        <v>2385.0952830882557</v>
      </c>
      <c r="AC25" s="101">
        <f>$B25*$C25*(AF!AC25*blpkm*IFaf*(1-CV!AC$2)+RTF!AC25*blpkmrtf*IFrtf*(1-CV!AC$4))</f>
        <v>1973.6614922077631</v>
      </c>
      <c r="AD25" s="101">
        <f>$B25*$C25*(AF!AD25*blpkm*IFaf*(1-CV!AD$2)+RTF!AD25*blpkmrtf*IFrtf*(1-CV!AD$4))</f>
        <v>1643.7923349869307</v>
      </c>
      <c r="AE25" s="101">
        <f>$B25*$C25*(AF!AE25*blpkm*IFaf*(1-CV!AE$2)+RTF!AE25*blpkmrtf*IFrtf*(1-CV!AE$4))</f>
        <v>1377.4110168818308</v>
      </c>
      <c r="AF25" s="101">
        <f>$B25*$C25*(AF!AF25*blpkm*IFaf*(1-CV!AF$2)+RTF!AF25*blpkmrtf*IFrtf*(1-CV!AF$4))</f>
        <v>2902.0345125984686</v>
      </c>
      <c r="AG25" s="101">
        <f>$B25*$C25*(AF!AG25*blpkm*IFaf*(1-CV!AG$2)+RTF!AG25*blpkmrtf*IFrtf*(1-CV!AG$4))</f>
        <v>3556.2291514906246</v>
      </c>
      <c r="AH25" s="101">
        <f>$B25*$C25*(AF!AH25*blpkm*IFaf*(1-CV!AH$2)+RTF!AH25*blpkmrtf*IFrtf*(1-CV!AH$4))</f>
        <v>2385.0952830882557</v>
      </c>
      <c r="AI25" s="101">
        <f>$B25*$C25*(AF!AI25*blpkm*IFaf*(1-CV!AI$2)+RTF!AI25*blpkmrtf*IFrtf*(1-CV!AI$4))</f>
        <v>1973.6614922077631</v>
      </c>
      <c r="AJ25" s="101">
        <f>$B25*$C25*(AF!AJ25*blpkm*IFaf*(1-CV!AJ$2)+RTF!AJ25*blpkmrtf*IFrtf*(1-CV!AJ$4))</f>
        <v>1643.7923349869307</v>
      </c>
      <c r="AK25" s="101">
        <f>$B25*$C25*(AF!AK25*blpkm*IFaf*(1-CV!AK$2)+RTF!AK25*blpkmrtf*IFrtf*(1-CV!AK$4))</f>
        <v>1377.4110168818308</v>
      </c>
      <c r="AL25" s="101">
        <f>$B25*$C25*(AF!AL25*blpkm*IFaf*(1-CV!AL$2)+RTF!AL25*blpkmrtf*IFrtf*(1-CV!AL$4))</f>
        <v>2902.0345125984686</v>
      </c>
      <c r="AM25" s="101">
        <f>$B25*$C25*(AF!AM25*blpkm*IFaf*(1-CV!AM$2)+RTF!AM25*blpkmrtf*IFrtf*(1-CV!AM$4))</f>
        <v>3556.2291514906246</v>
      </c>
      <c r="AN25" s="101">
        <f>$B25*$C25*(AF!AN25*blpkm*IFaf*(1-CV!AN$2)+RTF!AN25*blpkmrtf*IFrtf*(1-CV!AN$4))</f>
        <v>2385.0952830882557</v>
      </c>
      <c r="AO25" s="101">
        <f>$B25*$C25*(AF!AO25*blpkm*IFaf*(1-CV!AO$2)+RTF!AO25*blpkmrtf*IFrtf*(1-CV!AO$4))</f>
        <v>1182.7256139673457</v>
      </c>
      <c r="AP25" s="101">
        <f>$B25*$C25*(AF!AP25*blpkm*IFaf*(1-CV!AP$2)+RTF!AP25*blpkmrtf*IFrtf*(1-CV!AP$4))</f>
        <v>1074.8150483655979</v>
      </c>
      <c r="AQ25" s="101">
        <f>$B25*$C25*(AF!AQ25*blpkm*IFaf*(1-CV!AQ$2)+RTF!AQ25*blpkmrtf*IFrtf*(1-CV!AQ$4))</f>
        <v>978.50220399773468</v>
      </c>
      <c r="AR25" s="101">
        <f>$B25*$C25*(AF!AR25*blpkm*IFaf*(1-CV!AR$2)+RTF!AR25*blpkmrtf*IFrtf*(1-CV!AR$4))</f>
        <v>1439.1723819334034</v>
      </c>
      <c r="AS25" s="101">
        <f>$B25*$C25*(AF!AS25*blpkm*IFaf*(1-CV!AS$2)+RTF!AS25*blpkmrtf*IFrtf*(1-CV!AS$4))</f>
        <v>1590.6324906050884</v>
      </c>
      <c r="AT25" s="101">
        <f>$B25*$C25*(AF!AT25*blpkm*IFaf*(1-CV!AT$2)+RTF!AT25*blpkmrtf*IFrtf*(1-CV!AT$4))</f>
        <v>1303.6786240349411</v>
      </c>
      <c r="AU25" s="91"/>
      <c r="AV25" s="90"/>
      <c r="AW25" s="91"/>
      <c r="AX25" s="91"/>
      <c r="AY25" s="91"/>
      <c r="AZ25" s="91"/>
      <c r="BA25" s="91"/>
      <c r="BB25" s="91"/>
    </row>
    <row r="26" spans="1:54" x14ac:dyDescent="0.25">
      <c r="A26" s="91">
        <f>pipesizes!A19</f>
        <v>160</v>
      </c>
      <c r="B26" s="94">
        <f>pipesizes!N19/1000</f>
        <v>0.11728819468879999</v>
      </c>
      <c r="C26" s="95">
        <f>pipesizes!M19</f>
        <v>19.52</v>
      </c>
      <c r="D26" s="101">
        <f>$B26*$C26*(AF!D26*blpkm*IFaf*(1-CV!D$2)+RTF!D26*blpkmrtf*IFrtf*(1-CV!D$4))</f>
        <v>8.4344940692480719E-2</v>
      </c>
      <c r="E26" s="101">
        <f>$B26*$C26*(AF!E26*blpkm*IFaf*(1-CV!E$2)+RTF!E26*blpkmrtf*IFrtf*(1-CV!E$4))</f>
        <v>6.9795266749993798E-2</v>
      </c>
      <c r="F26" s="101">
        <f>$B26*$C26*(AF!F26*blpkm*IFaf*(1-CV!F$2)+RTF!F26*blpkmrtf*IFrtf*(1-CV!F$4))</f>
        <v>5.8129990859613283E-2</v>
      </c>
      <c r="G26" s="101">
        <f>$B26*$C26*(AF!G26*blpkm*IFaf*(1-CV!G$2)+RTF!G26*blpkmrtf*IFrtf*(1-CV!G$4))</f>
        <v>4.8709857149874157E-2</v>
      </c>
      <c r="H26" s="101">
        <f>$B26*$C26*(AF!H26*blpkm*IFaf*(1-CV!H$2)+RTF!H26*blpkmrtf*IFrtf*(1-CV!H$4))</f>
        <v>0.10262563956594464</v>
      </c>
      <c r="I26" s="101">
        <f>$B26*$C26*(AF!I26*blpkm*IFaf*(1-CV!I$2)+RTF!I26*blpkmrtf*IFrtf*(1-CV!I$4))</f>
        <v>0.12576014845116304</v>
      </c>
      <c r="J26" s="101">
        <f>$B26*$C26*(AF!J26*blpkm*IFaf*(1-CV!J$2)+RTF!J26*blpkmrtf*IFrtf*(1-CV!J$4))</f>
        <v>0.15522983105202229</v>
      </c>
      <c r="K26" s="101">
        <f>$B26*$C26*(AF!K26*blpkm*IFaf*(1-CV!K$2)+RTF!K26*blpkmrtf*IFrtf*(1-CV!K$4))</f>
        <v>6.9795266749993798E-2</v>
      </c>
      <c r="L26" s="101">
        <f>$B26*$C26*(AF!L26*blpkm*IFaf*(1-CV!L$2)+RTF!L26*blpkmrtf*IFrtf*(1-CV!L$4))</f>
        <v>5.8129990859613283E-2</v>
      </c>
      <c r="M26" s="101">
        <f>$B26*$C26*(AF!M26*blpkm*IFaf*(1-CV!M$2)+RTF!M26*blpkmrtf*IFrtf*(1-CV!M$4))</f>
        <v>4.8709857149874157E-2</v>
      </c>
      <c r="N26" s="101">
        <f>$B26*$C26*(AF!N26*blpkm*IFaf*(1-CV!N$2)+RTF!N26*blpkmrtf*IFrtf*(1-CV!N$4))</f>
        <v>0.10262563956594464</v>
      </c>
      <c r="O26" s="101">
        <f>$B26*$C26*(AF!O26*blpkm*IFaf*(1-CV!O$2)+RTF!O26*blpkmrtf*IFrtf*(1-CV!O$4))</f>
        <v>0.12576014845116304</v>
      </c>
      <c r="P26" s="101">
        <f>$B26*$C26*(AF!P26*blpkm*IFaf*(1-CV!P$2)+RTF!P26*blpkmrtf*IFrtf*(1-CV!P$4))</f>
        <v>8.4344940692480719E-2</v>
      </c>
      <c r="Q26" s="101">
        <f>$B26*$C26*(AF!Q26*blpkm*IFaf*(1-CV!Q$2)+RTF!Q26*blpkmrtf*IFrtf*(1-CV!Q$4))</f>
        <v>6.9795266749993798E-2</v>
      </c>
      <c r="R26" s="101">
        <f>$B26*$C26*(AF!R26*blpkm*IFaf*(1-CV!R$2)+RTF!R26*blpkmrtf*IFrtf*(1-CV!R$4))</f>
        <v>5.8129990859613283E-2</v>
      </c>
      <c r="S26" s="101">
        <f>$B26*$C26*(AF!S26*blpkm*IFaf*(1-CV!S$2)+RTF!S26*blpkmrtf*IFrtf*(1-CV!S$4))</f>
        <v>4.8709857149874157E-2</v>
      </c>
      <c r="T26" s="101">
        <f>$B26*$C26*(AF!T26*blpkm*IFaf*(1-CV!T$2)+RTF!T26*blpkmrtf*IFrtf*(1-CV!T$4))</f>
        <v>0.10262563956594464</v>
      </c>
      <c r="U26" s="101">
        <f>$B26*$C26*(AF!U26*blpkm*IFaf*(1-CV!U$2)+RTF!U26*blpkmrtf*IFrtf*(1-CV!U$4))</f>
        <v>0.12576014845116304</v>
      </c>
      <c r="V26" s="101">
        <f>$B26*$C26*(AF!V26*blpkm*IFaf*(1-CV!V$2)+RTF!V26*blpkmrtf*IFrtf*(1-CV!V$4))</f>
        <v>8.4344940692480719E-2</v>
      </c>
      <c r="W26" s="101">
        <f>$B26*$C26*(AF!W26*blpkm*IFaf*(1-CV!W$2)+RTF!W26*blpkmrtf*IFrtf*(1-CV!W$4))</f>
        <v>6.9795266749993798E-2</v>
      </c>
      <c r="X26" s="101">
        <f>$B26*$C26*(AF!X26*blpkm*IFaf*(1-CV!X$2)+RTF!X26*blpkmrtf*IFrtf*(1-CV!X$4))</f>
        <v>5.8129990859613283E-2</v>
      </c>
      <c r="Y26" s="101">
        <f>$B26*$C26*(AF!Y26*blpkm*IFaf*(1-CV!Y$2)+RTF!Y26*blpkmrtf*IFrtf*(1-CV!Y$4))</f>
        <v>4.8709857149874157E-2</v>
      </c>
      <c r="Z26" s="101">
        <f>$B26*$C26*(AF!Z26*blpkm*IFaf*(1-CV!Z$2)+RTF!Z26*blpkmrtf*IFrtf*(1-CV!Z$4))</f>
        <v>0.10262563956594464</v>
      </c>
      <c r="AA26" s="101">
        <f>$B26*$C26*(AF!AA26*blpkm*IFaf*(1-CV!AA$2)+RTF!AA26*blpkmrtf*IFrtf*(1-CV!AA$4))</f>
        <v>0.12576014845116304</v>
      </c>
      <c r="AB26" s="101">
        <f>$B26*$C26*(AF!AB26*blpkm*IFaf*(1-CV!AB$2)+RTF!AB26*blpkmrtf*IFrtf*(1-CV!AB$4))</f>
        <v>8.4344940692480719E-2</v>
      </c>
      <c r="AC26" s="101">
        <f>$B26*$C26*(AF!AC26*blpkm*IFaf*(1-CV!AC$2)+RTF!AC26*blpkmrtf*IFrtf*(1-CV!AC$4))</f>
        <v>6.9795266749993798E-2</v>
      </c>
      <c r="AD26" s="101">
        <f>$B26*$C26*(AF!AD26*blpkm*IFaf*(1-CV!AD$2)+RTF!AD26*blpkmrtf*IFrtf*(1-CV!AD$4))</f>
        <v>5.8129990859613283E-2</v>
      </c>
      <c r="AE26" s="101">
        <f>$B26*$C26*(AF!AE26*blpkm*IFaf*(1-CV!AE$2)+RTF!AE26*blpkmrtf*IFrtf*(1-CV!AE$4))</f>
        <v>4.8709857149874157E-2</v>
      </c>
      <c r="AF26" s="101">
        <f>$B26*$C26*(AF!AF26*blpkm*IFaf*(1-CV!AF$2)+RTF!AF26*blpkmrtf*IFrtf*(1-CV!AF$4))</f>
        <v>0.10262563956594464</v>
      </c>
      <c r="AG26" s="101">
        <f>$B26*$C26*(AF!AG26*blpkm*IFaf*(1-CV!AG$2)+RTF!AG26*blpkmrtf*IFrtf*(1-CV!AG$4))</f>
        <v>0.12576014845116304</v>
      </c>
      <c r="AH26" s="101">
        <f>$B26*$C26*(AF!AH26*blpkm*IFaf*(1-CV!AH$2)+RTF!AH26*blpkmrtf*IFrtf*(1-CV!AH$4))</f>
        <v>8.4344940692480719E-2</v>
      </c>
      <c r="AI26" s="101">
        <f>$B26*$C26*(AF!AI26*blpkm*IFaf*(1-CV!AI$2)+RTF!AI26*blpkmrtf*IFrtf*(1-CV!AI$4))</f>
        <v>6.9795266749993798E-2</v>
      </c>
      <c r="AJ26" s="101">
        <f>$B26*$C26*(AF!AJ26*blpkm*IFaf*(1-CV!AJ$2)+RTF!AJ26*blpkmrtf*IFrtf*(1-CV!AJ$4))</f>
        <v>5.8129990859613283E-2</v>
      </c>
      <c r="AK26" s="101">
        <f>$B26*$C26*(AF!AK26*blpkm*IFaf*(1-CV!AK$2)+RTF!AK26*blpkmrtf*IFrtf*(1-CV!AK$4))</f>
        <v>4.8709857149874157E-2</v>
      </c>
      <c r="AL26" s="101">
        <f>$B26*$C26*(AF!AL26*blpkm*IFaf*(1-CV!AL$2)+RTF!AL26*blpkmrtf*IFrtf*(1-CV!AL$4))</f>
        <v>0.10262563956594464</v>
      </c>
      <c r="AM26" s="101">
        <f>$B26*$C26*(AF!AM26*blpkm*IFaf*(1-CV!AM$2)+RTF!AM26*blpkmrtf*IFrtf*(1-CV!AM$4))</f>
        <v>0.12576014845116304</v>
      </c>
      <c r="AN26" s="101">
        <f>$B26*$C26*(AF!AN26*blpkm*IFaf*(1-CV!AN$2)+RTF!AN26*blpkmrtf*IFrtf*(1-CV!AN$4))</f>
        <v>8.4344940692480719E-2</v>
      </c>
      <c r="AO26" s="101">
        <f>$B26*$C26*(AF!AO26*blpkm*IFaf*(1-CV!AO$2)+RTF!AO26*blpkmrtf*IFrtf*(1-CV!AO$4))</f>
        <v>4.1825130623874662E-2</v>
      </c>
      <c r="AP26" s="101">
        <f>$B26*$C26*(AF!AP26*blpkm*IFaf*(1-CV!AP$2)+RTF!AP26*blpkmrtf*IFrtf*(1-CV!AP$4))</f>
        <v>3.8009052364734244E-2</v>
      </c>
      <c r="AQ26" s="101">
        <f>$B26*$C26*(AF!AQ26*blpkm*IFaf*(1-CV!AQ$2)+RTF!AQ26*blpkmrtf*IFrtf*(1-CV!AQ$4))</f>
        <v>3.4603108290410668E-2</v>
      </c>
      <c r="AR26" s="101">
        <f>$B26*$C26*(AF!AR26*blpkm*IFaf*(1-CV!AR$2)+RTF!AR26*blpkmrtf*IFrtf*(1-CV!AR$4))</f>
        <v>5.0893945437372891E-2</v>
      </c>
      <c r="AS26" s="101">
        <f>$B26*$C26*(AF!AS26*blpkm*IFaf*(1-CV!AS$2)+RTF!AS26*blpkmrtf*IFrtf*(1-CV!AS$4))</f>
        <v>5.6250081091059993E-2</v>
      </c>
      <c r="AT26" s="101">
        <f>$B26*$C26*(AF!AT26*blpkm*IFaf*(1-CV!AT$2)+RTF!AT26*blpkmrtf*IFrtf*(1-CV!AT$4))</f>
        <v>4.6102433309878454E-2</v>
      </c>
      <c r="AU26" s="91"/>
      <c r="AV26" s="90"/>
      <c r="AW26" s="91"/>
      <c r="AX26" s="91"/>
      <c r="AY26" s="91"/>
      <c r="AZ26" s="91"/>
      <c r="BA26" s="91"/>
      <c r="BB26" s="91"/>
    </row>
    <row r="27" spans="1:54" x14ac:dyDescent="0.25">
      <c r="A27" s="91">
        <f>pipesizes!A20</f>
        <v>168</v>
      </c>
      <c r="B27" s="94">
        <f>pipesizes!N20/1000</f>
        <v>1.246815112167045</v>
      </c>
      <c r="C27" s="95">
        <f>pipesizes!M20</f>
        <v>21.520799999999994</v>
      </c>
      <c r="D27" s="101">
        <f>$B27*$C27*(AF!D27*blpkm*IFaf*(1-CV!D$2)+RTF!D27*blpkmrtf*IFrtf*(1-CV!D$4))</f>
        <v>0.98851984237282209</v>
      </c>
      <c r="E27" s="101">
        <f>$B27*$C27*(AF!E27*blpkm*IFaf*(1-CV!E$2)+RTF!E27*blpkmrtf*IFrtf*(1-CV!E$4))</f>
        <v>0.81799815756137817</v>
      </c>
      <c r="F27" s="101">
        <f>$B27*$C27*(AF!F27*blpkm*IFaf*(1-CV!F$2)+RTF!F27*blpkmrtf*IFrtf*(1-CV!F$4))</f>
        <v>0.68128152002839992</v>
      </c>
      <c r="G27" s="101">
        <f>$B27*$C27*(AF!G27*blpkm*IFaf*(1-CV!G$2)+RTF!G27*blpkmrtf*IFrtf*(1-CV!G$4))</f>
        <v>0.57087787265572021</v>
      </c>
      <c r="H27" s="101">
        <f>$B27*$C27*(AF!H27*blpkm*IFaf*(1-CV!H$2)+RTF!H27*blpkmrtf*IFrtf*(1-CV!H$4))</f>
        <v>1.2027690127498258</v>
      </c>
      <c r="I27" s="101">
        <f>$B27*$C27*(AF!I27*blpkm*IFaf*(1-CV!I$2)+RTF!I27*blpkmrtf*IFrtf*(1-CV!I$4))</f>
        <v>1.4739046717334296</v>
      </c>
      <c r="J27" s="101">
        <f>$B27*$C27*(AF!J27*blpkm*IFaf*(1-CV!J$2)+RTF!J27*blpkmrtf*IFrtf*(1-CV!J$4))</f>
        <v>1.8192883516578799</v>
      </c>
      <c r="K27" s="101">
        <f>$B27*$C27*(AF!K27*blpkm*IFaf*(1-CV!K$2)+RTF!K27*blpkmrtf*IFrtf*(1-CV!K$4))</f>
        <v>0.81799815756137817</v>
      </c>
      <c r="L27" s="101">
        <f>$B27*$C27*(AF!L27*blpkm*IFaf*(1-CV!L$2)+RTF!L27*blpkmrtf*IFrtf*(1-CV!L$4))</f>
        <v>0.68128152002839992</v>
      </c>
      <c r="M27" s="101">
        <f>$B27*$C27*(AF!M27*blpkm*IFaf*(1-CV!M$2)+RTF!M27*blpkmrtf*IFrtf*(1-CV!M$4))</f>
        <v>0.57087787265572021</v>
      </c>
      <c r="N27" s="101">
        <f>$B27*$C27*(AF!N27*blpkm*IFaf*(1-CV!N$2)+RTF!N27*blpkmrtf*IFrtf*(1-CV!N$4))</f>
        <v>1.2027690127498258</v>
      </c>
      <c r="O27" s="101">
        <f>$B27*$C27*(AF!O27*blpkm*IFaf*(1-CV!O$2)+RTF!O27*blpkmrtf*IFrtf*(1-CV!O$4))</f>
        <v>1.4739046717334296</v>
      </c>
      <c r="P27" s="101">
        <f>$B27*$C27*(AF!P27*blpkm*IFaf*(1-CV!P$2)+RTF!P27*blpkmrtf*IFrtf*(1-CV!P$4))</f>
        <v>0.98851984237282209</v>
      </c>
      <c r="Q27" s="101">
        <f>$B27*$C27*(AF!Q27*blpkm*IFaf*(1-CV!Q$2)+RTF!Q27*blpkmrtf*IFrtf*(1-CV!Q$4))</f>
        <v>0.81799815756137817</v>
      </c>
      <c r="R27" s="101">
        <f>$B27*$C27*(AF!R27*blpkm*IFaf*(1-CV!R$2)+RTF!R27*blpkmrtf*IFrtf*(1-CV!R$4))</f>
        <v>0.68128152002839992</v>
      </c>
      <c r="S27" s="101">
        <f>$B27*$C27*(AF!S27*blpkm*IFaf*(1-CV!S$2)+RTF!S27*blpkmrtf*IFrtf*(1-CV!S$4))</f>
        <v>0.57087787265572021</v>
      </c>
      <c r="T27" s="101">
        <f>$B27*$C27*(AF!T27*blpkm*IFaf*(1-CV!T$2)+RTF!T27*blpkmrtf*IFrtf*(1-CV!T$4))</f>
        <v>1.2027690127498258</v>
      </c>
      <c r="U27" s="101">
        <f>$B27*$C27*(AF!U27*blpkm*IFaf*(1-CV!U$2)+RTF!U27*blpkmrtf*IFrtf*(1-CV!U$4))</f>
        <v>1.4739046717334296</v>
      </c>
      <c r="V27" s="101">
        <f>$B27*$C27*(AF!V27*blpkm*IFaf*(1-CV!V$2)+RTF!V27*blpkmrtf*IFrtf*(1-CV!V$4))</f>
        <v>0.98851984237282209</v>
      </c>
      <c r="W27" s="101">
        <f>$B27*$C27*(AF!W27*blpkm*IFaf*(1-CV!W$2)+RTF!W27*blpkmrtf*IFrtf*(1-CV!W$4))</f>
        <v>0.81799815756137817</v>
      </c>
      <c r="X27" s="101">
        <f>$B27*$C27*(AF!X27*blpkm*IFaf*(1-CV!X$2)+RTF!X27*blpkmrtf*IFrtf*(1-CV!X$4))</f>
        <v>0.68128152002839992</v>
      </c>
      <c r="Y27" s="101">
        <f>$B27*$C27*(AF!Y27*blpkm*IFaf*(1-CV!Y$2)+RTF!Y27*blpkmrtf*IFrtf*(1-CV!Y$4))</f>
        <v>0.57087787265572021</v>
      </c>
      <c r="Z27" s="101">
        <f>$B27*$C27*(AF!Z27*blpkm*IFaf*(1-CV!Z$2)+RTF!Z27*blpkmrtf*IFrtf*(1-CV!Z$4))</f>
        <v>1.2027690127498258</v>
      </c>
      <c r="AA27" s="101">
        <f>$B27*$C27*(AF!AA27*blpkm*IFaf*(1-CV!AA$2)+RTF!AA27*blpkmrtf*IFrtf*(1-CV!AA$4))</f>
        <v>1.4739046717334296</v>
      </c>
      <c r="AB27" s="101">
        <f>$B27*$C27*(AF!AB27*blpkm*IFaf*(1-CV!AB$2)+RTF!AB27*blpkmrtf*IFrtf*(1-CV!AB$4))</f>
        <v>0.98851984237282209</v>
      </c>
      <c r="AC27" s="101">
        <f>$B27*$C27*(AF!AC27*blpkm*IFaf*(1-CV!AC$2)+RTF!AC27*blpkmrtf*IFrtf*(1-CV!AC$4))</f>
        <v>0.81799815756137817</v>
      </c>
      <c r="AD27" s="101">
        <f>$B27*$C27*(AF!AD27*blpkm*IFaf*(1-CV!AD$2)+RTF!AD27*blpkmrtf*IFrtf*(1-CV!AD$4))</f>
        <v>0.68128152002839992</v>
      </c>
      <c r="AE27" s="101">
        <f>$B27*$C27*(AF!AE27*blpkm*IFaf*(1-CV!AE$2)+RTF!AE27*blpkmrtf*IFrtf*(1-CV!AE$4))</f>
        <v>0.57087787265572021</v>
      </c>
      <c r="AF27" s="101">
        <f>$B27*$C27*(AF!AF27*blpkm*IFaf*(1-CV!AF$2)+RTF!AF27*blpkmrtf*IFrtf*(1-CV!AF$4))</f>
        <v>1.2027690127498258</v>
      </c>
      <c r="AG27" s="101">
        <f>$B27*$C27*(AF!AG27*blpkm*IFaf*(1-CV!AG$2)+RTF!AG27*blpkmrtf*IFrtf*(1-CV!AG$4))</f>
        <v>1.4739046717334296</v>
      </c>
      <c r="AH27" s="101">
        <f>$B27*$C27*(AF!AH27*blpkm*IFaf*(1-CV!AH$2)+RTF!AH27*blpkmrtf*IFrtf*(1-CV!AH$4))</f>
        <v>0.98851984237282209</v>
      </c>
      <c r="AI27" s="101">
        <f>$B27*$C27*(AF!AI27*blpkm*IFaf*(1-CV!AI$2)+RTF!AI27*blpkmrtf*IFrtf*(1-CV!AI$4))</f>
        <v>0.81799815756137817</v>
      </c>
      <c r="AJ27" s="101">
        <f>$B27*$C27*(AF!AJ27*blpkm*IFaf*(1-CV!AJ$2)+RTF!AJ27*blpkmrtf*IFrtf*(1-CV!AJ$4))</f>
        <v>0.68128152002839992</v>
      </c>
      <c r="AK27" s="101">
        <f>$B27*$C27*(AF!AK27*blpkm*IFaf*(1-CV!AK$2)+RTF!AK27*blpkmrtf*IFrtf*(1-CV!AK$4))</f>
        <v>0.57087787265572021</v>
      </c>
      <c r="AL27" s="101">
        <f>$B27*$C27*(AF!AL27*blpkm*IFaf*(1-CV!AL$2)+RTF!AL27*blpkmrtf*IFrtf*(1-CV!AL$4))</f>
        <v>1.2027690127498258</v>
      </c>
      <c r="AM27" s="101">
        <f>$B27*$C27*(AF!AM27*blpkm*IFaf*(1-CV!AM$2)+RTF!AM27*blpkmrtf*IFrtf*(1-CV!AM$4))</f>
        <v>1.4739046717334296</v>
      </c>
      <c r="AN27" s="101">
        <f>$B27*$C27*(AF!AN27*blpkm*IFaf*(1-CV!AN$2)+RTF!AN27*blpkmrtf*IFrtf*(1-CV!AN$4))</f>
        <v>0.98851984237282209</v>
      </c>
      <c r="AO27" s="101">
        <f>$B27*$C27*(AF!AO27*blpkm*IFaf*(1-CV!AO$2)+RTF!AO27*blpkmrtf*IFrtf*(1-CV!AO$4))</f>
        <v>0.49018911142848365</v>
      </c>
      <c r="AP27" s="101">
        <f>$B27*$C27*(AF!AP27*blpkm*IFaf*(1-CV!AP$2)+RTF!AP27*blpkmrtf*IFrtf*(1-CV!AP$4))</f>
        <v>0.44546480374343317</v>
      </c>
      <c r="AQ27" s="101">
        <f>$B27*$C27*(AF!AQ27*blpkm*IFaf*(1-CV!AQ$2)+RTF!AQ27*blpkmrtf*IFrtf*(1-CV!AQ$4))</f>
        <v>0.40554725478508602</v>
      </c>
      <c r="AR27" s="101">
        <f>$B27*$C27*(AF!AR27*blpkm*IFaf*(1-CV!AR$2)+RTF!AR27*blpkmrtf*IFrtf*(1-CV!AR$4))</f>
        <v>0.59647531326046588</v>
      </c>
      <c r="AS27" s="101">
        <f>$B27*$C27*(AF!AS27*blpkm*IFaf*(1-CV!AS$2)+RTF!AS27*blpkmrtf*IFrtf*(1-CV!AS$4))</f>
        <v>0.65924904134232398</v>
      </c>
      <c r="AT27" s="101">
        <f>$B27*$C27*(AF!AT27*blpkm*IFaf*(1-CV!AT$2)+RTF!AT27*blpkmrtf*IFrtf*(1-CV!AT$4))</f>
        <v>0.54031895374309513</v>
      </c>
      <c r="AU27" s="91"/>
      <c r="AV27" s="90"/>
      <c r="AW27" s="91"/>
      <c r="AX27" s="91"/>
      <c r="AY27" s="91"/>
      <c r="AZ27" s="91"/>
      <c r="BA27" s="91"/>
      <c r="BB27" s="91"/>
    </row>
    <row r="28" spans="1:54" x14ac:dyDescent="0.25">
      <c r="A28" s="91">
        <f>pipesizes!A21</f>
        <v>180</v>
      </c>
      <c r="B28" s="94">
        <f>pipesizes!N21/1000</f>
        <v>103.13460651213624</v>
      </c>
      <c r="C28" s="95">
        <f>pipesizes!M21</f>
        <v>24.704999999999995</v>
      </c>
      <c r="D28" s="101">
        <f>$B28*$C28*(AF!D28*blpkm*IFaf*(1-CV!D$2)+RTF!D28*blpkmrtf*IFrtf*(1-CV!D$4))</f>
        <v>93.867271993440696</v>
      </c>
      <c r="E28" s="101">
        <f>$B28*$C28*(AF!E28*blpkm*IFaf*(1-CV!E$2)+RTF!E28*blpkmrtf*IFrtf*(1-CV!E$4))</f>
        <v>77.674976520085167</v>
      </c>
      <c r="F28" s="101">
        <f>$B28*$C28*(AF!F28*blpkm*IFaf*(1-CV!F$2)+RTF!F28*blpkmrtf*IFrtf*(1-CV!F$4))</f>
        <v>64.692720371809855</v>
      </c>
      <c r="G28" s="101">
        <f>$B28*$C28*(AF!G28*blpkm*IFaf*(1-CV!G$2)+RTF!G28*blpkmrtf*IFrtf*(1-CV!G$4))</f>
        <v>54.20907729983729</v>
      </c>
      <c r="H28" s="101">
        <f>$B28*$C28*(AF!H28*blpkm*IFaf*(1-CV!H$2)+RTF!H28*blpkmrtf*IFrtf*(1-CV!H$4))</f>
        <v>114.21181571233383</v>
      </c>
      <c r="I28" s="101">
        <f>$B28*$C28*(AF!I28*blpkm*IFaf*(1-CV!I$2)+RTF!I28*blpkmrtf*IFrtf*(1-CV!I$4))</f>
        <v>139.95815236435615</v>
      </c>
      <c r="J28" s="101">
        <f>$B28*$C28*(AF!J28*blpkm*IFaf*(1-CV!J$2)+RTF!J28*blpkmrtf*IFrtf*(1-CV!J$4))</f>
        <v>172.75488788333473</v>
      </c>
      <c r="K28" s="101">
        <f>$B28*$C28*(AF!K28*blpkm*IFaf*(1-CV!K$2)+RTF!K28*blpkmrtf*IFrtf*(1-CV!K$4))</f>
        <v>77.674976520085167</v>
      </c>
      <c r="L28" s="101">
        <f>$B28*$C28*(AF!L28*blpkm*IFaf*(1-CV!L$2)+RTF!L28*blpkmrtf*IFrtf*(1-CV!L$4))</f>
        <v>64.692720371809855</v>
      </c>
      <c r="M28" s="101">
        <f>$B28*$C28*(AF!M28*blpkm*IFaf*(1-CV!M$2)+RTF!M28*blpkmrtf*IFrtf*(1-CV!M$4))</f>
        <v>54.20907729983729</v>
      </c>
      <c r="N28" s="101">
        <f>$B28*$C28*(AF!N28*blpkm*IFaf*(1-CV!N$2)+RTF!N28*blpkmrtf*IFrtf*(1-CV!N$4))</f>
        <v>114.21181571233383</v>
      </c>
      <c r="O28" s="101">
        <f>$B28*$C28*(AF!O28*blpkm*IFaf*(1-CV!O$2)+RTF!O28*blpkmrtf*IFrtf*(1-CV!O$4))</f>
        <v>139.95815236435615</v>
      </c>
      <c r="P28" s="101">
        <f>$B28*$C28*(AF!P28*blpkm*IFaf*(1-CV!P$2)+RTF!P28*blpkmrtf*IFrtf*(1-CV!P$4))</f>
        <v>93.867271993440696</v>
      </c>
      <c r="Q28" s="101">
        <f>$B28*$C28*(AF!Q28*blpkm*IFaf*(1-CV!Q$2)+RTF!Q28*blpkmrtf*IFrtf*(1-CV!Q$4))</f>
        <v>77.674976520085167</v>
      </c>
      <c r="R28" s="101">
        <f>$B28*$C28*(AF!R28*blpkm*IFaf*(1-CV!R$2)+RTF!R28*blpkmrtf*IFrtf*(1-CV!R$4))</f>
        <v>64.692720371809855</v>
      </c>
      <c r="S28" s="101">
        <f>$B28*$C28*(AF!S28*blpkm*IFaf*(1-CV!S$2)+RTF!S28*blpkmrtf*IFrtf*(1-CV!S$4))</f>
        <v>54.20907729983729</v>
      </c>
      <c r="T28" s="101">
        <f>$B28*$C28*(AF!T28*blpkm*IFaf*(1-CV!T$2)+RTF!T28*blpkmrtf*IFrtf*(1-CV!T$4))</f>
        <v>114.21181571233383</v>
      </c>
      <c r="U28" s="101">
        <f>$B28*$C28*(AF!U28*blpkm*IFaf*(1-CV!U$2)+RTF!U28*blpkmrtf*IFrtf*(1-CV!U$4))</f>
        <v>139.95815236435615</v>
      </c>
      <c r="V28" s="101">
        <f>$B28*$C28*(AF!V28*blpkm*IFaf*(1-CV!V$2)+RTF!V28*blpkmrtf*IFrtf*(1-CV!V$4))</f>
        <v>93.867271993440696</v>
      </c>
      <c r="W28" s="101">
        <f>$B28*$C28*(AF!W28*blpkm*IFaf*(1-CV!W$2)+RTF!W28*blpkmrtf*IFrtf*(1-CV!W$4))</f>
        <v>77.674976520085167</v>
      </c>
      <c r="X28" s="101">
        <f>$B28*$C28*(AF!X28*blpkm*IFaf*(1-CV!X$2)+RTF!X28*blpkmrtf*IFrtf*(1-CV!X$4))</f>
        <v>64.692720371809855</v>
      </c>
      <c r="Y28" s="101">
        <f>$B28*$C28*(AF!Y28*blpkm*IFaf*(1-CV!Y$2)+RTF!Y28*blpkmrtf*IFrtf*(1-CV!Y$4))</f>
        <v>54.20907729983729</v>
      </c>
      <c r="Z28" s="101">
        <f>$B28*$C28*(AF!Z28*blpkm*IFaf*(1-CV!Z$2)+RTF!Z28*blpkmrtf*IFrtf*(1-CV!Z$4))</f>
        <v>114.21181571233383</v>
      </c>
      <c r="AA28" s="101">
        <f>$B28*$C28*(AF!AA28*blpkm*IFaf*(1-CV!AA$2)+RTF!AA28*blpkmrtf*IFrtf*(1-CV!AA$4))</f>
        <v>139.95815236435615</v>
      </c>
      <c r="AB28" s="101">
        <f>$B28*$C28*(AF!AB28*blpkm*IFaf*(1-CV!AB$2)+RTF!AB28*blpkmrtf*IFrtf*(1-CV!AB$4))</f>
        <v>93.867271993440696</v>
      </c>
      <c r="AC28" s="101">
        <f>$B28*$C28*(AF!AC28*blpkm*IFaf*(1-CV!AC$2)+RTF!AC28*blpkmrtf*IFrtf*(1-CV!AC$4))</f>
        <v>77.674976520085167</v>
      </c>
      <c r="AD28" s="101">
        <f>$B28*$C28*(AF!AD28*blpkm*IFaf*(1-CV!AD$2)+RTF!AD28*blpkmrtf*IFrtf*(1-CV!AD$4))</f>
        <v>64.692720371809855</v>
      </c>
      <c r="AE28" s="101">
        <f>$B28*$C28*(AF!AE28*blpkm*IFaf*(1-CV!AE$2)+RTF!AE28*blpkmrtf*IFrtf*(1-CV!AE$4))</f>
        <v>54.20907729983729</v>
      </c>
      <c r="AF28" s="101">
        <f>$B28*$C28*(AF!AF28*blpkm*IFaf*(1-CV!AF$2)+RTF!AF28*blpkmrtf*IFrtf*(1-CV!AF$4))</f>
        <v>114.21181571233383</v>
      </c>
      <c r="AG28" s="101">
        <f>$B28*$C28*(AF!AG28*blpkm*IFaf*(1-CV!AG$2)+RTF!AG28*blpkmrtf*IFrtf*(1-CV!AG$4))</f>
        <v>139.95815236435615</v>
      </c>
      <c r="AH28" s="101">
        <f>$B28*$C28*(AF!AH28*blpkm*IFaf*(1-CV!AH$2)+RTF!AH28*blpkmrtf*IFrtf*(1-CV!AH$4))</f>
        <v>93.867271993440696</v>
      </c>
      <c r="AI28" s="101">
        <f>$B28*$C28*(AF!AI28*blpkm*IFaf*(1-CV!AI$2)+RTF!AI28*blpkmrtf*IFrtf*(1-CV!AI$4))</f>
        <v>77.674976520085167</v>
      </c>
      <c r="AJ28" s="101">
        <f>$B28*$C28*(AF!AJ28*blpkm*IFaf*(1-CV!AJ$2)+RTF!AJ28*blpkmrtf*IFrtf*(1-CV!AJ$4))</f>
        <v>64.692720371809855</v>
      </c>
      <c r="AK28" s="101">
        <f>$B28*$C28*(AF!AK28*blpkm*IFaf*(1-CV!AK$2)+RTF!AK28*blpkmrtf*IFrtf*(1-CV!AK$4))</f>
        <v>54.20907729983729</v>
      </c>
      <c r="AL28" s="101">
        <f>$B28*$C28*(AF!AL28*blpkm*IFaf*(1-CV!AL$2)+RTF!AL28*blpkmrtf*IFrtf*(1-CV!AL$4))</f>
        <v>114.21181571233383</v>
      </c>
      <c r="AM28" s="101">
        <f>$B28*$C28*(AF!AM28*blpkm*IFaf*(1-CV!AM$2)+RTF!AM28*blpkmrtf*IFrtf*(1-CV!AM$4))</f>
        <v>139.95815236435615</v>
      </c>
      <c r="AN28" s="101">
        <f>$B28*$C28*(AF!AN28*blpkm*IFaf*(1-CV!AN$2)+RTF!AN28*blpkmrtf*IFrtf*(1-CV!AN$4))</f>
        <v>93.867271993440696</v>
      </c>
      <c r="AO28" s="101">
        <f>$B28*$C28*(AF!AO28*blpkm*IFaf*(1-CV!AO$2)+RTF!AO28*blpkmrtf*IFrtf*(1-CV!AO$4))</f>
        <v>46.547082494806112</v>
      </c>
      <c r="AP28" s="101">
        <f>$B28*$C28*(AF!AP28*blpkm*IFaf*(1-CV!AP$2)+RTF!AP28*blpkmrtf*IFrtf*(1-CV!AP$4))</f>
        <v>42.300178614643407</v>
      </c>
      <c r="AQ28" s="101">
        <f>$B28*$C28*(AF!AQ28*blpkm*IFaf*(1-CV!AQ$2)+RTF!AQ28*blpkmrtf*IFrtf*(1-CV!AQ$4))</f>
        <v>38.509712035449049</v>
      </c>
      <c r="AR28" s="101">
        <f>$B28*$C28*(AF!AR28*blpkm*IFaf*(1-CV!AR$2)+RTF!AR28*blpkmrtf*IFrtf*(1-CV!AR$4))</f>
        <v>56.639743652284068</v>
      </c>
      <c r="AS28" s="101">
        <f>$B28*$C28*(AF!AS28*blpkm*IFaf*(1-CV!AS$2)+RTF!AS28*blpkmrtf*IFrtf*(1-CV!AS$4))</f>
        <v>62.600573526733598</v>
      </c>
      <c r="AT28" s="101">
        <f>$B28*$C28*(AF!AT28*blpkm*IFaf*(1-CV!AT$2)+RTF!AT28*blpkmrtf*IFrtf*(1-CV!AT$4))</f>
        <v>51.307281877591208</v>
      </c>
      <c r="AU28" s="91"/>
      <c r="AV28" s="90"/>
      <c r="AW28" s="91"/>
      <c r="AX28" s="91"/>
      <c r="AY28" s="91"/>
      <c r="AZ28" s="91"/>
      <c r="BA28" s="91"/>
      <c r="BB28" s="91"/>
    </row>
    <row r="29" spans="1:54" x14ac:dyDescent="0.25">
      <c r="A29" s="91">
        <f>pipesizes!A22</f>
        <v>200</v>
      </c>
      <c r="B29" s="94">
        <f>pipesizes!N22/1000</f>
        <v>1414.9522055319303</v>
      </c>
      <c r="C29" s="95">
        <f>pipesizes!M22</f>
        <v>30.5</v>
      </c>
      <c r="D29" s="101">
        <f>$B29*$C29*(AF!D29*blpkm*IFaf*(1-CV!D$2)+RTF!D29*blpkmrtf*IFrtf*(1-CV!D$4))</f>
        <v>1589.8880021415982</v>
      </c>
      <c r="E29" s="101">
        <f>$B29*$C29*(AF!E29*blpkm*IFaf*(1-CV!E$2)+RTF!E29*blpkmrtf*IFrtf*(1-CV!E$4))</f>
        <v>1315.6290857642414</v>
      </c>
      <c r="F29" s="101">
        <f>$B29*$C29*(AF!F29*blpkm*IFaf*(1-CV!F$2)+RTF!F29*blpkmrtf*IFrtf*(1-CV!F$4))</f>
        <v>1095.7405894594353</v>
      </c>
      <c r="G29" s="101">
        <f>$B29*$C29*(AF!G29*blpkm*IFaf*(1-CV!G$2)+RTF!G29*blpkmrtf*IFrtf*(1-CV!G$4))</f>
        <v>918.17264714159739</v>
      </c>
      <c r="H29" s="101">
        <f>$B29*$C29*(AF!H29*blpkm*IFaf*(1-CV!H$2)+RTF!H29*blpkmrtf*IFrtf*(1-CV!H$4))</f>
        <v>1934.4761134267933</v>
      </c>
      <c r="I29" s="101">
        <f>$B29*$C29*(AF!I29*blpkm*IFaf*(1-CV!I$2)+RTF!I29*blpkmrtf*IFrtf*(1-CV!I$4))</f>
        <v>2370.5577302975721</v>
      </c>
      <c r="J29" s="101">
        <f>$B29*$C29*(AF!J29*blpkm*IFaf*(1-CV!J$2)+RTF!J29*blpkmrtf*IFrtf*(1-CV!J$4))</f>
        <v>2926.0563104062908</v>
      </c>
      <c r="K29" s="101">
        <f>$B29*$C29*(AF!K29*blpkm*IFaf*(1-CV!K$2)+RTF!K29*blpkmrtf*IFrtf*(1-CV!K$4))</f>
        <v>1315.6290857642414</v>
      </c>
      <c r="L29" s="101">
        <f>$B29*$C29*(AF!L29*blpkm*IFaf*(1-CV!L$2)+RTF!L29*blpkmrtf*IFrtf*(1-CV!L$4))</f>
        <v>1095.7405894594353</v>
      </c>
      <c r="M29" s="101">
        <f>$B29*$C29*(AF!M29*blpkm*IFaf*(1-CV!M$2)+RTF!M29*blpkmrtf*IFrtf*(1-CV!M$4))</f>
        <v>918.17264714159739</v>
      </c>
      <c r="N29" s="101">
        <f>$B29*$C29*(AF!N29*blpkm*IFaf*(1-CV!N$2)+RTF!N29*blpkmrtf*IFrtf*(1-CV!N$4))</f>
        <v>1934.4761134267933</v>
      </c>
      <c r="O29" s="101">
        <f>$B29*$C29*(AF!O29*blpkm*IFaf*(1-CV!O$2)+RTF!O29*blpkmrtf*IFrtf*(1-CV!O$4))</f>
        <v>2370.5577302975721</v>
      </c>
      <c r="P29" s="101">
        <f>$B29*$C29*(AF!P29*blpkm*IFaf*(1-CV!P$2)+RTF!P29*blpkmrtf*IFrtf*(1-CV!P$4))</f>
        <v>1589.8880021415982</v>
      </c>
      <c r="Q29" s="101">
        <f>$B29*$C29*(AF!Q29*blpkm*IFaf*(1-CV!Q$2)+RTF!Q29*blpkmrtf*IFrtf*(1-CV!Q$4))</f>
        <v>1315.6290857642414</v>
      </c>
      <c r="R29" s="101">
        <f>$B29*$C29*(AF!R29*blpkm*IFaf*(1-CV!R$2)+RTF!R29*blpkmrtf*IFrtf*(1-CV!R$4))</f>
        <v>1095.7405894594353</v>
      </c>
      <c r="S29" s="101">
        <f>$B29*$C29*(AF!S29*blpkm*IFaf*(1-CV!S$2)+RTF!S29*blpkmrtf*IFrtf*(1-CV!S$4))</f>
        <v>918.17264714159739</v>
      </c>
      <c r="T29" s="101">
        <f>$B29*$C29*(AF!T29*blpkm*IFaf*(1-CV!T$2)+RTF!T29*blpkmrtf*IFrtf*(1-CV!T$4))</f>
        <v>1934.4761134267933</v>
      </c>
      <c r="U29" s="101">
        <f>$B29*$C29*(AF!U29*blpkm*IFaf*(1-CV!U$2)+RTF!U29*blpkmrtf*IFrtf*(1-CV!U$4))</f>
        <v>2370.5577302975721</v>
      </c>
      <c r="V29" s="101">
        <f>$B29*$C29*(AF!V29*blpkm*IFaf*(1-CV!V$2)+RTF!V29*blpkmrtf*IFrtf*(1-CV!V$4))</f>
        <v>1589.8880021415982</v>
      </c>
      <c r="W29" s="101">
        <f>$B29*$C29*(AF!W29*blpkm*IFaf*(1-CV!W$2)+RTF!W29*blpkmrtf*IFrtf*(1-CV!W$4))</f>
        <v>1315.6290857642414</v>
      </c>
      <c r="X29" s="101">
        <f>$B29*$C29*(AF!X29*blpkm*IFaf*(1-CV!X$2)+RTF!X29*blpkmrtf*IFrtf*(1-CV!X$4))</f>
        <v>1095.7405894594353</v>
      </c>
      <c r="Y29" s="101">
        <f>$B29*$C29*(AF!Y29*blpkm*IFaf*(1-CV!Y$2)+RTF!Y29*blpkmrtf*IFrtf*(1-CV!Y$4))</f>
        <v>918.17264714159739</v>
      </c>
      <c r="Z29" s="101">
        <f>$B29*$C29*(AF!Z29*blpkm*IFaf*(1-CV!Z$2)+RTF!Z29*blpkmrtf*IFrtf*(1-CV!Z$4))</f>
        <v>1934.4761134267933</v>
      </c>
      <c r="AA29" s="101">
        <f>$B29*$C29*(AF!AA29*blpkm*IFaf*(1-CV!AA$2)+RTF!AA29*blpkmrtf*IFrtf*(1-CV!AA$4))</f>
        <v>2370.5577302975721</v>
      </c>
      <c r="AB29" s="101">
        <f>$B29*$C29*(AF!AB29*blpkm*IFaf*(1-CV!AB$2)+RTF!AB29*blpkmrtf*IFrtf*(1-CV!AB$4))</f>
        <v>1589.8880021415982</v>
      </c>
      <c r="AC29" s="101">
        <f>$B29*$C29*(AF!AC29*blpkm*IFaf*(1-CV!AC$2)+RTF!AC29*blpkmrtf*IFrtf*(1-CV!AC$4))</f>
        <v>1315.6290857642414</v>
      </c>
      <c r="AD29" s="101">
        <f>$B29*$C29*(AF!AD29*blpkm*IFaf*(1-CV!AD$2)+RTF!AD29*blpkmrtf*IFrtf*(1-CV!AD$4))</f>
        <v>1095.7405894594353</v>
      </c>
      <c r="AE29" s="101">
        <f>$B29*$C29*(AF!AE29*blpkm*IFaf*(1-CV!AE$2)+RTF!AE29*blpkmrtf*IFrtf*(1-CV!AE$4))</f>
        <v>918.17264714159739</v>
      </c>
      <c r="AF29" s="101">
        <f>$B29*$C29*(AF!AF29*blpkm*IFaf*(1-CV!AF$2)+RTF!AF29*blpkmrtf*IFrtf*(1-CV!AF$4))</f>
        <v>1934.4761134267933</v>
      </c>
      <c r="AG29" s="101">
        <f>$B29*$C29*(AF!AG29*blpkm*IFaf*(1-CV!AG$2)+RTF!AG29*blpkmrtf*IFrtf*(1-CV!AG$4))</f>
        <v>2370.5577302975721</v>
      </c>
      <c r="AH29" s="101">
        <f>$B29*$C29*(AF!AH29*blpkm*IFaf*(1-CV!AH$2)+RTF!AH29*blpkmrtf*IFrtf*(1-CV!AH$4))</f>
        <v>1589.8880021415982</v>
      </c>
      <c r="AI29" s="101">
        <f>$B29*$C29*(AF!AI29*blpkm*IFaf*(1-CV!AI$2)+RTF!AI29*blpkmrtf*IFrtf*(1-CV!AI$4))</f>
        <v>788.39670549239759</v>
      </c>
      <c r="AJ29" s="101">
        <f>$B29*$C29*(AF!AJ29*blpkm*IFaf*(1-CV!AJ$2)+RTF!AJ29*blpkmrtf*IFrtf*(1-CV!AJ$4))</f>
        <v>716.46426959726352</v>
      </c>
      <c r="AK29" s="101">
        <f>$B29*$C29*(AF!AK29*blpkm*IFaf*(1-CV!AK$2)+RTF!AK29*blpkmrtf*IFrtf*(1-CV!AK$4))</f>
        <v>652.26279437807398</v>
      </c>
      <c r="AL29" s="101">
        <f>$B29*$C29*(AF!AL29*blpkm*IFaf*(1-CV!AL$2)+RTF!AL29*blpkmrtf*IFrtf*(1-CV!AL$4))</f>
        <v>959.34234547089852</v>
      </c>
      <c r="AM29" s="101">
        <f>$B29*$C29*(AF!AM29*blpkm*IFaf*(1-CV!AM$2)+RTF!AM29*blpkmrtf*IFrtf*(1-CV!AM$4))</f>
        <v>1060.3046052546574</v>
      </c>
      <c r="AN29" s="101">
        <f>$B29*$C29*(AF!AN29*blpkm*IFaf*(1-CV!AN$2)+RTF!AN29*blpkmrtf*IFrtf*(1-CV!AN$4))</f>
        <v>869.02314456714475</v>
      </c>
      <c r="AO29" s="101">
        <f>$B29*$C29*(AF!AO29*blpkm*IFaf*(1-CV!AO$2)+RTF!AO29*blpkmrtf*IFrtf*(1-CV!AO$4))</f>
        <v>788.39670549239759</v>
      </c>
      <c r="AP29" s="101">
        <f>$B29*$C29*(AF!AP29*blpkm*IFaf*(1-CV!AP$2)+RTF!AP29*blpkmrtf*IFrtf*(1-CV!AP$4))</f>
        <v>716.46426959726352</v>
      </c>
      <c r="AQ29" s="101">
        <f>$B29*$C29*(AF!AQ29*blpkm*IFaf*(1-CV!AQ$2)+RTF!AQ29*blpkmrtf*IFrtf*(1-CV!AQ$4))</f>
        <v>652.26279437807398</v>
      </c>
      <c r="AR29" s="101">
        <f>$B29*$C29*(AF!AR29*blpkm*IFaf*(1-CV!AR$2)+RTF!AR29*blpkmrtf*IFrtf*(1-CV!AR$4))</f>
        <v>959.34234547089852</v>
      </c>
      <c r="AS29" s="101">
        <f>$B29*$C29*(AF!AS29*blpkm*IFaf*(1-CV!AS$2)+RTF!AS29*blpkmrtf*IFrtf*(1-CV!AS$4))</f>
        <v>1060.3046052546574</v>
      </c>
      <c r="AT29" s="101">
        <f>$B29*$C29*(AF!AT29*blpkm*IFaf*(1-CV!AT$2)+RTF!AT29*blpkmrtf*IFrtf*(1-CV!AT$4))</f>
        <v>869.02314456714475</v>
      </c>
      <c r="AU29" s="91"/>
      <c r="AV29" s="90"/>
      <c r="AW29" s="91"/>
      <c r="AX29" s="91"/>
      <c r="AY29" s="91"/>
      <c r="AZ29" s="91"/>
      <c r="BA29" s="91"/>
      <c r="BB29" s="91"/>
    </row>
    <row r="30" spans="1:54" x14ac:dyDescent="0.25">
      <c r="A30" s="91">
        <f>pipesizes!A23</f>
        <v>219</v>
      </c>
      <c r="B30" s="94">
        <f>pipesizes!N23/1000</f>
        <v>0.56119336137702303</v>
      </c>
      <c r="C30" s="95">
        <f>pipesizes!M23</f>
        <v>36.570262499999998</v>
      </c>
      <c r="D30" s="101">
        <f>$B30*$C30*(AF!D30*blpkm*IFaf*(1-CV!D$2)+RTF!D30*blpkmrtf*IFrtf*(1-CV!D$4))</f>
        <v>0.75607612585917727</v>
      </c>
      <c r="E30" s="101">
        <f>$B30*$C30*(AF!E30*blpkm*IFaf*(1-CV!E$2)+RTF!E30*blpkmrtf*IFrtf*(1-CV!E$4))</f>
        <v>0.6256514552549518</v>
      </c>
      <c r="F30" s="101">
        <f>$B30*$C30*(AF!F30*blpkm*IFaf*(1-CV!F$2)+RTF!F30*blpkmrtf*IFrtf*(1-CV!F$4))</f>
        <v>0.52108280502097692</v>
      </c>
      <c r="G30" s="101">
        <f>$B30*$C30*(AF!G30*blpkm*IFaf*(1-CV!G$2)+RTF!G30*blpkmrtf*IFrtf*(1-CV!G$4))</f>
        <v>0.43663982430559717</v>
      </c>
      <c r="H30" s="101">
        <f>$B30*$C30*(AF!H30*blpkm*IFaf*(1-CV!H$2)+RTF!H30*blpkmrtf*IFrtf*(1-CV!H$4))</f>
        <v>0.91994606125506528</v>
      </c>
      <c r="I30" s="101">
        <f>$B30*$C30*(AF!I30*blpkm*IFaf*(1-CV!I$2)+RTF!I30*blpkmrtf*IFrtf*(1-CV!I$4))</f>
        <v>1.1273260144328614</v>
      </c>
      <c r="J30" s="101">
        <f>$B30*$C30*(AF!J30*blpkm*IFaf*(1-CV!J$2)+RTF!J30*blpkmrtf*IFrtf*(1-CV!J$4))</f>
        <v>1.391495071500485</v>
      </c>
      <c r="K30" s="101">
        <f>$B30*$C30*(AF!K30*blpkm*IFaf*(1-CV!K$2)+RTF!K30*blpkmrtf*IFrtf*(1-CV!K$4))</f>
        <v>0.6256514552549518</v>
      </c>
      <c r="L30" s="101">
        <f>$B30*$C30*(AF!L30*blpkm*IFaf*(1-CV!L$2)+RTF!L30*blpkmrtf*IFrtf*(1-CV!L$4))</f>
        <v>0.52108280502097692</v>
      </c>
      <c r="M30" s="101">
        <f>$B30*$C30*(AF!M30*blpkm*IFaf*(1-CV!M$2)+RTF!M30*blpkmrtf*IFrtf*(1-CV!M$4))</f>
        <v>0.43663982430559717</v>
      </c>
      <c r="N30" s="101">
        <f>$B30*$C30*(AF!N30*blpkm*IFaf*(1-CV!N$2)+RTF!N30*blpkmrtf*IFrtf*(1-CV!N$4))</f>
        <v>0.91994606125506528</v>
      </c>
      <c r="O30" s="101">
        <f>$B30*$C30*(AF!O30*blpkm*IFaf*(1-CV!O$2)+RTF!O30*blpkmrtf*IFrtf*(1-CV!O$4))</f>
        <v>1.1273260144328614</v>
      </c>
      <c r="P30" s="101">
        <f>$B30*$C30*(AF!P30*blpkm*IFaf*(1-CV!P$2)+RTF!P30*blpkmrtf*IFrtf*(1-CV!P$4))</f>
        <v>0.75607612585917727</v>
      </c>
      <c r="Q30" s="101">
        <f>$B30*$C30*(AF!Q30*blpkm*IFaf*(1-CV!Q$2)+RTF!Q30*blpkmrtf*IFrtf*(1-CV!Q$4))</f>
        <v>0.6256514552549518</v>
      </c>
      <c r="R30" s="101">
        <f>$B30*$C30*(AF!R30*blpkm*IFaf*(1-CV!R$2)+RTF!R30*blpkmrtf*IFrtf*(1-CV!R$4))</f>
        <v>0.52108280502097692</v>
      </c>
      <c r="S30" s="101">
        <f>$B30*$C30*(AF!S30*blpkm*IFaf*(1-CV!S$2)+RTF!S30*blpkmrtf*IFrtf*(1-CV!S$4))</f>
        <v>0.43663982430559717</v>
      </c>
      <c r="T30" s="101">
        <f>$B30*$C30*(AF!T30*blpkm*IFaf*(1-CV!T$2)+RTF!T30*blpkmrtf*IFrtf*(1-CV!T$4))</f>
        <v>0.91994606125506528</v>
      </c>
      <c r="U30" s="101">
        <f>$B30*$C30*(AF!U30*blpkm*IFaf*(1-CV!U$2)+RTF!U30*blpkmrtf*IFrtf*(1-CV!U$4))</f>
        <v>1.1273260144328614</v>
      </c>
      <c r="V30" s="101">
        <f>$B30*$C30*(AF!V30*blpkm*IFaf*(1-CV!V$2)+RTF!V30*blpkmrtf*IFrtf*(1-CV!V$4))</f>
        <v>0.75607612585917727</v>
      </c>
      <c r="W30" s="101">
        <f>$B30*$C30*(AF!W30*blpkm*IFaf*(1-CV!W$2)+RTF!W30*blpkmrtf*IFrtf*(1-CV!W$4))</f>
        <v>0.6256514552549518</v>
      </c>
      <c r="X30" s="101">
        <f>$B30*$C30*(AF!X30*blpkm*IFaf*(1-CV!X$2)+RTF!X30*blpkmrtf*IFrtf*(1-CV!X$4))</f>
        <v>0.52108280502097692</v>
      </c>
      <c r="Y30" s="101">
        <f>$B30*$C30*(AF!Y30*blpkm*IFaf*(1-CV!Y$2)+RTF!Y30*blpkmrtf*IFrtf*(1-CV!Y$4))</f>
        <v>0.43663982430559717</v>
      </c>
      <c r="Z30" s="101">
        <f>$B30*$C30*(AF!Z30*blpkm*IFaf*(1-CV!Z$2)+RTF!Z30*blpkmrtf*IFrtf*(1-CV!Z$4))</f>
        <v>0.91994606125506528</v>
      </c>
      <c r="AA30" s="101">
        <f>$B30*$C30*(AF!AA30*blpkm*IFaf*(1-CV!AA$2)+RTF!AA30*blpkmrtf*IFrtf*(1-CV!AA$4))</f>
        <v>1.1273260144328614</v>
      </c>
      <c r="AB30" s="101">
        <f>$B30*$C30*(AF!AB30*blpkm*IFaf*(1-CV!AB$2)+RTF!AB30*blpkmrtf*IFrtf*(1-CV!AB$4))</f>
        <v>0.75607612585917727</v>
      </c>
      <c r="AC30" s="101">
        <f>$B30*$C30*(AF!AC30*blpkm*IFaf*(1-CV!AC$2)+RTF!AC30*blpkmrtf*IFrtf*(1-CV!AC$4))</f>
        <v>0.6256514552549518</v>
      </c>
      <c r="AD30" s="101">
        <f>$B30*$C30*(AF!AD30*blpkm*IFaf*(1-CV!AD$2)+RTF!AD30*blpkmrtf*IFrtf*(1-CV!AD$4))</f>
        <v>0.52108280502097692</v>
      </c>
      <c r="AE30" s="101">
        <f>$B30*$C30*(AF!AE30*blpkm*IFaf*(1-CV!AE$2)+RTF!AE30*blpkmrtf*IFrtf*(1-CV!AE$4))</f>
        <v>0.43663982430559717</v>
      </c>
      <c r="AF30" s="101">
        <f>$B30*$C30*(AF!AF30*blpkm*IFaf*(1-CV!AF$2)+RTF!AF30*blpkmrtf*IFrtf*(1-CV!AF$4))</f>
        <v>0.91994606125506528</v>
      </c>
      <c r="AG30" s="101">
        <f>$B30*$C30*(AF!AG30*blpkm*IFaf*(1-CV!AG$2)+RTF!AG30*blpkmrtf*IFrtf*(1-CV!AG$4))</f>
        <v>1.1273260144328614</v>
      </c>
      <c r="AH30" s="101">
        <f>$B30*$C30*(AF!AH30*blpkm*IFaf*(1-CV!AH$2)+RTF!AH30*blpkmrtf*IFrtf*(1-CV!AH$4))</f>
        <v>0.75607612585917727</v>
      </c>
      <c r="AI30" s="101">
        <f>$B30*$C30*(AF!AI30*blpkm*IFaf*(1-CV!AI$2)+RTF!AI30*blpkmrtf*IFrtf*(1-CV!AI$4))</f>
        <v>0.37492447639449639</v>
      </c>
      <c r="AJ30" s="101">
        <f>$B30*$C30*(AF!AJ30*blpkm*IFaf*(1-CV!AJ$2)+RTF!AJ30*blpkmrtf*IFrtf*(1-CV!AJ$4))</f>
        <v>0.34071678542384476</v>
      </c>
      <c r="AK30" s="101">
        <f>$B30*$C30*(AF!AK30*blpkm*IFaf*(1-CV!AK$2)+RTF!AK30*blpkmrtf*IFrtf*(1-CV!AK$4))</f>
        <v>0.31018557656335688</v>
      </c>
      <c r="AL30" s="101">
        <f>$B30*$C30*(AF!AL30*blpkm*IFaf*(1-CV!AL$2)+RTF!AL30*blpkmrtf*IFrtf*(1-CV!AL$4))</f>
        <v>0.45621820087909165</v>
      </c>
      <c r="AM30" s="101">
        <f>$B30*$C30*(AF!AM30*blpkm*IFaf*(1-CV!AM$2)+RTF!AM30*blpkmrtf*IFrtf*(1-CV!AM$4))</f>
        <v>0.50423111382168129</v>
      </c>
      <c r="AN30" s="101">
        <f>$B30*$C30*(AF!AN30*blpkm*IFaf*(1-CV!AN$2)+RTF!AN30*blpkmrtf*IFrtf*(1-CV!AN$4))</f>
        <v>0.41326662729779418</v>
      </c>
      <c r="AO30" s="101">
        <f>$B30*$C30*(AF!AO30*blpkm*IFaf*(1-CV!AO$2)+RTF!AO30*blpkmrtf*IFrtf*(1-CV!AO$4))</f>
        <v>0.37492447639449639</v>
      </c>
      <c r="AP30" s="101">
        <f>$B30*$C30*(AF!AP30*blpkm*IFaf*(1-CV!AP$2)+RTF!AP30*blpkmrtf*IFrtf*(1-CV!AP$4))</f>
        <v>0.34071678542384476</v>
      </c>
      <c r="AQ30" s="101">
        <f>$B30*$C30*(AF!AQ30*blpkm*IFaf*(1-CV!AQ$2)+RTF!AQ30*blpkmrtf*IFrtf*(1-CV!AQ$4))</f>
        <v>0.31018557656335688</v>
      </c>
      <c r="AR30" s="101">
        <f>$B30*$C30*(AF!AR30*blpkm*IFaf*(1-CV!AR$2)+RTF!AR30*blpkmrtf*IFrtf*(1-CV!AR$4))</f>
        <v>0.45621820087909165</v>
      </c>
      <c r="AS30" s="101">
        <f>$B30*$C30*(AF!AS30*blpkm*IFaf*(1-CV!AS$2)+RTF!AS30*blpkmrtf*IFrtf*(1-CV!AS$4))</f>
        <v>0.50423111382168129</v>
      </c>
      <c r="AT30" s="101">
        <f>$B30*$C30*(AF!AT30*blpkm*IFaf*(1-CV!AT$2)+RTF!AT30*blpkmrtf*IFrtf*(1-CV!AT$4))</f>
        <v>0.41326662729779418</v>
      </c>
      <c r="AU30" s="91"/>
      <c r="AV30" s="90"/>
      <c r="AW30" s="91"/>
      <c r="AX30" s="91"/>
      <c r="AY30" s="91"/>
      <c r="AZ30" s="91"/>
      <c r="BA30" s="91"/>
      <c r="BB30" s="91"/>
    </row>
    <row r="31" spans="1:54" x14ac:dyDescent="0.25">
      <c r="A31" s="91">
        <f>pipesizes!A24</f>
        <v>225</v>
      </c>
      <c r="B31" s="94">
        <f>pipesizes!N24/1000</f>
        <v>44.800363744324343</v>
      </c>
      <c r="C31" s="95">
        <f>pipesizes!M24</f>
        <v>38.601562499999993</v>
      </c>
      <c r="D31" s="101">
        <f>$B31*$C31*(AF!D31*blpkm*IFaf*(1-CV!D$2)+RTF!D31*blpkmrtf*IFrtf*(1-CV!D$4))</f>
        <v>63.710548876523326</v>
      </c>
      <c r="E31" s="101">
        <f>$B31*$C31*(AF!E31*blpkm*IFaf*(1-CV!E$2)+RTF!E31*blpkmrtf*IFrtf*(1-CV!E$4))</f>
        <v>52.720349520879822</v>
      </c>
      <c r="F31" s="101">
        <f>$B31*$C31*(AF!F31*blpkm*IFaf*(1-CV!F$2)+RTF!F31*blpkmrtf*IFrtf*(1-CV!F$4))</f>
        <v>43.908900681501216</v>
      </c>
      <c r="G31" s="101">
        <f>$B31*$C31*(AF!G31*blpkm*IFaf*(1-CV!G$2)+RTF!G31*blpkmrtf*IFrtf*(1-CV!G$4))</f>
        <v>36.793335904167463</v>
      </c>
      <c r="H31" s="101">
        <f>$B31*$C31*(AF!H31*blpkm*IFaf*(1-CV!H$2)+RTF!H31*blpkmrtf*IFrtf*(1-CV!H$4))</f>
        <v>77.519004363156412</v>
      </c>
      <c r="I31" s="101">
        <f>$B31*$C31*(AF!I31*blpkm*IFaf*(1-CV!I$2)+RTF!I31*blpkmrtf*IFrtf*(1-CV!I$4))</f>
        <v>94.993819651010043</v>
      </c>
      <c r="J31" s="101">
        <f>$B31*$C31*(AF!J31*blpkm*IFaf*(1-CV!J$2)+RTF!J31*blpkmrtf*IFrtf*(1-CV!J$4))</f>
        <v>117.25395331525782</v>
      </c>
      <c r="K31" s="101">
        <f>$B31*$C31*(AF!K31*blpkm*IFaf*(1-CV!K$2)+RTF!K31*blpkmrtf*IFrtf*(1-CV!K$4))</f>
        <v>52.720349520879822</v>
      </c>
      <c r="L31" s="101">
        <f>$B31*$C31*(AF!L31*blpkm*IFaf*(1-CV!L$2)+RTF!L31*blpkmrtf*IFrtf*(1-CV!L$4))</f>
        <v>43.908900681501216</v>
      </c>
      <c r="M31" s="101">
        <f>$B31*$C31*(AF!M31*blpkm*IFaf*(1-CV!M$2)+RTF!M31*blpkmrtf*IFrtf*(1-CV!M$4))</f>
        <v>36.793335904167463</v>
      </c>
      <c r="N31" s="101">
        <f>$B31*$C31*(AF!N31*blpkm*IFaf*(1-CV!N$2)+RTF!N31*blpkmrtf*IFrtf*(1-CV!N$4))</f>
        <v>77.519004363156412</v>
      </c>
      <c r="O31" s="101">
        <f>$B31*$C31*(AF!O31*blpkm*IFaf*(1-CV!O$2)+RTF!O31*blpkmrtf*IFrtf*(1-CV!O$4))</f>
        <v>94.993819651010043</v>
      </c>
      <c r="P31" s="101">
        <f>$B31*$C31*(AF!P31*blpkm*IFaf*(1-CV!P$2)+RTF!P31*blpkmrtf*IFrtf*(1-CV!P$4))</f>
        <v>63.710548876523326</v>
      </c>
      <c r="Q31" s="101">
        <f>$B31*$C31*(AF!Q31*blpkm*IFaf*(1-CV!Q$2)+RTF!Q31*blpkmrtf*IFrtf*(1-CV!Q$4))</f>
        <v>52.720349520879822</v>
      </c>
      <c r="R31" s="101">
        <f>$B31*$C31*(AF!R31*blpkm*IFaf*(1-CV!R$2)+RTF!R31*blpkmrtf*IFrtf*(1-CV!R$4))</f>
        <v>43.908900681501216</v>
      </c>
      <c r="S31" s="101">
        <f>$B31*$C31*(AF!S31*blpkm*IFaf*(1-CV!S$2)+RTF!S31*blpkmrtf*IFrtf*(1-CV!S$4))</f>
        <v>36.793335904167463</v>
      </c>
      <c r="T31" s="101">
        <f>$B31*$C31*(AF!T31*blpkm*IFaf*(1-CV!T$2)+RTF!T31*blpkmrtf*IFrtf*(1-CV!T$4))</f>
        <v>77.519004363156412</v>
      </c>
      <c r="U31" s="101">
        <f>$B31*$C31*(AF!U31*blpkm*IFaf*(1-CV!U$2)+RTF!U31*blpkmrtf*IFrtf*(1-CV!U$4))</f>
        <v>94.993819651010043</v>
      </c>
      <c r="V31" s="101">
        <f>$B31*$C31*(AF!V31*blpkm*IFaf*(1-CV!V$2)+RTF!V31*blpkmrtf*IFrtf*(1-CV!V$4))</f>
        <v>63.710548876523326</v>
      </c>
      <c r="W31" s="101">
        <f>$B31*$C31*(AF!W31*blpkm*IFaf*(1-CV!W$2)+RTF!W31*blpkmrtf*IFrtf*(1-CV!W$4))</f>
        <v>52.720349520879822</v>
      </c>
      <c r="X31" s="101">
        <f>$B31*$C31*(AF!X31*blpkm*IFaf*(1-CV!X$2)+RTF!X31*blpkmrtf*IFrtf*(1-CV!X$4))</f>
        <v>43.908900681501216</v>
      </c>
      <c r="Y31" s="101">
        <f>$B31*$C31*(AF!Y31*blpkm*IFaf*(1-CV!Y$2)+RTF!Y31*blpkmrtf*IFrtf*(1-CV!Y$4))</f>
        <v>36.793335904167463</v>
      </c>
      <c r="Z31" s="101">
        <f>$B31*$C31*(AF!Z31*blpkm*IFaf*(1-CV!Z$2)+RTF!Z31*blpkmrtf*IFrtf*(1-CV!Z$4))</f>
        <v>77.519004363156412</v>
      </c>
      <c r="AA31" s="101">
        <f>$B31*$C31*(AF!AA31*blpkm*IFaf*(1-CV!AA$2)+RTF!AA31*blpkmrtf*IFrtf*(1-CV!AA$4))</f>
        <v>94.993819651010043</v>
      </c>
      <c r="AB31" s="101">
        <f>$B31*$C31*(AF!AB31*blpkm*IFaf*(1-CV!AB$2)+RTF!AB31*blpkmrtf*IFrtf*(1-CV!AB$4))</f>
        <v>63.710548876523326</v>
      </c>
      <c r="AC31" s="101">
        <f>$B31*$C31*(AF!AC31*blpkm*IFaf*(1-CV!AC$2)+RTF!AC31*blpkmrtf*IFrtf*(1-CV!AC$4))</f>
        <v>52.720349520879822</v>
      </c>
      <c r="AD31" s="101">
        <f>$B31*$C31*(AF!AD31*blpkm*IFaf*(1-CV!AD$2)+RTF!AD31*blpkmrtf*IFrtf*(1-CV!AD$4))</f>
        <v>43.908900681501216</v>
      </c>
      <c r="AE31" s="101">
        <f>$B31*$C31*(AF!AE31*blpkm*IFaf*(1-CV!AE$2)+RTF!AE31*blpkmrtf*IFrtf*(1-CV!AE$4))</f>
        <v>36.793335904167463</v>
      </c>
      <c r="AF31" s="101">
        <f>$B31*$C31*(AF!AF31*blpkm*IFaf*(1-CV!AF$2)+RTF!AF31*blpkmrtf*IFrtf*(1-CV!AF$4))</f>
        <v>77.519004363156412</v>
      </c>
      <c r="AG31" s="101">
        <f>$B31*$C31*(AF!AG31*blpkm*IFaf*(1-CV!AG$2)+RTF!AG31*blpkmrtf*IFrtf*(1-CV!AG$4))</f>
        <v>94.993819651010043</v>
      </c>
      <c r="AH31" s="101">
        <f>$B31*$C31*(AF!AH31*blpkm*IFaf*(1-CV!AH$2)+RTF!AH31*blpkmrtf*IFrtf*(1-CV!AH$4))</f>
        <v>63.710548876523326</v>
      </c>
      <c r="AI31" s="101">
        <f>$B31*$C31*(AF!AI31*blpkm*IFaf*(1-CV!AI$2)+RTF!AI31*blpkmrtf*IFrtf*(1-CV!AI$4))</f>
        <v>31.592908916668371</v>
      </c>
      <c r="AJ31" s="101">
        <f>$B31*$C31*(AF!AJ31*blpkm*IFaf*(1-CV!AJ$2)+RTF!AJ31*blpkmrtf*IFrtf*(1-CV!AJ$4))</f>
        <v>28.710407151304295</v>
      </c>
      <c r="AK31" s="101">
        <f>$B31*$C31*(AF!AK31*blpkm*IFaf*(1-CV!AK$2)+RTF!AK31*blpkmrtf*IFrtf*(1-CV!AK$4))</f>
        <v>26.137703149898297</v>
      </c>
      <c r="AL31" s="101">
        <f>$B31*$C31*(AF!AL31*blpkm*IFaf*(1-CV!AL$2)+RTF!AL31*blpkmrtf*IFrtf*(1-CV!AL$4))</f>
        <v>38.443102475213678</v>
      </c>
      <c r="AM31" s="101">
        <f>$B31*$C31*(AF!AM31*blpkm*IFaf*(1-CV!AM$2)+RTF!AM31*blpkmrtf*IFrtf*(1-CV!AM$4))</f>
        <v>42.488897511073404</v>
      </c>
      <c r="AN31" s="101">
        <f>$B31*$C31*(AF!AN31*blpkm*IFaf*(1-CV!AN$2)+RTF!AN31*blpkmrtf*IFrtf*(1-CV!AN$4))</f>
        <v>34.823799822501002</v>
      </c>
      <c r="AO31" s="101">
        <f>$B31*$C31*(AF!AO31*blpkm*IFaf*(1-CV!AO$2)+RTF!AO31*blpkmrtf*IFrtf*(1-CV!AO$4))</f>
        <v>31.592908916668371</v>
      </c>
      <c r="AP31" s="101">
        <f>$B31*$C31*(AF!AP31*blpkm*IFaf*(1-CV!AP$2)+RTF!AP31*blpkmrtf*IFrtf*(1-CV!AP$4))</f>
        <v>28.710407151304295</v>
      </c>
      <c r="AQ31" s="101">
        <f>$B31*$C31*(AF!AQ31*blpkm*IFaf*(1-CV!AQ$2)+RTF!AQ31*blpkmrtf*IFrtf*(1-CV!AQ$4))</f>
        <v>26.137703149898297</v>
      </c>
      <c r="AR31" s="101">
        <f>$B31*$C31*(AF!AR31*blpkm*IFaf*(1-CV!AR$2)+RTF!AR31*blpkmrtf*IFrtf*(1-CV!AR$4))</f>
        <v>38.443102475213678</v>
      </c>
      <c r="AS31" s="101">
        <f>$B31*$C31*(AF!AS31*blpkm*IFaf*(1-CV!AS$2)+RTF!AS31*blpkmrtf*IFrtf*(1-CV!AS$4))</f>
        <v>42.488897511073404</v>
      </c>
      <c r="AT31" s="101">
        <f>$B31*$C31*(AF!AT31*blpkm*IFaf*(1-CV!AT$2)+RTF!AT31*blpkmrtf*IFrtf*(1-CV!AT$4))</f>
        <v>34.823799822501002</v>
      </c>
      <c r="AU31" s="91"/>
      <c r="AV31" s="90"/>
      <c r="AW31" s="91"/>
      <c r="AX31" s="91"/>
      <c r="AY31" s="91"/>
      <c r="AZ31" s="91"/>
      <c r="BA31" s="91"/>
      <c r="BB31" s="91"/>
    </row>
    <row r="32" spans="1:54" x14ac:dyDescent="0.25">
      <c r="A32" s="91">
        <f>pipesizes!A25</f>
        <v>250</v>
      </c>
      <c r="B32" s="94">
        <f>pipesizes!N25/1000</f>
        <v>874.32615677468948</v>
      </c>
      <c r="C32" s="95">
        <f>pipesizes!M25</f>
        <v>47.65625</v>
      </c>
      <c r="D32" s="101">
        <f>$B32*$C32*(AF!D32*blpkm*IFaf*(1-CV!D$2)+RTF!D32*blpkmrtf*IFrtf*(1-CV!D$4))</f>
        <v>1535.0349171468047</v>
      </c>
      <c r="E32" s="101">
        <f>$B32*$C32*(AF!E32*blpkm*IFaf*(1-CV!E$2)+RTF!E32*blpkmrtf*IFrtf*(1-CV!E$4))</f>
        <v>1270.2382695772901</v>
      </c>
      <c r="F32" s="101">
        <f>$B32*$C32*(AF!F32*blpkm*IFaf*(1-CV!F$2)+RTF!F32*blpkmrtf*IFrtf*(1-CV!F$4))</f>
        <v>1057.9361959393245</v>
      </c>
      <c r="G32" s="101">
        <f>$B32*$C32*(AF!G32*blpkm*IFaf*(1-CV!G$2)+RTF!G32*blpkmrtf*IFrtf*(1-CV!G$4))</f>
        <v>886.4945652982783</v>
      </c>
      <c r="H32" s="101">
        <f>$B32*$C32*(AF!H32*blpkm*IFaf*(1-CV!H$2)+RTF!H32*blpkmrtf*IFrtf*(1-CV!H$4))</f>
        <v>1867.7343161887088</v>
      </c>
      <c r="I32" s="101">
        <f>$B32*$C32*(AF!I32*blpkm*IFaf*(1-CV!I$2)+RTF!I32*blpkmrtf*IFrtf*(1-CV!I$4))</f>
        <v>2288.7705827186719</v>
      </c>
      <c r="J32" s="101">
        <f>$B32*$C32*(AF!J32*blpkm*IFaf*(1-CV!J$2)+RTF!J32*blpkmrtf*IFrtf*(1-CV!J$4))</f>
        <v>2825.1037808708338</v>
      </c>
      <c r="K32" s="101">
        <f>$B32*$C32*(AF!K32*blpkm*IFaf*(1-CV!K$2)+RTF!K32*blpkmrtf*IFrtf*(1-CV!K$4))</f>
        <v>1270.2382695772901</v>
      </c>
      <c r="L32" s="101">
        <f>$B32*$C32*(AF!L32*blpkm*IFaf*(1-CV!L$2)+RTF!L32*blpkmrtf*IFrtf*(1-CV!L$4))</f>
        <v>1057.9361959393245</v>
      </c>
      <c r="M32" s="101">
        <f>$B32*$C32*(AF!M32*blpkm*IFaf*(1-CV!M$2)+RTF!M32*blpkmrtf*IFrtf*(1-CV!M$4))</f>
        <v>886.4945652982783</v>
      </c>
      <c r="N32" s="101">
        <f>$B32*$C32*(AF!N32*blpkm*IFaf*(1-CV!N$2)+RTF!N32*blpkmrtf*IFrtf*(1-CV!N$4))</f>
        <v>1867.7343161887088</v>
      </c>
      <c r="O32" s="101">
        <f>$B32*$C32*(AF!O32*blpkm*IFaf*(1-CV!O$2)+RTF!O32*blpkmrtf*IFrtf*(1-CV!O$4))</f>
        <v>2288.7705827186719</v>
      </c>
      <c r="P32" s="101">
        <f>$B32*$C32*(AF!P32*blpkm*IFaf*(1-CV!P$2)+RTF!P32*blpkmrtf*IFrtf*(1-CV!P$4))</f>
        <v>1535.0349171468047</v>
      </c>
      <c r="Q32" s="101">
        <f>$B32*$C32*(AF!Q32*blpkm*IFaf*(1-CV!Q$2)+RTF!Q32*blpkmrtf*IFrtf*(1-CV!Q$4))</f>
        <v>1270.2382695772901</v>
      </c>
      <c r="R32" s="101">
        <f>$B32*$C32*(AF!R32*blpkm*IFaf*(1-CV!R$2)+RTF!R32*blpkmrtf*IFrtf*(1-CV!R$4))</f>
        <v>1057.9361959393245</v>
      </c>
      <c r="S32" s="101">
        <f>$B32*$C32*(AF!S32*blpkm*IFaf*(1-CV!S$2)+RTF!S32*blpkmrtf*IFrtf*(1-CV!S$4))</f>
        <v>886.4945652982783</v>
      </c>
      <c r="T32" s="101">
        <f>$B32*$C32*(AF!T32*blpkm*IFaf*(1-CV!T$2)+RTF!T32*blpkmrtf*IFrtf*(1-CV!T$4))</f>
        <v>1867.7343161887088</v>
      </c>
      <c r="U32" s="101">
        <f>$B32*$C32*(AF!U32*blpkm*IFaf*(1-CV!U$2)+RTF!U32*blpkmrtf*IFrtf*(1-CV!U$4))</f>
        <v>2288.7705827186719</v>
      </c>
      <c r="V32" s="101">
        <f>$B32*$C32*(AF!V32*blpkm*IFaf*(1-CV!V$2)+RTF!V32*blpkmrtf*IFrtf*(1-CV!V$4))</f>
        <v>1535.0349171468047</v>
      </c>
      <c r="W32" s="101">
        <f>$B32*$C32*(AF!W32*blpkm*IFaf*(1-CV!W$2)+RTF!W32*blpkmrtf*IFrtf*(1-CV!W$4))</f>
        <v>1270.2382695772901</v>
      </c>
      <c r="X32" s="101">
        <f>$B32*$C32*(AF!X32*blpkm*IFaf*(1-CV!X$2)+RTF!X32*blpkmrtf*IFrtf*(1-CV!X$4))</f>
        <v>1057.9361959393245</v>
      </c>
      <c r="Y32" s="101">
        <f>$B32*$C32*(AF!Y32*blpkm*IFaf*(1-CV!Y$2)+RTF!Y32*blpkmrtf*IFrtf*(1-CV!Y$4))</f>
        <v>886.4945652982783</v>
      </c>
      <c r="Z32" s="101">
        <f>$B32*$C32*(AF!Z32*blpkm*IFaf*(1-CV!Z$2)+RTF!Z32*blpkmrtf*IFrtf*(1-CV!Z$4))</f>
        <v>1867.7343161887088</v>
      </c>
      <c r="AA32" s="101">
        <f>$B32*$C32*(AF!AA32*blpkm*IFaf*(1-CV!AA$2)+RTF!AA32*blpkmrtf*IFrtf*(1-CV!AA$4))</f>
        <v>2288.7705827186719</v>
      </c>
      <c r="AB32" s="101">
        <f>$B32*$C32*(AF!AB32*blpkm*IFaf*(1-CV!AB$2)+RTF!AB32*blpkmrtf*IFrtf*(1-CV!AB$4))</f>
        <v>1535.0349171468047</v>
      </c>
      <c r="AC32" s="101">
        <f>$B32*$C32*(AF!AC32*blpkm*IFaf*(1-CV!AC$2)+RTF!AC32*blpkmrtf*IFrtf*(1-CV!AC$4))</f>
        <v>761.1960527182797</v>
      </c>
      <c r="AD32" s="101">
        <f>$B32*$C32*(AF!AD32*blpkm*IFaf*(1-CV!AD$2)+RTF!AD32*blpkmrtf*IFrtf*(1-CV!AD$4))</f>
        <v>691.74537403794523</v>
      </c>
      <c r="AE32" s="101">
        <f>$B32*$C32*(AF!AE32*blpkm*IFaf*(1-CV!AE$2)+RTF!AE32*blpkmrtf*IFrtf*(1-CV!AE$4))</f>
        <v>629.75892841344762</v>
      </c>
      <c r="AF32" s="101">
        <f>$B32*$C32*(AF!AF32*blpkm*IFaf*(1-CV!AF$2)+RTF!AF32*blpkmrtf*IFrtf*(1-CV!AF$4))</f>
        <v>926.24385856846504</v>
      </c>
      <c r="AG32" s="101">
        <f>$B32*$C32*(AF!AG32*blpkm*IFaf*(1-CV!AG$2)+RTF!AG32*blpkmrtf*IFrtf*(1-CV!AG$4))</f>
        <v>1023.7227966278477</v>
      </c>
      <c r="AH32" s="101">
        <f>$B32*$C32*(AF!AH32*blpkm*IFaf*(1-CV!AH$2)+RTF!AH32*blpkmrtf*IFrtf*(1-CV!AH$4))</f>
        <v>839.04078081122339</v>
      </c>
      <c r="AI32" s="101">
        <f>$B32*$C32*(AF!AI32*blpkm*IFaf*(1-CV!AI$2)+RTF!AI32*blpkmrtf*IFrtf*(1-CV!AI$4))</f>
        <v>761.1960527182797</v>
      </c>
      <c r="AJ32" s="101">
        <f>$B32*$C32*(AF!AJ32*blpkm*IFaf*(1-CV!AJ$2)+RTF!AJ32*blpkmrtf*IFrtf*(1-CV!AJ$4))</f>
        <v>691.74537403794523</v>
      </c>
      <c r="AK32" s="101">
        <f>$B32*$C32*(AF!AK32*blpkm*IFaf*(1-CV!AK$2)+RTF!AK32*blpkmrtf*IFrtf*(1-CV!AK$4))</f>
        <v>629.75892841344762</v>
      </c>
      <c r="AL32" s="101">
        <f>$B32*$C32*(AF!AL32*blpkm*IFaf*(1-CV!AL$2)+RTF!AL32*blpkmrtf*IFrtf*(1-CV!AL$4))</f>
        <v>926.24385856846504</v>
      </c>
      <c r="AM32" s="101">
        <f>$B32*$C32*(AF!AM32*blpkm*IFaf*(1-CV!AM$2)+RTF!AM32*blpkmrtf*IFrtf*(1-CV!AM$4))</f>
        <v>1023.7227966278477</v>
      </c>
      <c r="AN32" s="101">
        <f>$B32*$C32*(AF!AN32*blpkm*IFaf*(1-CV!AN$2)+RTF!AN32*blpkmrtf*IFrtf*(1-CV!AN$4))</f>
        <v>839.04078081122339</v>
      </c>
      <c r="AO32" s="101">
        <f>$B32*$C32*(AF!AO32*blpkm*IFaf*(1-CV!AO$2)+RTF!AO32*blpkmrtf*IFrtf*(1-CV!AO$4))</f>
        <v>761.1960527182797</v>
      </c>
      <c r="AP32" s="101">
        <f>$B32*$C32*(AF!AP32*blpkm*IFaf*(1-CV!AP$2)+RTF!AP32*blpkmrtf*IFrtf*(1-CV!AP$4))</f>
        <v>691.74537403794523</v>
      </c>
      <c r="AQ32" s="101">
        <f>$B32*$C32*(AF!AQ32*blpkm*IFaf*(1-CV!AQ$2)+RTF!AQ32*blpkmrtf*IFrtf*(1-CV!AQ$4))</f>
        <v>629.75892841344762</v>
      </c>
      <c r="AR32" s="101">
        <f>$B32*$C32*(AF!AR32*blpkm*IFaf*(1-CV!AR$2)+RTF!AR32*blpkmrtf*IFrtf*(1-CV!AR$4))</f>
        <v>926.24385856846504</v>
      </c>
      <c r="AS32" s="101">
        <f>$B32*$C32*(AF!AS32*blpkm*IFaf*(1-CV!AS$2)+RTF!AS32*blpkmrtf*IFrtf*(1-CV!AS$4))</f>
        <v>1023.7227966278477</v>
      </c>
      <c r="AT32" s="101">
        <f>$B32*$C32*(AF!AT32*blpkm*IFaf*(1-CV!AT$2)+RTF!AT32*blpkmrtf*IFrtf*(1-CV!AT$4))</f>
        <v>839.04078081122339</v>
      </c>
      <c r="AU32" s="91"/>
      <c r="AV32" s="90"/>
      <c r="AW32" s="91"/>
      <c r="AX32" s="91"/>
      <c r="AY32" s="91"/>
      <c r="AZ32" s="91"/>
      <c r="BA32" s="91"/>
      <c r="BB32" s="91"/>
    </row>
    <row r="33" spans="1:54" x14ac:dyDescent="0.25">
      <c r="A33" s="91">
        <f>pipesizes!A26</f>
        <v>273</v>
      </c>
      <c r="B33" s="94">
        <f>pipesizes!N26/1000</f>
        <v>0.76867328542388003</v>
      </c>
      <c r="C33" s="95">
        <f>pipesizes!M26</f>
        <v>56.828362499999997</v>
      </c>
      <c r="D33" s="101">
        <f>$B33*$C33*(AF!D33*blpkm*IFaf*(1-CV!D$2)+RTF!D33*blpkmrtf*IFrtf*(1-CV!D$4))</f>
        <v>1.6092808826002012</v>
      </c>
      <c r="E33" s="101">
        <f>$B33*$C33*(AF!E33*blpkm*IFaf*(1-CV!E$2)+RTF!E33*blpkmrtf*IFrtf*(1-CV!E$4))</f>
        <v>1.3316766548720775</v>
      </c>
      <c r="F33" s="101">
        <f>$B33*$C33*(AF!F33*blpkm*IFaf*(1-CV!F$2)+RTF!F33*blpkmrtf*IFrtf*(1-CV!F$4))</f>
        <v>1.109106037991912</v>
      </c>
      <c r="G33" s="101">
        <f>$B33*$C33*(AF!G33*blpkm*IFaf*(1-CV!G$2)+RTF!G33*blpkmrtf*IFrtf*(1-CV!G$4))</f>
        <v>0.92937218595338233</v>
      </c>
      <c r="H33" s="101">
        <f>$B33*$C33*(AF!H33*blpkm*IFaf*(1-CV!H$2)+RTF!H33*blpkmrtf*IFrtf*(1-CV!H$4))</f>
        <v>1.9580721553914948</v>
      </c>
      <c r="I33" s="101">
        <f>$B33*$C33*(AF!I33*blpkm*IFaf*(1-CV!I$2)+RTF!I33*blpkmrtf*IFrtf*(1-CV!I$4))</f>
        <v>2.3994729385524636</v>
      </c>
      <c r="J33" s="101">
        <f>$B33*$C33*(AF!J33*blpkm*IFaf*(1-CV!J$2)+RTF!J33*blpkmrtf*IFrtf*(1-CV!J$4))</f>
        <v>2.9617472900013406</v>
      </c>
      <c r="K33" s="101">
        <f>$B33*$C33*(AF!K33*blpkm*IFaf*(1-CV!K$2)+RTF!K33*blpkmrtf*IFrtf*(1-CV!K$4))</f>
        <v>1.3316766548720775</v>
      </c>
      <c r="L33" s="101">
        <f>$B33*$C33*(AF!L33*blpkm*IFaf*(1-CV!L$2)+RTF!L33*blpkmrtf*IFrtf*(1-CV!L$4))</f>
        <v>1.109106037991912</v>
      </c>
      <c r="M33" s="101">
        <f>$B33*$C33*(AF!M33*blpkm*IFaf*(1-CV!M$2)+RTF!M33*blpkmrtf*IFrtf*(1-CV!M$4))</f>
        <v>0.92937218595338233</v>
      </c>
      <c r="N33" s="101">
        <f>$B33*$C33*(AF!N33*blpkm*IFaf*(1-CV!N$2)+RTF!N33*blpkmrtf*IFrtf*(1-CV!N$4))</f>
        <v>1.9580721553914948</v>
      </c>
      <c r="O33" s="101">
        <f>$B33*$C33*(AF!O33*blpkm*IFaf*(1-CV!O$2)+RTF!O33*blpkmrtf*IFrtf*(1-CV!O$4))</f>
        <v>2.3994729385524636</v>
      </c>
      <c r="P33" s="101">
        <f>$B33*$C33*(AF!P33*blpkm*IFaf*(1-CV!P$2)+RTF!P33*blpkmrtf*IFrtf*(1-CV!P$4))</f>
        <v>1.6092808826002012</v>
      </c>
      <c r="Q33" s="101">
        <f>$B33*$C33*(AF!Q33*blpkm*IFaf*(1-CV!Q$2)+RTF!Q33*blpkmrtf*IFrtf*(1-CV!Q$4))</f>
        <v>1.3316766548720775</v>
      </c>
      <c r="R33" s="101">
        <f>$B33*$C33*(AF!R33*blpkm*IFaf*(1-CV!R$2)+RTF!R33*blpkmrtf*IFrtf*(1-CV!R$4))</f>
        <v>1.109106037991912</v>
      </c>
      <c r="S33" s="101">
        <f>$B33*$C33*(AF!S33*blpkm*IFaf*(1-CV!S$2)+RTF!S33*blpkmrtf*IFrtf*(1-CV!S$4))</f>
        <v>0.92937218595338233</v>
      </c>
      <c r="T33" s="101">
        <f>$B33*$C33*(AF!T33*blpkm*IFaf*(1-CV!T$2)+RTF!T33*blpkmrtf*IFrtf*(1-CV!T$4))</f>
        <v>1.9580721553914948</v>
      </c>
      <c r="U33" s="101">
        <f>$B33*$C33*(AF!U33*blpkm*IFaf*(1-CV!U$2)+RTF!U33*blpkmrtf*IFrtf*(1-CV!U$4))</f>
        <v>2.3994729385524636</v>
      </c>
      <c r="V33" s="101">
        <f>$B33*$C33*(AF!V33*blpkm*IFaf*(1-CV!V$2)+RTF!V33*blpkmrtf*IFrtf*(1-CV!V$4))</f>
        <v>1.6092808826002012</v>
      </c>
      <c r="W33" s="101">
        <f>$B33*$C33*(AF!W33*blpkm*IFaf*(1-CV!W$2)+RTF!W33*blpkmrtf*IFrtf*(1-CV!W$4))</f>
        <v>1.3316766548720775</v>
      </c>
      <c r="X33" s="101">
        <f>$B33*$C33*(AF!X33*blpkm*IFaf*(1-CV!X$2)+RTF!X33*blpkmrtf*IFrtf*(1-CV!X$4))</f>
        <v>1.109106037991912</v>
      </c>
      <c r="Y33" s="101">
        <f>$B33*$C33*(AF!Y33*blpkm*IFaf*(1-CV!Y$2)+RTF!Y33*blpkmrtf*IFrtf*(1-CV!Y$4))</f>
        <v>0.92937218595338233</v>
      </c>
      <c r="Z33" s="101">
        <f>$B33*$C33*(AF!Z33*blpkm*IFaf*(1-CV!Z$2)+RTF!Z33*blpkmrtf*IFrtf*(1-CV!Z$4))</f>
        <v>1.9580721553914948</v>
      </c>
      <c r="AA33" s="101">
        <f>$B33*$C33*(AF!AA33*blpkm*IFaf*(1-CV!AA$2)+RTF!AA33*blpkmrtf*IFrtf*(1-CV!AA$4))</f>
        <v>2.3994729385524636</v>
      </c>
      <c r="AB33" s="101">
        <f>$B33*$C33*(AF!AB33*blpkm*IFaf*(1-CV!AB$2)+RTF!AB33*blpkmrtf*IFrtf*(1-CV!AB$4))</f>
        <v>1.6092808826002012</v>
      </c>
      <c r="AC33" s="101">
        <f>$B33*$C33*(AF!AC33*blpkm*IFaf*(1-CV!AC$2)+RTF!AC33*blpkmrtf*IFrtf*(1-CV!AC$4))</f>
        <v>0.7980132841715093</v>
      </c>
      <c r="AD33" s="101">
        <f>$B33*$C33*(AF!AD33*blpkm*IFaf*(1-CV!AD$2)+RTF!AD33*blpkmrtf*IFrtf*(1-CV!AD$4))</f>
        <v>0.72520344236568757</v>
      </c>
      <c r="AE33" s="101">
        <f>$B33*$C33*(AF!AE33*blpkm*IFaf*(1-CV!AE$2)+RTF!AE33*blpkmrtf*IFrtf*(1-CV!AE$4))</f>
        <v>0.66021886070597224</v>
      </c>
      <c r="AF33" s="101">
        <f>$B33*$C33*(AF!AF33*blpkm*IFaf*(1-CV!AF$2)+RTF!AF33*blpkmrtf*IFrtf*(1-CV!AF$4))</f>
        <v>0.9710440574150937</v>
      </c>
      <c r="AG33" s="101">
        <f>$B33*$C33*(AF!AG33*blpkm*IFaf*(1-CV!AG$2)+RTF!AG33*blpkmrtf*IFrtf*(1-CV!AG$4))</f>
        <v>1.0732378184317568</v>
      </c>
      <c r="AH33" s="101">
        <f>$B33*$C33*(AF!AH33*blpkm*IFaf*(1-CV!AH$2)+RTF!AH33*blpkmrtf*IFrtf*(1-CV!AH$4))</f>
        <v>0.87962317547224544</v>
      </c>
      <c r="AI33" s="101">
        <f>$B33*$C33*(AF!AI33*blpkm*IFaf*(1-CV!AI$2)+RTF!AI33*blpkmrtf*IFrtf*(1-CV!AI$4))</f>
        <v>0.7980132841715093</v>
      </c>
      <c r="AJ33" s="101">
        <f>$B33*$C33*(AF!AJ33*blpkm*IFaf*(1-CV!AJ$2)+RTF!AJ33*blpkmrtf*IFrtf*(1-CV!AJ$4))</f>
        <v>0.72520344236568757</v>
      </c>
      <c r="AK33" s="101">
        <f>$B33*$C33*(AF!AK33*blpkm*IFaf*(1-CV!AK$2)+RTF!AK33*blpkmrtf*IFrtf*(1-CV!AK$4))</f>
        <v>0.66021886070597224</v>
      </c>
      <c r="AL33" s="101">
        <f>$B33*$C33*(AF!AL33*blpkm*IFaf*(1-CV!AL$2)+RTF!AL33*blpkmrtf*IFrtf*(1-CV!AL$4))</f>
        <v>0.9710440574150937</v>
      </c>
      <c r="AM33" s="101">
        <f>$B33*$C33*(AF!AM33*blpkm*IFaf*(1-CV!AM$2)+RTF!AM33*blpkmrtf*IFrtf*(1-CV!AM$4))</f>
        <v>1.0732378184317568</v>
      </c>
      <c r="AN33" s="101">
        <f>$B33*$C33*(AF!AN33*blpkm*IFaf*(1-CV!AN$2)+RTF!AN33*blpkmrtf*IFrtf*(1-CV!AN$4))</f>
        <v>0.87962317547224544</v>
      </c>
      <c r="AO33" s="101">
        <f>$B33*$C33*(AF!AO33*blpkm*IFaf*(1-CV!AO$2)+RTF!AO33*blpkmrtf*IFrtf*(1-CV!AO$4))</f>
        <v>0.7980132841715093</v>
      </c>
      <c r="AP33" s="101">
        <f>$B33*$C33*(AF!AP33*blpkm*IFaf*(1-CV!AP$2)+RTF!AP33*blpkmrtf*IFrtf*(1-CV!AP$4))</f>
        <v>0.72520344236568757</v>
      </c>
      <c r="AQ33" s="101">
        <f>$B33*$C33*(AF!AQ33*blpkm*IFaf*(1-CV!AQ$2)+RTF!AQ33*blpkmrtf*IFrtf*(1-CV!AQ$4))</f>
        <v>0.66021886070597224</v>
      </c>
      <c r="AR33" s="101">
        <f>$B33*$C33*(AF!AR33*blpkm*IFaf*(1-CV!AR$2)+RTF!AR33*blpkmrtf*IFrtf*(1-CV!AR$4))</f>
        <v>0.9710440574150937</v>
      </c>
      <c r="AS33" s="101">
        <f>$B33*$C33*(AF!AS33*blpkm*IFaf*(1-CV!AS$2)+RTF!AS33*blpkmrtf*IFrtf*(1-CV!AS$4))</f>
        <v>1.0732378184317568</v>
      </c>
      <c r="AT33" s="101">
        <f>$B33*$C33*(AF!AT33*blpkm*IFaf*(1-CV!AT$2)+RTF!AT33*blpkmrtf*IFrtf*(1-CV!AT$4))</f>
        <v>0.87962317547224544</v>
      </c>
      <c r="AU33" s="91"/>
      <c r="AV33" s="90"/>
      <c r="AW33" s="91"/>
      <c r="AX33" s="91"/>
      <c r="AY33" s="91"/>
      <c r="AZ33" s="91"/>
      <c r="BA33" s="91"/>
      <c r="BB33" s="91"/>
    </row>
    <row r="34" spans="1:54" x14ac:dyDescent="0.25">
      <c r="A34" s="91">
        <f>pipesizes!A27</f>
        <v>280</v>
      </c>
      <c r="B34" s="94">
        <f>pipesizes!N27/1000</f>
        <v>3.4332082333043981</v>
      </c>
      <c r="C34" s="95">
        <f>pipesizes!M27</f>
        <v>59.78</v>
      </c>
      <c r="D34" s="101">
        <f>$B34*$C34*(AF!D34*blpkm*IFaf*(1-CV!D$2)+RTF!D34*blpkmrtf*IFrtf*(1-CV!D$4))</f>
        <v>7.5610302969827261</v>
      </c>
      <c r="E34" s="101">
        <f>$B34*$C34*(AF!E34*blpkm*IFaf*(1-CV!E$2)+RTF!E34*blpkmrtf*IFrtf*(1-CV!E$4))</f>
        <v>6.2567371812704398</v>
      </c>
      <c r="F34" s="101">
        <f>$B34*$C34*(AF!F34*blpkm*IFaf*(1-CV!F$2)+RTF!F34*blpkmrtf*IFrtf*(1-CV!F$4))</f>
        <v>5.2110134697391288</v>
      </c>
      <c r="G34" s="101">
        <f>$B34*$C34*(AF!G34*blpkm*IFaf*(1-CV!G$2)+RTF!G34*blpkmrtf*IFrtf*(1-CV!G$4))</f>
        <v>4.3665536148125179</v>
      </c>
      <c r="H34" s="101">
        <f>$B34*$C34*(AF!H34*blpkm*IFaf*(1-CV!H$2)+RTF!H34*blpkmrtf*IFrtf*(1-CV!H$4))</f>
        <v>9.1997879616093261</v>
      </c>
      <c r="I34" s="101">
        <f>$B34*$C34*(AF!I34*blpkm*IFaf*(1-CV!I$2)+RTF!I34*blpkmrtf*IFrtf*(1-CV!I$4))</f>
        <v>11.273661286444639</v>
      </c>
      <c r="J34" s="101">
        <f>$B34*$C34*(AF!J34*blpkm*IFaf*(1-CV!J$2)+RTF!J34*blpkmrtf*IFrtf*(1-CV!J$4))</f>
        <v>13.91544585773222</v>
      </c>
      <c r="K34" s="101">
        <f>$B34*$C34*(AF!K34*blpkm*IFaf*(1-CV!K$2)+RTF!K34*blpkmrtf*IFrtf*(1-CV!K$4))</f>
        <v>6.2567371812704398</v>
      </c>
      <c r="L34" s="101">
        <f>$B34*$C34*(AF!L34*blpkm*IFaf*(1-CV!L$2)+RTF!L34*blpkmrtf*IFrtf*(1-CV!L$4))</f>
        <v>5.2110134697391288</v>
      </c>
      <c r="M34" s="101">
        <f>$B34*$C34*(AF!M34*blpkm*IFaf*(1-CV!M$2)+RTF!M34*blpkmrtf*IFrtf*(1-CV!M$4))</f>
        <v>4.3665536148125179</v>
      </c>
      <c r="N34" s="101">
        <f>$B34*$C34*(AF!N34*blpkm*IFaf*(1-CV!N$2)+RTF!N34*blpkmrtf*IFrtf*(1-CV!N$4))</f>
        <v>9.1997879616093261</v>
      </c>
      <c r="O34" s="101">
        <f>$B34*$C34*(AF!O34*blpkm*IFaf*(1-CV!O$2)+RTF!O34*blpkmrtf*IFrtf*(1-CV!O$4))</f>
        <v>11.273661286444639</v>
      </c>
      <c r="P34" s="101">
        <f>$B34*$C34*(AF!P34*blpkm*IFaf*(1-CV!P$2)+RTF!P34*blpkmrtf*IFrtf*(1-CV!P$4))</f>
        <v>7.5610302969827261</v>
      </c>
      <c r="Q34" s="101">
        <f>$B34*$C34*(AF!Q34*blpkm*IFaf*(1-CV!Q$2)+RTF!Q34*blpkmrtf*IFrtf*(1-CV!Q$4))</f>
        <v>6.2567371812704398</v>
      </c>
      <c r="R34" s="101">
        <f>$B34*$C34*(AF!R34*blpkm*IFaf*(1-CV!R$2)+RTF!R34*blpkmrtf*IFrtf*(1-CV!R$4))</f>
        <v>5.2110134697391288</v>
      </c>
      <c r="S34" s="101">
        <f>$B34*$C34*(AF!S34*blpkm*IFaf*(1-CV!S$2)+RTF!S34*blpkmrtf*IFrtf*(1-CV!S$4))</f>
        <v>4.3665536148125179</v>
      </c>
      <c r="T34" s="101">
        <f>$B34*$C34*(AF!T34*blpkm*IFaf*(1-CV!T$2)+RTF!T34*blpkmrtf*IFrtf*(1-CV!T$4))</f>
        <v>9.1997879616093261</v>
      </c>
      <c r="U34" s="101">
        <f>$B34*$C34*(AF!U34*blpkm*IFaf*(1-CV!U$2)+RTF!U34*blpkmrtf*IFrtf*(1-CV!U$4))</f>
        <v>11.273661286444639</v>
      </c>
      <c r="V34" s="101">
        <f>$B34*$C34*(AF!V34*blpkm*IFaf*(1-CV!V$2)+RTF!V34*blpkmrtf*IFrtf*(1-CV!V$4))</f>
        <v>7.5610302969827261</v>
      </c>
      <c r="W34" s="101">
        <f>$B34*$C34*(AF!W34*blpkm*IFaf*(1-CV!W$2)+RTF!W34*blpkmrtf*IFrtf*(1-CV!W$4))</f>
        <v>6.2567371812704398</v>
      </c>
      <c r="X34" s="101">
        <f>$B34*$C34*(AF!X34*blpkm*IFaf*(1-CV!X$2)+RTF!X34*blpkmrtf*IFrtf*(1-CV!X$4))</f>
        <v>5.2110134697391288</v>
      </c>
      <c r="Y34" s="101">
        <f>$B34*$C34*(AF!Y34*blpkm*IFaf*(1-CV!Y$2)+RTF!Y34*blpkmrtf*IFrtf*(1-CV!Y$4))</f>
        <v>4.3665536148125179</v>
      </c>
      <c r="Z34" s="101">
        <f>$B34*$C34*(AF!Z34*blpkm*IFaf*(1-CV!Z$2)+RTF!Z34*blpkmrtf*IFrtf*(1-CV!Z$4))</f>
        <v>9.1997879616093261</v>
      </c>
      <c r="AA34" s="101">
        <f>$B34*$C34*(AF!AA34*blpkm*IFaf*(1-CV!AA$2)+RTF!AA34*blpkmrtf*IFrtf*(1-CV!AA$4))</f>
        <v>11.273661286444639</v>
      </c>
      <c r="AB34" s="101">
        <f>$B34*$C34*(AF!AB34*blpkm*IFaf*(1-CV!AB$2)+RTF!AB34*blpkmrtf*IFrtf*(1-CV!AB$4))</f>
        <v>7.5610302969827261</v>
      </c>
      <c r="AC34" s="101">
        <f>$B34*$C34*(AF!AC34*blpkm*IFaf*(1-CV!AC$2)+RTF!AC34*blpkmrtf*IFrtf*(1-CV!AC$4))</f>
        <v>3.7493781752172004</v>
      </c>
      <c r="AD34" s="101">
        <f>$B34*$C34*(AF!AD34*blpkm*IFaf*(1-CV!AD$2)+RTF!AD34*blpkmrtf*IFrtf*(1-CV!AD$4))</f>
        <v>3.4072890932150348</v>
      </c>
      <c r="AE34" s="101">
        <f>$B34*$C34*(AF!AE34*blpkm*IFaf*(1-CV!AE$2)+RTF!AE34*blpkmrtf*IFrtf*(1-CV!AE$4))</f>
        <v>3.1019661405357271</v>
      </c>
      <c r="AF34" s="101">
        <f>$B34*$C34*(AF!AF34*blpkm*IFaf*(1-CV!AF$2)+RTF!AF34*blpkmrtf*IFrtf*(1-CV!AF$4))</f>
        <v>4.562344347220197</v>
      </c>
      <c r="AG34" s="101">
        <f>$B34*$C34*(AF!AG34*blpkm*IFaf*(1-CV!AG$2)+RTF!AG34*blpkmrtf*IFrtf*(1-CV!AG$4))</f>
        <v>5.0424905613236817</v>
      </c>
      <c r="AH34" s="101">
        <f>$B34*$C34*(AF!AH34*blpkm*IFaf*(1-CV!AH$2)+RTF!AH34*blpkmrtf*IFrtf*(1-CV!AH$4))</f>
        <v>4.1328133277316104</v>
      </c>
      <c r="AI34" s="101">
        <f>$B34*$C34*(AF!AI34*blpkm*IFaf*(1-CV!AI$2)+RTF!AI34*blpkmrtf*IFrtf*(1-CV!AI$4))</f>
        <v>3.7493781752172004</v>
      </c>
      <c r="AJ34" s="101">
        <f>$B34*$C34*(AF!AJ34*blpkm*IFaf*(1-CV!AJ$2)+RTF!AJ34*blpkmrtf*IFrtf*(1-CV!AJ$4))</f>
        <v>3.4072890932150348</v>
      </c>
      <c r="AK34" s="101">
        <f>$B34*$C34*(AF!AK34*blpkm*IFaf*(1-CV!AK$2)+RTF!AK34*blpkmrtf*IFrtf*(1-CV!AK$4))</f>
        <v>3.1019661405357271</v>
      </c>
      <c r="AL34" s="101">
        <f>$B34*$C34*(AF!AL34*blpkm*IFaf*(1-CV!AL$2)+RTF!AL34*blpkmrtf*IFrtf*(1-CV!AL$4))</f>
        <v>4.562344347220197</v>
      </c>
      <c r="AM34" s="101">
        <f>$B34*$C34*(AF!AM34*blpkm*IFaf*(1-CV!AM$2)+RTF!AM34*blpkmrtf*IFrtf*(1-CV!AM$4))</f>
        <v>5.0424905613236817</v>
      </c>
      <c r="AN34" s="101">
        <f>$B34*$C34*(AF!AN34*blpkm*IFaf*(1-CV!AN$2)+RTF!AN34*blpkmrtf*IFrtf*(1-CV!AN$4))</f>
        <v>4.1328133277316104</v>
      </c>
      <c r="AO34" s="101">
        <f>$B34*$C34*(AF!AO34*blpkm*IFaf*(1-CV!AO$2)+RTF!AO34*blpkmrtf*IFrtf*(1-CV!AO$4))</f>
        <v>3.7493781752172004</v>
      </c>
      <c r="AP34" s="101">
        <f>$B34*$C34*(AF!AP34*blpkm*IFaf*(1-CV!AP$2)+RTF!AP34*blpkmrtf*IFrtf*(1-CV!AP$4))</f>
        <v>3.4072890932150348</v>
      </c>
      <c r="AQ34" s="101">
        <f>$B34*$C34*(AF!AQ34*blpkm*IFaf*(1-CV!AQ$2)+RTF!AQ34*blpkmrtf*IFrtf*(1-CV!AQ$4))</f>
        <v>3.1019661405357271</v>
      </c>
      <c r="AR34" s="101">
        <f>$B34*$C34*(AF!AR34*blpkm*IFaf*(1-CV!AR$2)+RTF!AR34*blpkmrtf*IFrtf*(1-CV!AR$4))</f>
        <v>4.562344347220197</v>
      </c>
      <c r="AS34" s="101">
        <f>$B34*$C34*(AF!AS34*blpkm*IFaf*(1-CV!AS$2)+RTF!AS34*blpkmrtf*IFrtf*(1-CV!AS$4))</f>
        <v>5.0424905613236817</v>
      </c>
      <c r="AT34" s="101">
        <f>$B34*$C34*(AF!AT34*blpkm*IFaf*(1-CV!AT$2)+RTF!AT34*blpkmrtf*IFrtf*(1-CV!AT$4))</f>
        <v>4.1328133277316104</v>
      </c>
      <c r="AU34" s="91"/>
      <c r="AV34" s="90"/>
      <c r="AW34" s="91"/>
      <c r="AX34" s="91"/>
      <c r="AY34" s="91"/>
      <c r="AZ34" s="91"/>
      <c r="BA34" s="91"/>
      <c r="BB34" s="91"/>
    </row>
    <row r="35" spans="1:54" x14ac:dyDescent="0.25">
      <c r="A35" s="91">
        <f>pipesizes!A28</f>
        <v>300</v>
      </c>
      <c r="B35" s="94">
        <f>pipesizes!N28/1000</f>
        <v>791.44608352746627</v>
      </c>
      <c r="C35" s="95">
        <f>pipesizes!M28</f>
        <v>68.625</v>
      </c>
      <c r="D35" s="101">
        <f>$B35*$C35*(AF!D35*blpkm*IFaf*(1-CV!D$2)+RTF!D35*blpkmrtf*IFrtf*(1-CV!D$4))</f>
        <v>1093.6879447518945</v>
      </c>
      <c r="E35" s="101">
        <f>$B35*$C35*(AF!E35*blpkm*IFaf*(1-CV!E$2)+RTF!E35*blpkmrtf*IFrtf*(1-CV!E$4))</f>
        <v>992.21750061516661</v>
      </c>
      <c r="F35" s="101">
        <f>$B35*$C35*(AF!F35*blpkm*IFaf*(1-CV!F$2)+RTF!F35*blpkmrtf*IFrtf*(1-CV!F$4))</f>
        <v>901.68868274998488</v>
      </c>
      <c r="G35" s="101">
        <f>$B35*$C35*(AF!G35*blpkm*IFaf*(1-CV!G$2)+RTF!G35*blpkmrtf*IFrtf*(1-CV!G$4))</f>
        <v>820.88947743366441</v>
      </c>
      <c r="H35" s="101">
        <f>$B35*$C35*(AF!H35*blpkm*IFaf*(1-CV!H$2)+RTF!H35*blpkmrtf*IFrtf*(1-CV!H$4))</f>
        <v>1207.3569785694715</v>
      </c>
      <c r="I35" s="101">
        <f>$B35*$C35*(AF!I35*blpkm*IFaf*(1-CV!I$2)+RTF!I35*blpkmrtf*IFrtf*(1-CV!I$4))</f>
        <v>1334.4205753110823</v>
      </c>
      <c r="J35" s="101">
        <f>$B35*$C35*(AF!J35*blpkm*IFaf*(1-CV!J$2)+RTF!J35*blpkmrtf*IFrtf*(1-CV!J$4))</f>
        <v>1475.7987300226434</v>
      </c>
      <c r="K35" s="101">
        <f>$B35*$C35*(AF!K35*blpkm*IFaf*(1-CV!K$2)+RTF!K35*blpkmrtf*IFrtf*(1-CV!K$4))</f>
        <v>1655.7529910000364</v>
      </c>
      <c r="L35" s="101">
        <f>$B35*$C35*(AF!L35*blpkm*IFaf*(1-CV!L$2)+RTF!L35*blpkmrtf*IFrtf*(1-CV!L$4))</f>
        <v>1379.0176714614825</v>
      </c>
      <c r="M35" s="101">
        <f>$B35*$C35*(AF!M35*blpkm*IFaf*(1-CV!M$2)+RTF!M35*blpkmrtf*IFrtf*(1-CV!M$4))</f>
        <v>1155.5438559463032</v>
      </c>
      <c r="N35" s="101">
        <f>$B35*$C35*(AF!N35*blpkm*IFaf*(1-CV!N$2)+RTF!N35*blpkmrtf*IFrtf*(1-CV!N$4))</f>
        <v>2434.5878678745735</v>
      </c>
      <c r="O35" s="101">
        <f>$B35*$C35*(AF!O35*blpkm*IFaf*(1-CV!O$2)+RTF!O35*blpkmrtf*IFrtf*(1-CV!O$4))</f>
        <v>2983.4077816837098</v>
      </c>
      <c r="P35" s="101">
        <f>$B35*$C35*(AF!P35*blpkm*IFaf*(1-CV!P$2)+RTF!P35*blpkmrtf*IFrtf*(1-CV!P$4))</f>
        <v>2000.9148804823224</v>
      </c>
      <c r="Q35" s="101">
        <f>$B35*$C35*(AF!Q35*blpkm*IFaf*(1-CV!Q$2)+RTF!Q35*blpkmrtf*IFrtf*(1-CV!Q$4))</f>
        <v>1655.7529910000364</v>
      </c>
      <c r="R35" s="101">
        <f>$B35*$C35*(AF!R35*blpkm*IFaf*(1-CV!R$2)+RTF!R35*blpkmrtf*IFrtf*(1-CV!R$4))</f>
        <v>1379.0176714614825</v>
      </c>
      <c r="S35" s="101">
        <f>$B35*$C35*(AF!S35*blpkm*IFaf*(1-CV!S$2)+RTF!S35*blpkmrtf*IFrtf*(1-CV!S$4))</f>
        <v>1155.5438559463032</v>
      </c>
      <c r="T35" s="101">
        <f>$B35*$C35*(AF!T35*blpkm*IFaf*(1-CV!T$2)+RTF!T35*blpkmrtf*IFrtf*(1-CV!T$4))</f>
        <v>2434.5878678745735</v>
      </c>
      <c r="U35" s="101">
        <f>$B35*$C35*(AF!U35*blpkm*IFaf*(1-CV!U$2)+RTF!U35*blpkmrtf*IFrtf*(1-CV!U$4))</f>
        <v>2983.4077816837098</v>
      </c>
      <c r="V35" s="101">
        <f>$B35*$C35*(AF!V35*blpkm*IFaf*(1-CV!V$2)+RTF!V35*blpkmrtf*IFrtf*(1-CV!V$4))</f>
        <v>2000.9148804823224</v>
      </c>
      <c r="W35" s="101">
        <f>$B35*$C35*(AF!W35*blpkm*IFaf*(1-CV!W$2)+RTF!W35*blpkmrtf*IFrtf*(1-CV!W$4))</f>
        <v>1655.7529910000364</v>
      </c>
      <c r="X35" s="101">
        <f>$B35*$C35*(AF!X35*blpkm*IFaf*(1-CV!X$2)+RTF!X35*blpkmrtf*IFrtf*(1-CV!X$4))</f>
        <v>1379.0176714614825</v>
      </c>
      <c r="Y35" s="101">
        <f>$B35*$C35*(AF!Y35*blpkm*IFaf*(1-CV!Y$2)+RTF!Y35*blpkmrtf*IFrtf*(1-CV!Y$4))</f>
        <v>1155.5438559463032</v>
      </c>
      <c r="Z35" s="101">
        <f>$B35*$C35*(AF!Z35*blpkm*IFaf*(1-CV!Z$2)+RTF!Z35*blpkmrtf*IFrtf*(1-CV!Z$4))</f>
        <v>2434.5878678745735</v>
      </c>
      <c r="AA35" s="101">
        <f>$B35*$C35*(AF!AA35*blpkm*IFaf*(1-CV!AA$2)+RTF!AA35*blpkmrtf*IFrtf*(1-CV!AA$4))</f>
        <v>2983.4077816837098</v>
      </c>
      <c r="AB35" s="101">
        <f>$B35*$C35*(AF!AB35*blpkm*IFaf*(1-CV!AB$2)+RTF!AB35*blpkmrtf*IFrtf*(1-CV!AB$4))</f>
        <v>2000.9148804823224</v>
      </c>
      <c r="AC35" s="101">
        <f>$B35*$C35*(AF!AC35*blpkm*IFaf*(1-CV!AC$2)+RTF!AC35*blpkmrtf*IFrtf*(1-CV!AC$4))</f>
        <v>992.21750061516661</v>
      </c>
      <c r="AD35" s="101">
        <f>$B35*$C35*(AF!AD35*blpkm*IFaf*(1-CV!AD$2)+RTF!AD35*blpkmrtf*IFrtf*(1-CV!AD$4))</f>
        <v>901.68868274998488</v>
      </c>
      <c r="AE35" s="101">
        <f>$B35*$C35*(AF!AE35*blpkm*IFaf*(1-CV!AE$2)+RTF!AE35*blpkmrtf*IFrtf*(1-CV!AE$4))</f>
        <v>820.88947743366441</v>
      </c>
      <c r="AF35" s="101">
        <f>$B35*$C35*(AF!AF35*blpkm*IFaf*(1-CV!AF$2)+RTF!AF35*blpkmrtf*IFrtf*(1-CV!AF$4))</f>
        <v>1207.3569785694715</v>
      </c>
      <c r="AG35" s="101">
        <f>$B35*$C35*(AF!AG35*blpkm*IFaf*(1-CV!AG$2)+RTF!AG35*blpkmrtf*IFrtf*(1-CV!AG$4))</f>
        <v>1334.4205753110823</v>
      </c>
      <c r="AH35" s="101">
        <f>$B35*$C35*(AF!AH35*blpkm*IFaf*(1-CV!AH$2)+RTF!AH35*blpkmrtf*IFrtf*(1-CV!AH$4))</f>
        <v>1093.6879447518945</v>
      </c>
      <c r="AI35" s="101">
        <f>$B35*$C35*(AF!AI35*blpkm*IFaf*(1-CV!AI$2)+RTF!AI35*blpkmrtf*IFrtf*(1-CV!AI$4))</f>
        <v>992.21750061516661</v>
      </c>
      <c r="AJ35" s="101">
        <f>$B35*$C35*(AF!AJ35*blpkm*IFaf*(1-CV!AJ$2)+RTF!AJ35*blpkmrtf*IFrtf*(1-CV!AJ$4))</f>
        <v>901.68868274998488</v>
      </c>
      <c r="AK35" s="101">
        <f>$B35*$C35*(AF!AK35*blpkm*IFaf*(1-CV!AK$2)+RTF!AK35*blpkmrtf*IFrtf*(1-CV!AK$4))</f>
        <v>820.88947743366441</v>
      </c>
      <c r="AL35" s="101">
        <f>$B35*$C35*(AF!AL35*blpkm*IFaf*(1-CV!AL$2)+RTF!AL35*blpkmrtf*IFrtf*(1-CV!AL$4))</f>
        <v>1207.3569785694715</v>
      </c>
      <c r="AM35" s="101">
        <f>$B35*$C35*(AF!AM35*blpkm*IFaf*(1-CV!AM$2)+RTF!AM35*blpkmrtf*IFrtf*(1-CV!AM$4))</f>
        <v>1334.4205753110823</v>
      </c>
      <c r="AN35" s="101">
        <f>$B35*$C35*(AF!AN35*blpkm*IFaf*(1-CV!AN$2)+RTF!AN35*blpkmrtf*IFrtf*(1-CV!AN$4))</f>
        <v>1093.6879447518945</v>
      </c>
      <c r="AO35" s="101">
        <f>$B35*$C35*(AF!AO35*blpkm*IFaf*(1-CV!AO$2)+RTF!AO35*blpkmrtf*IFrtf*(1-CV!AO$4))</f>
        <v>992.21750061516661</v>
      </c>
      <c r="AP35" s="101">
        <f>$B35*$C35*(AF!AP35*blpkm*IFaf*(1-CV!AP$2)+RTF!AP35*blpkmrtf*IFrtf*(1-CV!AP$4))</f>
        <v>901.68868274998488</v>
      </c>
      <c r="AQ35" s="101">
        <f>$B35*$C35*(AF!AQ35*blpkm*IFaf*(1-CV!AQ$2)+RTF!AQ35*blpkmrtf*IFrtf*(1-CV!AQ$4))</f>
        <v>820.88947743366441</v>
      </c>
      <c r="AR35" s="101">
        <f>$B35*$C35*(AF!AR35*blpkm*IFaf*(1-CV!AR$2)+RTF!AR35*blpkmrtf*IFrtf*(1-CV!AR$4))</f>
        <v>1207.3569785694715</v>
      </c>
      <c r="AS35" s="101">
        <f>$B35*$C35*(AF!AS35*blpkm*IFaf*(1-CV!AS$2)+RTF!AS35*blpkmrtf*IFrtf*(1-CV!AS$4))</f>
        <v>1334.4205753110823</v>
      </c>
      <c r="AT35" s="101">
        <f>$B35*$C35*(AF!AT35*blpkm*IFaf*(1-CV!AT$2)+RTF!AT35*blpkmrtf*IFrtf*(1-CV!AT$4))</f>
        <v>1093.6879447518945</v>
      </c>
      <c r="AU35" s="91"/>
      <c r="AV35" s="90"/>
      <c r="AW35" s="91"/>
      <c r="AX35" s="91"/>
      <c r="AY35" s="91"/>
      <c r="AZ35" s="91"/>
      <c r="BA35" s="91"/>
      <c r="BB35" s="91"/>
    </row>
    <row r="36" spans="1:54" x14ac:dyDescent="0.25">
      <c r="A36" s="91">
        <f>pipesizes!A29</f>
        <v>315</v>
      </c>
      <c r="B36" s="94">
        <f>pipesizes!N29/1000</f>
        <v>14.802664690366782</v>
      </c>
      <c r="C36" s="95">
        <f>pipesizes!M29</f>
        <v>75.65906249999999</v>
      </c>
      <c r="D36" s="101">
        <f>$B36*$C36*(AF!D36*blpkm*IFaf*(1-CV!D$2)+RTF!D36*blpkmrtf*IFrtf*(1-CV!D$4))</f>
        <v>22.552287042115701</v>
      </c>
      <c r="E36" s="101">
        <f>$B36*$C36*(AF!E36*blpkm*IFaf*(1-CV!E$2)+RTF!E36*blpkmrtf*IFrtf*(1-CV!E$4))</f>
        <v>20.459925511165867</v>
      </c>
      <c r="F36" s="101">
        <f>$B36*$C36*(AF!F36*blpkm*IFaf*(1-CV!F$2)+RTF!F36*blpkmrtf*IFrtf*(1-CV!F$4))</f>
        <v>18.593184732065353</v>
      </c>
      <c r="G36" s="101">
        <f>$B36*$C36*(AF!G36*blpkm*IFaf*(1-CV!G$2)+RTF!G36*blpkmrtf*IFrtf*(1-CV!G$4))</f>
        <v>16.927072492452186</v>
      </c>
      <c r="H36" s="101">
        <f>$B36*$C36*(AF!H36*blpkm*IFaf*(1-CV!H$2)+RTF!H36*blpkmrtf*IFrtf*(1-CV!H$4))</f>
        <v>24.896188417965181</v>
      </c>
      <c r="I36" s="101">
        <f>$B36*$C36*(AF!I36*blpkm*IFaf*(1-CV!I$2)+RTF!I36*blpkmrtf*IFrtf*(1-CV!I$4))</f>
        <v>27.516291089911981</v>
      </c>
      <c r="J36" s="101">
        <f>$B36*$C36*(AF!J36*blpkm*IFaf*(1-CV!J$2)+RTF!J36*blpkmrtf*IFrtf*(1-CV!J$4))</f>
        <v>30.431565727288611</v>
      </c>
      <c r="K36" s="101">
        <f>$B36*$C36*(AF!K36*blpkm*IFaf*(1-CV!K$2)+RTF!K36*blpkmrtf*IFrtf*(1-CV!K$4))</f>
        <v>34.14229525255061</v>
      </c>
      <c r="L36" s="101">
        <f>$B36*$C36*(AF!L36*blpkm*IFaf*(1-CV!L$2)+RTF!L36*blpkmrtf*IFrtf*(1-CV!L$4))</f>
        <v>28.435901220438581</v>
      </c>
      <c r="M36" s="101">
        <f>$B36*$C36*(AF!M36*blpkm*IFaf*(1-CV!M$2)+RTF!M36*blpkmrtf*IFrtf*(1-CV!M$4))</f>
        <v>23.827780907803671</v>
      </c>
      <c r="N36" s="101">
        <f>$B36*$C36*(AF!N36*blpkm*IFaf*(1-CV!N$2)+RTF!N36*blpkmrtf*IFrtf*(1-CV!N$4))</f>
        <v>50.20218490020504</v>
      </c>
      <c r="O36" s="101">
        <f>$B36*$C36*(AF!O36*blpkm*IFaf*(1-CV!O$2)+RTF!O36*blpkmrtf*IFrtf*(1-CV!O$4))</f>
        <v>61.519073131482585</v>
      </c>
      <c r="P36" s="101">
        <f>$B36*$C36*(AF!P36*blpkm*IFaf*(1-CV!P$2)+RTF!P36*blpkmrtf*IFrtf*(1-CV!P$4))</f>
        <v>41.259672786934409</v>
      </c>
      <c r="Q36" s="101">
        <f>$B36*$C36*(AF!Q36*blpkm*IFaf*(1-CV!Q$2)+RTF!Q36*blpkmrtf*IFrtf*(1-CV!Q$4))</f>
        <v>34.14229525255061</v>
      </c>
      <c r="R36" s="101">
        <f>$B36*$C36*(AF!R36*blpkm*IFaf*(1-CV!R$2)+RTF!R36*blpkmrtf*IFrtf*(1-CV!R$4))</f>
        <v>28.435901220438581</v>
      </c>
      <c r="S36" s="101">
        <f>$B36*$C36*(AF!S36*blpkm*IFaf*(1-CV!S$2)+RTF!S36*blpkmrtf*IFrtf*(1-CV!S$4))</f>
        <v>23.827780907803671</v>
      </c>
      <c r="T36" s="101">
        <f>$B36*$C36*(AF!T36*blpkm*IFaf*(1-CV!T$2)+RTF!T36*blpkmrtf*IFrtf*(1-CV!T$4))</f>
        <v>50.20218490020504</v>
      </c>
      <c r="U36" s="101">
        <f>$B36*$C36*(AF!U36*blpkm*IFaf*(1-CV!U$2)+RTF!U36*blpkmrtf*IFrtf*(1-CV!U$4))</f>
        <v>61.519073131482585</v>
      </c>
      <c r="V36" s="101">
        <f>$B36*$C36*(AF!V36*blpkm*IFaf*(1-CV!V$2)+RTF!V36*blpkmrtf*IFrtf*(1-CV!V$4))</f>
        <v>41.259672786934409</v>
      </c>
      <c r="W36" s="101">
        <f>$B36*$C36*(AF!W36*blpkm*IFaf*(1-CV!W$2)+RTF!W36*blpkmrtf*IFrtf*(1-CV!W$4))</f>
        <v>34.14229525255061</v>
      </c>
      <c r="X36" s="101">
        <f>$B36*$C36*(AF!X36*blpkm*IFaf*(1-CV!X$2)+RTF!X36*blpkmrtf*IFrtf*(1-CV!X$4))</f>
        <v>28.435901220438581</v>
      </c>
      <c r="Y36" s="101">
        <f>$B36*$C36*(AF!Y36*blpkm*IFaf*(1-CV!Y$2)+RTF!Y36*blpkmrtf*IFrtf*(1-CV!Y$4))</f>
        <v>23.827780907803671</v>
      </c>
      <c r="Z36" s="101">
        <f>$B36*$C36*(AF!Z36*blpkm*IFaf*(1-CV!Z$2)+RTF!Z36*blpkmrtf*IFrtf*(1-CV!Z$4))</f>
        <v>50.20218490020504</v>
      </c>
      <c r="AA36" s="101">
        <f>$B36*$C36*(AF!AA36*blpkm*IFaf*(1-CV!AA$2)+RTF!AA36*blpkmrtf*IFrtf*(1-CV!AA$4))</f>
        <v>61.519073131482585</v>
      </c>
      <c r="AB36" s="101">
        <f>$B36*$C36*(AF!AB36*blpkm*IFaf*(1-CV!AB$2)+RTF!AB36*blpkmrtf*IFrtf*(1-CV!AB$4))</f>
        <v>41.259672786934409</v>
      </c>
      <c r="AC36" s="101">
        <f>$B36*$C36*(AF!AC36*blpkm*IFaf*(1-CV!AC$2)+RTF!AC36*blpkmrtf*IFrtf*(1-CV!AC$4))</f>
        <v>20.459925511165867</v>
      </c>
      <c r="AD36" s="101">
        <f>$B36*$C36*(AF!AD36*blpkm*IFaf*(1-CV!AD$2)+RTF!AD36*blpkmrtf*IFrtf*(1-CV!AD$4))</f>
        <v>18.593184732065353</v>
      </c>
      <c r="AE36" s="101">
        <f>$B36*$C36*(AF!AE36*blpkm*IFaf*(1-CV!AE$2)+RTF!AE36*blpkmrtf*IFrtf*(1-CV!AE$4))</f>
        <v>16.927072492452186</v>
      </c>
      <c r="AF36" s="101">
        <f>$B36*$C36*(AF!AF36*blpkm*IFaf*(1-CV!AF$2)+RTF!AF36*blpkmrtf*IFrtf*(1-CV!AF$4))</f>
        <v>24.896188417965181</v>
      </c>
      <c r="AG36" s="101">
        <f>$B36*$C36*(AF!AG36*blpkm*IFaf*(1-CV!AG$2)+RTF!AG36*blpkmrtf*IFrtf*(1-CV!AG$4))</f>
        <v>27.516291089911981</v>
      </c>
      <c r="AH36" s="101">
        <f>$B36*$C36*(AF!AH36*blpkm*IFaf*(1-CV!AH$2)+RTF!AH36*blpkmrtf*IFrtf*(1-CV!AH$4))</f>
        <v>22.552287042115701</v>
      </c>
      <c r="AI36" s="101">
        <f>$B36*$C36*(AF!AI36*blpkm*IFaf*(1-CV!AI$2)+RTF!AI36*blpkmrtf*IFrtf*(1-CV!AI$4))</f>
        <v>20.459925511165867</v>
      </c>
      <c r="AJ36" s="101">
        <f>$B36*$C36*(AF!AJ36*blpkm*IFaf*(1-CV!AJ$2)+RTF!AJ36*blpkmrtf*IFrtf*(1-CV!AJ$4))</f>
        <v>18.593184732065353</v>
      </c>
      <c r="AK36" s="101">
        <f>$B36*$C36*(AF!AK36*blpkm*IFaf*(1-CV!AK$2)+RTF!AK36*blpkmrtf*IFrtf*(1-CV!AK$4))</f>
        <v>16.927072492452186</v>
      </c>
      <c r="AL36" s="101">
        <f>$B36*$C36*(AF!AL36*blpkm*IFaf*(1-CV!AL$2)+RTF!AL36*blpkmrtf*IFrtf*(1-CV!AL$4))</f>
        <v>24.896188417965181</v>
      </c>
      <c r="AM36" s="101">
        <f>$B36*$C36*(AF!AM36*blpkm*IFaf*(1-CV!AM$2)+RTF!AM36*blpkmrtf*IFrtf*(1-CV!AM$4))</f>
        <v>27.516291089911981</v>
      </c>
      <c r="AN36" s="101">
        <f>$B36*$C36*(AF!AN36*blpkm*IFaf*(1-CV!AN$2)+RTF!AN36*blpkmrtf*IFrtf*(1-CV!AN$4))</f>
        <v>22.552287042115701</v>
      </c>
      <c r="AO36" s="101">
        <f>$B36*$C36*(AF!AO36*blpkm*IFaf*(1-CV!AO$2)+RTF!AO36*blpkmrtf*IFrtf*(1-CV!AO$4))</f>
        <v>20.459925511165867</v>
      </c>
      <c r="AP36" s="101">
        <f>$B36*$C36*(AF!AP36*blpkm*IFaf*(1-CV!AP$2)+RTF!AP36*blpkmrtf*IFrtf*(1-CV!AP$4))</f>
        <v>18.593184732065353</v>
      </c>
      <c r="AQ36" s="101">
        <f>$B36*$C36*(AF!AQ36*blpkm*IFaf*(1-CV!AQ$2)+RTF!AQ36*blpkmrtf*IFrtf*(1-CV!AQ$4))</f>
        <v>16.927072492452186</v>
      </c>
      <c r="AR36" s="101">
        <f>$B36*$C36*(AF!AR36*blpkm*IFaf*(1-CV!AR$2)+RTF!AR36*blpkmrtf*IFrtf*(1-CV!AR$4))</f>
        <v>24.896188417965181</v>
      </c>
      <c r="AS36" s="101">
        <f>$B36*$C36*(AF!AS36*blpkm*IFaf*(1-CV!AS$2)+RTF!AS36*blpkmrtf*IFrtf*(1-CV!AS$4))</f>
        <v>27.516291089911981</v>
      </c>
      <c r="AT36" s="101">
        <f>$B36*$C36*(AF!AT36*blpkm*IFaf*(1-CV!AT$2)+RTF!AT36*blpkmrtf*IFrtf*(1-CV!AT$4))</f>
        <v>22.552287042115701</v>
      </c>
      <c r="AU36" s="91"/>
      <c r="AV36" s="90"/>
      <c r="AW36" s="91"/>
      <c r="AX36" s="91"/>
      <c r="AY36" s="91"/>
      <c r="AZ36" s="91"/>
      <c r="BA36" s="91"/>
      <c r="BB36" s="91"/>
    </row>
    <row r="37" spans="1:54" x14ac:dyDescent="0.25">
      <c r="A37" s="91">
        <f>pipesizes!A30</f>
        <v>324</v>
      </c>
      <c r="B37" s="94">
        <f>pipesizes!N30/1000</f>
        <v>0.32952793326036994</v>
      </c>
      <c r="C37" s="95">
        <f>pipesizes!M30</f>
        <v>80.044200000000004</v>
      </c>
      <c r="D37" s="101">
        <f>$B37*$C37*(AF!D37*blpkm*IFaf*(1-CV!D$2)+RTF!D37*blpkmrtf*IFrtf*(1-CV!D$4))</f>
        <v>0.53114345748284486</v>
      </c>
      <c r="E37" s="101">
        <f>$B37*$C37*(AF!E37*blpkm*IFaf*(1-CV!E$2)+RTF!E37*blpkmrtf*IFrtf*(1-CV!E$4))</f>
        <v>0.48186490157508288</v>
      </c>
      <c r="F37" s="101">
        <f>$B37*$C37*(AF!F37*blpkm*IFaf*(1-CV!F$2)+RTF!F37*blpkmrtf*IFrtf*(1-CV!F$4))</f>
        <v>0.43790008551079385</v>
      </c>
      <c r="G37" s="101">
        <f>$B37*$C37*(AF!G37*blpkm*IFaf*(1-CV!G$2)+RTF!G37*blpkmrtf*IFrtf*(1-CV!G$4))</f>
        <v>0.39866040157762922</v>
      </c>
      <c r="H37" s="101">
        <f>$B37*$C37*(AF!H37*blpkm*IFaf*(1-CV!H$2)+RTF!H37*blpkmrtf*IFrtf*(1-CV!H$4))</f>
        <v>0.58634619051132164</v>
      </c>
      <c r="I37" s="101">
        <f>$B37*$C37*(AF!I37*blpkm*IFaf*(1-CV!I$2)+RTF!I37*blpkmrtf*IFrtf*(1-CV!I$4))</f>
        <v>0.64805391840335314</v>
      </c>
      <c r="J37" s="101">
        <f>$B37*$C37*(AF!J37*blpkm*IFaf*(1-CV!J$2)+RTF!J37*blpkmrtf*IFrtf*(1-CV!J$4))</f>
        <v>0.71671343162773804</v>
      </c>
      <c r="K37" s="101">
        <f>$B37*$C37*(AF!K37*blpkm*IFaf*(1-CV!K$2)+RTF!K37*blpkmrtf*IFrtf*(1-CV!K$4))</f>
        <v>0.80410721595438672</v>
      </c>
      <c r="L37" s="101">
        <f>$B37*$C37*(AF!L37*blpkm*IFaf*(1-CV!L$2)+RTF!L37*blpkmrtf*IFrtf*(1-CV!L$4))</f>
        <v>0.66971224970039589</v>
      </c>
      <c r="M37" s="101">
        <f>$B37*$C37*(AF!M37*blpkm*IFaf*(1-CV!M$2)+RTF!M37*blpkmrtf*IFrtf*(1-CV!M$4))</f>
        <v>0.56118343615793498</v>
      </c>
      <c r="N37" s="101">
        <f>$B37*$C37*(AF!N37*blpkm*IFaf*(1-CV!N$2)+RTF!N37*blpkmrtf*IFrtf*(1-CV!N$4))</f>
        <v>1.1823440350547472</v>
      </c>
      <c r="O37" s="101">
        <f>$B37*$C37*(AF!O37*blpkm*IFaf*(1-CV!O$2)+RTF!O37*blpkmrtf*IFrtf*(1-CV!O$4))</f>
        <v>1.448875368745318</v>
      </c>
      <c r="P37" s="101">
        <f>$B37*$C37*(AF!P37*blpkm*IFaf*(1-CV!P$2)+RTF!P37*blpkmrtf*IFrtf*(1-CV!P$4))</f>
        <v>0.97173316470023474</v>
      </c>
      <c r="Q37" s="101">
        <f>$B37*$C37*(AF!Q37*blpkm*IFaf*(1-CV!Q$2)+RTF!Q37*blpkmrtf*IFrtf*(1-CV!Q$4))</f>
        <v>0.80410721595438672</v>
      </c>
      <c r="R37" s="101">
        <f>$B37*$C37*(AF!R37*blpkm*IFaf*(1-CV!R$2)+RTF!R37*blpkmrtf*IFrtf*(1-CV!R$4))</f>
        <v>0.66971224970039589</v>
      </c>
      <c r="S37" s="101">
        <f>$B37*$C37*(AF!S37*blpkm*IFaf*(1-CV!S$2)+RTF!S37*blpkmrtf*IFrtf*(1-CV!S$4))</f>
        <v>0.56118343615793498</v>
      </c>
      <c r="T37" s="101">
        <f>$B37*$C37*(AF!T37*blpkm*IFaf*(1-CV!T$2)+RTF!T37*blpkmrtf*IFrtf*(1-CV!T$4))</f>
        <v>1.1823440350547472</v>
      </c>
      <c r="U37" s="101">
        <f>$B37*$C37*(AF!U37*blpkm*IFaf*(1-CV!U$2)+RTF!U37*blpkmrtf*IFrtf*(1-CV!U$4))</f>
        <v>1.448875368745318</v>
      </c>
      <c r="V37" s="101">
        <f>$B37*$C37*(AF!V37*blpkm*IFaf*(1-CV!V$2)+RTF!V37*blpkmrtf*IFrtf*(1-CV!V$4))</f>
        <v>0.97173316470023474</v>
      </c>
      <c r="W37" s="101">
        <f>$B37*$C37*(AF!W37*blpkm*IFaf*(1-CV!W$2)+RTF!W37*blpkmrtf*IFrtf*(1-CV!W$4))</f>
        <v>0.80410721595438672</v>
      </c>
      <c r="X37" s="101">
        <f>$B37*$C37*(AF!X37*blpkm*IFaf*(1-CV!X$2)+RTF!X37*blpkmrtf*IFrtf*(1-CV!X$4))</f>
        <v>0.66971224970039589</v>
      </c>
      <c r="Y37" s="101">
        <f>$B37*$C37*(AF!Y37*blpkm*IFaf*(1-CV!Y$2)+RTF!Y37*blpkmrtf*IFrtf*(1-CV!Y$4))</f>
        <v>0.56118343615793498</v>
      </c>
      <c r="Z37" s="101">
        <f>$B37*$C37*(AF!Z37*blpkm*IFaf*(1-CV!Z$2)+RTF!Z37*blpkmrtf*IFrtf*(1-CV!Z$4))</f>
        <v>1.1823440350547472</v>
      </c>
      <c r="AA37" s="101">
        <f>$B37*$C37*(AF!AA37*blpkm*IFaf*(1-CV!AA$2)+RTF!AA37*blpkmrtf*IFrtf*(1-CV!AA$4))</f>
        <v>1.448875368745318</v>
      </c>
      <c r="AB37" s="101">
        <f>$B37*$C37*(AF!AB37*blpkm*IFaf*(1-CV!AB$2)+RTF!AB37*blpkmrtf*IFrtf*(1-CV!AB$4))</f>
        <v>0.97173316470023474</v>
      </c>
      <c r="AC37" s="101">
        <f>$B37*$C37*(AF!AC37*blpkm*IFaf*(1-CV!AC$2)+RTF!AC37*blpkmrtf*IFrtf*(1-CV!AC$4))</f>
        <v>0.48186490157508288</v>
      </c>
      <c r="AD37" s="101">
        <f>$B37*$C37*(AF!AD37*blpkm*IFaf*(1-CV!AD$2)+RTF!AD37*blpkmrtf*IFrtf*(1-CV!AD$4))</f>
        <v>0.43790008551079385</v>
      </c>
      <c r="AE37" s="101">
        <f>$B37*$C37*(AF!AE37*blpkm*IFaf*(1-CV!AE$2)+RTF!AE37*blpkmrtf*IFrtf*(1-CV!AE$4))</f>
        <v>0.39866040157762922</v>
      </c>
      <c r="AF37" s="101">
        <f>$B37*$C37*(AF!AF37*blpkm*IFaf*(1-CV!AF$2)+RTF!AF37*blpkmrtf*IFrtf*(1-CV!AF$4))</f>
        <v>0.58634619051132164</v>
      </c>
      <c r="AG37" s="101">
        <f>$B37*$C37*(AF!AG37*blpkm*IFaf*(1-CV!AG$2)+RTF!AG37*blpkmrtf*IFrtf*(1-CV!AG$4))</f>
        <v>0.64805391840335314</v>
      </c>
      <c r="AH37" s="101">
        <f>$B37*$C37*(AF!AH37*blpkm*IFaf*(1-CV!AH$2)+RTF!AH37*blpkmrtf*IFrtf*(1-CV!AH$4))</f>
        <v>0.53114345748284486</v>
      </c>
      <c r="AI37" s="101">
        <f>$B37*$C37*(AF!AI37*blpkm*IFaf*(1-CV!AI$2)+RTF!AI37*blpkmrtf*IFrtf*(1-CV!AI$4))</f>
        <v>0.48186490157508288</v>
      </c>
      <c r="AJ37" s="101">
        <f>$B37*$C37*(AF!AJ37*blpkm*IFaf*(1-CV!AJ$2)+RTF!AJ37*blpkmrtf*IFrtf*(1-CV!AJ$4))</f>
        <v>0.43790008551079385</v>
      </c>
      <c r="AK37" s="101">
        <f>$B37*$C37*(AF!AK37*blpkm*IFaf*(1-CV!AK$2)+RTF!AK37*blpkmrtf*IFrtf*(1-CV!AK$4))</f>
        <v>0.39866040157762922</v>
      </c>
      <c r="AL37" s="101">
        <f>$B37*$C37*(AF!AL37*blpkm*IFaf*(1-CV!AL$2)+RTF!AL37*blpkmrtf*IFrtf*(1-CV!AL$4))</f>
        <v>0.58634619051132164</v>
      </c>
      <c r="AM37" s="101">
        <f>$B37*$C37*(AF!AM37*blpkm*IFaf*(1-CV!AM$2)+RTF!AM37*blpkmrtf*IFrtf*(1-CV!AM$4))</f>
        <v>0.64805391840335314</v>
      </c>
      <c r="AN37" s="101">
        <f>$B37*$C37*(AF!AN37*blpkm*IFaf*(1-CV!AN$2)+RTF!AN37*blpkmrtf*IFrtf*(1-CV!AN$4))</f>
        <v>0.53114345748284486</v>
      </c>
      <c r="AO37" s="101">
        <f>$B37*$C37*(AF!AO37*blpkm*IFaf*(1-CV!AO$2)+RTF!AO37*blpkmrtf*IFrtf*(1-CV!AO$4))</f>
        <v>0.48186490157508288</v>
      </c>
      <c r="AP37" s="101">
        <f>$B37*$C37*(AF!AP37*blpkm*IFaf*(1-CV!AP$2)+RTF!AP37*blpkmrtf*IFrtf*(1-CV!AP$4))</f>
        <v>0.43790008551079385</v>
      </c>
      <c r="AQ37" s="101">
        <f>$B37*$C37*(AF!AQ37*blpkm*IFaf*(1-CV!AQ$2)+RTF!AQ37*blpkmrtf*IFrtf*(1-CV!AQ$4))</f>
        <v>0.39866040157762922</v>
      </c>
      <c r="AR37" s="101">
        <f>$B37*$C37*(AF!AR37*blpkm*IFaf*(1-CV!AR$2)+RTF!AR37*blpkmrtf*IFrtf*(1-CV!AR$4))</f>
        <v>0.58634619051132164</v>
      </c>
      <c r="AS37" s="101">
        <f>$B37*$C37*(AF!AS37*blpkm*IFaf*(1-CV!AS$2)+RTF!AS37*blpkmrtf*IFrtf*(1-CV!AS$4))</f>
        <v>0.64805391840335314</v>
      </c>
      <c r="AT37" s="101">
        <f>$B37*$C37*(AF!AT37*blpkm*IFaf*(1-CV!AT$2)+RTF!AT37*blpkmrtf*IFrtf*(1-CV!AT$4))</f>
        <v>0.53114345748284486</v>
      </c>
      <c r="AU37" s="91"/>
      <c r="AV37" s="90"/>
      <c r="AW37" s="91"/>
      <c r="AX37" s="91"/>
      <c r="AY37" s="91"/>
      <c r="AZ37" s="91"/>
      <c r="BA37" s="91"/>
      <c r="BB37" s="91"/>
    </row>
    <row r="38" spans="1:54" x14ac:dyDescent="0.25">
      <c r="A38" s="91">
        <f>pipesizes!A31</f>
        <v>350</v>
      </c>
      <c r="B38" s="94">
        <f>pipesizes!N31/1000</f>
        <v>2.9567365128330001E-2</v>
      </c>
      <c r="C38" s="95">
        <f>pipesizes!M31</f>
        <v>93.40625</v>
      </c>
      <c r="D38" s="101">
        <f>$B38*$C38*(AF!D38*blpkm*IFaf*(1-CV!D$2)+RTF!D38*blpkmrtf*IFrtf*(1-CV!D$4))</f>
        <v>5.5613252406890024E-2</v>
      </c>
      <c r="E38" s="101">
        <f>$B38*$C38*(AF!E38*blpkm*IFaf*(1-CV!E$2)+RTF!E38*blpkmrtf*IFrtf*(1-CV!E$4))</f>
        <v>5.0453552650946178E-2</v>
      </c>
      <c r="F38" s="101">
        <f>$B38*$C38*(AF!F38*blpkm*IFaf*(1-CV!F$2)+RTF!F38*blpkmrtf*IFrtf*(1-CV!F$4))</f>
        <v>4.5850226791689458E-2</v>
      </c>
      <c r="G38" s="101">
        <f>$B38*$C38*(AF!G38*blpkm*IFaf*(1-CV!G$2)+RTF!G38*blpkmrtf*IFrtf*(1-CV!G$4))</f>
        <v>4.1741644795248029E-2</v>
      </c>
      <c r="H38" s="101">
        <f>$B38*$C38*(AF!H38*blpkm*IFaf*(1-CV!H$2)+RTF!H38*blpkmrtf*IFrtf*(1-CV!H$4))</f>
        <v>6.1393241752917133E-2</v>
      </c>
      <c r="I38" s="101">
        <f>$B38*$C38*(AF!I38*blpkm*IFaf*(1-CV!I$2)+RTF!I38*blpkmrtf*IFrtf*(1-CV!I$4))</f>
        <v>6.7854335075950442E-2</v>
      </c>
      <c r="J38" s="101">
        <f>$B38*$C38*(AF!J38*blpkm*IFaf*(1-CV!J$2)+RTF!J38*blpkmrtf*IFrtf*(1-CV!J$4))</f>
        <v>7.5043313468299844E-2</v>
      </c>
      <c r="K38" s="101">
        <f>$B38*$C38*(AF!K38*blpkm*IFaf*(1-CV!K$2)+RTF!K38*blpkmrtf*IFrtf*(1-CV!K$4))</f>
        <v>8.4193859367113266E-2</v>
      </c>
      <c r="L38" s="101">
        <f>$B38*$C38*(AF!L38*blpkm*IFaf*(1-CV!L$2)+RTF!L38*blpkmrtf*IFrtf*(1-CV!L$4))</f>
        <v>7.0122065626266772E-2</v>
      </c>
      <c r="M38" s="101">
        <f>$B38*$C38*(AF!M38*blpkm*IFaf*(1-CV!M$2)+RTF!M38*blpkmrtf*IFrtf*(1-CV!M$4))</f>
        <v>5.8758581400063854E-2</v>
      </c>
      <c r="N38" s="101">
        <f>$B38*$C38*(AF!N38*blpkm*IFaf*(1-CV!N$2)+RTF!N38*blpkmrtf*IFrtf*(1-CV!N$4))</f>
        <v>0.12379705770056341</v>
      </c>
      <c r="O38" s="101">
        <f>$B38*$C38*(AF!O38*blpkm*IFaf*(1-CV!O$2)+RTF!O38*blpkmrtf*IFrtf*(1-CV!O$4))</f>
        <v>0.15170415911742965</v>
      </c>
      <c r="P38" s="101">
        <f>$B38*$C38*(AF!P38*blpkm*IFaf*(1-CV!P$2)+RTF!P38*blpkmrtf*IFrtf*(1-CV!P$4))</f>
        <v>0.1017450954149532</v>
      </c>
      <c r="Q38" s="101">
        <f>$B38*$C38*(AF!Q38*blpkm*IFaf*(1-CV!Q$2)+RTF!Q38*blpkmrtf*IFrtf*(1-CV!Q$4))</f>
        <v>8.4193859367113266E-2</v>
      </c>
      <c r="R38" s="101">
        <f>$B38*$C38*(AF!R38*blpkm*IFaf*(1-CV!R$2)+RTF!R38*blpkmrtf*IFrtf*(1-CV!R$4))</f>
        <v>7.0122065626266772E-2</v>
      </c>
      <c r="S38" s="101">
        <f>$B38*$C38*(AF!S38*blpkm*IFaf*(1-CV!S$2)+RTF!S38*blpkmrtf*IFrtf*(1-CV!S$4))</f>
        <v>5.8758581400063854E-2</v>
      </c>
      <c r="T38" s="101">
        <f>$B38*$C38*(AF!T38*blpkm*IFaf*(1-CV!T$2)+RTF!T38*blpkmrtf*IFrtf*(1-CV!T$4))</f>
        <v>0.12379705770056341</v>
      </c>
      <c r="U38" s="101">
        <f>$B38*$C38*(AF!U38*blpkm*IFaf*(1-CV!U$2)+RTF!U38*blpkmrtf*IFrtf*(1-CV!U$4))</f>
        <v>0.15170415911742965</v>
      </c>
      <c r="V38" s="101">
        <f>$B38*$C38*(AF!V38*blpkm*IFaf*(1-CV!V$2)+RTF!V38*blpkmrtf*IFrtf*(1-CV!V$4))</f>
        <v>0.1017450954149532</v>
      </c>
      <c r="W38" s="101">
        <f>$B38*$C38*(AF!W38*blpkm*IFaf*(1-CV!W$2)+RTF!W38*blpkmrtf*IFrtf*(1-CV!W$4))</f>
        <v>8.4193859367113266E-2</v>
      </c>
      <c r="X38" s="101">
        <f>$B38*$C38*(AF!X38*blpkm*IFaf*(1-CV!X$2)+RTF!X38*blpkmrtf*IFrtf*(1-CV!X$4))</f>
        <v>7.0122065626266772E-2</v>
      </c>
      <c r="Y38" s="101">
        <f>$B38*$C38*(AF!Y38*blpkm*IFaf*(1-CV!Y$2)+RTF!Y38*blpkmrtf*IFrtf*(1-CV!Y$4))</f>
        <v>5.8758581400063854E-2</v>
      </c>
      <c r="Z38" s="101">
        <f>$B38*$C38*(AF!Z38*blpkm*IFaf*(1-CV!Z$2)+RTF!Z38*blpkmrtf*IFrtf*(1-CV!Z$4))</f>
        <v>0.12379705770056341</v>
      </c>
      <c r="AA38" s="101">
        <f>$B38*$C38*(AF!AA38*blpkm*IFaf*(1-CV!AA$2)+RTF!AA38*blpkmrtf*IFrtf*(1-CV!AA$4))</f>
        <v>0.15170415911742965</v>
      </c>
      <c r="AB38" s="101">
        <f>$B38*$C38*(AF!AB38*blpkm*IFaf*(1-CV!AB$2)+RTF!AB38*blpkmrtf*IFrtf*(1-CV!AB$4))</f>
        <v>0.1017450954149532</v>
      </c>
      <c r="AC38" s="101">
        <f>$B38*$C38*(AF!AC38*blpkm*IFaf*(1-CV!AC$2)+RTF!AC38*blpkmrtf*IFrtf*(1-CV!AC$4))</f>
        <v>5.0453552650946178E-2</v>
      </c>
      <c r="AD38" s="101">
        <f>$B38*$C38*(AF!AD38*blpkm*IFaf*(1-CV!AD$2)+RTF!AD38*blpkmrtf*IFrtf*(1-CV!AD$4))</f>
        <v>4.5850226791689458E-2</v>
      </c>
      <c r="AE38" s="101">
        <f>$B38*$C38*(AF!AE38*blpkm*IFaf*(1-CV!AE$2)+RTF!AE38*blpkmrtf*IFrtf*(1-CV!AE$4))</f>
        <v>4.1741644795248029E-2</v>
      </c>
      <c r="AF38" s="101">
        <f>$B38*$C38*(AF!AF38*blpkm*IFaf*(1-CV!AF$2)+RTF!AF38*blpkmrtf*IFrtf*(1-CV!AF$4))</f>
        <v>6.1393241752917133E-2</v>
      </c>
      <c r="AG38" s="101">
        <f>$B38*$C38*(AF!AG38*blpkm*IFaf*(1-CV!AG$2)+RTF!AG38*blpkmrtf*IFrtf*(1-CV!AG$4))</f>
        <v>6.7854335075950442E-2</v>
      </c>
      <c r="AH38" s="101">
        <f>$B38*$C38*(AF!AH38*blpkm*IFaf*(1-CV!AH$2)+RTF!AH38*blpkmrtf*IFrtf*(1-CV!AH$4))</f>
        <v>5.5613252406890024E-2</v>
      </c>
      <c r="AI38" s="101">
        <f>$B38*$C38*(AF!AI38*blpkm*IFaf*(1-CV!AI$2)+RTF!AI38*blpkmrtf*IFrtf*(1-CV!AI$4))</f>
        <v>5.0453552650946178E-2</v>
      </c>
      <c r="AJ38" s="101">
        <f>$B38*$C38*(AF!AJ38*blpkm*IFaf*(1-CV!AJ$2)+RTF!AJ38*blpkmrtf*IFrtf*(1-CV!AJ$4))</f>
        <v>4.5850226791689458E-2</v>
      </c>
      <c r="AK38" s="101">
        <f>$B38*$C38*(AF!AK38*blpkm*IFaf*(1-CV!AK$2)+RTF!AK38*blpkmrtf*IFrtf*(1-CV!AK$4))</f>
        <v>4.1741644795248029E-2</v>
      </c>
      <c r="AL38" s="101">
        <f>$B38*$C38*(AF!AL38*blpkm*IFaf*(1-CV!AL$2)+RTF!AL38*blpkmrtf*IFrtf*(1-CV!AL$4))</f>
        <v>6.1393241752917133E-2</v>
      </c>
      <c r="AM38" s="101">
        <f>$B38*$C38*(AF!AM38*blpkm*IFaf*(1-CV!AM$2)+RTF!AM38*blpkmrtf*IFrtf*(1-CV!AM$4))</f>
        <v>6.7854335075950442E-2</v>
      </c>
      <c r="AN38" s="101">
        <f>$B38*$C38*(AF!AN38*blpkm*IFaf*(1-CV!AN$2)+RTF!AN38*blpkmrtf*IFrtf*(1-CV!AN$4))</f>
        <v>5.5613252406890024E-2</v>
      </c>
      <c r="AO38" s="101">
        <f>$B38*$C38*(AF!AO38*blpkm*IFaf*(1-CV!AO$2)+RTF!AO38*blpkmrtf*IFrtf*(1-CV!AO$4))</f>
        <v>5.0453552650946178E-2</v>
      </c>
      <c r="AP38" s="101">
        <f>$B38*$C38*(AF!AP38*blpkm*IFaf*(1-CV!AP$2)+RTF!AP38*blpkmrtf*IFrtf*(1-CV!AP$4))</f>
        <v>4.5850226791689458E-2</v>
      </c>
      <c r="AQ38" s="101">
        <f>$B38*$C38*(AF!AQ38*blpkm*IFaf*(1-CV!AQ$2)+RTF!AQ38*blpkmrtf*IFrtf*(1-CV!AQ$4))</f>
        <v>4.1741644795248029E-2</v>
      </c>
      <c r="AR38" s="101">
        <f>$B38*$C38*(AF!AR38*blpkm*IFaf*(1-CV!AR$2)+RTF!AR38*blpkmrtf*IFrtf*(1-CV!AR$4))</f>
        <v>6.1393241752917133E-2</v>
      </c>
      <c r="AS38" s="101">
        <f>$B38*$C38*(AF!AS38*blpkm*IFaf*(1-CV!AS$2)+RTF!AS38*blpkmrtf*IFrtf*(1-CV!AS$4))</f>
        <v>6.7854335075950442E-2</v>
      </c>
      <c r="AT38" s="101">
        <f>$B38*$C38*(AF!AT38*blpkm*IFaf*(1-CV!AT$2)+RTF!AT38*blpkmrtf*IFrtf*(1-CV!AT$4))</f>
        <v>5.5613252406890024E-2</v>
      </c>
      <c r="AU38" s="91"/>
      <c r="AV38" s="90"/>
      <c r="AW38" s="91"/>
      <c r="AX38" s="91"/>
      <c r="AY38" s="91"/>
      <c r="AZ38" s="91"/>
      <c r="BA38" s="91"/>
      <c r="BB38" s="91"/>
    </row>
    <row r="39" spans="1:54" x14ac:dyDescent="0.25">
      <c r="A39" s="91">
        <f>pipesizes!A32</f>
        <v>355</v>
      </c>
      <c r="B39" s="94">
        <f>pipesizes!N32/1000</f>
        <v>6.2083213089663278</v>
      </c>
      <c r="C39" s="95">
        <f>pipesizes!M32</f>
        <v>96.094062499999978</v>
      </c>
      <c r="D39" s="101">
        <f>$B39*$C39*(AF!D39*blpkm*IFaf*(1-CV!D$2)+RTF!D39*blpkmrtf*IFrtf*(1-CV!D$4))</f>
        <v>12.013248838387332</v>
      </c>
      <c r="E39" s="101">
        <f>$B39*$C39*(AF!E39*blpkm*IFaf*(1-CV!E$2)+RTF!E39*blpkmrtf*IFrtf*(1-CV!E$4))</f>
        <v>10.898680737855949</v>
      </c>
      <c r="F39" s="101">
        <f>$B39*$C39*(AF!F39*blpkm*IFaf*(1-CV!F$2)+RTF!F39*blpkmrtf*IFrtf*(1-CV!F$4))</f>
        <v>9.9042972656067558</v>
      </c>
      <c r="G39" s="101">
        <f>$B39*$C39*(AF!G39*blpkm*IFaf*(1-CV!G$2)+RTF!G39*blpkmrtf*IFrtf*(1-CV!G$4))</f>
        <v>9.0167854629333668</v>
      </c>
      <c r="H39" s="101">
        <f>$B39*$C39*(AF!H39*blpkm*IFaf*(1-CV!H$2)+RTF!H39*blpkmrtf*IFrtf*(1-CV!H$4))</f>
        <v>13.26180826068159</v>
      </c>
      <c r="I39" s="101">
        <f>$B39*$C39*(AF!I39*blpkm*IFaf*(1-CV!I$2)+RTF!I39*blpkmrtf*IFrtf*(1-CV!I$4))</f>
        <v>14.65749577217167</v>
      </c>
      <c r="J39" s="101">
        <f>$B39*$C39*(AF!J39*blpkm*IFaf*(1-CV!J$2)+RTF!J39*blpkmrtf*IFrtf*(1-CV!J$4))</f>
        <v>16.210416750236664</v>
      </c>
      <c r="K39" s="101">
        <f>$B39*$C39*(AF!K39*blpkm*IFaf*(1-CV!K$2)+RTF!K39*blpkmrtf*IFrtf*(1-CV!K$4))</f>
        <v>18.187064044396916</v>
      </c>
      <c r="L39" s="101">
        <f>$B39*$C39*(AF!L39*blpkm*IFaf*(1-CV!L$2)+RTF!L39*blpkmrtf*IFrtf*(1-CV!L$4))</f>
        <v>15.147357634593295</v>
      </c>
      <c r="M39" s="101">
        <f>$B39*$C39*(AF!M39*blpkm*IFaf*(1-CV!M$2)+RTF!M39*blpkmrtf*IFrtf*(1-CV!M$4))</f>
        <v>12.692684372873536</v>
      </c>
      <c r="N39" s="101">
        <f>$B39*$C39*(AF!N39*blpkm*IFaf*(1-CV!N$2)+RTF!N39*blpkmrtf*IFrtf*(1-CV!N$4))</f>
        <v>26.741914835982701</v>
      </c>
      <c r="O39" s="101">
        <f>$B39*$C39*(AF!O39*blpkm*IFaf*(1-CV!O$2)+RTF!O39*blpkmrtf*IFrtf*(1-CV!O$4))</f>
        <v>32.770243321899315</v>
      </c>
      <c r="P39" s="101">
        <f>$B39*$C39*(AF!P39*blpkm*IFaf*(1-CV!P$2)+RTF!P39*blpkmrtf*IFrtf*(1-CV!P$4))</f>
        <v>21.978379188516286</v>
      </c>
      <c r="Q39" s="101">
        <f>$B39*$C39*(AF!Q39*blpkm*IFaf*(1-CV!Q$2)+RTF!Q39*blpkmrtf*IFrtf*(1-CV!Q$4))</f>
        <v>18.187064044396916</v>
      </c>
      <c r="R39" s="101">
        <f>$B39*$C39*(AF!R39*blpkm*IFaf*(1-CV!R$2)+RTF!R39*blpkmrtf*IFrtf*(1-CV!R$4))</f>
        <v>15.147357634593295</v>
      </c>
      <c r="S39" s="101">
        <f>$B39*$C39*(AF!S39*blpkm*IFaf*(1-CV!S$2)+RTF!S39*blpkmrtf*IFrtf*(1-CV!S$4))</f>
        <v>12.692684372873536</v>
      </c>
      <c r="T39" s="101">
        <f>$B39*$C39*(AF!T39*blpkm*IFaf*(1-CV!T$2)+RTF!T39*blpkmrtf*IFrtf*(1-CV!T$4))</f>
        <v>26.741914835982701</v>
      </c>
      <c r="U39" s="101">
        <f>$B39*$C39*(AF!U39*blpkm*IFaf*(1-CV!U$2)+RTF!U39*blpkmrtf*IFrtf*(1-CV!U$4))</f>
        <v>32.770243321899315</v>
      </c>
      <c r="V39" s="101">
        <f>$B39*$C39*(AF!V39*blpkm*IFaf*(1-CV!V$2)+RTF!V39*blpkmrtf*IFrtf*(1-CV!V$4))</f>
        <v>21.978379188516286</v>
      </c>
      <c r="W39" s="101">
        <f>$B39*$C39*(AF!W39*blpkm*IFaf*(1-CV!W$2)+RTF!W39*blpkmrtf*IFrtf*(1-CV!W$4))</f>
        <v>18.187064044396916</v>
      </c>
      <c r="X39" s="101">
        <f>$B39*$C39*(AF!X39*blpkm*IFaf*(1-CV!X$2)+RTF!X39*blpkmrtf*IFrtf*(1-CV!X$4))</f>
        <v>15.147357634593295</v>
      </c>
      <c r="Y39" s="101">
        <f>$B39*$C39*(AF!Y39*blpkm*IFaf*(1-CV!Y$2)+RTF!Y39*blpkmrtf*IFrtf*(1-CV!Y$4))</f>
        <v>12.692684372873536</v>
      </c>
      <c r="Z39" s="101">
        <f>$B39*$C39*(AF!Z39*blpkm*IFaf*(1-CV!Z$2)+RTF!Z39*blpkmrtf*IFrtf*(1-CV!Z$4))</f>
        <v>26.741914835982701</v>
      </c>
      <c r="AA39" s="101">
        <f>$B39*$C39*(AF!AA39*blpkm*IFaf*(1-CV!AA$2)+RTF!AA39*blpkmrtf*IFrtf*(1-CV!AA$4))</f>
        <v>32.770243321899315</v>
      </c>
      <c r="AB39" s="101">
        <f>$B39*$C39*(AF!AB39*blpkm*IFaf*(1-CV!AB$2)+RTF!AB39*blpkmrtf*IFrtf*(1-CV!AB$4))</f>
        <v>21.978379188516286</v>
      </c>
      <c r="AC39" s="101">
        <f>$B39*$C39*(AF!AC39*blpkm*IFaf*(1-CV!AC$2)+RTF!AC39*blpkmrtf*IFrtf*(1-CV!AC$4))</f>
        <v>10.898680737855949</v>
      </c>
      <c r="AD39" s="101">
        <f>$B39*$C39*(AF!AD39*blpkm*IFaf*(1-CV!AD$2)+RTF!AD39*blpkmrtf*IFrtf*(1-CV!AD$4))</f>
        <v>9.9042972656067558</v>
      </c>
      <c r="AE39" s="101">
        <f>$B39*$C39*(AF!AE39*blpkm*IFaf*(1-CV!AE$2)+RTF!AE39*blpkmrtf*IFrtf*(1-CV!AE$4))</f>
        <v>9.0167854629333668</v>
      </c>
      <c r="AF39" s="101">
        <f>$B39*$C39*(AF!AF39*blpkm*IFaf*(1-CV!AF$2)+RTF!AF39*blpkmrtf*IFrtf*(1-CV!AF$4))</f>
        <v>13.26180826068159</v>
      </c>
      <c r="AG39" s="101">
        <f>$B39*$C39*(AF!AG39*blpkm*IFaf*(1-CV!AG$2)+RTF!AG39*blpkmrtf*IFrtf*(1-CV!AG$4))</f>
        <v>14.65749577217167</v>
      </c>
      <c r="AH39" s="101">
        <f>$B39*$C39*(AF!AH39*blpkm*IFaf*(1-CV!AH$2)+RTF!AH39*blpkmrtf*IFrtf*(1-CV!AH$4))</f>
        <v>12.013248838387332</v>
      </c>
      <c r="AI39" s="101">
        <f>$B39*$C39*(AF!AI39*blpkm*IFaf*(1-CV!AI$2)+RTF!AI39*blpkmrtf*IFrtf*(1-CV!AI$4))</f>
        <v>10.898680737855949</v>
      </c>
      <c r="AJ39" s="101">
        <f>$B39*$C39*(AF!AJ39*blpkm*IFaf*(1-CV!AJ$2)+RTF!AJ39*blpkmrtf*IFrtf*(1-CV!AJ$4))</f>
        <v>9.9042972656067558</v>
      </c>
      <c r="AK39" s="101">
        <f>$B39*$C39*(AF!AK39*blpkm*IFaf*(1-CV!AK$2)+RTF!AK39*blpkmrtf*IFrtf*(1-CV!AK$4))</f>
        <v>9.0167854629333668</v>
      </c>
      <c r="AL39" s="101">
        <f>$B39*$C39*(AF!AL39*blpkm*IFaf*(1-CV!AL$2)+RTF!AL39*blpkmrtf*IFrtf*(1-CV!AL$4))</f>
        <v>13.26180826068159</v>
      </c>
      <c r="AM39" s="101">
        <f>$B39*$C39*(AF!AM39*blpkm*IFaf*(1-CV!AM$2)+RTF!AM39*blpkmrtf*IFrtf*(1-CV!AM$4))</f>
        <v>14.65749577217167</v>
      </c>
      <c r="AN39" s="101">
        <f>$B39*$C39*(AF!AN39*blpkm*IFaf*(1-CV!AN$2)+RTF!AN39*blpkmrtf*IFrtf*(1-CV!AN$4))</f>
        <v>12.013248838387332</v>
      </c>
      <c r="AO39" s="101">
        <f>$B39*$C39*(AF!AO39*blpkm*IFaf*(1-CV!AO$2)+RTF!AO39*blpkmrtf*IFrtf*(1-CV!AO$4))</f>
        <v>10.898680737855949</v>
      </c>
      <c r="AP39" s="101">
        <f>$B39*$C39*(AF!AP39*blpkm*IFaf*(1-CV!AP$2)+RTF!AP39*blpkmrtf*IFrtf*(1-CV!AP$4))</f>
        <v>9.9042972656067558</v>
      </c>
      <c r="AQ39" s="101">
        <f>$B39*$C39*(AF!AQ39*blpkm*IFaf*(1-CV!AQ$2)+RTF!AQ39*blpkmrtf*IFrtf*(1-CV!AQ$4))</f>
        <v>9.0167854629333668</v>
      </c>
      <c r="AR39" s="101">
        <f>$B39*$C39*(AF!AR39*blpkm*IFaf*(1-CV!AR$2)+RTF!AR39*blpkmrtf*IFrtf*(1-CV!AR$4))</f>
        <v>13.26180826068159</v>
      </c>
      <c r="AS39" s="101">
        <f>$B39*$C39*(AF!AS39*blpkm*IFaf*(1-CV!AS$2)+RTF!AS39*blpkmrtf*IFrtf*(1-CV!AS$4))</f>
        <v>14.65749577217167</v>
      </c>
      <c r="AT39" s="101">
        <f>$B39*$C39*(AF!AT39*blpkm*IFaf*(1-CV!AT$2)+RTF!AT39*blpkmrtf*IFrtf*(1-CV!AT$4))</f>
        <v>12.013248838387332</v>
      </c>
      <c r="AU39" s="91"/>
      <c r="AV39" s="90"/>
      <c r="AW39" s="91"/>
      <c r="AX39" s="91"/>
      <c r="AY39" s="91"/>
      <c r="AZ39" s="91"/>
      <c r="BA39" s="91"/>
      <c r="BB39" s="91"/>
    </row>
    <row r="40" spans="1:54" x14ac:dyDescent="0.25">
      <c r="A40" s="91">
        <f>pipesizes!A33</f>
        <v>356</v>
      </c>
      <c r="B40" s="94">
        <f>pipesizes!N33/1000</f>
        <v>9.9906055872500004E-4</v>
      </c>
      <c r="C40" s="95">
        <f>pipesizes!M33</f>
        <v>96.636199999999988</v>
      </c>
      <c r="D40" s="101">
        <f>$B40*$C40*(AF!D40*blpkm*IFaf*(1-CV!D$2)+RTF!D40*blpkmrtf*IFrtf*(1-CV!D$4))</f>
        <v>1.9441124942150797E-3</v>
      </c>
      <c r="E40" s="101">
        <f>$B40*$C40*(AF!E40*blpkm*IFaf*(1-CV!E$2)+RTF!E40*blpkmrtf*IFrtf*(1-CV!E$4))</f>
        <v>1.7637411559495593E-3</v>
      </c>
      <c r="F40" s="101">
        <f>$B40*$C40*(AF!F40*blpkm*IFaf*(1-CV!F$2)+RTF!F40*blpkmrtf*IFrtf*(1-CV!F$4))</f>
        <v>1.6028193804625424E-3</v>
      </c>
      <c r="G40" s="101">
        <f>$B40*$C40*(AF!G40*blpkm*IFaf*(1-CV!G$2)+RTF!G40*blpkmrtf*IFrtf*(1-CV!G$4))</f>
        <v>1.4591927222993286E-3</v>
      </c>
      <c r="H40" s="101">
        <f>$B40*$C40*(AF!H40*blpkm*IFaf*(1-CV!H$2)+RTF!H40*blpkmrtf*IFrtf*(1-CV!H$4))</f>
        <v>2.1461677421589888E-3</v>
      </c>
      <c r="I40" s="101">
        <f>$B40*$C40*(AF!I40*blpkm*IFaf*(1-CV!I$2)+RTF!I40*blpkmrtf*IFrtf*(1-CV!I$4))</f>
        <v>2.3720328320784995E-3</v>
      </c>
      <c r="J40" s="101">
        <f>$B40*$C40*(AF!J40*blpkm*IFaf*(1-CV!J$2)+RTF!J40*blpkmrtf*IFrtf*(1-CV!J$4))</f>
        <v>2.6233431242900225E-3</v>
      </c>
      <c r="K40" s="101">
        <f>$B40*$C40*(AF!K40*blpkm*IFaf*(1-CV!K$2)+RTF!K40*blpkmrtf*IFrtf*(1-CV!K$4))</f>
        <v>2.9432253437404305E-3</v>
      </c>
      <c r="L40" s="101">
        <f>$B40*$C40*(AF!L40*blpkm*IFaf*(1-CV!L$2)+RTF!L40*blpkmrtf*IFrtf*(1-CV!L$4))</f>
        <v>2.4513075212142317E-3</v>
      </c>
      <c r="M40" s="101">
        <f>$B40*$C40*(AF!M40*blpkm*IFaf*(1-CV!M$2)+RTF!M40*blpkmrtf*IFrtf*(1-CV!M$4))</f>
        <v>2.0540660238038042E-3</v>
      </c>
      <c r="N40" s="101">
        <f>$B40*$C40*(AF!N40*blpkm*IFaf*(1-CV!N$2)+RTF!N40*blpkmrtf*IFrtf*(1-CV!N$4))</f>
        <v>4.3276628538436775E-3</v>
      </c>
      <c r="O40" s="101">
        <f>$B40*$C40*(AF!O40*blpkm*IFaf*(1-CV!O$2)+RTF!O40*blpkmrtf*IFrtf*(1-CV!O$4))</f>
        <v>5.3032314853077734E-3</v>
      </c>
      <c r="P40" s="101">
        <f>$B40*$C40*(AF!P40*blpkm*IFaf*(1-CV!P$2)+RTF!P40*blpkmrtf*IFrtf*(1-CV!P$4))</f>
        <v>3.5567765354577552E-3</v>
      </c>
      <c r="Q40" s="101">
        <f>$B40*$C40*(AF!Q40*blpkm*IFaf*(1-CV!Q$2)+RTF!Q40*blpkmrtf*IFrtf*(1-CV!Q$4))</f>
        <v>2.9432253437404305E-3</v>
      </c>
      <c r="R40" s="101">
        <f>$B40*$C40*(AF!R40*blpkm*IFaf*(1-CV!R$2)+RTF!R40*blpkmrtf*IFrtf*(1-CV!R$4))</f>
        <v>2.4513075212142317E-3</v>
      </c>
      <c r="S40" s="101">
        <f>$B40*$C40*(AF!S40*blpkm*IFaf*(1-CV!S$2)+RTF!S40*blpkmrtf*IFrtf*(1-CV!S$4))</f>
        <v>2.0540660238038042E-3</v>
      </c>
      <c r="T40" s="101">
        <f>$B40*$C40*(AF!T40*blpkm*IFaf*(1-CV!T$2)+RTF!T40*blpkmrtf*IFrtf*(1-CV!T$4))</f>
        <v>4.3276628538436775E-3</v>
      </c>
      <c r="U40" s="101">
        <f>$B40*$C40*(AF!U40*blpkm*IFaf*(1-CV!U$2)+RTF!U40*blpkmrtf*IFrtf*(1-CV!U$4))</f>
        <v>5.3032314853077734E-3</v>
      </c>
      <c r="V40" s="101">
        <f>$B40*$C40*(AF!V40*blpkm*IFaf*(1-CV!V$2)+RTF!V40*blpkmrtf*IFrtf*(1-CV!V$4))</f>
        <v>3.5567765354577552E-3</v>
      </c>
      <c r="W40" s="101">
        <f>$B40*$C40*(AF!W40*blpkm*IFaf*(1-CV!W$2)+RTF!W40*blpkmrtf*IFrtf*(1-CV!W$4))</f>
        <v>2.9432253437404305E-3</v>
      </c>
      <c r="X40" s="101">
        <f>$B40*$C40*(AF!X40*blpkm*IFaf*(1-CV!X$2)+RTF!X40*blpkmrtf*IFrtf*(1-CV!X$4))</f>
        <v>2.4513075212142317E-3</v>
      </c>
      <c r="Y40" s="101">
        <f>$B40*$C40*(AF!Y40*blpkm*IFaf*(1-CV!Y$2)+RTF!Y40*blpkmrtf*IFrtf*(1-CV!Y$4))</f>
        <v>2.0540660238038042E-3</v>
      </c>
      <c r="Z40" s="101">
        <f>$B40*$C40*(AF!Z40*blpkm*IFaf*(1-CV!Z$2)+RTF!Z40*blpkmrtf*IFrtf*(1-CV!Z$4))</f>
        <v>4.3276628538436775E-3</v>
      </c>
      <c r="AA40" s="101">
        <f>$B40*$C40*(AF!AA40*blpkm*IFaf*(1-CV!AA$2)+RTF!AA40*blpkmrtf*IFrtf*(1-CV!AA$4))</f>
        <v>5.3032314853077734E-3</v>
      </c>
      <c r="AB40" s="101">
        <f>$B40*$C40*(AF!AB40*blpkm*IFaf*(1-CV!AB$2)+RTF!AB40*blpkmrtf*IFrtf*(1-CV!AB$4))</f>
        <v>3.5567765354577552E-3</v>
      </c>
      <c r="AC40" s="101">
        <f>$B40*$C40*(AF!AC40*blpkm*IFaf*(1-CV!AC$2)+RTF!AC40*blpkmrtf*IFrtf*(1-CV!AC$4))</f>
        <v>1.7637411559495593E-3</v>
      </c>
      <c r="AD40" s="101">
        <f>$B40*$C40*(AF!AD40*blpkm*IFaf*(1-CV!AD$2)+RTF!AD40*blpkmrtf*IFrtf*(1-CV!AD$4))</f>
        <v>1.6028193804625424E-3</v>
      </c>
      <c r="AE40" s="101">
        <f>$B40*$C40*(AF!AE40*blpkm*IFaf*(1-CV!AE$2)+RTF!AE40*blpkmrtf*IFrtf*(1-CV!AE$4))</f>
        <v>1.4591927222993286E-3</v>
      </c>
      <c r="AF40" s="101">
        <f>$B40*$C40*(AF!AF40*blpkm*IFaf*(1-CV!AF$2)+RTF!AF40*blpkmrtf*IFrtf*(1-CV!AF$4))</f>
        <v>2.1461677421589888E-3</v>
      </c>
      <c r="AG40" s="101">
        <f>$B40*$C40*(AF!AG40*blpkm*IFaf*(1-CV!AG$2)+RTF!AG40*blpkmrtf*IFrtf*(1-CV!AG$4))</f>
        <v>2.3720328320784995E-3</v>
      </c>
      <c r="AH40" s="101">
        <f>$B40*$C40*(AF!AH40*blpkm*IFaf*(1-CV!AH$2)+RTF!AH40*blpkmrtf*IFrtf*(1-CV!AH$4))</f>
        <v>1.9441124942150797E-3</v>
      </c>
      <c r="AI40" s="101">
        <f>$B40*$C40*(AF!AI40*blpkm*IFaf*(1-CV!AI$2)+RTF!AI40*blpkmrtf*IFrtf*(1-CV!AI$4))</f>
        <v>1.7637411559495593E-3</v>
      </c>
      <c r="AJ40" s="101">
        <f>$B40*$C40*(AF!AJ40*blpkm*IFaf*(1-CV!AJ$2)+RTF!AJ40*blpkmrtf*IFrtf*(1-CV!AJ$4))</f>
        <v>1.6028193804625424E-3</v>
      </c>
      <c r="AK40" s="101">
        <f>$B40*$C40*(AF!AK40*blpkm*IFaf*(1-CV!AK$2)+RTF!AK40*blpkmrtf*IFrtf*(1-CV!AK$4))</f>
        <v>1.4591927222993286E-3</v>
      </c>
      <c r="AL40" s="101">
        <f>$B40*$C40*(AF!AL40*blpkm*IFaf*(1-CV!AL$2)+RTF!AL40*blpkmrtf*IFrtf*(1-CV!AL$4))</f>
        <v>2.1461677421589888E-3</v>
      </c>
      <c r="AM40" s="101">
        <f>$B40*$C40*(AF!AM40*blpkm*IFaf*(1-CV!AM$2)+RTF!AM40*blpkmrtf*IFrtf*(1-CV!AM$4))</f>
        <v>2.3720328320784995E-3</v>
      </c>
      <c r="AN40" s="101">
        <f>$B40*$C40*(AF!AN40*blpkm*IFaf*(1-CV!AN$2)+RTF!AN40*blpkmrtf*IFrtf*(1-CV!AN$4))</f>
        <v>1.9441124942150797E-3</v>
      </c>
      <c r="AO40" s="101">
        <f>$B40*$C40*(AF!AO40*blpkm*IFaf*(1-CV!AO$2)+RTF!AO40*blpkmrtf*IFrtf*(1-CV!AO$4))</f>
        <v>1.7637411559495593E-3</v>
      </c>
      <c r="AP40" s="101">
        <f>$B40*$C40*(AF!AP40*blpkm*IFaf*(1-CV!AP$2)+RTF!AP40*blpkmrtf*IFrtf*(1-CV!AP$4))</f>
        <v>1.6028193804625424E-3</v>
      </c>
      <c r="AQ40" s="101">
        <f>$B40*$C40*(AF!AQ40*blpkm*IFaf*(1-CV!AQ$2)+RTF!AQ40*blpkmrtf*IFrtf*(1-CV!AQ$4))</f>
        <v>1.4591927222993286E-3</v>
      </c>
      <c r="AR40" s="101">
        <f>$B40*$C40*(AF!AR40*blpkm*IFaf*(1-CV!AR$2)+RTF!AR40*blpkmrtf*IFrtf*(1-CV!AR$4))</f>
        <v>2.1461677421589888E-3</v>
      </c>
      <c r="AS40" s="101">
        <f>$B40*$C40*(AF!AS40*blpkm*IFaf*(1-CV!AS$2)+RTF!AS40*blpkmrtf*IFrtf*(1-CV!AS$4))</f>
        <v>2.3720328320784995E-3</v>
      </c>
      <c r="AT40" s="101">
        <f>$B40*$C40*(AF!AT40*blpkm*IFaf*(1-CV!AT$2)+RTF!AT40*blpkmrtf*IFrtf*(1-CV!AT$4))</f>
        <v>1.9441124942150797E-3</v>
      </c>
      <c r="AU40" s="91"/>
      <c r="AV40" s="90"/>
      <c r="AW40" s="91"/>
      <c r="AX40" s="91"/>
      <c r="AY40" s="91"/>
      <c r="AZ40" s="91"/>
      <c r="BA40" s="91"/>
      <c r="BB40" s="91"/>
    </row>
    <row r="41" spans="1:54" x14ac:dyDescent="0.25">
      <c r="A41" s="91">
        <f>pipesizes!A34</f>
        <v>375</v>
      </c>
      <c r="B41" s="94">
        <f>pipesizes!N34/1000</f>
        <v>622.59293003221228</v>
      </c>
      <c r="C41" s="95">
        <f>pipesizes!M34</f>
        <v>107.22656249999999</v>
      </c>
      <c r="D41" s="101">
        <f>$B41*$C41*(AF!D41*blpkm*IFaf*(1-CV!D$2)+RTF!D41*blpkmrtf*IFrtf*(1-CV!D$4))</f>
        <v>1344.3003182642722</v>
      </c>
      <c r="E41" s="101">
        <f>$B41*$C41*(AF!E41*blpkm*IFaf*(1-CV!E$2)+RTF!E41*blpkmrtf*IFrtf*(1-CV!E$4))</f>
        <v>1219.5784988440496</v>
      </c>
      <c r="F41" s="101">
        <f>$B41*$C41*(AF!F41*blpkm*IFaf*(1-CV!F$2)+RTF!F41*blpkmrtf*IFrtf*(1-CV!F$4))</f>
        <v>1108.3055171382307</v>
      </c>
      <c r="G41" s="101">
        <f>$B41*$C41*(AF!G41*blpkm*IFaf*(1-CV!G$2)+RTF!G41*blpkmrtf*IFrtf*(1-CV!G$4))</f>
        <v>1008.9916333714399</v>
      </c>
      <c r="H41" s="101">
        <f>$B41*$C41*(AF!H41*blpkm*IFaf*(1-CV!H$2)+RTF!H41*blpkmrtf*IFrtf*(1-CV!H$4))</f>
        <v>1484.0159648259846</v>
      </c>
      <c r="I41" s="101">
        <f>$B41*$C41*(AF!I41*blpkm*IFaf*(1-CV!I$2)+RTF!I41*blpkmrtf*IFrtf*(1-CV!I$4))</f>
        <v>1640.195462240395</v>
      </c>
      <c r="J41" s="101">
        <f>$B41*$C41*(AF!J41*blpkm*IFaf*(1-CV!J$2)+RTF!J41*blpkmrtf*IFrtf*(1-CV!J$4))</f>
        <v>1813.9696171868331</v>
      </c>
      <c r="K41" s="101">
        <f>$B41*$C41*(AF!K41*blpkm*IFaf*(1-CV!K$2)+RTF!K41*blpkmrtf*IFrtf*(1-CV!K$4))</f>
        <v>1219.5784988440496</v>
      </c>
      <c r="L41" s="101">
        <f>$B41*$C41*(AF!L41*blpkm*IFaf*(1-CV!L$2)+RTF!L41*blpkmrtf*IFrtf*(1-CV!L$4))</f>
        <v>1108.3055171382307</v>
      </c>
      <c r="M41" s="101">
        <f>$B41*$C41*(AF!M41*blpkm*IFaf*(1-CV!M$2)+RTF!M41*blpkmrtf*IFrtf*(1-CV!M$4))</f>
        <v>1008.9916333714399</v>
      </c>
      <c r="N41" s="101">
        <f>$B41*$C41*(AF!N41*blpkm*IFaf*(1-CV!N$2)+RTF!N41*blpkmrtf*IFrtf*(1-CV!N$4))</f>
        <v>1484.0159648259846</v>
      </c>
      <c r="O41" s="101">
        <f>$B41*$C41*(AF!O41*blpkm*IFaf*(1-CV!O$2)+RTF!O41*blpkmrtf*IFrtf*(1-CV!O$4))</f>
        <v>1640.195462240395</v>
      </c>
      <c r="P41" s="101">
        <f>$B41*$C41*(AF!P41*blpkm*IFaf*(1-CV!P$2)+RTF!P41*blpkmrtf*IFrtf*(1-CV!P$4))</f>
        <v>1344.3003182642722</v>
      </c>
      <c r="Q41" s="101">
        <f>$B41*$C41*(AF!Q41*blpkm*IFaf*(1-CV!Q$2)+RTF!Q41*blpkmrtf*IFrtf*(1-CV!Q$4))</f>
        <v>2035.1593737949668</v>
      </c>
      <c r="R41" s="101">
        <f>$B41*$C41*(AF!R41*blpkm*IFaf*(1-CV!R$2)+RTF!R41*blpkmrtf*IFrtf*(1-CV!R$4))</f>
        <v>1695.011729381609</v>
      </c>
      <c r="S41" s="101">
        <f>$B41*$C41*(AF!S41*blpkm*IFaf*(1-CV!S$2)+RTF!S41*blpkmrtf*IFrtf*(1-CV!S$4))</f>
        <v>1420.330159778191</v>
      </c>
      <c r="T41" s="101">
        <f>$B41*$C41*(AF!T41*blpkm*IFaf*(1-CV!T$2)+RTF!T41*blpkmrtf*IFrtf*(1-CV!T$4))</f>
        <v>2992.4598340238367</v>
      </c>
      <c r="U41" s="101">
        <f>$B41*$C41*(AF!U41*blpkm*IFaf*(1-CV!U$2)+RTF!U41*blpkmrtf*IFrtf*(1-CV!U$4))</f>
        <v>3667.0387103327998</v>
      </c>
      <c r="V41" s="101">
        <f>$B41*$C41*(AF!V41*blpkm*IFaf*(1-CV!V$2)+RTF!V41*blpkmrtf*IFrtf*(1-CV!V$4))</f>
        <v>2459.413147561298</v>
      </c>
      <c r="W41" s="101">
        <f>$B41*$C41*(AF!W41*blpkm*IFaf*(1-CV!W$2)+RTF!W41*blpkmrtf*IFrtf*(1-CV!W$4))</f>
        <v>2035.1593737949668</v>
      </c>
      <c r="X41" s="101">
        <f>$B41*$C41*(AF!X41*blpkm*IFaf*(1-CV!X$2)+RTF!X41*blpkmrtf*IFrtf*(1-CV!X$4))</f>
        <v>1695.011729381609</v>
      </c>
      <c r="Y41" s="101">
        <f>$B41*$C41*(AF!Y41*blpkm*IFaf*(1-CV!Y$2)+RTF!Y41*blpkmrtf*IFrtf*(1-CV!Y$4))</f>
        <v>1420.330159778191</v>
      </c>
      <c r="Z41" s="101">
        <f>$B41*$C41*(AF!Z41*blpkm*IFaf*(1-CV!Z$2)+RTF!Z41*blpkmrtf*IFrtf*(1-CV!Z$4))</f>
        <v>2992.4598340238367</v>
      </c>
      <c r="AA41" s="101">
        <f>$B41*$C41*(AF!AA41*blpkm*IFaf*(1-CV!AA$2)+RTF!AA41*blpkmrtf*IFrtf*(1-CV!AA$4))</f>
        <v>3667.0387103327998</v>
      </c>
      <c r="AB41" s="101">
        <f>$B41*$C41*(AF!AB41*blpkm*IFaf*(1-CV!AB$2)+RTF!AB41*blpkmrtf*IFrtf*(1-CV!AB$4))</f>
        <v>2459.413147561298</v>
      </c>
      <c r="AC41" s="101">
        <f>$B41*$C41*(AF!AC41*blpkm*IFaf*(1-CV!AC$2)+RTF!AC41*blpkmrtf*IFrtf*(1-CV!AC$4))</f>
        <v>1219.5784988440496</v>
      </c>
      <c r="AD41" s="101">
        <f>$B41*$C41*(AF!AD41*blpkm*IFaf*(1-CV!AD$2)+RTF!AD41*blpkmrtf*IFrtf*(1-CV!AD$4))</f>
        <v>1108.3055171382307</v>
      </c>
      <c r="AE41" s="101">
        <f>$B41*$C41*(AF!AE41*blpkm*IFaf*(1-CV!AE$2)+RTF!AE41*blpkmrtf*IFrtf*(1-CV!AE$4))</f>
        <v>1008.9916333714399</v>
      </c>
      <c r="AF41" s="101">
        <f>$B41*$C41*(AF!AF41*blpkm*IFaf*(1-CV!AF$2)+RTF!AF41*blpkmrtf*IFrtf*(1-CV!AF$4))</f>
        <v>1484.0159648259846</v>
      </c>
      <c r="AG41" s="101">
        <f>$B41*$C41*(AF!AG41*blpkm*IFaf*(1-CV!AG$2)+RTF!AG41*blpkmrtf*IFrtf*(1-CV!AG$4))</f>
        <v>1640.195462240395</v>
      </c>
      <c r="AH41" s="101">
        <f>$B41*$C41*(AF!AH41*blpkm*IFaf*(1-CV!AH$2)+RTF!AH41*blpkmrtf*IFrtf*(1-CV!AH$4))</f>
        <v>1344.3003182642722</v>
      </c>
      <c r="AI41" s="101">
        <f>$B41*$C41*(AF!AI41*blpkm*IFaf*(1-CV!AI$2)+RTF!AI41*blpkmrtf*IFrtf*(1-CV!AI$4))</f>
        <v>1219.5784988440496</v>
      </c>
      <c r="AJ41" s="101">
        <f>$B41*$C41*(AF!AJ41*blpkm*IFaf*(1-CV!AJ$2)+RTF!AJ41*blpkmrtf*IFrtf*(1-CV!AJ$4))</f>
        <v>1108.3055171382307</v>
      </c>
      <c r="AK41" s="101">
        <f>$B41*$C41*(AF!AK41*blpkm*IFaf*(1-CV!AK$2)+RTF!AK41*blpkmrtf*IFrtf*(1-CV!AK$4))</f>
        <v>1008.9916333714399</v>
      </c>
      <c r="AL41" s="101">
        <f>$B41*$C41*(AF!AL41*blpkm*IFaf*(1-CV!AL$2)+RTF!AL41*blpkmrtf*IFrtf*(1-CV!AL$4))</f>
        <v>1484.0159648259846</v>
      </c>
      <c r="AM41" s="101">
        <f>$B41*$C41*(AF!AM41*blpkm*IFaf*(1-CV!AM$2)+RTF!AM41*blpkmrtf*IFrtf*(1-CV!AM$4))</f>
        <v>1640.195462240395</v>
      </c>
      <c r="AN41" s="101">
        <f>$B41*$C41*(AF!AN41*blpkm*IFaf*(1-CV!AN$2)+RTF!AN41*blpkmrtf*IFrtf*(1-CV!AN$4))</f>
        <v>1344.3003182642722</v>
      </c>
      <c r="AO41" s="101">
        <f>$B41*$C41*(AF!AO41*blpkm*IFaf*(1-CV!AO$2)+RTF!AO41*blpkmrtf*IFrtf*(1-CV!AO$4))</f>
        <v>1219.5784988440496</v>
      </c>
      <c r="AP41" s="101">
        <f>$B41*$C41*(AF!AP41*blpkm*IFaf*(1-CV!AP$2)+RTF!AP41*blpkmrtf*IFrtf*(1-CV!AP$4))</f>
        <v>1108.3055171382307</v>
      </c>
      <c r="AQ41" s="101">
        <f>$B41*$C41*(AF!AQ41*blpkm*IFaf*(1-CV!AQ$2)+RTF!AQ41*blpkmrtf*IFrtf*(1-CV!AQ$4))</f>
        <v>1008.9916333714399</v>
      </c>
      <c r="AR41" s="101">
        <f>$B41*$C41*(AF!AR41*blpkm*IFaf*(1-CV!AR$2)+RTF!AR41*blpkmrtf*IFrtf*(1-CV!AR$4))</f>
        <v>1484.0159648259846</v>
      </c>
      <c r="AS41" s="101">
        <f>$B41*$C41*(AF!AS41*blpkm*IFaf*(1-CV!AS$2)+RTF!AS41*blpkmrtf*IFrtf*(1-CV!AS$4))</f>
        <v>1640.195462240395</v>
      </c>
      <c r="AT41" s="101">
        <f>$B41*$C41*(AF!AT41*blpkm*IFaf*(1-CV!AT$2)+RTF!AT41*blpkmrtf*IFrtf*(1-CV!AT$4))</f>
        <v>1344.3003182642722</v>
      </c>
      <c r="AU41" s="91"/>
      <c r="AV41" s="90"/>
      <c r="AW41" s="91"/>
      <c r="AX41" s="91"/>
      <c r="AY41" s="91"/>
      <c r="AZ41" s="91"/>
      <c r="BA41" s="91"/>
      <c r="BB41" s="91"/>
    </row>
    <row r="42" spans="1:54" x14ac:dyDescent="0.25">
      <c r="A42" s="91">
        <f>pipesizes!A35</f>
        <v>400</v>
      </c>
      <c r="B42" s="94">
        <f>pipesizes!N35/1000</f>
        <v>7.5018652990651464</v>
      </c>
      <c r="C42" s="95">
        <f>pipesizes!M35</f>
        <v>122</v>
      </c>
      <c r="D42" s="101">
        <f>$B42*$C42*(AF!D42*blpkm*IFaf*(1-CV!D$2)+RTF!D42*blpkmrtf*IFrtf*(1-CV!D$4))</f>
        <v>18.429723765438155</v>
      </c>
      <c r="E42" s="101">
        <f>$B42*$C42*(AF!E42*blpkm*IFaf*(1-CV!E$2)+RTF!E42*blpkmrtf*IFrtf*(1-CV!E$4))</f>
        <v>16.71984640529184</v>
      </c>
      <c r="F42" s="101">
        <f>$B42*$C42*(AF!F42*blpkm*IFaf*(1-CV!F$2)+RTF!F42*blpkmrtf*IFrtf*(1-CV!F$4))</f>
        <v>15.194346271480411</v>
      </c>
      <c r="G42" s="101">
        <f>$B42*$C42*(AF!G42*blpkm*IFaf*(1-CV!G$2)+RTF!G42*blpkmrtf*IFrtf*(1-CV!G$4))</f>
        <v>13.832799733830207</v>
      </c>
      <c r="H42" s="101">
        <f>$B42*$C42*(AF!H42*blpkm*IFaf*(1-CV!H$2)+RTF!H42*blpkmrtf*IFrtf*(1-CV!H$4))</f>
        <v>20.345159428777595</v>
      </c>
      <c r="I42" s="101">
        <f>$B42*$C42*(AF!I42*blpkm*IFaf*(1-CV!I$2)+RTF!I42*blpkmrtf*IFrtf*(1-CV!I$4))</f>
        <v>22.486306727536697</v>
      </c>
      <c r="J42" s="101">
        <f>$B42*$C42*(AF!J42*blpkm*IFaf*(1-CV!J$2)+RTF!J42*blpkmrtf*IFrtf*(1-CV!J$4))</f>
        <v>24.868668488315294</v>
      </c>
      <c r="K42" s="101">
        <f>$B42*$C42*(AF!K42*blpkm*IFaf*(1-CV!K$2)+RTF!K42*blpkmrtf*IFrtf*(1-CV!K$4))</f>
        <v>16.71984640529184</v>
      </c>
      <c r="L42" s="101">
        <f>$B42*$C42*(AF!L42*blpkm*IFaf*(1-CV!L$2)+RTF!L42*blpkmrtf*IFrtf*(1-CV!L$4))</f>
        <v>15.194346271480411</v>
      </c>
      <c r="M42" s="101">
        <f>$B42*$C42*(AF!M42*blpkm*IFaf*(1-CV!M$2)+RTF!M42*blpkmrtf*IFrtf*(1-CV!M$4))</f>
        <v>13.832799733830207</v>
      </c>
      <c r="N42" s="101">
        <f>$B42*$C42*(AF!N42*blpkm*IFaf*(1-CV!N$2)+RTF!N42*blpkmrtf*IFrtf*(1-CV!N$4))</f>
        <v>20.345159428777595</v>
      </c>
      <c r="O42" s="101">
        <f>$B42*$C42*(AF!O42*blpkm*IFaf*(1-CV!O$2)+RTF!O42*blpkmrtf*IFrtf*(1-CV!O$4))</f>
        <v>22.486306727536697</v>
      </c>
      <c r="P42" s="101">
        <f>$B42*$C42*(AF!P42*blpkm*IFaf*(1-CV!P$2)+RTF!P42*blpkmrtf*IFrtf*(1-CV!P$4))</f>
        <v>18.429723765438155</v>
      </c>
      <c r="Q42" s="101">
        <f>$B42*$C42*(AF!Q42*blpkm*IFaf*(1-CV!Q$2)+RTF!Q42*blpkmrtf*IFrtf*(1-CV!Q$4))</f>
        <v>27.901075799871862</v>
      </c>
      <c r="R42" s="101">
        <f>$B42*$C42*(AF!R42*blpkm*IFaf*(1-CV!R$2)+RTF!R42*blpkmrtf*IFrtf*(1-CV!R$4))</f>
        <v>23.237811913944334</v>
      </c>
      <c r="S42" s="101">
        <f>$B42*$C42*(AF!S42*blpkm*IFaf*(1-CV!S$2)+RTF!S42*blpkmrtf*IFrtf*(1-CV!S$4))</f>
        <v>19.472057058076793</v>
      </c>
      <c r="T42" s="101">
        <f>$B42*$C42*(AF!T42*blpkm*IFaf*(1-CV!T$2)+RTF!T42*blpkmrtf*IFrtf*(1-CV!T$4))</f>
        <v>41.0252139130911</v>
      </c>
      <c r="U42" s="101">
        <f>$B42*$C42*(AF!U42*blpkm*IFaf*(1-CV!U$2)+RTF!U42*blpkmrtf*IFrtf*(1-CV!U$4))</f>
        <v>50.273372363597268</v>
      </c>
      <c r="V42" s="101">
        <f>$B42*$C42*(AF!V42*blpkm*IFaf*(1-CV!V$2)+RTF!V42*blpkmrtf*IFrtf*(1-CV!V$4))</f>
        <v>33.71739507818144</v>
      </c>
      <c r="W42" s="101">
        <f>$B42*$C42*(AF!W42*blpkm*IFaf*(1-CV!W$2)+RTF!W42*blpkmrtf*IFrtf*(1-CV!W$4))</f>
        <v>27.901075799871862</v>
      </c>
      <c r="X42" s="101">
        <f>$B42*$C42*(AF!X42*blpkm*IFaf*(1-CV!X$2)+RTF!X42*blpkmrtf*IFrtf*(1-CV!X$4))</f>
        <v>23.237811913944334</v>
      </c>
      <c r="Y42" s="101">
        <f>$B42*$C42*(AF!Y42*blpkm*IFaf*(1-CV!Y$2)+RTF!Y42*blpkmrtf*IFrtf*(1-CV!Y$4))</f>
        <v>19.472057058076793</v>
      </c>
      <c r="Z42" s="101">
        <f>$B42*$C42*(AF!Z42*blpkm*IFaf*(1-CV!Z$2)+RTF!Z42*blpkmrtf*IFrtf*(1-CV!Z$4))</f>
        <v>41.0252139130911</v>
      </c>
      <c r="AA42" s="101">
        <f>$B42*$C42*(AF!AA42*blpkm*IFaf*(1-CV!AA$2)+RTF!AA42*blpkmrtf*IFrtf*(1-CV!AA$4))</f>
        <v>50.273372363597268</v>
      </c>
      <c r="AB42" s="101">
        <f>$B42*$C42*(AF!AB42*blpkm*IFaf*(1-CV!AB$2)+RTF!AB42*blpkmrtf*IFrtf*(1-CV!AB$4))</f>
        <v>33.71739507818144</v>
      </c>
      <c r="AC42" s="101">
        <f>$B42*$C42*(AF!AC42*blpkm*IFaf*(1-CV!AC$2)+RTF!AC42*blpkmrtf*IFrtf*(1-CV!AC$4))</f>
        <v>16.71984640529184</v>
      </c>
      <c r="AD42" s="101">
        <f>$B42*$C42*(AF!AD42*blpkm*IFaf*(1-CV!AD$2)+RTF!AD42*blpkmrtf*IFrtf*(1-CV!AD$4))</f>
        <v>15.194346271480411</v>
      </c>
      <c r="AE42" s="101">
        <f>$B42*$C42*(AF!AE42*blpkm*IFaf*(1-CV!AE$2)+RTF!AE42*blpkmrtf*IFrtf*(1-CV!AE$4))</f>
        <v>13.832799733830207</v>
      </c>
      <c r="AF42" s="101">
        <f>$B42*$C42*(AF!AF42*blpkm*IFaf*(1-CV!AF$2)+RTF!AF42*blpkmrtf*IFrtf*(1-CV!AF$4))</f>
        <v>20.345159428777595</v>
      </c>
      <c r="AG42" s="101">
        <f>$B42*$C42*(AF!AG42*blpkm*IFaf*(1-CV!AG$2)+RTF!AG42*blpkmrtf*IFrtf*(1-CV!AG$4))</f>
        <v>22.486306727536697</v>
      </c>
      <c r="AH42" s="101">
        <f>$B42*$C42*(AF!AH42*blpkm*IFaf*(1-CV!AH$2)+RTF!AH42*blpkmrtf*IFrtf*(1-CV!AH$4))</f>
        <v>18.429723765438155</v>
      </c>
      <c r="AI42" s="101">
        <f>$B42*$C42*(AF!AI42*blpkm*IFaf*(1-CV!AI$2)+RTF!AI42*blpkmrtf*IFrtf*(1-CV!AI$4))</f>
        <v>16.71984640529184</v>
      </c>
      <c r="AJ42" s="101">
        <f>$B42*$C42*(AF!AJ42*blpkm*IFaf*(1-CV!AJ$2)+RTF!AJ42*blpkmrtf*IFrtf*(1-CV!AJ$4))</f>
        <v>15.194346271480411</v>
      </c>
      <c r="AK42" s="101">
        <f>$B42*$C42*(AF!AK42*blpkm*IFaf*(1-CV!AK$2)+RTF!AK42*blpkmrtf*IFrtf*(1-CV!AK$4))</f>
        <v>13.832799733830207</v>
      </c>
      <c r="AL42" s="101">
        <f>$B42*$C42*(AF!AL42*blpkm*IFaf*(1-CV!AL$2)+RTF!AL42*blpkmrtf*IFrtf*(1-CV!AL$4))</f>
        <v>20.345159428777595</v>
      </c>
      <c r="AM42" s="101">
        <f>$B42*$C42*(AF!AM42*blpkm*IFaf*(1-CV!AM$2)+RTF!AM42*blpkmrtf*IFrtf*(1-CV!AM$4))</f>
        <v>22.486306727536697</v>
      </c>
      <c r="AN42" s="101">
        <f>$B42*$C42*(AF!AN42*blpkm*IFaf*(1-CV!AN$2)+RTF!AN42*blpkmrtf*IFrtf*(1-CV!AN$4))</f>
        <v>18.429723765438155</v>
      </c>
      <c r="AO42" s="101">
        <f>$B42*$C42*(AF!AO42*blpkm*IFaf*(1-CV!AO$2)+RTF!AO42*blpkmrtf*IFrtf*(1-CV!AO$4))</f>
        <v>16.71984640529184</v>
      </c>
      <c r="AP42" s="101">
        <f>$B42*$C42*(AF!AP42*blpkm*IFaf*(1-CV!AP$2)+RTF!AP42*blpkmrtf*IFrtf*(1-CV!AP$4))</f>
        <v>15.194346271480411</v>
      </c>
      <c r="AQ42" s="101">
        <f>$B42*$C42*(AF!AQ42*blpkm*IFaf*(1-CV!AQ$2)+RTF!AQ42*blpkmrtf*IFrtf*(1-CV!AQ$4))</f>
        <v>13.832799733830207</v>
      </c>
      <c r="AR42" s="101">
        <f>$B42*$C42*(AF!AR42*blpkm*IFaf*(1-CV!AR$2)+RTF!AR42*blpkmrtf*IFrtf*(1-CV!AR$4))</f>
        <v>20.345159428777595</v>
      </c>
      <c r="AS42" s="101">
        <f>$B42*$C42*(AF!AS42*blpkm*IFaf*(1-CV!AS$2)+RTF!AS42*blpkmrtf*IFrtf*(1-CV!AS$4))</f>
        <v>22.486306727536697</v>
      </c>
      <c r="AT42" s="101">
        <f>$B42*$C42*(AF!AT42*blpkm*IFaf*(1-CV!AT$2)+RTF!AT42*blpkmrtf*IFrtf*(1-CV!AT$4))</f>
        <v>18.429723765438155</v>
      </c>
      <c r="AU42" s="91"/>
      <c r="AV42" s="90"/>
      <c r="AW42" s="91"/>
      <c r="AX42" s="91"/>
      <c r="AY42" s="91"/>
      <c r="AZ42" s="91"/>
      <c r="BA42" s="91"/>
      <c r="BB42" s="91"/>
    </row>
    <row r="43" spans="1:54" x14ac:dyDescent="0.25">
      <c r="A43" s="91">
        <f>pipesizes!A36</f>
        <v>406</v>
      </c>
      <c r="B43" s="94">
        <f>pipesizes!N36/1000</f>
        <v>0.19931553800290999</v>
      </c>
      <c r="C43" s="95">
        <f>pipesizes!M36</f>
        <v>125.68744999999998</v>
      </c>
      <c r="D43" s="101">
        <f>$B43*$C43*(AF!D43*blpkm*IFaf*(1-CV!D$2)+RTF!D43*blpkmrtf*IFrtf*(1-CV!D$4))</f>
        <v>0.50445543411326144</v>
      </c>
      <c r="E43" s="101">
        <f>$B43*$C43*(AF!E43*blpkm*IFaf*(1-CV!E$2)+RTF!E43*blpkmrtf*IFrtf*(1-CV!E$4))</f>
        <v>0.45765294607973889</v>
      </c>
      <c r="F43" s="101">
        <f>$B43*$C43*(AF!F43*blpkm*IFaf*(1-CV!F$2)+RTF!F43*blpkmrtf*IFrtf*(1-CV!F$4))</f>
        <v>0.41589720182464379</v>
      </c>
      <c r="G43" s="101">
        <f>$B43*$C43*(AF!G43*blpkm*IFaf*(1-CV!G$2)+RTF!G43*blpkmrtf*IFrtf*(1-CV!G$4))</f>
        <v>0.37862916902841742</v>
      </c>
      <c r="H43" s="101">
        <f>$B43*$C43*(AF!H43*blpkm*IFaf*(1-CV!H$2)+RTF!H43*blpkmrtf*IFrtf*(1-CV!H$4))</f>
        <v>0.55688443095357021</v>
      </c>
      <c r="I43" s="101">
        <f>$B43*$C43*(AF!I43*blpkm*IFaf*(1-CV!I$2)+RTF!I43*blpkmrtf*IFrtf*(1-CV!I$4))</f>
        <v>0.61549157036829827</v>
      </c>
      <c r="J43" s="101">
        <f>$B43*$C43*(AF!J43*blpkm*IFaf*(1-CV!J$2)+RTF!J43*blpkmrtf*IFrtf*(1-CV!J$4))</f>
        <v>0.68070119323319256</v>
      </c>
      <c r="K43" s="101">
        <f>$B43*$C43*(AF!K43*blpkm*IFaf*(1-CV!K$2)+RTF!K43*blpkmrtf*IFrtf*(1-CV!K$4))</f>
        <v>0.45765294607973889</v>
      </c>
      <c r="L43" s="101">
        <f>$B43*$C43*(AF!L43*blpkm*IFaf*(1-CV!L$2)+RTF!L43*blpkmrtf*IFrtf*(1-CV!L$4))</f>
        <v>0.41589720182464379</v>
      </c>
      <c r="M43" s="101">
        <f>$B43*$C43*(AF!M43*blpkm*IFaf*(1-CV!M$2)+RTF!M43*blpkmrtf*IFrtf*(1-CV!M$4))</f>
        <v>0.37862916902841742</v>
      </c>
      <c r="N43" s="101">
        <f>$B43*$C43*(AF!N43*blpkm*IFaf*(1-CV!N$2)+RTF!N43*blpkmrtf*IFrtf*(1-CV!N$4))</f>
        <v>0.55688443095357021</v>
      </c>
      <c r="O43" s="101">
        <f>$B43*$C43*(AF!O43*blpkm*IFaf*(1-CV!O$2)+RTF!O43*blpkmrtf*IFrtf*(1-CV!O$4))</f>
        <v>0.61549157036829827</v>
      </c>
      <c r="P43" s="101">
        <f>$B43*$C43*(AF!P43*blpkm*IFaf*(1-CV!P$2)+RTF!P43*blpkmrtf*IFrtf*(1-CV!P$4))</f>
        <v>0.50445543411326144</v>
      </c>
      <c r="Q43" s="101">
        <f>$B43*$C43*(AF!Q43*blpkm*IFaf*(1-CV!Q$2)+RTF!Q43*blpkmrtf*IFrtf*(1-CV!Q$4))</f>
        <v>0.76370375834098969</v>
      </c>
      <c r="R43" s="101">
        <f>$B43*$C43*(AF!R43*blpkm*IFaf*(1-CV!R$2)+RTF!R43*blpkmrtf*IFrtf*(1-CV!R$4))</f>
        <v>0.63606164943581922</v>
      </c>
      <c r="S43" s="101">
        <f>$B43*$C43*(AF!S43*blpkm*IFaf*(1-CV!S$2)+RTF!S43*blpkmrtf*IFrtf*(1-CV!S$4))</f>
        <v>0.53298601331894646</v>
      </c>
      <c r="T43" s="101">
        <f>$B43*$C43*(AF!T43*blpkm*IFaf*(1-CV!T$2)+RTF!T43*blpkmrtf*IFrtf*(1-CV!T$4))</f>
        <v>1.1229355554926175</v>
      </c>
      <c r="U43" s="101">
        <f>$B43*$C43*(AF!U43*blpkm*IFaf*(1-CV!U$2)+RTF!U43*blpkmrtf*IFrtf*(1-CV!U$4))</f>
        <v>1.3760746608462893</v>
      </c>
      <c r="V43" s="101">
        <f>$B43*$C43*(AF!V43*blpkm*IFaf*(1-CV!V$2)+RTF!V43*blpkmrtf*IFrtf*(1-CV!V$4))</f>
        <v>0.92290711395412972</v>
      </c>
      <c r="W43" s="101">
        <f>$B43*$C43*(AF!W43*blpkm*IFaf*(1-CV!W$2)+RTF!W43*blpkmrtf*IFrtf*(1-CV!W$4))</f>
        <v>0.76370375834098969</v>
      </c>
      <c r="X43" s="101">
        <f>$B43*$C43*(AF!X43*blpkm*IFaf*(1-CV!X$2)+RTF!X43*blpkmrtf*IFrtf*(1-CV!X$4))</f>
        <v>0.63606164943581922</v>
      </c>
      <c r="Y43" s="101">
        <f>$B43*$C43*(AF!Y43*blpkm*IFaf*(1-CV!Y$2)+RTF!Y43*blpkmrtf*IFrtf*(1-CV!Y$4))</f>
        <v>0.53298601331894646</v>
      </c>
      <c r="Z43" s="101">
        <f>$B43*$C43*(AF!Z43*blpkm*IFaf*(1-CV!Z$2)+RTF!Z43*blpkmrtf*IFrtf*(1-CV!Z$4))</f>
        <v>1.1229355554926175</v>
      </c>
      <c r="AA43" s="101">
        <f>$B43*$C43*(AF!AA43*blpkm*IFaf*(1-CV!AA$2)+RTF!AA43*blpkmrtf*IFrtf*(1-CV!AA$4))</f>
        <v>1.3760746608462893</v>
      </c>
      <c r="AB43" s="101">
        <f>$B43*$C43*(AF!AB43*blpkm*IFaf*(1-CV!AB$2)+RTF!AB43*blpkmrtf*IFrtf*(1-CV!AB$4))</f>
        <v>0.92290711395412972</v>
      </c>
      <c r="AC43" s="101">
        <f>$B43*$C43*(AF!AC43*blpkm*IFaf*(1-CV!AC$2)+RTF!AC43*blpkmrtf*IFrtf*(1-CV!AC$4))</f>
        <v>0.45765294607973889</v>
      </c>
      <c r="AD43" s="101">
        <f>$B43*$C43*(AF!AD43*blpkm*IFaf*(1-CV!AD$2)+RTF!AD43*blpkmrtf*IFrtf*(1-CV!AD$4))</f>
        <v>0.41589720182464379</v>
      </c>
      <c r="AE43" s="101">
        <f>$B43*$C43*(AF!AE43*blpkm*IFaf*(1-CV!AE$2)+RTF!AE43*blpkmrtf*IFrtf*(1-CV!AE$4))</f>
        <v>0.37862916902841742</v>
      </c>
      <c r="AF43" s="101">
        <f>$B43*$C43*(AF!AF43*blpkm*IFaf*(1-CV!AF$2)+RTF!AF43*blpkmrtf*IFrtf*(1-CV!AF$4))</f>
        <v>0.55688443095357021</v>
      </c>
      <c r="AG43" s="101">
        <f>$B43*$C43*(AF!AG43*blpkm*IFaf*(1-CV!AG$2)+RTF!AG43*blpkmrtf*IFrtf*(1-CV!AG$4))</f>
        <v>0.61549157036829827</v>
      </c>
      <c r="AH43" s="101">
        <f>$B43*$C43*(AF!AH43*blpkm*IFaf*(1-CV!AH$2)+RTF!AH43*blpkmrtf*IFrtf*(1-CV!AH$4))</f>
        <v>0.50445543411326144</v>
      </c>
      <c r="AI43" s="101">
        <f>$B43*$C43*(AF!AI43*blpkm*IFaf*(1-CV!AI$2)+RTF!AI43*blpkmrtf*IFrtf*(1-CV!AI$4))</f>
        <v>0.45765294607973889</v>
      </c>
      <c r="AJ43" s="101">
        <f>$B43*$C43*(AF!AJ43*blpkm*IFaf*(1-CV!AJ$2)+RTF!AJ43*blpkmrtf*IFrtf*(1-CV!AJ$4))</f>
        <v>0.41589720182464379</v>
      </c>
      <c r="AK43" s="101">
        <f>$B43*$C43*(AF!AK43*blpkm*IFaf*(1-CV!AK$2)+RTF!AK43*blpkmrtf*IFrtf*(1-CV!AK$4))</f>
        <v>0.37862916902841742</v>
      </c>
      <c r="AL43" s="101">
        <f>$B43*$C43*(AF!AL43*blpkm*IFaf*(1-CV!AL$2)+RTF!AL43*blpkmrtf*IFrtf*(1-CV!AL$4))</f>
        <v>0.55688443095357021</v>
      </c>
      <c r="AM43" s="101">
        <f>$B43*$C43*(AF!AM43*blpkm*IFaf*(1-CV!AM$2)+RTF!AM43*blpkmrtf*IFrtf*(1-CV!AM$4))</f>
        <v>0.61549157036829827</v>
      </c>
      <c r="AN43" s="101">
        <f>$B43*$C43*(AF!AN43*blpkm*IFaf*(1-CV!AN$2)+RTF!AN43*blpkmrtf*IFrtf*(1-CV!AN$4))</f>
        <v>0.50445543411326144</v>
      </c>
      <c r="AO43" s="101">
        <f>$B43*$C43*(AF!AO43*blpkm*IFaf*(1-CV!AO$2)+RTF!AO43*blpkmrtf*IFrtf*(1-CV!AO$4))</f>
        <v>0.45765294607973889</v>
      </c>
      <c r="AP43" s="101">
        <f>$B43*$C43*(AF!AP43*blpkm*IFaf*(1-CV!AP$2)+RTF!AP43*blpkmrtf*IFrtf*(1-CV!AP$4))</f>
        <v>0.41589720182464379</v>
      </c>
      <c r="AQ43" s="101">
        <f>$B43*$C43*(AF!AQ43*blpkm*IFaf*(1-CV!AQ$2)+RTF!AQ43*blpkmrtf*IFrtf*(1-CV!AQ$4))</f>
        <v>0.37862916902841742</v>
      </c>
      <c r="AR43" s="101">
        <f>$B43*$C43*(AF!AR43*blpkm*IFaf*(1-CV!AR$2)+RTF!AR43*blpkmrtf*IFrtf*(1-CV!AR$4))</f>
        <v>0.55688443095357021</v>
      </c>
      <c r="AS43" s="101">
        <f>$B43*$C43*(AF!AS43*blpkm*IFaf*(1-CV!AS$2)+RTF!AS43*blpkmrtf*IFrtf*(1-CV!AS$4))</f>
        <v>0.61549157036829827</v>
      </c>
      <c r="AT43" s="101">
        <f>$B43*$C43*(AF!AT43*blpkm*IFaf*(1-CV!AT$2)+RTF!AT43*blpkmrtf*IFrtf*(1-CV!AT$4))</f>
        <v>0.50445543411326144</v>
      </c>
      <c r="AU43" s="91"/>
      <c r="AV43" s="90"/>
      <c r="AW43" s="91"/>
      <c r="AX43" s="91"/>
      <c r="AY43" s="91"/>
      <c r="AZ43" s="91"/>
      <c r="BA43" s="91"/>
      <c r="BB43" s="91"/>
    </row>
    <row r="44" spans="1:54" x14ac:dyDescent="0.25">
      <c r="A44" s="91">
        <f>pipesizes!A37</f>
        <v>415</v>
      </c>
      <c r="B44" s="94">
        <f>pipesizes!N37/1000</f>
        <v>2.0151445411804398</v>
      </c>
      <c r="C44" s="95">
        <f>pipesizes!M37</f>
        <v>131.32156249999997</v>
      </c>
      <c r="D44" s="101">
        <f>$B44*$C44*(AF!D44*blpkm*IFaf*(1-CV!D$2)+RTF!D44*blpkmrtf*IFrtf*(1-CV!D$4))</f>
        <v>5.3288313688586815</v>
      </c>
      <c r="E44" s="101">
        <f>$B44*$C44*(AF!E44*blpkm*IFaf*(1-CV!E$2)+RTF!E44*blpkmrtf*IFrtf*(1-CV!E$4))</f>
        <v>4.8344317658252214</v>
      </c>
      <c r="F44" s="101">
        <f>$B44*$C44*(AF!F44*blpkm*IFaf*(1-CV!F$2)+RTF!F44*blpkmrtf*IFrtf*(1-CV!F$4))</f>
        <v>4.3933436046723511</v>
      </c>
      <c r="G44" s="101">
        <f>$B44*$C44*(AF!G44*blpkm*IFaf*(1-CV!G$2)+RTF!G44*blpkmrtf*IFrtf*(1-CV!G$4))</f>
        <v>3.999661529328514</v>
      </c>
      <c r="H44" s="101">
        <f>$B44*$C44*(AF!H44*blpkm*IFaf*(1-CV!H$2)+RTF!H44*blpkmrtf*IFrtf*(1-CV!H$4))</f>
        <v>5.8826667804873365</v>
      </c>
      <c r="I44" s="101">
        <f>$B44*$C44*(AF!I44*blpkm*IFaf*(1-CV!I$2)+RTF!I44*blpkmrtf*IFrtf*(1-CV!I$4))</f>
        <v>6.5017652019390848</v>
      </c>
      <c r="J44" s="101">
        <f>$B44*$C44*(AF!J44*blpkm*IFaf*(1-CV!J$2)+RTF!J44*blpkmrtf*IFrtf*(1-CV!J$4))</f>
        <v>7.1906091718424276</v>
      </c>
      <c r="K44" s="101">
        <f>$B44*$C44*(AF!K44*blpkm*IFaf*(1-CV!K$2)+RTF!K44*blpkmrtf*IFrtf*(1-CV!K$4))</f>
        <v>4.8344317658252214</v>
      </c>
      <c r="L44" s="101">
        <f>$B44*$C44*(AF!L44*blpkm*IFaf*(1-CV!L$2)+RTF!L44*blpkmrtf*IFrtf*(1-CV!L$4))</f>
        <v>4.3933436046723511</v>
      </c>
      <c r="M44" s="101">
        <f>$B44*$C44*(AF!M44*blpkm*IFaf*(1-CV!M$2)+RTF!M44*blpkmrtf*IFrtf*(1-CV!M$4))</f>
        <v>3.999661529328514</v>
      </c>
      <c r="N44" s="101">
        <f>$B44*$C44*(AF!N44*blpkm*IFaf*(1-CV!N$2)+RTF!N44*blpkmrtf*IFrtf*(1-CV!N$4))</f>
        <v>5.8826667804873365</v>
      </c>
      <c r="O44" s="101">
        <f>$B44*$C44*(AF!O44*blpkm*IFaf*(1-CV!O$2)+RTF!O44*blpkmrtf*IFrtf*(1-CV!O$4))</f>
        <v>6.5017652019390848</v>
      </c>
      <c r="P44" s="101">
        <f>$B44*$C44*(AF!P44*blpkm*IFaf*(1-CV!P$2)+RTF!P44*blpkmrtf*IFrtf*(1-CV!P$4))</f>
        <v>5.3288313688586815</v>
      </c>
      <c r="Q44" s="101">
        <f>$B44*$C44*(AF!Q44*blpkm*IFaf*(1-CV!Q$2)+RTF!Q44*blpkmrtf*IFrtf*(1-CV!Q$4))</f>
        <v>8.0674094652512149</v>
      </c>
      <c r="R44" s="101">
        <f>$B44*$C44*(AF!R44*blpkm*IFaf*(1-CV!R$2)+RTF!R44*blpkmrtf*IFrtf*(1-CV!R$4))</f>
        <v>6.7190579005252165</v>
      </c>
      <c r="S44" s="101">
        <f>$B44*$C44*(AF!S44*blpkm*IFaf*(1-CV!S$2)+RTF!S44*blpkmrtf*IFrtf*(1-CV!S$4))</f>
        <v>5.6302150693043123</v>
      </c>
      <c r="T44" s="101">
        <f>$B44*$C44*(AF!T44*blpkm*IFaf*(1-CV!T$2)+RTF!T44*blpkmrtf*IFrtf*(1-CV!T$4))</f>
        <v>11.86216622650611</v>
      </c>
      <c r="U44" s="101">
        <f>$B44*$C44*(AF!U44*blpkm*IFaf*(1-CV!U$2)+RTF!U44*blpkmrtf*IFrtf*(1-CV!U$4))</f>
        <v>14.536209390823778</v>
      </c>
      <c r="V44" s="101">
        <f>$B44*$C44*(AF!V44*blpkm*IFaf*(1-CV!V$2)+RTF!V44*blpkmrtf*IFrtf*(1-CV!V$4))</f>
        <v>9.7491592850546951</v>
      </c>
      <c r="W44" s="101">
        <f>$B44*$C44*(AF!W44*blpkm*IFaf*(1-CV!W$2)+RTF!W44*blpkmrtf*IFrtf*(1-CV!W$4))</f>
        <v>8.0674094652512149</v>
      </c>
      <c r="X44" s="101">
        <f>$B44*$C44*(AF!X44*blpkm*IFaf*(1-CV!X$2)+RTF!X44*blpkmrtf*IFrtf*(1-CV!X$4))</f>
        <v>6.7190579005252165</v>
      </c>
      <c r="Y44" s="101">
        <f>$B44*$C44*(AF!Y44*blpkm*IFaf*(1-CV!Y$2)+RTF!Y44*blpkmrtf*IFrtf*(1-CV!Y$4))</f>
        <v>5.6302150693043123</v>
      </c>
      <c r="Z44" s="101">
        <f>$B44*$C44*(AF!Z44*blpkm*IFaf*(1-CV!Z$2)+RTF!Z44*blpkmrtf*IFrtf*(1-CV!Z$4))</f>
        <v>11.86216622650611</v>
      </c>
      <c r="AA44" s="101">
        <f>$B44*$C44*(AF!AA44*blpkm*IFaf*(1-CV!AA$2)+RTF!AA44*blpkmrtf*IFrtf*(1-CV!AA$4))</f>
        <v>14.536209390823778</v>
      </c>
      <c r="AB44" s="101">
        <f>$B44*$C44*(AF!AB44*blpkm*IFaf*(1-CV!AB$2)+RTF!AB44*blpkmrtf*IFrtf*(1-CV!AB$4))</f>
        <v>9.7491592850546951</v>
      </c>
      <c r="AC44" s="101">
        <f>$B44*$C44*(AF!AC44*blpkm*IFaf*(1-CV!AC$2)+RTF!AC44*blpkmrtf*IFrtf*(1-CV!AC$4))</f>
        <v>4.8344317658252214</v>
      </c>
      <c r="AD44" s="101">
        <f>$B44*$C44*(AF!AD44*blpkm*IFaf*(1-CV!AD$2)+RTF!AD44*blpkmrtf*IFrtf*(1-CV!AD$4))</f>
        <v>4.3933436046723511</v>
      </c>
      <c r="AE44" s="101">
        <f>$B44*$C44*(AF!AE44*blpkm*IFaf*(1-CV!AE$2)+RTF!AE44*blpkmrtf*IFrtf*(1-CV!AE$4))</f>
        <v>3.999661529328514</v>
      </c>
      <c r="AF44" s="101">
        <f>$B44*$C44*(AF!AF44*blpkm*IFaf*(1-CV!AF$2)+RTF!AF44*blpkmrtf*IFrtf*(1-CV!AF$4))</f>
        <v>5.8826667804873365</v>
      </c>
      <c r="AG44" s="101">
        <f>$B44*$C44*(AF!AG44*blpkm*IFaf*(1-CV!AG$2)+RTF!AG44*blpkmrtf*IFrtf*(1-CV!AG$4))</f>
        <v>6.5017652019390848</v>
      </c>
      <c r="AH44" s="101">
        <f>$B44*$C44*(AF!AH44*blpkm*IFaf*(1-CV!AH$2)+RTF!AH44*blpkmrtf*IFrtf*(1-CV!AH$4))</f>
        <v>5.3288313688586815</v>
      </c>
      <c r="AI44" s="101">
        <f>$B44*$C44*(AF!AI44*blpkm*IFaf*(1-CV!AI$2)+RTF!AI44*blpkmrtf*IFrtf*(1-CV!AI$4))</f>
        <v>4.8344317658252214</v>
      </c>
      <c r="AJ44" s="101">
        <f>$B44*$C44*(AF!AJ44*blpkm*IFaf*(1-CV!AJ$2)+RTF!AJ44*blpkmrtf*IFrtf*(1-CV!AJ$4))</f>
        <v>4.3933436046723511</v>
      </c>
      <c r="AK44" s="101">
        <f>$B44*$C44*(AF!AK44*blpkm*IFaf*(1-CV!AK$2)+RTF!AK44*blpkmrtf*IFrtf*(1-CV!AK$4))</f>
        <v>3.999661529328514</v>
      </c>
      <c r="AL44" s="101">
        <f>$B44*$C44*(AF!AL44*blpkm*IFaf*(1-CV!AL$2)+RTF!AL44*blpkmrtf*IFrtf*(1-CV!AL$4))</f>
        <v>5.8826667804873365</v>
      </c>
      <c r="AM44" s="101">
        <f>$B44*$C44*(AF!AM44*blpkm*IFaf*(1-CV!AM$2)+RTF!AM44*blpkmrtf*IFrtf*(1-CV!AM$4))</f>
        <v>6.5017652019390848</v>
      </c>
      <c r="AN44" s="101">
        <f>$B44*$C44*(AF!AN44*blpkm*IFaf*(1-CV!AN$2)+RTF!AN44*blpkmrtf*IFrtf*(1-CV!AN$4))</f>
        <v>5.3288313688586815</v>
      </c>
      <c r="AO44" s="101">
        <f>$B44*$C44*(AF!AO44*blpkm*IFaf*(1-CV!AO$2)+RTF!AO44*blpkmrtf*IFrtf*(1-CV!AO$4))</f>
        <v>4.8344317658252214</v>
      </c>
      <c r="AP44" s="101">
        <f>$B44*$C44*(AF!AP44*blpkm*IFaf*(1-CV!AP$2)+RTF!AP44*blpkmrtf*IFrtf*(1-CV!AP$4))</f>
        <v>4.3933436046723511</v>
      </c>
      <c r="AQ44" s="101">
        <f>$B44*$C44*(AF!AQ44*blpkm*IFaf*(1-CV!AQ$2)+RTF!AQ44*blpkmrtf*IFrtf*(1-CV!AQ$4))</f>
        <v>3.999661529328514</v>
      </c>
      <c r="AR44" s="101">
        <f>$B44*$C44*(AF!AR44*blpkm*IFaf*(1-CV!AR$2)+RTF!AR44*blpkmrtf*IFrtf*(1-CV!AR$4))</f>
        <v>5.8826667804873365</v>
      </c>
      <c r="AS44" s="101">
        <f>$B44*$C44*(AF!AS44*blpkm*IFaf*(1-CV!AS$2)+RTF!AS44*blpkmrtf*IFrtf*(1-CV!AS$4))</f>
        <v>6.5017652019390848</v>
      </c>
      <c r="AT44" s="101">
        <f>$B44*$C44*(AF!AT44*blpkm*IFaf*(1-CV!AT$2)+RTF!AT44*blpkmrtf*IFrtf*(1-CV!AT$4))</f>
        <v>5.3288313688586815</v>
      </c>
      <c r="AU44" s="91"/>
      <c r="AV44" s="90"/>
      <c r="AW44" s="91"/>
      <c r="AX44" s="91"/>
      <c r="AY44" s="91"/>
      <c r="AZ44" s="91"/>
      <c r="BA44" s="91"/>
      <c r="BB44" s="91"/>
    </row>
    <row r="45" spans="1:54" x14ac:dyDescent="0.25">
      <c r="A45" s="91">
        <f>pipesizes!A38</f>
        <v>450</v>
      </c>
      <c r="B45" s="94">
        <f>pipesizes!N38/1000</f>
        <v>363.56041076236136</v>
      </c>
      <c r="C45" s="95">
        <f>pipesizes!M38</f>
        <v>154.40624999999997</v>
      </c>
      <c r="D45" s="101">
        <f>$B45*$C45*(AF!D45*blpkm*IFaf*(1-CV!D$2)+RTF!D45*blpkmrtf*IFrtf*(1-CV!D$4))</f>
        <v>1130.3975155227304</v>
      </c>
      <c r="E45" s="101">
        <f>$B45*$C45*(AF!E45*blpkm*IFaf*(1-CV!E$2)+RTF!E45*blpkmrtf*IFrtf*(1-CV!E$4))</f>
        <v>1025.5212219679308</v>
      </c>
      <c r="F45" s="101">
        <f>$B45*$C45*(AF!F45*blpkm*IFaf*(1-CV!F$2)+RTF!F45*blpkmrtf*IFrtf*(1-CV!F$4))</f>
        <v>931.95380971925158</v>
      </c>
      <c r="G45" s="101">
        <f>$B45*$C45*(AF!G45*blpkm*IFaf*(1-CV!G$2)+RTF!G45*blpkmrtf*IFrtf*(1-CV!G$4))</f>
        <v>848.44258388554329</v>
      </c>
      <c r="H45" s="101">
        <f>$B45*$C45*(AF!H45*blpkm*IFaf*(1-CV!H$2)+RTF!H45*blpkmrtf*IFrtf*(1-CV!H$4))</f>
        <v>1247.8818436949741</v>
      </c>
      <c r="I45" s="101">
        <f>$B45*$C45*(AF!I45*blpkm*IFaf*(1-CV!I$2)+RTF!I45*blpkmrtf*IFrtf*(1-CV!I$4))</f>
        <v>1379.2103224985713</v>
      </c>
      <c r="J45" s="101">
        <f>$B45*$C45*(AF!J45*blpkm*IFaf*(1-CV!J$2)+RTF!J45*blpkmrtf*IFrtf*(1-CV!J$4))</f>
        <v>1525.333826558398</v>
      </c>
      <c r="K45" s="101">
        <f>$B45*$C45*(AF!K45*blpkm*IFaf*(1-CV!K$2)+RTF!K45*blpkmrtf*IFrtf*(1-CV!K$4))</f>
        <v>1025.5212219679308</v>
      </c>
      <c r="L45" s="101">
        <f>$B45*$C45*(AF!L45*blpkm*IFaf*(1-CV!L$2)+RTF!L45*blpkmrtf*IFrtf*(1-CV!L$4))</f>
        <v>931.95380971925158</v>
      </c>
      <c r="M45" s="101">
        <f>$B45*$C45*(AF!M45*blpkm*IFaf*(1-CV!M$2)+RTF!M45*blpkmrtf*IFrtf*(1-CV!M$4))</f>
        <v>848.44258388554329</v>
      </c>
      <c r="N45" s="101">
        <f>$B45*$C45*(AF!N45*blpkm*IFaf*(1-CV!N$2)+RTF!N45*blpkmrtf*IFrtf*(1-CV!N$4))</f>
        <v>1247.8818436949741</v>
      </c>
      <c r="O45" s="101">
        <f>$B45*$C45*(AF!O45*blpkm*IFaf*(1-CV!O$2)+RTF!O45*blpkmrtf*IFrtf*(1-CV!O$4))</f>
        <v>1379.2103224985713</v>
      </c>
      <c r="P45" s="101">
        <f>$B45*$C45*(AF!P45*blpkm*IFaf*(1-CV!P$2)+RTF!P45*blpkmrtf*IFrtf*(1-CV!P$4))</f>
        <v>1130.3975155227304</v>
      </c>
      <c r="Q45" s="101">
        <f>$B45*$C45*(AF!Q45*blpkm*IFaf*(1-CV!Q$2)+RTF!Q45*blpkmrtf*IFrtf*(1-CV!Q$4))</f>
        <v>1025.5212219679308</v>
      </c>
      <c r="R45" s="101">
        <f>$B45*$C45*(AF!R45*blpkm*IFaf*(1-CV!R$2)+RTF!R45*blpkmrtf*IFrtf*(1-CV!R$4))</f>
        <v>931.95380971925158</v>
      </c>
      <c r="S45" s="101">
        <f>$B45*$C45*(AF!S45*blpkm*IFaf*(1-CV!S$2)+RTF!S45*blpkmrtf*IFrtf*(1-CV!S$4))</f>
        <v>848.44258388554329</v>
      </c>
      <c r="T45" s="101">
        <f>$B45*$C45*(AF!T45*blpkm*IFaf*(1-CV!T$2)+RTF!T45*blpkmrtf*IFrtf*(1-CV!T$4))</f>
        <v>1247.8818436949741</v>
      </c>
      <c r="U45" s="101">
        <f>$B45*$C45*(AF!U45*blpkm*IFaf*(1-CV!U$2)+RTF!U45*blpkmrtf*IFrtf*(1-CV!U$4))</f>
        <v>1379.2103224985713</v>
      </c>
      <c r="V45" s="101">
        <f>$B45*$C45*(AF!V45*blpkm*IFaf*(1-CV!V$2)+RTF!V45*blpkmrtf*IFrtf*(1-CV!V$4))</f>
        <v>1130.3975155227304</v>
      </c>
      <c r="W45" s="101">
        <f>$B45*$C45*(AF!W45*blpkm*IFaf*(1-CV!W$2)+RTF!W45*blpkmrtf*IFrtf*(1-CV!W$4))</f>
        <v>1711.3282415948738</v>
      </c>
      <c r="X45" s="101">
        <f>$B45*$C45*(AF!X45*blpkm*IFaf*(1-CV!X$2)+RTF!X45*blpkmrtf*IFrtf*(1-CV!X$4))</f>
        <v>1425.3043175269033</v>
      </c>
      <c r="Y45" s="101">
        <f>$B45*$C45*(AF!Y45*blpkm*IFaf*(1-CV!Y$2)+RTF!Y45*blpkmrtf*IFrtf*(1-CV!Y$4))</f>
        <v>1194.329616694803</v>
      </c>
      <c r="Z45" s="101">
        <f>$B45*$C45*(AF!Z45*blpkm*IFaf*(1-CV!Z$2)+RTF!Z45*blpkmrtf*IFrtf*(1-CV!Z$4))</f>
        <v>2516.3046647565534</v>
      </c>
      <c r="AA45" s="101">
        <f>$B45*$C45*(AF!AA45*blpkm*IFaf*(1-CV!AA$2)+RTF!AA45*blpkmrtf*IFrtf*(1-CV!AA$4))</f>
        <v>3083.545686307707</v>
      </c>
      <c r="AB45" s="101">
        <f>$B45*$C45*(AF!AB45*blpkm*IFaf*(1-CV!AB$2)+RTF!AB45*blpkmrtf*IFrtf*(1-CV!AB$4))</f>
        <v>2068.0754693540844</v>
      </c>
      <c r="AC45" s="101">
        <f>$B45*$C45*(AF!AC45*blpkm*IFaf*(1-CV!AC$2)+RTF!AC45*blpkmrtf*IFrtf*(1-CV!AC$4))</f>
        <v>1025.5212219679308</v>
      </c>
      <c r="AD45" s="101">
        <f>$B45*$C45*(AF!AD45*blpkm*IFaf*(1-CV!AD$2)+RTF!AD45*blpkmrtf*IFrtf*(1-CV!AD$4))</f>
        <v>931.95380971925158</v>
      </c>
      <c r="AE45" s="101">
        <f>$B45*$C45*(AF!AE45*blpkm*IFaf*(1-CV!AE$2)+RTF!AE45*blpkmrtf*IFrtf*(1-CV!AE$4))</f>
        <v>848.44258388554329</v>
      </c>
      <c r="AF45" s="101">
        <f>$B45*$C45*(AF!AF45*blpkm*IFaf*(1-CV!AF$2)+RTF!AF45*blpkmrtf*IFrtf*(1-CV!AF$4))</f>
        <v>1247.8818436949741</v>
      </c>
      <c r="AG45" s="101">
        <f>$B45*$C45*(AF!AG45*blpkm*IFaf*(1-CV!AG$2)+RTF!AG45*blpkmrtf*IFrtf*(1-CV!AG$4))</f>
        <v>1379.2103224985713</v>
      </c>
      <c r="AH45" s="101">
        <f>$B45*$C45*(AF!AH45*blpkm*IFaf*(1-CV!AH$2)+RTF!AH45*blpkmrtf*IFrtf*(1-CV!AH$4))</f>
        <v>1130.3975155227304</v>
      </c>
      <c r="AI45" s="101">
        <f>$B45*$C45*(AF!AI45*blpkm*IFaf*(1-CV!AI$2)+RTF!AI45*blpkmrtf*IFrtf*(1-CV!AI$4))</f>
        <v>1025.5212219679308</v>
      </c>
      <c r="AJ45" s="101">
        <f>$B45*$C45*(AF!AJ45*blpkm*IFaf*(1-CV!AJ$2)+RTF!AJ45*blpkmrtf*IFrtf*(1-CV!AJ$4))</f>
        <v>931.95380971925158</v>
      </c>
      <c r="AK45" s="101">
        <f>$B45*$C45*(AF!AK45*blpkm*IFaf*(1-CV!AK$2)+RTF!AK45*blpkmrtf*IFrtf*(1-CV!AK$4))</f>
        <v>848.44258388554329</v>
      </c>
      <c r="AL45" s="101">
        <f>$B45*$C45*(AF!AL45*blpkm*IFaf*(1-CV!AL$2)+RTF!AL45*blpkmrtf*IFrtf*(1-CV!AL$4))</f>
        <v>1247.8818436949741</v>
      </c>
      <c r="AM45" s="101">
        <f>$B45*$C45*(AF!AM45*blpkm*IFaf*(1-CV!AM$2)+RTF!AM45*blpkmrtf*IFrtf*(1-CV!AM$4))</f>
        <v>1379.2103224985713</v>
      </c>
      <c r="AN45" s="101">
        <f>$B45*$C45*(AF!AN45*blpkm*IFaf*(1-CV!AN$2)+RTF!AN45*blpkmrtf*IFrtf*(1-CV!AN$4))</f>
        <v>1130.3975155227304</v>
      </c>
      <c r="AO45" s="101">
        <f>$B45*$C45*(AF!AO45*blpkm*IFaf*(1-CV!AO$2)+RTF!AO45*blpkmrtf*IFrtf*(1-CV!AO$4))</f>
        <v>1025.5212219679308</v>
      </c>
      <c r="AP45" s="101">
        <f>$B45*$C45*(AF!AP45*blpkm*IFaf*(1-CV!AP$2)+RTF!AP45*blpkmrtf*IFrtf*(1-CV!AP$4))</f>
        <v>931.95380971925158</v>
      </c>
      <c r="AQ45" s="101">
        <f>$B45*$C45*(AF!AQ45*blpkm*IFaf*(1-CV!AQ$2)+RTF!AQ45*blpkmrtf*IFrtf*(1-CV!AQ$4))</f>
        <v>848.44258388554329</v>
      </c>
      <c r="AR45" s="101">
        <f>$B45*$C45*(AF!AR45*blpkm*IFaf*(1-CV!AR$2)+RTF!AR45*blpkmrtf*IFrtf*(1-CV!AR$4))</f>
        <v>1247.8818436949741</v>
      </c>
      <c r="AS45" s="101">
        <f>$B45*$C45*(AF!AS45*blpkm*IFaf*(1-CV!AS$2)+RTF!AS45*blpkmrtf*IFrtf*(1-CV!AS$4))</f>
        <v>1379.2103224985713</v>
      </c>
      <c r="AT45" s="101">
        <f>$B45*$C45*(AF!AT45*blpkm*IFaf*(1-CV!AT$2)+RTF!AT45*blpkmrtf*IFrtf*(1-CV!AT$4))</f>
        <v>1130.3975155227304</v>
      </c>
      <c r="AU45" s="91"/>
      <c r="AV45" s="90"/>
      <c r="AW45" s="91"/>
      <c r="AX45" s="91"/>
      <c r="AY45" s="91"/>
      <c r="AZ45" s="91"/>
      <c r="BA45" s="91"/>
      <c r="BB45" s="91"/>
    </row>
    <row r="46" spans="1:54" x14ac:dyDescent="0.25">
      <c r="A46" s="91">
        <f>pipesizes!A39</f>
        <v>500</v>
      </c>
      <c r="B46" s="94">
        <f>pipesizes!N39/1000</f>
        <v>384.59660757688408</v>
      </c>
      <c r="C46" s="95">
        <f>pipesizes!M39</f>
        <v>190.625</v>
      </c>
      <c r="D46" s="101">
        <f>$B46*$C46*(AF!D46*blpkm*IFaf*(1-CV!D$2)+RTF!D46*blpkmrtf*IFrtf*(1-CV!D$4))</f>
        <v>1476.3014255871706</v>
      </c>
      <c r="E46" s="101">
        <f>$B46*$C46*(AF!E46*blpkm*IFaf*(1-CV!E$2)+RTF!E46*blpkmrtf*IFrtf*(1-CV!E$4))</f>
        <v>1339.3327755688169</v>
      </c>
      <c r="F46" s="101">
        <f>$B46*$C46*(AF!F46*blpkm*IFaf*(1-CV!F$2)+RTF!F46*blpkmrtf*IFrtf*(1-CV!F$4))</f>
        <v>1217.1335472492551</v>
      </c>
      <c r="G46" s="101">
        <f>$B46*$C46*(AF!G46*blpkm*IFaf*(1-CV!G$2)+RTF!G46*blpkmrtf*IFrtf*(1-CV!G$4))</f>
        <v>1108.0677185847046</v>
      </c>
      <c r="H46" s="101">
        <f>$B46*$C46*(AF!H46*blpkm*IFaf*(1-CV!H$2)+RTF!H46*blpkmrtf*IFrtf*(1-CV!H$4))</f>
        <v>1629.7361941381519</v>
      </c>
      <c r="I46" s="101">
        <f>$B46*$C46*(AF!I46*blpkm*IFaf*(1-CV!I$2)+RTF!I46*blpkmrtf*IFrtf*(1-CV!I$4))</f>
        <v>1801.251451218568</v>
      </c>
      <c r="J46" s="101">
        <f>$B46*$C46*(AF!J46*blpkm*IFaf*(1-CV!J$2)+RTF!J46*blpkmrtf*IFrtf*(1-CV!J$4))</f>
        <v>1992.0890409982644</v>
      </c>
      <c r="K46" s="101">
        <f>$B46*$C46*(AF!K46*blpkm*IFaf*(1-CV!K$2)+RTF!K46*blpkmrtf*IFrtf*(1-CV!K$4))</f>
        <v>1339.3327755688169</v>
      </c>
      <c r="L46" s="101">
        <f>$B46*$C46*(AF!L46*blpkm*IFaf*(1-CV!L$2)+RTF!L46*blpkmrtf*IFrtf*(1-CV!L$4))</f>
        <v>1217.1335472492551</v>
      </c>
      <c r="M46" s="101">
        <f>$B46*$C46*(AF!M46*blpkm*IFaf*(1-CV!M$2)+RTF!M46*blpkmrtf*IFrtf*(1-CV!M$4))</f>
        <v>1108.0677185847046</v>
      </c>
      <c r="N46" s="101">
        <f>$B46*$C46*(AF!N46*blpkm*IFaf*(1-CV!N$2)+RTF!N46*blpkmrtf*IFrtf*(1-CV!N$4))</f>
        <v>1629.7361941381519</v>
      </c>
      <c r="O46" s="101">
        <f>$B46*$C46*(AF!O46*blpkm*IFaf*(1-CV!O$2)+RTF!O46*blpkmrtf*IFrtf*(1-CV!O$4))</f>
        <v>1801.251451218568</v>
      </c>
      <c r="P46" s="101">
        <f>$B46*$C46*(AF!P46*blpkm*IFaf*(1-CV!P$2)+RTF!P46*blpkmrtf*IFrtf*(1-CV!P$4))</f>
        <v>1476.3014255871706</v>
      </c>
      <c r="Q46" s="101">
        <f>$B46*$C46*(AF!Q46*blpkm*IFaf*(1-CV!Q$2)+RTF!Q46*blpkmrtf*IFrtf*(1-CV!Q$4))</f>
        <v>1339.3327755688169</v>
      </c>
      <c r="R46" s="101">
        <f>$B46*$C46*(AF!R46*blpkm*IFaf*(1-CV!R$2)+RTF!R46*blpkmrtf*IFrtf*(1-CV!R$4))</f>
        <v>1217.1335472492551</v>
      </c>
      <c r="S46" s="101">
        <f>$B46*$C46*(AF!S46*blpkm*IFaf*(1-CV!S$2)+RTF!S46*blpkmrtf*IFrtf*(1-CV!S$4))</f>
        <v>1108.0677185847046</v>
      </c>
      <c r="T46" s="101">
        <f>$B46*$C46*(AF!T46*blpkm*IFaf*(1-CV!T$2)+RTF!T46*blpkmrtf*IFrtf*(1-CV!T$4))</f>
        <v>1629.7361941381519</v>
      </c>
      <c r="U46" s="101">
        <f>$B46*$C46*(AF!U46*blpkm*IFaf*(1-CV!U$2)+RTF!U46*blpkmrtf*IFrtf*(1-CV!U$4))</f>
        <v>1801.251451218568</v>
      </c>
      <c r="V46" s="101">
        <f>$B46*$C46*(AF!V46*blpkm*IFaf*(1-CV!V$2)+RTF!V46*blpkmrtf*IFrtf*(1-CV!V$4))</f>
        <v>1476.3014255871706</v>
      </c>
      <c r="W46" s="101">
        <f>$B46*$C46*(AF!W46*blpkm*IFaf*(1-CV!W$2)+RTF!W46*blpkmrtf*IFrtf*(1-CV!W$4))</f>
        <v>1339.3327755688169</v>
      </c>
      <c r="X46" s="101">
        <f>$B46*$C46*(AF!X46*blpkm*IFaf*(1-CV!X$2)+RTF!X46*blpkmrtf*IFrtf*(1-CV!X$4))</f>
        <v>1217.1335472492551</v>
      </c>
      <c r="Y46" s="101">
        <f>$B46*$C46*(AF!Y46*blpkm*IFaf*(1-CV!Y$2)+RTF!Y46*blpkmrtf*IFrtf*(1-CV!Y$4))</f>
        <v>1108.0677185847046</v>
      </c>
      <c r="Z46" s="101">
        <f>$B46*$C46*(AF!Z46*blpkm*IFaf*(1-CV!Z$2)+RTF!Z46*blpkmrtf*IFrtf*(1-CV!Z$4))</f>
        <v>1629.7361941381519</v>
      </c>
      <c r="AA46" s="101">
        <f>$B46*$C46*(AF!AA46*blpkm*IFaf*(1-CV!AA$2)+RTF!AA46*blpkmrtf*IFrtf*(1-CV!AA$4))</f>
        <v>1801.251451218568</v>
      </c>
      <c r="AB46" s="101">
        <f>$B46*$C46*(AF!AB46*blpkm*IFaf*(1-CV!AB$2)+RTF!AB46*blpkmrtf*IFrtf*(1-CV!AB$4))</f>
        <v>1476.3014255871706</v>
      </c>
      <c r="AC46" s="101">
        <f>$B46*$C46*(AF!AC46*blpkm*IFaf*(1-CV!AC$2)+RTF!AC46*blpkmrtf*IFrtf*(1-CV!AC$4))</f>
        <v>1339.3327755688169</v>
      </c>
      <c r="AD46" s="101">
        <f>$B46*$C46*(AF!AD46*blpkm*IFaf*(1-CV!AD$2)+RTF!AD46*blpkmrtf*IFrtf*(1-CV!AD$4))</f>
        <v>1217.1335472492551</v>
      </c>
      <c r="AE46" s="101">
        <f>$B46*$C46*(AF!AE46*blpkm*IFaf*(1-CV!AE$2)+RTF!AE46*blpkmrtf*IFrtf*(1-CV!AE$4))</f>
        <v>1108.0677185847046</v>
      </c>
      <c r="AF46" s="101">
        <f>$B46*$C46*(AF!AF46*blpkm*IFaf*(1-CV!AF$2)+RTF!AF46*blpkmrtf*IFrtf*(1-CV!AF$4))</f>
        <v>1629.7361941381519</v>
      </c>
      <c r="AG46" s="101">
        <f>$B46*$C46*(AF!AG46*blpkm*IFaf*(1-CV!AG$2)+RTF!AG46*blpkmrtf*IFrtf*(1-CV!AG$4))</f>
        <v>1801.251451218568</v>
      </c>
      <c r="AH46" s="101">
        <f>$B46*$C46*(AF!AH46*blpkm*IFaf*(1-CV!AH$2)+RTF!AH46*blpkmrtf*IFrtf*(1-CV!AH$4))</f>
        <v>1476.3014255871706</v>
      </c>
      <c r="AI46" s="101">
        <f>$B46*$C46*(AF!AI46*blpkm*IFaf*(1-CV!AI$2)+RTF!AI46*blpkmrtf*IFrtf*(1-CV!AI$4))</f>
        <v>1339.3327755688169</v>
      </c>
      <c r="AJ46" s="101">
        <f>$B46*$C46*(AF!AJ46*blpkm*IFaf*(1-CV!AJ$2)+RTF!AJ46*blpkmrtf*IFrtf*(1-CV!AJ$4))</f>
        <v>1217.1335472492551</v>
      </c>
      <c r="AK46" s="101">
        <f>$B46*$C46*(AF!AK46*blpkm*IFaf*(1-CV!AK$2)+RTF!AK46*blpkmrtf*IFrtf*(1-CV!AK$4))</f>
        <v>1108.0677185847046</v>
      </c>
      <c r="AL46" s="101">
        <f>$B46*$C46*(AF!AL46*blpkm*IFaf*(1-CV!AL$2)+RTF!AL46*blpkmrtf*IFrtf*(1-CV!AL$4))</f>
        <v>1629.7361941381519</v>
      </c>
      <c r="AM46" s="101">
        <f>$B46*$C46*(AF!AM46*blpkm*IFaf*(1-CV!AM$2)+RTF!AM46*blpkmrtf*IFrtf*(1-CV!AM$4))</f>
        <v>1801.251451218568</v>
      </c>
      <c r="AN46" s="101">
        <f>$B46*$C46*(AF!AN46*blpkm*IFaf*(1-CV!AN$2)+RTF!AN46*blpkmrtf*IFrtf*(1-CV!AN$4))</f>
        <v>1476.3014255871706</v>
      </c>
      <c r="AO46" s="101">
        <f>$B46*$C46*(AF!AO46*blpkm*IFaf*(1-CV!AO$2)+RTF!AO46*blpkmrtf*IFrtf*(1-CV!AO$4))</f>
        <v>1339.3327755688169</v>
      </c>
      <c r="AP46" s="101">
        <f>$B46*$C46*(AF!AP46*blpkm*IFaf*(1-CV!AP$2)+RTF!AP46*blpkmrtf*IFrtf*(1-CV!AP$4))</f>
        <v>1217.1335472492551</v>
      </c>
      <c r="AQ46" s="101">
        <f>$B46*$C46*(AF!AQ46*blpkm*IFaf*(1-CV!AQ$2)+RTF!AQ46*blpkmrtf*IFrtf*(1-CV!AQ$4))</f>
        <v>1108.0677185847046</v>
      </c>
      <c r="AR46" s="101">
        <f>$B46*$C46*(AF!AR46*blpkm*IFaf*(1-CV!AR$2)+RTF!AR46*blpkmrtf*IFrtf*(1-CV!AR$4))</f>
        <v>1629.7361941381519</v>
      </c>
      <c r="AS46" s="101">
        <f>$B46*$C46*(AF!AS46*blpkm*IFaf*(1-CV!AS$2)+RTF!AS46*blpkmrtf*IFrtf*(1-CV!AS$4))</f>
        <v>1801.251451218568</v>
      </c>
      <c r="AT46" s="101">
        <f>$B46*$C46*(AF!AT46*blpkm*IFaf*(1-CV!AT$2)+RTF!AT46*blpkmrtf*IFrtf*(1-CV!AT$4))</f>
        <v>1476.3014255871706</v>
      </c>
      <c r="AU46" s="91"/>
      <c r="AV46" s="90"/>
      <c r="AW46" s="91"/>
      <c r="AX46" s="91"/>
      <c r="AY46" s="91"/>
      <c r="AZ46" s="91"/>
      <c r="BA46" s="91"/>
      <c r="BB46" s="91"/>
    </row>
    <row r="47" spans="1:54" x14ac:dyDescent="0.25">
      <c r="A47" s="91">
        <f>pipesizes!A40</f>
        <v>508</v>
      </c>
      <c r="B47" s="94">
        <f>pipesizes!N40/1000</f>
        <v>1.4540552958964896</v>
      </c>
      <c r="C47" s="95">
        <f>pipesizes!M40</f>
        <v>196.77379999999999</v>
      </c>
      <c r="D47" s="101">
        <f>$B47*$C47*(AF!D47*blpkm*IFaf*(1-CV!D$2)+RTF!D47*blpkmrtf*IFrtf*(1-CV!D$4))</f>
        <v>5.7615313377158417</v>
      </c>
      <c r="E47" s="101">
        <f>$B47*$C47*(AF!E47*blpkm*IFaf*(1-CV!E$2)+RTF!E47*blpkmrtf*IFrtf*(1-CV!E$4))</f>
        <v>5.2269865925249945</v>
      </c>
      <c r="F47" s="101">
        <f>$B47*$C47*(AF!F47*blpkm*IFaf*(1-CV!F$2)+RTF!F47*blpkmrtf*IFrtf*(1-CV!F$4))</f>
        <v>4.7500821669075606</v>
      </c>
      <c r="G47" s="101">
        <f>$B47*$C47*(AF!G47*blpkm*IFaf*(1-CV!G$2)+RTF!G47*blpkmrtf*IFrtf*(1-CV!G$4))</f>
        <v>4.3244331911404164</v>
      </c>
      <c r="H47" s="101">
        <f>$B47*$C47*(AF!H47*blpkm*IFaf*(1-CV!H$2)+RTF!H47*blpkmrtf*IFrtf*(1-CV!H$4))</f>
        <v>6.3603380664637017</v>
      </c>
      <c r="I47" s="101">
        <f>$B47*$C47*(AF!I47*blpkm*IFaf*(1-CV!I$2)+RTF!I47*blpkmrtf*IFrtf*(1-CV!I$4))</f>
        <v>7.0297071474914281</v>
      </c>
      <c r="J47" s="101">
        <f>$B47*$C47*(AF!J47*blpkm*IFaf*(1-CV!J$2)+RTF!J47*blpkmrtf*IFrtf*(1-CV!J$4))</f>
        <v>7.7744851006066389</v>
      </c>
      <c r="K47" s="101">
        <f>$B47*$C47*(AF!K47*blpkm*IFaf*(1-CV!K$2)+RTF!K47*blpkmrtf*IFrtf*(1-CV!K$4))</f>
        <v>5.2269865925249945</v>
      </c>
      <c r="L47" s="101">
        <f>$B47*$C47*(AF!L47*blpkm*IFaf*(1-CV!L$2)+RTF!L47*blpkmrtf*IFrtf*(1-CV!L$4))</f>
        <v>4.7500821669075606</v>
      </c>
      <c r="M47" s="101">
        <f>$B47*$C47*(AF!M47*blpkm*IFaf*(1-CV!M$2)+RTF!M47*blpkmrtf*IFrtf*(1-CV!M$4))</f>
        <v>4.3244331911404164</v>
      </c>
      <c r="N47" s="101">
        <f>$B47*$C47*(AF!N47*blpkm*IFaf*(1-CV!N$2)+RTF!N47*blpkmrtf*IFrtf*(1-CV!N$4))</f>
        <v>6.3603380664637017</v>
      </c>
      <c r="O47" s="101">
        <f>$B47*$C47*(AF!O47*blpkm*IFaf*(1-CV!O$2)+RTF!O47*blpkmrtf*IFrtf*(1-CV!O$4))</f>
        <v>7.0297071474914281</v>
      </c>
      <c r="P47" s="101">
        <f>$B47*$C47*(AF!P47*blpkm*IFaf*(1-CV!P$2)+RTF!P47*blpkmrtf*IFrtf*(1-CV!P$4))</f>
        <v>5.7615313377158417</v>
      </c>
      <c r="Q47" s="101">
        <f>$B47*$C47*(AF!Q47*blpkm*IFaf*(1-CV!Q$2)+RTF!Q47*blpkmrtf*IFrtf*(1-CV!Q$4))</f>
        <v>5.2269865925249945</v>
      </c>
      <c r="R47" s="101">
        <f>$B47*$C47*(AF!R47*blpkm*IFaf*(1-CV!R$2)+RTF!R47*blpkmrtf*IFrtf*(1-CV!R$4))</f>
        <v>4.7500821669075606</v>
      </c>
      <c r="S47" s="101">
        <f>$B47*$C47*(AF!S47*blpkm*IFaf*(1-CV!S$2)+RTF!S47*blpkmrtf*IFrtf*(1-CV!S$4))</f>
        <v>4.3244331911404164</v>
      </c>
      <c r="T47" s="101">
        <f>$B47*$C47*(AF!T47*blpkm*IFaf*(1-CV!T$2)+RTF!T47*blpkmrtf*IFrtf*(1-CV!T$4))</f>
        <v>6.3603380664637017</v>
      </c>
      <c r="U47" s="101">
        <f>$B47*$C47*(AF!U47*blpkm*IFaf*(1-CV!U$2)+RTF!U47*blpkmrtf*IFrtf*(1-CV!U$4))</f>
        <v>7.0297071474914281</v>
      </c>
      <c r="V47" s="101">
        <f>$B47*$C47*(AF!V47*blpkm*IFaf*(1-CV!V$2)+RTF!V47*blpkmrtf*IFrtf*(1-CV!V$4))</f>
        <v>5.7615313377158417</v>
      </c>
      <c r="W47" s="101">
        <f>$B47*$C47*(AF!W47*blpkm*IFaf*(1-CV!W$2)+RTF!W47*blpkmrtf*IFrtf*(1-CV!W$4))</f>
        <v>5.2269865925249945</v>
      </c>
      <c r="X47" s="101">
        <f>$B47*$C47*(AF!X47*blpkm*IFaf*(1-CV!X$2)+RTF!X47*blpkmrtf*IFrtf*(1-CV!X$4))</f>
        <v>4.7500821669075606</v>
      </c>
      <c r="Y47" s="101">
        <f>$B47*$C47*(AF!Y47*blpkm*IFaf*(1-CV!Y$2)+RTF!Y47*blpkmrtf*IFrtf*(1-CV!Y$4))</f>
        <v>4.3244331911404164</v>
      </c>
      <c r="Z47" s="101">
        <f>$B47*$C47*(AF!Z47*blpkm*IFaf*(1-CV!Z$2)+RTF!Z47*blpkmrtf*IFrtf*(1-CV!Z$4))</f>
        <v>6.3603380664637017</v>
      </c>
      <c r="AA47" s="101">
        <f>$B47*$C47*(AF!AA47*blpkm*IFaf*(1-CV!AA$2)+RTF!AA47*blpkmrtf*IFrtf*(1-CV!AA$4))</f>
        <v>7.0297071474914281</v>
      </c>
      <c r="AB47" s="101">
        <f>$B47*$C47*(AF!AB47*blpkm*IFaf*(1-CV!AB$2)+RTF!AB47*blpkmrtf*IFrtf*(1-CV!AB$4))</f>
        <v>5.7615313377158417</v>
      </c>
      <c r="AC47" s="101">
        <f>$B47*$C47*(AF!AC47*blpkm*IFaf*(1-CV!AC$2)+RTF!AC47*blpkmrtf*IFrtf*(1-CV!AC$4))</f>
        <v>5.2269865925249945</v>
      </c>
      <c r="AD47" s="101">
        <f>$B47*$C47*(AF!AD47*blpkm*IFaf*(1-CV!AD$2)+RTF!AD47*blpkmrtf*IFrtf*(1-CV!AD$4))</f>
        <v>4.7500821669075606</v>
      </c>
      <c r="AE47" s="101">
        <f>$B47*$C47*(AF!AE47*blpkm*IFaf*(1-CV!AE$2)+RTF!AE47*blpkmrtf*IFrtf*(1-CV!AE$4))</f>
        <v>4.3244331911404164</v>
      </c>
      <c r="AF47" s="101">
        <f>$B47*$C47*(AF!AF47*blpkm*IFaf*(1-CV!AF$2)+RTF!AF47*blpkmrtf*IFrtf*(1-CV!AF$4))</f>
        <v>6.3603380664637017</v>
      </c>
      <c r="AG47" s="101">
        <f>$B47*$C47*(AF!AG47*blpkm*IFaf*(1-CV!AG$2)+RTF!AG47*blpkmrtf*IFrtf*(1-CV!AG$4))</f>
        <v>7.0297071474914281</v>
      </c>
      <c r="AH47" s="101">
        <f>$B47*$C47*(AF!AH47*blpkm*IFaf*(1-CV!AH$2)+RTF!AH47*blpkmrtf*IFrtf*(1-CV!AH$4))</f>
        <v>5.7615313377158417</v>
      </c>
      <c r="AI47" s="101">
        <f>$B47*$C47*(AF!AI47*blpkm*IFaf*(1-CV!AI$2)+RTF!AI47*blpkmrtf*IFrtf*(1-CV!AI$4))</f>
        <v>5.2269865925249945</v>
      </c>
      <c r="AJ47" s="101">
        <f>$B47*$C47*(AF!AJ47*blpkm*IFaf*(1-CV!AJ$2)+RTF!AJ47*blpkmrtf*IFrtf*(1-CV!AJ$4))</f>
        <v>4.7500821669075606</v>
      </c>
      <c r="AK47" s="101">
        <f>$B47*$C47*(AF!AK47*blpkm*IFaf*(1-CV!AK$2)+RTF!AK47*blpkmrtf*IFrtf*(1-CV!AK$4))</f>
        <v>4.3244331911404164</v>
      </c>
      <c r="AL47" s="101">
        <f>$B47*$C47*(AF!AL47*blpkm*IFaf*(1-CV!AL$2)+RTF!AL47*blpkmrtf*IFrtf*(1-CV!AL$4))</f>
        <v>6.3603380664637017</v>
      </c>
      <c r="AM47" s="101">
        <f>$B47*$C47*(AF!AM47*blpkm*IFaf*(1-CV!AM$2)+RTF!AM47*blpkmrtf*IFrtf*(1-CV!AM$4))</f>
        <v>7.0297071474914281</v>
      </c>
      <c r="AN47" s="101">
        <f>$B47*$C47*(AF!AN47*blpkm*IFaf*(1-CV!AN$2)+RTF!AN47*blpkmrtf*IFrtf*(1-CV!AN$4))</f>
        <v>5.7615313377158417</v>
      </c>
      <c r="AO47" s="101">
        <f>$B47*$C47*(AF!AO47*blpkm*IFaf*(1-CV!AO$2)+RTF!AO47*blpkmrtf*IFrtf*(1-CV!AO$4))</f>
        <v>5.2269865925249945</v>
      </c>
      <c r="AP47" s="101">
        <f>$B47*$C47*(AF!AP47*blpkm*IFaf*(1-CV!AP$2)+RTF!AP47*blpkmrtf*IFrtf*(1-CV!AP$4))</f>
        <v>4.7500821669075606</v>
      </c>
      <c r="AQ47" s="101">
        <f>$B47*$C47*(AF!AQ47*blpkm*IFaf*(1-CV!AQ$2)+RTF!AQ47*blpkmrtf*IFrtf*(1-CV!AQ$4))</f>
        <v>4.3244331911404164</v>
      </c>
      <c r="AR47" s="101">
        <f>$B47*$C47*(AF!AR47*blpkm*IFaf*(1-CV!AR$2)+RTF!AR47*blpkmrtf*IFrtf*(1-CV!AR$4))</f>
        <v>6.3603380664637017</v>
      </c>
      <c r="AS47" s="101">
        <f>$B47*$C47*(AF!AS47*blpkm*IFaf*(1-CV!AS$2)+RTF!AS47*blpkmrtf*IFrtf*(1-CV!AS$4))</f>
        <v>7.0297071474914281</v>
      </c>
      <c r="AT47" s="101">
        <f>$B47*$C47*(AF!AT47*blpkm*IFaf*(1-CV!AT$2)+RTF!AT47*blpkmrtf*IFrtf*(1-CV!AT$4))</f>
        <v>5.7615313377158417</v>
      </c>
      <c r="AU47" s="91"/>
      <c r="AV47" s="90"/>
      <c r="AW47" s="91"/>
      <c r="AX47" s="91"/>
      <c r="AY47" s="91"/>
      <c r="AZ47" s="91"/>
      <c r="BA47" s="91"/>
      <c r="BB47" s="91"/>
    </row>
    <row r="48" spans="1:54" x14ac:dyDescent="0.25">
      <c r="A48" s="91">
        <f>pipesizes!A41</f>
        <v>550</v>
      </c>
      <c r="B48" s="94">
        <f>pipesizes!N41/1000</f>
        <v>0.2253154651881</v>
      </c>
      <c r="C48" s="95">
        <f>pipesizes!M41</f>
        <v>230.65625</v>
      </c>
      <c r="D48" s="101">
        <f>$B48*$C48*(AF!D48*blpkm*IFaf*(1-CV!D$2)+RTF!D48*blpkmrtf*IFrtf*(1-CV!D$4))</f>
        <v>1.0465162158275514</v>
      </c>
      <c r="E48" s="101">
        <f>$B48*$C48*(AF!E48*blpkm*IFaf*(1-CV!E$2)+RTF!E48*blpkmrtf*IFrtf*(1-CV!E$4))</f>
        <v>0.94942228174345666</v>
      </c>
      <c r="F48" s="101">
        <f>$B48*$C48*(AF!F48*blpkm*IFaf*(1-CV!F$2)+RTF!F48*blpkmrtf*IFrtf*(1-CV!F$4))</f>
        <v>0.8627980519069437</v>
      </c>
      <c r="G48" s="101">
        <f>$B48*$C48*(AF!G48*blpkm*IFaf*(1-CV!G$2)+RTF!G48*blpkmrtf*IFrtf*(1-CV!G$4))</f>
        <v>0.78548378781976735</v>
      </c>
      <c r="H48" s="101">
        <f>$B48*$C48*(AF!H48*blpkm*IFaf*(1-CV!H$2)+RTF!H48*blpkmrtf*IFrtf*(1-CV!H$4))</f>
        <v>1.1552826036243284</v>
      </c>
      <c r="I48" s="101">
        <f>$B48*$C48*(AF!I48*blpkm*IFaf*(1-CV!I$2)+RTF!I48*blpkmrtf*IFrtf*(1-CV!I$4))</f>
        <v>1.2768658349926088</v>
      </c>
      <c r="J48" s="101">
        <f>$B48*$C48*(AF!J48*blpkm*IFaf*(1-CV!J$2)+RTF!J48*blpkmrtf*IFrtf*(1-CV!J$4))</f>
        <v>1.4121462247778218</v>
      </c>
      <c r="K48" s="101">
        <f>$B48*$C48*(AF!K48*blpkm*IFaf*(1-CV!K$2)+RTF!K48*blpkmrtf*IFrtf*(1-CV!K$4))</f>
        <v>0.94942228174345666</v>
      </c>
      <c r="L48" s="101">
        <f>$B48*$C48*(AF!L48*blpkm*IFaf*(1-CV!L$2)+RTF!L48*blpkmrtf*IFrtf*(1-CV!L$4))</f>
        <v>0.8627980519069437</v>
      </c>
      <c r="M48" s="101">
        <f>$B48*$C48*(AF!M48*blpkm*IFaf*(1-CV!M$2)+RTF!M48*blpkmrtf*IFrtf*(1-CV!M$4))</f>
        <v>0.78548378781976735</v>
      </c>
      <c r="N48" s="101">
        <f>$B48*$C48*(AF!N48*blpkm*IFaf*(1-CV!N$2)+RTF!N48*blpkmrtf*IFrtf*(1-CV!N$4))</f>
        <v>1.1552826036243284</v>
      </c>
      <c r="O48" s="101">
        <f>$B48*$C48*(AF!O48*blpkm*IFaf*(1-CV!O$2)+RTF!O48*blpkmrtf*IFrtf*(1-CV!O$4))</f>
        <v>1.2768658349926088</v>
      </c>
      <c r="P48" s="101">
        <f>$B48*$C48*(AF!P48*blpkm*IFaf*(1-CV!P$2)+RTF!P48*blpkmrtf*IFrtf*(1-CV!P$4))</f>
        <v>1.0465162158275514</v>
      </c>
      <c r="Q48" s="101">
        <f>$B48*$C48*(AF!Q48*blpkm*IFaf*(1-CV!Q$2)+RTF!Q48*blpkmrtf*IFrtf*(1-CV!Q$4))</f>
        <v>0.94942228174345666</v>
      </c>
      <c r="R48" s="101">
        <f>$B48*$C48*(AF!R48*blpkm*IFaf*(1-CV!R$2)+RTF!R48*blpkmrtf*IFrtf*(1-CV!R$4))</f>
        <v>0.8627980519069437</v>
      </c>
      <c r="S48" s="101">
        <f>$B48*$C48*(AF!S48*blpkm*IFaf*(1-CV!S$2)+RTF!S48*blpkmrtf*IFrtf*(1-CV!S$4))</f>
        <v>0.78548378781976735</v>
      </c>
      <c r="T48" s="101">
        <f>$B48*$C48*(AF!T48*blpkm*IFaf*(1-CV!T$2)+RTF!T48*blpkmrtf*IFrtf*(1-CV!T$4))</f>
        <v>1.1552826036243284</v>
      </c>
      <c r="U48" s="101">
        <f>$B48*$C48*(AF!U48*blpkm*IFaf*(1-CV!U$2)+RTF!U48*blpkmrtf*IFrtf*(1-CV!U$4))</f>
        <v>1.2768658349926088</v>
      </c>
      <c r="V48" s="101">
        <f>$B48*$C48*(AF!V48*blpkm*IFaf*(1-CV!V$2)+RTF!V48*blpkmrtf*IFrtf*(1-CV!V$4))</f>
        <v>1.0465162158275514</v>
      </c>
      <c r="W48" s="101">
        <f>$B48*$C48*(AF!W48*blpkm*IFaf*(1-CV!W$2)+RTF!W48*blpkmrtf*IFrtf*(1-CV!W$4))</f>
        <v>0.94942228174345666</v>
      </c>
      <c r="X48" s="101">
        <f>$B48*$C48*(AF!X48*blpkm*IFaf*(1-CV!X$2)+RTF!X48*blpkmrtf*IFrtf*(1-CV!X$4))</f>
        <v>0.8627980519069437</v>
      </c>
      <c r="Y48" s="101">
        <f>$B48*$C48*(AF!Y48*blpkm*IFaf*(1-CV!Y$2)+RTF!Y48*blpkmrtf*IFrtf*(1-CV!Y$4))</f>
        <v>0.78548378781976735</v>
      </c>
      <c r="Z48" s="101">
        <f>$B48*$C48*(AF!Z48*blpkm*IFaf*(1-CV!Z$2)+RTF!Z48*blpkmrtf*IFrtf*(1-CV!Z$4))</f>
        <v>1.1552826036243284</v>
      </c>
      <c r="AA48" s="101">
        <f>$B48*$C48*(AF!AA48*blpkm*IFaf*(1-CV!AA$2)+RTF!AA48*blpkmrtf*IFrtf*(1-CV!AA$4))</f>
        <v>1.2768658349926088</v>
      </c>
      <c r="AB48" s="101">
        <f>$B48*$C48*(AF!AB48*blpkm*IFaf*(1-CV!AB$2)+RTF!AB48*blpkmrtf*IFrtf*(1-CV!AB$4))</f>
        <v>1.0465162158275514</v>
      </c>
      <c r="AC48" s="101">
        <f>$B48*$C48*(AF!AC48*blpkm*IFaf*(1-CV!AC$2)+RTF!AC48*blpkmrtf*IFrtf*(1-CV!AC$4))</f>
        <v>0.94942228174345666</v>
      </c>
      <c r="AD48" s="101">
        <f>$B48*$C48*(AF!AD48*blpkm*IFaf*(1-CV!AD$2)+RTF!AD48*blpkmrtf*IFrtf*(1-CV!AD$4))</f>
        <v>0.8627980519069437</v>
      </c>
      <c r="AE48" s="101">
        <f>$B48*$C48*(AF!AE48*blpkm*IFaf*(1-CV!AE$2)+RTF!AE48*blpkmrtf*IFrtf*(1-CV!AE$4))</f>
        <v>0.78548378781976735</v>
      </c>
      <c r="AF48" s="101">
        <f>$B48*$C48*(AF!AF48*blpkm*IFaf*(1-CV!AF$2)+RTF!AF48*blpkmrtf*IFrtf*(1-CV!AF$4))</f>
        <v>1.1552826036243284</v>
      </c>
      <c r="AG48" s="101">
        <f>$B48*$C48*(AF!AG48*blpkm*IFaf*(1-CV!AG$2)+RTF!AG48*blpkmrtf*IFrtf*(1-CV!AG$4))</f>
        <v>1.2768658349926088</v>
      </c>
      <c r="AH48" s="101">
        <f>$B48*$C48*(AF!AH48*blpkm*IFaf*(1-CV!AH$2)+RTF!AH48*blpkmrtf*IFrtf*(1-CV!AH$4))</f>
        <v>1.0465162158275514</v>
      </c>
      <c r="AI48" s="101">
        <f>$B48*$C48*(AF!AI48*blpkm*IFaf*(1-CV!AI$2)+RTF!AI48*blpkmrtf*IFrtf*(1-CV!AI$4))</f>
        <v>0.94942228174345666</v>
      </c>
      <c r="AJ48" s="101">
        <f>$B48*$C48*(AF!AJ48*blpkm*IFaf*(1-CV!AJ$2)+RTF!AJ48*blpkmrtf*IFrtf*(1-CV!AJ$4))</f>
        <v>0.8627980519069437</v>
      </c>
      <c r="AK48" s="101">
        <f>$B48*$C48*(AF!AK48*blpkm*IFaf*(1-CV!AK$2)+RTF!AK48*blpkmrtf*IFrtf*(1-CV!AK$4))</f>
        <v>0.78548378781976735</v>
      </c>
      <c r="AL48" s="101">
        <f>$B48*$C48*(AF!AL48*blpkm*IFaf*(1-CV!AL$2)+RTF!AL48*blpkmrtf*IFrtf*(1-CV!AL$4))</f>
        <v>1.1552826036243284</v>
      </c>
      <c r="AM48" s="101">
        <f>$B48*$C48*(AF!AM48*blpkm*IFaf*(1-CV!AM$2)+RTF!AM48*blpkmrtf*IFrtf*(1-CV!AM$4))</f>
        <v>1.2768658349926088</v>
      </c>
      <c r="AN48" s="101">
        <f>$B48*$C48*(AF!AN48*blpkm*IFaf*(1-CV!AN$2)+RTF!AN48*blpkmrtf*IFrtf*(1-CV!AN$4))</f>
        <v>1.0465162158275514</v>
      </c>
      <c r="AO48" s="101">
        <f>$B48*$C48*(AF!AO48*blpkm*IFaf*(1-CV!AO$2)+RTF!AO48*blpkmrtf*IFrtf*(1-CV!AO$4))</f>
        <v>0.94942228174345666</v>
      </c>
      <c r="AP48" s="101">
        <f>$B48*$C48*(AF!AP48*blpkm*IFaf*(1-CV!AP$2)+RTF!AP48*blpkmrtf*IFrtf*(1-CV!AP$4))</f>
        <v>0.8627980519069437</v>
      </c>
      <c r="AQ48" s="101">
        <f>$B48*$C48*(AF!AQ48*blpkm*IFaf*(1-CV!AQ$2)+RTF!AQ48*blpkmrtf*IFrtf*(1-CV!AQ$4))</f>
        <v>0.78548378781976735</v>
      </c>
      <c r="AR48" s="101">
        <f>$B48*$C48*(AF!AR48*blpkm*IFaf*(1-CV!AR$2)+RTF!AR48*blpkmrtf*IFrtf*(1-CV!AR$4))</f>
        <v>1.1552826036243284</v>
      </c>
      <c r="AS48" s="101">
        <f>$B48*$C48*(AF!AS48*blpkm*IFaf*(1-CV!AS$2)+RTF!AS48*blpkmrtf*IFrtf*(1-CV!AS$4))</f>
        <v>1.2768658349926088</v>
      </c>
      <c r="AT48" s="101">
        <f>$B48*$C48*(AF!AT48*blpkm*IFaf*(1-CV!AT$2)+RTF!AT48*blpkmrtf*IFrtf*(1-CV!AT$4))</f>
        <v>1.0465162158275514</v>
      </c>
      <c r="AU48" s="91"/>
      <c r="AV48" s="90"/>
      <c r="AW48" s="91"/>
      <c r="AX48" s="91"/>
      <c r="AY48" s="91"/>
      <c r="AZ48" s="91"/>
      <c r="BA48" s="91"/>
      <c r="BB48" s="91"/>
    </row>
    <row r="49" spans="1:54" x14ac:dyDescent="0.25">
      <c r="A49" s="91">
        <f>pipesizes!A42</f>
        <v>559</v>
      </c>
      <c r="B49" s="94">
        <f>pipesizes!N42/1000</f>
        <v>0.77505430063065994</v>
      </c>
      <c r="C49" s="95">
        <f>pipesizes!M42</f>
        <v>238.2667625</v>
      </c>
      <c r="D49" s="101">
        <f>$B49*$C49*(AF!D49*blpkm*IFaf*(1-CV!D$2)+RTF!D49*blpkmrtf*IFrtf*(1-CV!D$4))</f>
        <v>3.7186501979955575</v>
      </c>
      <c r="E49" s="101">
        <f>$B49*$C49*(AF!E49*blpkm*IFaf*(1-CV!E$2)+RTF!E49*blpkmrtf*IFrtf*(1-CV!E$4))</f>
        <v>3.3736403723040631</v>
      </c>
      <c r="F49" s="101">
        <f>$B49*$C49*(AF!F49*blpkm*IFaf*(1-CV!F$2)+RTF!F49*blpkmrtf*IFrtf*(1-CV!F$4))</f>
        <v>3.0658331882767849</v>
      </c>
      <c r="G49" s="101">
        <f>$B49*$C49*(AF!G49*blpkm*IFaf*(1-CV!G$2)+RTF!G49*blpkmrtf*IFrtf*(1-CV!G$4))</f>
        <v>2.7911076760415927</v>
      </c>
      <c r="H49" s="101">
        <f>$B49*$C49*(AF!H49*blpkm*IFaf*(1-CV!H$2)+RTF!H49*blpkmrtf*IFrtf*(1-CV!H$4))</f>
        <v>4.10513646872755</v>
      </c>
      <c r="I49" s="101">
        <f>$B49*$C49*(AF!I49*blpkm*IFaf*(1-CV!I$2)+RTF!I49*blpkmrtf*IFrtf*(1-CV!I$4))</f>
        <v>4.5371656151111717</v>
      </c>
      <c r="J49" s="101">
        <f>$B49*$C49*(AF!J49*blpkm*IFaf*(1-CV!J$2)+RTF!J49*blpkmrtf*IFrtf*(1-CV!J$4))</f>
        <v>5.0178657138305161</v>
      </c>
      <c r="K49" s="101">
        <f>$B49*$C49*(AF!K49*blpkm*IFaf*(1-CV!K$2)+RTF!K49*blpkmrtf*IFrtf*(1-CV!K$4))</f>
        <v>3.3736403723040631</v>
      </c>
      <c r="L49" s="101">
        <f>$B49*$C49*(AF!L49*blpkm*IFaf*(1-CV!L$2)+RTF!L49*blpkmrtf*IFrtf*(1-CV!L$4))</f>
        <v>3.0658331882767849</v>
      </c>
      <c r="M49" s="101">
        <f>$B49*$C49*(AF!M49*blpkm*IFaf*(1-CV!M$2)+RTF!M49*blpkmrtf*IFrtf*(1-CV!M$4))</f>
        <v>2.7911076760415927</v>
      </c>
      <c r="N49" s="101">
        <f>$B49*$C49*(AF!N49*blpkm*IFaf*(1-CV!N$2)+RTF!N49*blpkmrtf*IFrtf*(1-CV!N$4))</f>
        <v>4.10513646872755</v>
      </c>
      <c r="O49" s="101">
        <f>$B49*$C49*(AF!O49*blpkm*IFaf*(1-CV!O$2)+RTF!O49*blpkmrtf*IFrtf*(1-CV!O$4))</f>
        <v>4.5371656151111717</v>
      </c>
      <c r="P49" s="101">
        <f>$B49*$C49*(AF!P49*blpkm*IFaf*(1-CV!P$2)+RTF!P49*blpkmrtf*IFrtf*(1-CV!P$4))</f>
        <v>3.7186501979955575</v>
      </c>
      <c r="Q49" s="101">
        <f>$B49*$C49*(AF!Q49*blpkm*IFaf*(1-CV!Q$2)+RTF!Q49*blpkmrtf*IFrtf*(1-CV!Q$4))</f>
        <v>3.3736403723040631</v>
      </c>
      <c r="R49" s="101">
        <f>$B49*$C49*(AF!R49*blpkm*IFaf*(1-CV!R$2)+RTF!R49*blpkmrtf*IFrtf*(1-CV!R$4))</f>
        <v>3.0658331882767849</v>
      </c>
      <c r="S49" s="101">
        <f>$B49*$C49*(AF!S49*blpkm*IFaf*(1-CV!S$2)+RTF!S49*blpkmrtf*IFrtf*(1-CV!S$4))</f>
        <v>2.7911076760415927</v>
      </c>
      <c r="T49" s="101">
        <f>$B49*$C49*(AF!T49*blpkm*IFaf*(1-CV!T$2)+RTF!T49*blpkmrtf*IFrtf*(1-CV!T$4))</f>
        <v>4.10513646872755</v>
      </c>
      <c r="U49" s="101">
        <f>$B49*$C49*(AF!U49*blpkm*IFaf*(1-CV!U$2)+RTF!U49*blpkmrtf*IFrtf*(1-CV!U$4))</f>
        <v>4.5371656151111717</v>
      </c>
      <c r="V49" s="101">
        <f>$B49*$C49*(AF!V49*blpkm*IFaf*(1-CV!V$2)+RTF!V49*blpkmrtf*IFrtf*(1-CV!V$4))</f>
        <v>3.7186501979955575</v>
      </c>
      <c r="W49" s="101">
        <f>$B49*$C49*(AF!W49*blpkm*IFaf*(1-CV!W$2)+RTF!W49*blpkmrtf*IFrtf*(1-CV!W$4))</f>
        <v>3.3736403723040631</v>
      </c>
      <c r="X49" s="101">
        <f>$B49*$C49*(AF!X49*blpkm*IFaf*(1-CV!X$2)+RTF!X49*blpkmrtf*IFrtf*(1-CV!X$4))</f>
        <v>3.0658331882767849</v>
      </c>
      <c r="Y49" s="101">
        <f>$B49*$C49*(AF!Y49*blpkm*IFaf*(1-CV!Y$2)+RTF!Y49*blpkmrtf*IFrtf*(1-CV!Y$4))</f>
        <v>2.7911076760415927</v>
      </c>
      <c r="Z49" s="101">
        <f>$B49*$C49*(AF!Z49*blpkm*IFaf*(1-CV!Z$2)+RTF!Z49*blpkmrtf*IFrtf*(1-CV!Z$4))</f>
        <v>4.10513646872755</v>
      </c>
      <c r="AA49" s="101">
        <f>$B49*$C49*(AF!AA49*blpkm*IFaf*(1-CV!AA$2)+RTF!AA49*blpkmrtf*IFrtf*(1-CV!AA$4))</f>
        <v>4.5371656151111717</v>
      </c>
      <c r="AB49" s="101">
        <f>$B49*$C49*(AF!AB49*blpkm*IFaf*(1-CV!AB$2)+RTF!AB49*blpkmrtf*IFrtf*(1-CV!AB$4))</f>
        <v>3.7186501979955575</v>
      </c>
      <c r="AC49" s="101">
        <f>$B49*$C49*(AF!AC49*blpkm*IFaf*(1-CV!AC$2)+RTF!AC49*blpkmrtf*IFrtf*(1-CV!AC$4))</f>
        <v>3.3736403723040631</v>
      </c>
      <c r="AD49" s="101">
        <f>$B49*$C49*(AF!AD49*blpkm*IFaf*(1-CV!AD$2)+RTF!AD49*blpkmrtf*IFrtf*(1-CV!AD$4))</f>
        <v>3.0658331882767849</v>
      </c>
      <c r="AE49" s="101">
        <f>$B49*$C49*(AF!AE49*blpkm*IFaf*(1-CV!AE$2)+RTF!AE49*blpkmrtf*IFrtf*(1-CV!AE$4))</f>
        <v>2.7911076760415927</v>
      </c>
      <c r="AF49" s="101">
        <f>$B49*$C49*(AF!AF49*blpkm*IFaf*(1-CV!AF$2)+RTF!AF49*blpkmrtf*IFrtf*(1-CV!AF$4))</f>
        <v>4.10513646872755</v>
      </c>
      <c r="AG49" s="101">
        <f>$B49*$C49*(AF!AG49*blpkm*IFaf*(1-CV!AG$2)+RTF!AG49*blpkmrtf*IFrtf*(1-CV!AG$4))</f>
        <v>4.5371656151111717</v>
      </c>
      <c r="AH49" s="101">
        <f>$B49*$C49*(AF!AH49*blpkm*IFaf*(1-CV!AH$2)+RTF!AH49*blpkmrtf*IFrtf*(1-CV!AH$4))</f>
        <v>3.7186501979955575</v>
      </c>
      <c r="AI49" s="101">
        <f>$B49*$C49*(AF!AI49*blpkm*IFaf*(1-CV!AI$2)+RTF!AI49*blpkmrtf*IFrtf*(1-CV!AI$4))</f>
        <v>3.3736403723040631</v>
      </c>
      <c r="AJ49" s="101">
        <f>$B49*$C49*(AF!AJ49*blpkm*IFaf*(1-CV!AJ$2)+RTF!AJ49*blpkmrtf*IFrtf*(1-CV!AJ$4))</f>
        <v>3.0658331882767849</v>
      </c>
      <c r="AK49" s="101">
        <f>$B49*$C49*(AF!AK49*blpkm*IFaf*(1-CV!AK$2)+RTF!AK49*blpkmrtf*IFrtf*(1-CV!AK$4))</f>
        <v>2.7911076760415927</v>
      </c>
      <c r="AL49" s="101">
        <f>$B49*$C49*(AF!AL49*blpkm*IFaf*(1-CV!AL$2)+RTF!AL49*blpkmrtf*IFrtf*(1-CV!AL$4))</f>
        <v>4.10513646872755</v>
      </c>
      <c r="AM49" s="101">
        <f>$B49*$C49*(AF!AM49*blpkm*IFaf*(1-CV!AM$2)+RTF!AM49*blpkmrtf*IFrtf*(1-CV!AM$4))</f>
        <v>4.5371656151111717</v>
      </c>
      <c r="AN49" s="101">
        <f>$B49*$C49*(AF!AN49*blpkm*IFaf*(1-CV!AN$2)+RTF!AN49*blpkmrtf*IFrtf*(1-CV!AN$4))</f>
        <v>3.7186501979955575</v>
      </c>
      <c r="AO49" s="101">
        <f>$B49*$C49*(AF!AO49*blpkm*IFaf*(1-CV!AO$2)+RTF!AO49*blpkmrtf*IFrtf*(1-CV!AO$4))</f>
        <v>3.3736403723040631</v>
      </c>
      <c r="AP49" s="101">
        <f>$B49*$C49*(AF!AP49*blpkm*IFaf*(1-CV!AP$2)+RTF!AP49*blpkmrtf*IFrtf*(1-CV!AP$4))</f>
        <v>3.0658331882767849</v>
      </c>
      <c r="AQ49" s="101">
        <f>$B49*$C49*(AF!AQ49*blpkm*IFaf*(1-CV!AQ$2)+RTF!AQ49*blpkmrtf*IFrtf*(1-CV!AQ$4))</f>
        <v>2.7911076760415927</v>
      </c>
      <c r="AR49" s="101">
        <f>$B49*$C49*(AF!AR49*blpkm*IFaf*(1-CV!AR$2)+RTF!AR49*blpkmrtf*IFrtf*(1-CV!AR$4))</f>
        <v>4.10513646872755</v>
      </c>
      <c r="AS49" s="101">
        <f>$B49*$C49*(AF!AS49*blpkm*IFaf*(1-CV!AS$2)+RTF!AS49*blpkmrtf*IFrtf*(1-CV!AS$4))</f>
        <v>4.5371656151111717</v>
      </c>
      <c r="AT49" s="101">
        <f>$B49*$C49*(AF!AT49*blpkm*IFaf*(1-CV!AT$2)+RTF!AT49*blpkmrtf*IFrtf*(1-CV!AT$4))</f>
        <v>3.7186501979955575</v>
      </c>
      <c r="AU49" s="91"/>
      <c r="AV49" s="90"/>
      <c r="AW49" s="91"/>
      <c r="AX49" s="91"/>
      <c r="AY49" s="91"/>
      <c r="AZ49" s="91"/>
      <c r="BA49" s="91"/>
      <c r="BB49" s="91"/>
    </row>
    <row r="50" spans="1:54" x14ac:dyDescent="0.25">
      <c r="A50" s="91">
        <f>pipesizes!A43</f>
        <v>560</v>
      </c>
      <c r="B50" s="94">
        <f>pipesizes!N43/1000</f>
        <v>3.3010432450200198</v>
      </c>
      <c r="C50" s="95">
        <f>pipesizes!M43</f>
        <v>239.12</v>
      </c>
      <c r="D50" s="101">
        <f>$B50*$C50*(AF!D50*blpkm*IFaf*(1-CV!D$2)+RTF!D50*blpkmrtf*IFrtf*(1-CV!D$4))</f>
        <v>15.894865200537403</v>
      </c>
      <c r="E50" s="101">
        <f>$B50*$C50*(AF!E50*blpkm*IFaf*(1-CV!E$2)+RTF!E50*blpkmrtf*IFrtf*(1-CV!E$4))</f>
        <v>14.420167560199207</v>
      </c>
      <c r="F50" s="101">
        <f>$B50*$C50*(AF!F50*blpkm*IFaf*(1-CV!F$2)+RTF!F50*blpkmrtf*IFrtf*(1-CV!F$4))</f>
        <v>13.10448755875465</v>
      </c>
      <c r="G50" s="101">
        <f>$B50*$C50*(AF!G50*blpkm*IFaf*(1-CV!G$2)+RTF!G50*blpkmrtf*IFrtf*(1-CV!G$4))</f>
        <v>11.930210670199568</v>
      </c>
      <c r="H50" s="101">
        <f>$B50*$C50*(AF!H50*blpkm*IFaf*(1-CV!H$2)+RTF!H50*blpkmrtf*IFrtf*(1-CV!H$4))</f>
        <v>17.546848271828896</v>
      </c>
      <c r="I50" s="101">
        <f>$B50*$C50*(AF!I50*blpkm*IFaf*(1-CV!I$2)+RTF!I50*blpkmrtf*IFrtf*(1-CV!I$4))</f>
        <v>19.393498179414291</v>
      </c>
      <c r="J50" s="101">
        <f>$B50*$C50*(AF!J50*blpkm*IFaf*(1-CV!J$2)+RTF!J50*blpkmrtf*IFrtf*(1-CV!J$4))</f>
        <v>21.44818546222124</v>
      </c>
      <c r="K50" s="101">
        <f>$B50*$C50*(AF!K50*blpkm*IFaf*(1-CV!K$2)+RTF!K50*blpkmrtf*IFrtf*(1-CV!K$4))</f>
        <v>14.420167560199207</v>
      </c>
      <c r="L50" s="101">
        <f>$B50*$C50*(AF!L50*blpkm*IFaf*(1-CV!L$2)+RTF!L50*blpkmrtf*IFrtf*(1-CV!L$4))</f>
        <v>13.10448755875465</v>
      </c>
      <c r="M50" s="101">
        <f>$B50*$C50*(AF!M50*blpkm*IFaf*(1-CV!M$2)+RTF!M50*blpkmrtf*IFrtf*(1-CV!M$4))</f>
        <v>11.930210670199568</v>
      </c>
      <c r="N50" s="101">
        <f>$B50*$C50*(AF!N50*blpkm*IFaf*(1-CV!N$2)+RTF!N50*blpkmrtf*IFrtf*(1-CV!N$4))</f>
        <v>17.546848271828896</v>
      </c>
      <c r="O50" s="101">
        <f>$B50*$C50*(AF!O50*blpkm*IFaf*(1-CV!O$2)+RTF!O50*blpkmrtf*IFrtf*(1-CV!O$4))</f>
        <v>19.393498179414291</v>
      </c>
      <c r="P50" s="101">
        <f>$B50*$C50*(AF!P50*blpkm*IFaf*(1-CV!P$2)+RTF!P50*blpkmrtf*IFrtf*(1-CV!P$4))</f>
        <v>15.894865200537403</v>
      </c>
      <c r="Q50" s="101">
        <f>$B50*$C50*(AF!Q50*blpkm*IFaf*(1-CV!Q$2)+RTF!Q50*blpkmrtf*IFrtf*(1-CV!Q$4))</f>
        <v>14.420167560199207</v>
      </c>
      <c r="R50" s="101">
        <f>$B50*$C50*(AF!R50*blpkm*IFaf*(1-CV!R$2)+RTF!R50*blpkmrtf*IFrtf*(1-CV!R$4))</f>
        <v>13.10448755875465</v>
      </c>
      <c r="S50" s="101">
        <f>$B50*$C50*(AF!S50*blpkm*IFaf*(1-CV!S$2)+RTF!S50*blpkmrtf*IFrtf*(1-CV!S$4))</f>
        <v>11.930210670199568</v>
      </c>
      <c r="T50" s="101">
        <f>$B50*$C50*(AF!T50*blpkm*IFaf*(1-CV!T$2)+RTF!T50*blpkmrtf*IFrtf*(1-CV!T$4))</f>
        <v>17.546848271828896</v>
      </c>
      <c r="U50" s="101">
        <f>$B50*$C50*(AF!U50*blpkm*IFaf*(1-CV!U$2)+RTF!U50*blpkmrtf*IFrtf*(1-CV!U$4))</f>
        <v>19.393498179414291</v>
      </c>
      <c r="V50" s="101">
        <f>$B50*$C50*(AF!V50*blpkm*IFaf*(1-CV!V$2)+RTF!V50*blpkmrtf*IFrtf*(1-CV!V$4))</f>
        <v>15.894865200537403</v>
      </c>
      <c r="W50" s="101">
        <f>$B50*$C50*(AF!W50*blpkm*IFaf*(1-CV!W$2)+RTF!W50*blpkmrtf*IFrtf*(1-CV!W$4))</f>
        <v>14.420167560199207</v>
      </c>
      <c r="X50" s="101">
        <f>$B50*$C50*(AF!X50*blpkm*IFaf*(1-CV!X$2)+RTF!X50*blpkmrtf*IFrtf*(1-CV!X$4))</f>
        <v>13.10448755875465</v>
      </c>
      <c r="Y50" s="101">
        <f>$B50*$C50*(AF!Y50*blpkm*IFaf*(1-CV!Y$2)+RTF!Y50*blpkmrtf*IFrtf*(1-CV!Y$4))</f>
        <v>11.930210670199568</v>
      </c>
      <c r="Z50" s="101">
        <f>$B50*$C50*(AF!Z50*blpkm*IFaf*(1-CV!Z$2)+RTF!Z50*blpkmrtf*IFrtf*(1-CV!Z$4))</f>
        <v>17.546848271828896</v>
      </c>
      <c r="AA50" s="101">
        <f>$B50*$C50*(AF!AA50*blpkm*IFaf*(1-CV!AA$2)+RTF!AA50*blpkmrtf*IFrtf*(1-CV!AA$4))</f>
        <v>19.393498179414291</v>
      </c>
      <c r="AB50" s="101">
        <f>$B50*$C50*(AF!AB50*blpkm*IFaf*(1-CV!AB$2)+RTF!AB50*blpkmrtf*IFrtf*(1-CV!AB$4))</f>
        <v>15.894865200537403</v>
      </c>
      <c r="AC50" s="101">
        <f>$B50*$C50*(AF!AC50*blpkm*IFaf*(1-CV!AC$2)+RTF!AC50*blpkmrtf*IFrtf*(1-CV!AC$4))</f>
        <v>14.420167560199207</v>
      </c>
      <c r="AD50" s="101">
        <f>$B50*$C50*(AF!AD50*blpkm*IFaf*(1-CV!AD$2)+RTF!AD50*blpkmrtf*IFrtf*(1-CV!AD$4))</f>
        <v>13.10448755875465</v>
      </c>
      <c r="AE50" s="101">
        <f>$B50*$C50*(AF!AE50*blpkm*IFaf*(1-CV!AE$2)+RTF!AE50*blpkmrtf*IFrtf*(1-CV!AE$4))</f>
        <v>11.930210670199568</v>
      </c>
      <c r="AF50" s="101">
        <f>$B50*$C50*(AF!AF50*blpkm*IFaf*(1-CV!AF$2)+RTF!AF50*blpkmrtf*IFrtf*(1-CV!AF$4))</f>
        <v>17.546848271828896</v>
      </c>
      <c r="AG50" s="101">
        <f>$B50*$C50*(AF!AG50*blpkm*IFaf*(1-CV!AG$2)+RTF!AG50*blpkmrtf*IFrtf*(1-CV!AG$4))</f>
        <v>19.393498179414291</v>
      </c>
      <c r="AH50" s="101">
        <f>$B50*$C50*(AF!AH50*blpkm*IFaf*(1-CV!AH$2)+RTF!AH50*blpkmrtf*IFrtf*(1-CV!AH$4))</f>
        <v>15.894865200537403</v>
      </c>
      <c r="AI50" s="101">
        <f>$B50*$C50*(AF!AI50*blpkm*IFaf*(1-CV!AI$2)+RTF!AI50*blpkmrtf*IFrtf*(1-CV!AI$4))</f>
        <v>14.420167560199207</v>
      </c>
      <c r="AJ50" s="101">
        <f>$B50*$C50*(AF!AJ50*blpkm*IFaf*(1-CV!AJ$2)+RTF!AJ50*blpkmrtf*IFrtf*(1-CV!AJ$4))</f>
        <v>13.10448755875465</v>
      </c>
      <c r="AK50" s="101">
        <f>$B50*$C50*(AF!AK50*blpkm*IFaf*(1-CV!AK$2)+RTF!AK50*blpkmrtf*IFrtf*(1-CV!AK$4))</f>
        <v>11.930210670199568</v>
      </c>
      <c r="AL50" s="101">
        <f>$B50*$C50*(AF!AL50*blpkm*IFaf*(1-CV!AL$2)+RTF!AL50*blpkmrtf*IFrtf*(1-CV!AL$4))</f>
        <v>17.546848271828896</v>
      </c>
      <c r="AM50" s="101">
        <f>$B50*$C50*(AF!AM50*blpkm*IFaf*(1-CV!AM$2)+RTF!AM50*blpkmrtf*IFrtf*(1-CV!AM$4))</f>
        <v>19.393498179414291</v>
      </c>
      <c r="AN50" s="101">
        <f>$B50*$C50*(AF!AN50*blpkm*IFaf*(1-CV!AN$2)+RTF!AN50*blpkmrtf*IFrtf*(1-CV!AN$4))</f>
        <v>15.894865200537403</v>
      </c>
      <c r="AO50" s="101">
        <f>$B50*$C50*(AF!AO50*blpkm*IFaf*(1-CV!AO$2)+RTF!AO50*blpkmrtf*IFrtf*(1-CV!AO$4))</f>
        <v>14.420167560199207</v>
      </c>
      <c r="AP50" s="101">
        <f>$B50*$C50*(AF!AP50*blpkm*IFaf*(1-CV!AP$2)+RTF!AP50*blpkmrtf*IFrtf*(1-CV!AP$4))</f>
        <v>13.10448755875465</v>
      </c>
      <c r="AQ50" s="101">
        <f>$B50*$C50*(AF!AQ50*blpkm*IFaf*(1-CV!AQ$2)+RTF!AQ50*blpkmrtf*IFrtf*(1-CV!AQ$4))</f>
        <v>11.930210670199568</v>
      </c>
      <c r="AR50" s="101">
        <f>$B50*$C50*(AF!AR50*blpkm*IFaf*(1-CV!AR$2)+RTF!AR50*blpkmrtf*IFrtf*(1-CV!AR$4))</f>
        <v>17.546848271828896</v>
      </c>
      <c r="AS50" s="101">
        <f>$B50*$C50*(AF!AS50*blpkm*IFaf*(1-CV!AS$2)+RTF!AS50*blpkmrtf*IFrtf*(1-CV!AS$4))</f>
        <v>19.393498179414291</v>
      </c>
      <c r="AT50" s="101">
        <f>$B50*$C50*(AF!AT50*blpkm*IFaf*(1-CV!AT$2)+RTF!AT50*blpkmrtf*IFrtf*(1-CV!AT$4))</f>
        <v>15.894865200537403</v>
      </c>
      <c r="AU50" s="91"/>
      <c r="AV50" s="90"/>
      <c r="AW50" s="91"/>
      <c r="AX50" s="91"/>
      <c r="AY50" s="91"/>
      <c r="AZ50" s="91"/>
      <c r="BA50" s="91"/>
      <c r="BB50" s="91"/>
    </row>
    <row r="51" spans="1:54" x14ac:dyDescent="0.25">
      <c r="A51" s="91">
        <f>pipesizes!A44</f>
        <v>600</v>
      </c>
      <c r="B51" s="94">
        <f>pipesizes!N44/1000</f>
        <v>359.17414895668247</v>
      </c>
      <c r="C51" s="95">
        <f>pipesizes!M44</f>
        <v>274.5</v>
      </c>
      <c r="D51" s="101">
        <f>$B51*$C51*(AF!D51*blpkm*IFaf*(1-CV!D$2)+RTF!D51*blpkmrtf*IFrtf*(1-CV!D$4))</f>
        <v>1985.3503350708656</v>
      </c>
      <c r="E51" s="101">
        <f>$B51*$C51*(AF!E51*blpkm*IFaf*(1-CV!E$2)+RTF!E51*blpkmrtf*IFrtf*(1-CV!E$4))</f>
        <v>1801.153022452281</v>
      </c>
      <c r="F51" s="101">
        <f>$B51*$C51*(AF!F51*blpkm*IFaf*(1-CV!F$2)+RTF!F51*blpkmrtf*IFrtf*(1-CV!F$4))</f>
        <v>1636.81783000122</v>
      </c>
      <c r="G51" s="101">
        <f>$B51*$C51*(AF!G51*blpkm*IFaf*(1-CV!G$2)+RTF!G51*blpkmrtf*IFrtf*(1-CV!G$4))</f>
        <v>1490.1446129122203</v>
      </c>
      <c r="H51" s="101">
        <f>$B51*$C51*(AF!H51*blpkm*IFaf*(1-CV!H$2)+RTF!H51*blpkmrtf*IFrtf*(1-CV!H$4))</f>
        <v>2191.6915089494009</v>
      </c>
      <c r="I51" s="101">
        <f>$B51*$C51*(AF!I51*blpkm*IFaf*(1-CV!I$2)+RTF!I51*blpkmrtf*IFrtf*(1-CV!I$4))</f>
        <v>2422.3475709246409</v>
      </c>
      <c r="J51" s="101">
        <f>$B51*$C51*(AF!J51*blpkm*IFaf*(1-CV!J$2)+RTF!J51*blpkmrtf*IFrtf*(1-CV!J$4))</f>
        <v>2678.9885700095974</v>
      </c>
      <c r="K51" s="101">
        <f>$B51*$C51*(AF!K51*blpkm*IFaf*(1-CV!K$2)+RTF!K51*blpkmrtf*IFrtf*(1-CV!K$4))</f>
        <v>1801.153022452281</v>
      </c>
      <c r="L51" s="101">
        <f>$B51*$C51*(AF!L51*blpkm*IFaf*(1-CV!L$2)+RTF!L51*blpkmrtf*IFrtf*(1-CV!L$4))</f>
        <v>1636.81783000122</v>
      </c>
      <c r="M51" s="101">
        <f>$B51*$C51*(AF!M51*blpkm*IFaf*(1-CV!M$2)+RTF!M51*blpkmrtf*IFrtf*(1-CV!M$4))</f>
        <v>1490.1446129122203</v>
      </c>
      <c r="N51" s="101">
        <f>$B51*$C51*(AF!N51*blpkm*IFaf*(1-CV!N$2)+RTF!N51*blpkmrtf*IFrtf*(1-CV!N$4))</f>
        <v>2191.6915089494009</v>
      </c>
      <c r="O51" s="101">
        <f>$B51*$C51*(AF!O51*blpkm*IFaf*(1-CV!O$2)+RTF!O51*blpkmrtf*IFrtf*(1-CV!O$4))</f>
        <v>2422.3475709246409</v>
      </c>
      <c r="P51" s="101">
        <f>$B51*$C51*(AF!P51*blpkm*IFaf*(1-CV!P$2)+RTF!P51*blpkmrtf*IFrtf*(1-CV!P$4))</f>
        <v>1985.3503350708656</v>
      </c>
      <c r="Q51" s="101">
        <f>$B51*$C51*(AF!Q51*blpkm*IFaf*(1-CV!Q$2)+RTF!Q51*blpkmrtf*IFrtf*(1-CV!Q$4))</f>
        <v>1801.153022452281</v>
      </c>
      <c r="R51" s="101">
        <f>$B51*$C51*(AF!R51*blpkm*IFaf*(1-CV!R$2)+RTF!R51*blpkmrtf*IFrtf*(1-CV!R$4))</f>
        <v>1636.81783000122</v>
      </c>
      <c r="S51" s="101">
        <f>$B51*$C51*(AF!S51*blpkm*IFaf*(1-CV!S$2)+RTF!S51*blpkmrtf*IFrtf*(1-CV!S$4))</f>
        <v>1490.1446129122203</v>
      </c>
      <c r="T51" s="101">
        <f>$B51*$C51*(AF!T51*blpkm*IFaf*(1-CV!T$2)+RTF!T51*blpkmrtf*IFrtf*(1-CV!T$4))</f>
        <v>2191.6915089494009</v>
      </c>
      <c r="U51" s="101">
        <f>$B51*$C51*(AF!U51*blpkm*IFaf*(1-CV!U$2)+RTF!U51*blpkmrtf*IFrtf*(1-CV!U$4))</f>
        <v>2422.3475709246409</v>
      </c>
      <c r="V51" s="101">
        <f>$B51*$C51*(AF!V51*blpkm*IFaf*(1-CV!V$2)+RTF!V51*blpkmrtf*IFrtf*(1-CV!V$4))</f>
        <v>1985.3503350708656</v>
      </c>
      <c r="W51" s="101">
        <f>$B51*$C51*(AF!W51*blpkm*IFaf*(1-CV!W$2)+RTF!W51*blpkmrtf*IFrtf*(1-CV!W$4))</f>
        <v>1801.153022452281</v>
      </c>
      <c r="X51" s="101">
        <f>$B51*$C51*(AF!X51*blpkm*IFaf*(1-CV!X$2)+RTF!X51*blpkmrtf*IFrtf*(1-CV!X$4))</f>
        <v>1636.81783000122</v>
      </c>
      <c r="Y51" s="101">
        <f>$B51*$C51*(AF!Y51*blpkm*IFaf*(1-CV!Y$2)+RTF!Y51*blpkmrtf*IFrtf*(1-CV!Y$4))</f>
        <v>1490.1446129122203</v>
      </c>
      <c r="Z51" s="101">
        <f>$B51*$C51*(AF!Z51*blpkm*IFaf*(1-CV!Z$2)+RTF!Z51*blpkmrtf*IFrtf*(1-CV!Z$4))</f>
        <v>2191.6915089494009</v>
      </c>
      <c r="AA51" s="101">
        <f>$B51*$C51*(AF!AA51*blpkm*IFaf*(1-CV!AA$2)+RTF!AA51*blpkmrtf*IFrtf*(1-CV!AA$4))</f>
        <v>2422.3475709246409</v>
      </c>
      <c r="AB51" s="101">
        <f>$B51*$C51*(AF!AB51*blpkm*IFaf*(1-CV!AB$2)+RTF!AB51*blpkmrtf*IFrtf*(1-CV!AB$4))</f>
        <v>1985.3503350708656</v>
      </c>
      <c r="AC51" s="101">
        <f>$B51*$C51*(AF!AC51*blpkm*IFaf*(1-CV!AC$2)+RTF!AC51*blpkmrtf*IFrtf*(1-CV!AC$4))</f>
        <v>1801.153022452281</v>
      </c>
      <c r="AD51" s="101">
        <f>$B51*$C51*(AF!AD51*blpkm*IFaf*(1-CV!AD$2)+RTF!AD51*blpkmrtf*IFrtf*(1-CV!AD$4))</f>
        <v>1636.81783000122</v>
      </c>
      <c r="AE51" s="101">
        <f>$B51*$C51*(AF!AE51*blpkm*IFaf*(1-CV!AE$2)+RTF!AE51*blpkmrtf*IFrtf*(1-CV!AE$4))</f>
        <v>1490.1446129122203</v>
      </c>
      <c r="AF51" s="101">
        <f>$B51*$C51*(AF!AF51*blpkm*IFaf*(1-CV!AF$2)+RTF!AF51*blpkmrtf*IFrtf*(1-CV!AF$4))</f>
        <v>2191.6915089494009</v>
      </c>
      <c r="AG51" s="101">
        <f>$B51*$C51*(AF!AG51*blpkm*IFaf*(1-CV!AG$2)+RTF!AG51*blpkmrtf*IFrtf*(1-CV!AG$4))</f>
        <v>2422.3475709246409</v>
      </c>
      <c r="AH51" s="101">
        <f>$B51*$C51*(AF!AH51*blpkm*IFaf*(1-CV!AH$2)+RTF!AH51*blpkmrtf*IFrtf*(1-CV!AH$4))</f>
        <v>1985.3503350708656</v>
      </c>
      <c r="AI51" s="101">
        <f>$B51*$C51*(AF!AI51*blpkm*IFaf*(1-CV!AI$2)+RTF!AI51*blpkmrtf*IFrtf*(1-CV!AI$4))</f>
        <v>1801.153022452281</v>
      </c>
      <c r="AJ51" s="101">
        <f>$B51*$C51*(AF!AJ51*blpkm*IFaf*(1-CV!AJ$2)+RTF!AJ51*blpkmrtf*IFrtf*(1-CV!AJ$4))</f>
        <v>1636.81783000122</v>
      </c>
      <c r="AK51" s="101">
        <f>$B51*$C51*(AF!AK51*blpkm*IFaf*(1-CV!AK$2)+RTF!AK51*blpkmrtf*IFrtf*(1-CV!AK$4))</f>
        <v>1490.1446129122203</v>
      </c>
      <c r="AL51" s="101">
        <f>$B51*$C51*(AF!AL51*blpkm*IFaf*(1-CV!AL$2)+RTF!AL51*blpkmrtf*IFrtf*(1-CV!AL$4))</f>
        <v>2191.6915089494009</v>
      </c>
      <c r="AM51" s="101">
        <f>$B51*$C51*(AF!AM51*blpkm*IFaf*(1-CV!AM$2)+RTF!AM51*blpkmrtf*IFrtf*(1-CV!AM$4))</f>
        <v>2422.3475709246409</v>
      </c>
      <c r="AN51" s="101">
        <f>$B51*$C51*(AF!AN51*blpkm*IFaf*(1-CV!AN$2)+RTF!AN51*blpkmrtf*IFrtf*(1-CV!AN$4))</f>
        <v>1985.3503350708656</v>
      </c>
      <c r="AO51" s="101">
        <f>$B51*$C51*(AF!AO51*blpkm*IFaf*(1-CV!AO$2)+RTF!AO51*blpkmrtf*IFrtf*(1-CV!AO$4))</f>
        <v>1801.153022452281</v>
      </c>
      <c r="AP51" s="101">
        <f>$B51*$C51*(AF!AP51*blpkm*IFaf*(1-CV!AP$2)+RTF!AP51*blpkmrtf*IFrtf*(1-CV!AP$4))</f>
        <v>1636.81783000122</v>
      </c>
      <c r="AQ51" s="101">
        <f>$B51*$C51*(AF!AQ51*blpkm*IFaf*(1-CV!AQ$2)+RTF!AQ51*blpkmrtf*IFrtf*(1-CV!AQ$4))</f>
        <v>1490.1446129122203</v>
      </c>
      <c r="AR51" s="101">
        <f>$B51*$C51*(AF!AR51*blpkm*IFaf*(1-CV!AR$2)+RTF!AR51*blpkmrtf*IFrtf*(1-CV!AR$4))</f>
        <v>2191.6915089494009</v>
      </c>
      <c r="AS51" s="101">
        <f>$B51*$C51*(AF!AS51*blpkm*IFaf*(1-CV!AS$2)+RTF!AS51*blpkmrtf*IFrtf*(1-CV!AS$4))</f>
        <v>2422.3475709246409</v>
      </c>
      <c r="AT51" s="101">
        <f>$B51*$C51*(AF!AT51*blpkm*IFaf*(1-CV!AT$2)+RTF!AT51*blpkmrtf*IFrtf*(1-CV!AT$4))</f>
        <v>1985.3503350708656</v>
      </c>
      <c r="AU51" s="91"/>
      <c r="AV51" s="90"/>
      <c r="AW51" s="91"/>
      <c r="AX51" s="91"/>
      <c r="AY51" s="91"/>
      <c r="AZ51" s="91"/>
      <c r="BA51" s="91"/>
      <c r="BB51" s="91"/>
    </row>
    <row r="52" spans="1:54" x14ac:dyDescent="0.25">
      <c r="A52" s="91">
        <f>pipesizes!A45</f>
        <v>650</v>
      </c>
      <c r="B52" s="94">
        <f>pipesizes!N45/1000</f>
        <v>1.9154972410373798</v>
      </c>
      <c r="C52" s="95">
        <f>pipesizes!M45</f>
        <v>322.15625</v>
      </c>
      <c r="D52" s="101">
        <f>$B52*$C52*(AF!D52*blpkm*IFaf*(1-CV!D$2)+RTF!D52*blpkmrtf*IFrtf*(1-CV!D$4))</f>
        <v>12.426185295917165</v>
      </c>
      <c r="E52" s="101">
        <f>$B52*$C52*(AF!E52*blpkm*IFaf*(1-CV!E$2)+RTF!E52*blpkmrtf*IFrtf*(1-CV!E$4))</f>
        <v>11.273305677052912</v>
      </c>
      <c r="F52" s="101">
        <f>$B52*$C52*(AF!F52*blpkm*IFaf*(1-CV!F$2)+RTF!F52*blpkmrtf*IFrtf*(1-CV!F$4))</f>
        <v>10.244741843272815</v>
      </c>
      <c r="G52" s="101">
        <f>$B52*$C52*(AF!G52*blpkm*IFaf*(1-CV!G$2)+RTF!G52*blpkmrtf*IFrtf*(1-CV!G$4))</f>
        <v>9.3267232239387408</v>
      </c>
      <c r="H52" s="101">
        <f>$B52*$C52*(AF!H52*blpkm*IFaf*(1-CV!H$2)+RTF!H52*blpkmrtf*IFrtf*(1-CV!H$4))</f>
        <v>13.71766197663116</v>
      </c>
      <c r="I52" s="101">
        <f>$B52*$C52*(AF!I52*blpkm*IFaf*(1-CV!I$2)+RTF!I52*blpkmrtf*IFrtf*(1-CV!I$4))</f>
        <v>15.161324042262807</v>
      </c>
      <c r="J52" s="101">
        <f>$B52*$C52*(AF!J52*blpkm*IFaf*(1-CV!J$2)+RTF!J52*blpkmrtf*IFrtf*(1-CV!J$4))</f>
        <v>16.767624226580221</v>
      </c>
      <c r="K52" s="101">
        <f>$B52*$C52*(AF!K52*blpkm*IFaf*(1-CV!K$2)+RTF!K52*blpkmrtf*IFrtf*(1-CV!K$4))</f>
        <v>11.273305677052912</v>
      </c>
      <c r="L52" s="101">
        <f>$B52*$C52*(AF!L52*blpkm*IFaf*(1-CV!L$2)+RTF!L52*blpkmrtf*IFrtf*(1-CV!L$4))</f>
        <v>10.244741843272815</v>
      </c>
      <c r="M52" s="101">
        <f>$B52*$C52*(AF!M52*blpkm*IFaf*(1-CV!M$2)+RTF!M52*blpkmrtf*IFrtf*(1-CV!M$4))</f>
        <v>9.3267232239387408</v>
      </c>
      <c r="N52" s="101">
        <f>$B52*$C52*(AF!N52*blpkm*IFaf*(1-CV!N$2)+RTF!N52*blpkmrtf*IFrtf*(1-CV!N$4))</f>
        <v>13.71766197663116</v>
      </c>
      <c r="O52" s="101">
        <f>$B52*$C52*(AF!O52*blpkm*IFaf*(1-CV!O$2)+RTF!O52*blpkmrtf*IFrtf*(1-CV!O$4))</f>
        <v>15.161324042262807</v>
      </c>
      <c r="P52" s="101">
        <f>$B52*$C52*(AF!P52*blpkm*IFaf*(1-CV!P$2)+RTF!P52*blpkmrtf*IFrtf*(1-CV!P$4))</f>
        <v>12.426185295917165</v>
      </c>
      <c r="Q52" s="101">
        <f>$B52*$C52*(AF!Q52*blpkm*IFaf*(1-CV!Q$2)+RTF!Q52*blpkmrtf*IFrtf*(1-CV!Q$4))</f>
        <v>11.273305677052912</v>
      </c>
      <c r="R52" s="101">
        <f>$B52*$C52*(AF!R52*blpkm*IFaf*(1-CV!R$2)+RTF!R52*blpkmrtf*IFrtf*(1-CV!R$4))</f>
        <v>10.244741843272815</v>
      </c>
      <c r="S52" s="101">
        <f>$B52*$C52*(AF!S52*blpkm*IFaf*(1-CV!S$2)+RTF!S52*blpkmrtf*IFrtf*(1-CV!S$4))</f>
        <v>9.3267232239387408</v>
      </c>
      <c r="T52" s="101">
        <f>$B52*$C52*(AF!T52*blpkm*IFaf*(1-CV!T$2)+RTF!T52*blpkmrtf*IFrtf*(1-CV!T$4))</f>
        <v>13.71766197663116</v>
      </c>
      <c r="U52" s="101">
        <f>$B52*$C52*(AF!U52*blpkm*IFaf*(1-CV!U$2)+RTF!U52*blpkmrtf*IFrtf*(1-CV!U$4))</f>
        <v>15.161324042262807</v>
      </c>
      <c r="V52" s="101">
        <f>$B52*$C52*(AF!V52*blpkm*IFaf*(1-CV!V$2)+RTF!V52*blpkmrtf*IFrtf*(1-CV!V$4))</f>
        <v>12.426185295917165</v>
      </c>
      <c r="W52" s="101">
        <f>$B52*$C52*(AF!W52*blpkm*IFaf*(1-CV!W$2)+RTF!W52*blpkmrtf*IFrtf*(1-CV!W$4))</f>
        <v>11.273305677052912</v>
      </c>
      <c r="X52" s="101">
        <f>$B52*$C52*(AF!X52*blpkm*IFaf*(1-CV!X$2)+RTF!X52*blpkmrtf*IFrtf*(1-CV!X$4))</f>
        <v>10.244741843272815</v>
      </c>
      <c r="Y52" s="101">
        <f>$B52*$C52*(AF!Y52*blpkm*IFaf*(1-CV!Y$2)+RTF!Y52*blpkmrtf*IFrtf*(1-CV!Y$4))</f>
        <v>9.3267232239387408</v>
      </c>
      <c r="Z52" s="101">
        <f>$B52*$C52*(AF!Z52*blpkm*IFaf*(1-CV!Z$2)+RTF!Z52*blpkmrtf*IFrtf*(1-CV!Z$4))</f>
        <v>13.71766197663116</v>
      </c>
      <c r="AA52" s="101">
        <f>$B52*$C52*(AF!AA52*blpkm*IFaf*(1-CV!AA$2)+RTF!AA52*blpkmrtf*IFrtf*(1-CV!AA$4))</f>
        <v>15.161324042262807</v>
      </c>
      <c r="AB52" s="101">
        <f>$B52*$C52*(AF!AB52*blpkm*IFaf*(1-CV!AB$2)+RTF!AB52*blpkmrtf*IFrtf*(1-CV!AB$4))</f>
        <v>12.426185295917165</v>
      </c>
      <c r="AC52" s="101">
        <f>$B52*$C52*(AF!AC52*blpkm*IFaf*(1-CV!AC$2)+RTF!AC52*blpkmrtf*IFrtf*(1-CV!AC$4))</f>
        <v>11.273305677052912</v>
      </c>
      <c r="AD52" s="101">
        <f>$B52*$C52*(AF!AD52*blpkm*IFaf*(1-CV!AD$2)+RTF!AD52*blpkmrtf*IFrtf*(1-CV!AD$4))</f>
        <v>10.244741843272815</v>
      </c>
      <c r="AE52" s="101">
        <f>$B52*$C52*(AF!AE52*blpkm*IFaf*(1-CV!AE$2)+RTF!AE52*blpkmrtf*IFrtf*(1-CV!AE$4))</f>
        <v>9.3267232239387408</v>
      </c>
      <c r="AF52" s="101">
        <f>$B52*$C52*(AF!AF52*blpkm*IFaf*(1-CV!AF$2)+RTF!AF52*blpkmrtf*IFrtf*(1-CV!AF$4))</f>
        <v>13.71766197663116</v>
      </c>
      <c r="AG52" s="101">
        <f>$B52*$C52*(AF!AG52*blpkm*IFaf*(1-CV!AG$2)+RTF!AG52*blpkmrtf*IFrtf*(1-CV!AG$4))</f>
        <v>15.161324042262807</v>
      </c>
      <c r="AH52" s="101">
        <f>$B52*$C52*(AF!AH52*blpkm*IFaf*(1-CV!AH$2)+RTF!AH52*blpkmrtf*IFrtf*(1-CV!AH$4))</f>
        <v>12.426185295917165</v>
      </c>
      <c r="AI52" s="101">
        <f>$B52*$C52*(AF!AI52*blpkm*IFaf*(1-CV!AI$2)+RTF!AI52*blpkmrtf*IFrtf*(1-CV!AI$4))</f>
        <v>11.273305677052912</v>
      </c>
      <c r="AJ52" s="101">
        <f>$B52*$C52*(AF!AJ52*blpkm*IFaf*(1-CV!AJ$2)+RTF!AJ52*blpkmrtf*IFrtf*(1-CV!AJ$4))</f>
        <v>10.244741843272815</v>
      </c>
      <c r="AK52" s="101">
        <f>$B52*$C52*(AF!AK52*blpkm*IFaf*(1-CV!AK$2)+RTF!AK52*blpkmrtf*IFrtf*(1-CV!AK$4))</f>
        <v>9.3267232239387408</v>
      </c>
      <c r="AL52" s="101">
        <f>$B52*$C52*(AF!AL52*blpkm*IFaf*(1-CV!AL$2)+RTF!AL52*blpkmrtf*IFrtf*(1-CV!AL$4))</f>
        <v>13.71766197663116</v>
      </c>
      <c r="AM52" s="101">
        <f>$B52*$C52*(AF!AM52*blpkm*IFaf*(1-CV!AM$2)+RTF!AM52*blpkmrtf*IFrtf*(1-CV!AM$4))</f>
        <v>15.161324042262807</v>
      </c>
      <c r="AN52" s="101">
        <f>$B52*$C52*(AF!AN52*blpkm*IFaf*(1-CV!AN$2)+RTF!AN52*blpkmrtf*IFrtf*(1-CV!AN$4))</f>
        <v>12.426185295917165</v>
      </c>
      <c r="AO52" s="101">
        <f>$B52*$C52*(AF!AO52*blpkm*IFaf*(1-CV!AO$2)+RTF!AO52*blpkmrtf*IFrtf*(1-CV!AO$4))</f>
        <v>11.273305677052912</v>
      </c>
      <c r="AP52" s="101">
        <f>$B52*$C52*(AF!AP52*blpkm*IFaf*(1-CV!AP$2)+RTF!AP52*blpkmrtf*IFrtf*(1-CV!AP$4))</f>
        <v>10.244741843272815</v>
      </c>
      <c r="AQ52" s="101">
        <f>$B52*$C52*(AF!AQ52*blpkm*IFaf*(1-CV!AQ$2)+RTF!AQ52*blpkmrtf*IFrtf*(1-CV!AQ$4))</f>
        <v>9.3267232239387408</v>
      </c>
      <c r="AR52" s="101">
        <f>$B52*$C52*(AF!AR52*blpkm*IFaf*(1-CV!AR$2)+RTF!AR52*blpkmrtf*IFrtf*(1-CV!AR$4))</f>
        <v>13.71766197663116</v>
      </c>
      <c r="AS52" s="101">
        <f>$B52*$C52*(AF!AS52*blpkm*IFaf*(1-CV!AS$2)+RTF!AS52*blpkmrtf*IFrtf*(1-CV!AS$4))</f>
        <v>15.161324042262807</v>
      </c>
      <c r="AT52" s="101">
        <f>$B52*$C52*(AF!AT52*blpkm*IFaf*(1-CV!AT$2)+RTF!AT52*blpkmrtf*IFrtf*(1-CV!AT$4))</f>
        <v>12.426185295917165</v>
      </c>
      <c r="AU52" s="91"/>
      <c r="AV52" s="90"/>
      <c r="AW52" s="91"/>
      <c r="AX52" s="91"/>
      <c r="AY52" s="91"/>
      <c r="AZ52" s="91"/>
      <c r="BA52" s="91"/>
      <c r="BB52" s="91"/>
    </row>
    <row r="53" spans="1:54" x14ac:dyDescent="0.25">
      <c r="A53" s="91">
        <f>pipesizes!A46</f>
        <v>660</v>
      </c>
      <c r="B53" s="94">
        <f>pipesizes!N46/1000</f>
        <v>0.22201482393029998</v>
      </c>
      <c r="C53" s="95">
        <f>pipesizes!M46</f>
        <v>332.14499999999998</v>
      </c>
      <c r="D53" s="101">
        <f>$B53*$C53*(AF!D53*blpkm*IFaf*(1-CV!D$2)+RTF!D53*blpkmrtf*IFrtf*(1-CV!D$4))</f>
        <v>1.4849075850723157</v>
      </c>
      <c r="E53" s="101">
        <f>$B53*$C53*(AF!E53*blpkm*IFaf*(1-CV!E$2)+RTF!E53*blpkmrtf*IFrtf*(1-CV!E$4))</f>
        <v>1.3471404707118619</v>
      </c>
      <c r="F53" s="101">
        <f>$B53*$C53*(AF!F53*blpkm*IFaf*(1-CV!F$2)+RTF!F53*blpkmrtf*IFrtf*(1-CV!F$4))</f>
        <v>1.2242288769975016</v>
      </c>
      <c r="G53" s="101">
        <f>$B53*$C53*(AF!G53*blpkm*IFaf*(1-CV!G$2)+RTF!G53*blpkmrtf*IFrtf*(1-CV!G$4))</f>
        <v>1.1145272446280992</v>
      </c>
      <c r="H53" s="101">
        <f>$B53*$C53*(AF!H53*blpkm*IFaf*(1-CV!H$2)+RTF!H53*blpkmrtf*IFrtf*(1-CV!H$4))</f>
        <v>1.6392368078762223</v>
      </c>
      <c r="I53" s="101">
        <f>$B53*$C53*(AF!I53*blpkm*IFaf*(1-CV!I$2)+RTF!I53*blpkmrtf*IFrtf*(1-CV!I$4))</f>
        <v>1.8117519201562517</v>
      </c>
      <c r="J53" s="101">
        <f>$B53*$C53*(AF!J53*blpkm*IFaf*(1-CV!J$2)+RTF!J53*blpkmrtf*IFrtf*(1-CV!J$4))</f>
        <v>2.0037020054635817</v>
      </c>
      <c r="K53" s="101">
        <f>$B53*$C53*(AF!K53*blpkm*IFaf*(1-CV!K$2)+RTF!K53*blpkmrtf*IFrtf*(1-CV!K$4))</f>
        <v>1.3471404707118619</v>
      </c>
      <c r="L53" s="101">
        <f>$B53*$C53*(AF!L53*blpkm*IFaf*(1-CV!L$2)+RTF!L53*blpkmrtf*IFrtf*(1-CV!L$4))</f>
        <v>1.2242288769975016</v>
      </c>
      <c r="M53" s="101">
        <f>$B53*$C53*(AF!M53*blpkm*IFaf*(1-CV!M$2)+RTF!M53*blpkmrtf*IFrtf*(1-CV!M$4))</f>
        <v>1.1145272446280992</v>
      </c>
      <c r="N53" s="101">
        <f>$B53*$C53*(AF!N53*blpkm*IFaf*(1-CV!N$2)+RTF!N53*blpkmrtf*IFrtf*(1-CV!N$4))</f>
        <v>1.6392368078762223</v>
      </c>
      <c r="O53" s="101">
        <f>$B53*$C53*(AF!O53*blpkm*IFaf*(1-CV!O$2)+RTF!O53*blpkmrtf*IFrtf*(1-CV!O$4))</f>
        <v>1.8117519201562517</v>
      </c>
      <c r="P53" s="101">
        <f>$B53*$C53*(AF!P53*blpkm*IFaf*(1-CV!P$2)+RTF!P53*blpkmrtf*IFrtf*(1-CV!P$4))</f>
        <v>1.4849075850723157</v>
      </c>
      <c r="Q53" s="101">
        <f>$B53*$C53*(AF!Q53*blpkm*IFaf*(1-CV!Q$2)+RTF!Q53*blpkmrtf*IFrtf*(1-CV!Q$4))</f>
        <v>1.3471404707118619</v>
      </c>
      <c r="R53" s="101">
        <f>$B53*$C53*(AF!R53*blpkm*IFaf*(1-CV!R$2)+RTF!R53*blpkmrtf*IFrtf*(1-CV!R$4))</f>
        <v>1.2242288769975016</v>
      </c>
      <c r="S53" s="101">
        <f>$B53*$C53*(AF!S53*blpkm*IFaf*(1-CV!S$2)+RTF!S53*blpkmrtf*IFrtf*(1-CV!S$4))</f>
        <v>1.1145272446280992</v>
      </c>
      <c r="T53" s="101">
        <f>$B53*$C53*(AF!T53*blpkm*IFaf*(1-CV!T$2)+RTF!T53*blpkmrtf*IFrtf*(1-CV!T$4))</f>
        <v>1.6392368078762223</v>
      </c>
      <c r="U53" s="101">
        <f>$B53*$C53*(AF!U53*blpkm*IFaf*(1-CV!U$2)+RTF!U53*blpkmrtf*IFrtf*(1-CV!U$4))</f>
        <v>1.8117519201562517</v>
      </c>
      <c r="V53" s="101">
        <f>$B53*$C53*(AF!V53*blpkm*IFaf*(1-CV!V$2)+RTF!V53*blpkmrtf*IFrtf*(1-CV!V$4))</f>
        <v>1.4849075850723157</v>
      </c>
      <c r="W53" s="101">
        <f>$B53*$C53*(AF!W53*blpkm*IFaf*(1-CV!W$2)+RTF!W53*blpkmrtf*IFrtf*(1-CV!W$4))</f>
        <v>1.3471404707118619</v>
      </c>
      <c r="X53" s="101">
        <f>$B53*$C53*(AF!X53*blpkm*IFaf*(1-CV!X$2)+RTF!X53*blpkmrtf*IFrtf*(1-CV!X$4))</f>
        <v>1.2242288769975016</v>
      </c>
      <c r="Y53" s="101">
        <f>$B53*$C53*(AF!Y53*blpkm*IFaf*(1-CV!Y$2)+RTF!Y53*blpkmrtf*IFrtf*(1-CV!Y$4))</f>
        <v>1.1145272446280992</v>
      </c>
      <c r="Z53" s="101">
        <f>$B53*$C53*(AF!Z53*blpkm*IFaf*(1-CV!Z$2)+RTF!Z53*blpkmrtf*IFrtf*(1-CV!Z$4))</f>
        <v>1.6392368078762223</v>
      </c>
      <c r="AA53" s="101">
        <f>$B53*$C53*(AF!AA53*blpkm*IFaf*(1-CV!AA$2)+RTF!AA53*blpkmrtf*IFrtf*(1-CV!AA$4))</f>
        <v>1.8117519201562517</v>
      </c>
      <c r="AB53" s="101">
        <f>$B53*$C53*(AF!AB53*blpkm*IFaf*(1-CV!AB$2)+RTF!AB53*blpkmrtf*IFrtf*(1-CV!AB$4))</f>
        <v>1.4849075850723157</v>
      </c>
      <c r="AC53" s="101">
        <f>$B53*$C53*(AF!AC53*blpkm*IFaf*(1-CV!AC$2)+RTF!AC53*blpkmrtf*IFrtf*(1-CV!AC$4))</f>
        <v>1.3471404707118619</v>
      </c>
      <c r="AD53" s="101">
        <f>$B53*$C53*(AF!AD53*blpkm*IFaf*(1-CV!AD$2)+RTF!AD53*blpkmrtf*IFrtf*(1-CV!AD$4))</f>
        <v>1.2242288769975016</v>
      </c>
      <c r="AE53" s="101">
        <f>$B53*$C53*(AF!AE53*blpkm*IFaf*(1-CV!AE$2)+RTF!AE53*blpkmrtf*IFrtf*(1-CV!AE$4))</f>
        <v>1.1145272446280992</v>
      </c>
      <c r="AF53" s="101">
        <f>$B53*$C53*(AF!AF53*blpkm*IFaf*(1-CV!AF$2)+RTF!AF53*blpkmrtf*IFrtf*(1-CV!AF$4))</f>
        <v>1.6392368078762223</v>
      </c>
      <c r="AG53" s="101">
        <f>$B53*$C53*(AF!AG53*blpkm*IFaf*(1-CV!AG$2)+RTF!AG53*blpkmrtf*IFrtf*(1-CV!AG$4))</f>
        <v>1.8117519201562517</v>
      </c>
      <c r="AH53" s="101">
        <f>$B53*$C53*(AF!AH53*blpkm*IFaf*(1-CV!AH$2)+RTF!AH53*blpkmrtf*IFrtf*(1-CV!AH$4))</f>
        <v>1.4849075850723157</v>
      </c>
      <c r="AI53" s="101">
        <f>$B53*$C53*(AF!AI53*blpkm*IFaf*(1-CV!AI$2)+RTF!AI53*blpkmrtf*IFrtf*(1-CV!AI$4))</f>
        <v>1.3471404707118619</v>
      </c>
      <c r="AJ53" s="101">
        <f>$B53*$C53*(AF!AJ53*blpkm*IFaf*(1-CV!AJ$2)+RTF!AJ53*blpkmrtf*IFrtf*(1-CV!AJ$4))</f>
        <v>1.2242288769975016</v>
      </c>
      <c r="AK53" s="101">
        <f>$B53*$C53*(AF!AK53*blpkm*IFaf*(1-CV!AK$2)+RTF!AK53*blpkmrtf*IFrtf*(1-CV!AK$4))</f>
        <v>1.1145272446280992</v>
      </c>
      <c r="AL53" s="101">
        <f>$B53*$C53*(AF!AL53*blpkm*IFaf*(1-CV!AL$2)+RTF!AL53*blpkmrtf*IFrtf*(1-CV!AL$4))</f>
        <v>1.6392368078762223</v>
      </c>
      <c r="AM53" s="101">
        <f>$B53*$C53*(AF!AM53*blpkm*IFaf*(1-CV!AM$2)+RTF!AM53*blpkmrtf*IFrtf*(1-CV!AM$4))</f>
        <v>1.8117519201562517</v>
      </c>
      <c r="AN53" s="101">
        <f>$B53*$C53*(AF!AN53*blpkm*IFaf*(1-CV!AN$2)+RTF!AN53*blpkmrtf*IFrtf*(1-CV!AN$4))</f>
        <v>1.4849075850723157</v>
      </c>
      <c r="AO53" s="101">
        <f>$B53*$C53*(AF!AO53*blpkm*IFaf*(1-CV!AO$2)+RTF!AO53*blpkmrtf*IFrtf*(1-CV!AO$4))</f>
        <v>1.3471404707118619</v>
      </c>
      <c r="AP53" s="101">
        <f>$B53*$C53*(AF!AP53*blpkm*IFaf*(1-CV!AP$2)+RTF!AP53*blpkmrtf*IFrtf*(1-CV!AP$4))</f>
        <v>1.2242288769975016</v>
      </c>
      <c r="AQ53" s="101">
        <f>$B53*$C53*(AF!AQ53*blpkm*IFaf*(1-CV!AQ$2)+RTF!AQ53*blpkmrtf*IFrtf*(1-CV!AQ$4))</f>
        <v>1.1145272446280992</v>
      </c>
      <c r="AR53" s="101">
        <f>$B53*$C53*(AF!AR53*blpkm*IFaf*(1-CV!AR$2)+RTF!AR53*blpkmrtf*IFrtf*(1-CV!AR$4))</f>
        <v>1.6392368078762223</v>
      </c>
      <c r="AS53" s="101">
        <f>$B53*$C53*(AF!AS53*blpkm*IFaf*(1-CV!AS$2)+RTF!AS53*blpkmrtf*IFrtf*(1-CV!AS$4))</f>
        <v>1.8117519201562517</v>
      </c>
      <c r="AT53" s="101">
        <f>$B53*$C53*(AF!AT53*blpkm*IFaf*(1-CV!AT$2)+RTF!AT53*blpkmrtf*IFrtf*(1-CV!AT$4))</f>
        <v>1.4849075850723157</v>
      </c>
      <c r="AU53" s="91"/>
      <c r="AV53" s="90"/>
      <c r="AW53" s="91"/>
      <c r="AX53" s="91"/>
      <c r="AY53" s="91"/>
      <c r="AZ53" s="91"/>
      <c r="BA53" s="91"/>
      <c r="BB53" s="91"/>
    </row>
    <row r="54" spans="1:54" x14ac:dyDescent="0.25">
      <c r="A54" s="91">
        <f>pipesizes!A47</f>
        <v>675</v>
      </c>
      <c r="B54" s="94">
        <f>pipesizes!N47/1000</f>
        <v>0.12371070665449999</v>
      </c>
      <c r="C54" s="95">
        <f>pipesizes!M47</f>
        <v>347.4140625</v>
      </c>
      <c r="D54" s="101">
        <f>$B54*$C54*(AF!D54*blpkm*IFaf*(1-CV!D$2)+RTF!D54*blpkmrtf*IFrtf*(1-CV!D$4))</f>
        <v>0.86545484722409405</v>
      </c>
      <c r="E54" s="101">
        <f>$B54*$C54*(AF!E54*blpkm*IFaf*(1-CV!E$2)+RTF!E54*blpkmrtf*IFrtf*(1-CV!E$4))</f>
        <v>0.78515946850156959</v>
      </c>
      <c r="F54" s="101">
        <f>$B54*$C54*(AF!F54*blpkm*IFaf*(1-CV!F$2)+RTF!F54*blpkmrtf*IFrtf*(1-CV!F$4))</f>
        <v>0.71352239449810484</v>
      </c>
      <c r="G54" s="101">
        <f>$B54*$C54*(AF!G54*blpkm*IFaf*(1-CV!G$2)+RTF!G54*blpkmrtf*IFrtf*(1-CV!G$4))</f>
        <v>0.64958453706041708</v>
      </c>
      <c r="H54" s="101">
        <f>$B54*$C54*(AF!H54*blpkm*IFaf*(1-CV!H$2)+RTF!H54*blpkmrtf*IFrtf*(1-CV!H$4))</f>
        <v>0.95540318831056203</v>
      </c>
      <c r="I54" s="101">
        <f>$B54*$C54*(AF!I54*blpkm*IFaf*(1-CV!I$2)+RTF!I54*blpkmrtf*IFrtf*(1-CV!I$4))</f>
        <v>1.0559508867957099</v>
      </c>
      <c r="J54" s="101">
        <f>$B54*$C54*(AF!J54*blpkm*IFaf*(1-CV!J$2)+RTF!J54*blpkmrtf*IFrtf*(1-CV!J$4))</f>
        <v>1.1678259512268858</v>
      </c>
      <c r="K54" s="101">
        <f>$B54*$C54*(AF!K54*blpkm*IFaf*(1-CV!K$2)+RTF!K54*blpkmrtf*IFrtf*(1-CV!K$4))</f>
        <v>0.78515946850156959</v>
      </c>
      <c r="L54" s="101">
        <f>$B54*$C54*(AF!L54*blpkm*IFaf*(1-CV!L$2)+RTF!L54*blpkmrtf*IFrtf*(1-CV!L$4))</f>
        <v>0.71352239449810484</v>
      </c>
      <c r="M54" s="101">
        <f>$B54*$C54*(AF!M54*blpkm*IFaf*(1-CV!M$2)+RTF!M54*blpkmrtf*IFrtf*(1-CV!M$4))</f>
        <v>0.64958453706041708</v>
      </c>
      <c r="N54" s="101">
        <f>$B54*$C54*(AF!N54*blpkm*IFaf*(1-CV!N$2)+RTF!N54*blpkmrtf*IFrtf*(1-CV!N$4))</f>
        <v>0.95540318831056203</v>
      </c>
      <c r="O54" s="101">
        <f>$B54*$C54*(AF!O54*blpkm*IFaf*(1-CV!O$2)+RTF!O54*blpkmrtf*IFrtf*(1-CV!O$4))</f>
        <v>1.0559508867957099</v>
      </c>
      <c r="P54" s="101">
        <f>$B54*$C54*(AF!P54*blpkm*IFaf*(1-CV!P$2)+RTF!P54*blpkmrtf*IFrtf*(1-CV!P$4))</f>
        <v>0.86545484722409405</v>
      </c>
      <c r="Q54" s="101">
        <f>$B54*$C54*(AF!Q54*blpkm*IFaf*(1-CV!Q$2)+RTF!Q54*blpkmrtf*IFrtf*(1-CV!Q$4))</f>
        <v>0.78515946850156959</v>
      </c>
      <c r="R54" s="101">
        <f>$B54*$C54*(AF!R54*blpkm*IFaf*(1-CV!R$2)+RTF!R54*blpkmrtf*IFrtf*(1-CV!R$4))</f>
        <v>0.71352239449810484</v>
      </c>
      <c r="S54" s="101">
        <f>$B54*$C54*(AF!S54*blpkm*IFaf*(1-CV!S$2)+RTF!S54*blpkmrtf*IFrtf*(1-CV!S$4))</f>
        <v>0.64958453706041708</v>
      </c>
      <c r="T54" s="101">
        <f>$B54*$C54*(AF!T54*blpkm*IFaf*(1-CV!T$2)+RTF!T54*blpkmrtf*IFrtf*(1-CV!T$4))</f>
        <v>0.95540318831056203</v>
      </c>
      <c r="U54" s="101">
        <f>$B54*$C54*(AF!U54*blpkm*IFaf*(1-CV!U$2)+RTF!U54*blpkmrtf*IFrtf*(1-CV!U$4))</f>
        <v>1.0559508867957099</v>
      </c>
      <c r="V54" s="101">
        <f>$B54*$C54*(AF!V54*blpkm*IFaf*(1-CV!V$2)+RTF!V54*blpkmrtf*IFrtf*(1-CV!V$4))</f>
        <v>0.86545484722409405</v>
      </c>
      <c r="W54" s="101">
        <f>$B54*$C54*(AF!W54*blpkm*IFaf*(1-CV!W$2)+RTF!W54*blpkmrtf*IFrtf*(1-CV!W$4))</f>
        <v>0.78515946850156959</v>
      </c>
      <c r="X54" s="101">
        <f>$B54*$C54*(AF!X54*blpkm*IFaf*(1-CV!X$2)+RTF!X54*blpkmrtf*IFrtf*(1-CV!X$4))</f>
        <v>0.71352239449810484</v>
      </c>
      <c r="Y54" s="101">
        <f>$B54*$C54*(AF!Y54*blpkm*IFaf*(1-CV!Y$2)+RTF!Y54*blpkmrtf*IFrtf*(1-CV!Y$4))</f>
        <v>0.64958453706041708</v>
      </c>
      <c r="Z54" s="101">
        <f>$B54*$C54*(AF!Z54*blpkm*IFaf*(1-CV!Z$2)+RTF!Z54*blpkmrtf*IFrtf*(1-CV!Z$4))</f>
        <v>0.95540318831056203</v>
      </c>
      <c r="AA54" s="101">
        <f>$B54*$C54*(AF!AA54*blpkm*IFaf*(1-CV!AA$2)+RTF!AA54*blpkmrtf*IFrtf*(1-CV!AA$4))</f>
        <v>1.0559508867957099</v>
      </c>
      <c r="AB54" s="101">
        <f>$B54*$C54*(AF!AB54*blpkm*IFaf*(1-CV!AB$2)+RTF!AB54*blpkmrtf*IFrtf*(1-CV!AB$4))</f>
        <v>0.86545484722409405</v>
      </c>
      <c r="AC54" s="101">
        <f>$B54*$C54*(AF!AC54*blpkm*IFaf*(1-CV!AC$2)+RTF!AC54*blpkmrtf*IFrtf*(1-CV!AC$4))</f>
        <v>0.78515946850156959</v>
      </c>
      <c r="AD54" s="101">
        <f>$B54*$C54*(AF!AD54*blpkm*IFaf*(1-CV!AD$2)+RTF!AD54*blpkmrtf*IFrtf*(1-CV!AD$4))</f>
        <v>0.71352239449810484</v>
      </c>
      <c r="AE54" s="101">
        <f>$B54*$C54*(AF!AE54*blpkm*IFaf*(1-CV!AE$2)+RTF!AE54*blpkmrtf*IFrtf*(1-CV!AE$4))</f>
        <v>0.64958453706041708</v>
      </c>
      <c r="AF54" s="101">
        <f>$B54*$C54*(AF!AF54*blpkm*IFaf*(1-CV!AF$2)+RTF!AF54*blpkmrtf*IFrtf*(1-CV!AF$4))</f>
        <v>0.95540318831056203</v>
      </c>
      <c r="AG54" s="101">
        <f>$B54*$C54*(AF!AG54*blpkm*IFaf*(1-CV!AG$2)+RTF!AG54*blpkmrtf*IFrtf*(1-CV!AG$4))</f>
        <v>1.0559508867957099</v>
      </c>
      <c r="AH54" s="101">
        <f>$B54*$C54*(AF!AH54*blpkm*IFaf*(1-CV!AH$2)+RTF!AH54*blpkmrtf*IFrtf*(1-CV!AH$4))</f>
        <v>0.86545484722409405</v>
      </c>
      <c r="AI54" s="101">
        <f>$B54*$C54*(AF!AI54*blpkm*IFaf*(1-CV!AI$2)+RTF!AI54*blpkmrtf*IFrtf*(1-CV!AI$4))</f>
        <v>0.78515946850156959</v>
      </c>
      <c r="AJ54" s="101">
        <f>$B54*$C54*(AF!AJ54*blpkm*IFaf*(1-CV!AJ$2)+RTF!AJ54*blpkmrtf*IFrtf*(1-CV!AJ$4))</f>
        <v>0.71352239449810484</v>
      </c>
      <c r="AK54" s="101">
        <f>$B54*$C54*(AF!AK54*blpkm*IFaf*(1-CV!AK$2)+RTF!AK54*blpkmrtf*IFrtf*(1-CV!AK$4))</f>
        <v>0.64958453706041708</v>
      </c>
      <c r="AL54" s="101">
        <f>$B54*$C54*(AF!AL54*blpkm*IFaf*(1-CV!AL$2)+RTF!AL54*blpkmrtf*IFrtf*(1-CV!AL$4))</f>
        <v>0.95540318831056203</v>
      </c>
      <c r="AM54" s="101">
        <f>$B54*$C54*(AF!AM54*blpkm*IFaf*(1-CV!AM$2)+RTF!AM54*blpkmrtf*IFrtf*(1-CV!AM$4))</f>
        <v>1.0559508867957099</v>
      </c>
      <c r="AN54" s="101">
        <f>$B54*$C54*(AF!AN54*blpkm*IFaf*(1-CV!AN$2)+RTF!AN54*blpkmrtf*IFrtf*(1-CV!AN$4))</f>
        <v>0.86545484722409405</v>
      </c>
      <c r="AO54" s="101">
        <f>$B54*$C54*(AF!AO54*blpkm*IFaf*(1-CV!AO$2)+RTF!AO54*blpkmrtf*IFrtf*(1-CV!AO$4))</f>
        <v>0.78515946850156959</v>
      </c>
      <c r="AP54" s="101">
        <f>$B54*$C54*(AF!AP54*blpkm*IFaf*(1-CV!AP$2)+RTF!AP54*blpkmrtf*IFrtf*(1-CV!AP$4))</f>
        <v>0.71352239449810484</v>
      </c>
      <c r="AQ54" s="101">
        <f>$B54*$C54*(AF!AQ54*blpkm*IFaf*(1-CV!AQ$2)+RTF!AQ54*blpkmrtf*IFrtf*(1-CV!AQ$4))</f>
        <v>0.64958453706041708</v>
      </c>
      <c r="AR54" s="101">
        <f>$B54*$C54*(AF!AR54*blpkm*IFaf*(1-CV!AR$2)+RTF!AR54*blpkmrtf*IFrtf*(1-CV!AR$4))</f>
        <v>0.95540318831056203</v>
      </c>
      <c r="AS54" s="101">
        <f>$B54*$C54*(AF!AS54*blpkm*IFaf*(1-CV!AS$2)+RTF!AS54*blpkmrtf*IFrtf*(1-CV!AS$4))</f>
        <v>1.0559508867957099</v>
      </c>
      <c r="AT54" s="101">
        <f>$B54*$C54*(AF!AT54*blpkm*IFaf*(1-CV!AT$2)+RTF!AT54*blpkmrtf*IFrtf*(1-CV!AT$4))</f>
        <v>0.86545484722409405</v>
      </c>
      <c r="AU54" s="91"/>
      <c r="AV54" s="90"/>
      <c r="AW54" s="91"/>
      <c r="AX54" s="91"/>
      <c r="AY54" s="91"/>
      <c r="AZ54" s="91"/>
      <c r="BA54" s="91"/>
      <c r="BB54" s="91"/>
    </row>
    <row r="55" spans="1:54" x14ac:dyDescent="0.25">
      <c r="A55" s="91">
        <f>pipesizes!A48</f>
        <v>750</v>
      </c>
      <c r="B55" s="94">
        <f>pipesizes!N48/1000</f>
        <v>231.60602215794427</v>
      </c>
      <c r="C55" s="95">
        <f>pipesizes!M48</f>
        <v>428.90624999999994</v>
      </c>
      <c r="D55" s="101">
        <f>$B55*$C55*(AF!D55*blpkm*IFaf*(1-CV!D$2)+RTF!D55*blpkmrtf*IFrtf*(1-CV!D$4))</f>
        <v>2000.3314157951504</v>
      </c>
      <c r="E55" s="101">
        <f>$B55*$C55*(AF!E55*blpkm*IFaf*(1-CV!E$2)+RTF!E55*blpkmrtf*IFrtf*(1-CV!E$4))</f>
        <v>1814.7441848529379</v>
      </c>
      <c r="F55" s="101">
        <f>$B55*$C55*(AF!F55*blpkm*IFaf*(1-CV!F$2)+RTF!F55*blpkmrtf*IFrtf*(1-CV!F$4))</f>
        <v>1649.1689499063734</v>
      </c>
      <c r="G55" s="101">
        <f>$B55*$C55*(AF!G55*blpkm*IFaf*(1-CV!G$2)+RTF!G55*blpkmrtf*IFrtf*(1-CV!G$4))</f>
        <v>1501.3889642705406</v>
      </c>
      <c r="H55" s="101">
        <f>$B55*$C55*(AF!H55*blpkm*IFaf*(1-CV!H$2)+RTF!H55*blpkmrtf*IFrtf*(1-CV!H$4))</f>
        <v>2208.2296014151461</v>
      </c>
      <c r="I55" s="101">
        <f>$B55*$C55*(AF!I55*blpkm*IFaf*(1-CV!I$2)+RTF!I55*blpkmrtf*IFrtf*(1-CV!I$4))</f>
        <v>2440.6261507104105</v>
      </c>
      <c r="J55" s="101">
        <f>$B55*$C55*(AF!J55*blpkm*IFaf*(1-CV!J$2)+RTF!J55*blpkmrtf*IFrtf*(1-CV!J$4))</f>
        <v>2699.2037145701252</v>
      </c>
      <c r="K55" s="101">
        <f>$B55*$C55*(AF!K55*blpkm*IFaf*(1-CV!K$2)+RTF!K55*blpkmrtf*IFrtf*(1-CV!K$4))</f>
        <v>1814.7441848529379</v>
      </c>
      <c r="L55" s="101">
        <f>$B55*$C55*(AF!L55*blpkm*IFaf*(1-CV!L$2)+RTF!L55*blpkmrtf*IFrtf*(1-CV!L$4))</f>
        <v>1649.1689499063734</v>
      </c>
      <c r="M55" s="101">
        <f>$B55*$C55*(AF!M55*blpkm*IFaf*(1-CV!M$2)+RTF!M55*blpkmrtf*IFrtf*(1-CV!M$4))</f>
        <v>1501.3889642705406</v>
      </c>
      <c r="N55" s="101">
        <f>$B55*$C55*(AF!N55*blpkm*IFaf*(1-CV!N$2)+RTF!N55*blpkmrtf*IFrtf*(1-CV!N$4))</f>
        <v>2208.2296014151461</v>
      </c>
      <c r="O55" s="101">
        <f>$B55*$C55*(AF!O55*blpkm*IFaf*(1-CV!O$2)+RTF!O55*blpkmrtf*IFrtf*(1-CV!O$4))</f>
        <v>2440.6261507104105</v>
      </c>
      <c r="P55" s="101">
        <f>$B55*$C55*(AF!P55*blpkm*IFaf*(1-CV!P$2)+RTF!P55*blpkmrtf*IFrtf*(1-CV!P$4))</f>
        <v>2000.3314157951504</v>
      </c>
      <c r="Q55" s="101">
        <f>$B55*$C55*(AF!Q55*blpkm*IFaf*(1-CV!Q$2)+RTF!Q55*blpkmrtf*IFrtf*(1-CV!Q$4))</f>
        <v>1814.7441848529379</v>
      </c>
      <c r="R55" s="101">
        <f>$B55*$C55*(AF!R55*blpkm*IFaf*(1-CV!R$2)+RTF!R55*blpkmrtf*IFrtf*(1-CV!R$4))</f>
        <v>1649.1689499063734</v>
      </c>
      <c r="S55" s="101">
        <f>$B55*$C55*(AF!S55*blpkm*IFaf*(1-CV!S$2)+RTF!S55*blpkmrtf*IFrtf*(1-CV!S$4))</f>
        <v>1501.3889642705406</v>
      </c>
      <c r="T55" s="101">
        <f>$B55*$C55*(AF!T55*blpkm*IFaf*(1-CV!T$2)+RTF!T55*blpkmrtf*IFrtf*(1-CV!T$4))</f>
        <v>2208.2296014151461</v>
      </c>
      <c r="U55" s="101">
        <f>$B55*$C55*(AF!U55*blpkm*IFaf*(1-CV!U$2)+RTF!U55*blpkmrtf*IFrtf*(1-CV!U$4))</f>
        <v>2440.6261507104105</v>
      </c>
      <c r="V55" s="101">
        <f>$B55*$C55*(AF!V55*blpkm*IFaf*(1-CV!V$2)+RTF!V55*blpkmrtf*IFrtf*(1-CV!V$4))</f>
        <v>2000.3314157951504</v>
      </c>
      <c r="W55" s="101">
        <f>$B55*$C55*(AF!W55*blpkm*IFaf*(1-CV!W$2)+RTF!W55*blpkmrtf*IFrtf*(1-CV!W$4))</f>
        <v>1814.7441848529379</v>
      </c>
      <c r="X55" s="101">
        <f>$B55*$C55*(AF!X55*blpkm*IFaf*(1-CV!X$2)+RTF!X55*blpkmrtf*IFrtf*(1-CV!X$4))</f>
        <v>1649.1689499063734</v>
      </c>
      <c r="Y55" s="101">
        <f>$B55*$C55*(AF!Y55*blpkm*IFaf*(1-CV!Y$2)+RTF!Y55*blpkmrtf*IFrtf*(1-CV!Y$4))</f>
        <v>1501.3889642705406</v>
      </c>
      <c r="Z55" s="101">
        <f>$B55*$C55*(AF!Z55*blpkm*IFaf*(1-CV!Z$2)+RTF!Z55*blpkmrtf*IFrtf*(1-CV!Z$4))</f>
        <v>2208.2296014151461</v>
      </c>
      <c r="AA55" s="101">
        <f>$B55*$C55*(AF!AA55*blpkm*IFaf*(1-CV!AA$2)+RTF!AA55*blpkmrtf*IFrtf*(1-CV!AA$4))</f>
        <v>2440.6261507104105</v>
      </c>
      <c r="AB55" s="101">
        <f>$B55*$C55*(AF!AB55*blpkm*IFaf*(1-CV!AB$2)+RTF!AB55*blpkmrtf*IFrtf*(1-CV!AB$4))</f>
        <v>2000.3314157951504</v>
      </c>
      <c r="AC55" s="101">
        <f>$B55*$C55*(AF!AC55*blpkm*IFaf*(1-CV!AC$2)+RTF!AC55*blpkmrtf*IFrtf*(1-CV!AC$4))</f>
        <v>1814.7441848529379</v>
      </c>
      <c r="AD55" s="101">
        <f>$B55*$C55*(AF!AD55*blpkm*IFaf*(1-CV!AD$2)+RTF!AD55*blpkmrtf*IFrtf*(1-CV!AD$4))</f>
        <v>1649.1689499063734</v>
      </c>
      <c r="AE55" s="101">
        <f>$B55*$C55*(AF!AE55*blpkm*IFaf*(1-CV!AE$2)+RTF!AE55*blpkmrtf*IFrtf*(1-CV!AE$4))</f>
        <v>1501.3889642705406</v>
      </c>
      <c r="AF55" s="101">
        <f>$B55*$C55*(AF!AF55*blpkm*IFaf*(1-CV!AF$2)+RTF!AF55*blpkmrtf*IFrtf*(1-CV!AF$4))</f>
        <v>2208.2296014151461</v>
      </c>
      <c r="AG55" s="101">
        <f>$B55*$C55*(AF!AG55*blpkm*IFaf*(1-CV!AG$2)+RTF!AG55*blpkmrtf*IFrtf*(1-CV!AG$4))</f>
        <v>2440.6261507104105</v>
      </c>
      <c r="AH55" s="101">
        <f>$B55*$C55*(AF!AH55*blpkm*IFaf*(1-CV!AH$2)+RTF!AH55*blpkmrtf*IFrtf*(1-CV!AH$4))</f>
        <v>2000.3314157951504</v>
      </c>
      <c r="AI55" s="101">
        <f>$B55*$C55*(AF!AI55*blpkm*IFaf*(1-CV!AI$2)+RTF!AI55*blpkmrtf*IFrtf*(1-CV!AI$4))</f>
        <v>1814.7441848529379</v>
      </c>
      <c r="AJ55" s="101">
        <f>$B55*$C55*(AF!AJ55*blpkm*IFaf*(1-CV!AJ$2)+RTF!AJ55*blpkmrtf*IFrtf*(1-CV!AJ$4))</f>
        <v>1649.1689499063734</v>
      </c>
      <c r="AK55" s="101">
        <f>$B55*$C55*(AF!AK55*blpkm*IFaf*(1-CV!AK$2)+RTF!AK55*blpkmrtf*IFrtf*(1-CV!AK$4))</f>
        <v>1501.3889642705406</v>
      </c>
      <c r="AL55" s="101">
        <f>$B55*$C55*(AF!AL55*blpkm*IFaf*(1-CV!AL$2)+RTF!AL55*blpkmrtf*IFrtf*(1-CV!AL$4))</f>
        <v>2208.2296014151461</v>
      </c>
      <c r="AM55" s="101">
        <f>$B55*$C55*(AF!AM55*blpkm*IFaf*(1-CV!AM$2)+RTF!AM55*blpkmrtf*IFrtf*(1-CV!AM$4))</f>
        <v>2440.6261507104105</v>
      </c>
      <c r="AN55" s="101">
        <f>$B55*$C55*(AF!AN55*blpkm*IFaf*(1-CV!AN$2)+RTF!AN55*blpkmrtf*IFrtf*(1-CV!AN$4))</f>
        <v>2000.3314157951504</v>
      </c>
      <c r="AO55" s="101">
        <f>$B55*$C55*(AF!AO55*blpkm*IFaf*(1-CV!AO$2)+RTF!AO55*blpkmrtf*IFrtf*(1-CV!AO$4))</f>
        <v>1814.7441848529379</v>
      </c>
      <c r="AP55" s="101">
        <f>$B55*$C55*(AF!AP55*blpkm*IFaf*(1-CV!AP$2)+RTF!AP55*blpkmrtf*IFrtf*(1-CV!AP$4))</f>
        <v>1649.1689499063734</v>
      </c>
      <c r="AQ55" s="101">
        <f>$B55*$C55*(AF!AQ55*blpkm*IFaf*(1-CV!AQ$2)+RTF!AQ55*blpkmrtf*IFrtf*(1-CV!AQ$4))</f>
        <v>1501.3889642705406</v>
      </c>
      <c r="AR55" s="101">
        <f>$B55*$C55*(AF!AR55*blpkm*IFaf*(1-CV!AR$2)+RTF!AR55*blpkmrtf*IFrtf*(1-CV!AR$4))</f>
        <v>2208.2296014151461</v>
      </c>
      <c r="AS55" s="101">
        <f>$B55*$C55*(AF!AS55*blpkm*IFaf*(1-CV!AS$2)+RTF!AS55*blpkmrtf*IFrtf*(1-CV!AS$4))</f>
        <v>2440.6261507104105</v>
      </c>
      <c r="AT55" s="101">
        <f>$B55*$C55*(AF!AT55*blpkm*IFaf*(1-CV!AT$2)+RTF!AT55*blpkmrtf*IFrtf*(1-CV!AT$4))</f>
        <v>2000.3314157951504</v>
      </c>
      <c r="AU55" s="91"/>
      <c r="AV55" s="90"/>
      <c r="AW55" s="91"/>
      <c r="AX55" s="91"/>
      <c r="AY55" s="91"/>
      <c r="AZ55" s="91"/>
      <c r="BA55" s="91"/>
      <c r="BB55" s="91"/>
    </row>
    <row r="56" spans="1:54" x14ac:dyDescent="0.25">
      <c r="A56" s="91">
        <f>pipesizes!A49</f>
        <v>800</v>
      </c>
      <c r="B56" s="94">
        <f>pipesizes!N49/1000</f>
        <v>0.61915789184792003</v>
      </c>
      <c r="C56" s="95">
        <f>pipesizes!M49</f>
        <v>488</v>
      </c>
      <c r="D56" s="101">
        <f>$B56*$C56*(AF!D56*blpkm*IFaf*(1-CV!D$2)+RTF!D56*blpkmrtf*IFrtf*(1-CV!D$4))</f>
        <v>6.0843048810114908</v>
      </c>
      <c r="E56" s="101">
        <f>$B56*$C56*(AF!E56*blpkm*IFaf*(1-CV!E$2)+RTF!E56*blpkmrtf*IFrtf*(1-CV!E$4))</f>
        <v>5.5198137741084601</v>
      </c>
      <c r="F56" s="101">
        <f>$B56*$C56*(AF!F56*blpkm*IFaf*(1-CV!F$2)+RTF!F56*blpkmrtf*IFrtf*(1-CV!F$4))</f>
        <v>5.0161921231134166</v>
      </c>
      <c r="G56" s="101">
        <f>$B56*$C56*(AF!G56*blpkm*IFaf*(1-CV!G$2)+RTF!G56*blpkmrtf*IFrtf*(1-CV!G$4))</f>
        <v>4.5666973639849697</v>
      </c>
      <c r="H56" s="101">
        <f>$B56*$C56*(AF!H56*blpkm*IFaf*(1-CV!H$2)+RTF!H56*blpkmrtf*IFrtf*(1-CV!H$4))</f>
        <v>6.7166580678549597</v>
      </c>
      <c r="I56" s="101">
        <f>$B56*$C56*(AF!I56*blpkm*IFaf*(1-CV!I$2)+RTF!I56*blpkmrtf*IFrtf*(1-CV!I$4))</f>
        <v>7.423526663749775</v>
      </c>
      <c r="J56" s="101">
        <f>$B56*$C56*(AF!J56*blpkm*IFaf*(1-CV!J$2)+RTF!J56*blpkmrtf*IFrtf*(1-CV!J$4))</f>
        <v>8.2100287011065856</v>
      </c>
      <c r="K56" s="101">
        <f>$B56*$C56*(AF!K56*blpkm*IFaf*(1-CV!K$2)+RTF!K56*blpkmrtf*IFrtf*(1-CV!K$4))</f>
        <v>5.5198137741084601</v>
      </c>
      <c r="L56" s="101">
        <f>$B56*$C56*(AF!L56*blpkm*IFaf*(1-CV!L$2)+RTF!L56*blpkmrtf*IFrtf*(1-CV!L$4))</f>
        <v>5.0161921231134166</v>
      </c>
      <c r="M56" s="101">
        <f>$B56*$C56*(AF!M56*blpkm*IFaf*(1-CV!M$2)+RTF!M56*blpkmrtf*IFrtf*(1-CV!M$4))</f>
        <v>4.5666973639849697</v>
      </c>
      <c r="N56" s="101">
        <f>$B56*$C56*(AF!N56*blpkm*IFaf*(1-CV!N$2)+RTF!N56*blpkmrtf*IFrtf*(1-CV!N$4))</f>
        <v>6.7166580678549597</v>
      </c>
      <c r="O56" s="101">
        <f>$B56*$C56*(AF!O56*blpkm*IFaf*(1-CV!O$2)+RTF!O56*blpkmrtf*IFrtf*(1-CV!O$4))</f>
        <v>7.423526663749775</v>
      </c>
      <c r="P56" s="101">
        <f>$B56*$C56*(AF!P56*blpkm*IFaf*(1-CV!P$2)+RTF!P56*blpkmrtf*IFrtf*(1-CV!P$4))</f>
        <v>6.0843048810114908</v>
      </c>
      <c r="Q56" s="101">
        <f>$B56*$C56*(AF!Q56*blpkm*IFaf*(1-CV!Q$2)+RTF!Q56*blpkmrtf*IFrtf*(1-CV!Q$4))</f>
        <v>5.5198137741084601</v>
      </c>
      <c r="R56" s="101">
        <f>$B56*$C56*(AF!R56*blpkm*IFaf*(1-CV!R$2)+RTF!R56*blpkmrtf*IFrtf*(1-CV!R$4))</f>
        <v>5.0161921231134166</v>
      </c>
      <c r="S56" s="101">
        <f>$B56*$C56*(AF!S56*blpkm*IFaf*(1-CV!S$2)+RTF!S56*blpkmrtf*IFrtf*(1-CV!S$4))</f>
        <v>4.5666973639849697</v>
      </c>
      <c r="T56" s="101">
        <f>$B56*$C56*(AF!T56*blpkm*IFaf*(1-CV!T$2)+RTF!T56*blpkmrtf*IFrtf*(1-CV!T$4))</f>
        <v>6.7166580678549597</v>
      </c>
      <c r="U56" s="101">
        <f>$B56*$C56*(AF!U56*blpkm*IFaf*(1-CV!U$2)+RTF!U56*blpkmrtf*IFrtf*(1-CV!U$4))</f>
        <v>7.423526663749775</v>
      </c>
      <c r="V56" s="101">
        <f>$B56*$C56*(AF!V56*blpkm*IFaf*(1-CV!V$2)+RTF!V56*blpkmrtf*IFrtf*(1-CV!V$4))</f>
        <v>6.0843048810114908</v>
      </c>
      <c r="W56" s="101">
        <f>$B56*$C56*(AF!W56*blpkm*IFaf*(1-CV!W$2)+RTF!W56*blpkmrtf*IFrtf*(1-CV!W$4))</f>
        <v>5.5198137741084601</v>
      </c>
      <c r="X56" s="101">
        <f>$B56*$C56*(AF!X56*blpkm*IFaf*(1-CV!X$2)+RTF!X56*blpkmrtf*IFrtf*(1-CV!X$4))</f>
        <v>5.0161921231134166</v>
      </c>
      <c r="Y56" s="101">
        <f>$B56*$C56*(AF!Y56*blpkm*IFaf*(1-CV!Y$2)+RTF!Y56*blpkmrtf*IFrtf*(1-CV!Y$4))</f>
        <v>4.5666973639849697</v>
      </c>
      <c r="Z56" s="101">
        <f>$B56*$C56*(AF!Z56*blpkm*IFaf*(1-CV!Z$2)+RTF!Z56*blpkmrtf*IFrtf*(1-CV!Z$4))</f>
        <v>6.7166580678549597</v>
      </c>
      <c r="AA56" s="101">
        <f>$B56*$C56*(AF!AA56*blpkm*IFaf*(1-CV!AA$2)+RTF!AA56*blpkmrtf*IFrtf*(1-CV!AA$4))</f>
        <v>7.423526663749775</v>
      </c>
      <c r="AB56" s="101">
        <f>$B56*$C56*(AF!AB56*blpkm*IFaf*(1-CV!AB$2)+RTF!AB56*blpkmrtf*IFrtf*(1-CV!AB$4))</f>
        <v>6.0843048810114908</v>
      </c>
      <c r="AC56" s="101">
        <f>$B56*$C56*(AF!AC56*blpkm*IFaf*(1-CV!AC$2)+RTF!AC56*blpkmrtf*IFrtf*(1-CV!AC$4))</f>
        <v>5.5198137741084601</v>
      </c>
      <c r="AD56" s="101">
        <f>$B56*$C56*(AF!AD56*blpkm*IFaf*(1-CV!AD$2)+RTF!AD56*blpkmrtf*IFrtf*(1-CV!AD$4))</f>
        <v>5.0161921231134166</v>
      </c>
      <c r="AE56" s="101">
        <f>$B56*$C56*(AF!AE56*blpkm*IFaf*(1-CV!AE$2)+RTF!AE56*blpkmrtf*IFrtf*(1-CV!AE$4))</f>
        <v>4.5666973639849697</v>
      </c>
      <c r="AF56" s="101">
        <f>$B56*$C56*(AF!AF56*blpkm*IFaf*(1-CV!AF$2)+RTF!AF56*blpkmrtf*IFrtf*(1-CV!AF$4))</f>
        <v>6.7166580678549597</v>
      </c>
      <c r="AG56" s="101">
        <f>$B56*$C56*(AF!AG56*blpkm*IFaf*(1-CV!AG$2)+RTF!AG56*blpkmrtf*IFrtf*(1-CV!AG$4))</f>
        <v>7.423526663749775</v>
      </c>
      <c r="AH56" s="101">
        <f>$B56*$C56*(AF!AH56*blpkm*IFaf*(1-CV!AH$2)+RTF!AH56*blpkmrtf*IFrtf*(1-CV!AH$4))</f>
        <v>6.0843048810114908</v>
      </c>
      <c r="AI56" s="101">
        <f>$B56*$C56*(AF!AI56*blpkm*IFaf*(1-CV!AI$2)+RTF!AI56*blpkmrtf*IFrtf*(1-CV!AI$4))</f>
        <v>5.5198137741084601</v>
      </c>
      <c r="AJ56" s="101">
        <f>$B56*$C56*(AF!AJ56*blpkm*IFaf*(1-CV!AJ$2)+RTF!AJ56*blpkmrtf*IFrtf*(1-CV!AJ$4))</f>
        <v>5.0161921231134166</v>
      </c>
      <c r="AK56" s="101">
        <f>$B56*$C56*(AF!AK56*blpkm*IFaf*(1-CV!AK$2)+RTF!AK56*blpkmrtf*IFrtf*(1-CV!AK$4))</f>
        <v>4.5666973639849697</v>
      </c>
      <c r="AL56" s="101">
        <f>$B56*$C56*(AF!AL56*blpkm*IFaf*(1-CV!AL$2)+RTF!AL56*blpkmrtf*IFrtf*(1-CV!AL$4))</f>
        <v>6.7166580678549597</v>
      </c>
      <c r="AM56" s="101">
        <f>$B56*$C56*(AF!AM56*blpkm*IFaf*(1-CV!AM$2)+RTF!AM56*blpkmrtf*IFrtf*(1-CV!AM$4))</f>
        <v>7.423526663749775</v>
      </c>
      <c r="AN56" s="101">
        <f>$B56*$C56*(AF!AN56*blpkm*IFaf*(1-CV!AN$2)+RTF!AN56*blpkmrtf*IFrtf*(1-CV!AN$4))</f>
        <v>6.0843048810114908</v>
      </c>
      <c r="AO56" s="101">
        <f>$B56*$C56*(AF!AO56*blpkm*IFaf*(1-CV!AO$2)+RTF!AO56*blpkmrtf*IFrtf*(1-CV!AO$4))</f>
        <v>5.5198137741084601</v>
      </c>
      <c r="AP56" s="101">
        <f>$B56*$C56*(AF!AP56*blpkm*IFaf*(1-CV!AP$2)+RTF!AP56*blpkmrtf*IFrtf*(1-CV!AP$4))</f>
        <v>5.0161921231134166</v>
      </c>
      <c r="AQ56" s="101">
        <f>$B56*$C56*(AF!AQ56*blpkm*IFaf*(1-CV!AQ$2)+RTF!AQ56*blpkmrtf*IFrtf*(1-CV!AQ$4))</f>
        <v>4.5666973639849697</v>
      </c>
      <c r="AR56" s="101">
        <f>$B56*$C56*(AF!AR56*blpkm*IFaf*(1-CV!AR$2)+RTF!AR56*blpkmrtf*IFrtf*(1-CV!AR$4))</f>
        <v>6.7166580678549597</v>
      </c>
      <c r="AS56" s="101">
        <f>$B56*$C56*(AF!AS56*blpkm*IFaf*(1-CV!AS$2)+RTF!AS56*blpkmrtf*IFrtf*(1-CV!AS$4))</f>
        <v>7.423526663749775</v>
      </c>
      <c r="AT56" s="101">
        <f>$B56*$C56*(AF!AT56*blpkm*IFaf*(1-CV!AT$2)+RTF!AT56*blpkmrtf*IFrtf*(1-CV!AT$4))</f>
        <v>6.0843048810114908</v>
      </c>
      <c r="AU56" s="91"/>
      <c r="AV56" s="90"/>
      <c r="AW56" s="91"/>
      <c r="AX56" s="91"/>
      <c r="AY56" s="91"/>
      <c r="AZ56" s="91"/>
      <c r="BA56" s="91"/>
      <c r="BB56" s="91"/>
    </row>
    <row r="57" spans="1:54" x14ac:dyDescent="0.25">
      <c r="A57" s="91">
        <f>pipesizes!A50</f>
        <v>810</v>
      </c>
      <c r="B57" s="94">
        <f>pipesizes!N50/1000</f>
        <v>0.95565742693086009</v>
      </c>
      <c r="C57" s="95">
        <f>pipesizes!M50</f>
        <v>500.27624999999995</v>
      </c>
      <c r="D57" s="101">
        <f>$B57*$C57*(AF!D57*blpkm*IFaf*(1-CV!D$2)+RTF!D57*blpkmrtf*IFrtf*(1-CV!D$4))</f>
        <v>9.6272413253232649</v>
      </c>
      <c r="E57" s="101">
        <f>$B57*$C57*(AF!E57*blpkm*IFaf*(1-CV!E$2)+RTF!E57*blpkmrtf*IFrtf*(1-CV!E$4))</f>
        <v>8.7340428057824653</v>
      </c>
      <c r="F57" s="101">
        <f>$B57*$C57*(AF!F57*blpkm*IFaf*(1-CV!F$2)+RTF!F57*blpkmrtf*IFrtf*(1-CV!F$4))</f>
        <v>7.9371584836442599</v>
      </c>
      <c r="G57" s="101">
        <f>$B57*$C57*(AF!G57*blpkm*IFaf*(1-CV!G$2)+RTF!G57*blpkmrtf*IFrtf*(1-CV!G$4))</f>
        <v>7.2259195491682817</v>
      </c>
      <c r="H57" s="101">
        <f>$B57*$C57*(AF!H57*blpkm*IFaf*(1-CV!H$2)+RTF!H57*blpkmrtf*IFrtf*(1-CV!H$4))</f>
        <v>10.627818523809617</v>
      </c>
      <c r="I57" s="101">
        <f>$B57*$C57*(AF!I57*blpkm*IFaf*(1-CV!I$2)+RTF!I57*blpkmrtf*IFrtf*(1-CV!I$4))</f>
        <v>11.746302013880953</v>
      </c>
      <c r="J57" s="101">
        <f>$B57*$C57*(AF!J57*blpkm*IFaf*(1-CV!J$2)+RTF!J57*blpkmrtf*IFrtf*(1-CV!J$4))</f>
        <v>12.990790096673026</v>
      </c>
      <c r="K57" s="101">
        <f>$B57*$C57*(AF!K57*blpkm*IFaf*(1-CV!K$2)+RTF!K57*blpkmrtf*IFrtf*(1-CV!K$4))</f>
        <v>8.7340428057824653</v>
      </c>
      <c r="L57" s="101">
        <f>$B57*$C57*(AF!L57*blpkm*IFaf*(1-CV!L$2)+RTF!L57*blpkmrtf*IFrtf*(1-CV!L$4))</f>
        <v>7.9371584836442599</v>
      </c>
      <c r="M57" s="101">
        <f>$B57*$C57*(AF!M57*blpkm*IFaf*(1-CV!M$2)+RTF!M57*blpkmrtf*IFrtf*(1-CV!M$4))</f>
        <v>7.2259195491682817</v>
      </c>
      <c r="N57" s="101">
        <f>$B57*$C57*(AF!N57*blpkm*IFaf*(1-CV!N$2)+RTF!N57*blpkmrtf*IFrtf*(1-CV!N$4))</f>
        <v>10.627818523809617</v>
      </c>
      <c r="O57" s="101">
        <f>$B57*$C57*(AF!O57*blpkm*IFaf*(1-CV!O$2)+RTF!O57*blpkmrtf*IFrtf*(1-CV!O$4))</f>
        <v>11.746302013880953</v>
      </c>
      <c r="P57" s="101">
        <f>$B57*$C57*(AF!P57*blpkm*IFaf*(1-CV!P$2)+RTF!P57*blpkmrtf*IFrtf*(1-CV!P$4))</f>
        <v>9.6272413253232649</v>
      </c>
      <c r="Q57" s="101">
        <f>$B57*$C57*(AF!Q57*blpkm*IFaf*(1-CV!Q$2)+RTF!Q57*blpkmrtf*IFrtf*(1-CV!Q$4))</f>
        <v>8.7340428057824653</v>
      </c>
      <c r="R57" s="101">
        <f>$B57*$C57*(AF!R57*blpkm*IFaf*(1-CV!R$2)+RTF!R57*blpkmrtf*IFrtf*(1-CV!R$4))</f>
        <v>7.9371584836442599</v>
      </c>
      <c r="S57" s="101">
        <f>$B57*$C57*(AF!S57*blpkm*IFaf*(1-CV!S$2)+RTF!S57*blpkmrtf*IFrtf*(1-CV!S$4))</f>
        <v>7.2259195491682817</v>
      </c>
      <c r="T57" s="101">
        <f>$B57*$C57*(AF!T57*blpkm*IFaf*(1-CV!T$2)+RTF!T57*blpkmrtf*IFrtf*(1-CV!T$4))</f>
        <v>10.627818523809617</v>
      </c>
      <c r="U57" s="101">
        <f>$B57*$C57*(AF!U57*blpkm*IFaf*(1-CV!U$2)+RTF!U57*blpkmrtf*IFrtf*(1-CV!U$4))</f>
        <v>11.746302013880953</v>
      </c>
      <c r="V57" s="101">
        <f>$B57*$C57*(AF!V57*blpkm*IFaf*(1-CV!V$2)+RTF!V57*blpkmrtf*IFrtf*(1-CV!V$4))</f>
        <v>9.6272413253232649</v>
      </c>
      <c r="W57" s="101">
        <f>$B57*$C57*(AF!W57*blpkm*IFaf*(1-CV!W$2)+RTF!W57*blpkmrtf*IFrtf*(1-CV!W$4))</f>
        <v>8.7340428057824653</v>
      </c>
      <c r="X57" s="101">
        <f>$B57*$C57*(AF!X57*blpkm*IFaf*(1-CV!X$2)+RTF!X57*blpkmrtf*IFrtf*(1-CV!X$4))</f>
        <v>7.9371584836442599</v>
      </c>
      <c r="Y57" s="101">
        <f>$B57*$C57*(AF!Y57*blpkm*IFaf*(1-CV!Y$2)+RTF!Y57*blpkmrtf*IFrtf*(1-CV!Y$4))</f>
        <v>7.2259195491682817</v>
      </c>
      <c r="Z57" s="101">
        <f>$B57*$C57*(AF!Z57*blpkm*IFaf*(1-CV!Z$2)+RTF!Z57*blpkmrtf*IFrtf*(1-CV!Z$4))</f>
        <v>10.627818523809617</v>
      </c>
      <c r="AA57" s="101">
        <f>$B57*$C57*(AF!AA57*blpkm*IFaf*(1-CV!AA$2)+RTF!AA57*blpkmrtf*IFrtf*(1-CV!AA$4))</f>
        <v>11.746302013880953</v>
      </c>
      <c r="AB57" s="101">
        <f>$B57*$C57*(AF!AB57*blpkm*IFaf*(1-CV!AB$2)+RTF!AB57*blpkmrtf*IFrtf*(1-CV!AB$4))</f>
        <v>9.6272413253232649</v>
      </c>
      <c r="AC57" s="101">
        <f>$B57*$C57*(AF!AC57*blpkm*IFaf*(1-CV!AC$2)+RTF!AC57*blpkmrtf*IFrtf*(1-CV!AC$4))</f>
        <v>8.7340428057824653</v>
      </c>
      <c r="AD57" s="101">
        <f>$B57*$C57*(AF!AD57*blpkm*IFaf*(1-CV!AD$2)+RTF!AD57*blpkmrtf*IFrtf*(1-CV!AD$4))</f>
        <v>7.9371584836442599</v>
      </c>
      <c r="AE57" s="101">
        <f>$B57*$C57*(AF!AE57*blpkm*IFaf*(1-CV!AE$2)+RTF!AE57*blpkmrtf*IFrtf*(1-CV!AE$4))</f>
        <v>7.2259195491682817</v>
      </c>
      <c r="AF57" s="101">
        <f>$B57*$C57*(AF!AF57*blpkm*IFaf*(1-CV!AF$2)+RTF!AF57*blpkmrtf*IFrtf*(1-CV!AF$4))</f>
        <v>10.627818523809617</v>
      </c>
      <c r="AG57" s="101">
        <f>$B57*$C57*(AF!AG57*blpkm*IFaf*(1-CV!AG$2)+RTF!AG57*blpkmrtf*IFrtf*(1-CV!AG$4))</f>
        <v>11.746302013880953</v>
      </c>
      <c r="AH57" s="101">
        <f>$B57*$C57*(AF!AH57*blpkm*IFaf*(1-CV!AH$2)+RTF!AH57*blpkmrtf*IFrtf*(1-CV!AH$4))</f>
        <v>9.6272413253232649</v>
      </c>
      <c r="AI57" s="101">
        <f>$B57*$C57*(AF!AI57*blpkm*IFaf*(1-CV!AI$2)+RTF!AI57*blpkmrtf*IFrtf*(1-CV!AI$4))</f>
        <v>8.7340428057824653</v>
      </c>
      <c r="AJ57" s="101">
        <f>$B57*$C57*(AF!AJ57*blpkm*IFaf*(1-CV!AJ$2)+RTF!AJ57*blpkmrtf*IFrtf*(1-CV!AJ$4))</f>
        <v>7.9371584836442599</v>
      </c>
      <c r="AK57" s="101">
        <f>$B57*$C57*(AF!AK57*blpkm*IFaf*(1-CV!AK$2)+RTF!AK57*blpkmrtf*IFrtf*(1-CV!AK$4))</f>
        <v>7.2259195491682817</v>
      </c>
      <c r="AL57" s="101">
        <f>$B57*$C57*(AF!AL57*blpkm*IFaf*(1-CV!AL$2)+RTF!AL57*blpkmrtf*IFrtf*(1-CV!AL$4))</f>
        <v>10.627818523809617</v>
      </c>
      <c r="AM57" s="101">
        <f>$B57*$C57*(AF!AM57*blpkm*IFaf*(1-CV!AM$2)+RTF!AM57*blpkmrtf*IFrtf*(1-CV!AM$4))</f>
        <v>11.746302013880953</v>
      </c>
      <c r="AN57" s="101">
        <f>$B57*$C57*(AF!AN57*blpkm*IFaf*(1-CV!AN$2)+RTF!AN57*blpkmrtf*IFrtf*(1-CV!AN$4))</f>
        <v>9.6272413253232649</v>
      </c>
      <c r="AO57" s="101">
        <f>$B57*$C57*(AF!AO57*blpkm*IFaf*(1-CV!AO$2)+RTF!AO57*blpkmrtf*IFrtf*(1-CV!AO$4))</f>
        <v>8.7340428057824653</v>
      </c>
      <c r="AP57" s="101">
        <f>$B57*$C57*(AF!AP57*blpkm*IFaf*(1-CV!AP$2)+RTF!AP57*blpkmrtf*IFrtf*(1-CV!AP$4))</f>
        <v>7.9371584836442599</v>
      </c>
      <c r="AQ57" s="101">
        <f>$B57*$C57*(AF!AQ57*blpkm*IFaf*(1-CV!AQ$2)+RTF!AQ57*blpkmrtf*IFrtf*(1-CV!AQ$4))</f>
        <v>7.2259195491682817</v>
      </c>
      <c r="AR57" s="101">
        <f>$B57*$C57*(AF!AR57*blpkm*IFaf*(1-CV!AR$2)+RTF!AR57*blpkmrtf*IFrtf*(1-CV!AR$4))</f>
        <v>10.627818523809617</v>
      </c>
      <c r="AS57" s="101">
        <f>$B57*$C57*(AF!AS57*blpkm*IFaf*(1-CV!AS$2)+RTF!AS57*blpkmrtf*IFrtf*(1-CV!AS$4))</f>
        <v>11.746302013880953</v>
      </c>
      <c r="AT57" s="101">
        <f>$B57*$C57*(AF!AT57*blpkm*IFaf*(1-CV!AT$2)+RTF!AT57*blpkmrtf*IFrtf*(1-CV!AT$4))</f>
        <v>9.6272413253232649</v>
      </c>
      <c r="AU57" s="91"/>
      <c r="AV57" s="90"/>
      <c r="AW57" s="91"/>
      <c r="AX57" s="91"/>
      <c r="AY57" s="91"/>
      <c r="AZ57" s="91"/>
      <c r="BA57" s="91"/>
      <c r="BB57" s="91"/>
    </row>
    <row r="58" spans="1:54" x14ac:dyDescent="0.25">
      <c r="A58" s="91">
        <f>pipesizes!A51</f>
        <v>813</v>
      </c>
      <c r="B58" s="94">
        <f>pipesizes!N51/1000</f>
        <v>1.7254346412834998</v>
      </c>
      <c r="C58" s="95">
        <f>pipesizes!M51</f>
        <v>503.98886249999998</v>
      </c>
      <c r="D58" s="101">
        <f>$B58*$C58*(AF!D58*blpkm*IFaf*(1-CV!D$2)+RTF!D58*blpkmrtf*IFrtf*(1-CV!D$4))</f>
        <v>17.510928936891524</v>
      </c>
      <c r="E58" s="101">
        <f>$B58*$C58*(AF!E58*blpkm*IFaf*(1-CV!E$2)+RTF!E58*blpkmrtf*IFrtf*(1-CV!E$4))</f>
        <v>15.886295745130283</v>
      </c>
      <c r="F58" s="101">
        <f>$B58*$C58*(AF!F58*blpkm*IFaf*(1-CV!F$2)+RTF!F58*blpkmrtf*IFrtf*(1-CV!F$4))</f>
        <v>14.436847843665474</v>
      </c>
      <c r="G58" s="101">
        <f>$B58*$C58*(AF!G58*blpkm*IFaf*(1-CV!G$2)+RTF!G58*blpkmrtf*IFrtf*(1-CV!G$4))</f>
        <v>13.143179801294977</v>
      </c>
      <c r="H58" s="101">
        <f>$B58*$C58*(AF!H58*blpkm*IFaf*(1-CV!H$2)+RTF!H58*blpkmrtf*IFrtf*(1-CV!H$4))</f>
        <v>19.33087253511437</v>
      </c>
      <c r="I58" s="101">
        <f>$B58*$C58*(AF!I58*blpkm*IFaf*(1-CV!I$2)+RTF!I58*blpkmrtf*IFrtf*(1-CV!I$4))</f>
        <v>21.365275148478581</v>
      </c>
      <c r="J58" s="101">
        <f>$B58*$C58*(AF!J58*blpkm*IFaf*(1-CV!J$2)+RTF!J58*blpkmrtf*IFrtf*(1-CV!J$4))</f>
        <v>23.628866726188264</v>
      </c>
      <c r="K58" s="101">
        <f>$B58*$C58*(AF!K58*blpkm*IFaf*(1-CV!K$2)+RTF!K58*blpkmrtf*IFrtf*(1-CV!K$4))</f>
        <v>15.886295745130283</v>
      </c>
      <c r="L58" s="101">
        <f>$B58*$C58*(AF!L58*blpkm*IFaf*(1-CV!L$2)+RTF!L58*blpkmrtf*IFrtf*(1-CV!L$4))</f>
        <v>14.436847843665474</v>
      </c>
      <c r="M58" s="101">
        <f>$B58*$C58*(AF!M58*blpkm*IFaf*(1-CV!M$2)+RTF!M58*blpkmrtf*IFrtf*(1-CV!M$4))</f>
        <v>13.143179801294977</v>
      </c>
      <c r="N58" s="101">
        <f>$B58*$C58*(AF!N58*blpkm*IFaf*(1-CV!N$2)+RTF!N58*blpkmrtf*IFrtf*(1-CV!N$4))</f>
        <v>19.33087253511437</v>
      </c>
      <c r="O58" s="101">
        <f>$B58*$C58*(AF!O58*blpkm*IFaf*(1-CV!O$2)+RTF!O58*blpkmrtf*IFrtf*(1-CV!O$4))</f>
        <v>21.365275148478581</v>
      </c>
      <c r="P58" s="101">
        <f>$B58*$C58*(AF!P58*blpkm*IFaf*(1-CV!P$2)+RTF!P58*blpkmrtf*IFrtf*(1-CV!P$4))</f>
        <v>17.510928936891524</v>
      </c>
      <c r="Q58" s="101">
        <f>$B58*$C58*(AF!Q58*blpkm*IFaf*(1-CV!Q$2)+RTF!Q58*blpkmrtf*IFrtf*(1-CV!Q$4))</f>
        <v>15.886295745130283</v>
      </c>
      <c r="R58" s="101">
        <f>$B58*$C58*(AF!R58*blpkm*IFaf*(1-CV!R$2)+RTF!R58*blpkmrtf*IFrtf*(1-CV!R$4))</f>
        <v>14.436847843665474</v>
      </c>
      <c r="S58" s="101">
        <f>$B58*$C58*(AF!S58*blpkm*IFaf*(1-CV!S$2)+RTF!S58*blpkmrtf*IFrtf*(1-CV!S$4))</f>
        <v>13.143179801294977</v>
      </c>
      <c r="T58" s="101">
        <f>$B58*$C58*(AF!T58*blpkm*IFaf*(1-CV!T$2)+RTF!T58*blpkmrtf*IFrtf*(1-CV!T$4))</f>
        <v>19.33087253511437</v>
      </c>
      <c r="U58" s="101">
        <f>$B58*$C58*(AF!U58*blpkm*IFaf*(1-CV!U$2)+RTF!U58*blpkmrtf*IFrtf*(1-CV!U$4))</f>
        <v>21.365275148478581</v>
      </c>
      <c r="V58" s="101">
        <f>$B58*$C58*(AF!V58*blpkm*IFaf*(1-CV!V$2)+RTF!V58*blpkmrtf*IFrtf*(1-CV!V$4))</f>
        <v>17.510928936891524</v>
      </c>
      <c r="W58" s="101">
        <f>$B58*$C58*(AF!W58*blpkm*IFaf*(1-CV!W$2)+RTF!W58*blpkmrtf*IFrtf*(1-CV!W$4))</f>
        <v>15.886295745130283</v>
      </c>
      <c r="X58" s="101">
        <f>$B58*$C58*(AF!X58*blpkm*IFaf*(1-CV!X$2)+RTF!X58*blpkmrtf*IFrtf*(1-CV!X$4))</f>
        <v>14.436847843665474</v>
      </c>
      <c r="Y58" s="101">
        <f>$B58*$C58*(AF!Y58*blpkm*IFaf*(1-CV!Y$2)+RTF!Y58*blpkmrtf*IFrtf*(1-CV!Y$4))</f>
        <v>13.143179801294977</v>
      </c>
      <c r="Z58" s="101">
        <f>$B58*$C58*(AF!Z58*blpkm*IFaf*(1-CV!Z$2)+RTF!Z58*blpkmrtf*IFrtf*(1-CV!Z$4))</f>
        <v>19.33087253511437</v>
      </c>
      <c r="AA58" s="101">
        <f>$B58*$C58*(AF!AA58*blpkm*IFaf*(1-CV!AA$2)+RTF!AA58*blpkmrtf*IFrtf*(1-CV!AA$4))</f>
        <v>21.365275148478581</v>
      </c>
      <c r="AB58" s="101">
        <f>$B58*$C58*(AF!AB58*blpkm*IFaf*(1-CV!AB$2)+RTF!AB58*blpkmrtf*IFrtf*(1-CV!AB$4))</f>
        <v>17.510928936891524</v>
      </c>
      <c r="AC58" s="101">
        <f>$B58*$C58*(AF!AC58*blpkm*IFaf*(1-CV!AC$2)+RTF!AC58*blpkmrtf*IFrtf*(1-CV!AC$4))</f>
        <v>15.886295745130283</v>
      </c>
      <c r="AD58" s="101">
        <f>$B58*$C58*(AF!AD58*blpkm*IFaf*(1-CV!AD$2)+RTF!AD58*blpkmrtf*IFrtf*(1-CV!AD$4))</f>
        <v>14.436847843665474</v>
      </c>
      <c r="AE58" s="101">
        <f>$B58*$C58*(AF!AE58*blpkm*IFaf*(1-CV!AE$2)+RTF!AE58*blpkmrtf*IFrtf*(1-CV!AE$4))</f>
        <v>13.143179801294977</v>
      </c>
      <c r="AF58" s="101">
        <f>$B58*$C58*(AF!AF58*blpkm*IFaf*(1-CV!AF$2)+RTF!AF58*blpkmrtf*IFrtf*(1-CV!AF$4))</f>
        <v>19.33087253511437</v>
      </c>
      <c r="AG58" s="101">
        <f>$B58*$C58*(AF!AG58*blpkm*IFaf*(1-CV!AG$2)+RTF!AG58*blpkmrtf*IFrtf*(1-CV!AG$4))</f>
        <v>21.365275148478581</v>
      </c>
      <c r="AH58" s="101">
        <f>$B58*$C58*(AF!AH58*blpkm*IFaf*(1-CV!AH$2)+RTF!AH58*blpkmrtf*IFrtf*(1-CV!AH$4))</f>
        <v>17.510928936891524</v>
      </c>
      <c r="AI58" s="101">
        <f>$B58*$C58*(AF!AI58*blpkm*IFaf*(1-CV!AI$2)+RTF!AI58*blpkmrtf*IFrtf*(1-CV!AI$4))</f>
        <v>15.886295745130283</v>
      </c>
      <c r="AJ58" s="101">
        <f>$B58*$C58*(AF!AJ58*blpkm*IFaf*(1-CV!AJ$2)+RTF!AJ58*blpkmrtf*IFrtf*(1-CV!AJ$4))</f>
        <v>14.436847843665474</v>
      </c>
      <c r="AK58" s="101">
        <f>$B58*$C58*(AF!AK58*blpkm*IFaf*(1-CV!AK$2)+RTF!AK58*blpkmrtf*IFrtf*(1-CV!AK$4))</f>
        <v>13.143179801294977</v>
      </c>
      <c r="AL58" s="101">
        <f>$B58*$C58*(AF!AL58*blpkm*IFaf*(1-CV!AL$2)+RTF!AL58*blpkmrtf*IFrtf*(1-CV!AL$4))</f>
        <v>19.33087253511437</v>
      </c>
      <c r="AM58" s="101">
        <f>$B58*$C58*(AF!AM58*blpkm*IFaf*(1-CV!AM$2)+RTF!AM58*blpkmrtf*IFrtf*(1-CV!AM$4))</f>
        <v>21.365275148478581</v>
      </c>
      <c r="AN58" s="101">
        <f>$B58*$C58*(AF!AN58*blpkm*IFaf*(1-CV!AN$2)+RTF!AN58*blpkmrtf*IFrtf*(1-CV!AN$4))</f>
        <v>17.510928936891524</v>
      </c>
      <c r="AO58" s="101">
        <f>$B58*$C58*(AF!AO58*blpkm*IFaf*(1-CV!AO$2)+RTF!AO58*blpkmrtf*IFrtf*(1-CV!AO$4))</f>
        <v>15.886295745130283</v>
      </c>
      <c r="AP58" s="101">
        <f>$B58*$C58*(AF!AP58*blpkm*IFaf*(1-CV!AP$2)+RTF!AP58*blpkmrtf*IFrtf*(1-CV!AP$4))</f>
        <v>14.436847843665474</v>
      </c>
      <c r="AQ58" s="101">
        <f>$B58*$C58*(AF!AQ58*blpkm*IFaf*(1-CV!AQ$2)+RTF!AQ58*blpkmrtf*IFrtf*(1-CV!AQ$4))</f>
        <v>13.143179801294977</v>
      </c>
      <c r="AR58" s="101">
        <f>$B58*$C58*(AF!AR58*blpkm*IFaf*(1-CV!AR$2)+RTF!AR58*blpkmrtf*IFrtf*(1-CV!AR$4))</f>
        <v>19.33087253511437</v>
      </c>
      <c r="AS58" s="101">
        <f>$B58*$C58*(AF!AS58*blpkm*IFaf*(1-CV!AS$2)+RTF!AS58*blpkmrtf*IFrtf*(1-CV!AS$4))</f>
        <v>21.365275148478581</v>
      </c>
      <c r="AT58" s="101">
        <f>$B58*$C58*(AF!AT58*blpkm*IFaf*(1-CV!AT$2)+RTF!AT58*blpkmrtf*IFrtf*(1-CV!AT$4))</f>
        <v>17.510928936891524</v>
      </c>
      <c r="AU58" s="91"/>
      <c r="AV58" s="90"/>
      <c r="AW58" s="91"/>
      <c r="AX58" s="91"/>
      <c r="AY58" s="91"/>
      <c r="AZ58" s="91"/>
      <c r="BA58" s="91"/>
      <c r="BB58" s="91"/>
    </row>
    <row r="59" spans="1:54" x14ac:dyDescent="0.25">
      <c r="A59" s="91">
        <f>pipesizes!A52</f>
        <v>840</v>
      </c>
      <c r="B59" s="94">
        <f>pipesizes!N52/1000</f>
        <v>8.9355369781252278</v>
      </c>
      <c r="C59" s="95">
        <f>pipesizes!M52</f>
        <v>538.01999999999987</v>
      </c>
      <c r="D59" s="101">
        <f>$B59*$C59*(AF!D59*blpkm*IFaf*(1-CV!D$2)+RTF!D59*blpkmrtf*IFrtf*(1-CV!D$4))</f>
        <v>96.80745653543444</v>
      </c>
      <c r="E59" s="101">
        <f>$B59*$C59*(AF!E59*blpkm*IFaf*(1-CV!E$2)+RTF!E59*blpkmrtf*IFrtf*(1-CV!E$4))</f>
        <v>87.825830965239547</v>
      </c>
      <c r="F59" s="101">
        <f>$B59*$C59*(AF!F59*blpkm*IFaf*(1-CV!F$2)+RTF!F59*blpkmrtf*IFrtf*(1-CV!F$4))</f>
        <v>79.812700124087286</v>
      </c>
      <c r="G59" s="101">
        <f>$B59*$C59*(AF!G59*blpkm*IFaf*(1-CV!G$2)+RTF!G59*blpkmrtf*IFrtf*(1-CV!G$4))</f>
        <v>72.660782985116015</v>
      </c>
      <c r="H59" s="101">
        <f>$B59*$C59*(AF!H59*blpkm*IFaf*(1-CV!H$2)+RTF!H59*blpkmrtf*IFrtf*(1-CV!H$4))</f>
        <v>106.86883656940401</v>
      </c>
      <c r="I59" s="101">
        <f>$B59*$C59*(AF!I59*blpkm*IFaf*(1-CV!I$2)+RTF!I59*blpkmrtf*IFrtf*(1-CV!I$4))</f>
        <v>118.11583227583459</v>
      </c>
      <c r="J59" s="101">
        <f>$B59*$C59*(AF!J59*blpkm*IFaf*(1-CV!J$2)+RTF!J59*blpkmrtf*IFrtf*(1-CV!J$4))</f>
        <v>130.62987673703068</v>
      </c>
      <c r="K59" s="101">
        <f>$B59*$C59*(AF!K59*blpkm*IFaf*(1-CV!K$2)+RTF!K59*blpkmrtf*IFrtf*(1-CV!K$4))</f>
        <v>87.825830965239547</v>
      </c>
      <c r="L59" s="101">
        <f>$B59*$C59*(AF!L59*blpkm*IFaf*(1-CV!L$2)+RTF!L59*blpkmrtf*IFrtf*(1-CV!L$4))</f>
        <v>79.812700124087286</v>
      </c>
      <c r="M59" s="101">
        <f>$B59*$C59*(AF!M59*blpkm*IFaf*(1-CV!M$2)+RTF!M59*blpkmrtf*IFrtf*(1-CV!M$4))</f>
        <v>72.660782985116015</v>
      </c>
      <c r="N59" s="101">
        <f>$B59*$C59*(AF!N59*blpkm*IFaf*(1-CV!N$2)+RTF!N59*blpkmrtf*IFrtf*(1-CV!N$4))</f>
        <v>106.86883656940401</v>
      </c>
      <c r="O59" s="101">
        <f>$B59*$C59*(AF!O59*blpkm*IFaf*(1-CV!O$2)+RTF!O59*blpkmrtf*IFrtf*(1-CV!O$4))</f>
        <v>118.11583227583459</v>
      </c>
      <c r="P59" s="101">
        <f>$B59*$C59*(AF!P59*blpkm*IFaf*(1-CV!P$2)+RTF!P59*blpkmrtf*IFrtf*(1-CV!P$4))</f>
        <v>96.80745653543444</v>
      </c>
      <c r="Q59" s="101">
        <f>$B59*$C59*(AF!Q59*blpkm*IFaf*(1-CV!Q$2)+RTF!Q59*blpkmrtf*IFrtf*(1-CV!Q$4))</f>
        <v>87.825830965239547</v>
      </c>
      <c r="R59" s="101">
        <f>$B59*$C59*(AF!R59*blpkm*IFaf*(1-CV!R$2)+RTF!R59*blpkmrtf*IFrtf*(1-CV!R$4))</f>
        <v>79.812700124087286</v>
      </c>
      <c r="S59" s="101">
        <f>$B59*$C59*(AF!S59*blpkm*IFaf*(1-CV!S$2)+RTF!S59*blpkmrtf*IFrtf*(1-CV!S$4))</f>
        <v>72.660782985116015</v>
      </c>
      <c r="T59" s="101">
        <f>$B59*$C59*(AF!T59*blpkm*IFaf*(1-CV!T$2)+RTF!T59*blpkmrtf*IFrtf*(1-CV!T$4))</f>
        <v>106.86883656940401</v>
      </c>
      <c r="U59" s="101">
        <f>$B59*$C59*(AF!U59*blpkm*IFaf*(1-CV!U$2)+RTF!U59*blpkmrtf*IFrtf*(1-CV!U$4))</f>
        <v>118.11583227583459</v>
      </c>
      <c r="V59" s="101">
        <f>$B59*$C59*(AF!V59*blpkm*IFaf*(1-CV!V$2)+RTF!V59*blpkmrtf*IFrtf*(1-CV!V$4))</f>
        <v>96.80745653543444</v>
      </c>
      <c r="W59" s="101">
        <f>$B59*$C59*(AF!W59*blpkm*IFaf*(1-CV!W$2)+RTF!W59*blpkmrtf*IFrtf*(1-CV!W$4))</f>
        <v>87.825830965239547</v>
      </c>
      <c r="X59" s="101">
        <f>$B59*$C59*(AF!X59*blpkm*IFaf*(1-CV!X$2)+RTF!X59*blpkmrtf*IFrtf*(1-CV!X$4))</f>
        <v>79.812700124087286</v>
      </c>
      <c r="Y59" s="101">
        <f>$B59*$C59*(AF!Y59*blpkm*IFaf*(1-CV!Y$2)+RTF!Y59*blpkmrtf*IFrtf*(1-CV!Y$4))</f>
        <v>72.660782985116015</v>
      </c>
      <c r="Z59" s="101">
        <f>$B59*$C59*(AF!Z59*blpkm*IFaf*(1-CV!Z$2)+RTF!Z59*blpkmrtf*IFrtf*(1-CV!Z$4))</f>
        <v>106.86883656940401</v>
      </c>
      <c r="AA59" s="101">
        <f>$B59*$C59*(AF!AA59*blpkm*IFaf*(1-CV!AA$2)+RTF!AA59*blpkmrtf*IFrtf*(1-CV!AA$4))</f>
        <v>118.11583227583459</v>
      </c>
      <c r="AB59" s="101">
        <f>$B59*$C59*(AF!AB59*blpkm*IFaf*(1-CV!AB$2)+RTF!AB59*blpkmrtf*IFrtf*(1-CV!AB$4))</f>
        <v>96.80745653543444</v>
      </c>
      <c r="AC59" s="101">
        <f>$B59*$C59*(AF!AC59*blpkm*IFaf*(1-CV!AC$2)+RTF!AC59*blpkmrtf*IFrtf*(1-CV!AC$4))</f>
        <v>87.825830965239547</v>
      </c>
      <c r="AD59" s="101">
        <f>$B59*$C59*(AF!AD59*blpkm*IFaf*(1-CV!AD$2)+RTF!AD59*blpkmrtf*IFrtf*(1-CV!AD$4))</f>
        <v>79.812700124087286</v>
      </c>
      <c r="AE59" s="101">
        <f>$B59*$C59*(AF!AE59*blpkm*IFaf*(1-CV!AE$2)+RTF!AE59*blpkmrtf*IFrtf*(1-CV!AE$4))</f>
        <v>72.660782985116015</v>
      </c>
      <c r="AF59" s="101">
        <f>$B59*$C59*(AF!AF59*blpkm*IFaf*(1-CV!AF$2)+RTF!AF59*blpkmrtf*IFrtf*(1-CV!AF$4))</f>
        <v>106.86883656940401</v>
      </c>
      <c r="AG59" s="101">
        <f>$B59*$C59*(AF!AG59*blpkm*IFaf*(1-CV!AG$2)+RTF!AG59*blpkmrtf*IFrtf*(1-CV!AG$4))</f>
        <v>118.11583227583459</v>
      </c>
      <c r="AH59" s="101">
        <f>$B59*$C59*(AF!AH59*blpkm*IFaf*(1-CV!AH$2)+RTF!AH59*blpkmrtf*IFrtf*(1-CV!AH$4))</f>
        <v>96.80745653543444</v>
      </c>
      <c r="AI59" s="101">
        <f>$B59*$C59*(AF!AI59*blpkm*IFaf*(1-CV!AI$2)+RTF!AI59*blpkmrtf*IFrtf*(1-CV!AI$4))</f>
        <v>87.825830965239547</v>
      </c>
      <c r="AJ59" s="101">
        <f>$B59*$C59*(AF!AJ59*blpkm*IFaf*(1-CV!AJ$2)+RTF!AJ59*blpkmrtf*IFrtf*(1-CV!AJ$4))</f>
        <v>79.812700124087286</v>
      </c>
      <c r="AK59" s="101">
        <f>$B59*$C59*(AF!AK59*blpkm*IFaf*(1-CV!AK$2)+RTF!AK59*blpkmrtf*IFrtf*(1-CV!AK$4))</f>
        <v>72.660782985116015</v>
      </c>
      <c r="AL59" s="101">
        <f>$B59*$C59*(AF!AL59*blpkm*IFaf*(1-CV!AL$2)+RTF!AL59*blpkmrtf*IFrtf*(1-CV!AL$4))</f>
        <v>106.86883656940401</v>
      </c>
      <c r="AM59" s="101">
        <f>$B59*$C59*(AF!AM59*blpkm*IFaf*(1-CV!AM$2)+RTF!AM59*blpkmrtf*IFrtf*(1-CV!AM$4))</f>
        <v>118.11583227583459</v>
      </c>
      <c r="AN59" s="101">
        <f>$B59*$C59*(AF!AN59*blpkm*IFaf*(1-CV!AN$2)+RTF!AN59*blpkmrtf*IFrtf*(1-CV!AN$4))</f>
        <v>96.80745653543444</v>
      </c>
      <c r="AO59" s="101">
        <f>$B59*$C59*(AF!AO59*blpkm*IFaf*(1-CV!AO$2)+RTF!AO59*blpkmrtf*IFrtf*(1-CV!AO$4))</f>
        <v>87.825830965239547</v>
      </c>
      <c r="AP59" s="101">
        <f>$B59*$C59*(AF!AP59*blpkm*IFaf*(1-CV!AP$2)+RTF!AP59*blpkmrtf*IFrtf*(1-CV!AP$4))</f>
        <v>79.812700124087286</v>
      </c>
      <c r="AQ59" s="101">
        <f>$B59*$C59*(AF!AQ59*blpkm*IFaf*(1-CV!AQ$2)+RTF!AQ59*blpkmrtf*IFrtf*(1-CV!AQ$4))</f>
        <v>72.660782985116015</v>
      </c>
      <c r="AR59" s="101">
        <f>$B59*$C59*(AF!AR59*blpkm*IFaf*(1-CV!AR$2)+RTF!AR59*blpkmrtf*IFrtf*(1-CV!AR$4))</f>
        <v>106.86883656940401</v>
      </c>
      <c r="AS59" s="101">
        <f>$B59*$C59*(AF!AS59*blpkm*IFaf*(1-CV!AS$2)+RTF!AS59*blpkmrtf*IFrtf*(1-CV!AS$4))</f>
        <v>118.11583227583459</v>
      </c>
      <c r="AT59" s="101">
        <f>$B59*$C59*(AF!AT59*blpkm*IFaf*(1-CV!AT$2)+RTF!AT59*blpkmrtf*IFrtf*(1-CV!AT$4))</f>
        <v>96.80745653543444</v>
      </c>
      <c r="AU59" s="91"/>
      <c r="AV59" s="90"/>
      <c r="AW59" s="91"/>
      <c r="AX59" s="91"/>
      <c r="AY59" s="91"/>
      <c r="AZ59" s="91"/>
      <c r="BA59" s="91"/>
      <c r="BB59" s="91"/>
    </row>
    <row r="60" spans="1:54" x14ac:dyDescent="0.25">
      <c r="A60" s="91">
        <f>pipesizes!A53</f>
        <v>850</v>
      </c>
      <c r="B60" s="94">
        <f>pipesizes!N53/1000</f>
        <v>2.20004649496E-2</v>
      </c>
      <c r="C60" s="95">
        <f>pipesizes!M53</f>
        <v>550.90624999999989</v>
      </c>
      <c r="D60" s="101">
        <f>$B60*$C60*(AF!D60*blpkm*IFaf*(1-CV!D$2)+RTF!D60*blpkmrtf*IFrtf*(1-CV!D$4))</f>
        <v>0.24406150886993055</v>
      </c>
      <c r="E60" s="101">
        <f>$B60*$C60*(AF!E60*blpkm*IFaf*(1-CV!E$2)+RTF!E60*blpkmrtf*IFrtf*(1-CV!E$4))</f>
        <v>0.22141791128750515</v>
      </c>
      <c r="F60" s="101">
        <f>$B60*$C60*(AF!F60*blpkm*IFaf*(1-CV!F$2)+RTF!F60*blpkmrtf*IFrtf*(1-CV!F$4))</f>
        <v>0.20121598806945271</v>
      </c>
      <c r="G60" s="101">
        <f>$B60*$C60*(AF!G60*blpkm*IFaf*(1-CV!G$2)+RTF!G60*blpkmrtf*IFrtf*(1-CV!G$4))</f>
        <v>0.18318527276384874</v>
      </c>
      <c r="H60" s="101">
        <f>$B60*$C60*(AF!H60*blpkm*IFaf*(1-CV!H$2)+RTF!H60*blpkmrtf*IFrtf*(1-CV!H$4))</f>
        <v>0.26942727799852639</v>
      </c>
      <c r="I60" s="101">
        <f>$B60*$C60*(AF!I60*blpkm*IFaf*(1-CV!I$2)+RTF!I60*blpkmrtf*IFrtf*(1-CV!I$4))</f>
        <v>0.29778210561823915</v>
      </c>
      <c r="J60" s="101">
        <f>$B60*$C60*(AF!J60*blpkm*IFaf*(1-CV!J$2)+RTF!J60*blpkmrtf*IFrtf*(1-CV!J$4))</f>
        <v>0.32933129286650642</v>
      </c>
      <c r="K60" s="101">
        <f>$B60*$C60*(AF!K60*blpkm*IFaf*(1-CV!K$2)+RTF!K60*blpkmrtf*IFrtf*(1-CV!K$4))</f>
        <v>0.22141791128750515</v>
      </c>
      <c r="L60" s="101">
        <f>$B60*$C60*(AF!L60*blpkm*IFaf*(1-CV!L$2)+RTF!L60*blpkmrtf*IFrtf*(1-CV!L$4))</f>
        <v>0.20121598806945271</v>
      </c>
      <c r="M60" s="101">
        <f>$B60*$C60*(AF!M60*blpkm*IFaf*(1-CV!M$2)+RTF!M60*blpkmrtf*IFrtf*(1-CV!M$4))</f>
        <v>0.18318527276384874</v>
      </c>
      <c r="N60" s="101">
        <f>$B60*$C60*(AF!N60*blpkm*IFaf*(1-CV!N$2)+RTF!N60*blpkmrtf*IFrtf*(1-CV!N$4))</f>
        <v>0.26942727799852639</v>
      </c>
      <c r="O60" s="101">
        <f>$B60*$C60*(AF!O60*blpkm*IFaf*(1-CV!O$2)+RTF!O60*blpkmrtf*IFrtf*(1-CV!O$4))</f>
        <v>0.29778210561823915</v>
      </c>
      <c r="P60" s="101">
        <f>$B60*$C60*(AF!P60*blpkm*IFaf*(1-CV!P$2)+RTF!P60*blpkmrtf*IFrtf*(1-CV!P$4))</f>
        <v>0.24406150886993055</v>
      </c>
      <c r="Q60" s="101">
        <f>$B60*$C60*(AF!Q60*blpkm*IFaf*(1-CV!Q$2)+RTF!Q60*blpkmrtf*IFrtf*(1-CV!Q$4))</f>
        <v>0.22141791128750515</v>
      </c>
      <c r="R60" s="101">
        <f>$B60*$C60*(AF!R60*blpkm*IFaf*(1-CV!R$2)+RTF!R60*blpkmrtf*IFrtf*(1-CV!R$4))</f>
        <v>0.20121598806945271</v>
      </c>
      <c r="S60" s="101">
        <f>$B60*$C60*(AF!S60*blpkm*IFaf*(1-CV!S$2)+RTF!S60*blpkmrtf*IFrtf*(1-CV!S$4))</f>
        <v>0.18318527276384874</v>
      </c>
      <c r="T60" s="101">
        <f>$B60*$C60*(AF!T60*blpkm*IFaf*(1-CV!T$2)+RTF!T60*blpkmrtf*IFrtf*(1-CV!T$4))</f>
        <v>0.26942727799852639</v>
      </c>
      <c r="U60" s="101">
        <f>$B60*$C60*(AF!U60*blpkm*IFaf*(1-CV!U$2)+RTF!U60*blpkmrtf*IFrtf*(1-CV!U$4))</f>
        <v>0.29778210561823915</v>
      </c>
      <c r="V60" s="101">
        <f>$B60*$C60*(AF!V60*blpkm*IFaf*(1-CV!V$2)+RTF!V60*blpkmrtf*IFrtf*(1-CV!V$4))</f>
        <v>0.24406150886993055</v>
      </c>
      <c r="W60" s="101">
        <f>$B60*$C60*(AF!W60*blpkm*IFaf*(1-CV!W$2)+RTF!W60*blpkmrtf*IFrtf*(1-CV!W$4))</f>
        <v>0.22141791128750515</v>
      </c>
      <c r="X60" s="101">
        <f>$B60*$C60*(AF!X60*blpkm*IFaf*(1-CV!X$2)+RTF!X60*blpkmrtf*IFrtf*(1-CV!X$4))</f>
        <v>0.20121598806945271</v>
      </c>
      <c r="Y60" s="101">
        <f>$B60*$C60*(AF!Y60*blpkm*IFaf*(1-CV!Y$2)+RTF!Y60*blpkmrtf*IFrtf*(1-CV!Y$4))</f>
        <v>0.18318527276384874</v>
      </c>
      <c r="Z60" s="101">
        <f>$B60*$C60*(AF!Z60*blpkm*IFaf*(1-CV!Z$2)+RTF!Z60*blpkmrtf*IFrtf*(1-CV!Z$4))</f>
        <v>0.26942727799852639</v>
      </c>
      <c r="AA60" s="101">
        <f>$B60*$C60*(AF!AA60*blpkm*IFaf*(1-CV!AA$2)+RTF!AA60*blpkmrtf*IFrtf*(1-CV!AA$4))</f>
        <v>0.29778210561823915</v>
      </c>
      <c r="AB60" s="101">
        <f>$B60*$C60*(AF!AB60*blpkm*IFaf*(1-CV!AB$2)+RTF!AB60*blpkmrtf*IFrtf*(1-CV!AB$4))</f>
        <v>0.24406150886993055</v>
      </c>
      <c r="AC60" s="101">
        <f>$B60*$C60*(AF!AC60*blpkm*IFaf*(1-CV!AC$2)+RTF!AC60*blpkmrtf*IFrtf*(1-CV!AC$4))</f>
        <v>0.22141791128750515</v>
      </c>
      <c r="AD60" s="101">
        <f>$B60*$C60*(AF!AD60*blpkm*IFaf*(1-CV!AD$2)+RTF!AD60*blpkmrtf*IFrtf*(1-CV!AD$4))</f>
        <v>0.20121598806945271</v>
      </c>
      <c r="AE60" s="101">
        <f>$B60*$C60*(AF!AE60*blpkm*IFaf*(1-CV!AE$2)+RTF!AE60*blpkmrtf*IFrtf*(1-CV!AE$4))</f>
        <v>0.18318527276384874</v>
      </c>
      <c r="AF60" s="101">
        <f>$B60*$C60*(AF!AF60*blpkm*IFaf*(1-CV!AF$2)+RTF!AF60*blpkmrtf*IFrtf*(1-CV!AF$4))</f>
        <v>0.26942727799852639</v>
      </c>
      <c r="AG60" s="101">
        <f>$B60*$C60*(AF!AG60*blpkm*IFaf*(1-CV!AG$2)+RTF!AG60*blpkmrtf*IFrtf*(1-CV!AG$4))</f>
        <v>0.29778210561823915</v>
      </c>
      <c r="AH60" s="101">
        <f>$B60*$C60*(AF!AH60*blpkm*IFaf*(1-CV!AH$2)+RTF!AH60*blpkmrtf*IFrtf*(1-CV!AH$4))</f>
        <v>0.24406150886993055</v>
      </c>
      <c r="AI60" s="101">
        <f>$B60*$C60*(AF!AI60*blpkm*IFaf*(1-CV!AI$2)+RTF!AI60*blpkmrtf*IFrtf*(1-CV!AI$4))</f>
        <v>0.22141791128750515</v>
      </c>
      <c r="AJ60" s="101">
        <f>$B60*$C60*(AF!AJ60*blpkm*IFaf*(1-CV!AJ$2)+RTF!AJ60*blpkmrtf*IFrtf*(1-CV!AJ$4))</f>
        <v>0.20121598806945271</v>
      </c>
      <c r="AK60" s="101">
        <f>$B60*$C60*(AF!AK60*blpkm*IFaf*(1-CV!AK$2)+RTF!AK60*blpkmrtf*IFrtf*(1-CV!AK$4))</f>
        <v>0.18318527276384874</v>
      </c>
      <c r="AL60" s="101">
        <f>$B60*$C60*(AF!AL60*blpkm*IFaf*(1-CV!AL$2)+RTF!AL60*blpkmrtf*IFrtf*(1-CV!AL$4))</f>
        <v>0.26942727799852639</v>
      </c>
      <c r="AM60" s="101">
        <f>$B60*$C60*(AF!AM60*blpkm*IFaf*(1-CV!AM$2)+RTF!AM60*blpkmrtf*IFrtf*(1-CV!AM$4))</f>
        <v>0.29778210561823915</v>
      </c>
      <c r="AN60" s="101">
        <f>$B60*$C60*(AF!AN60*blpkm*IFaf*(1-CV!AN$2)+RTF!AN60*blpkmrtf*IFrtf*(1-CV!AN$4))</f>
        <v>0.24406150886993055</v>
      </c>
      <c r="AO60" s="101">
        <f>$B60*$C60*(AF!AO60*blpkm*IFaf*(1-CV!AO$2)+RTF!AO60*blpkmrtf*IFrtf*(1-CV!AO$4))</f>
        <v>0.22141791128750515</v>
      </c>
      <c r="AP60" s="101">
        <f>$B60*$C60*(AF!AP60*blpkm*IFaf*(1-CV!AP$2)+RTF!AP60*blpkmrtf*IFrtf*(1-CV!AP$4))</f>
        <v>0.20121598806945271</v>
      </c>
      <c r="AQ60" s="101">
        <f>$B60*$C60*(AF!AQ60*blpkm*IFaf*(1-CV!AQ$2)+RTF!AQ60*blpkmrtf*IFrtf*(1-CV!AQ$4))</f>
        <v>0.18318527276384874</v>
      </c>
      <c r="AR60" s="101">
        <f>$B60*$C60*(AF!AR60*blpkm*IFaf*(1-CV!AR$2)+RTF!AR60*blpkmrtf*IFrtf*(1-CV!AR$4))</f>
        <v>0.26942727799852639</v>
      </c>
      <c r="AS60" s="101">
        <f>$B60*$C60*(AF!AS60*blpkm*IFaf*(1-CV!AS$2)+RTF!AS60*blpkmrtf*IFrtf*(1-CV!AS$4))</f>
        <v>0.29778210561823915</v>
      </c>
      <c r="AT60" s="101">
        <f>$B60*$C60*(AF!AT60*blpkm*IFaf*(1-CV!AT$2)+RTF!AT60*blpkmrtf*IFrtf*(1-CV!AT$4))</f>
        <v>0.24406150886993055</v>
      </c>
      <c r="AU60" s="91"/>
      <c r="AV60" s="90"/>
      <c r="AW60" s="91"/>
      <c r="AX60" s="91"/>
      <c r="AY60" s="91"/>
      <c r="AZ60" s="91"/>
      <c r="BA60" s="91"/>
      <c r="BB60" s="91"/>
    </row>
    <row r="61" spans="1:54" x14ac:dyDescent="0.25">
      <c r="A61" s="91">
        <f>pipesizes!A54</f>
        <v>900</v>
      </c>
      <c r="B61" s="94">
        <f>pipesizes!N54/1000</f>
        <v>122.13037880415079</v>
      </c>
      <c r="C61" s="95">
        <f>pipesizes!M54</f>
        <v>617.62499999999989</v>
      </c>
      <c r="D61" s="101">
        <f>$B61*$C61*(AF!D61*blpkm*IFaf*(1-CV!D$2)+RTF!D61*blpkmrtf*IFrtf*(1-CV!D$4))</f>
        <v>1518.9319043904507</v>
      </c>
      <c r="E61" s="101">
        <f>$B61*$C61*(AF!E61*blpkm*IFaf*(1-CV!E$2)+RTF!E61*blpkmrtf*IFrtf*(1-CV!E$4))</f>
        <v>1378.0080735193799</v>
      </c>
      <c r="F61" s="101">
        <f>$B61*$C61*(AF!F61*blpkm*IFaf*(1-CV!F$2)+RTF!F61*blpkmrtf*IFrtf*(1-CV!F$4))</f>
        <v>1252.2801541599226</v>
      </c>
      <c r="G61" s="101">
        <f>$B61*$C61*(AF!G61*blpkm*IFaf*(1-CV!G$2)+RTF!G61*blpkmrtf*IFrtf*(1-CV!G$4))</f>
        <v>1140.0648816104981</v>
      </c>
      <c r="H61" s="101">
        <f>$B61*$C61*(AF!H61*blpkm*IFaf*(1-CV!H$2)+RTF!H61*blpkmrtf*IFrtf*(1-CV!H$4))</f>
        <v>1676.7973383428402</v>
      </c>
      <c r="I61" s="101">
        <f>$B61*$C61*(AF!I61*blpkm*IFaf*(1-CV!I$2)+RTF!I61*blpkmrtf*IFrtf*(1-CV!I$4))</f>
        <v>1853.2653627949317</v>
      </c>
      <c r="J61" s="101">
        <f>$B61*$C61*(AF!J61*blpkm*IFaf*(1-CV!J$2)+RTF!J61*blpkmrtf*IFrtf*(1-CV!J$4))</f>
        <v>2049.6136820807901</v>
      </c>
      <c r="K61" s="101">
        <f>$B61*$C61*(AF!K61*blpkm*IFaf*(1-CV!K$2)+RTF!K61*blpkmrtf*IFrtf*(1-CV!K$4))</f>
        <v>1378.0080735193799</v>
      </c>
      <c r="L61" s="101">
        <f>$B61*$C61*(AF!L61*blpkm*IFaf*(1-CV!L$2)+RTF!L61*blpkmrtf*IFrtf*(1-CV!L$4))</f>
        <v>1252.2801541599226</v>
      </c>
      <c r="M61" s="101">
        <f>$B61*$C61*(AF!M61*blpkm*IFaf*(1-CV!M$2)+RTF!M61*blpkmrtf*IFrtf*(1-CV!M$4))</f>
        <v>1140.0648816104981</v>
      </c>
      <c r="N61" s="101">
        <f>$B61*$C61*(AF!N61*blpkm*IFaf*(1-CV!N$2)+RTF!N61*blpkmrtf*IFrtf*(1-CV!N$4))</f>
        <v>1676.7973383428402</v>
      </c>
      <c r="O61" s="101">
        <f>$B61*$C61*(AF!O61*blpkm*IFaf*(1-CV!O$2)+RTF!O61*blpkmrtf*IFrtf*(1-CV!O$4))</f>
        <v>1853.2653627949317</v>
      </c>
      <c r="P61" s="101">
        <f>$B61*$C61*(AF!P61*blpkm*IFaf*(1-CV!P$2)+RTF!P61*blpkmrtf*IFrtf*(1-CV!P$4))</f>
        <v>1518.9319043904507</v>
      </c>
      <c r="Q61" s="101">
        <f>$B61*$C61*(AF!Q61*blpkm*IFaf*(1-CV!Q$2)+RTF!Q61*blpkmrtf*IFrtf*(1-CV!Q$4))</f>
        <v>1378.0080735193799</v>
      </c>
      <c r="R61" s="101">
        <f>$B61*$C61*(AF!R61*blpkm*IFaf*(1-CV!R$2)+RTF!R61*blpkmrtf*IFrtf*(1-CV!R$4))</f>
        <v>1252.2801541599226</v>
      </c>
      <c r="S61" s="101">
        <f>$B61*$C61*(AF!S61*blpkm*IFaf*(1-CV!S$2)+RTF!S61*blpkmrtf*IFrtf*(1-CV!S$4))</f>
        <v>1140.0648816104981</v>
      </c>
      <c r="T61" s="101">
        <f>$B61*$C61*(AF!T61*blpkm*IFaf*(1-CV!T$2)+RTF!T61*blpkmrtf*IFrtf*(1-CV!T$4))</f>
        <v>1676.7973383428402</v>
      </c>
      <c r="U61" s="101">
        <f>$B61*$C61*(AF!U61*blpkm*IFaf*(1-CV!U$2)+RTF!U61*blpkmrtf*IFrtf*(1-CV!U$4))</f>
        <v>1853.2653627949317</v>
      </c>
      <c r="V61" s="101">
        <f>$B61*$C61*(AF!V61*blpkm*IFaf*(1-CV!V$2)+RTF!V61*blpkmrtf*IFrtf*(1-CV!V$4))</f>
        <v>1518.9319043904507</v>
      </c>
      <c r="W61" s="101">
        <f>$B61*$C61*(AF!W61*blpkm*IFaf*(1-CV!W$2)+RTF!W61*blpkmrtf*IFrtf*(1-CV!W$4))</f>
        <v>1378.0080735193799</v>
      </c>
      <c r="X61" s="101">
        <f>$B61*$C61*(AF!X61*blpkm*IFaf*(1-CV!X$2)+RTF!X61*blpkmrtf*IFrtf*(1-CV!X$4))</f>
        <v>1252.2801541599226</v>
      </c>
      <c r="Y61" s="101">
        <f>$B61*$C61*(AF!Y61*blpkm*IFaf*(1-CV!Y$2)+RTF!Y61*blpkmrtf*IFrtf*(1-CV!Y$4))</f>
        <v>1140.0648816104981</v>
      </c>
      <c r="Z61" s="101">
        <f>$B61*$C61*(AF!Z61*blpkm*IFaf*(1-CV!Z$2)+RTF!Z61*blpkmrtf*IFrtf*(1-CV!Z$4))</f>
        <v>1676.7973383428402</v>
      </c>
      <c r="AA61" s="101">
        <f>$B61*$C61*(AF!AA61*blpkm*IFaf*(1-CV!AA$2)+RTF!AA61*blpkmrtf*IFrtf*(1-CV!AA$4))</f>
        <v>1853.2653627949317</v>
      </c>
      <c r="AB61" s="101">
        <f>$B61*$C61*(AF!AB61*blpkm*IFaf*(1-CV!AB$2)+RTF!AB61*blpkmrtf*IFrtf*(1-CV!AB$4))</f>
        <v>1518.9319043904507</v>
      </c>
      <c r="AC61" s="101">
        <f>$B61*$C61*(AF!AC61*blpkm*IFaf*(1-CV!AC$2)+RTF!AC61*blpkmrtf*IFrtf*(1-CV!AC$4))</f>
        <v>1378.0080735193799</v>
      </c>
      <c r="AD61" s="101">
        <f>$B61*$C61*(AF!AD61*blpkm*IFaf*(1-CV!AD$2)+RTF!AD61*blpkmrtf*IFrtf*(1-CV!AD$4))</f>
        <v>1252.2801541599226</v>
      </c>
      <c r="AE61" s="101">
        <f>$B61*$C61*(AF!AE61*blpkm*IFaf*(1-CV!AE$2)+RTF!AE61*blpkmrtf*IFrtf*(1-CV!AE$4))</f>
        <v>1140.0648816104981</v>
      </c>
      <c r="AF61" s="101">
        <f>$B61*$C61*(AF!AF61*blpkm*IFaf*(1-CV!AF$2)+RTF!AF61*blpkmrtf*IFrtf*(1-CV!AF$4))</f>
        <v>1676.7973383428402</v>
      </c>
      <c r="AG61" s="101">
        <f>$B61*$C61*(AF!AG61*blpkm*IFaf*(1-CV!AG$2)+RTF!AG61*blpkmrtf*IFrtf*(1-CV!AG$4))</f>
        <v>1853.2653627949317</v>
      </c>
      <c r="AH61" s="101">
        <f>$B61*$C61*(AF!AH61*blpkm*IFaf*(1-CV!AH$2)+RTF!AH61*blpkmrtf*IFrtf*(1-CV!AH$4))</f>
        <v>1518.9319043904507</v>
      </c>
      <c r="AI61" s="101">
        <f>$B61*$C61*(AF!AI61*blpkm*IFaf*(1-CV!AI$2)+RTF!AI61*blpkmrtf*IFrtf*(1-CV!AI$4))</f>
        <v>1378.0080735193799</v>
      </c>
      <c r="AJ61" s="101">
        <f>$B61*$C61*(AF!AJ61*blpkm*IFaf*(1-CV!AJ$2)+RTF!AJ61*blpkmrtf*IFrtf*(1-CV!AJ$4))</f>
        <v>1252.2801541599226</v>
      </c>
      <c r="AK61" s="101">
        <f>$B61*$C61*(AF!AK61*blpkm*IFaf*(1-CV!AK$2)+RTF!AK61*blpkmrtf*IFrtf*(1-CV!AK$4))</f>
        <v>1140.0648816104981</v>
      </c>
      <c r="AL61" s="101">
        <f>$B61*$C61*(AF!AL61*blpkm*IFaf*(1-CV!AL$2)+RTF!AL61*blpkmrtf*IFrtf*(1-CV!AL$4))</f>
        <v>1676.7973383428402</v>
      </c>
      <c r="AM61" s="101">
        <f>$B61*$C61*(AF!AM61*blpkm*IFaf*(1-CV!AM$2)+RTF!AM61*blpkmrtf*IFrtf*(1-CV!AM$4))</f>
        <v>1853.2653627949317</v>
      </c>
      <c r="AN61" s="101">
        <f>$B61*$C61*(AF!AN61*blpkm*IFaf*(1-CV!AN$2)+RTF!AN61*blpkmrtf*IFrtf*(1-CV!AN$4))</f>
        <v>1518.9319043904507</v>
      </c>
      <c r="AO61" s="101">
        <f>$B61*$C61*(AF!AO61*blpkm*IFaf*(1-CV!AO$2)+RTF!AO61*blpkmrtf*IFrtf*(1-CV!AO$4))</f>
        <v>1378.0080735193799</v>
      </c>
      <c r="AP61" s="101">
        <f>$B61*$C61*(AF!AP61*blpkm*IFaf*(1-CV!AP$2)+RTF!AP61*blpkmrtf*IFrtf*(1-CV!AP$4))</f>
        <v>1252.2801541599226</v>
      </c>
      <c r="AQ61" s="101">
        <f>$B61*$C61*(AF!AQ61*blpkm*IFaf*(1-CV!AQ$2)+RTF!AQ61*blpkmrtf*IFrtf*(1-CV!AQ$4))</f>
        <v>1140.0648816104981</v>
      </c>
      <c r="AR61" s="101">
        <f>$B61*$C61*(AF!AR61*blpkm*IFaf*(1-CV!AR$2)+RTF!AR61*blpkmrtf*IFrtf*(1-CV!AR$4))</f>
        <v>1676.7973383428402</v>
      </c>
      <c r="AS61" s="101">
        <f>$B61*$C61*(AF!AS61*blpkm*IFaf*(1-CV!AS$2)+RTF!AS61*blpkmrtf*IFrtf*(1-CV!AS$4))</f>
        <v>1853.2653627949317</v>
      </c>
      <c r="AT61" s="101">
        <f>$B61*$C61*(AF!AT61*blpkm*IFaf*(1-CV!AT$2)+RTF!AT61*blpkmrtf*IFrtf*(1-CV!AT$4))</f>
        <v>1518.9319043904507</v>
      </c>
      <c r="AU61" s="91"/>
      <c r="AV61" s="90"/>
      <c r="AW61" s="91"/>
      <c r="AX61" s="91"/>
      <c r="AY61" s="91"/>
      <c r="AZ61" s="91"/>
      <c r="BA61" s="91"/>
      <c r="BB61" s="91"/>
    </row>
    <row r="62" spans="1:54" x14ac:dyDescent="0.25">
      <c r="A62" s="91">
        <f>pipesizes!A55</f>
        <v>1000</v>
      </c>
      <c r="B62" s="94">
        <f>pipesizes!N55/1000</f>
        <v>2.7902539191929123</v>
      </c>
      <c r="C62" s="95">
        <f>pipesizes!M55</f>
        <v>762.5</v>
      </c>
      <c r="D62" s="101">
        <f>$B62*$C62*(AF!D62*blpkm*IFaf*(1-CV!D$2)+RTF!D62*blpkmrtf*IFrtf*(1-CV!D$4))</f>
        <v>42.842352298504998</v>
      </c>
      <c r="E62" s="101">
        <f>$B62*$C62*(AF!E62*blpkm*IFaf*(1-CV!E$2)+RTF!E62*blpkmrtf*IFrtf*(1-CV!E$4))</f>
        <v>38.867514195505109</v>
      </c>
      <c r="F62" s="101">
        <f>$B62*$C62*(AF!F62*blpkm*IFaf*(1-CV!F$2)+RTF!F62*blpkmrtf*IFrtf*(1-CV!F$4))</f>
        <v>35.32128555985242</v>
      </c>
      <c r="G62" s="101">
        <f>$B62*$C62*(AF!G62*blpkm*IFaf*(1-CV!G$2)+RTF!G62*blpkmrtf*IFrtf*(1-CV!G$4))</f>
        <v>32.156188937720117</v>
      </c>
      <c r="H62" s="101">
        <f>$B62*$C62*(AF!H62*blpkm*IFaf*(1-CV!H$2)+RTF!H62*blpkmrtf*IFrtf*(1-CV!H$4))</f>
        <v>47.295038108576769</v>
      </c>
      <c r="I62" s="101">
        <f>$B62*$C62*(AF!I62*blpkm*IFaf*(1-CV!I$2)+RTF!I62*blpkmrtf*IFrtf*(1-CV!I$4))</f>
        <v>52.272420735898471</v>
      </c>
      <c r="J62" s="101">
        <f>$B62*$C62*(AF!J62*blpkm*IFaf*(1-CV!J$2)+RTF!J62*blpkmrtf*IFrtf*(1-CV!J$4))</f>
        <v>57.810538569719235</v>
      </c>
      <c r="K62" s="101">
        <f>$B62*$C62*(AF!K62*blpkm*IFaf*(1-CV!K$2)+RTF!K62*blpkmrtf*IFrtf*(1-CV!K$4))</f>
        <v>38.867514195505109</v>
      </c>
      <c r="L62" s="101">
        <f>$B62*$C62*(AF!L62*blpkm*IFaf*(1-CV!L$2)+RTF!L62*blpkmrtf*IFrtf*(1-CV!L$4))</f>
        <v>35.32128555985242</v>
      </c>
      <c r="M62" s="101">
        <f>$B62*$C62*(AF!M62*blpkm*IFaf*(1-CV!M$2)+RTF!M62*blpkmrtf*IFrtf*(1-CV!M$4))</f>
        <v>32.156188937720117</v>
      </c>
      <c r="N62" s="101">
        <f>$B62*$C62*(AF!N62*blpkm*IFaf*(1-CV!N$2)+RTF!N62*blpkmrtf*IFrtf*(1-CV!N$4))</f>
        <v>47.295038108576769</v>
      </c>
      <c r="O62" s="101">
        <f>$B62*$C62*(AF!O62*blpkm*IFaf*(1-CV!O$2)+RTF!O62*blpkmrtf*IFrtf*(1-CV!O$4))</f>
        <v>52.272420735898471</v>
      </c>
      <c r="P62" s="101">
        <f>$B62*$C62*(AF!P62*blpkm*IFaf*(1-CV!P$2)+RTF!P62*blpkmrtf*IFrtf*(1-CV!P$4))</f>
        <v>42.842352298504998</v>
      </c>
      <c r="Q62" s="101">
        <f>$B62*$C62*(AF!Q62*blpkm*IFaf*(1-CV!Q$2)+RTF!Q62*blpkmrtf*IFrtf*(1-CV!Q$4))</f>
        <v>38.867514195505109</v>
      </c>
      <c r="R62" s="101">
        <f>$B62*$C62*(AF!R62*blpkm*IFaf*(1-CV!R$2)+RTF!R62*blpkmrtf*IFrtf*(1-CV!R$4))</f>
        <v>35.32128555985242</v>
      </c>
      <c r="S62" s="101">
        <f>$B62*$C62*(AF!S62*blpkm*IFaf*(1-CV!S$2)+RTF!S62*blpkmrtf*IFrtf*(1-CV!S$4))</f>
        <v>32.156188937720117</v>
      </c>
      <c r="T62" s="101">
        <f>$B62*$C62*(AF!T62*blpkm*IFaf*(1-CV!T$2)+RTF!T62*blpkmrtf*IFrtf*(1-CV!T$4))</f>
        <v>47.295038108576769</v>
      </c>
      <c r="U62" s="101">
        <f>$B62*$C62*(AF!U62*blpkm*IFaf*(1-CV!U$2)+RTF!U62*blpkmrtf*IFrtf*(1-CV!U$4))</f>
        <v>52.272420735898471</v>
      </c>
      <c r="V62" s="101">
        <f>$B62*$C62*(AF!V62*blpkm*IFaf*(1-CV!V$2)+RTF!V62*blpkmrtf*IFrtf*(1-CV!V$4))</f>
        <v>42.842352298504998</v>
      </c>
      <c r="W62" s="101">
        <f>$B62*$C62*(AF!W62*blpkm*IFaf*(1-CV!W$2)+RTF!W62*blpkmrtf*IFrtf*(1-CV!W$4))</f>
        <v>38.867514195505109</v>
      </c>
      <c r="X62" s="101">
        <f>$B62*$C62*(AF!X62*blpkm*IFaf*(1-CV!X$2)+RTF!X62*blpkmrtf*IFrtf*(1-CV!X$4))</f>
        <v>35.32128555985242</v>
      </c>
      <c r="Y62" s="101">
        <f>$B62*$C62*(AF!Y62*blpkm*IFaf*(1-CV!Y$2)+RTF!Y62*blpkmrtf*IFrtf*(1-CV!Y$4))</f>
        <v>32.156188937720117</v>
      </c>
      <c r="Z62" s="101">
        <f>$B62*$C62*(AF!Z62*blpkm*IFaf*(1-CV!Z$2)+RTF!Z62*blpkmrtf*IFrtf*(1-CV!Z$4))</f>
        <v>47.295038108576769</v>
      </c>
      <c r="AA62" s="101">
        <f>$B62*$C62*(AF!AA62*blpkm*IFaf*(1-CV!AA$2)+RTF!AA62*blpkmrtf*IFrtf*(1-CV!AA$4))</f>
        <v>52.272420735898471</v>
      </c>
      <c r="AB62" s="101">
        <f>$B62*$C62*(AF!AB62*blpkm*IFaf*(1-CV!AB$2)+RTF!AB62*blpkmrtf*IFrtf*(1-CV!AB$4))</f>
        <v>42.842352298504998</v>
      </c>
      <c r="AC62" s="101">
        <f>$B62*$C62*(AF!AC62*blpkm*IFaf*(1-CV!AC$2)+RTF!AC62*blpkmrtf*IFrtf*(1-CV!AC$4))</f>
        <v>38.867514195505109</v>
      </c>
      <c r="AD62" s="101">
        <f>$B62*$C62*(AF!AD62*blpkm*IFaf*(1-CV!AD$2)+RTF!AD62*blpkmrtf*IFrtf*(1-CV!AD$4))</f>
        <v>35.32128555985242</v>
      </c>
      <c r="AE62" s="101">
        <f>$B62*$C62*(AF!AE62*blpkm*IFaf*(1-CV!AE$2)+RTF!AE62*blpkmrtf*IFrtf*(1-CV!AE$4))</f>
        <v>32.156188937720117</v>
      </c>
      <c r="AF62" s="101">
        <f>$B62*$C62*(AF!AF62*blpkm*IFaf*(1-CV!AF$2)+RTF!AF62*blpkmrtf*IFrtf*(1-CV!AF$4))</f>
        <v>47.295038108576769</v>
      </c>
      <c r="AG62" s="101">
        <f>$B62*$C62*(AF!AG62*blpkm*IFaf*(1-CV!AG$2)+RTF!AG62*blpkmrtf*IFrtf*(1-CV!AG$4))</f>
        <v>52.272420735898471</v>
      </c>
      <c r="AH62" s="101">
        <f>$B62*$C62*(AF!AH62*blpkm*IFaf*(1-CV!AH$2)+RTF!AH62*blpkmrtf*IFrtf*(1-CV!AH$4))</f>
        <v>42.842352298504998</v>
      </c>
      <c r="AI62" s="101">
        <f>$B62*$C62*(AF!AI62*blpkm*IFaf*(1-CV!AI$2)+RTF!AI62*blpkmrtf*IFrtf*(1-CV!AI$4))</f>
        <v>38.867514195505109</v>
      </c>
      <c r="AJ62" s="101">
        <f>$B62*$C62*(AF!AJ62*blpkm*IFaf*(1-CV!AJ$2)+RTF!AJ62*blpkmrtf*IFrtf*(1-CV!AJ$4))</f>
        <v>35.32128555985242</v>
      </c>
      <c r="AK62" s="101">
        <f>$B62*$C62*(AF!AK62*blpkm*IFaf*(1-CV!AK$2)+RTF!AK62*blpkmrtf*IFrtf*(1-CV!AK$4))</f>
        <v>32.156188937720117</v>
      </c>
      <c r="AL62" s="101">
        <f>$B62*$C62*(AF!AL62*blpkm*IFaf*(1-CV!AL$2)+RTF!AL62*blpkmrtf*IFrtf*(1-CV!AL$4))</f>
        <v>47.295038108576769</v>
      </c>
      <c r="AM62" s="101">
        <f>$B62*$C62*(AF!AM62*blpkm*IFaf*(1-CV!AM$2)+RTF!AM62*blpkmrtf*IFrtf*(1-CV!AM$4))</f>
        <v>52.272420735898471</v>
      </c>
      <c r="AN62" s="101">
        <f>$B62*$C62*(AF!AN62*blpkm*IFaf*(1-CV!AN$2)+RTF!AN62*blpkmrtf*IFrtf*(1-CV!AN$4))</f>
        <v>42.842352298504998</v>
      </c>
      <c r="AO62" s="101">
        <f>$B62*$C62*(AF!AO62*blpkm*IFaf*(1-CV!AO$2)+RTF!AO62*blpkmrtf*IFrtf*(1-CV!AO$4))</f>
        <v>38.867514195505109</v>
      </c>
      <c r="AP62" s="101">
        <f>$B62*$C62*(AF!AP62*blpkm*IFaf*(1-CV!AP$2)+RTF!AP62*blpkmrtf*IFrtf*(1-CV!AP$4))</f>
        <v>35.32128555985242</v>
      </c>
      <c r="AQ62" s="101">
        <f>$B62*$C62*(AF!AQ62*blpkm*IFaf*(1-CV!AQ$2)+RTF!AQ62*blpkmrtf*IFrtf*(1-CV!AQ$4))</f>
        <v>32.156188937720117</v>
      </c>
      <c r="AR62" s="101">
        <f>$B62*$C62*(AF!AR62*blpkm*IFaf*(1-CV!AR$2)+RTF!AR62*blpkmrtf*IFrtf*(1-CV!AR$4))</f>
        <v>47.295038108576769</v>
      </c>
      <c r="AS62" s="101">
        <f>$B62*$C62*(AF!AS62*blpkm*IFaf*(1-CV!AS$2)+RTF!AS62*blpkmrtf*IFrtf*(1-CV!AS$4))</f>
        <v>52.272420735898471</v>
      </c>
      <c r="AT62" s="101">
        <f>$B62*$C62*(AF!AT62*blpkm*IFaf*(1-CV!AT$2)+RTF!AT62*blpkmrtf*IFrtf*(1-CV!AT$4))</f>
        <v>42.842352298504998</v>
      </c>
      <c r="AU62" s="91"/>
      <c r="AV62" s="90"/>
      <c r="AW62" s="91"/>
      <c r="AX62" s="91"/>
      <c r="AY62" s="91"/>
      <c r="AZ62" s="91"/>
      <c r="BA62" s="91"/>
      <c r="BB62" s="91"/>
    </row>
    <row r="63" spans="1:54" x14ac:dyDescent="0.25">
      <c r="A63" s="91">
        <f>pipesizes!A56</f>
        <v>1050</v>
      </c>
      <c r="B63" s="94">
        <f>pipesizes!N56/1000</f>
        <v>44.363061818611222</v>
      </c>
      <c r="C63" s="95">
        <f>pipesizes!M56</f>
        <v>840.65625</v>
      </c>
      <c r="D63" s="101">
        <f>$B63*$C63*(AF!D63*blpkm*IFaf*(1-CV!D$2)+RTF!D63*blpkmrtf*IFrtf*(1-CV!D$4))</f>
        <v>750.98228380427088</v>
      </c>
      <c r="E63" s="101">
        <f>$B63*$C63*(AF!E63*blpkm*IFaf*(1-CV!E$2)+RTF!E63*blpkmrtf*IFrtf*(1-CV!E$4))</f>
        <v>681.30746820253148</v>
      </c>
      <c r="F63" s="101">
        <f>$B63*$C63*(AF!F63*blpkm*IFaf*(1-CV!F$2)+RTF!F63*blpkmrtf*IFrtf*(1-CV!F$4))</f>
        <v>619.14573485187475</v>
      </c>
      <c r="G63" s="101">
        <f>$B63*$C63*(AF!G63*blpkm*IFaf*(1-CV!G$2)+RTF!G63*blpkmrtf*IFrtf*(1-CV!G$4))</f>
        <v>563.664852915496</v>
      </c>
      <c r="H63" s="101">
        <f>$B63*$C63*(AF!H63*blpkm*IFaf*(1-CV!H$2)+RTF!H63*blpkmrtf*IFrtf*(1-CV!H$4))</f>
        <v>829.03327725607653</v>
      </c>
      <c r="I63" s="101">
        <f>$B63*$C63*(AF!I63*blpkm*IFaf*(1-CV!I$2)+RTF!I63*blpkmrtf*IFrtf*(1-CV!I$4))</f>
        <v>916.28166517814191</v>
      </c>
      <c r="J63" s="101">
        <f>$B63*$C63*(AF!J63*blpkm*IFaf*(1-CV!J$2)+RTF!J63*blpkmrtf*IFrtf*(1-CV!J$4))</f>
        <v>1013.3591633939673</v>
      </c>
      <c r="K63" s="101">
        <f>$B63*$C63*(AF!K63*blpkm*IFaf*(1-CV!K$2)+RTF!K63*blpkmrtf*IFrtf*(1-CV!K$4))</f>
        <v>681.30746820253148</v>
      </c>
      <c r="L63" s="101">
        <f>$B63*$C63*(AF!L63*blpkm*IFaf*(1-CV!L$2)+RTF!L63*blpkmrtf*IFrtf*(1-CV!L$4))</f>
        <v>619.14573485187475</v>
      </c>
      <c r="M63" s="101">
        <f>$B63*$C63*(AF!M63*blpkm*IFaf*(1-CV!M$2)+RTF!M63*blpkmrtf*IFrtf*(1-CV!M$4))</f>
        <v>563.664852915496</v>
      </c>
      <c r="N63" s="101">
        <f>$B63*$C63*(AF!N63*blpkm*IFaf*(1-CV!N$2)+RTF!N63*blpkmrtf*IFrtf*(1-CV!N$4))</f>
        <v>829.03327725607653</v>
      </c>
      <c r="O63" s="101">
        <f>$B63*$C63*(AF!O63*blpkm*IFaf*(1-CV!O$2)+RTF!O63*blpkmrtf*IFrtf*(1-CV!O$4))</f>
        <v>916.28166517814191</v>
      </c>
      <c r="P63" s="101">
        <f>$B63*$C63*(AF!P63*blpkm*IFaf*(1-CV!P$2)+RTF!P63*blpkmrtf*IFrtf*(1-CV!P$4))</f>
        <v>750.98228380427088</v>
      </c>
      <c r="Q63" s="101">
        <f>$B63*$C63*(AF!Q63*blpkm*IFaf*(1-CV!Q$2)+RTF!Q63*blpkmrtf*IFrtf*(1-CV!Q$4))</f>
        <v>681.30746820253148</v>
      </c>
      <c r="R63" s="101">
        <f>$B63*$C63*(AF!R63*blpkm*IFaf*(1-CV!R$2)+RTF!R63*blpkmrtf*IFrtf*(1-CV!R$4))</f>
        <v>619.14573485187475</v>
      </c>
      <c r="S63" s="101">
        <f>$B63*$C63*(AF!S63*blpkm*IFaf*(1-CV!S$2)+RTF!S63*blpkmrtf*IFrtf*(1-CV!S$4))</f>
        <v>563.664852915496</v>
      </c>
      <c r="T63" s="101">
        <f>$B63*$C63*(AF!T63*blpkm*IFaf*(1-CV!T$2)+RTF!T63*blpkmrtf*IFrtf*(1-CV!T$4))</f>
        <v>829.03327725607653</v>
      </c>
      <c r="U63" s="101">
        <f>$B63*$C63*(AF!U63*blpkm*IFaf*(1-CV!U$2)+RTF!U63*blpkmrtf*IFrtf*(1-CV!U$4))</f>
        <v>916.28166517814191</v>
      </c>
      <c r="V63" s="101">
        <f>$B63*$C63*(AF!V63*blpkm*IFaf*(1-CV!V$2)+RTF!V63*blpkmrtf*IFrtf*(1-CV!V$4))</f>
        <v>750.98228380427088</v>
      </c>
      <c r="W63" s="101">
        <f>$B63*$C63*(AF!W63*blpkm*IFaf*(1-CV!W$2)+RTF!W63*blpkmrtf*IFrtf*(1-CV!W$4))</f>
        <v>681.30746820253148</v>
      </c>
      <c r="X63" s="101">
        <f>$B63*$C63*(AF!X63*blpkm*IFaf*(1-CV!X$2)+RTF!X63*blpkmrtf*IFrtf*(1-CV!X$4))</f>
        <v>619.14573485187475</v>
      </c>
      <c r="Y63" s="101">
        <f>$B63*$C63*(AF!Y63*blpkm*IFaf*(1-CV!Y$2)+RTF!Y63*blpkmrtf*IFrtf*(1-CV!Y$4))</f>
        <v>563.664852915496</v>
      </c>
      <c r="Z63" s="101">
        <f>$B63*$C63*(AF!Z63*blpkm*IFaf*(1-CV!Z$2)+RTF!Z63*blpkmrtf*IFrtf*(1-CV!Z$4))</f>
        <v>829.03327725607653</v>
      </c>
      <c r="AA63" s="101">
        <f>$B63*$C63*(AF!AA63*blpkm*IFaf*(1-CV!AA$2)+RTF!AA63*blpkmrtf*IFrtf*(1-CV!AA$4))</f>
        <v>916.28166517814191</v>
      </c>
      <c r="AB63" s="101">
        <f>$B63*$C63*(AF!AB63*blpkm*IFaf*(1-CV!AB$2)+RTF!AB63*blpkmrtf*IFrtf*(1-CV!AB$4))</f>
        <v>750.98228380427088</v>
      </c>
      <c r="AC63" s="101">
        <f>$B63*$C63*(AF!AC63*blpkm*IFaf*(1-CV!AC$2)+RTF!AC63*blpkmrtf*IFrtf*(1-CV!AC$4))</f>
        <v>681.30746820253148</v>
      </c>
      <c r="AD63" s="101">
        <f>$B63*$C63*(AF!AD63*blpkm*IFaf*(1-CV!AD$2)+RTF!AD63*blpkmrtf*IFrtf*(1-CV!AD$4))</f>
        <v>619.14573485187475</v>
      </c>
      <c r="AE63" s="101">
        <f>$B63*$C63*(AF!AE63*blpkm*IFaf*(1-CV!AE$2)+RTF!AE63*blpkmrtf*IFrtf*(1-CV!AE$4))</f>
        <v>563.664852915496</v>
      </c>
      <c r="AF63" s="101">
        <f>$B63*$C63*(AF!AF63*blpkm*IFaf*(1-CV!AF$2)+RTF!AF63*blpkmrtf*IFrtf*(1-CV!AF$4))</f>
        <v>829.03327725607653</v>
      </c>
      <c r="AG63" s="101">
        <f>$B63*$C63*(AF!AG63*blpkm*IFaf*(1-CV!AG$2)+RTF!AG63*blpkmrtf*IFrtf*(1-CV!AG$4))</f>
        <v>916.28166517814191</v>
      </c>
      <c r="AH63" s="101">
        <f>$B63*$C63*(AF!AH63*blpkm*IFaf*(1-CV!AH$2)+RTF!AH63*blpkmrtf*IFrtf*(1-CV!AH$4))</f>
        <v>750.98228380427088</v>
      </c>
      <c r="AI63" s="101">
        <f>$B63*$C63*(AF!AI63*blpkm*IFaf*(1-CV!AI$2)+RTF!AI63*blpkmrtf*IFrtf*(1-CV!AI$4))</f>
        <v>681.30746820253148</v>
      </c>
      <c r="AJ63" s="101">
        <f>$B63*$C63*(AF!AJ63*blpkm*IFaf*(1-CV!AJ$2)+RTF!AJ63*blpkmrtf*IFrtf*(1-CV!AJ$4))</f>
        <v>619.14573485187475</v>
      </c>
      <c r="AK63" s="101">
        <f>$B63*$C63*(AF!AK63*blpkm*IFaf*(1-CV!AK$2)+RTF!AK63*blpkmrtf*IFrtf*(1-CV!AK$4))</f>
        <v>563.664852915496</v>
      </c>
      <c r="AL63" s="101">
        <f>$B63*$C63*(AF!AL63*blpkm*IFaf*(1-CV!AL$2)+RTF!AL63*blpkmrtf*IFrtf*(1-CV!AL$4))</f>
        <v>829.03327725607653</v>
      </c>
      <c r="AM63" s="101">
        <f>$B63*$C63*(AF!AM63*blpkm*IFaf*(1-CV!AM$2)+RTF!AM63*blpkmrtf*IFrtf*(1-CV!AM$4))</f>
        <v>916.28166517814191</v>
      </c>
      <c r="AN63" s="101">
        <f>$B63*$C63*(AF!AN63*blpkm*IFaf*(1-CV!AN$2)+RTF!AN63*blpkmrtf*IFrtf*(1-CV!AN$4))</f>
        <v>750.98228380427088</v>
      </c>
      <c r="AO63" s="101">
        <f>$B63*$C63*(AF!AO63*blpkm*IFaf*(1-CV!AO$2)+RTF!AO63*blpkmrtf*IFrtf*(1-CV!AO$4))</f>
        <v>681.30746820253148</v>
      </c>
      <c r="AP63" s="101">
        <f>$B63*$C63*(AF!AP63*blpkm*IFaf*(1-CV!AP$2)+RTF!AP63*blpkmrtf*IFrtf*(1-CV!AP$4))</f>
        <v>619.14573485187475</v>
      </c>
      <c r="AQ63" s="101">
        <f>$B63*$C63*(AF!AQ63*blpkm*IFaf*(1-CV!AQ$2)+RTF!AQ63*blpkmrtf*IFrtf*(1-CV!AQ$4))</f>
        <v>563.664852915496</v>
      </c>
      <c r="AR63" s="101">
        <f>$B63*$C63*(AF!AR63*blpkm*IFaf*(1-CV!AR$2)+RTF!AR63*blpkmrtf*IFrtf*(1-CV!AR$4))</f>
        <v>829.03327725607653</v>
      </c>
      <c r="AS63" s="101">
        <f>$B63*$C63*(AF!AS63*blpkm*IFaf*(1-CV!AS$2)+RTF!AS63*blpkmrtf*IFrtf*(1-CV!AS$4))</f>
        <v>916.28166517814191</v>
      </c>
      <c r="AT63" s="101">
        <f>$B63*$C63*(AF!AT63*blpkm*IFaf*(1-CV!AT$2)+RTF!AT63*blpkmrtf*IFrtf*(1-CV!AT$4))</f>
        <v>750.98228380427088</v>
      </c>
      <c r="AU63" s="91"/>
      <c r="AV63" s="90"/>
      <c r="AW63" s="91"/>
      <c r="AX63" s="91"/>
      <c r="AY63" s="91"/>
      <c r="AZ63" s="91"/>
      <c r="BA63" s="91"/>
      <c r="BB63" s="91"/>
    </row>
    <row r="64" spans="1:54" x14ac:dyDescent="0.25">
      <c r="A64" s="91">
        <f>pipesizes!A57</f>
        <v>1200</v>
      </c>
      <c r="B64" s="94">
        <f>pipesizes!N57/1000</f>
        <v>155.85803242268798</v>
      </c>
      <c r="C64" s="95">
        <f>pipesizes!M57</f>
        <v>1098</v>
      </c>
      <c r="D64" s="101">
        <f>$B64*$C64*(AF!D64*blpkm*IFaf*(1-CV!D$2)+RTF!D64*blpkmrtf*IFrtf*(1-CV!D$4))</f>
        <v>3446.0475264458746</v>
      </c>
      <c r="E64" s="101">
        <f>$B64*$C64*(AF!E64*blpkm*IFaf*(1-CV!E$2)+RTF!E64*blpkmrtf*IFrtf*(1-CV!E$4))</f>
        <v>3126.3292972172812</v>
      </c>
      <c r="F64" s="101">
        <f>$B64*$C64*(AF!F64*blpkm*IFaf*(1-CV!F$2)+RTF!F64*blpkmrtf*IFrtf*(1-CV!F$4))</f>
        <v>2841.08649978739</v>
      </c>
      <c r="G64" s="101">
        <f>$B64*$C64*(AF!G64*blpkm*IFaf*(1-CV!G$2)+RTF!G64*blpkmrtf*IFrtf*(1-CV!G$4))</f>
        <v>2586.5002597586927</v>
      </c>
      <c r="H64" s="101">
        <f>$B64*$C64*(AF!H64*blpkm*IFaf*(1-CV!H$2)+RTF!H64*blpkmrtf*IFrtf*(1-CV!H$4))</f>
        <v>3804.2016916263406</v>
      </c>
      <c r="I64" s="101">
        <f>$B64*$C64*(AF!I64*blpkm*IFaf*(1-CV!I$2)+RTF!I64*blpkmrtf*IFrtf*(1-CV!I$4))</f>
        <v>4204.5601259986561</v>
      </c>
      <c r="J64" s="101">
        <f>$B64*$C64*(AF!J64*blpkm*IFaf*(1-CV!J$2)+RTF!J64*blpkmrtf*IFrtf*(1-CV!J$4))</f>
        <v>4650.0215966814831</v>
      </c>
      <c r="K64" s="101">
        <f>$B64*$C64*(AF!K64*blpkm*IFaf*(1-CV!K$2)+RTF!K64*blpkmrtf*IFrtf*(1-CV!K$4))</f>
        <v>3126.3292972172812</v>
      </c>
      <c r="L64" s="101">
        <f>$B64*$C64*(AF!L64*blpkm*IFaf*(1-CV!L$2)+RTF!L64*blpkmrtf*IFrtf*(1-CV!L$4))</f>
        <v>2841.08649978739</v>
      </c>
      <c r="M64" s="101">
        <f>$B64*$C64*(AF!M64*blpkm*IFaf*(1-CV!M$2)+RTF!M64*blpkmrtf*IFrtf*(1-CV!M$4))</f>
        <v>2586.5002597586927</v>
      </c>
      <c r="N64" s="101">
        <f>$B64*$C64*(AF!N64*blpkm*IFaf*(1-CV!N$2)+RTF!N64*blpkmrtf*IFrtf*(1-CV!N$4))</f>
        <v>3804.2016916263406</v>
      </c>
      <c r="O64" s="101">
        <f>$B64*$C64*(AF!O64*blpkm*IFaf*(1-CV!O$2)+RTF!O64*blpkmrtf*IFrtf*(1-CV!O$4))</f>
        <v>4204.5601259986561</v>
      </c>
      <c r="P64" s="101">
        <f>$B64*$C64*(AF!P64*blpkm*IFaf*(1-CV!P$2)+RTF!P64*blpkmrtf*IFrtf*(1-CV!P$4))</f>
        <v>3446.0475264458746</v>
      </c>
      <c r="Q64" s="101">
        <f>$B64*$C64*(AF!Q64*blpkm*IFaf*(1-CV!Q$2)+RTF!Q64*blpkmrtf*IFrtf*(1-CV!Q$4))</f>
        <v>3126.3292972172812</v>
      </c>
      <c r="R64" s="101">
        <f>$B64*$C64*(AF!R64*blpkm*IFaf*(1-CV!R$2)+RTF!R64*blpkmrtf*IFrtf*(1-CV!R$4))</f>
        <v>2841.08649978739</v>
      </c>
      <c r="S64" s="101">
        <f>$B64*$C64*(AF!S64*blpkm*IFaf*(1-CV!S$2)+RTF!S64*blpkmrtf*IFrtf*(1-CV!S$4))</f>
        <v>2586.5002597586927</v>
      </c>
      <c r="T64" s="101">
        <f>$B64*$C64*(AF!T64*blpkm*IFaf*(1-CV!T$2)+RTF!T64*blpkmrtf*IFrtf*(1-CV!T$4))</f>
        <v>3804.2016916263406</v>
      </c>
      <c r="U64" s="101">
        <f>$B64*$C64*(AF!U64*blpkm*IFaf*(1-CV!U$2)+RTF!U64*blpkmrtf*IFrtf*(1-CV!U$4))</f>
        <v>4204.5601259986561</v>
      </c>
      <c r="V64" s="101">
        <f>$B64*$C64*(AF!V64*blpkm*IFaf*(1-CV!V$2)+RTF!V64*blpkmrtf*IFrtf*(1-CV!V$4))</f>
        <v>3446.0475264458746</v>
      </c>
      <c r="W64" s="101">
        <f>$B64*$C64*(AF!W64*blpkm*IFaf*(1-CV!W$2)+RTF!W64*blpkmrtf*IFrtf*(1-CV!W$4))</f>
        <v>3126.3292972172812</v>
      </c>
      <c r="X64" s="101">
        <f>$B64*$C64*(AF!X64*blpkm*IFaf*(1-CV!X$2)+RTF!X64*blpkmrtf*IFrtf*(1-CV!X$4))</f>
        <v>2841.08649978739</v>
      </c>
      <c r="Y64" s="101">
        <f>$B64*$C64*(AF!Y64*blpkm*IFaf*(1-CV!Y$2)+RTF!Y64*blpkmrtf*IFrtf*(1-CV!Y$4))</f>
        <v>2586.5002597586927</v>
      </c>
      <c r="Z64" s="101">
        <f>$B64*$C64*(AF!Z64*blpkm*IFaf*(1-CV!Z$2)+RTF!Z64*blpkmrtf*IFrtf*(1-CV!Z$4))</f>
        <v>3804.2016916263406</v>
      </c>
      <c r="AA64" s="101">
        <f>$B64*$C64*(AF!AA64*blpkm*IFaf*(1-CV!AA$2)+RTF!AA64*blpkmrtf*IFrtf*(1-CV!AA$4))</f>
        <v>4204.5601259986561</v>
      </c>
      <c r="AB64" s="101">
        <f>$B64*$C64*(AF!AB64*blpkm*IFaf*(1-CV!AB$2)+RTF!AB64*blpkmrtf*IFrtf*(1-CV!AB$4))</f>
        <v>3446.0475264458746</v>
      </c>
      <c r="AC64" s="101">
        <f>$B64*$C64*(AF!AC64*blpkm*IFaf*(1-CV!AC$2)+RTF!AC64*blpkmrtf*IFrtf*(1-CV!AC$4))</f>
        <v>3126.3292972172812</v>
      </c>
      <c r="AD64" s="101">
        <f>$B64*$C64*(AF!AD64*blpkm*IFaf*(1-CV!AD$2)+RTF!AD64*blpkmrtf*IFrtf*(1-CV!AD$4))</f>
        <v>2841.08649978739</v>
      </c>
      <c r="AE64" s="101">
        <f>$B64*$C64*(AF!AE64*blpkm*IFaf*(1-CV!AE$2)+RTF!AE64*blpkmrtf*IFrtf*(1-CV!AE$4))</f>
        <v>2586.5002597586927</v>
      </c>
      <c r="AF64" s="101">
        <f>$B64*$C64*(AF!AF64*blpkm*IFaf*(1-CV!AF$2)+RTF!AF64*blpkmrtf*IFrtf*(1-CV!AF$4))</f>
        <v>3804.2016916263406</v>
      </c>
      <c r="AG64" s="101">
        <f>$B64*$C64*(AF!AG64*blpkm*IFaf*(1-CV!AG$2)+RTF!AG64*blpkmrtf*IFrtf*(1-CV!AG$4))</f>
        <v>4204.5601259986561</v>
      </c>
      <c r="AH64" s="101">
        <f>$B64*$C64*(AF!AH64*blpkm*IFaf*(1-CV!AH$2)+RTF!AH64*blpkmrtf*IFrtf*(1-CV!AH$4))</f>
        <v>3446.0475264458746</v>
      </c>
      <c r="AI64" s="101">
        <f>$B64*$C64*(AF!AI64*blpkm*IFaf*(1-CV!AI$2)+RTF!AI64*blpkmrtf*IFrtf*(1-CV!AI$4))</f>
        <v>3126.3292972172812</v>
      </c>
      <c r="AJ64" s="101">
        <f>$B64*$C64*(AF!AJ64*blpkm*IFaf*(1-CV!AJ$2)+RTF!AJ64*blpkmrtf*IFrtf*(1-CV!AJ$4))</f>
        <v>2841.08649978739</v>
      </c>
      <c r="AK64" s="101">
        <f>$B64*$C64*(AF!AK64*blpkm*IFaf*(1-CV!AK$2)+RTF!AK64*blpkmrtf*IFrtf*(1-CV!AK$4))</f>
        <v>2586.5002597586927</v>
      </c>
      <c r="AL64" s="101">
        <f>$B64*$C64*(AF!AL64*blpkm*IFaf*(1-CV!AL$2)+RTF!AL64*blpkmrtf*IFrtf*(1-CV!AL$4))</f>
        <v>3804.2016916263406</v>
      </c>
      <c r="AM64" s="101">
        <f>$B64*$C64*(AF!AM64*blpkm*IFaf*(1-CV!AM$2)+RTF!AM64*blpkmrtf*IFrtf*(1-CV!AM$4))</f>
        <v>4204.5601259986561</v>
      </c>
      <c r="AN64" s="101">
        <f>$B64*$C64*(AF!AN64*blpkm*IFaf*(1-CV!AN$2)+RTF!AN64*blpkmrtf*IFrtf*(1-CV!AN$4))</f>
        <v>3446.0475264458746</v>
      </c>
      <c r="AO64" s="101">
        <f>$B64*$C64*(AF!AO64*blpkm*IFaf*(1-CV!AO$2)+RTF!AO64*blpkmrtf*IFrtf*(1-CV!AO$4))</f>
        <v>3126.3292972172812</v>
      </c>
      <c r="AP64" s="101">
        <f>$B64*$C64*(AF!AP64*blpkm*IFaf*(1-CV!AP$2)+RTF!AP64*blpkmrtf*IFrtf*(1-CV!AP$4))</f>
        <v>2841.08649978739</v>
      </c>
      <c r="AQ64" s="101">
        <f>$B64*$C64*(AF!AQ64*blpkm*IFaf*(1-CV!AQ$2)+RTF!AQ64*blpkmrtf*IFrtf*(1-CV!AQ$4))</f>
        <v>2586.5002597586927</v>
      </c>
      <c r="AR64" s="101">
        <f>$B64*$C64*(AF!AR64*blpkm*IFaf*(1-CV!AR$2)+RTF!AR64*blpkmrtf*IFrtf*(1-CV!AR$4))</f>
        <v>3804.2016916263406</v>
      </c>
      <c r="AS64" s="101">
        <f>$B64*$C64*(AF!AS64*blpkm*IFaf*(1-CV!AS$2)+RTF!AS64*blpkmrtf*IFrtf*(1-CV!AS$4))</f>
        <v>4204.5601259986561</v>
      </c>
      <c r="AT64" s="101">
        <f>$B64*$C64*(AF!AT64*blpkm*IFaf*(1-CV!AT$2)+RTF!AT64*blpkmrtf*IFrtf*(1-CV!AT$4))</f>
        <v>3446.0475264458746</v>
      </c>
      <c r="AU64" s="91"/>
      <c r="AV64" s="90"/>
      <c r="AW64" s="91"/>
      <c r="AX64" s="91"/>
      <c r="AY64" s="91"/>
      <c r="AZ64" s="91"/>
      <c r="BA64" s="91"/>
      <c r="BB64" s="91"/>
    </row>
    <row r="65" spans="1:54" x14ac:dyDescent="0.25">
      <c r="A65" s="91">
        <f>pipesizes!A58</f>
        <v>1300</v>
      </c>
      <c r="B65" s="94">
        <f>pipesizes!N58/1000</f>
        <v>0.30727210518700004</v>
      </c>
      <c r="C65" s="95">
        <f>pipesizes!M58</f>
        <v>1288.625</v>
      </c>
      <c r="D65" s="101">
        <f>$B65*$C65*(AF!D65*blpkm*IFaf*(1-CV!D$2)+RTF!D65*blpkmrtf*IFrtf*(1-CV!D$4))</f>
        <v>7.9733241761337563</v>
      </c>
      <c r="E65" s="101">
        <f>$B65*$C65*(AF!E65*blpkm*IFaf*(1-CV!E$2)+RTF!E65*blpkmrtf*IFrtf*(1-CV!E$4))</f>
        <v>7.2335731810892439</v>
      </c>
      <c r="F65" s="101">
        <f>$B65*$C65*(AF!F65*blpkm*IFaf*(1-CV!F$2)+RTF!F65*blpkmrtf*IFrtf*(1-CV!F$4))</f>
        <v>6.5735900336248099</v>
      </c>
      <c r="G65" s="101">
        <f>$B65*$C65*(AF!G65*blpkm*IFaf*(1-CV!G$2)+RTF!G65*blpkmrtf*IFrtf*(1-CV!G$4))</f>
        <v>5.9845387779605073</v>
      </c>
      <c r="H65" s="101">
        <f>$B65*$C65*(AF!H65*blpkm*IFaf*(1-CV!H$2)+RTF!H65*blpkmrtf*IFrtf*(1-CV!H$4))</f>
        <v>8.8020066716887868</v>
      </c>
      <c r="I65" s="101">
        <f>$B65*$C65*(AF!I65*blpkm*IFaf*(1-CV!I$2)+RTF!I65*blpkmrtf*IFrtf*(1-CV!I$4))</f>
        <v>9.728339683465947</v>
      </c>
      <c r="J65" s="101">
        <f>$B65*$C65*(AF!J65*blpkm*IFaf*(1-CV!J$2)+RTF!J65*blpkmrtf*IFrtf*(1-CV!J$4))</f>
        <v>10.759030260561582</v>
      </c>
      <c r="K65" s="101">
        <f>$B65*$C65*(AF!K65*blpkm*IFaf*(1-CV!K$2)+RTF!K65*blpkmrtf*IFrtf*(1-CV!K$4))</f>
        <v>7.2335731810892439</v>
      </c>
      <c r="L65" s="101">
        <f>$B65*$C65*(AF!L65*blpkm*IFaf*(1-CV!L$2)+RTF!L65*blpkmrtf*IFrtf*(1-CV!L$4))</f>
        <v>6.5735900336248099</v>
      </c>
      <c r="M65" s="101">
        <f>$B65*$C65*(AF!M65*blpkm*IFaf*(1-CV!M$2)+RTF!M65*blpkmrtf*IFrtf*(1-CV!M$4))</f>
        <v>5.9845387779605073</v>
      </c>
      <c r="N65" s="101">
        <f>$B65*$C65*(AF!N65*blpkm*IFaf*(1-CV!N$2)+RTF!N65*blpkmrtf*IFrtf*(1-CV!N$4))</f>
        <v>8.8020066716887868</v>
      </c>
      <c r="O65" s="101">
        <f>$B65*$C65*(AF!O65*blpkm*IFaf*(1-CV!O$2)+RTF!O65*blpkmrtf*IFrtf*(1-CV!O$4))</f>
        <v>9.728339683465947</v>
      </c>
      <c r="P65" s="101">
        <f>$B65*$C65*(AF!P65*blpkm*IFaf*(1-CV!P$2)+RTF!P65*blpkmrtf*IFrtf*(1-CV!P$4))</f>
        <v>7.9733241761337563</v>
      </c>
      <c r="Q65" s="101">
        <f>$B65*$C65*(AF!Q65*blpkm*IFaf*(1-CV!Q$2)+RTF!Q65*blpkmrtf*IFrtf*(1-CV!Q$4))</f>
        <v>7.2335731810892439</v>
      </c>
      <c r="R65" s="101">
        <f>$B65*$C65*(AF!R65*blpkm*IFaf*(1-CV!R$2)+RTF!R65*blpkmrtf*IFrtf*(1-CV!R$4))</f>
        <v>6.5735900336248099</v>
      </c>
      <c r="S65" s="101">
        <f>$B65*$C65*(AF!S65*blpkm*IFaf*(1-CV!S$2)+RTF!S65*blpkmrtf*IFrtf*(1-CV!S$4))</f>
        <v>5.9845387779605073</v>
      </c>
      <c r="T65" s="101">
        <f>$B65*$C65*(AF!T65*blpkm*IFaf*(1-CV!T$2)+RTF!T65*blpkmrtf*IFrtf*(1-CV!T$4))</f>
        <v>8.8020066716887868</v>
      </c>
      <c r="U65" s="101">
        <f>$B65*$C65*(AF!U65*blpkm*IFaf*(1-CV!U$2)+RTF!U65*blpkmrtf*IFrtf*(1-CV!U$4))</f>
        <v>9.728339683465947</v>
      </c>
      <c r="V65" s="101">
        <f>$B65*$C65*(AF!V65*blpkm*IFaf*(1-CV!V$2)+RTF!V65*blpkmrtf*IFrtf*(1-CV!V$4))</f>
        <v>7.9733241761337563</v>
      </c>
      <c r="W65" s="101">
        <f>$B65*$C65*(AF!W65*blpkm*IFaf*(1-CV!W$2)+RTF!W65*blpkmrtf*IFrtf*(1-CV!W$4))</f>
        <v>7.2335731810892439</v>
      </c>
      <c r="X65" s="101">
        <f>$B65*$C65*(AF!X65*blpkm*IFaf*(1-CV!X$2)+RTF!X65*blpkmrtf*IFrtf*(1-CV!X$4))</f>
        <v>6.5735900336248099</v>
      </c>
      <c r="Y65" s="101">
        <f>$B65*$C65*(AF!Y65*blpkm*IFaf*(1-CV!Y$2)+RTF!Y65*blpkmrtf*IFrtf*(1-CV!Y$4))</f>
        <v>5.9845387779605073</v>
      </c>
      <c r="Z65" s="101">
        <f>$B65*$C65*(AF!Z65*blpkm*IFaf*(1-CV!Z$2)+RTF!Z65*blpkmrtf*IFrtf*(1-CV!Z$4))</f>
        <v>8.8020066716887868</v>
      </c>
      <c r="AA65" s="101">
        <f>$B65*$C65*(AF!AA65*blpkm*IFaf*(1-CV!AA$2)+RTF!AA65*blpkmrtf*IFrtf*(1-CV!AA$4))</f>
        <v>9.728339683465947</v>
      </c>
      <c r="AB65" s="101">
        <f>$B65*$C65*(AF!AB65*blpkm*IFaf*(1-CV!AB$2)+RTF!AB65*blpkmrtf*IFrtf*(1-CV!AB$4))</f>
        <v>7.9733241761337563</v>
      </c>
      <c r="AC65" s="101">
        <f>$B65*$C65*(AF!AC65*blpkm*IFaf*(1-CV!AC$2)+RTF!AC65*blpkmrtf*IFrtf*(1-CV!AC$4))</f>
        <v>7.2335731810892439</v>
      </c>
      <c r="AD65" s="101">
        <f>$B65*$C65*(AF!AD65*blpkm*IFaf*(1-CV!AD$2)+RTF!AD65*blpkmrtf*IFrtf*(1-CV!AD$4))</f>
        <v>6.5735900336248099</v>
      </c>
      <c r="AE65" s="101">
        <f>$B65*$C65*(AF!AE65*blpkm*IFaf*(1-CV!AE$2)+RTF!AE65*blpkmrtf*IFrtf*(1-CV!AE$4))</f>
        <v>5.9845387779605073</v>
      </c>
      <c r="AF65" s="101">
        <f>$B65*$C65*(AF!AF65*blpkm*IFaf*(1-CV!AF$2)+RTF!AF65*blpkmrtf*IFrtf*(1-CV!AF$4))</f>
        <v>8.8020066716887868</v>
      </c>
      <c r="AG65" s="101">
        <f>$B65*$C65*(AF!AG65*blpkm*IFaf*(1-CV!AG$2)+RTF!AG65*blpkmrtf*IFrtf*(1-CV!AG$4))</f>
        <v>9.728339683465947</v>
      </c>
      <c r="AH65" s="101">
        <f>$B65*$C65*(AF!AH65*blpkm*IFaf*(1-CV!AH$2)+RTF!AH65*blpkmrtf*IFrtf*(1-CV!AH$4))</f>
        <v>7.9733241761337563</v>
      </c>
      <c r="AI65" s="101">
        <f>$B65*$C65*(AF!AI65*blpkm*IFaf*(1-CV!AI$2)+RTF!AI65*blpkmrtf*IFrtf*(1-CV!AI$4))</f>
        <v>7.2335731810892439</v>
      </c>
      <c r="AJ65" s="101">
        <f>$B65*$C65*(AF!AJ65*blpkm*IFaf*(1-CV!AJ$2)+RTF!AJ65*blpkmrtf*IFrtf*(1-CV!AJ$4))</f>
        <v>6.5735900336248099</v>
      </c>
      <c r="AK65" s="101">
        <f>$B65*$C65*(AF!AK65*blpkm*IFaf*(1-CV!AK$2)+RTF!AK65*blpkmrtf*IFrtf*(1-CV!AK$4))</f>
        <v>5.9845387779605073</v>
      </c>
      <c r="AL65" s="101">
        <f>$B65*$C65*(AF!AL65*blpkm*IFaf*(1-CV!AL$2)+RTF!AL65*blpkmrtf*IFrtf*(1-CV!AL$4))</f>
        <v>8.8020066716887868</v>
      </c>
      <c r="AM65" s="101">
        <f>$B65*$C65*(AF!AM65*blpkm*IFaf*(1-CV!AM$2)+RTF!AM65*blpkmrtf*IFrtf*(1-CV!AM$4))</f>
        <v>9.728339683465947</v>
      </c>
      <c r="AN65" s="101">
        <f>$B65*$C65*(AF!AN65*blpkm*IFaf*(1-CV!AN$2)+RTF!AN65*blpkmrtf*IFrtf*(1-CV!AN$4))</f>
        <v>7.9733241761337563</v>
      </c>
      <c r="AO65" s="101">
        <f>$B65*$C65*(AF!AO65*blpkm*IFaf*(1-CV!AO$2)+RTF!AO65*blpkmrtf*IFrtf*(1-CV!AO$4))</f>
        <v>7.2335731810892439</v>
      </c>
      <c r="AP65" s="101">
        <f>$B65*$C65*(AF!AP65*blpkm*IFaf*(1-CV!AP$2)+RTF!AP65*blpkmrtf*IFrtf*(1-CV!AP$4))</f>
        <v>6.5735900336248099</v>
      </c>
      <c r="AQ65" s="101">
        <f>$B65*$C65*(AF!AQ65*blpkm*IFaf*(1-CV!AQ$2)+RTF!AQ65*blpkmrtf*IFrtf*(1-CV!AQ$4))</f>
        <v>5.9845387779605073</v>
      </c>
      <c r="AR65" s="101">
        <f>$B65*$C65*(AF!AR65*blpkm*IFaf*(1-CV!AR$2)+RTF!AR65*blpkmrtf*IFrtf*(1-CV!AR$4))</f>
        <v>8.8020066716887868</v>
      </c>
      <c r="AS65" s="101">
        <f>$B65*$C65*(AF!AS65*blpkm*IFaf*(1-CV!AS$2)+RTF!AS65*blpkmrtf*IFrtf*(1-CV!AS$4))</f>
        <v>9.728339683465947</v>
      </c>
      <c r="AT65" s="101">
        <f>$B65*$C65*(AF!AT65*blpkm*IFaf*(1-CV!AT$2)+RTF!AT65*blpkmrtf*IFrtf*(1-CV!AT$4))</f>
        <v>7.9733241761337563</v>
      </c>
      <c r="AU65" s="91"/>
      <c r="AV65" s="90"/>
      <c r="AW65" s="91"/>
      <c r="AX65" s="91"/>
      <c r="AY65" s="91"/>
      <c r="AZ65" s="91"/>
      <c r="BA65" s="91"/>
      <c r="BB65" s="91"/>
    </row>
    <row r="66" spans="1:54" x14ac:dyDescent="0.25">
      <c r="A66" s="91">
        <f>pipesizes!A59</f>
        <v>1350</v>
      </c>
      <c r="B66" s="94">
        <f>pipesizes!N59/1000</f>
        <v>12.794708666688896</v>
      </c>
      <c r="C66" s="95">
        <f>pipesizes!M59</f>
        <v>1389.65625</v>
      </c>
      <c r="D66" s="101">
        <f>$B66*$C66*(AF!D66*blpkm*IFaf*(1-CV!D$2)+RTF!D66*blpkmrtf*IFrtf*(1-CV!D$4))</f>
        <v>358.03667875995404</v>
      </c>
      <c r="E66" s="101">
        <f>$B66*$C66*(AF!E66*blpkm*IFaf*(1-CV!E$2)+RTF!E66*blpkmrtf*IFrtf*(1-CV!E$4))</f>
        <v>324.81866535371404</v>
      </c>
      <c r="F66" s="101">
        <f>$B66*$C66*(AF!F66*blpkm*IFaf*(1-CV!F$2)+RTF!F66*blpkmrtf*IFrtf*(1-CV!F$4))</f>
        <v>295.18257268573888</v>
      </c>
      <c r="G66" s="101">
        <f>$B66*$C66*(AF!G66*blpkm*IFaf*(1-CV!G$2)+RTF!G66*blpkmrtf*IFrtf*(1-CV!G$4))</f>
        <v>268.73162819401585</v>
      </c>
      <c r="H66" s="101">
        <f>$B66*$C66*(AF!H66*blpkm*IFaf*(1-CV!H$2)+RTF!H66*blpkmrtf*IFrtf*(1-CV!H$4))</f>
        <v>395.2481004832963</v>
      </c>
      <c r="I66" s="101">
        <f>$B66*$C66*(AF!I66*blpkm*IFaf*(1-CV!I$2)+RTF!I66*blpkmrtf*IFrtf*(1-CV!I$4))</f>
        <v>436.84445197181958</v>
      </c>
      <c r="J66" s="101">
        <f>$B66*$C66*(AF!J66*blpkm*IFaf*(1-CV!J$2)+RTF!J66*blpkmrtf*IFrtf*(1-CV!J$4))</f>
        <v>483.12690868630887</v>
      </c>
      <c r="K66" s="101">
        <f>$B66*$C66*(AF!K66*blpkm*IFaf*(1-CV!K$2)+RTF!K66*blpkmrtf*IFrtf*(1-CV!K$4))</f>
        <v>324.81866535371404</v>
      </c>
      <c r="L66" s="101">
        <f>$B66*$C66*(AF!L66*blpkm*IFaf*(1-CV!L$2)+RTF!L66*blpkmrtf*IFrtf*(1-CV!L$4))</f>
        <v>295.18257268573888</v>
      </c>
      <c r="M66" s="101">
        <f>$B66*$C66*(AF!M66*blpkm*IFaf*(1-CV!M$2)+RTF!M66*blpkmrtf*IFrtf*(1-CV!M$4))</f>
        <v>268.73162819401585</v>
      </c>
      <c r="N66" s="101">
        <f>$B66*$C66*(AF!N66*blpkm*IFaf*(1-CV!N$2)+RTF!N66*blpkmrtf*IFrtf*(1-CV!N$4))</f>
        <v>395.2481004832963</v>
      </c>
      <c r="O66" s="101">
        <f>$B66*$C66*(AF!O66*blpkm*IFaf*(1-CV!O$2)+RTF!O66*blpkmrtf*IFrtf*(1-CV!O$4))</f>
        <v>436.84445197181958</v>
      </c>
      <c r="P66" s="101">
        <f>$B66*$C66*(AF!P66*blpkm*IFaf*(1-CV!P$2)+RTF!P66*blpkmrtf*IFrtf*(1-CV!P$4))</f>
        <v>358.03667875995404</v>
      </c>
      <c r="Q66" s="101">
        <f>$B66*$C66*(AF!Q66*blpkm*IFaf*(1-CV!Q$2)+RTF!Q66*blpkmrtf*IFrtf*(1-CV!Q$4))</f>
        <v>324.81866535371404</v>
      </c>
      <c r="R66" s="101">
        <f>$B66*$C66*(AF!R66*blpkm*IFaf*(1-CV!R$2)+RTF!R66*blpkmrtf*IFrtf*(1-CV!R$4))</f>
        <v>295.18257268573888</v>
      </c>
      <c r="S66" s="101">
        <f>$B66*$C66*(AF!S66*blpkm*IFaf*(1-CV!S$2)+RTF!S66*blpkmrtf*IFrtf*(1-CV!S$4))</f>
        <v>268.73162819401585</v>
      </c>
      <c r="T66" s="101">
        <f>$B66*$C66*(AF!T66*blpkm*IFaf*(1-CV!T$2)+RTF!T66*blpkmrtf*IFrtf*(1-CV!T$4))</f>
        <v>395.2481004832963</v>
      </c>
      <c r="U66" s="101">
        <f>$B66*$C66*(AF!U66*blpkm*IFaf*(1-CV!U$2)+RTF!U66*blpkmrtf*IFrtf*(1-CV!U$4))</f>
        <v>436.84445197181958</v>
      </c>
      <c r="V66" s="101">
        <f>$B66*$C66*(AF!V66*blpkm*IFaf*(1-CV!V$2)+RTF!V66*blpkmrtf*IFrtf*(1-CV!V$4))</f>
        <v>358.03667875995404</v>
      </c>
      <c r="W66" s="101">
        <f>$B66*$C66*(AF!W66*blpkm*IFaf*(1-CV!W$2)+RTF!W66*blpkmrtf*IFrtf*(1-CV!W$4))</f>
        <v>324.81866535371404</v>
      </c>
      <c r="X66" s="101">
        <f>$B66*$C66*(AF!X66*blpkm*IFaf*(1-CV!X$2)+RTF!X66*blpkmrtf*IFrtf*(1-CV!X$4))</f>
        <v>295.18257268573888</v>
      </c>
      <c r="Y66" s="101">
        <f>$B66*$C66*(AF!Y66*blpkm*IFaf*(1-CV!Y$2)+RTF!Y66*blpkmrtf*IFrtf*(1-CV!Y$4))</f>
        <v>268.73162819401585</v>
      </c>
      <c r="Z66" s="101">
        <f>$B66*$C66*(AF!Z66*blpkm*IFaf*(1-CV!Z$2)+RTF!Z66*blpkmrtf*IFrtf*(1-CV!Z$4))</f>
        <v>395.2481004832963</v>
      </c>
      <c r="AA66" s="101">
        <f>$B66*$C66*(AF!AA66*blpkm*IFaf*(1-CV!AA$2)+RTF!AA66*blpkmrtf*IFrtf*(1-CV!AA$4))</f>
        <v>436.84445197181958</v>
      </c>
      <c r="AB66" s="101">
        <f>$B66*$C66*(AF!AB66*blpkm*IFaf*(1-CV!AB$2)+RTF!AB66*blpkmrtf*IFrtf*(1-CV!AB$4))</f>
        <v>358.03667875995404</v>
      </c>
      <c r="AC66" s="101">
        <f>$B66*$C66*(AF!AC66*blpkm*IFaf*(1-CV!AC$2)+RTF!AC66*blpkmrtf*IFrtf*(1-CV!AC$4))</f>
        <v>324.81866535371404</v>
      </c>
      <c r="AD66" s="101">
        <f>$B66*$C66*(AF!AD66*blpkm*IFaf*(1-CV!AD$2)+RTF!AD66*blpkmrtf*IFrtf*(1-CV!AD$4))</f>
        <v>295.18257268573888</v>
      </c>
      <c r="AE66" s="101">
        <f>$B66*$C66*(AF!AE66*blpkm*IFaf*(1-CV!AE$2)+RTF!AE66*blpkmrtf*IFrtf*(1-CV!AE$4))</f>
        <v>268.73162819401585</v>
      </c>
      <c r="AF66" s="101">
        <f>$B66*$C66*(AF!AF66*blpkm*IFaf*(1-CV!AF$2)+RTF!AF66*blpkmrtf*IFrtf*(1-CV!AF$4))</f>
        <v>395.2481004832963</v>
      </c>
      <c r="AG66" s="101">
        <f>$B66*$C66*(AF!AG66*blpkm*IFaf*(1-CV!AG$2)+RTF!AG66*blpkmrtf*IFrtf*(1-CV!AG$4))</f>
        <v>436.84445197181958</v>
      </c>
      <c r="AH66" s="101">
        <f>$B66*$C66*(AF!AH66*blpkm*IFaf*(1-CV!AH$2)+RTF!AH66*blpkmrtf*IFrtf*(1-CV!AH$4))</f>
        <v>358.03667875995404</v>
      </c>
      <c r="AI66" s="101">
        <f>$B66*$C66*(AF!AI66*blpkm*IFaf*(1-CV!AI$2)+RTF!AI66*blpkmrtf*IFrtf*(1-CV!AI$4))</f>
        <v>324.81866535371404</v>
      </c>
      <c r="AJ66" s="101">
        <f>$B66*$C66*(AF!AJ66*blpkm*IFaf*(1-CV!AJ$2)+RTF!AJ66*blpkmrtf*IFrtf*(1-CV!AJ$4))</f>
        <v>295.18257268573888</v>
      </c>
      <c r="AK66" s="101">
        <f>$B66*$C66*(AF!AK66*blpkm*IFaf*(1-CV!AK$2)+RTF!AK66*blpkmrtf*IFrtf*(1-CV!AK$4))</f>
        <v>268.73162819401585</v>
      </c>
      <c r="AL66" s="101">
        <f>$B66*$C66*(AF!AL66*blpkm*IFaf*(1-CV!AL$2)+RTF!AL66*blpkmrtf*IFrtf*(1-CV!AL$4))</f>
        <v>395.2481004832963</v>
      </c>
      <c r="AM66" s="101">
        <f>$B66*$C66*(AF!AM66*blpkm*IFaf*(1-CV!AM$2)+RTF!AM66*blpkmrtf*IFrtf*(1-CV!AM$4))</f>
        <v>436.84445197181958</v>
      </c>
      <c r="AN66" s="101">
        <f>$B66*$C66*(AF!AN66*blpkm*IFaf*(1-CV!AN$2)+RTF!AN66*blpkmrtf*IFrtf*(1-CV!AN$4))</f>
        <v>358.03667875995404</v>
      </c>
      <c r="AO66" s="101">
        <f>$B66*$C66*(AF!AO66*blpkm*IFaf*(1-CV!AO$2)+RTF!AO66*blpkmrtf*IFrtf*(1-CV!AO$4))</f>
        <v>324.81866535371404</v>
      </c>
      <c r="AP66" s="101">
        <f>$B66*$C66*(AF!AP66*blpkm*IFaf*(1-CV!AP$2)+RTF!AP66*blpkmrtf*IFrtf*(1-CV!AP$4))</f>
        <v>295.18257268573888</v>
      </c>
      <c r="AQ66" s="101">
        <f>$B66*$C66*(AF!AQ66*blpkm*IFaf*(1-CV!AQ$2)+RTF!AQ66*blpkmrtf*IFrtf*(1-CV!AQ$4))</f>
        <v>268.73162819401585</v>
      </c>
      <c r="AR66" s="101">
        <f>$B66*$C66*(AF!AR66*blpkm*IFaf*(1-CV!AR$2)+RTF!AR66*blpkmrtf*IFrtf*(1-CV!AR$4))</f>
        <v>395.2481004832963</v>
      </c>
      <c r="AS66" s="101">
        <f>$B66*$C66*(AF!AS66*blpkm*IFaf*(1-CV!AS$2)+RTF!AS66*blpkmrtf*IFrtf*(1-CV!AS$4))</f>
        <v>436.84445197181958</v>
      </c>
      <c r="AT66" s="101">
        <f>$B66*$C66*(AF!AT66*blpkm*IFaf*(1-CV!AT$2)+RTF!AT66*blpkmrtf*IFrtf*(1-CV!AT$4))</f>
        <v>358.03667875995404</v>
      </c>
      <c r="AU66" s="91"/>
      <c r="AV66" s="90"/>
      <c r="AW66" s="91"/>
      <c r="AX66" s="91"/>
      <c r="AY66" s="91"/>
      <c r="AZ66" s="91"/>
      <c r="BA66" s="91"/>
      <c r="BB66" s="91"/>
    </row>
    <row r="67" spans="1:54" x14ac:dyDescent="0.25">
      <c r="A67" s="91">
        <f>pipesizes!A60</f>
        <v>1500</v>
      </c>
      <c r="B67" s="94">
        <f>pipesizes!N60/1000</f>
        <v>10.685980711495716</v>
      </c>
      <c r="C67" s="95">
        <f>pipesizes!M60</f>
        <v>1715.6249999999998</v>
      </c>
      <c r="D67" s="101">
        <f>$B67*$C67*(AF!D67*blpkm*IFaf*(1-CV!D$2)+RTF!D67*blpkmrtf*IFrtf*(1-CV!D$4))</f>
        <v>369.1700712550354</v>
      </c>
      <c r="E67" s="101">
        <f>$B67*$C67*(AF!E67*blpkm*IFaf*(1-CV!E$2)+RTF!E67*blpkmrtf*IFrtf*(1-CV!E$4))</f>
        <v>334.91912127246633</v>
      </c>
      <c r="F67" s="101">
        <f>$B67*$C67*(AF!F67*blpkm*IFaf*(1-CV!F$2)+RTF!F67*blpkmrtf*IFrtf*(1-CV!F$4))</f>
        <v>304.36147427425902</v>
      </c>
      <c r="G67" s="101">
        <f>$B67*$C67*(AF!G67*blpkm*IFaf*(1-CV!G$2)+RTF!G67*blpkmrtf*IFrtf*(1-CV!G$4))</f>
        <v>277.08801978743736</v>
      </c>
      <c r="H67" s="101">
        <f>$B67*$C67*(AF!H67*blpkm*IFaf*(1-CV!H$2)+RTF!H67*blpkmrtf*IFrtf*(1-CV!H$4))</f>
        <v>407.53860728515997</v>
      </c>
      <c r="I67" s="101">
        <f>$B67*$C67*(AF!I67*blpkm*IFaf*(1-CV!I$2)+RTF!I67*blpkmrtf*IFrtf*(1-CV!I$4))</f>
        <v>450.42842543494561</v>
      </c>
      <c r="J67" s="101">
        <f>$B67*$C67*(AF!J67*blpkm*IFaf*(1-CV!J$2)+RTF!J67*blpkmrtf*IFrtf*(1-CV!J$4))</f>
        <v>498.1500664196713</v>
      </c>
      <c r="K67" s="101">
        <f>$B67*$C67*(AF!K67*blpkm*IFaf*(1-CV!K$2)+RTF!K67*blpkmrtf*IFrtf*(1-CV!K$4))</f>
        <v>334.91912127246633</v>
      </c>
      <c r="L67" s="101">
        <f>$B67*$C67*(AF!L67*blpkm*IFaf*(1-CV!L$2)+RTF!L67*blpkmrtf*IFrtf*(1-CV!L$4))</f>
        <v>304.36147427425902</v>
      </c>
      <c r="M67" s="101">
        <f>$B67*$C67*(AF!M67*blpkm*IFaf*(1-CV!M$2)+RTF!M67*blpkmrtf*IFrtf*(1-CV!M$4))</f>
        <v>277.08801978743736</v>
      </c>
      <c r="N67" s="101">
        <f>$B67*$C67*(AF!N67*blpkm*IFaf*(1-CV!N$2)+RTF!N67*blpkmrtf*IFrtf*(1-CV!N$4))</f>
        <v>407.53860728515997</v>
      </c>
      <c r="O67" s="101">
        <f>$B67*$C67*(AF!O67*blpkm*IFaf*(1-CV!O$2)+RTF!O67*blpkmrtf*IFrtf*(1-CV!O$4))</f>
        <v>450.42842543494561</v>
      </c>
      <c r="P67" s="101">
        <f>$B67*$C67*(AF!P67*blpkm*IFaf*(1-CV!P$2)+RTF!P67*blpkmrtf*IFrtf*(1-CV!P$4))</f>
        <v>369.1700712550354</v>
      </c>
      <c r="Q67" s="101">
        <f>$B67*$C67*(AF!Q67*blpkm*IFaf*(1-CV!Q$2)+RTF!Q67*blpkmrtf*IFrtf*(1-CV!Q$4))</f>
        <v>334.91912127246633</v>
      </c>
      <c r="R67" s="101">
        <f>$B67*$C67*(AF!R67*blpkm*IFaf*(1-CV!R$2)+RTF!R67*blpkmrtf*IFrtf*(1-CV!R$4))</f>
        <v>304.36147427425902</v>
      </c>
      <c r="S67" s="101">
        <f>$B67*$C67*(AF!S67*blpkm*IFaf*(1-CV!S$2)+RTF!S67*blpkmrtf*IFrtf*(1-CV!S$4))</f>
        <v>277.08801978743736</v>
      </c>
      <c r="T67" s="101">
        <f>$B67*$C67*(AF!T67*blpkm*IFaf*(1-CV!T$2)+RTF!T67*blpkmrtf*IFrtf*(1-CV!T$4))</f>
        <v>407.53860728515997</v>
      </c>
      <c r="U67" s="101">
        <f>$B67*$C67*(AF!U67*blpkm*IFaf*(1-CV!U$2)+RTF!U67*blpkmrtf*IFrtf*(1-CV!U$4))</f>
        <v>450.42842543494561</v>
      </c>
      <c r="V67" s="101">
        <f>$B67*$C67*(AF!V67*blpkm*IFaf*(1-CV!V$2)+RTF!V67*blpkmrtf*IFrtf*(1-CV!V$4))</f>
        <v>369.1700712550354</v>
      </c>
      <c r="W67" s="101">
        <f>$B67*$C67*(AF!W67*blpkm*IFaf*(1-CV!W$2)+RTF!W67*blpkmrtf*IFrtf*(1-CV!W$4))</f>
        <v>334.91912127246633</v>
      </c>
      <c r="X67" s="101">
        <f>$B67*$C67*(AF!X67*blpkm*IFaf*(1-CV!X$2)+RTF!X67*blpkmrtf*IFrtf*(1-CV!X$4))</f>
        <v>304.36147427425902</v>
      </c>
      <c r="Y67" s="101">
        <f>$B67*$C67*(AF!Y67*blpkm*IFaf*(1-CV!Y$2)+RTF!Y67*blpkmrtf*IFrtf*(1-CV!Y$4))</f>
        <v>277.08801978743736</v>
      </c>
      <c r="Z67" s="101">
        <f>$B67*$C67*(AF!Z67*blpkm*IFaf*(1-CV!Z$2)+RTF!Z67*blpkmrtf*IFrtf*(1-CV!Z$4))</f>
        <v>407.53860728515997</v>
      </c>
      <c r="AA67" s="101">
        <f>$B67*$C67*(AF!AA67*blpkm*IFaf*(1-CV!AA$2)+RTF!AA67*blpkmrtf*IFrtf*(1-CV!AA$4))</f>
        <v>450.42842543494561</v>
      </c>
      <c r="AB67" s="101">
        <f>$B67*$C67*(AF!AB67*blpkm*IFaf*(1-CV!AB$2)+RTF!AB67*blpkmrtf*IFrtf*(1-CV!AB$4))</f>
        <v>369.1700712550354</v>
      </c>
      <c r="AC67" s="101">
        <f>$B67*$C67*(AF!AC67*blpkm*IFaf*(1-CV!AC$2)+RTF!AC67*blpkmrtf*IFrtf*(1-CV!AC$4))</f>
        <v>334.91912127246633</v>
      </c>
      <c r="AD67" s="101">
        <f>$B67*$C67*(AF!AD67*blpkm*IFaf*(1-CV!AD$2)+RTF!AD67*blpkmrtf*IFrtf*(1-CV!AD$4))</f>
        <v>304.36147427425902</v>
      </c>
      <c r="AE67" s="101">
        <f>$B67*$C67*(AF!AE67*blpkm*IFaf*(1-CV!AE$2)+RTF!AE67*blpkmrtf*IFrtf*(1-CV!AE$4))</f>
        <v>277.08801978743736</v>
      </c>
      <c r="AF67" s="101">
        <f>$B67*$C67*(AF!AF67*blpkm*IFaf*(1-CV!AF$2)+RTF!AF67*blpkmrtf*IFrtf*(1-CV!AF$4))</f>
        <v>407.53860728515997</v>
      </c>
      <c r="AG67" s="101">
        <f>$B67*$C67*(AF!AG67*blpkm*IFaf*(1-CV!AG$2)+RTF!AG67*blpkmrtf*IFrtf*(1-CV!AG$4))</f>
        <v>450.42842543494561</v>
      </c>
      <c r="AH67" s="101">
        <f>$B67*$C67*(AF!AH67*blpkm*IFaf*(1-CV!AH$2)+RTF!AH67*blpkmrtf*IFrtf*(1-CV!AH$4))</f>
        <v>369.1700712550354</v>
      </c>
      <c r="AI67" s="101">
        <f>$B67*$C67*(AF!AI67*blpkm*IFaf*(1-CV!AI$2)+RTF!AI67*blpkmrtf*IFrtf*(1-CV!AI$4))</f>
        <v>334.91912127246633</v>
      </c>
      <c r="AJ67" s="101">
        <f>$B67*$C67*(AF!AJ67*blpkm*IFaf*(1-CV!AJ$2)+RTF!AJ67*blpkmrtf*IFrtf*(1-CV!AJ$4))</f>
        <v>304.36147427425902</v>
      </c>
      <c r="AK67" s="101">
        <f>$B67*$C67*(AF!AK67*blpkm*IFaf*(1-CV!AK$2)+RTF!AK67*blpkmrtf*IFrtf*(1-CV!AK$4))</f>
        <v>277.08801978743736</v>
      </c>
      <c r="AL67" s="101">
        <f>$B67*$C67*(AF!AL67*blpkm*IFaf*(1-CV!AL$2)+RTF!AL67*blpkmrtf*IFrtf*(1-CV!AL$4))</f>
        <v>407.53860728515997</v>
      </c>
      <c r="AM67" s="101">
        <f>$B67*$C67*(AF!AM67*blpkm*IFaf*(1-CV!AM$2)+RTF!AM67*blpkmrtf*IFrtf*(1-CV!AM$4))</f>
        <v>450.42842543494561</v>
      </c>
      <c r="AN67" s="101">
        <f>$B67*$C67*(AF!AN67*blpkm*IFaf*(1-CV!AN$2)+RTF!AN67*blpkmrtf*IFrtf*(1-CV!AN$4))</f>
        <v>369.1700712550354</v>
      </c>
      <c r="AO67" s="101">
        <f>$B67*$C67*(AF!AO67*blpkm*IFaf*(1-CV!AO$2)+RTF!AO67*blpkmrtf*IFrtf*(1-CV!AO$4))</f>
        <v>334.91912127246633</v>
      </c>
      <c r="AP67" s="101">
        <f>$B67*$C67*(AF!AP67*blpkm*IFaf*(1-CV!AP$2)+RTF!AP67*blpkmrtf*IFrtf*(1-CV!AP$4))</f>
        <v>304.36147427425902</v>
      </c>
      <c r="AQ67" s="101">
        <f>$B67*$C67*(AF!AQ67*blpkm*IFaf*(1-CV!AQ$2)+RTF!AQ67*blpkmrtf*IFrtf*(1-CV!AQ$4))</f>
        <v>277.08801978743736</v>
      </c>
      <c r="AR67" s="101">
        <f>$B67*$C67*(AF!AR67*blpkm*IFaf*(1-CV!AR$2)+RTF!AR67*blpkmrtf*IFrtf*(1-CV!AR$4))</f>
        <v>407.53860728515997</v>
      </c>
      <c r="AS67" s="101">
        <f>$B67*$C67*(AF!AS67*blpkm*IFaf*(1-CV!AS$2)+RTF!AS67*blpkmrtf*IFrtf*(1-CV!AS$4))</f>
        <v>450.42842543494561</v>
      </c>
      <c r="AT67" s="101">
        <f>$B67*$C67*(AF!AT67*blpkm*IFaf*(1-CV!AT$2)+RTF!AT67*blpkmrtf*IFrtf*(1-CV!AT$4))</f>
        <v>369.1700712550354</v>
      </c>
      <c r="AU67" s="91"/>
      <c r="AV67" s="90"/>
      <c r="AW67" s="91"/>
      <c r="AX67" s="91"/>
      <c r="AY67" s="91"/>
      <c r="AZ67" s="91"/>
      <c r="BA67" s="91"/>
      <c r="BB67" s="91"/>
    </row>
    <row r="68" spans="1:54" x14ac:dyDescent="0.25">
      <c r="A68" s="91">
        <f>pipesizes!A61</f>
        <v>1650</v>
      </c>
      <c r="B68" s="94">
        <f>pipesizes!N61/1000</f>
        <v>6.15317972519E-3</v>
      </c>
      <c r="C68" s="95">
        <f>pipesizes!M61</f>
        <v>2075.9062499999995</v>
      </c>
      <c r="D68" s="101">
        <f>$B68*$C68*(AF!D68*blpkm*IFaf*(1-CV!D$2)+RTF!D68*blpkmrtf*IFrtf*(1-CV!D$4))</f>
        <v>0.25721546101343562</v>
      </c>
      <c r="E68" s="101">
        <f>$B68*$C68*(AF!E68*blpkm*IFaf*(1-CV!E$2)+RTF!E68*blpkmrtf*IFrtf*(1-CV!E$4))</f>
        <v>0.23335146288388936</v>
      </c>
      <c r="F68" s="101">
        <f>$B68*$C68*(AF!F68*blpkm*IFaf*(1-CV!F$2)+RTF!F68*blpkmrtf*IFrtf*(1-CV!F$4))</f>
        <v>0.21206073573092946</v>
      </c>
      <c r="G68" s="101">
        <f>$B68*$C68*(AF!G68*blpkm*IFaf*(1-CV!G$2)+RTF!G68*blpkmrtf*IFrtf*(1-CV!G$4))</f>
        <v>0.19305823602826402</v>
      </c>
      <c r="H68" s="101">
        <f>$B68*$C68*(AF!H68*blpkm*IFaf*(1-CV!H$2)+RTF!H68*blpkmrtf*IFrtf*(1-CV!H$4))</f>
        <v>0.28394834499248733</v>
      </c>
      <c r="I68" s="101">
        <f>$B68*$C68*(AF!I68*blpkm*IFaf*(1-CV!I$2)+RTF!I68*blpkmrtf*IFrtf*(1-CV!I$4))</f>
        <v>0.31383138591905874</v>
      </c>
      <c r="J68" s="101">
        <f>$B68*$C68*(AF!J68*blpkm*IFaf*(1-CV!J$2)+RTF!J68*blpkmrtf*IFrtf*(1-CV!J$4))</f>
        <v>0.34708094985167798</v>
      </c>
      <c r="K68" s="101">
        <f>$B68*$C68*(AF!K68*blpkm*IFaf*(1-CV!K$2)+RTF!K68*blpkmrtf*IFrtf*(1-CV!K$4))</f>
        <v>0.23335146288388936</v>
      </c>
      <c r="L68" s="101">
        <f>$B68*$C68*(AF!L68*blpkm*IFaf*(1-CV!L$2)+RTF!L68*blpkmrtf*IFrtf*(1-CV!L$4))</f>
        <v>0.21206073573092946</v>
      </c>
      <c r="M68" s="101">
        <f>$B68*$C68*(AF!M68*blpkm*IFaf*(1-CV!M$2)+RTF!M68*blpkmrtf*IFrtf*(1-CV!M$4))</f>
        <v>0.19305823602826402</v>
      </c>
      <c r="N68" s="101">
        <f>$B68*$C68*(AF!N68*blpkm*IFaf*(1-CV!N$2)+RTF!N68*blpkmrtf*IFrtf*(1-CV!N$4))</f>
        <v>0.28394834499248733</v>
      </c>
      <c r="O68" s="101">
        <f>$B68*$C68*(AF!O68*blpkm*IFaf*(1-CV!O$2)+RTF!O68*blpkmrtf*IFrtf*(1-CV!O$4))</f>
        <v>0.31383138591905874</v>
      </c>
      <c r="P68" s="101">
        <f>$B68*$C68*(AF!P68*blpkm*IFaf*(1-CV!P$2)+RTF!P68*blpkmrtf*IFrtf*(1-CV!P$4))</f>
        <v>0.25721546101343562</v>
      </c>
      <c r="Q68" s="101">
        <f>$B68*$C68*(AF!Q68*blpkm*IFaf*(1-CV!Q$2)+RTF!Q68*blpkmrtf*IFrtf*(1-CV!Q$4))</f>
        <v>0.23335146288388936</v>
      </c>
      <c r="R68" s="101">
        <f>$B68*$C68*(AF!R68*blpkm*IFaf*(1-CV!R$2)+RTF!R68*blpkmrtf*IFrtf*(1-CV!R$4))</f>
        <v>0.21206073573092946</v>
      </c>
      <c r="S68" s="101">
        <f>$B68*$C68*(AF!S68*blpkm*IFaf*(1-CV!S$2)+RTF!S68*blpkmrtf*IFrtf*(1-CV!S$4))</f>
        <v>0.19305823602826402</v>
      </c>
      <c r="T68" s="101">
        <f>$B68*$C68*(AF!T68*blpkm*IFaf*(1-CV!T$2)+RTF!T68*blpkmrtf*IFrtf*(1-CV!T$4))</f>
        <v>0.28394834499248733</v>
      </c>
      <c r="U68" s="101">
        <f>$B68*$C68*(AF!U68*blpkm*IFaf*(1-CV!U$2)+RTF!U68*blpkmrtf*IFrtf*(1-CV!U$4))</f>
        <v>0.31383138591905874</v>
      </c>
      <c r="V68" s="101">
        <f>$B68*$C68*(AF!V68*blpkm*IFaf*(1-CV!V$2)+RTF!V68*blpkmrtf*IFrtf*(1-CV!V$4))</f>
        <v>0.25721546101343562</v>
      </c>
      <c r="W68" s="101">
        <f>$B68*$C68*(AF!W68*blpkm*IFaf*(1-CV!W$2)+RTF!W68*blpkmrtf*IFrtf*(1-CV!W$4))</f>
        <v>0.23335146288388936</v>
      </c>
      <c r="X68" s="101">
        <f>$B68*$C68*(AF!X68*blpkm*IFaf*(1-CV!X$2)+RTF!X68*blpkmrtf*IFrtf*(1-CV!X$4))</f>
        <v>0.21206073573092946</v>
      </c>
      <c r="Y68" s="101">
        <f>$B68*$C68*(AF!Y68*blpkm*IFaf*(1-CV!Y$2)+RTF!Y68*blpkmrtf*IFrtf*(1-CV!Y$4))</f>
        <v>0.19305823602826402</v>
      </c>
      <c r="Z68" s="101">
        <f>$B68*$C68*(AF!Z68*blpkm*IFaf*(1-CV!Z$2)+RTF!Z68*blpkmrtf*IFrtf*(1-CV!Z$4))</f>
        <v>0.28394834499248733</v>
      </c>
      <c r="AA68" s="101">
        <f>$B68*$C68*(AF!AA68*blpkm*IFaf*(1-CV!AA$2)+RTF!AA68*blpkmrtf*IFrtf*(1-CV!AA$4))</f>
        <v>0.31383138591905874</v>
      </c>
      <c r="AB68" s="101">
        <f>$B68*$C68*(AF!AB68*blpkm*IFaf*(1-CV!AB$2)+RTF!AB68*blpkmrtf*IFrtf*(1-CV!AB$4))</f>
        <v>0.25721546101343562</v>
      </c>
      <c r="AC68" s="101">
        <f>$B68*$C68*(AF!AC68*blpkm*IFaf*(1-CV!AC$2)+RTF!AC68*blpkmrtf*IFrtf*(1-CV!AC$4))</f>
        <v>0.23335146288388936</v>
      </c>
      <c r="AD68" s="101">
        <f>$B68*$C68*(AF!AD68*blpkm*IFaf*(1-CV!AD$2)+RTF!AD68*blpkmrtf*IFrtf*(1-CV!AD$4))</f>
        <v>0.21206073573092946</v>
      </c>
      <c r="AE68" s="101">
        <f>$B68*$C68*(AF!AE68*blpkm*IFaf*(1-CV!AE$2)+RTF!AE68*blpkmrtf*IFrtf*(1-CV!AE$4))</f>
        <v>0.19305823602826402</v>
      </c>
      <c r="AF68" s="101">
        <f>$B68*$C68*(AF!AF68*blpkm*IFaf*(1-CV!AF$2)+RTF!AF68*blpkmrtf*IFrtf*(1-CV!AF$4))</f>
        <v>0.28394834499248733</v>
      </c>
      <c r="AG68" s="101">
        <f>$B68*$C68*(AF!AG68*blpkm*IFaf*(1-CV!AG$2)+RTF!AG68*blpkmrtf*IFrtf*(1-CV!AG$4))</f>
        <v>0.31383138591905874</v>
      </c>
      <c r="AH68" s="101">
        <f>$B68*$C68*(AF!AH68*blpkm*IFaf*(1-CV!AH$2)+RTF!AH68*blpkmrtf*IFrtf*(1-CV!AH$4))</f>
        <v>0.25721546101343562</v>
      </c>
      <c r="AI68" s="101">
        <f>$B68*$C68*(AF!AI68*blpkm*IFaf*(1-CV!AI$2)+RTF!AI68*blpkmrtf*IFrtf*(1-CV!AI$4))</f>
        <v>0.23335146288388936</v>
      </c>
      <c r="AJ68" s="101">
        <f>$B68*$C68*(AF!AJ68*blpkm*IFaf*(1-CV!AJ$2)+RTF!AJ68*blpkmrtf*IFrtf*(1-CV!AJ$4))</f>
        <v>0.21206073573092946</v>
      </c>
      <c r="AK68" s="101">
        <f>$B68*$C68*(AF!AK68*blpkm*IFaf*(1-CV!AK$2)+RTF!AK68*blpkmrtf*IFrtf*(1-CV!AK$4))</f>
        <v>0.19305823602826402</v>
      </c>
      <c r="AL68" s="101">
        <f>$B68*$C68*(AF!AL68*blpkm*IFaf*(1-CV!AL$2)+RTF!AL68*blpkmrtf*IFrtf*(1-CV!AL$4))</f>
        <v>0.28394834499248733</v>
      </c>
      <c r="AM68" s="101">
        <f>$B68*$C68*(AF!AM68*blpkm*IFaf*(1-CV!AM$2)+RTF!AM68*blpkmrtf*IFrtf*(1-CV!AM$4))</f>
        <v>0.31383138591905874</v>
      </c>
      <c r="AN68" s="101">
        <f>$B68*$C68*(AF!AN68*blpkm*IFaf*(1-CV!AN$2)+RTF!AN68*blpkmrtf*IFrtf*(1-CV!AN$4))</f>
        <v>0.25721546101343562</v>
      </c>
      <c r="AO68" s="101">
        <f>$B68*$C68*(AF!AO68*blpkm*IFaf*(1-CV!AO$2)+RTF!AO68*blpkmrtf*IFrtf*(1-CV!AO$4))</f>
        <v>0.23335146288388936</v>
      </c>
      <c r="AP68" s="101">
        <f>$B68*$C68*(AF!AP68*blpkm*IFaf*(1-CV!AP$2)+RTF!AP68*blpkmrtf*IFrtf*(1-CV!AP$4))</f>
        <v>0.21206073573092946</v>
      </c>
      <c r="AQ68" s="101">
        <f>$B68*$C68*(AF!AQ68*blpkm*IFaf*(1-CV!AQ$2)+RTF!AQ68*blpkmrtf*IFrtf*(1-CV!AQ$4))</f>
        <v>0.19305823602826402</v>
      </c>
      <c r="AR68" s="101">
        <f>$B68*$C68*(AF!AR68*blpkm*IFaf*(1-CV!AR$2)+RTF!AR68*blpkmrtf*IFrtf*(1-CV!AR$4))</f>
        <v>0.28394834499248733</v>
      </c>
      <c r="AS68" s="101">
        <f>$B68*$C68*(AF!AS68*blpkm*IFaf*(1-CV!AS$2)+RTF!AS68*blpkmrtf*IFrtf*(1-CV!AS$4))</f>
        <v>0.31383138591905874</v>
      </c>
      <c r="AT68" s="101">
        <f>$B68*$C68*(AF!AT68*blpkm*IFaf*(1-CV!AT$2)+RTF!AT68*blpkmrtf*IFrtf*(1-CV!AT$4))</f>
        <v>0.25721546101343562</v>
      </c>
      <c r="AU68" s="91"/>
      <c r="AV68" s="90"/>
      <c r="AW68" s="91"/>
      <c r="AX68" s="91"/>
      <c r="AY68" s="91"/>
      <c r="AZ68" s="91"/>
      <c r="BA68" s="91"/>
      <c r="BB68" s="91"/>
    </row>
    <row r="69" spans="1:54" x14ac:dyDescent="0.25">
      <c r="A69" s="91">
        <f>pipesizes!A62</f>
        <v>1800</v>
      </c>
      <c r="B69" s="94">
        <f>pipesizes!N62/1000</f>
        <v>32.305725253842681</v>
      </c>
      <c r="C69" s="95">
        <f>pipesizes!M62</f>
        <v>2470.4999999999995</v>
      </c>
      <c r="D69" s="101">
        <f>$B69*$C69*(AF!D69*blpkm*IFaf*(1-CV!D$2)+RTF!D69*blpkmrtf*IFrtf*(1-CV!D$4))</f>
        <v>1607.1413930918295</v>
      </c>
      <c r="E69" s="101">
        <f>$B69*$C69*(AF!E69*blpkm*IFaf*(1-CV!E$2)+RTF!E69*blpkmrtf*IFrtf*(1-CV!E$4))</f>
        <v>1458.033640985682</v>
      </c>
      <c r="F69" s="101">
        <f>$B69*$C69*(AF!F69*blpkm*IFaf*(1-CV!F$2)+RTF!F69*blpkmrtf*IFrtf*(1-CV!F$4))</f>
        <v>1325.0042781249531</v>
      </c>
      <c r="G69" s="101">
        <f>$B69*$C69*(AF!G69*blpkm*IFaf*(1-CV!G$2)+RTF!G69*blpkmrtf*IFrtf*(1-CV!G$4))</f>
        <v>1206.2722869606523</v>
      </c>
      <c r="H69" s="101">
        <f>$B69*$C69*(AF!H69*blpkm*IFaf*(1-CV!H$2)+RTF!H69*blpkmrtf*IFrtf*(1-CV!H$4))</f>
        <v>1774.1746041988836</v>
      </c>
      <c r="I69" s="101">
        <f>$B69*$C69*(AF!I69*blpkm*IFaf*(1-CV!I$2)+RTF!I69*blpkmrtf*IFrtf*(1-CV!I$4))</f>
        <v>1960.8907208558117</v>
      </c>
      <c r="J69" s="101">
        <f>$B69*$C69*(AF!J69*blpkm*IFaf*(1-CV!J$2)+RTF!J69*blpkmrtf*IFrtf*(1-CV!J$4))</f>
        <v>2168.6416479883537</v>
      </c>
      <c r="K69" s="101">
        <f>$B69*$C69*(AF!K69*blpkm*IFaf*(1-CV!K$2)+RTF!K69*blpkmrtf*IFrtf*(1-CV!K$4))</f>
        <v>1458.033640985682</v>
      </c>
      <c r="L69" s="101">
        <f>$B69*$C69*(AF!L69*blpkm*IFaf*(1-CV!L$2)+RTF!L69*blpkmrtf*IFrtf*(1-CV!L$4))</f>
        <v>1325.0042781249531</v>
      </c>
      <c r="M69" s="101">
        <f>$B69*$C69*(AF!M69*blpkm*IFaf*(1-CV!M$2)+RTF!M69*blpkmrtf*IFrtf*(1-CV!M$4))</f>
        <v>1206.2722869606523</v>
      </c>
      <c r="N69" s="101">
        <f>$B69*$C69*(AF!N69*blpkm*IFaf*(1-CV!N$2)+RTF!N69*blpkmrtf*IFrtf*(1-CV!N$4))</f>
        <v>1774.1746041988836</v>
      </c>
      <c r="O69" s="101">
        <f>$B69*$C69*(AF!O69*blpkm*IFaf*(1-CV!O$2)+RTF!O69*blpkmrtf*IFrtf*(1-CV!O$4))</f>
        <v>1960.8907208558117</v>
      </c>
      <c r="P69" s="101">
        <f>$B69*$C69*(AF!P69*blpkm*IFaf*(1-CV!P$2)+RTF!P69*blpkmrtf*IFrtf*(1-CV!P$4))</f>
        <v>1607.1413930918295</v>
      </c>
      <c r="Q69" s="101">
        <f>$B69*$C69*(AF!Q69*blpkm*IFaf*(1-CV!Q$2)+RTF!Q69*blpkmrtf*IFrtf*(1-CV!Q$4))</f>
        <v>1458.033640985682</v>
      </c>
      <c r="R69" s="101">
        <f>$B69*$C69*(AF!R69*blpkm*IFaf*(1-CV!R$2)+RTF!R69*blpkmrtf*IFrtf*(1-CV!R$4))</f>
        <v>1325.0042781249531</v>
      </c>
      <c r="S69" s="101">
        <f>$B69*$C69*(AF!S69*blpkm*IFaf*(1-CV!S$2)+RTF!S69*blpkmrtf*IFrtf*(1-CV!S$4))</f>
        <v>1206.2722869606523</v>
      </c>
      <c r="T69" s="101">
        <f>$B69*$C69*(AF!T69*blpkm*IFaf*(1-CV!T$2)+RTF!T69*blpkmrtf*IFrtf*(1-CV!T$4))</f>
        <v>1774.1746041988836</v>
      </c>
      <c r="U69" s="101">
        <f>$B69*$C69*(AF!U69*blpkm*IFaf*(1-CV!U$2)+RTF!U69*blpkmrtf*IFrtf*(1-CV!U$4))</f>
        <v>1960.8907208558117</v>
      </c>
      <c r="V69" s="101">
        <f>$B69*$C69*(AF!V69*blpkm*IFaf*(1-CV!V$2)+RTF!V69*blpkmrtf*IFrtf*(1-CV!V$4))</f>
        <v>1607.1413930918295</v>
      </c>
      <c r="W69" s="101">
        <f>$B69*$C69*(AF!W69*blpkm*IFaf*(1-CV!W$2)+RTF!W69*blpkmrtf*IFrtf*(1-CV!W$4))</f>
        <v>1458.033640985682</v>
      </c>
      <c r="X69" s="101">
        <f>$B69*$C69*(AF!X69*blpkm*IFaf*(1-CV!X$2)+RTF!X69*blpkmrtf*IFrtf*(1-CV!X$4))</f>
        <v>1325.0042781249531</v>
      </c>
      <c r="Y69" s="101">
        <f>$B69*$C69*(AF!Y69*blpkm*IFaf*(1-CV!Y$2)+RTF!Y69*blpkmrtf*IFrtf*(1-CV!Y$4))</f>
        <v>1206.2722869606523</v>
      </c>
      <c r="Z69" s="101">
        <f>$B69*$C69*(AF!Z69*blpkm*IFaf*(1-CV!Z$2)+RTF!Z69*blpkmrtf*IFrtf*(1-CV!Z$4))</f>
        <v>1774.1746041988836</v>
      </c>
      <c r="AA69" s="101">
        <f>$B69*$C69*(AF!AA69*blpkm*IFaf*(1-CV!AA$2)+RTF!AA69*blpkmrtf*IFrtf*(1-CV!AA$4))</f>
        <v>1960.8907208558117</v>
      </c>
      <c r="AB69" s="101">
        <f>$B69*$C69*(AF!AB69*blpkm*IFaf*(1-CV!AB$2)+RTF!AB69*blpkmrtf*IFrtf*(1-CV!AB$4))</f>
        <v>1607.1413930918295</v>
      </c>
      <c r="AC69" s="101">
        <f>$B69*$C69*(AF!AC69*blpkm*IFaf*(1-CV!AC$2)+RTF!AC69*blpkmrtf*IFrtf*(1-CV!AC$4))</f>
        <v>1458.033640985682</v>
      </c>
      <c r="AD69" s="101">
        <f>$B69*$C69*(AF!AD69*blpkm*IFaf*(1-CV!AD$2)+RTF!AD69*blpkmrtf*IFrtf*(1-CV!AD$4))</f>
        <v>1325.0042781249531</v>
      </c>
      <c r="AE69" s="101">
        <f>$B69*$C69*(AF!AE69*blpkm*IFaf*(1-CV!AE$2)+RTF!AE69*blpkmrtf*IFrtf*(1-CV!AE$4))</f>
        <v>1206.2722869606523</v>
      </c>
      <c r="AF69" s="101">
        <f>$B69*$C69*(AF!AF69*blpkm*IFaf*(1-CV!AF$2)+RTF!AF69*blpkmrtf*IFrtf*(1-CV!AF$4))</f>
        <v>1774.1746041988836</v>
      </c>
      <c r="AG69" s="101">
        <f>$B69*$C69*(AF!AG69*blpkm*IFaf*(1-CV!AG$2)+RTF!AG69*blpkmrtf*IFrtf*(1-CV!AG$4))</f>
        <v>1960.8907208558117</v>
      </c>
      <c r="AH69" s="101">
        <f>$B69*$C69*(AF!AH69*blpkm*IFaf*(1-CV!AH$2)+RTF!AH69*blpkmrtf*IFrtf*(1-CV!AH$4))</f>
        <v>1607.1413930918295</v>
      </c>
      <c r="AI69" s="101">
        <f>$B69*$C69*(AF!AI69*blpkm*IFaf*(1-CV!AI$2)+RTF!AI69*blpkmrtf*IFrtf*(1-CV!AI$4))</f>
        <v>1458.033640985682</v>
      </c>
      <c r="AJ69" s="101">
        <f>$B69*$C69*(AF!AJ69*blpkm*IFaf*(1-CV!AJ$2)+RTF!AJ69*blpkmrtf*IFrtf*(1-CV!AJ$4))</f>
        <v>1325.0042781249531</v>
      </c>
      <c r="AK69" s="101">
        <f>$B69*$C69*(AF!AK69*blpkm*IFaf*(1-CV!AK$2)+RTF!AK69*blpkmrtf*IFrtf*(1-CV!AK$4))</f>
        <v>1206.2722869606523</v>
      </c>
      <c r="AL69" s="101">
        <f>$B69*$C69*(AF!AL69*blpkm*IFaf*(1-CV!AL$2)+RTF!AL69*blpkmrtf*IFrtf*(1-CV!AL$4))</f>
        <v>1774.1746041988836</v>
      </c>
      <c r="AM69" s="101">
        <f>$B69*$C69*(AF!AM69*blpkm*IFaf*(1-CV!AM$2)+RTF!AM69*blpkmrtf*IFrtf*(1-CV!AM$4))</f>
        <v>1960.8907208558117</v>
      </c>
      <c r="AN69" s="101">
        <f>$B69*$C69*(AF!AN69*blpkm*IFaf*(1-CV!AN$2)+RTF!AN69*blpkmrtf*IFrtf*(1-CV!AN$4))</f>
        <v>1607.1413930918295</v>
      </c>
      <c r="AO69" s="101">
        <f>$B69*$C69*(AF!AO69*blpkm*IFaf*(1-CV!AO$2)+RTF!AO69*blpkmrtf*IFrtf*(1-CV!AO$4))</f>
        <v>1458.033640985682</v>
      </c>
      <c r="AP69" s="101">
        <f>$B69*$C69*(AF!AP69*blpkm*IFaf*(1-CV!AP$2)+RTF!AP69*blpkmrtf*IFrtf*(1-CV!AP$4))</f>
        <v>1325.0042781249531</v>
      </c>
      <c r="AQ69" s="101">
        <f>$B69*$C69*(AF!AQ69*blpkm*IFaf*(1-CV!AQ$2)+RTF!AQ69*blpkmrtf*IFrtf*(1-CV!AQ$4))</f>
        <v>1206.2722869606523</v>
      </c>
      <c r="AR69" s="101">
        <f>$B69*$C69*(AF!AR69*blpkm*IFaf*(1-CV!AR$2)+RTF!AR69*blpkmrtf*IFrtf*(1-CV!AR$4))</f>
        <v>1774.1746041988836</v>
      </c>
      <c r="AS69" s="101">
        <f>$B69*$C69*(AF!AS69*blpkm*IFaf*(1-CV!AS$2)+RTF!AS69*blpkmrtf*IFrtf*(1-CV!AS$4))</f>
        <v>1960.8907208558117</v>
      </c>
      <c r="AT69" s="101">
        <f>$B69*$C69*(AF!AT69*blpkm*IFaf*(1-CV!AT$2)+RTF!AT69*blpkmrtf*IFrtf*(1-CV!AT$4))</f>
        <v>1607.1413930918295</v>
      </c>
      <c r="AU69" s="91"/>
      <c r="AV69" s="90"/>
      <c r="AW69" s="91"/>
      <c r="AX69" s="91"/>
      <c r="AY69" s="91"/>
      <c r="AZ69" s="91"/>
      <c r="BA69" s="91"/>
      <c r="BB69" s="91"/>
    </row>
    <row r="70" spans="1:54" x14ac:dyDescent="0.25">
      <c r="A70" s="91">
        <f>pipesizes!A63</f>
        <v>2100</v>
      </c>
      <c r="B70" s="94">
        <f>pipesizes!N63/1000</f>
        <v>16.47282740436281</v>
      </c>
      <c r="C70" s="95">
        <f>pipesizes!M63</f>
        <v>3362.625</v>
      </c>
      <c r="D70" s="101">
        <f>$B70*$C70*(AF!D70*blpkm*IFaf*(1-CV!D$2)+RTF!D70*blpkmrtf*IFrtf*(1-CV!D$4))</f>
        <v>1115.4145848113808</v>
      </c>
      <c r="E70" s="101">
        <f>$B70*$C70*(AF!E70*blpkm*IFaf*(1-CV!E$2)+RTF!E70*blpkmrtf*IFrtf*(1-CV!E$4))</f>
        <v>1011.9283812187552</v>
      </c>
      <c r="F70" s="101">
        <f>$B70*$C70*(AF!F70*blpkm*IFaf*(1-CV!F$2)+RTF!F70*blpkmrtf*IFrtf*(1-CV!F$4))</f>
        <v>919.60116459622611</v>
      </c>
      <c r="G70" s="101">
        <f>$B70*$C70*(AF!G70*blpkm*IFaf*(1-CV!G$2)+RTF!G70*blpkmrtf*IFrtf*(1-CV!G$4))</f>
        <v>837.1968439822341</v>
      </c>
      <c r="H70" s="101">
        <f>$B70*$C70*(AF!H70*blpkm*IFaf*(1-CV!H$2)+RTF!H70*blpkmrtf*IFrtf*(1-CV!H$4))</f>
        <v>1231.3417089695479</v>
      </c>
      <c r="I70" s="101">
        <f>$B70*$C70*(AF!I70*blpkm*IFaf*(1-CV!I$2)+RTF!I70*blpkmrtf*IFrtf*(1-CV!I$4))</f>
        <v>1360.9294855234314</v>
      </c>
      <c r="J70" s="101">
        <f>$B70*$C70*(AF!J70*blpkm*IFaf*(1-CV!J$2)+RTF!J70*blpkmrtf*IFrtf*(1-CV!J$4))</f>
        <v>1505.1161856655533</v>
      </c>
      <c r="K70" s="101">
        <f>$B70*$C70*(AF!K70*blpkm*IFaf*(1-CV!K$2)+RTF!K70*blpkmrtf*IFrtf*(1-CV!K$4))</f>
        <v>1011.9283812187552</v>
      </c>
      <c r="L70" s="101">
        <f>$B70*$C70*(AF!L70*blpkm*IFaf*(1-CV!L$2)+RTF!L70*blpkmrtf*IFrtf*(1-CV!L$4))</f>
        <v>919.60116459622611</v>
      </c>
      <c r="M70" s="101">
        <f>$B70*$C70*(AF!M70*blpkm*IFaf*(1-CV!M$2)+RTF!M70*blpkmrtf*IFrtf*(1-CV!M$4))</f>
        <v>837.1968439822341</v>
      </c>
      <c r="N70" s="101">
        <f>$B70*$C70*(AF!N70*blpkm*IFaf*(1-CV!N$2)+RTF!N70*blpkmrtf*IFrtf*(1-CV!N$4))</f>
        <v>1231.3417089695479</v>
      </c>
      <c r="O70" s="101">
        <f>$B70*$C70*(AF!O70*blpkm*IFaf*(1-CV!O$2)+RTF!O70*blpkmrtf*IFrtf*(1-CV!O$4))</f>
        <v>1360.9294855234314</v>
      </c>
      <c r="P70" s="101">
        <f>$B70*$C70*(AF!P70*blpkm*IFaf*(1-CV!P$2)+RTF!P70*blpkmrtf*IFrtf*(1-CV!P$4))</f>
        <v>1115.4145848113808</v>
      </c>
      <c r="Q70" s="101">
        <f>$B70*$C70*(AF!Q70*blpkm*IFaf*(1-CV!Q$2)+RTF!Q70*blpkmrtf*IFrtf*(1-CV!Q$4))</f>
        <v>1011.9283812187552</v>
      </c>
      <c r="R70" s="101">
        <f>$B70*$C70*(AF!R70*blpkm*IFaf*(1-CV!R$2)+RTF!R70*blpkmrtf*IFrtf*(1-CV!R$4))</f>
        <v>919.60116459622611</v>
      </c>
      <c r="S70" s="101">
        <f>$B70*$C70*(AF!S70*blpkm*IFaf*(1-CV!S$2)+RTF!S70*blpkmrtf*IFrtf*(1-CV!S$4))</f>
        <v>837.1968439822341</v>
      </c>
      <c r="T70" s="101">
        <f>$B70*$C70*(AF!T70*blpkm*IFaf*(1-CV!T$2)+RTF!T70*blpkmrtf*IFrtf*(1-CV!T$4))</f>
        <v>1231.3417089695479</v>
      </c>
      <c r="U70" s="101">
        <f>$B70*$C70*(AF!U70*blpkm*IFaf*(1-CV!U$2)+RTF!U70*blpkmrtf*IFrtf*(1-CV!U$4))</f>
        <v>1360.9294855234314</v>
      </c>
      <c r="V70" s="101">
        <f>$B70*$C70*(AF!V70*blpkm*IFaf*(1-CV!V$2)+RTF!V70*blpkmrtf*IFrtf*(1-CV!V$4))</f>
        <v>1115.4145848113808</v>
      </c>
      <c r="W70" s="101">
        <f>$B70*$C70*(AF!W70*blpkm*IFaf*(1-CV!W$2)+RTF!W70*blpkmrtf*IFrtf*(1-CV!W$4))</f>
        <v>1011.9283812187552</v>
      </c>
      <c r="X70" s="101">
        <f>$B70*$C70*(AF!X70*blpkm*IFaf*(1-CV!X$2)+RTF!X70*blpkmrtf*IFrtf*(1-CV!X$4))</f>
        <v>919.60116459622611</v>
      </c>
      <c r="Y70" s="101">
        <f>$B70*$C70*(AF!Y70*blpkm*IFaf*(1-CV!Y$2)+RTF!Y70*blpkmrtf*IFrtf*(1-CV!Y$4))</f>
        <v>837.1968439822341</v>
      </c>
      <c r="Z70" s="101">
        <f>$B70*$C70*(AF!Z70*blpkm*IFaf*(1-CV!Z$2)+RTF!Z70*blpkmrtf*IFrtf*(1-CV!Z$4))</f>
        <v>1231.3417089695479</v>
      </c>
      <c r="AA70" s="101">
        <f>$B70*$C70*(AF!AA70*blpkm*IFaf*(1-CV!AA$2)+RTF!AA70*blpkmrtf*IFrtf*(1-CV!AA$4))</f>
        <v>1360.9294855234314</v>
      </c>
      <c r="AB70" s="101">
        <f>$B70*$C70*(AF!AB70*blpkm*IFaf*(1-CV!AB$2)+RTF!AB70*blpkmrtf*IFrtf*(1-CV!AB$4))</f>
        <v>1115.4145848113808</v>
      </c>
      <c r="AC70" s="101">
        <f>$B70*$C70*(AF!AC70*blpkm*IFaf*(1-CV!AC$2)+RTF!AC70*blpkmrtf*IFrtf*(1-CV!AC$4))</f>
        <v>1011.9283812187552</v>
      </c>
      <c r="AD70" s="101">
        <f>$B70*$C70*(AF!AD70*blpkm*IFaf*(1-CV!AD$2)+RTF!AD70*blpkmrtf*IFrtf*(1-CV!AD$4))</f>
        <v>919.60116459622611</v>
      </c>
      <c r="AE70" s="101">
        <f>$B70*$C70*(AF!AE70*blpkm*IFaf*(1-CV!AE$2)+RTF!AE70*blpkmrtf*IFrtf*(1-CV!AE$4))</f>
        <v>837.1968439822341</v>
      </c>
      <c r="AF70" s="101">
        <f>$B70*$C70*(AF!AF70*blpkm*IFaf*(1-CV!AF$2)+RTF!AF70*blpkmrtf*IFrtf*(1-CV!AF$4))</f>
        <v>1231.3417089695479</v>
      </c>
      <c r="AG70" s="101">
        <f>$B70*$C70*(AF!AG70*blpkm*IFaf*(1-CV!AG$2)+RTF!AG70*blpkmrtf*IFrtf*(1-CV!AG$4))</f>
        <v>1360.9294855234314</v>
      </c>
      <c r="AH70" s="101">
        <f>$B70*$C70*(AF!AH70*blpkm*IFaf*(1-CV!AH$2)+RTF!AH70*blpkmrtf*IFrtf*(1-CV!AH$4))</f>
        <v>1115.4145848113808</v>
      </c>
      <c r="AI70" s="101">
        <f>$B70*$C70*(AF!AI70*blpkm*IFaf*(1-CV!AI$2)+RTF!AI70*blpkmrtf*IFrtf*(1-CV!AI$4))</f>
        <v>1011.9283812187552</v>
      </c>
      <c r="AJ70" s="101">
        <f>$B70*$C70*(AF!AJ70*blpkm*IFaf*(1-CV!AJ$2)+RTF!AJ70*blpkmrtf*IFrtf*(1-CV!AJ$4))</f>
        <v>919.60116459622611</v>
      </c>
      <c r="AK70" s="101">
        <f>$B70*$C70*(AF!AK70*blpkm*IFaf*(1-CV!AK$2)+RTF!AK70*blpkmrtf*IFrtf*(1-CV!AK$4))</f>
        <v>837.1968439822341</v>
      </c>
      <c r="AL70" s="101">
        <f>$B70*$C70*(AF!AL70*blpkm*IFaf*(1-CV!AL$2)+RTF!AL70*blpkmrtf*IFrtf*(1-CV!AL$4))</f>
        <v>1231.3417089695479</v>
      </c>
      <c r="AM70" s="101">
        <f>$B70*$C70*(AF!AM70*blpkm*IFaf*(1-CV!AM$2)+RTF!AM70*blpkmrtf*IFrtf*(1-CV!AM$4))</f>
        <v>1360.9294855234314</v>
      </c>
      <c r="AN70" s="101">
        <f>$B70*$C70*(AF!AN70*blpkm*IFaf*(1-CV!AN$2)+RTF!AN70*blpkmrtf*IFrtf*(1-CV!AN$4))</f>
        <v>1115.4145848113808</v>
      </c>
      <c r="AO70" s="101">
        <f>$B70*$C70*(AF!AO70*blpkm*IFaf*(1-CV!AO$2)+RTF!AO70*blpkmrtf*IFrtf*(1-CV!AO$4))</f>
        <v>1011.9283812187552</v>
      </c>
      <c r="AP70" s="101">
        <f>$B70*$C70*(AF!AP70*blpkm*IFaf*(1-CV!AP$2)+RTF!AP70*blpkmrtf*IFrtf*(1-CV!AP$4))</f>
        <v>919.60116459622611</v>
      </c>
      <c r="AQ70" s="101">
        <f>$B70*$C70*(AF!AQ70*blpkm*IFaf*(1-CV!AQ$2)+RTF!AQ70*blpkmrtf*IFrtf*(1-CV!AQ$4))</f>
        <v>837.1968439822341</v>
      </c>
      <c r="AR70" s="101">
        <f>$B70*$C70*(AF!AR70*blpkm*IFaf*(1-CV!AR$2)+RTF!AR70*blpkmrtf*IFrtf*(1-CV!AR$4))</f>
        <v>1231.3417089695479</v>
      </c>
      <c r="AS70" s="101">
        <f>$B70*$C70*(AF!AS70*blpkm*IFaf*(1-CV!AS$2)+RTF!AS70*blpkmrtf*IFrtf*(1-CV!AS$4))</f>
        <v>1360.9294855234314</v>
      </c>
      <c r="AT70" s="101">
        <f>$B70*$C70*(AF!AT70*blpkm*IFaf*(1-CV!AT$2)+RTF!AT70*blpkmrtf*IFrtf*(1-CV!AT$4))</f>
        <v>1115.4145848113808</v>
      </c>
      <c r="AU70" s="91"/>
      <c r="AV70" s="90"/>
      <c r="AW70" s="91"/>
      <c r="AX70" s="91"/>
      <c r="AY70" s="91"/>
      <c r="AZ70" s="91"/>
      <c r="BA70" s="91"/>
      <c r="BB70" s="91"/>
    </row>
    <row r="71" spans="1:54" x14ac:dyDescent="0.25">
      <c r="A71" s="91">
        <f>pipesizes!A64</f>
        <v>2400</v>
      </c>
      <c r="B71" s="94">
        <f>pipesizes!N64/1000</f>
        <v>8.558145199645919</v>
      </c>
      <c r="C71" s="95">
        <f>pipesizes!M64</f>
        <v>4392</v>
      </c>
      <c r="D71" s="101">
        <f>$B71*$C71*(AF!D71*blpkm*IFaf*(1-CV!D$2)+RTF!D71*blpkmrtf*IFrtf*(1-CV!D$4))</f>
        <v>756.88816643655741</v>
      </c>
      <c r="E71" s="101">
        <f>$B71*$C71*(AF!E71*blpkm*IFaf*(1-CV!E$2)+RTF!E71*blpkmrtf*IFrtf*(1-CV!E$4))</f>
        <v>686.66541343037545</v>
      </c>
      <c r="F71" s="101">
        <f>$B71*$C71*(AF!F71*blpkm*IFaf*(1-CV!F$2)+RTF!F71*blpkmrtf*IFrtf*(1-CV!F$4))</f>
        <v>624.01482713430869</v>
      </c>
      <c r="G71" s="101">
        <f>$B71*$C71*(AF!G71*blpkm*IFaf*(1-CV!G$2)+RTF!G71*blpkmrtf*IFrtf*(1-CV!G$4))</f>
        <v>568.09763187321062</v>
      </c>
      <c r="H71" s="101">
        <f>$B71*$C71*(AF!H71*blpkm*IFaf*(1-CV!H$2)+RTF!H71*blpkmrtf*IFrtf*(1-CV!H$4))</f>
        <v>835.55296931716168</v>
      </c>
      <c r="I71" s="101">
        <f>$B71*$C71*(AF!I71*blpkm*IFaf*(1-CV!I$2)+RTF!I71*blpkmrtf*IFrtf*(1-CV!I$4))</f>
        <v>923.48749691260753</v>
      </c>
      <c r="J71" s="101">
        <f>$B71*$C71*(AF!J71*blpkm*IFaf*(1-CV!J$2)+RTF!J71*blpkmrtf*IFrtf*(1-CV!J$4))</f>
        <v>1021.3284329924984</v>
      </c>
      <c r="K71" s="101">
        <f>$B71*$C71*(AF!K71*blpkm*IFaf*(1-CV!K$2)+RTF!K71*blpkmrtf*IFrtf*(1-CV!K$4))</f>
        <v>686.66541343037545</v>
      </c>
      <c r="L71" s="101">
        <f>$B71*$C71*(AF!L71*blpkm*IFaf*(1-CV!L$2)+RTF!L71*blpkmrtf*IFrtf*(1-CV!L$4))</f>
        <v>624.01482713430869</v>
      </c>
      <c r="M71" s="101">
        <f>$B71*$C71*(AF!M71*blpkm*IFaf*(1-CV!M$2)+RTF!M71*blpkmrtf*IFrtf*(1-CV!M$4))</f>
        <v>568.09763187321062</v>
      </c>
      <c r="N71" s="101">
        <f>$B71*$C71*(AF!N71*blpkm*IFaf*(1-CV!N$2)+RTF!N71*blpkmrtf*IFrtf*(1-CV!N$4))</f>
        <v>835.55296931716168</v>
      </c>
      <c r="O71" s="101">
        <f>$B71*$C71*(AF!O71*blpkm*IFaf*(1-CV!O$2)+RTF!O71*blpkmrtf*IFrtf*(1-CV!O$4))</f>
        <v>923.48749691260753</v>
      </c>
      <c r="P71" s="101">
        <f>$B71*$C71*(AF!P71*blpkm*IFaf*(1-CV!P$2)+RTF!P71*blpkmrtf*IFrtf*(1-CV!P$4))</f>
        <v>756.88816643655741</v>
      </c>
      <c r="Q71" s="101">
        <f>$B71*$C71*(AF!Q71*blpkm*IFaf*(1-CV!Q$2)+RTF!Q71*blpkmrtf*IFrtf*(1-CV!Q$4))</f>
        <v>686.66541343037545</v>
      </c>
      <c r="R71" s="101">
        <f>$B71*$C71*(AF!R71*blpkm*IFaf*(1-CV!R$2)+RTF!R71*blpkmrtf*IFrtf*(1-CV!R$4))</f>
        <v>624.01482713430869</v>
      </c>
      <c r="S71" s="101">
        <f>$B71*$C71*(AF!S71*blpkm*IFaf*(1-CV!S$2)+RTF!S71*blpkmrtf*IFrtf*(1-CV!S$4))</f>
        <v>568.09763187321062</v>
      </c>
      <c r="T71" s="101">
        <f>$B71*$C71*(AF!T71*blpkm*IFaf*(1-CV!T$2)+RTF!T71*blpkmrtf*IFrtf*(1-CV!T$4))</f>
        <v>835.55296931716168</v>
      </c>
      <c r="U71" s="101">
        <f>$B71*$C71*(AF!U71*blpkm*IFaf*(1-CV!U$2)+RTF!U71*blpkmrtf*IFrtf*(1-CV!U$4))</f>
        <v>923.48749691260753</v>
      </c>
      <c r="V71" s="101">
        <f>$B71*$C71*(AF!V71*blpkm*IFaf*(1-CV!V$2)+RTF!V71*blpkmrtf*IFrtf*(1-CV!V$4))</f>
        <v>756.88816643655741</v>
      </c>
      <c r="W71" s="101">
        <f>$B71*$C71*(AF!W71*blpkm*IFaf*(1-CV!W$2)+RTF!W71*blpkmrtf*IFrtf*(1-CV!W$4))</f>
        <v>686.66541343037545</v>
      </c>
      <c r="X71" s="101">
        <f>$B71*$C71*(AF!X71*blpkm*IFaf*(1-CV!X$2)+RTF!X71*blpkmrtf*IFrtf*(1-CV!X$4))</f>
        <v>624.01482713430869</v>
      </c>
      <c r="Y71" s="101">
        <f>$B71*$C71*(AF!Y71*blpkm*IFaf*(1-CV!Y$2)+RTF!Y71*blpkmrtf*IFrtf*(1-CV!Y$4))</f>
        <v>568.09763187321062</v>
      </c>
      <c r="Z71" s="101">
        <f>$B71*$C71*(AF!Z71*blpkm*IFaf*(1-CV!Z$2)+RTF!Z71*blpkmrtf*IFrtf*(1-CV!Z$4))</f>
        <v>835.55296931716168</v>
      </c>
      <c r="AA71" s="101">
        <f>$B71*$C71*(AF!AA71*blpkm*IFaf*(1-CV!AA$2)+RTF!AA71*blpkmrtf*IFrtf*(1-CV!AA$4))</f>
        <v>923.48749691260753</v>
      </c>
      <c r="AB71" s="101">
        <f>$B71*$C71*(AF!AB71*blpkm*IFaf*(1-CV!AB$2)+RTF!AB71*blpkmrtf*IFrtf*(1-CV!AB$4))</f>
        <v>756.88816643655741</v>
      </c>
      <c r="AC71" s="101">
        <f>$B71*$C71*(AF!AC71*blpkm*IFaf*(1-CV!AC$2)+RTF!AC71*blpkmrtf*IFrtf*(1-CV!AC$4))</f>
        <v>686.66541343037545</v>
      </c>
      <c r="AD71" s="101">
        <f>$B71*$C71*(AF!AD71*blpkm*IFaf*(1-CV!AD$2)+RTF!AD71*blpkmrtf*IFrtf*(1-CV!AD$4))</f>
        <v>624.01482713430869</v>
      </c>
      <c r="AE71" s="101">
        <f>$B71*$C71*(AF!AE71*blpkm*IFaf*(1-CV!AE$2)+RTF!AE71*blpkmrtf*IFrtf*(1-CV!AE$4))</f>
        <v>568.09763187321062</v>
      </c>
      <c r="AF71" s="101">
        <f>$B71*$C71*(AF!AF71*blpkm*IFaf*(1-CV!AF$2)+RTF!AF71*blpkmrtf*IFrtf*(1-CV!AF$4))</f>
        <v>835.55296931716168</v>
      </c>
      <c r="AG71" s="101">
        <f>$B71*$C71*(AF!AG71*blpkm*IFaf*(1-CV!AG$2)+RTF!AG71*blpkmrtf*IFrtf*(1-CV!AG$4))</f>
        <v>923.48749691260753</v>
      </c>
      <c r="AH71" s="101">
        <f>$B71*$C71*(AF!AH71*blpkm*IFaf*(1-CV!AH$2)+RTF!AH71*blpkmrtf*IFrtf*(1-CV!AH$4))</f>
        <v>756.88816643655741</v>
      </c>
      <c r="AI71" s="101">
        <f>$B71*$C71*(AF!AI71*blpkm*IFaf*(1-CV!AI$2)+RTF!AI71*blpkmrtf*IFrtf*(1-CV!AI$4))</f>
        <v>686.66541343037545</v>
      </c>
      <c r="AJ71" s="101">
        <f>$B71*$C71*(AF!AJ71*blpkm*IFaf*(1-CV!AJ$2)+RTF!AJ71*blpkmrtf*IFrtf*(1-CV!AJ$4))</f>
        <v>624.01482713430869</v>
      </c>
      <c r="AK71" s="101">
        <f>$B71*$C71*(AF!AK71*blpkm*IFaf*(1-CV!AK$2)+RTF!AK71*blpkmrtf*IFrtf*(1-CV!AK$4))</f>
        <v>568.09763187321062</v>
      </c>
      <c r="AL71" s="101">
        <f>$B71*$C71*(AF!AL71*blpkm*IFaf*(1-CV!AL$2)+RTF!AL71*blpkmrtf*IFrtf*(1-CV!AL$4))</f>
        <v>835.55296931716168</v>
      </c>
      <c r="AM71" s="101">
        <f>$B71*$C71*(AF!AM71*blpkm*IFaf*(1-CV!AM$2)+RTF!AM71*blpkmrtf*IFrtf*(1-CV!AM$4))</f>
        <v>923.48749691260753</v>
      </c>
      <c r="AN71" s="101">
        <f>$B71*$C71*(AF!AN71*blpkm*IFaf*(1-CV!AN$2)+RTF!AN71*blpkmrtf*IFrtf*(1-CV!AN$4))</f>
        <v>756.88816643655741</v>
      </c>
      <c r="AO71" s="101">
        <f>$B71*$C71*(AF!AO71*blpkm*IFaf*(1-CV!AO$2)+RTF!AO71*blpkmrtf*IFrtf*(1-CV!AO$4))</f>
        <v>686.66541343037545</v>
      </c>
      <c r="AP71" s="101">
        <f>$B71*$C71*(AF!AP71*blpkm*IFaf*(1-CV!AP$2)+RTF!AP71*blpkmrtf*IFrtf*(1-CV!AP$4))</f>
        <v>624.01482713430869</v>
      </c>
      <c r="AQ71" s="101">
        <f>$B71*$C71*(AF!AQ71*blpkm*IFaf*(1-CV!AQ$2)+RTF!AQ71*blpkmrtf*IFrtf*(1-CV!AQ$4))</f>
        <v>568.09763187321062</v>
      </c>
      <c r="AR71" s="101">
        <f>$B71*$C71*(AF!AR71*blpkm*IFaf*(1-CV!AR$2)+RTF!AR71*blpkmrtf*IFrtf*(1-CV!AR$4))</f>
        <v>835.55296931716168</v>
      </c>
      <c r="AS71" s="101">
        <f>$B71*$C71*(AF!AS71*blpkm*IFaf*(1-CV!AS$2)+RTF!AS71*blpkmrtf*IFrtf*(1-CV!AS$4))</f>
        <v>923.48749691260753</v>
      </c>
      <c r="AT71" s="101">
        <f>$B71*$C71*(AF!AT71*blpkm*IFaf*(1-CV!AT$2)+RTF!AT71*blpkmrtf*IFrtf*(1-CV!AT$4))</f>
        <v>756.88816643655741</v>
      </c>
      <c r="AU71" s="91"/>
      <c r="AV71" s="90"/>
      <c r="AW71" s="91"/>
      <c r="AX71" s="91"/>
      <c r="AY71" s="91"/>
      <c r="AZ71" s="91"/>
      <c r="BA71" s="91"/>
      <c r="BB71" s="91"/>
    </row>
    <row r="72" spans="1:54" x14ac:dyDescent="0.25">
      <c r="A72" s="91">
        <f>pipesizes!A65</f>
        <v>2475</v>
      </c>
      <c r="B72" s="94">
        <f>pipesizes!N65/1000</f>
        <v>16.037385453822978</v>
      </c>
      <c r="C72" s="95">
        <f>pipesizes!M65</f>
        <v>4670.7890625</v>
      </c>
      <c r="D72" s="101">
        <f>$B72*$C72*(AF!D72*blpkm*IFaf*(1-CV!D$2)+RTF!D72*blpkmrtf*IFrtf*(1-CV!D$4))</f>
        <v>1508.3896901553135</v>
      </c>
      <c r="E72" s="101">
        <f>$B72*$C72*(AF!E72*blpkm*IFaf*(1-CV!E$2)+RTF!E72*blpkmrtf*IFrtf*(1-CV!E$4))</f>
        <v>1368.4439473812699</v>
      </c>
      <c r="F72" s="101">
        <f>$B72*$C72*(AF!F72*blpkm*IFaf*(1-CV!F$2)+RTF!F72*blpkmrtf*IFrtf*(1-CV!F$4))</f>
        <v>1243.588648221174</v>
      </c>
      <c r="G72" s="101">
        <f>$B72*$C72*(AF!G72*blpkm*IFaf*(1-CV!G$2)+RTF!G72*blpkmrtf*IFrtf*(1-CV!G$4))</f>
        <v>1132.1522107467458</v>
      </c>
      <c r="H72" s="101">
        <f>$B72*$C72*(AF!H72*blpkm*IFaf*(1-CV!H$2)+RTF!H72*blpkmrtf*IFrtf*(1-CV!H$4))</f>
        <v>1665.159452063263</v>
      </c>
      <c r="I72" s="101">
        <f>$B72*$C72*(AF!I72*blpkm*IFaf*(1-CV!I$2)+RTF!I72*blpkmrtf*IFrtf*(1-CV!I$4))</f>
        <v>1840.402692366672</v>
      </c>
      <c r="J72" s="101">
        <f>$B72*$C72*(AF!J72*blpkm*IFaf*(1-CV!J$2)+RTF!J72*blpkmrtf*IFrtf*(1-CV!J$4))</f>
        <v>2035.3882474360191</v>
      </c>
      <c r="K72" s="101">
        <f>$B72*$C72*(AF!K72*blpkm*IFaf*(1-CV!K$2)+RTF!K72*blpkmrtf*IFrtf*(1-CV!K$4))</f>
        <v>1368.4439473812699</v>
      </c>
      <c r="L72" s="101">
        <f>$B72*$C72*(AF!L72*blpkm*IFaf*(1-CV!L$2)+RTF!L72*blpkmrtf*IFrtf*(1-CV!L$4))</f>
        <v>1243.588648221174</v>
      </c>
      <c r="M72" s="101">
        <f>$B72*$C72*(AF!M72*blpkm*IFaf*(1-CV!M$2)+RTF!M72*blpkmrtf*IFrtf*(1-CV!M$4))</f>
        <v>1132.1522107467458</v>
      </c>
      <c r="N72" s="101">
        <f>$B72*$C72*(AF!N72*blpkm*IFaf*(1-CV!N$2)+RTF!N72*blpkmrtf*IFrtf*(1-CV!N$4))</f>
        <v>1665.159452063263</v>
      </c>
      <c r="O72" s="101">
        <f>$B72*$C72*(AF!O72*blpkm*IFaf*(1-CV!O$2)+RTF!O72*blpkmrtf*IFrtf*(1-CV!O$4))</f>
        <v>1840.402692366672</v>
      </c>
      <c r="P72" s="101">
        <f>$B72*$C72*(AF!P72*blpkm*IFaf*(1-CV!P$2)+RTF!P72*blpkmrtf*IFrtf*(1-CV!P$4))</f>
        <v>1508.3896901553135</v>
      </c>
      <c r="Q72" s="101">
        <f>$B72*$C72*(AF!Q72*blpkm*IFaf*(1-CV!Q$2)+RTF!Q72*blpkmrtf*IFrtf*(1-CV!Q$4))</f>
        <v>1368.4439473812699</v>
      </c>
      <c r="R72" s="101">
        <f>$B72*$C72*(AF!R72*blpkm*IFaf*(1-CV!R$2)+RTF!R72*blpkmrtf*IFrtf*(1-CV!R$4))</f>
        <v>1243.588648221174</v>
      </c>
      <c r="S72" s="101">
        <f>$B72*$C72*(AF!S72*blpkm*IFaf*(1-CV!S$2)+RTF!S72*blpkmrtf*IFrtf*(1-CV!S$4))</f>
        <v>1132.1522107467458</v>
      </c>
      <c r="T72" s="101">
        <f>$B72*$C72*(AF!T72*blpkm*IFaf*(1-CV!T$2)+RTF!T72*blpkmrtf*IFrtf*(1-CV!T$4))</f>
        <v>1665.159452063263</v>
      </c>
      <c r="U72" s="101">
        <f>$B72*$C72*(AF!U72*blpkm*IFaf*(1-CV!U$2)+RTF!U72*blpkmrtf*IFrtf*(1-CV!U$4))</f>
        <v>1840.402692366672</v>
      </c>
      <c r="V72" s="101">
        <f>$B72*$C72*(AF!V72*blpkm*IFaf*(1-CV!V$2)+RTF!V72*blpkmrtf*IFrtf*(1-CV!V$4))</f>
        <v>1508.3896901553135</v>
      </c>
      <c r="W72" s="101">
        <f>$B72*$C72*(AF!W72*blpkm*IFaf*(1-CV!W$2)+RTF!W72*blpkmrtf*IFrtf*(1-CV!W$4))</f>
        <v>1368.4439473812699</v>
      </c>
      <c r="X72" s="101">
        <f>$B72*$C72*(AF!X72*blpkm*IFaf*(1-CV!X$2)+RTF!X72*blpkmrtf*IFrtf*(1-CV!X$4))</f>
        <v>1243.588648221174</v>
      </c>
      <c r="Y72" s="101">
        <f>$B72*$C72*(AF!Y72*blpkm*IFaf*(1-CV!Y$2)+RTF!Y72*blpkmrtf*IFrtf*(1-CV!Y$4))</f>
        <v>1132.1522107467458</v>
      </c>
      <c r="Z72" s="101">
        <f>$B72*$C72*(AF!Z72*blpkm*IFaf*(1-CV!Z$2)+RTF!Z72*blpkmrtf*IFrtf*(1-CV!Z$4))</f>
        <v>1665.159452063263</v>
      </c>
      <c r="AA72" s="101">
        <f>$B72*$C72*(AF!AA72*blpkm*IFaf*(1-CV!AA$2)+RTF!AA72*blpkmrtf*IFrtf*(1-CV!AA$4))</f>
        <v>1840.402692366672</v>
      </c>
      <c r="AB72" s="101">
        <f>$B72*$C72*(AF!AB72*blpkm*IFaf*(1-CV!AB$2)+RTF!AB72*blpkmrtf*IFrtf*(1-CV!AB$4))</f>
        <v>1508.3896901553135</v>
      </c>
      <c r="AC72" s="101">
        <f>$B72*$C72*(AF!AC72*blpkm*IFaf*(1-CV!AC$2)+RTF!AC72*blpkmrtf*IFrtf*(1-CV!AC$4))</f>
        <v>1368.4439473812699</v>
      </c>
      <c r="AD72" s="101">
        <f>$B72*$C72*(AF!AD72*blpkm*IFaf*(1-CV!AD$2)+RTF!AD72*blpkmrtf*IFrtf*(1-CV!AD$4))</f>
        <v>1243.588648221174</v>
      </c>
      <c r="AE72" s="101">
        <f>$B72*$C72*(AF!AE72*blpkm*IFaf*(1-CV!AE$2)+RTF!AE72*blpkmrtf*IFrtf*(1-CV!AE$4))</f>
        <v>1132.1522107467458</v>
      </c>
      <c r="AF72" s="101">
        <f>$B72*$C72*(AF!AF72*blpkm*IFaf*(1-CV!AF$2)+RTF!AF72*blpkmrtf*IFrtf*(1-CV!AF$4))</f>
        <v>1665.159452063263</v>
      </c>
      <c r="AG72" s="101">
        <f>$B72*$C72*(AF!AG72*blpkm*IFaf*(1-CV!AG$2)+RTF!AG72*blpkmrtf*IFrtf*(1-CV!AG$4))</f>
        <v>1840.402692366672</v>
      </c>
      <c r="AH72" s="101">
        <f>$B72*$C72*(AF!AH72*blpkm*IFaf*(1-CV!AH$2)+RTF!AH72*blpkmrtf*IFrtf*(1-CV!AH$4))</f>
        <v>1508.3896901553135</v>
      </c>
      <c r="AI72" s="101">
        <f>$B72*$C72*(AF!AI72*blpkm*IFaf*(1-CV!AI$2)+RTF!AI72*blpkmrtf*IFrtf*(1-CV!AI$4))</f>
        <v>1368.4439473812699</v>
      </c>
      <c r="AJ72" s="101">
        <f>$B72*$C72*(AF!AJ72*blpkm*IFaf*(1-CV!AJ$2)+RTF!AJ72*blpkmrtf*IFrtf*(1-CV!AJ$4))</f>
        <v>1243.588648221174</v>
      </c>
      <c r="AK72" s="101">
        <f>$B72*$C72*(AF!AK72*blpkm*IFaf*(1-CV!AK$2)+RTF!AK72*blpkmrtf*IFrtf*(1-CV!AK$4))</f>
        <v>1132.1522107467458</v>
      </c>
      <c r="AL72" s="101">
        <f>$B72*$C72*(AF!AL72*blpkm*IFaf*(1-CV!AL$2)+RTF!AL72*blpkmrtf*IFrtf*(1-CV!AL$4))</f>
        <v>1665.159452063263</v>
      </c>
      <c r="AM72" s="101">
        <f>$B72*$C72*(AF!AM72*blpkm*IFaf*(1-CV!AM$2)+RTF!AM72*blpkmrtf*IFrtf*(1-CV!AM$4))</f>
        <v>1840.402692366672</v>
      </c>
      <c r="AN72" s="101">
        <f>$B72*$C72*(AF!AN72*blpkm*IFaf*(1-CV!AN$2)+RTF!AN72*blpkmrtf*IFrtf*(1-CV!AN$4))</f>
        <v>1508.3896901553135</v>
      </c>
      <c r="AO72" s="101">
        <f>$B72*$C72*(AF!AO72*blpkm*IFaf*(1-CV!AO$2)+RTF!AO72*blpkmrtf*IFrtf*(1-CV!AO$4))</f>
        <v>1368.4439473812699</v>
      </c>
      <c r="AP72" s="101">
        <f>$B72*$C72*(AF!AP72*blpkm*IFaf*(1-CV!AP$2)+RTF!AP72*blpkmrtf*IFrtf*(1-CV!AP$4))</f>
        <v>1243.588648221174</v>
      </c>
      <c r="AQ72" s="101">
        <f>$B72*$C72*(AF!AQ72*blpkm*IFaf*(1-CV!AQ$2)+RTF!AQ72*blpkmrtf*IFrtf*(1-CV!AQ$4))</f>
        <v>1132.1522107467458</v>
      </c>
      <c r="AR72" s="101">
        <f>$B72*$C72*(AF!AR72*blpkm*IFaf*(1-CV!AR$2)+RTF!AR72*blpkmrtf*IFrtf*(1-CV!AR$4))</f>
        <v>1665.159452063263</v>
      </c>
      <c r="AS72" s="101">
        <f>$B72*$C72*(AF!AS72*blpkm*IFaf*(1-CV!AS$2)+RTF!AS72*blpkmrtf*IFrtf*(1-CV!AS$4))</f>
        <v>1840.402692366672</v>
      </c>
      <c r="AT72" s="101">
        <f>$B72*$C72*(AF!AT72*blpkm*IFaf*(1-CV!AT$2)+RTF!AT72*blpkmrtf*IFrtf*(1-CV!AT$4))</f>
        <v>1508.3896901553135</v>
      </c>
      <c r="AU72" s="91"/>
      <c r="AV72" s="90"/>
      <c r="AW72" s="91"/>
      <c r="AX72" s="91"/>
      <c r="AY72" s="91"/>
      <c r="AZ72" s="91"/>
      <c r="BA72" s="91"/>
      <c r="BB72" s="91"/>
    </row>
    <row r="73" spans="1:54" x14ac:dyDescent="0.25">
      <c r="A73" s="91">
        <f>pipesizes!A66</f>
        <v>3000</v>
      </c>
      <c r="B73" s="94">
        <f>pipesizes!N66/1000</f>
        <v>18.328992795054951</v>
      </c>
      <c r="C73" s="95">
        <f>pipesizes!M66</f>
        <v>6862.4999999999991</v>
      </c>
      <c r="D73" s="101">
        <f>$B73*$C73*(AF!D73*blpkm*IFaf*(1-CV!D$2)+RTF!D73*blpkmrtf*IFrtf*(1-CV!D$4))</f>
        <v>2532.8571177015938</v>
      </c>
      <c r="E73" s="101">
        <f>$B73*$C73*(AF!E73*blpkm*IFaf*(1-CV!E$2)+RTF!E73*blpkmrtf*IFrtf*(1-CV!E$4))</f>
        <v>2297.8630886448354</v>
      </c>
      <c r="F73" s="101">
        <f>$B73*$C73*(AF!F73*blpkm*IFaf*(1-CV!F$2)+RTF!F73*blpkmrtf*IFrtf*(1-CV!F$4))</f>
        <v>2088.2086238706502</v>
      </c>
      <c r="G73" s="101">
        <f>$B73*$C73*(AF!G73*blpkm*IFaf*(1-CV!G$2)+RTF!G73*blpkmrtf*IFrtf*(1-CV!G$4))</f>
        <v>1901.0868371927322</v>
      </c>
      <c r="H73" s="101">
        <f>$B73*$C73*(AF!H73*blpkm*IFaf*(1-CV!H$2)+RTF!H73*blpkmrtf*IFrtf*(1-CV!H$4))</f>
        <v>2796.1016955984687</v>
      </c>
      <c r="I73" s="101">
        <f>$B73*$C73*(AF!I73*blpkm*IFaf*(1-CV!I$2)+RTF!I73*blpkmrtf*IFrtf*(1-CV!I$4))</f>
        <v>3090.3665605922606</v>
      </c>
      <c r="J73" s="101">
        <f>$B73*$C73*(AF!J73*blpkm*IFaf*(1-CV!J$2)+RTF!J73*blpkmrtf*IFrtf*(1-CV!J$4))</f>
        <v>3417.7823167656802</v>
      </c>
      <c r="K73" s="101">
        <f>$B73*$C73*(AF!K73*blpkm*IFaf*(1-CV!K$2)+RTF!K73*blpkmrtf*IFrtf*(1-CV!K$4))</f>
        <v>2297.8630886448354</v>
      </c>
      <c r="L73" s="101">
        <f>$B73*$C73*(AF!L73*blpkm*IFaf*(1-CV!L$2)+RTF!L73*blpkmrtf*IFrtf*(1-CV!L$4))</f>
        <v>2088.2086238706502</v>
      </c>
      <c r="M73" s="101">
        <f>$B73*$C73*(AF!M73*blpkm*IFaf*(1-CV!M$2)+RTF!M73*blpkmrtf*IFrtf*(1-CV!M$4))</f>
        <v>1901.0868371927322</v>
      </c>
      <c r="N73" s="101">
        <f>$B73*$C73*(AF!N73*blpkm*IFaf*(1-CV!N$2)+RTF!N73*blpkmrtf*IFrtf*(1-CV!N$4))</f>
        <v>2796.1016955984687</v>
      </c>
      <c r="O73" s="101">
        <f>$B73*$C73*(AF!O73*blpkm*IFaf*(1-CV!O$2)+RTF!O73*blpkmrtf*IFrtf*(1-CV!O$4))</f>
        <v>3090.3665605922606</v>
      </c>
      <c r="P73" s="101">
        <f>$B73*$C73*(AF!P73*blpkm*IFaf*(1-CV!P$2)+RTF!P73*blpkmrtf*IFrtf*(1-CV!P$4))</f>
        <v>2532.8571177015938</v>
      </c>
      <c r="Q73" s="101">
        <f>$B73*$C73*(AF!Q73*blpkm*IFaf*(1-CV!Q$2)+RTF!Q73*blpkmrtf*IFrtf*(1-CV!Q$4))</f>
        <v>2297.8630886448354</v>
      </c>
      <c r="R73" s="101">
        <f>$B73*$C73*(AF!R73*blpkm*IFaf*(1-CV!R$2)+RTF!R73*blpkmrtf*IFrtf*(1-CV!R$4))</f>
        <v>2088.2086238706502</v>
      </c>
      <c r="S73" s="101">
        <f>$B73*$C73*(AF!S73*blpkm*IFaf*(1-CV!S$2)+RTF!S73*blpkmrtf*IFrtf*(1-CV!S$4))</f>
        <v>1901.0868371927322</v>
      </c>
      <c r="T73" s="101">
        <f>$B73*$C73*(AF!T73*blpkm*IFaf*(1-CV!T$2)+RTF!T73*blpkmrtf*IFrtf*(1-CV!T$4))</f>
        <v>2796.1016955984687</v>
      </c>
      <c r="U73" s="101">
        <f>$B73*$C73*(AF!U73*blpkm*IFaf*(1-CV!U$2)+RTF!U73*blpkmrtf*IFrtf*(1-CV!U$4))</f>
        <v>3090.3665605922606</v>
      </c>
      <c r="V73" s="101">
        <f>$B73*$C73*(AF!V73*blpkm*IFaf*(1-CV!V$2)+RTF!V73*blpkmrtf*IFrtf*(1-CV!V$4))</f>
        <v>2532.8571177015938</v>
      </c>
      <c r="W73" s="101">
        <f>$B73*$C73*(AF!W73*blpkm*IFaf*(1-CV!W$2)+RTF!W73*blpkmrtf*IFrtf*(1-CV!W$4))</f>
        <v>2297.8630886448354</v>
      </c>
      <c r="X73" s="101">
        <f>$B73*$C73*(AF!X73*blpkm*IFaf*(1-CV!X$2)+RTF!X73*blpkmrtf*IFrtf*(1-CV!X$4))</f>
        <v>2088.2086238706502</v>
      </c>
      <c r="Y73" s="101">
        <f>$B73*$C73*(AF!Y73*blpkm*IFaf*(1-CV!Y$2)+RTF!Y73*blpkmrtf*IFrtf*(1-CV!Y$4))</f>
        <v>1901.0868371927322</v>
      </c>
      <c r="Z73" s="101">
        <f>$B73*$C73*(AF!Z73*blpkm*IFaf*(1-CV!Z$2)+RTF!Z73*blpkmrtf*IFrtf*(1-CV!Z$4))</f>
        <v>2796.1016955984687</v>
      </c>
      <c r="AA73" s="101">
        <f>$B73*$C73*(AF!AA73*blpkm*IFaf*(1-CV!AA$2)+RTF!AA73*blpkmrtf*IFrtf*(1-CV!AA$4))</f>
        <v>3090.3665605922606</v>
      </c>
      <c r="AB73" s="101">
        <f>$B73*$C73*(AF!AB73*blpkm*IFaf*(1-CV!AB$2)+RTF!AB73*blpkmrtf*IFrtf*(1-CV!AB$4))</f>
        <v>2532.8571177015938</v>
      </c>
      <c r="AC73" s="101">
        <f>$B73*$C73*(AF!AC73*blpkm*IFaf*(1-CV!AC$2)+RTF!AC73*blpkmrtf*IFrtf*(1-CV!AC$4))</f>
        <v>2297.8630886448354</v>
      </c>
      <c r="AD73" s="101">
        <f>$B73*$C73*(AF!AD73*blpkm*IFaf*(1-CV!AD$2)+RTF!AD73*blpkmrtf*IFrtf*(1-CV!AD$4))</f>
        <v>2088.2086238706502</v>
      </c>
      <c r="AE73" s="101">
        <f>$B73*$C73*(AF!AE73*blpkm*IFaf*(1-CV!AE$2)+RTF!AE73*blpkmrtf*IFrtf*(1-CV!AE$4))</f>
        <v>1901.0868371927322</v>
      </c>
      <c r="AF73" s="101">
        <f>$B73*$C73*(AF!AF73*blpkm*IFaf*(1-CV!AF$2)+RTF!AF73*blpkmrtf*IFrtf*(1-CV!AF$4))</f>
        <v>2796.1016955984687</v>
      </c>
      <c r="AG73" s="101">
        <f>$B73*$C73*(AF!AG73*blpkm*IFaf*(1-CV!AG$2)+RTF!AG73*blpkmrtf*IFrtf*(1-CV!AG$4))</f>
        <v>3090.3665605922606</v>
      </c>
      <c r="AH73" s="101">
        <f>$B73*$C73*(AF!AH73*blpkm*IFaf*(1-CV!AH$2)+RTF!AH73*blpkmrtf*IFrtf*(1-CV!AH$4))</f>
        <v>2532.8571177015938</v>
      </c>
      <c r="AI73" s="101">
        <f>$B73*$C73*(AF!AI73*blpkm*IFaf*(1-CV!AI$2)+RTF!AI73*blpkmrtf*IFrtf*(1-CV!AI$4))</f>
        <v>2297.8630886448354</v>
      </c>
      <c r="AJ73" s="101">
        <f>$B73*$C73*(AF!AJ73*blpkm*IFaf*(1-CV!AJ$2)+RTF!AJ73*blpkmrtf*IFrtf*(1-CV!AJ$4))</f>
        <v>2088.2086238706502</v>
      </c>
      <c r="AK73" s="101">
        <f>$B73*$C73*(AF!AK73*blpkm*IFaf*(1-CV!AK$2)+RTF!AK73*blpkmrtf*IFrtf*(1-CV!AK$4))</f>
        <v>1901.0868371927322</v>
      </c>
      <c r="AL73" s="101">
        <f>$B73*$C73*(AF!AL73*blpkm*IFaf*(1-CV!AL$2)+RTF!AL73*blpkmrtf*IFrtf*(1-CV!AL$4))</f>
        <v>2796.1016955984687</v>
      </c>
      <c r="AM73" s="101">
        <f>$B73*$C73*(AF!AM73*blpkm*IFaf*(1-CV!AM$2)+RTF!AM73*blpkmrtf*IFrtf*(1-CV!AM$4))</f>
        <v>3090.3665605922606</v>
      </c>
      <c r="AN73" s="101">
        <f>$B73*$C73*(AF!AN73*blpkm*IFaf*(1-CV!AN$2)+RTF!AN73*blpkmrtf*IFrtf*(1-CV!AN$4))</f>
        <v>2532.8571177015938</v>
      </c>
      <c r="AO73" s="101">
        <f>$B73*$C73*(AF!AO73*blpkm*IFaf*(1-CV!AO$2)+RTF!AO73*blpkmrtf*IFrtf*(1-CV!AO$4))</f>
        <v>2297.8630886448354</v>
      </c>
      <c r="AP73" s="101">
        <f>$B73*$C73*(AF!AP73*blpkm*IFaf*(1-CV!AP$2)+RTF!AP73*blpkmrtf*IFrtf*(1-CV!AP$4))</f>
        <v>2088.2086238706502</v>
      </c>
      <c r="AQ73" s="101">
        <f>$B73*$C73*(AF!AQ73*blpkm*IFaf*(1-CV!AQ$2)+RTF!AQ73*blpkmrtf*IFrtf*(1-CV!AQ$4))</f>
        <v>1901.0868371927322</v>
      </c>
      <c r="AR73" s="101">
        <f>$B73*$C73*(AF!AR73*blpkm*IFaf*(1-CV!AR$2)+RTF!AR73*blpkmrtf*IFrtf*(1-CV!AR$4))</f>
        <v>2796.1016955984687</v>
      </c>
      <c r="AS73" s="101">
        <f>$B73*$C73*(AF!AS73*blpkm*IFaf*(1-CV!AS$2)+RTF!AS73*blpkmrtf*IFrtf*(1-CV!AS$4))</f>
        <v>3090.3665605922606</v>
      </c>
      <c r="AT73" s="101">
        <f>$B73*$C73*(AF!AT73*blpkm*IFaf*(1-CV!AT$2)+RTF!AT73*blpkmrtf*IFrtf*(1-CV!AT$4))</f>
        <v>2532.8571177015938</v>
      </c>
      <c r="AU73" s="91"/>
      <c r="AV73" s="90"/>
      <c r="AW73" s="91"/>
      <c r="AX73" s="91"/>
      <c r="AY73" s="91"/>
      <c r="AZ73" s="91"/>
      <c r="BA73" s="91"/>
      <c r="BB73" s="91"/>
    </row>
    <row r="74" spans="1:54" x14ac:dyDescent="0.25">
      <c r="A74" s="91">
        <f>pipesizes!A67</f>
        <v>3600</v>
      </c>
      <c r="B74" s="94">
        <f>pipesizes!N67/1000</f>
        <v>0.66097141836900009</v>
      </c>
      <c r="C74" s="95">
        <f>pipesizes!M67</f>
        <v>9881.9999999999982</v>
      </c>
      <c r="D74" s="101">
        <f>$B74*$C74*(AF!D74*blpkm*IFaf*(1-CV!D$2)+RTF!D74*blpkmrtf*IFrtf*(1-CV!D$4))</f>
        <v>131.5277112975611</v>
      </c>
      <c r="E74" s="101">
        <f>$B74*$C74*(AF!E74*blpkm*IFaf*(1-CV!E$2)+RTF!E74*blpkmrtf*IFrtf*(1-CV!E$4))</f>
        <v>119.32480155013909</v>
      </c>
      <c r="F74" s="101">
        <f>$B74*$C74*(AF!F74*blpkm*IFaf*(1-CV!F$2)+RTF!F74*blpkmrtf*IFrtf*(1-CV!F$4))</f>
        <v>108.43773977221828</v>
      </c>
      <c r="G74" s="101">
        <f>$B74*$C74*(AF!G74*blpkm*IFaf*(1-CV!G$2)+RTF!G74*blpkmrtf*IFrtf*(1-CV!G$4))</f>
        <v>98.72076830799665</v>
      </c>
      <c r="H74" s="101">
        <f>$B74*$C74*(AF!H74*blpkm*IFaf*(1-CV!H$2)+RTF!H74*blpkmrtf*IFrtf*(1-CV!H$4))</f>
        <v>145.19763235243985</v>
      </c>
      <c r="I74" s="101">
        <f>$B74*$C74*(AF!I74*blpkm*IFaf*(1-CV!I$2)+RTF!I74*blpkmrtf*IFrtf*(1-CV!I$4))</f>
        <v>160.47839333079327</v>
      </c>
      <c r="J74" s="101">
        <f>$B74*$C74*(AF!J74*blpkm*IFaf*(1-CV!J$2)+RTF!J74*blpkmrtf*IFrtf*(1-CV!J$4))</f>
        <v>177.48063350900287</v>
      </c>
      <c r="K74" s="101">
        <f>$B74*$C74*(AF!K74*blpkm*IFaf*(1-CV!K$2)+RTF!K74*blpkmrtf*IFrtf*(1-CV!K$4))</f>
        <v>119.32480155013909</v>
      </c>
      <c r="L74" s="101">
        <f>$B74*$C74*(AF!L74*blpkm*IFaf*(1-CV!L$2)+RTF!L74*blpkmrtf*IFrtf*(1-CV!L$4))</f>
        <v>108.43773977221828</v>
      </c>
      <c r="M74" s="101">
        <f>$B74*$C74*(AF!M74*blpkm*IFaf*(1-CV!M$2)+RTF!M74*blpkmrtf*IFrtf*(1-CV!M$4))</f>
        <v>98.72076830799665</v>
      </c>
      <c r="N74" s="101">
        <f>$B74*$C74*(AF!N74*blpkm*IFaf*(1-CV!N$2)+RTF!N74*blpkmrtf*IFrtf*(1-CV!N$4))</f>
        <v>145.19763235243985</v>
      </c>
      <c r="O74" s="101">
        <f>$B74*$C74*(AF!O74*blpkm*IFaf*(1-CV!O$2)+RTF!O74*blpkmrtf*IFrtf*(1-CV!O$4))</f>
        <v>160.47839333079327</v>
      </c>
      <c r="P74" s="101">
        <f>$B74*$C74*(AF!P74*blpkm*IFaf*(1-CV!P$2)+RTF!P74*blpkmrtf*IFrtf*(1-CV!P$4))</f>
        <v>131.5277112975611</v>
      </c>
      <c r="Q74" s="101">
        <f>$B74*$C74*(AF!Q74*blpkm*IFaf*(1-CV!Q$2)+RTF!Q74*blpkmrtf*IFrtf*(1-CV!Q$4))</f>
        <v>119.32480155013909</v>
      </c>
      <c r="R74" s="101">
        <f>$B74*$C74*(AF!R74*blpkm*IFaf*(1-CV!R$2)+RTF!R74*blpkmrtf*IFrtf*(1-CV!R$4))</f>
        <v>108.43773977221828</v>
      </c>
      <c r="S74" s="101">
        <f>$B74*$C74*(AF!S74*blpkm*IFaf*(1-CV!S$2)+RTF!S74*blpkmrtf*IFrtf*(1-CV!S$4))</f>
        <v>98.72076830799665</v>
      </c>
      <c r="T74" s="101">
        <f>$B74*$C74*(AF!T74*blpkm*IFaf*(1-CV!T$2)+RTF!T74*blpkmrtf*IFrtf*(1-CV!T$4))</f>
        <v>145.19763235243985</v>
      </c>
      <c r="U74" s="101">
        <f>$B74*$C74*(AF!U74*blpkm*IFaf*(1-CV!U$2)+RTF!U74*blpkmrtf*IFrtf*(1-CV!U$4))</f>
        <v>160.47839333079327</v>
      </c>
      <c r="V74" s="101">
        <f>$B74*$C74*(AF!V74*blpkm*IFaf*(1-CV!V$2)+RTF!V74*blpkmrtf*IFrtf*(1-CV!V$4))</f>
        <v>131.5277112975611</v>
      </c>
      <c r="W74" s="101">
        <f>$B74*$C74*(AF!W74*blpkm*IFaf*(1-CV!W$2)+RTF!W74*blpkmrtf*IFrtf*(1-CV!W$4))</f>
        <v>119.32480155013909</v>
      </c>
      <c r="X74" s="101">
        <f>$B74*$C74*(AF!X74*blpkm*IFaf*(1-CV!X$2)+RTF!X74*blpkmrtf*IFrtf*(1-CV!X$4))</f>
        <v>108.43773977221828</v>
      </c>
      <c r="Y74" s="101">
        <f>$B74*$C74*(AF!Y74*blpkm*IFaf*(1-CV!Y$2)+RTF!Y74*blpkmrtf*IFrtf*(1-CV!Y$4))</f>
        <v>98.72076830799665</v>
      </c>
      <c r="Z74" s="101">
        <f>$B74*$C74*(AF!Z74*blpkm*IFaf*(1-CV!Z$2)+RTF!Z74*blpkmrtf*IFrtf*(1-CV!Z$4))</f>
        <v>145.19763235243985</v>
      </c>
      <c r="AA74" s="101">
        <f>$B74*$C74*(AF!AA74*blpkm*IFaf*(1-CV!AA$2)+RTF!AA74*blpkmrtf*IFrtf*(1-CV!AA$4))</f>
        <v>160.47839333079327</v>
      </c>
      <c r="AB74" s="101">
        <f>$B74*$C74*(AF!AB74*blpkm*IFaf*(1-CV!AB$2)+RTF!AB74*blpkmrtf*IFrtf*(1-CV!AB$4))</f>
        <v>131.5277112975611</v>
      </c>
      <c r="AC74" s="101">
        <f>$B74*$C74*(AF!AC74*blpkm*IFaf*(1-CV!AC$2)+RTF!AC74*blpkmrtf*IFrtf*(1-CV!AC$4))</f>
        <v>119.32480155013909</v>
      </c>
      <c r="AD74" s="101">
        <f>$B74*$C74*(AF!AD74*blpkm*IFaf*(1-CV!AD$2)+RTF!AD74*blpkmrtf*IFrtf*(1-CV!AD$4))</f>
        <v>108.43773977221828</v>
      </c>
      <c r="AE74" s="101">
        <f>$B74*$C74*(AF!AE74*blpkm*IFaf*(1-CV!AE$2)+RTF!AE74*blpkmrtf*IFrtf*(1-CV!AE$4))</f>
        <v>98.72076830799665</v>
      </c>
      <c r="AF74" s="101">
        <f>$B74*$C74*(AF!AF74*blpkm*IFaf*(1-CV!AF$2)+RTF!AF74*blpkmrtf*IFrtf*(1-CV!AF$4))</f>
        <v>145.19763235243985</v>
      </c>
      <c r="AG74" s="101">
        <f>$B74*$C74*(AF!AG74*blpkm*IFaf*(1-CV!AG$2)+RTF!AG74*blpkmrtf*IFrtf*(1-CV!AG$4))</f>
        <v>160.47839333079327</v>
      </c>
      <c r="AH74" s="101">
        <f>$B74*$C74*(AF!AH74*blpkm*IFaf*(1-CV!AH$2)+RTF!AH74*blpkmrtf*IFrtf*(1-CV!AH$4))</f>
        <v>131.5277112975611</v>
      </c>
      <c r="AI74" s="101">
        <f>$B74*$C74*(AF!AI74*blpkm*IFaf*(1-CV!AI$2)+RTF!AI74*blpkmrtf*IFrtf*(1-CV!AI$4))</f>
        <v>119.32480155013909</v>
      </c>
      <c r="AJ74" s="101">
        <f>$B74*$C74*(AF!AJ74*blpkm*IFaf*(1-CV!AJ$2)+RTF!AJ74*blpkmrtf*IFrtf*(1-CV!AJ$4))</f>
        <v>108.43773977221828</v>
      </c>
      <c r="AK74" s="101">
        <f>$B74*$C74*(AF!AK74*blpkm*IFaf*(1-CV!AK$2)+RTF!AK74*blpkmrtf*IFrtf*(1-CV!AK$4))</f>
        <v>98.72076830799665</v>
      </c>
      <c r="AL74" s="101">
        <f>$B74*$C74*(AF!AL74*blpkm*IFaf*(1-CV!AL$2)+RTF!AL74*blpkmrtf*IFrtf*(1-CV!AL$4))</f>
        <v>145.19763235243985</v>
      </c>
      <c r="AM74" s="101">
        <f>$B74*$C74*(AF!AM74*blpkm*IFaf*(1-CV!AM$2)+RTF!AM74*blpkmrtf*IFrtf*(1-CV!AM$4))</f>
        <v>160.47839333079327</v>
      </c>
      <c r="AN74" s="101">
        <f>$B74*$C74*(AF!AN74*blpkm*IFaf*(1-CV!AN$2)+RTF!AN74*blpkmrtf*IFrtf*(1-CV!AN$4))</f>
        <v>131.5277112975611</v>
      </c>
      <c r="AO74" s="101">
        <f>$B74*$C74*(AF!AO74*blpkm*IFaf*(1-CV!AO$2)+RTF!AO74*blpkmrtf*IFrtf*(1-CV!AO$4))</f>
        <v>119.32480155013909</v>
      </c>
      <c r="AP74" s="101">
        <f>$B74*$C74*(AF!AP74*blpkm*IFaf*(1-CV!AP$2)+RTF!AP74*blpkmrtf*IFrtf*(1-CV!AP$4))</f>
        <v>108.43773977221828</v>
      </c>
      <c r="AQ74" s="101">
        <f>$B74*$C74*(AF!AQ74*blpkm*IFaf*(1-CV!AQ$2)+RTF!AQ74*blpkmrtf*IFrtf*(1-CV!AQ$4))</f>
        <v>98.72076830799665</v>
      </c>
      <c r="AR74" s="101">
        <f>$B74*$C74*(AF!AR74*blpkm*IFaf*(1-CV!AR$2)+RTF!AR74*blpkmrtf*IFrtf*(1-CV!AR$4))</f>
        <v>145.19763235243985</v>
      </c>
      <c r="AS74" s="101">
        <f>$B74*$C74*(AF!AS74*blpkm*IFaf*(1-CV!AS$2)+RTF!AS74*blpkmrtf*IFrtf*(1-CV!AS$4))</f>
        <v>160.47839333079327</v>
      </c>
      <c r="AT74" s="101">
        <f>$B74*$C74*(AF!AT74*blpkm*IFaf*(1-CV!AT$2)+RTF!AT74*blpkmrtf*IFrtf*(1-CV!AT$4))</f>
        <v>131.5277112975611</v>
      </c>
      <c r="AU74" s="91"/>
      <c r="AV74" s="90"/>
      <c r="AW74" s="91"/>
      <c r="AX74" s="91"/>
      <c r="AY74" s="91"/>
      <c r="AZ74" s="91"/>
      <c r="BA74" s="91"/>
      <c r="BB74" s="91"/>
    </row>
    <row r="75" spans="1:54" x14ac:dyDescent="0.25">
      <c r="A75" s="91"/>
      <c r="B75" s="94"/>
      <c r="C75" s="95"/>
      <c r="D75" s="91" t="s">
        <v>78</v>
      </c>
      <c r="E75" s="91" t="s">
        <v>78</v>
      </c>
      <c r="F75" s="91" t="s">
        <v>78</v>
      </c>
      <c r="G75" s="91" t="s">
        <v>78</v>
      </c>
      <c r="H75" s="91" t="s">
        <v>78</v>
      </c>
      <c r="I75" s="91" t="s">
        <v>78</v>
      </c>
      <c r="J75" s="91" t="s">
        <v>78</v>
      </c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 t="s">
        <v>78</v>
      </c>
      <c r="AD75" s="91" t="s">
        <v>78</v>
      </c>
      <c r="AE75" s="91" t="s">
        <v>78</v>
      </c>
      <c r="AF75" s="91" t="s">
        <v>78</v>
      </c>
      <c r="AG75" s="91" t="s">
        <v>78</v>
      </c>
      <c r="AH75" s="91" t="s">
        <v>78</v>
      </c>
      <c r="AI75" s="91" t="s">
        <v>78</v>
      </c>
      <c r="AJ75" s="91" t="s">
        <v>78</v>
      </c>
      <c r="AK75" s="91" t="s">
        <v>78</v>
      </c>
      <c r="AL75" s="91" t="s">
        <v>78</v>
      </c>
      <c r="AM75" s="91" t="s">
        <v>78</v>
      </c>
      <c r="AN75" s="91" t="s">
        <v>78</v>
      </c>
      <c r="AO75" s="91" t="s">
        <v>78</v>
      </c>
      <c r="AP75" s="91" t="s">
        <v>78</v>
      </c>
      <c r="AQ75" s="91" t="s">
        <v>78</v>
      </c>
      <c r="AR75" s="91" t="s">
        <v>78</v>
      </c>
      <c r="AS75" s="91" t="s">
        <v>78</v>
      </c>
      <c r="AT75" s="91" t="s">
        <v>78</v>
      </c>
      <c r="AU75" s="91"/>
      <c r="AV75" s="91"/>
      <c r="AW75" s="91"/>
      <c r="AX75" s="91" t="s">
        <v>78</v>
      </c>
      <c r="AY75" s="91" t="s">
        <v>78</v>
      </c>
      <c r="AZ75" s="91" t="s">
        <v>78</v>
      </c>
      <c r="BA75" s="91"/>
      <c r="BB75" s="91"/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5"/>
  <sheetViews>
    <sheetView workbookViewId="0">
      <selection activeCell="D10" sqref="D10"/>
    </sheetView>
  </sheetViews>
  <sheetFormatPr defaultColWidth="9.09765625" defaultRowHeight="11.5" x14ac:dyDescent="0.25"/>
  <cols>
    <col min="1" max="1" width="18.59765625" style="62" customWidth="1"/>
    <col min="2" max="2" width="10" style="64" bestFit="1" customWidth="1"/>
    <col min="3" max="3" width="10.69921875" style="29" customWidth="1"/>
    <col min="4" max="4" width="9.09765625" style="62" bestFit="1" customWidth="1"/>
    <col min="5" max="28" width="8.59765625" style="62" bestFit="1" customWidth="1"/>
    <col min="29" max="46" width="7.59765625" style="62" bestFit="1" customWidth="1"/>
    <col min="47" max="47" width="1.69921875" style="62" bestFit="1" customWidth="1"/>
    <col min="48" max="16384" width="9.09765625" style="62"/>
  </cols>
  <sheetData>
    <row r="1" spans="1:54" ht="24" customHeight="1" x14ac:dyDescent="0.25">
      <c r="A1" s="172" t="s">
        <v>103</v>
      </c>
      <c r="B1" s="172"/>
      <c r="C1" s="69" t="s">
        <v>85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</row>
    <row r="2" spans="1:54" x14ac:dyDescent="0.25">
      <c r="A2" s="76"/>
      <c r="B2" s="77"/>
      <c r="C2" s="78"/>
    </row>
    <row r="3" spans="1:54" x14ac:dyDescent="0.25">
      <c r="A3" s="76"/>
      <c r="B3" s="79"/>
      <c r="C3" s="80"/>
    </row>
    <row r="4" spans="1:54" x14ac:dyDescent="0.25">
      <c r="A4" s="81"/>
      <c r="B4" s="76"/>
      <c r="C4" s="78"/>
      <c r="D4" s="62" t="s">
        <v>80</v>
      </c>
    </row>
    <row r="5" spans="1:54" x14ac:dyDescent="0.25">
      <c r="C5" s="69" t="s">
        <v>79</v>
      </c>
      <c r="D5" s="91">
        <f>social_cost!D5</f>
        <v>300</v>
      </c>
      <c r="E5" s="91">
        <f>social_cost!E5</f>
        <v>300</v>
      </c>
      <c r="F5" s="91">
        <f>social_cost!F5</f>
        <v>300</v>
      </c>
      <c r="G5" s="91">
        <f>social_cost!G5</f>
        <v>300</v>
      </c>
      <c r="H5" s="91">
        <f>social_cost!H5</f>
        <v>300</v>
      </c>
      <c r="I5" s="91">
        <f>social_cost!I5</f>
        <v>300</v>
      </c>
      <c r="J5" s="91">
        <f>social_cost!J5</f>
        <v>300</v>
      </c>
      <c r="K5" s="91">
        <f>social_cost!K5</f>
        <v>375</v>
      </c>
      <c r="L5" s="91">
        <f>social_cost!L5</f>
        <v>375</v>
      </c>
      <c r="M5" s="91">
        <f>social_cost!M5</f>
        <v>375</v>
      </c>
      <c r="N5" s="91">
        <f>social_cost!N5</f>
        <v>375</v>
      </c>
      <c r="O5" s="91">
        <f>social_cost!O5</f>
        <v>375</v>
      </c>
      <c r="P5" s="91">
        <f>social_cost!P5</f>
        <v>375</v>
      </c>
      <c r="Q5" s="91">
        <f>social_cost!Q5</f>
        <v>450</v>
      </c>
      <c r="R5" s="91">
        <f>social_cost!R5</f>
        <v>450</v>
      </c>
      <c r="S5" s="91">
        <f>social_cost!S5</f>
        <v>450</v>
      </c>
      <c r="T5" s="91">
        <f>social_cost!T5</f>
        <v>450</v>
      </c>
      <c r="U5" s="91">
        <f>social_cost!U5</f>
        <v>450</v>
      </c>
      <c r="V5" s="91">
        <f>social_cost!V5</f>
        <v>450</v>
      </c>
      <c r="W5" s="91">
        <f>social_cost!W5</f>
        <v>500</v>
      </c>
      <c r="X5" s="91">
        <f>social_cost!X5</f>
        <v>500</v>
      </c>
      <c r="Y5" s="91">
        <f>social_cost!Y5</f>
        <v>500</v>
      </c>
      <c r="Z5" s="91">
        <f>social_cost!Z5</f>
        <v>500</v>
      </c>
      <c r="AA5" s="91">
        <f>social_cost!AA5</f>
        <v>500</v>
      </c>
      <c r="AB5" s="91">
        <f>social_cost!AB5</f>
        <v>500</v>
      </c>
      <c r="AC5" s="91">
        <f>social_cost!AC5</f>
        <v>250</v>
      </c>
      <c r="AD5" s="91">
        <f>social_cost!AD5</f>
        <v>250</v>
      </c>
      <c r="AE5" s="91">
        <f>social_cost!AE5</f>
        <v>250</v>
      </c>
      <c r="AF5" s="91">
        <f>social_cost!AF5</f>
        <v>250</v>
      </c>
      <c r="AG5" s="91">
        <f>social_cost!AG5</f>
        <v>250</v>
      </c>
      <c r="AH5" s="91">
        <f>social_cost!AH5</f>
        <v>250</v>
      </c>
      <c r="AI5" s="91">
        <f>social_cost!AI5</f>
        <v>200</v>
      </c>
      <c r="AJ5" s="91">
        <f>social_cost!AJ5</f>
        <v>200</v>
      </c>
      <c r="AK5" s="91">
        <f>social_cost!AK5</f>
        <v>200</v>
      </c>
      <c r="AL5" s="91">
        <f>social_cost!AL5</f>
        <v>200</v>
      </c>
      <c r="AM5" s="91">
        <f>social_cost!AM5</f>
        <v>200</v>
      </c>
      <c r="AN5" s="91">
        <f>social_cost!AN5</f>
        <v>200</v>
      </c>
      <c r="AO5" s="91">
        <f>social_cost!AO5</f>
        <v>150</v>
      </c>
      <c r="AP5" s="91">
        <f>social_cost!AP5</f>
        <v>150</v>
      </c>
      <c r="AQ5" s="91">
        <f>social_cost!AQ5</f>
        <v>150</v>
      </c>
      <c r="AR5" s="91">
        <f>social_cost!AR5</f>
        <v>150</v>
      </c>
      <c r="AS5" s="91">
        <f>social_cost!AS5</f>
        <v>150</v>
      </c>
      <c r="AT5" s="91">
        <f>social_cost!AT5</f>
        <v>150</v>
      </c>
      <c r="AU5" s="91"/>
      <c r="AV5" s="91"/>
      <c r="AW5" s="91"/>
      <c r="AX5" s="91"/>
      <c r="AY5" s="91"/>
      <c r="AZ5" s="91"/>
      <c r="BA5" s="91"/>
      <c r="BB5" s="91"/>
    </row>
    <row r="6" spans="1:54" x14ac:dyDescent="0.25">
      <c r="C6" s="69" t="str">
        <f>social_cost!C6</f>
        <v># crew staff notionally allocated to water</v>
      </c>
      <c r="D6" s="92">
        <f>social_cost!D6</f>
        <v>97.999604422243678</v>
      </c>
      <c r="E6" s="92">
        <f>social_cost!E6</f>
        <v>107.79956486446805</v>
      </c>
      <c r="F6" s="92">
        <f>social_cost!F6</f>
        <v>117.59952530669241</v>
      </c>
      <c r="G6" s="92">
        <f>social_cost!G6</f>
        <v>127.39948574891679</v>
      </c>
      <c r="H6" s="92">
        <f>social_cost!H6</f>
        <v>88.199643980019317</v>
      </c>
      <c r="I6" s="92">
        <f>social_cost!I6</f>
        <v>78.399683537794942</v>
      </c>
      <c r="J6" s="92">
        <f>social_cost!J6</f>
        <v>68.599723095570567</v>
      </c>
      <c r="K6" s="92">
        <f>social_cost!K6</f>
        <v>107.79956486446805</v>
      </c>
      <c r="L6" s="92">
        <f>social_cost!L6</f>
        <v>117.59952530669241</v>
      </c>
      <c r="M6" s="92">
        <f>social_cost!M6</f>
        <v>127.39948574891679</v>
      </c>
      <c r="N6" s="92">
        <f>social_cost!N6</f>
        <v>88.199643980019317</v>
      </c>
      <c r="O6" s="92">
        <f>social_cost!O6</f>
        <v>78.399683537794942</v>
      </c>
      <c r="P6" s="92">
        <f>social_cost!P6</f>
        <v>97.999604422243678</v>
      </c>
      <c r="Q6" s="92">
        <f>social_cost!Q6</f>
        <v>107.79956486446805</v>
      </c>
      <c r="R6" s="92">
        <f>social_cost!R6</f>
        <v>117.59952530669241</v>
      </c>
      <c r="S6" s="92">
        <f>social_cost!S6</f>
        <v>127.39948574891679</v>
      </c>
      <c r="T6" s="92">
        <f>social_cost!T6</f>
        <v>88.199643980019317</v>
      </c>
      <c r="U6" s="92">
        <f>social_cost!U6</f>
        <v>78.399683537794942</v>
      </c>
      <c r="V6" s="92">
        <f>social_cost!V6</f>
        <v>97.999604422243678</v>
      </c>
      <c r="W6" s="92">
        <f>social_cost!W6</f>
        <v>107.79956486446805</v>
      </c>
      <c r="X6" s="92">
        <f>social_cost!X6</f>
        <v>117.59952530669241</v>
      </c>
      <c r="Y6" s="92">
        <f>social_cost!Y6</f>
        <v>127.39948574891679</v>
      </c>
      <c r="Z6" s="92">
        <f>social_cost!Z6</f>
        <v>88.199643980019317</v>
      </c>
      <c r="AA6" s="92">
        <f>social_cost!AA6</f>
        <v>78.399683537794942</v>
      </c>
      <c r="AB6" s="92">
        <f>social_cost!AB6</f>
        <v>97.999604422243678</v>
      </c>
      <c r="AC6" s="92">
        <f>social_cost!AC6</f>
        <v>107.79956486446805</v>
      </c>
      <c r="AD6" s="92">
        <f>social_cost!AD6</f>
        <v>117.59952530669241</v>
      </c>
      <c r="AE6" s="92">
        <f>social_cost!AE6</f>
        <v>127.39948574891679</v>
      </c>
      <c r="AF6" s="92">
        <f>social_cost!AF6</f>
        <v>88.199643980019317</v>
      </c>
      <c r="AG6" s="92">
        <f>social_cost!AG6</f>
        <v>78.399683537794942</v>
      </c>
      <c r="AH6" s="92">
        <f>social_cost!AH6</f>
        <v>97.999604422243678</v>
      </c>
      <c r="AI6" s="92">
        <f>social_cost!AI6</f>
        <v>107.79956486446805</v>
      </c>
      <c r="AJ6" s="92">
        <f>social_cost!AJ6</f>
        <v>117.59952530669241</v>
      </c>
      <c r="AK6" s="92">
        <f>social_cost!AK6</f>
        <v>127.39948574891679</v>
      </c>
      <c r="AL6" s="92">
        <f>social_cost!AL6</f>
        <v>88.199643980019317</v>
      </c>
      <c r="AM6" s="92">
        <f>social_cost!AM6</f>
        <v>78.399683537794942</v>
      </c>
      <c r="AN6" s="92">
        <f>social_cost!AN6</f>
        <v>97.999604422243678</v>
      </c>
      <c r="AO6" s="92">
        <f>social_cost!AO6</f>
        <v>107.79956486446805</v>
      </c>
      <c r="AP6" s="92">
        <f>social_cost!AP6</f>
        <v>117.59952530669241</v>
      </c>
      <c r="AQ6" s="92">
        <f>social_cost!AQ6</f>
        <v>127.39948574891679</v>
      </c>
      <c r="AR6" s="92">
        <f>social_cost!AR6</f>
        <v>88.199643980019317</v>
      </c>
      <c r="AS6" s="92">
        <f>social_cost!AS6</f>
        <v>78.399683537794942</v>
      </c>
      <c r="AT6" s="92">
        <f>social_cost!AT6</f>
        <v>97.999604422243678</v>
      </c>
      <c r="AU6" s="91"/>
      <c r="AV6" s="91"/>
      <c r="AW6" s="91"/>
      <c r="AX6" s="91"/>
      <c r="AY6" s="91"/>
      <c r="AZ6" s="91"/>
      <c r="BA6" s="91"/>
      <c r="BB6" s="91"/>
    </row>
    <row r="7" spans="1:54" x14ac:dyDescent="0.25">
      <c r="C7" s="69" t="s">
        <v>104</v>
      </c>
      <c r="D7" s="101">
        <f>SUM(D9:D74)</f>
        <v>113123.45292269993</v>
      </c>
      <c r="E7" s="101">
        <f t="shared" ref="E7:AT7" si="0">SUM(E9:E74)</f>
        <v>113123.45292269993</v>
      </c>
      <c r="F7" s="101">
        <f t="shared" si="0"/>
        <v>113123.45292269993</v>
      </c>
      <c r="G7" s="101">
        <f t="shared" si="0"/>
        <v>113123.45292269993</v>
      </c>
      <c r="H7" s="101">
        <f t="shared" si="0"/>
        <v>113123.45292269993</v>
      </c>
      <c r="I7" s="101">
        <f t="shared" si="0"/>
        <v>113123.45292269993</v>
      </c>
      <c r="J7" s="101">
        <f t="shared" si="0"/>
        <v>113123.45292269993</v>
      </c>
      <c r="K7" s="101">
        <f t="shared" si="0"/>
        <v>124263.40392689726</v>
      </c>
      <c r="L7" s="101">
        <f t="shared" si="0"/>
        <v>124263.40392689726</v>
      </c>
      <c r="M7" s="101">
        <f t="shared" si="0"/>
        <v>124263.40392689726</v>
      </c>
      <c r="N7" s="101">
        <f t="shared" si="0"/>
        <v>124263.40392689726</v>
      </c>
      <c r="O7" s="101">
        <f t="shared" si="0"/>
        <v>124263.40392689726</v>
      </c>
      <c r="P7" s="101">
        <f t="shared" si="0"/>
        <v>124263.40392689726</v>
      </c>
      <c r="Q7" s="101">
        <f t="shared" si="0"/>
        <v>137769.03711442527</v>
      </c>
      <c r="R7" s="101">
        <f t="shared" si="0"/>
        <v>137769.03711442527</v>
      </c>
      <c r="S7" s="101">
        <f t="shared" si="0"/>
        <v>137769.03711442527</v>
      </c>
      <c r="T7" s="101">
        <f t="shared" si="0"/>
        <v>137769.03711442527</v>
      </c>
      <c r="U7" s="101">
        <f t="shared" si="0"/>
        <v>137769.03711442527</v>
      </c>
      <c r="V7" s="101">
        <f t="shared" si="0"/>
        <v>137769.03711442527</v>
      </c>
      <c r="W7" s="101">
        <f t="shared" si="0"/>
        <v>148924.33689420589</v>
      </c>
      <c r="X7" s="101">
        <f t="shared" si="0"/>
        <v>148924.33689420589</v>
      </c>
      <c r="Y7" s="101">
        <f t="shared" si="0"/>
        <v>148924.33689420589</v>
      </c>
      <c r="Z7" s="101">
        <f t="shared" si="0"/>
        <v>148924.33689420589</v>
      </c>
      <c r="AA7" s="101">
        <f t="shared" si="0"/>
        <v>148924.33689420589</v>
      </c>
      <c r="AB7" s="101">
        <f t="shared" si="0"/>
        <v>148924.33689420589</v>
      </c>
      <c r="AC7" s="101">
        <f t="shared" si="0"/>
        <v>104793.93473114882</v>
      </c>
      <c r="AD7" s="101">
        <f t="shared" si="0"/>
        <v>104793.93473114882</v>
      </c>
      <c r="AE7" s="101">
        <f t="shared" si="0"/>
        <v>104793.93473114882</v>
      </c>
      <c r="AF7" s="101">
        <f t="shared" si="0"/>
        <v>104793.93473114882</v>
      </c>
      <c r="AG7" s="101">
        <f t="shared" si="0"/>
        <v>104793.93473114882</v>
      </c>
      <c r="AH7" s="101">
        <f t="shared" si="0"/>
        <v>104793.93473114882</v>
      </c>
      <c r="AI7" s="101">
        <f t="shared" si="0"/>
        <v>95870.265319015496</v>
      </c>
      <c r="AJ7" s="101">
        <f t="shared" si="0"/>
        <v>95870.265319015496</v>
      </c>
      <c r="AK7" s="101">
        <f t="shared" si="0"/>
        <v>95870.265319015496</v>
      </c>
      <c r="AL7" s="101">
        <f t="shared" si="0"/>
        <v>95870.265319015496</v>
      </c>
      <c r="AM7" s="101">
        <f t="shared" si="0"/>
        <v>95870.265319015496</v>
      </c>
      <c r="AN7" s="101">
        <f t="shared" si="0"/>
        <v>95870.265319015496</v>
      </c>
      <c r="AO7" s="101">
        <f t="shared" si="0"/>
        <v>82492.833507155097</v>
      </c>
      <c r="AP7" s="101">
        <f t="shared" si="0"/>
        <v>82492.833507155097</v>
      </c>
      <c r="AQ7" s="101">
        <f t="shared" si="0"/>
        <v>82492.833507155097</v>
      </c>
      <c r="AR7" s="101">
        <f t="shared" si="0"/>
        <v>82492.833507155097</v>
      </c>
      <c r="AS7" s="101">
        <f t="shared" si="0"/>
        <v>82492.833507155097</v>
      </c>
      <c r="AT7" s="101">
        <f t="shared" si="0"/>
        <v>30109.595213448341</v>
      </c>
      <c r="AU7" s="101" t="s">
        <v>78</v>
      </c>
      <c r="AV7" s="91"/>
      <c r="AW7" s="91"/>
      <c r="AX7" s="91"/>
      <c r="AY7" s="91"/>
      <c r="AZ7" s="91"/>
      <c r="BA7" s="91"/>
      <c r="BB7" s="91"/>
    </row>
    <row r="8" spans="1:54" ht="34.5" x14ac:dyDescent="0.25">
      <c r="A8" s="62" t="s">
        <v>75</v>
      </c>
      <c r="B8" s="64" t="s">
        <v>76</v>
      </c>
      <c r="C8" s="68" t="s">
        <v>77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100"/>
      <c r="AX8" s="91"/>
      <c r="AY8" s="91"/>
      <c r="AZ8" s="91"/>
      <c r="BA8" s="91"/>
      <c r="BB8" s="91"/>
    </row>
    <row r="9" spans="1:54" x14ac:dyDescent="0.25">
      <c r="A9" s="91">
        <f>pipesizes!A2</f>
        <v>0</v>
      </c>
      <c r="B9" s="94">
        <f>pipesizes!N2/1000</f>
        <v>4.6609541169517002E-2</v>
      </c>
      <c r="C9" s="95">
        <f>pipesizes!M2</f>
        <v>0</v>
      </c>
      <c r="D9" s="101">
        <f>$B9*$C9*(AF!D9*blpkm*IFaf+RTF!D9*blpkmrtf*IFrtf)</f>
        <v>0</v>
      </c>
      <c r="E9" s="101">
        <f>$B9*$C9*(AF!E9*blpkm*IFaf+RTF!E9*blpkmrtf*IFrtf)</f>
        <v>0</v>
      </c>
      <c r="F9" s="101">
        <f>$B9*$C9*(AF!F9*blpkm*IFaf+RTF!F9*blpkmrtf*IFrtf)</f>
        <v>0</v>
      </c>
      <c r="G9" s="101">
        <f>$B9*$C9*(AF!G9*blpkm*IFaf+RTF!G9*blpkmrtf*IFrtf)</f>
        <v>0</v>
      </c>
      <c r="H9" s="101">
        <f>$B9*$C9*(AF!H9*blpkm*IFaf+RTF!H9*blpkmrtf*IFrtf)</f>
        <v>0</v>
      </c>
      <c r="I9" s="101">
        <f>$B9*$C9*(AF!I9*blpkm*IFaf+RTF!I9*blpkmrtf*IFrtf)</f>
        <v>0</v>
      </c>
      <c r="J9" s="101">
        <f>$B9*$C9*(AF!J9*blpkm*IFaf+RTF!J9*blpkmrtf*IFrtf)</f>
        <v>0</v>
      </c>
      <c r="K9" s="101">
        <f>$B9*$C9*(AF!K9*blpkm*IFaf+RTF!K9*blpkmrtf*IFrtf)</f>
        <v>0</v>
      </c>
      <c r="L9" s="101">
        <f>$B9*$C9*(AF!L9*blpkm*IFaf+RTF!L9*blpkmrtf*IFrtf)</f>
        <v>0</v>
      </c>
      <c r="M9" s="101">
        <f>$B9*$C9*(AF!M9*blpkm*IFaf+RTF!M9*blpkmrtf*IFrtf)</f>
        <v>0</v>
      </c>
      <c r="N9" s="101">
        <f>$B9*$C9*(AF!N9*blpkm*IFaf+RTF!N9*blpkmrtf*IFrtf)</f>
        <v>0</v>
      </c>
      <c r="O9" s="101">
        <f>$B9*$C9*(AF!O9*blpkm*IFaf+RTF!O9*blpkmrtf*IFrtf)</f>
        <v>0</v>
      </c>
      <c r="P9" s="101">
        <f>$B9*$C9*(AF!P9*blpkm*IFaf+RTF!P9*blpkmrtf*IFrtf)</f>
        <v>0</v>
      </c>
      <c r="Q9" s="101">
        <f>$B9*$C9*(AF!Q9*blpkm*IFaf+RTF!Q9*blpkmrtf*IFrtf)</f>
        <v>0</v>
      </c>
      <c r="R9" s="101">
        <f>$B9*$C9*(AF!R9*blpkm*IFaf+RTF!R9*blpkmrtf*IFrtf)</f>
        <v>0</v>
      </c>
      <c r="S9" s="101">
        <f>$B9*$C9*(AF!S9*blpkm*IFaf+RTF!S9*blpkmrtf*IFrtf)</f>
        <v>0</v>
      </c>
      <c r="T9" s="101">
        <f>$B9*$C9*(AF!T9*blpkm*IFaf+RTF!T9*blpkmrtf*IFrtf)</f>
        <v>0</v>
      </c>
      <c r="U9" s="101">
        <f>$B9*$C9*(AF!U9*blpkm*IFaf+RTF!U9*blpkmrtf*IFrtf)</f>
        <v>0</v>
      </c>
      <c r="V9" s="101">
        <f>$B9*$C9*(AF!V9*blpkm*IFaf+RTF!V9*blpkmrtf*IFrtf)</f>
        <v>0</v>
      </c>
      <c r="W9" s="101">
        <f>$B9*$C9*(AF!W9*blpkm*IFaf+RTF!W9*blpkmrtf*IFrtf)</f>
        <v>0</v>
      </c>
      <c r="X9" s="101">
        <f>$B9*$C9*(AF!X9*blpkm*IFaf+RTF!X9*blpkmrtf*IFrtf)</f>
        <v>0</v>
      </c>
      <c r="Y9" s="101">
        <f>$B9*$C9*(AF!Y9*blpkm*IFaf+RTF!Y9*blpkmrtf*IFrtf)</f>
        <v>0</v>
      </c>
      <c r="Z9" s="101">
        <f>$B9*$C9*(AF!Z9*blpkm*IFaf+RTF!Z9*blpkmrtf*IFrtf)</f>
        <v>0</v>
      </c>
      <c r="AA9" s="101">
        <f>$B9*$C9*(AF!AA9*blpkm*IFaf+RTF!AA9*blpkmrtf*IFrtf)</f>
        <v>0</v>
      </c>
      <c r="AB9" s="101">
        <f>$B9*$C9*(AF!AB9*blpkm*IFaf+RTF!AB9*blpkmrtf*IFrtf)</f>
        <v>0</v>
      </c>
      <c r="AC9" s="101">
        <f>$B9*$C9*(AF!AC9*blpkm*IFaf+RTF!AC9*blpkmrtf*IFrtf)</f>
        <v>0</v>
      </c>
      <c r="AD9" s="101">
        <f>$B9*$C9*(AF!AD9*blpkm*IFaf+RTF!AD9*blpkmrtf*IFrtf)</f>
        <v>0</v>
      </c>
      <c r="AE9" s="101">
        <f>$B9*$C9*(AF!AE9*blpkm*IFaf+RTF!AE9*blpkmrtf*IFrtf)</f>
        <v>0</v>
      </c>
      <c r="AF9" s="101">
        <f>$B9*$C9*(AF!AF9*blpkm*IFaf+RTF!AF9*blpkmrtf*IFrtf)</f>
        <v>0</v>
      </c>
      <c r="AG9" s="101">
        <f>$B9*$C9*(AF!AG9*blpkm*IFaf+RTF!AG9*blpkmrtf*IFrtf)</f>
        <v>0</v>
      </c>
      <c r="AH9" s="101">
        <f>$B9*$C9*(AF!AH9*blpkm*IFaf+RTF!AH9*blpkmrtf*IFrtf)</f>
        <v>0</v>
      </c>
      <c r="AI9" s="101">
        <f>$B9*$C9*(AF!AI9*blpkm*IFaf+RTF!AI9*blpkmrtf*IFrtf)</f>
        <v>0</v>
      </c>
      <c r="AJ9" s="101">
        <f>$B9*$C9*(AF!AJ9*blpkm*IFaf+RTF!AJ9*blpkmrtf*IFrtf)</f>
        <v>0</v>
      </c>
      <c r="AK9" s="101">
        <f>$B9*$C9*(AF!AK9*blpkm*IFaf+RTF!AK9*blpkmrtf*IFrtf)</f>
        <v>0</v>
      </c>
      <c r="AL9" s="101">
        <f>$B9*$C9*(AF!AL9*blpkm*IFaf+RTF!AL9*blpkmrtf*IFrtf)</f>
        <v>0</v>
      </c>
      <c r="AM9" s="101">
        <f>$B9*$C9*(AF!AM9*blpkm*IFaf+RTF!AM9*blpkmrtf*IFrtf)</f>
        <v>0</v>
      </c>
      <c r="AN9" s="101">
        <f>$B9*$C9*(AF!AN9*blpkm*IFaf+RTF!AN9*blpkmrtf*IFrtf)</f>
        <v>0</v>
      </c>
      <c r="AO9" s="101">
        <f>$B9*$C9*(AF!AO9*blpkm*IFaf+RTF!AO9*blpkmrtf*IFrtf)</f>
        <v>0</v>
      </c>
      <c r="AP9" s="101">
        <f>$B9*$C9*(AF!AP9*blpkm*IFaf+RTF!AP9*blpkmrtf*IFrtf)</f>
        <v>0</v>
      </c>
      <c r="AQ9" s="101">
        <f>$B9*$C9*(AF!AQ9*blpkm*IFaf+RTF!AQ9*blpkmrtf*IFrtf)</f>
        <v>0</v>
      </c>
      <c r="AR9" s="101">
        <f>$B9*$C9*(AF!AR9*blpkm*IFaf+RTF!AR9*blpkmrtf*IFrtf)</f>
        <v>0</v>
      </c>
      <c r="AS9" s="101">
        <f>$B9*$C9*(AF!AS9*blpkm*IFaf+RTF!AS9*blpkmrtf*IFrtf)</f>
        <v>0</v>
      </c>
      <c r="AT9" s="101">
        <f>$B9*$C9*(AF!AT9*blpkm*IFaf*(1-CV!AT$2)+RTF!AT9*blpkmrtf*IFrtf*(1-CV!AT$4))</f>
        <v>0</v>
      </c>
      <c r="AU9" s="91"/>
      <c r="AV9" s="90"/>
      <c r="AW9" s="91"/>
      <c r="AX9" s="91"/>
      <c r="AY9" s="91"/>
      <c r="AZ9" s="91"/>
      <c r="BA9" s="91"/>
      <c r="BB9" s="91"/>
    </row>
    <row r="10" spans="1:54" x14ac:dyDescent="0.25">
      <c r="A10" s="91">
        <f>pipesizes!A3</f>
        <v>20</v>
      </c>
      <c r="B10" s="94">
        <f>pipesizes!N3/1000</f>
        <v>2.7082278393734955</v>
      </c>
      <c r="C10" s="95">
        <f>pipesizes!M3</f>
        <v>0.30499999999999999</v>
      </c>
      <c r="D10" s="101">
        <f>$B10*$C10*(AF!D10*blpkm*IFaf+RTF!D10*blpkmrtf*IFrtf)</f>
        <v>0.20098975571966857</v>
      </c>
      <c r="E10" s="101">
        <f>$B10*$C10*(AF!E10*blpkm*IFaf+RTF!E10*blpkmrtf*IFrtf)</f>
        <v>0.20098975571966857</v>
      </c>
      <c r="F10" s="101">
        <f>$B10*$C10*(AF!F10*blpkm*IFaf+RTF!F10*blpkmrtf*IFrtf)</f>
        <v>0.20098975571966857</v>
      </c>
      <c r="G10" s="101">
        <f>$B10*$C10*(AF!G10*blpkm*IFaf+RTF!G10*blpkmrtf*IFrtf)</f>
        <v>0.20098975571966857</v>
      </c>
      <c r="H10" s="101">
        <f>$B10*$C10*(AF!H10*blpkm*IFaf+RTF!H10*blpkmrtf*IFrtf)</f>
        <v>0.20098975571966857</v>
      </c>
      <c r="I10" s="101">
        <f>$B10*$C10*(AF!I10*blpkm*IFaf+RTF!I10*blpkmrtf*IFrtf)</f>
        <v>0.20098975571966857</v>
      </c>
      <c r="J10" s="101">
        <f>$B10*$C10*(AF!J10*blpkm*IFaf+RTF!J10*blpkmrtf*IFrtf)</f>
        <v>0.20098975571966857</v>
      </c>
      <c r="K10" s="101">
        <f>$B10*$C10*(AF!K10*blpkm*IFaf+RTF!K10*blpkmrtf*IFrtf)</f>
        <v>0.20098975571966857</v>
      </c>
      <c r="L10" s="101">
        <f>$B10*$C10*(AF!L10*blpkm*IFaf+RTF!L10*blpkmrtf*IFrtf)</f>
        <v>0.20098975571966857</v>
      </c>
      <c r="M10" s="101">
        <f>$B10*$C10*(AF!M10*blpkm*IFaf+RTF!M10*blpkmrtf*IFrtf)</f>
        <v>0.20098975571966857</v>
      </c>
      <c r="N10" s="101">
        <f>$B10*$C10*(AF!N10*blpkm*IFaf+RTF!N10*blpkmrtf*IFrtf)</f>
        <v>0.20098975571966857</v>
      </c>
      <c r="O10" s="101">
        <f>$B10*$C10*(AF!O10*blpkm*IFaf+RTF!O10*blpkmrtf*IFrtf)</f>
        <v>0.20098975571966857</v>
      </c>
      <c r="P10" s="101">
        <f>$B10*$C10*(AF!P10*blpkm*IFaf+RTF!P10*blpkmrtf*IFrtf)</f>
        <v>0.20098975571966857</v>
      </c>
      <c r="Q10" s="101">
        <f>$B10*$C10*(AF!Q10*blpkm*IFaf+RTF!Q10*blpkmrtf*IFrtf)</f>
        <v>0.20098975571966857</v>
      </c>
      <c r="R10" s="101">
        <f>$B10*$C10*(AF!R10*blpkm*IFaf+RTF!R10*blpkmrtf*IFrtf)</f>
        <v>0.20098975571966857</v>
      </c>
      <c r="S10" s="101">
        <f>$B10*$C10*(AF!S10*blpkm*IFaf+RTF!S10*blpkmrtf*IFrtf)</f>
        <v>0.20098975571966857</v>
      </c>
      <c r="T10" s="101">
        <f>$B10*$C10*(AF!T10*blpkm*IFaf+RTF!T10*blpkmrtf*IFrtf)</f>
        <v>0.20098975571966857</v>
      </c>
      <c r="U10" s="101">
        <f>$B10*$C10*(AF!U10*blpkm*IFaf+RTF!U10*blpkmrtf*IFrtf)</f>
        <v>0.20098975571966857</v>
      </c>
      <c r="V10" s="101">
        <f>$B10*$C10*(AF!V10*blpkm*IFaf+RTF!V10*blpkmrtf*IFrtf)</f>
        <v>0.20098975571966857</v>
      </c>
      <c r="W10" s="101">
        <f>$B10*$C10*(AF!W10*blpkm*IFaf+RTF!W10*blpkmrtf*IFrtf)</f>
        <v>0.20098975571966857</v>
      </c>
      <c r="X10" s="101">
        <f>$B10*$C10*(AF!X10*blpkm*IFaf+RTF!X10*blpkmrtf*IFrtf)</f>
        <v>0.20098975571966857</v>
      </c>
      <c r="Y10" s="101">
        <f>$B10*$C10*(AF!Y10*blpkm*IFaf+RTF!Y10*blpkmrtf*IFrtf)</f>
        <v>0.20098975571966857</v>
      </c>
      <c r="Z10" s="101">
        <f>$B10*$C10*(AF!Z10*blpkm*IFaf+RTF!Z10*blpkmrtf*IFrtf)</f>
        <v>0.20098975571966857</v>
      </c>
      <c r="AA10" s="101">
        <f>$B10*$C10*(AF!AA10*blpkm*IFaf+RTF!AA10*blpkmrtf*IFrtf)</f>
        <v>0.20098975571966857</v>
      </c>
      <c r="AB10" s="101">
        <f>$B10*$C10*(AF!AB10*blpkm*IFaf+RTF!AB10*blpkmrtf*IFrtf)</f>
        <v>0.20098975571966857</v>
      </c>
      <c r="AC10" s="101">
        <f>$B10*$C10*(AF!AC10*blpkm*IFaf+RTF!AC10*blpkmrtf*IFrtf)</f>
        <v>0.20098975571966857</v>
      </c>
      <c r="AD10" s="101">
        <f>$B10*$C10*(AF!AD10*blpkm*IFaf+RTF!AD10*blpkmrtf*IFrtf)</f>
        <v>0.20098975571966857</v>
      </c>
      <c r="AE10" s="101">
        <f>$B10*$C10*(AF!AE10*blpkm*IFaf+RTF!AE10*blpkmrtf*IFrtf)</f>
        <v>0.20098975571966857</v>
      </c>
      <c r="AF10" s="101">
        <f>$B10*$C10*(AF!AF10*blpkm*IFaf+RTF!AF10*blpkmrtf*IFrtf)</f>
        <v>0.20098975571966857</v>
      </c>
      <c r="AG10" s="101">
        <f>$B10*$C10*(AF!AG10*blpkm*IFaf+RTF!AG10*blpkmrtf*IFrtf)</f>
        <v>0.20098975571966857</v>
      </c>
      <c r="AH10" s="101">
        <f>$B10*$C10*(AF!AH10*blpkm*IFaf+RTF!AH10*blpkmrtf*IFrtf)</f>
        <v>0.20098975571966857</v>
      </c>
      <c r="AI10" s="101">
        <f>$B10*$C10*(AF!AI10*blpkm*IFaf+RTF!AI10*blpkmrtf*IFrtf)</f>
        <v>0.20098975571966857</v>
      </c>
      <c r="AJ10" s="101">
        <f>$B10*$C10*(AF!AJ10*blpkm*IFaf+RTF!AJ10*blpkmrtf*IFrtf)</f>
        <v>0.20098975571966857</v>
      </c>
      <c r="AK10" s="101">
        <f>$B10*$C10*(AF!AK10*blpkm*IFaf+RTF!AK10*blpkmrtf*IFrtf)</f>
        <v>0.20098975571966857</v>
      </c>
      <c r="AL10" s="101">
        <f>$B10*$C10*(AF!AL10*blpkm*IFaf+RTF!AL10*blpkmrtf*IFrtf)</f>
        <v>0.20098975571966857</v>
      </c>
      <c r="AM10" s="101">
        <f>$B10*$C10*(AF!AM10*blpkm*IFaf+RTF!AM10*blpkmrtf*IFrtf)</f>
        <v>0.20098975571966857</v>
      </c>
      <c r="AN10" s="101">
        <f>$B10*$C10*(AF!AN10*blpkm*IFaf+RTF!AN10*blpkmrtf*IFrtf)</f>
        <v>0.20098975571966857</v>
      </c>
      <c r="AO10" s="101">
        <f>$B10*$C10*(AF!AO10*blpkm*IFaf+RTF!AO10*blpkmrtf*IFrtf)</f>
        <v>0.20098975571966857</v>
      </c>
      <c r="AP10" s="101">
        <f>$B10*$C10*(AF!AP10*blpkm*IFaf+RTF!AP10*blpkmrtf*IFrtf)</f>
        <v>0.20098975571966857</v>
      </c>
      <c r="AQ10" s="101">
        <f>$B10*$C10*(AF!AQ10*blpkm*IFaf+RTF!AQ10*blpkmrtf*IFrtf)</f>
        <v>0.20098975571966857</v>
      </c>
      <c r="AR10" s="101">
        <f>$B10*$C10*(AF!AR10*blpkm*IFaf+RTF!AR10*blpkmrtf*IFrtf)</f>
        <v>0.20098975571966857</v>
      </c>
      <c r="AS10" s="101">
        <f>$B10*$C10*(AF!AS10*blpkm*IFaf+RTF!AS10*blpkmrtf*IFrtf)</f>
        <v>0.20098975571966857</v>
      </c>
      <c r="AT10" s="101">
        <f>$B10*$C10*(AF!AT10*blpkm*IFaf*(1-CV!AT$2)+RTF!AT10*blpkmrtf*IFrtf*(1-CV!AT$4))</f>
        <v>3.0430561061015413E-2</v>
      </c>
      <c r="AU10" s="91"/>
      <c r="AV10" s="90"/>
      <c r="AW10" s="91"/>
      <c r="AX10" s="91"/>
      <c r="AY10" s="91"/>
      <c r="AZ10" s="91"/>
      <c r="BA10" s="91"/>
      <c r="BB10" s="91"/>
    </row>
    <row r="11" spans="1:54" x14ac:dyDescent="0.25">
      <c r="A11" s="91">
        <f>pipesizes!A4</f>
        <v>25</v>
      </c>
      <c r="B11" s="94">
        <f>pipesizes!N4/1000</f>
        <v>6.3867416700464785</v>
      </c>
      <c r="C11" s="95">
        <f>pipesizes!M4</f>
        <v>0.4765625</v>
      </c>
      <c r="D11" s="101">
        <f>$B11*$C11*(AF!D11*blpkm*IFaf+RTF!D11*blpkmrtf*IFrtf)</f>
        <v>0.74060749099736134</v>
      </c>
      <c r="E11" s="101">
        <f>$B11*$C11*(AF!E11*blpkm*IFaf+RTF!E11*blpkmrtf*IFrtf)</f>
        <v>0.74060749099736134</v>
      </c>
      <c r="F11" s="101">
        <f>$B11*$C11*(AF!F11*blpkm*IFaf+RTF!F11*blpkmrtf*IFrtf)</f>
        <v>0.74060749099736134</v>
      </c>
      <c r="G11" s="101">
        <f>$B11*$C11*(AF!G11*blpkm*IFaf+RTF!G11*blpkmrtf*IFrtf)</f>
        <v>0.74060749099736134</v>
      </c>
      <c r="H11" s="101">
        <f>$B11*$C11*(AF!H11*blpkm*IFaf+RTF!H11*blpkmrtf*IFrtf)</f>
        <v>0.74060749099736134</v>
      </c>
      <c r="I11" s="101">
        <f>$B11*$C11*(AF!I11*blpkm*IFaf+RTF!I11*blpkmrtf*IFrtf)</f>
        <v>0.74060749099736134</v>
      </c>
      <c r="J11" s="101">
        <f>$B11*$C11*(AF!J11*blpkm*IFaf+RTF!J11*blpkmrtf*IFrtf)</f>
        <v>0.74060749099736134</v>
      </c>
      <c r="K11" s="101">
        <f>$B11*$C11*(AF!K11*blpkm*IFaf+RTF!K11*blpkmrtf*IFrtf)</f>
        <v>0.74060749099736134</v>
      </c>
      <c r="L11" s="101">
        <f>$B11*$C11*(AF!L11*blpkm*IFaf+RTF!L11*blpkmrtf*IFrtf)</f>
        <v>0.74060749099736134</v>
      </c>
      <c r="M11" s="101">
        <f>$B11*$C11*(AF!M11*blpkm*IFaf+RTF!M11*blpkmrtf*IFrtf)</f>
        <v>0.74060749099736134</v>
      </c>
      <c r="N11" s="101">
        <f>$B11*$C11*(AF!N11*blpkm*IFaf+RTF!N11*blpkmrtf*IFrtf)</f>
        <v>0.74060749099736134</v>
      </c>
      <c r="O11" s="101">
        <f>$B11*$C11*(AF!O11*blpkm*IFaf+RTF!O11*blpkmrtf*IFrtf)</f>
        <v>0.74060749099736134</v>
      </c>
      <c r="P11" s="101">
        <f>$B11*$C11*(AF!P11*blpkm*IFaf+RTF!P11*blpkmrtf*IFrtf)</f>
        <v>0.74060749099736134</v>
      </c>
      <c r="Q11" s="101">
        <f>$B11*$C11*(AF!Q11*blpkm*IFaf+RTF!Q11*blpkmrtf*IFrtf)</f>
        <v>0.74060749099736134</v>
      </c>
      <c r="R11" s="101">
        <f>$B11*$C11*(AF!R11*blpkm*IFaf+RTF!R11*blpkmrtf*IFrtf)</f>
        <v>0.74060749099736134</v>
      </c>
      <c r="S11" s="101">
        <f>$B11*$C11*(AF!S11*blpkm*IFaf+RTF!S11*blpkmrtf*IFrtf)</f>
        <v>0.74060749099736134</v>
      </c>
      <c r="T11" s="101">
        <f>$B11*$C11*(AF!T11*blpkm*IFaf+RTF!T11*blpkmrtf*IFrtf)</f>
        <v>0.74060749099736134</v>
      </c>
      <c r="U11" s="101">
        <f>$B11*$C11*(AF!U11*blpkm*IFaf+RTF!U11*blpkmrtf*IFrtf)</f>
        <v>0.74060749099736134</v>
      </c>
      <c r="V11" s="101">
        <f>$B11*$C11*(AF!V11*blpkm*IFaf+RTF!V11*blpkmrtf*IFrtf)</f>
        <v>0.74060749099736134</v>
      </c>
      <c r="W11" s="101">
        <f>$B11*$C11*(AF!W11*blpkm*IFaf+RTF!W11*blpkmrtf*IFrtf)</f>
        <v>0.74060749099736134</v>
      </c>
      <c r="X11" s="101">
        <f>$B11*$C11*(AF!X11*blpkm*IFaf+RTF!X11*blpkmrtf*IFrtf)</f>
        <v>0.74060749099736134</v>
      </c>
      <c r="Y11" s="101">
        <f>$B11*$C11*(AF!Y11*blpkm*IFaf+RTF!Y11*blpkmrtf*IFrtf)</f>
        <v>0.74060749099736134</v>
      </c>
      <c r="Z11" s="101">
        <f>$B11*$C11*(AF!Z11*blpkm*IFaf+RTF!Z11*blpkmrtf*IFrtf)</f>
        <v>0.74060749099736134</v>
      </c>
      <c r="AA11" s="101">
        <f>$B11*$C11*(AF!AA11*blpkm*IFaf+RTF!AA11*blpkmrtf*IFrtf)</f>
        <v>0.74060749099736134</v>
      </c>
      <c r="AB11" s="101">
        <f>$B11*$C11*(AF!AB11*blpkm*IFaf+RTF!AB11*blpkmrtf*IFrtf)</f>
        <v>0.74060749099736134</v>
      </c>
      <c r="AC11" s="101">
        <f>$B11*$C11*(AF!AC11*blpkm*IFaf+RTF!AC11*blpkmrtf*IFrtf)</f>
        <v>0.74060749099736134</v>
      </c>
      <c r="AD11" s="101">
        <f>$B11*$C11*(AF!AD11*blpkm*IFaf+RTF!AD11*blpkmrtf*IFrtf)</f>
        <v>0.74060749099736134</v>
      </c>
      <c r="AE11" s="101">
        <f>$B11*$C11*(AF!AE11*blpkm*IFaf+RTF!AE11*blpkmrtf*IFrtf)</f>
        <v>0.74060749099736134</v>
      </c>
      <c r="AF11" s="101">
        <f>$B11*$C11*(AF!AF11*blpkm*IFaf+RTF!AF11*blpkmrtf*IFrtf)</f>
        <v>0.74060749099736134</v>
      </c>
      <c r="AG11" s="101">
        <f>$B11*$C11*(AF!AG11*blpkm*IFaf+RTF!AG11*blpkmrtf*IFrtf)</f>
        <v>0.74060749099736134</v>
      </c>
      <c r="AH11" s="101">
        <f>$B11*$C11*(AF!AH11*blpkm*IFaf+RTF!AH11*blpkmrtf*IFrtf)</f>
        <v>0.74060749099736134</v>
      </c>
      <c r="AI11" s="101">
        <f>$B11*$C11*(AF!AI11*blpkm*IFaf+RTF!AI11*blpkmrtf*IFrtf)</f>
        <v>0.74060749099736134</v>
      </c>
      <c r="AJ11" s="101">
        <f>$B11*$C11*(AF!AJ11*blpkm*IFaf+RTF!AJ11*blpkmrtf*IFrtf)</f>
        <v>0.74060749099736134</v>
      </c>
      <c r="AK11" s="101">
        <f>$B11*$C11*(AF!AK11*blpkm*IFaf+RTF!AK11*blpkmrtf*IFrtf)</f>
        <v>0.74060749099736134</v>
      </c>
      <c r="AL11" s="101">
        <f>$B11*$C11*(AF!AL11*blpkm*IFaf+RTF!AL11*blpkmrtf*IFrtf)</f>
        <v>0.74060749099736134</v>
      </c>
      <c r="AM11" s="101">
        <f>$B11*$C11*(AF!AM11*blpkm*IFaf+RTF!AM11*blpkmrtf*IFrtf)</f>
        <v>0.74060749099736134</v>
      </c>
      <c r="AN11" s="101">
        <f>$B11*$C11*(AF!AN11*blpkm*IFaf+RTF!AN11*blpkmrtf*IFrtf)</f>
        <v>0.74060749099736134</v>
      </c>
      <c r="AO11" s="101">
        <f>$B11*$C11*(AF!AO11*blpkm*IFaf+RTF!AO11*blpkmrtf*IFrtf)</f>
        <v>0.74060749099736134</v>
      </c>
      <c r="AP11" s="101">
        <f>$B11*$C11*(AF!AP11*blpkm*IFaf+RTF!AP11*blpkmrtf*IFrtf)</f>
        <v>0.74060749099736134</v>
      </c>
      <c r="AQ11" s="101">
        <f>$B11*$C11*(AF!AQ11*blpkm*IFaf+RTF!AQ11*blpkmrtf*IFrtf)</f>
        <v>0.74060749099736134</v>
      </c>
      <c r="AR11" s="101">
        <f>$B11*$C11*(AF!AR11*blpkm*IFaf+RTF!AR11*blpkmrtf*IFrtf)</f>
        <v>0.74060749099736134</v>
      </c>
      <c r="AS11" s="101">
        <f>$B11*$C11*(AF!AS11*blpkm*IFaf+RTF!AS11*blpkmrtf*IFrtf)</f>
        <v>0.74060749099736134</v>
      </c>
      <c r="AT11" s="101">
        <f>$B11*$C11*(AF!AT11*blpkm*IFaf*(1-CV!AT$2)+RTF!AT11*blpkmrtf*IFrtf*(1-CV!AT$4))</f>
        <v>0.11213059788218439</v>
      </c>
      <c r="AU11" s="91"/>
      <c r="AV11" s="90"/>
      <c r="AW11" s="91"/>
      <c r="AX11" s="91"/>
      <c r="AY11" s="91"/>
      <c r="AZ11" s="91"/>
      <c r="BA11" s="91"/>
      <c r="BB11" s="91"/>
    </row>
    <row r="12" spans="1:54" x14ac:dyDescent="0.25">
      <c r="A12" s="91">
        <f>pipesizes!A5</f>
        <v>32</v>
      </c>
      <c r="B12" s="94">
        <f>pipesizes!N5/1000</f>
        <v>2.6509712871402265</v>
      </c>
      <c r="C12" s="95">
        <f>pipesizes!M5</f>
        <v>0.78080000000000005</v>
      </c>
      <c r="D12" s="101">
        <f>$B12*$C12*(AF!D12*blpkm*IFaf+RTF!D12*blpkmrtf*IFrtf)</f>
        <v>0.5036556537120217</v>
      </c>
      <c r="E12" s="101">
        <f>$B12*$C12*(AF!E12*blpkm*IFaf+RTF!E12*blpkmrtf*IFrtf)</f>
        <v>0.5036556537120217</v>
      </c>
      <c r="F12" s="101">
        <f>$B12*$C12*(AF!F12*blpkm*IFaf+RTF!F12*blpkmrtf*IFrtf)</f>
        <v>0.5036556537120217</v>
      </c>
      <c r="G12" s="101">
        <f>$B12*$C12*(AF!G12*blpkm*IFaf+RTF!G12*blpkmrtf*IFrtf)</f>
        <v>0.5036556537120217</v>
      </c>
      <c r="H12" s="101">
        <f>$B12*$C12*(AF!H12*blpkm*IFaf+RTF!H12*blpkmrtf*IFrtf)</f>
        <v>0.5036556537120217</v>
      </c>
      <c r="I12" s="101">
        <f>$B12*$C12*(AF!I12*blpkm*IFaf+RTF!I12*blpkmrtf*IFrtf)</f>
        <v>0.5036556537120217</v>
      </c>
      <c r="J12" s="101">
        <f>$B12*$C12*(AF!J12*blpkm*IFaf+RTF!J12*blpkmrtf*IFrtf)</f>
        <v>0.5036556537120217</v>
      </c>
      <c r="K12" s="101">
        <f>$B12*$C12*(AF!K12*blpkm*IFaf+RTF!K12*blpkmrtf*IFrtf)</f>
        <v>0.5036556537120217</v>
      </c>
      <c r="L12" s="101">
        <f>$B12*$C12*(AF!L12*blpkm*IFaf+RTF!L12*blpkmrtf*IFrtf)</f>
        <v>0.5036556537120217</v>
      </c>
      <c r="M12" s="101">
        <f>$B12*$C12*(AF!M12*blpkm*IFaf+RTF!M12*blpkmrtf*IFrtf)</f>
        <v>0.5036556537120217</v>
      </c>
      <c r="N12" s="101">
        <f>$B12*$C12*(AF!N12*blpkm*IFaf+RTF!N12*blpkmrtf*IFrtf)</f>
        <v>0.5036556537120217</v>
      </c>
      <c r="O12" s="101">
        <f>$B12*$C12*(AF!O12*blpkm*IFaf+RTF!O12*blpkmrtf*IFrtf)</f>
        <v>0.5036556537120217</v>
      </c>
      <c r="P12" s="101">
        <f>$B12*$C12*(AF!P12*blpkm*IFaf+RTF!P12*blpkmrtf*IFrtf)</f>
        <v>0.5036556537120217</v>
      </c>
      <c r="Q12" s="101">
        <f>$B12*$C12*(AF!Q12*blpkm*IFaf+RTF!Q12*blpkmrtf*IFrtf)</f>
        <v>0.5036556537120217</v>
      </c>
      <c r="R12" s="101">
        <f>$B12*$C12*(AF!R12*blpkm*IFaf+RTF!R12*blpkmrtf*IFrtf)</f>
        <v>0.5036556537120217</v>
      </c>
      <c r="S12" s="101">
        <f>$B12*$C12*(AF!S12*blpkm*IFaf+RTF!S12*blpkmrtf*IFrtf)</f>
        <v>0.5036556537120217</v>
      </c>
      <c r="T12" s="101">
        <f>$B12*$C12*(AF!T12*blpkm*IFaf+RTF!T12*blpkmrtf*IFrtf)</f>
        <v>0.5036556537120217</v>
      </c>
      <c r="U12" s="101">
        <f>$B12*$C12*(AF!U12*blpkm*IFaf+RTF!U12*blpkmrtf*IFrtf)</f>
        <v>0.5036556537120217</v>
      </c>
      <c r="V12" s="101">
        <f>$B12*$C12*(AF!V12*blpkm*IFaf+RTF!V12*blpkmrtf*IFrtf)</f>
        <v>0.5036556537120217</v>
      </c>
      <c r="W12" s="101">
        <f>$B12*$C12*(AF!W12*blpkm*IFaf+RTF!W12*blpkmrtf*IFrtf)</f>
        <v>0.5036556537120217</v>
      </c>
      <c r="X12" s="101">
        <f>$B12*$C12*(AF!X12*blpkm*IFaf+RTF!X12*blpkmrtf*IFrtf)</f>
        <v>0.5036556537120217</v>
      </c>
      <c r="Y12" s="101">
        <f>$B12*$C12*(AF!Y12*blpkm*IFaf+RTF!Y12*blpkmrtf*IFrtf)</f>
        <v>0.5036556537120217</v>
      </c>
      <c r="Z12" s="101">
        <f>$B12*$C12*(AF!Z12*blpkm*IFaf+RTF!Z12*blpkmrtf*IFrtf)</f>
        <v>0.5036556537120217</v>
      </c>
      <c r="AA12" s="101">
        <f>$B12*$C12*(AF!AA12*blpkm*IFaf+RTF!AA12*blpkmrtf*IFrtf)</f>
        <v>0.5036556537120217</v>
      </c>
      <c r="AB12" s="101">
        <f>$B12*$C12*(AF!AB12*blpkm*IFaf+RTF!AB12*blpkmrtf*IFrtf)</f>
        <v>0.5036556537120217</v>
      </c>
      <c r="AC12" s="101">
        <f>$B12*$C12*(AF!AC12*blpkm*IFaf+RTF!AC12*blpkmrtf*IFrtf)</f>
        <v>0.5036556537120217</v>
      </c>
      <c r="AD12" s="101">
        <f>$B12*$C12*(AF!AD12*blpkm*IFaf+RTF!AD12*blpkmrtf*IFrtf)</f>
        <v>0.5036556537120217</v>
      </c>
      <c r="AE12" s="101">
        <f>$B12*$C12*(AF!AE12*blpkm*IFaf+RTF!AE12*blpkmrtf*IFrtf)</f>
        <v>0.5036556537120217</v>
      </c>
      <c r="AF12" s="101">
        <f>$B12*$C12*(AF!AF12*blpkm*IFaf+RTF!AF12*blpkmrtf*IFrtf)</f>
        <v>0.5036556537120217</v>
      </c>
      <c r="AG12" s="101">
        <f>$B12*$C12*(AF!AG12*blpkm*IFaf+RTF!AG12*blpkmrtf*IFrtf)</f>
        <v>0.5036556537120217</v>
      </c>
      <c r="AH12" s="101">
        <f>$B12*$C12*(AF!AH12*blpkm*IFaf+RTF!AH12*blpkmrtf*IFrtf)</f>
        <v>0.5036556537120217</v>
      </c>
      <c r="AI12" s="101">
        <f>$B12*$C12*(AF!AI12*blpkm*IFaf+RTF!AI12*blpkmrtf*IFrtf)</f>
        <v>0.5036556537120217</v>
      </c>
      <c r="AJ12" s="101">
        <f>$B12*$C12*(AF!AJ12*blpkm*IFaf+RTF!AJ12*blpkmrtf*IFrtf)</f>
        <v>0.5036556537120217</v>
      </c>
      <c r="AK12" s="101">
        <f>$B12*$C12*(AF!AK12*blpkm*IFaf+RTF!AK12*blpkmrtf*IFrtf)</f>
        <v>0.5036556537120217</v>
      </c>
      <c r="AL12" s="101">
        <f>$B12*$C12*(AF!AL12*blpkm*IFaf+RTF!AL12*blpkmrtf*IFrtf)</f>
        <v>0.5036556537120217</v>
      </c>
      <c r="AM12" s="101">
        <f>$B12*$C12*(AF!AM12*blpkm*IFaf+RTF!AM12*blpkmrtf*IFrtf)</f>
        <v>0.5036556537120217</v>
      </c>
      <c r="AN12" s="101">
        <f>$B12*$C12*(AF!AN12*blpkm*IFaf+RTF!AN12*blpkmrtf*IFrtf)</f>
        <v>0.5036556537120217</v>
      </c>
      <c r="AO12" s="101">
        <f>$B12*$C12*(AF!AO12*blpkm*IFaf+RTF!AO12*blpkmrtf*IFrtf)</f>
        <v>0.5036556537120217</v>
      </c>
      <c r="AP12" s="101">
        <f>$B12*$C12*(AF!AP12*blpkm*IFaf+RTF!AP12*blpkmrtf*IFrtf)</f>
        <v>0.5036556537120217</v>
      </c>
      <c r="AQ12" s="101">
        <f>$B12*$C12*(AF!AQ12*blpkm*IFaf+RTF!AQ12*blpkmrtf*IFrtf)</f>
        <v>0.5036556537120217</v>
      </c>
      <c r="AR12" s="101">
        <f>$B12*$C12*(AF!AR12*blpkm*IFaf+RTF!AR12*blpkmrtf*IFrtf)</f>
        <v>0.5036556537120217</v>
      </c>
      <c r="AS12" s="101">
        <f>$B12*$C12*(AF!AS12*blpkm*IFaf+RTF!AS12*blpkmrtf*IFrtf)</f>
        <v>0.5036556537120217</v>
      </c>
      <c r="AT12" s="101">
        <f>$B12*$C12*(AF!AT12*blpkm*IFaf*(1-CV!AT$2)+RTF!AT12*blpkmrtf*IFrtf*(1-CV!AT$4))</f>
        <v>7.625525026950157E-2</v>
      </c>
      <c r="AU12" s="91"/>
      <c r="AV12" s="90"/>
      <c r="AW12" s="91"/>
      <c r="AX12" s="91"/>
      <c r="AY12" s="91"/>
      <c r="AZ12" s="91"/>
      <c r="BA12" s="91"/>
      <c r="BB12" s="91"/>
    </row>
    <row r="13" spans="1:54" x14ac:dyDescent="0.25">
      <c r="A13" s="91">
        <f>pipesizes!A6</f>
        <v>40</v>
      </c>
      <c r="B13" s="94">
        <f>pipesizes!N6/1000</f>
        <v>7.0527993038857142</v>
      </c>
      <c r="C13" s="95">
        <f>pipesizes!M6</f>
        <v>1.22</v>
      </c>
      <c r="D13" s="101">
        <f>$B13*$C13*(AF!D13*blpkm*IFaf+RTF!D13*blpkmrtf*IFrtf)</f>
        <v>2.0936796950669603</v>
      </c>
      <c r="E13" s="101">
        <f>$B13*$C13*(AF!E13*blpkm*IFaf+RTF!E13*blpkmrtf*IFrtf)</f>
        <v>2.0936796950669603</v>
      </c>
      <c r="F13" s="101">
        <f>$B13*$C13*(AF!F13*blpkm*IFaf+RTF!F13*blpkmrtf*IFrtf)</f>
        <v>2.0936796950669603</v>
      </c>
      <c r="G13" s="101">
        <f>$B13*$C13*(AF!G13*blpkm*IFaf+RTF!G13*blpkmrtf*IFrtf)</f>
        <v>2.0936796950669603</v>
      </c>
      <c r="H13" s="101">
        <f>$B13*$C13*(AF!H13*blpkm*IFaf+RTF!H13*blpkmrtf*IFrtf)</f>
        <v>2.0936796950669603</v>
      </c>
      <c r="I13" s="101">
        <f>$B13*$C13*(AF!I13*blpkm*IFaf+RTF!I13*blpkmrtf*IFrtf)</f>
        <v>2.0936796950669603</v>
      </c>
      <c r="J13" s="101">
        <f>$B13*$C13*(AF!J13*blpkm*IFaf+RTF!J13*blpkmrtf*IFrtf)</f>
        <v>2.0936796950669603</v>
      </c>
      <c r="K13" s="101">
        <f>$B13*$C13*(AF!K13*blpkm*IFaf+RTF!K13*blpkmrtf*IFrtf)</f>
        <v>2.0936796950669603</v>
      </c>
      <c r="L13" s="101">
        <f>$B13*$C13*(AF!L13*blpkm*IFaf+RTF!L13*blpkmrtf*IFrtf)</f>
        <v>2.0936796950669603</v>
      </c>
      <c r="M13" s="101">
        <f>$B13*$C13*(AF!M13*blpkm*IFaf+RTF!M13*blpkmrtf*IFrtf)</f>
        <v>2.0936796950669603</v>
      </c>
      <c r="N13" s="101">
        <f>$B13*$C13*(AF!N13*blpkm*IFaf+RTF!N13*blpkmrtf*IFrtf)</f>
        <v>2.0936796950669603</v>
      </c>
      <c r="O13" s="101">
        <f>$B13*$C13*(AF!O13*blpkm*IFaf+RTF!O13*blpkmrtf*IFrtf)</f>
        <v>2.0936796950669603</v>
      </c>
      <c r="P13" s="101">
        <f>$B13*$C13*(AF!P13*blpkm*IFaf+RTF!P13*blpkmrtf*IFrtf)</f>
        <v>2.0936796950669603</v>
      </c>
      <c r="Q13" s="101">
        <f>$B13*$C13*(AF!Q13*blpkm*IFaf+RTF!Q13*blpkmrtf*IFrtf)</f>
        <v>2.0936796950669603</v>
      </c>
      <c r="R13" s="101">
        <f>$B13*$C13*(AF!R13*blpkm*IFaf+RTF!R13*blpkmrtf*IFrtf)</f>
        <v>2.0936796950669603</v>
      </c>
      <c r="S13" s="101">
        <f>$B13*$C13*(AF!S13*blpkm*IFaf+RTF!S13*blpkmrtf*IFrtf)</f>
        <v>2.0936796950669603</v>
      </c>
      <c r="T13" s="101">
        <f>$B13*$C13*(AF!T13*blpkm*IFaf+RTF!T13*blpkmrtf*IFrtf)</f>
        <v>2.0936796950669603</v>
      </c>
      <c r="U13" s="101">
        <f>$B13*$C13*(AF!U13*blpkm*IFaf+RTF!U13*blpkmrtf*IFrtf)</f>
        <v>2.0936796950669603</v>
      </c>
      <c r="V13" s="101">
        <f>$B13*$C13*(AF!V13*blpkm*IFaf+RTF!V13*blpkmrtf*IFrtf)</f>
        <v>2.0936796950669603</v>
      </c>
      <c r="W13" s="101">
        <f>$B13*$C13*(AF!W13*blpkm*IFaf+RTF!W13*blpkmrtf*IFrtf)</f>
        <v>2.0936796950669603</v>
      </c>
      <c r="X13" s="101">
        <f>$B13*$C13*(AF!X13*blpkm*IFaf+RTF!X13*blpkmrtf*IFrtf)</f>
        <v>2.0936796950669603</v>
      </c>
      <c r="Y13" s="101">
        <f>$B13*$C13*(AF!Y13*blpkm*IFaf+RTF!Y13*blpkmrtf*IFrtf)</f>
        <v>2.0936796950669603</v>
      </c>
      <c r="Z13" s="101">
        <f>$B13*$C13*(AF!Z13*blpkm*IFaf+RTF!Z13*blpkmrtf*IFrtf)</f>
        <v>2.0936796950669603</v>
      </c>
      <c r="AA13" s="101">
        <f>$B13*$C13*(AF!AA13*blpkm*IFaf+RTF!AA13*blpkmrtf*IFrtf)</f>
        <v>2.0936796950669603</v>
      </c>
      <c r="AB13" s="101">
        <f>$B13*$C13*(AF!AB13*blpkm*IFaf+RTF!AB13*blpkmrtf*IFrtf)</f>
        <v>2.0936796950669603</v>
      </c>
      <c r="AC13" s="101">
        <f>$B13*$C13*(AF!AC13*blpkm*IFaf+RTF!AC13*blpkmrtf*IFrtf)</f>
        <v>2.0936796950669603</v>
      </c>
      <c r="AD13" s="101">
        <f>$B13*$C13*(AF!AD13*blpkm*IFaf+RTF!AD13*blpkmrtf*IFrtf)</f>
        <v>2.0936796950669603</v>
      </c>
      <c r="AE13" s="101">
        <f>$B13*$C13*(AF!AE13*blpkm*IFaf+RTF!AE13*blpkmrtf*IFrtf)</f>
        <v>2.0936796950669603</v>
      </c>
      <c r="AF13" s="101">
        <f>$B13*$C13*(AF!AF13*blpkm*IFaf+RTF!AF13*blpkmrtf*IFrtf)</f>
        <v>2.0936796950669603</v>
      </c>
      <c r="AG13" s="101">
        <f>$B13*$C13*(AF!AG13*blpkm*IFaf+RTF!AG13*blpkmrtf*IFrtf)</f>
        <v>2.0936796950669603</v>
      </c>
      <c r="AH13" s="101">
        <f>$B13*$C13*(AF!AH13*blpkm*IFaf+RTF!AH13*blpkmrtf*IFrtf)</f>
        <v>2.0936796950669603</v>
      </c>
      <c r="AI13" s="101">
        <f>$B13*$C13*(AF!AI13*blpkm*IFaf+RTF!AI13*blpkmrtf*IFrtf)</f>
        <v>2.0936796950669603</v>
      </c>
      <c r="AJ13" s="101">
        <f>$B13*$C13*(AF!AJ13*blpkm*IFaf+RTF!AJ13*blpkmrtf*IFrtf)</f>
        <v>2.0936796950669603</v>
      </c>
      <c r="AK13" s="101">
        <f>$B13*$C13*(AF!AK13*blpkm*IFaf+RTF!AK13*blpkmrtf*IFrtf)</f>
        <v>2.0936796950669603</v>
      </c>
      <c r="AL13" s="101">
        <f>$B13*$C13*(AF!AL13*blpkm*IFaf+RTF!AL13*blpkmrtf*IFrtf)</f>
        <v>2.0936796950669603</v>
      </c>
      <c r="AM13" s="101">
        <f>$B13*$C13*(AF!AM13*blpkm*IFaf+RTF!AM13*blpkmrtf*IFrtf)</f>
        <v>2.0936796950669603</v>
      </c>
      <c r="AN13" s="101">
        <f>$B13*$C13*(AF!AN13*blpkm*IFaf+RTF!AN13*blpkmrtf*IFrtf)</f>
        <v>2.0936796950669603</v>
      </c>
      <c r="AO13" s="101">
        <f>$B13*$C13*(AF!AO13*blpkm*IFaf+RTF!AO13*blpkmrtf*IFrtf)</f>
        <v>2.0936796950669603</v>
      </c>
      <c r="AP13" s="101">
        <f>$B13*$C13*(AF!AP13*blpkm*IFaf+RTF!AP13*blpkmrtf*IFrtf)</f>
        <v>2.0936796950669603</v>
      </c>
      <c r="AQ13" s="101">
        <f>$B13*$C13*(AF!AQ13*blpkm*IFaf+RTF!AQ13*blpkmrtf*IFrtf)</f>
        <v>2.0936796950669603</v>
      </c>
      <c r="AR13" s="101">
        <f>$B13*$C13*(AF!AR13*blpkm*IFaf+RTF!AR13*blpkmrtf*IFrtf)</f>
        <v>2.0936796950669603</v>
      </c>
      <c r="AS13" s="101">
        <f>$B13*$C13*(AF!AS13*blpkm*IFaf+RTF!AS13*blpkmrtf*IFrtf)</f>
        <v>2.0936796950669603</v>
      </c>
      <c r="AT13" s="101">
        <f>$B13*$C13*(AF!AT13*blpkm*IFaf*(1-CV!AT$2)+RTF!AT13*blpkmrtf*IFrtf*(1-CV!AT$4))</f>
        <v>0.31699052309813086</v>
      </c>
      <c r="AU13" s="91"/>
      <c r="AV13" s="90"/>
      <c r="AW13" s="91"/>
      <c r="AX13" s="91"/>
      <c r="AY13" s="91"/>
      <c r="AZ13" s="91"/>
      <c r="BA13" s="91"/>
      <c r="BB13" s="91"/>
    </row>
    <row r="14" spans="1:54" x14ac:dyDescent="0.25">
      <c r="A14" s="91">
        <f>pipesizes!A7</f>
        <v>50</v>
      </c>
      <c r="B14" s="94">
        <f>pipesizes!N7/1000</f>
        <v>4.8471060008087159</v>
      </c>
      <c r="C14" s="95">
        <f>pipesizes!M7</f>
        <v>1.90625</v>
      </c>
      <c r="D14" s="101">
        <f>$B14*$C14*(AF!D14*blpkm*IFaf+RTF!D14*blpkmrtf*IFrtf)</f>
        <v>2.2482844613510555</v>
      </c>
      <c r="E14" s="101">
        <f>$B14*$C14*(AF!E14*blpkm*IFaf+RTF!E14*blpkmrtf*IFrtf)</f>
        <v>2.2482844613510555</v>
      </c>
      <c r="F14" s="101">
        <f>$B14*$C14*(AF!F14*blpkm*IFaf+RTF!F14*blpkmrtf*IFrtf)</f>
        <v>2.2482844613510555</v>
      </c>
      <c r="G14" s="101">
        <f>$B14*$C14*(AF!G14*blpkm*IFaf+RTF!G14*blpkmrtf*IFrtf)</f>
        <v>2.2482844613510555</v>
      </c>
      <c r="H14" s="101">
        <f>$B14*$C14*(AF!H14*blpkm*IFaf+RTF!H14*blpkmrtf*IFrtf)</f>
        <v>2.2482844613510555</v>
      </c>
      <c r="I14" s="101">
        <f>$B14*$C14*(AF!I14*blpkm*IFaf+RTF!I14*blpkmrtf*IFrtf)</f>
        <v>2.2482844613510555</v>
      </c>
      <c r="J14" s="101">
        <f>$B14*$C14*(AF!J14*blpkm*IFaf+RTF!J14*blpkmrtf*IFrtf)</f>
        <v>2.2482844613510555</v>
      </c>
      <c r="K14" s="101">
        <f>$B14*$C14*(AF!K14*blpkm*IFaf+RTF!K14*blpkmrtf*IFrtf)</f>
        <v>2.2482844613510555</v>
      </c>
      <c r="L14" s="101">
        <f>$B14*$C14*(AF!L14*blpkm*IFaf+RTF!L14*blpkmrtf*IFrtf)</f>
        <v>2.2482844613510555</v>
      </c>
      <c r="M14" s="101">
        <f>$B14*$C14*(AF!M14*blpkm*IFaf+RTF!M14*blpkmrtf*IFrtf)</f>
        <v>2.2482844613510555</v>
      </c>
      <c r="N14" s="101">
        <f>$B14*$C14*(AF!N14*blpkm*IFaf+RTF!N14*blpkmrtf*IFrtf)</f>
        <v>2.2482844613510555</v>
      </c>
      <c r="O14" s="101">
        <f>$B14*$C14*(AF!O14*blpkm*IFaf+RTF!O14*blpkmrtf*IFrtf)</f>
        <v>2.2482844613510555</v>
      </c>
      <c r="P14" s="101">
        <f>$B14*$C14*(AF!P14*blpkm*IFaf+RTF!P14*blpkmrtf*IFrtf)</f>
        <v>2.2482844613510555</v>
      </c>
      <c r="Q14" s="101">
        <f>$B14*$C14*(AF!Q14*blpkm*IFaf+RTF!Q14*blpkmrtf*IFrtf)</f>
        <v>2.2482844613510555</v>
      </c>
      <c r="R14" s="101">
        <f>$B14*$C14*(AF!R14*blpkm*IFaf+RTF!R14*blpkmrtf*IFrtf)</f>
        <v>2.2482844613510555</v>
      </c>
      <c r="S14" s="101">
        <f>$B14*$C14*(AF!S14*blpkm*IFaf+RTF!S14*blpkmrtf*IFrtf)</f>
        <v>2.2482844613510555</v>
      </c>
      <c r="T14" s="101">
        <f>$B14*$C14*(AF!T14*blpkm*IFaf+RTF!T14*blpkmrtf*IFrtf)</f>
        <v>2.2482844613510555</v>
      </c>
      <c r="U14" s="101">
        <f>$B14*$C14*(AF!U14*blpkm*IFaf+RTF!U14*blpkmrtf*IFrtf)</f>
        <v>2.2482844613510555</v>
      </c>
      <c r="V14" s="101">
        <f>$B14*$C14*(AF!V14*blpkm*IFaf+RTF!V14*blpkmrtf*IFrtf)</f>
        <v>2.2482844613510555</v>
      </c>
      <c r="W14" s="101">
        <f>$B14*$C14*(AF!W14*blpkm*IFaf+RTF!W14*blpkmrtf*IFrtf)</f>
        <v>2.2482844613510555</v>
      </c>
      <c r="X14" s="101">
        <f>$B14*$C14*(AF!X14*blpkm*IFaf+RTF!X14*blpkmrtf*IFrtf)</f>
        <v>2.2482844613510555</v>
      </c>
      <c r="Y14" s="101">
        <f>$B14*$C14*(AF!Y14*blpkm*IFaf+RTF!Y14*blpkmrtf*IFrtf)</f>
        <v>2.2482844613510555</v>
      </c>
      <c r="Z14" s="101">
        <f>$B14*$C14*(AF!Z14*blpkm*IFaf+RTF!Z14*blpkmrtf*IFrtf)</f>
        <v>2.2482844613510555</v>
      </c>
      <c r="AA14" s="101">
        <f>$B14*$C14*(AF!AA14*blpkm*IFaf+RTF!AA14*blpkmrtf*IFrtf)</f>
        <v>2.2482844613510555</v>
      </c>
      <c r="AB14" s="101">
        <f>$B14*$C14*(AF!AB14*blpkm*IFaf+RTF!AB14*blpkmrtf*IFrtf)</f>
        <v>2.2482844613510555</v>
      </c>
      <c r="AC14" s="101">
        <f>$B14*$C14*(AF!AC14*blpkm*IFaf+RTF!AC14*blpkmrtf*IFrtf)</f>
        <v>2.2482844613510555</v>
      </c>
      <c r="AD14" s="101">
        <f>$B14*$C14*(AF!AD14*blpkm*IFaf+RTF!AD14*blpkmrtf*IFrtf)</f>
        <v>2.2482844613510555</v>
      </c>
      <c r="AE14" s="101">
        <f>$B14*$C14*(AF!AE14*blpkm*IFaf+RTF!AE14*blpkmrtf*IFrtf)</f>
        <v>2.2482844613510555</v>
      </c>
      <c r="AF14" s="101">
        <f>$B14*$C14*(AF!AF14*blpkm*IFaf+RTF!AF14*blpkmrtf*IFrtf)</f>
        <v>2.2482844613510555</v>
      </c>
      <c r="AG14" s="101">
        <f>$B14*$C14*(AF!AG14*blpkm*IFaf+RTF!AG14*blpkmrtf*IFrtf)</f>
        <v>2.2482844613510555</v>
      </c>
      <c r="AH14" s="101">
        <f>$B14*$C14*(AF!AH14*blpkm*IFaf+RTF!AH14*blpkmrtf*IFrtf)</f>
        <v>2.2482844613510555</v>
      </c>
      <c r="AI14" s="101">
        <f>$B14*$C14*(AF!AI14*blpkm*IFaf+RTF!AI14*blpkmrtf*IFrtf)</f>
        <v>2.2482844613510555</v>
      </c>
      <c r="AJ14" s="101">
        <f>$B14*$C14*(AF!AJ14*blpkm*IFaf+RTF!AJ14*blpkmrtf*IFrtf)</f>
        <v>2.2482844613510555</v>
      </c>
      <c r="AK14" s="101">
        <f>$B14*$C14*(AF!AK14*blpkm*IFaf+RTF!AK14*blpkmrtf*IFrtf)</f>
        <v>2.2482844613510555</v>
      </c>
      <c r="AL14" s="101">
        <f>$B14*$C14*(AF!AL14*blpkm*IFaf+RTF!AL14*blpkmrtf*IFrtf)</f>
        <v>2.2482844613510555</v>
      </c>
      <c r="AM14" s="101">
        <f>$B14*$C14*(AF!AM14*blpkm*IFaf+RTF!AM14*blpkmrtf*IFrtf)</f>
        <v>2.2482844613510555</v>
      </c>
      <c r="AN14" s="101">
        <f>$B14*$C14*(AF!AN14*blpkm*IFaf+RTF!AN14*blpkmrtf*IFrtf)</f>
        <v>2.2482844613510555</v>
      </c>
      <c r="AO14" s="101">
        <f>$B14*$C14*(AF!AO14*blpkm*IFaf+RTF!AO14*blpkmrtf*IFrtf)</f>
        <v>2.2482844613510555</v>
      </c>
      <c r="AP14" s="101">
        <f>$B14*$C14*(AF!AP14*blpkm*IFaf+RTF!AP14*blpkmrtf*IFrtf)</f>
        <v>2.2482844613510555</v>
      </c>
      <c r="AQ14" s="101">
        <f>$B14*$C14*(AF!AQ14*blpkm*IFaf+RTF!AQ14*blpkmrtf*IFrtf)</f>
        <v>2.2482844613510555</v>
      </c>
      <c r="AR14" s="101">
        <f>$B14*$C14*(AF!AR14*blpkm*IFaf+RTF!AR14*blpkmrtf*IFrtf)</f>
        <v>2.2482844613510555</v>
      </c>
      <c r="AS14" s="101">
        <f>$B14*$C14*(AF!AS14*blpkm*IFaf+RTF!AS14*blpkmrtf*IFrtf)</f>
        <v>2.2482844613510555</v>
      </c>
      <c r="AT14" s="101">
        <f>$B14*$C14*(AF!AT14*blpkm*IFaf*(1-CV!AT$2)+RTF!AT14*blpkmrtf*IFrtf*(1-CV!AT$4))</f>
        <v>0.34039823243080991</v>
      </c>
      <c r="AU14" s="91"/>
      <c r="AV14" s="90"/>
      <c r="AW14" s="91"/>
      <c r="AX14" s="91"/>
      <c r="AY14" s="91"/>
      <c r="AZ14" s="91"/>
      <c r="BA14" s="91"/>
      <c r="BB14" s="91"/>
    </row>
    <row r="15" spans="1:54" x14ac:dyDescent="0.25">
      <c r="A15" s="91">
        <f>pipesizes!A8</f>
        <v>63</v>
      </c>
      <c r="B15" s="94">
        <f>pipesizes!N8/1000</f>
        <v>9.3051258453787735</v>
      </c>
      <c r="C15" s="95">
        <f>pipesizes!M8</f>
        <v>3.0263624999999998</v>
      </c>
      <c r="D15" s="101">
        <f>$B15*$C15*(AF!D15*blpkm*IFaf+RTF!D15*blpkmrtf*IFrtf)</f>
        <v>6.8522323809010581</v>
      </c>
      <c r="E15" s="101">
        <f>$B15*$C15*(AF!E15*blpkm*IFaf+RTF!E15*blpkmrtf*IFrtf)</f>
        <v>6.8522323809010581</v>
      </c>
      <c r="F15" s="101">
        <f>$B15*$C15*(AF!F15*blpkm*IFaf+RTF!F15*blpkmrtf*IFrtf)</f>
        <v>6.8522323809010581</v>
      </c>
      <c r="G15" s="101">
        <f>$B15*$C15*(AF!G15*blpkm*IFaf+RTF!G15*blpkmrtf*IFrtf)</f>
        <v>6.8522323809010581</v>
      </c>
      <c r="H15" s="101">
        <f>$B15*$C15*(AF!H15*blpkm*IFaf+RTF!H15*blpkmrtf*IFrtf)</f>
        <v>6.8522323809010581</v>
      </c>
      <c r="I15" s="101">
        <f>$B15*$C15*(AF!I15*blpkm*IFaf+RTF!I15*blpkmrtf*IFrtf)</f>
        <v>6.8522323809010581</v>
      </c>
      <c r="J15" s="101">
        <f>$B15*$C15*(AF!J15*blpkm*IFaf+RTF!J15*blpkmrtf*IFrtf)</f>
        <v>6.8522323809010581</v>
      </c>
      <c r="K15" s="101">
        <f>$B15*$C15*(AF!K15*blpkm*IFaf+RTF!K15*blpkmrtf*IFrtf)</f>
        <v>6.8522323809010581</v>
      </c>
      <c r="L15" s="101">
        <f>$B15*$C15*(AF!L15*blpkm*IFaf+RTF!L15*blpkmrtf*IFrtf)</f>
        <v>6.8522323809010581</v>
      </c>
      <c r="M15" s="101">
        <f>$B15*$C15*(AF!M15*blpkm*IFaf+RTF!M15*blpkmrtf*IFrtf)</f>
        <v>6.8522323809010581</v>
      </c>
      <c r="N15" s="101">
        <f>$B15*$C15*(AF!N15*blpkm*IFaf+RTF!N15*blpkmrtf*IFrtf)</f>
        <v>6.8522323809010581</v>
      </c>
      <c r="O15" s="101">
        <f>$B15*$C15*(AF!O15*blpkm*IFaf+RTF!O15*blpkmrtf*IFrtf)</f>
        <v>6.8522323809010581</v>
      </c>
      <c r="P15" s="101">
        <f>$B15*$C15*(AF!P15*blpkm*IFaf+RTF!P15*blpkmrtf*IFrtf)</f>
        <v>6.8522323809010581</v>
      </c>
      <c r="Q15" s="101">
        <f>$B15*$C15*(AF!Q15*blpkm*IFaf+RTF!Q15*blpkmrtf*IFrtf)</f>
        <v>6.8522323809010581</v>
      </c>
      <c r="R15" s="101">
        <f>$B15*$C15*(AF!R15*blpkm*IFaf+RTF!R15*blpkmrtf*IFrtf)</f>
        <v>6.8522323809010581</v>
      </c>
      <c r="S15" s="101">
        <f>$B15*$C15*(AF!S15*blpkm*IFaf+RTF!S15*blpkmrtf*IFrtf)</f>
        <v>6.8522323809010581</v>
      </c>
      <c r="T15" s="101">
        <f>$B15*$C15*(AF!T15*blpkm*IFaf+RTF!T15*blpkmrtf*IFrtf)</f>
        <v>6.8522323809010581</v>
      </c>
      <c r="U15" s="101">
        <f>$B15*$C15*(AF!U15*blpkm*IFaf+RTF!U15*blpkmrtf*IFrtf)</f>
        <v>6.8522323809010581</v>
      </c>
      <c r="V15" s="101">
        <f>$B15*$C15*(AF!V15*blpkm*IFaf+RTF!V15*blpkmrtf*IFrtf)</f>
        <v>6.8522323809010581</v>
      </c>
      <c r="W15" s="101">
        <f>$B15*$C15*(AF!W15*blpkm*IFaf+RTF!W15*blpkmrtf*IFrtf)</f>
        <v>6.8522323809010581</v>
      </c>
      <c r="X15" s="101">
        <f>$B15*$C15*(AF!X15*blpkm*IFaf+RTF!X15*blpkmrtf*IFrtf)</f>
        <v>6.8522323809010581</v>
      </c>
      <c r="Y15" s="101">
        <f>$B15*$C15*(AF!Y15*blpkm*IFaf+RTF!Y15*blpkmrtf*IFrtf)</f>
        <v>6.8522323809010581</v>
      </c>
      <c r="Z15" s="101">
        <f>$B15*$C15*(AF!Z15*blpkm*IFaf+RTF!Z15*blpkmrtf*IFrtf)</f>
        <v>6.8522323809010581</v>
      </c>
      <c r="AA15" s="101">
        <f>$B15*$C15*(AF!AA15*blpkm*IFaf+RTF!AA15*blpkmrtf*IFrtf)</f>
        <v>6.8522323809010581</v>
      </c>
      <c r="AB15" s="101">
        <f>$B15*$C15*(AF!AB15*blpkm*IFaf+RTF!AB15*blpkmrtf*IFrtf)</f>
        <v>6.8522323809010581</v>
      </c>
      <c r="AC15" s="101">
        <f>$B15*$C15*(AF!AC15*blpkm*IFaf+RTF!AC15*blpkmrtf*IFrtf)</f>
        <v>6.8522323809010581</v>
      </c>
      <c r="AD15" s="101">
        <f>$B15*$C15*(AF!AD15*blpkm*IFaf+RTF!AD15*blpkmrtf*IFrtf)</f>
        <v>6.8522323809010581</v>
      </c>
      <c r="AE15" s="101">
        <f>$B15*$C15*(AF!AE15*blpkm*IFaf+RTF!AE15*blpkmrtf*IFrtf)</f>
        <v>6.8522323809010581</v>
      </c>
      <c r="AF15" s="101">
        <f>$B15*$C15*(AF!AF15*blpkm*IFaf+RTF!AF15*blpkmrtf*IFrtf)</f>
        <v>6.8522323809010581</v>
      </c>
      <c r="AG15" s="101">
        <f>$B15*$C15*(AF!AG15*blpkm*IFaf+RTF!AG15*blpkmrtf*IFrtf)</f>
        <v>6.8522323809010581</v>
      </c>
      <c r="AH15" s="101">
        <f>$B15*$C15*(AF!AH15*blpkm*IFaf+RTF!AH15*blpkmrtf*IFrtf)</f>
        <v>6.8522323809010581</v>
      </c>
      <c r="AI15" s="101">
        <f>$B15*$C15*(AF!AI15*blpkm*IFaf+RTF!AI15*blpkmrtf*IFrtf)</f>
        <v>6.8522323809010581</v>
      </c>
      <c r="AJ15" s="101">
        <f>$B15*$C15*(AF!AJ15*blpkm*IFaf+RTF!AJ15*blpkmrtf*IFrtf)</f>
        <v>6.8522323809010581</v>
      </c>
      <c r="AK15" s="101">
        <f>$B15*$C15*(AF!AK15*blpkm*IFaf+RTF!AK15*blpkmrtf*IFrtf)</f>
        <v>6.8522323809010581</v>
      </c>
      <c r="AL15" s="101">
        <f>$B15*$C15*(AF!AL15*blpkm*IFaf+RTF!AL15*blpkmrtf*IFrtf)</f>
        <v>6.8522323809010581</v>
      </c>
      <c r="AM15" s="101">
        <f>$B15*$C15*(AF!AM15*blpkm*IFaf+RTF!AM15*blpkmrtf*IFrtf)</f>
        <v>6.8522323809010581</v>
      </c>
      <c r="AN15" s="101">
        <f>$B15*$C15*(AF!AN15*blpkm*IFaf+RTF!AN15*blpkmrtf*IFrtf)</f>
        <v>6.8522323809010581</v>
      </c>
      <c r="AO15" s="101">
        <f>$B15*$C15*(AF!AO15*blpkm*IFaf+RTF!AO15*blpkmrtf*IFrtf)</f>
        <v>6.8522323809010581</v>
      </c>
      <c r="AP15" s="101">
        <f>$B15*$C15*(AF!AP15*blpkm*IFaf+RTF!AP15*blpkmrtf*IFrtf)</f>
        <v>6.8522323809010581</v>
      </c>
      <c r="AQ15" s="101">
        <f>$B15*$C15*(AF!AQ15*blpkm*IFaf+RTF!AQ15*blpkmrtf*IFrtf)</f>
        <v>6.8522323809010581</v>
      </c>
      <c r="AR15" s="101">
        <f>$B15*$C15*(AF!AR15*blpkm*IFaf+RTF!AR15*blpkmrtf*IFrtf)</f>
        <v>6.8522323809010581</v>
      </c>
      <c r="AS15" s="101">
        <f>$B15*$C15*(AF!AS15*blpkm*IFaf+RTF!AS15*blpkmrtf*IFrtf)</f>
        <v>6.8522323809010581</v>
      </c>
      <c r="AT15" s="101">
        <f>$B15*$C15*(AF!AT15*blpkm*IFaf*(1-CV!AT$2)+RTF!AT15*blpkmrtf*IFrtf*(1-CV!AT$4))</f>
        <v>1.0374522578260514</v>
      </c>
      <c r="AU15" s="91"/>
      <c r="AV15" s="90"/>
      <c r="AW15" s="91"/>
      <c r="AX15" s="91"/>
      <c r="AY15" s="91"/>
      <c r="AZ15" s="91"/>
      <c r="BA15" s="91"/>
      <c r="BB15" s="91"/>
    </row>
    <row r="16" spans="1:54" x14ac:dyDescent="0.25">
      <c r="A16" s="91">
        <f>pipesizes!A9</f>
        <v>65</v>
      </c>
      <c r="B16" s="94">
        <f>pipesizes!N9/1000</f>
        <v>0.13252614684148301</v>
      </c>
      <c r="C16" s="95">
        <f>pipesizes!M9</f>
        <v>3.2215625000000001</v>
      </c>
      <c r="D16" s="101">
        <f>$B16*$C16*(AF!D16*blpkm*IFaf+RTF!D16*blpkmrtf*IFrtf)</f>
        <v>0.10388599826004632</v>
      </c>
      <c r="E16" s="101">
        <f>$B16*$C16*(AF!E16*blpkm*IFaf+RTF!E16*blpkmrtf*IFrtf)</f>
        <v>0.10388599826004632</v>
      </c>
      <c r="F16" s="101">
        <f>$B16*$C16*(AF!F16*blpkm*IFaf+RTF!F16*blpkmrtf*IFrtf)</f>
        <v>0.10388599826004632</v>
      </c>
      <c r="G16" s="101">
        <f>$B16*$C16*(AF!G16*blpkm*IFaf+RTF!G16*blpkmrtf*IFrtf)</f>
        <v>0.10388599826004632</v>
      </c>
      <c r="H16" s="101">
        <f>$B16*$C16*(AF!H16*blpkm*IFaf+RTF!H16*blpkmrtf*IFrtf)</f>
        <v>0.10388599826004632</v>
      </c>
      <c r="I16" s="101">
        <f>$B16*$C16*(AF!I16*blpkm*IFaf+RTF!I16*blpkmrtf*IFrtf)</f>
        <v>0.10388599826004632</v>
      </c>
      <c r="J16" s="101">
        <f>$B16*$C16*(AF!J16*blpkm*IFaf+RTF!J16*blpkmrtf*IFrtf)</f>
        <v>0.10388599826004632</v>
      </c>
      <c r="K16" s="101">
        <f>$B16*$C16*(AF!K16*blpkm*IFaf+RTF!K16*blpkmrtf*IFrtf)</f>
        <v>0.10388599826004632</v>
      </c>
      <c r="L16" s="101">
        <f>$B16*$C16*(AF!L16*blpkm*IFaf+RTF!L16*blpkmrtf*IFrtf)</f>
        <v>0.10388599826004632</v>
      </c>
      <c r="M16" s="101">
        <f>$B16*$C16*(AF!M16*blpkm*IFaf+RTF!M16*blpkmrtf*IFrtf)</f>
        <v>0.10388599826004632</v>
      </c>
      <c r="N16" s="101">
        <f>$B16*$C16*(AF!N16*blpkm*IFaf+RTF!N16*blpkmrtf*IFrtf)</f>
        <v>0.10388599826004632</v>
      </c>
      <c r="O16" s="101">
        <f>$B16*$C16*(AF!O16*blpkm*IFaf+RTF!O16*blpkmrtf*IFrtf)</f>
        <v>0.10388599826004632</v>
      </c>
      <c r="P16" s="101">
        <f>$B16*$C16*(AF!P16*blpkm*IFaf+RTF!P16*blpkmrtf*IFrtf)</f>
        <v>0.10388599826004632</v>
      </c>
      <c r="Q16" s="101">
        <f>$B16*$C16*(AF!Q16*blpkm*IFaf+RTF!Q16*blpkmrtf*IFrtf)</f>
        <v>0.10388599826004632</v>
      </c>
      <c r="R16" s="101">
        <f>$B16*$C16*(AF!R16*blpkm*IFaf+RTF!R16*blpkmrtf*IFrtf)</f>
        <v>0.10388599826004632</v>
      </c>
      <c r="S16" s="101">
        <f>$B16*$C16*(AF!S16*blpkm*IFaf+RTF!S16*blpkmrtf*IFrtf)</f>
        <v>0.10388599826004632</v>
      </c>
      <c r="T16" s="101">
        <f>$B16*$C16*(AF!T16*blpkm*IFaf+RTF!T16*blpkmrtf*IFrtf)</f>
        <v>0.10388599826004632</v>
      </c>
      <c r="U16" s="101">
        <f>$B16*$C16*(AF!U16*blpkm*IFaf+RTF!U16*blpkmrtf*IFrtf)</f>
        <v>0.10388599826004632</v>
      </c>
      <c r="V16" s="101">
        <f>$B16*$C16*(AF!V16*blpkm*IFaf+RTF!V16*blpkmrtf*IFrtf)</f>
        <v>0.10388599826004632</v>
      </c>
      <c r="W16" s="101">
        <f>$B16*$C16*(AF!W16*blpkm*IFaf+RTF!W16*blpkmrtf*IFrtf)</f>
        <v>0.10388599826004632</v>
      </c>
      <c r="X16" s="101">
        <f>$B16*$C16*(AF!X16*blpkm*IFaf+RTF!X16*blpkmrtf*IFrtf)</f>
        <v>0.10388599826004632</v>
      </c>
      <c r="Y16" s="101">
        <f>$B16*$C16*(AF!Y16*blpkm*IFaf+RTF!Y16*blpkmrtf*IFrtf)</f>
        <v>0.10388599826004632</v>
      </c>
      <c r="Z16" s="101">
        <f>$B16*$C16*(AF!Z16*blpkm*IFaf+RTF!Z16*blpkmrtf*IFrtf)</f>
        <v>0.10388599826004632</v>
      </c>
      <c r="AA16" s="101">
        <f>$B16*$C16*(AF!AA16*blpkm*IFaf+RTF!AA16*blpkmrtf*IFrtf)</f>
        <v>0.10388599826004632</v>
      </c>
      <c r="AB16" s="101">
        <f>$B16*$C16*(AF!AB16*blpkm*IFaf+RTF!AB16*blpkmrtf*IFrtf)</f>
        <v>0.10388599826004632</v>
      </c>
      <c r="AC16" s="101">
        <f>$B16*$C16*(AF!AC16*blpkm*IFaf+RTF!AC16*blpkmrtf*IFrtf)</f>
        <v>0.10388599826004632</v>
      </c>
      <c r="AD16" s="101">
        <f>$B16*$C16*(AF!AD16*blpkm*IFaf+RTF!AD16*blpkmrtf*IFrtf)</f>
        <v>0.10388599826004632</v>
      </c>
      <c r="AE16" s="101">
        <f>$B16*$C16*(AF!AE16*blpkm*IFaf+RTF!AE16*blpkmrtf*IFrtf)</f>
        <v>0.10388599826004632</v>
      </c>
      <c r="AF16" s="101">
        <f>$B16*$C16*(AF!AF16*blpkm*IFaf+RTF!AF16*blpkmrtf*IFrtf)</f>
        <v>0.10388599826004632</v>
      </c>
      <c r="AG16" s="101">
        <f>$B16*$C16*(AF!AG16*blpkm*IFaf+RTF!AG16*blpkmrtf*IFrtf)</f>
        <v>0.10388599826004632</v>
      </c>
      <c r="AH16" s="101">
        <f>$B16*$C16*(AF!AH16*blpkm*IFaf+RTF!AH16*blpkmrtf*IFrtf)</f>
        <v>0.10388599826004632</v>
      </c>
      <c r="AI16" s="101">
        <f>$B16*$C16*(AF!AI16*blpkm*IFaf+RTF!AI16*blpkmrtf*IFrtf)</f>
        <v>0.10388599826004632</v>
      </c>
      <c r="AJ16" s="101">
        <f>$B16*$C16*(AF!AJ16*blpkm*IFaf+RTF!AJ16*blpkmrtf*IFrtf)</f>
        <v>0.10388599826004632</v>
      </c>
      <c r="AK16" s="101">
        <f>$B16*$C16*(AF!AK16*blpkm*IFaf+RTF!AK16*blpkmrtf*IFrtf)</f>
        <v>0.10388599826004632</v>
      </c>
      <c r="AL16" s="101">
        <f>$B16*$C16*(AF!AL16*blpkm*IFaf+RTF!AL16*blpkmrtf*IFrtf)</f>
        <v>0.10388599826004632</v>
      </c>
      <c r="AM16" s="101">
        <f>$B16*$C16*(AF!AM16*blpkm*IFaf+RTF!AM16*blpkmrtf*IFrtf)</f>
        <v>0.10388599826004632</v>
      </c>
      <c r="AN16" s="101">
        <f>$B16*$C16*(AF!AN16*blpkm*IFaf+RTF!AN16*blpkmrtf*IFrtf)</f>
        <v>0.10388599826004632</v>
      </c>
      <c r="AO16" s="101">
        <f>$B16*$C16*(AF!AO16*blpkm*IFaf+RTF!AO16*blpkmrtf*IFrtf)</f>
        <v>0.10388599826004632</v>
      </c>
      <c r="AP16" s="101">
        <f>$B16*$C16*(AF!AP16*blpkm*IFaf+RTF!AP16*blpkmrtf*IFrtf)</f>
        <v>0.10388599826004632</v>
      </c>
      <c r="AQ16" s="101">
        <f>$B16*$C16*(AF!AQ16*blpkm*IFaf+RTF!AQ16*blpkmrtf*IFrtf)</f>
        <v>0.10388599826004632</v>
      </c>
      <c r="AR16" s="101">
        <f>$B16*$C16*(AF!AR16*blpkm*IFaf+RTF!AR16*blpkmrtf*IFrtf)</f>
        <v>0.10388599826004632</v>
      </c>
      <c r="AS16" s="101">
        <f>$B16*$C16*(AF!AS16*blpkm*IFaf+RTF!AS16*blpkmrtf*IFrtf)</f>
        <v>0.10388599826004632</v>
      </c>
      <c r="AT16" s="101">
        <f>$B16*$C16*(AF!AT16*blpkm*IFaf*(1-CV!AT$2)+RTF!AT16*blpkmrtf*IFrtf*(1-CV!AT$4))</f>
        <v>1.5728708172799276E-2</v>
      </c>
      <c r="AU16" s="91"/>
      <c r="AV16" s="90"/>
      <c r="AW16" s="91"/>
      <c r="AX16" s="91"/>
      <c r="AY16" s="91"/>
      <c r="AZ16" s="91"/>
      <c r="BA16" s="91"/>
      <c r="BB16" s="91"/>
    </row>
    <row r="17" spans="1:54" x14ac:dyDescent="0.25">
      <c r="A17" s="91">
        <f>pipesizes!A10</f>
        <v>75</v>
      </c>
      <c r="B17" s="94">
        <f>pipesizes!N10/1000</f>
        <v>0.62656042837768389</v>
      </c>
      <c r="C17" s="95">
        <f>pipesizes!M10</f>
        <v>4.2890625</v>
      </c>
      <c r="D17" s="101">
        <f>$B17*$C17*(AF!D17*blpkm*IFaf+RTF!D17*blpkmrtf*IFrtf)</f>
        <v>0.65390434389384999</v>
      </c>
      <c r="E17" s="101">
        <f>$B17*$C17*(AF!E17*blpkm*IFaf+RTF!E17*blpkmrtf*IFrtf)</f>
        <v>0.65390434389384999</v>
      </c>
      <c r="F17" s="101">
        <f>$B17*$C17*(AF!F17*blpkm*IFaf+RTF!F17*blpkmrtf*IFrtf)</f>
        <v>0.65390434389384999</v>
      </c>
      <c r="G17" s="101">
        <f>$B17*$C17*(AF!G17*blpkm*IFaf+RTF!G17*blpkmrtf*IFrtf)</f>
        <v>0.65390434389384999</v>
      </c>
      <c r="H17" s="101">
        <f>$B17*$C17*(AF!H17*blpkm*IFaf+RTF!H17*blpkmrtf*IFrtf)</f>
        <v>0.65390434389384999</v>
      </c>
      <c r="I17" s="101">
        <f>$B17*$C17*(AF!I17*blpkm*IFaf+RTF!I17*blpkmrtf*IFrtf)</f>
        <v>0.65390434389384999</v>
      </c>
      <c r="J17" s="101">
        <f>$B17*$C17*(AF!J17*blpkm*IFaf+RTF!J17*blpkmrtf*IFrtf)</f>
        <v>0.65390434389384999</v>
      </c>
      <c r="K17" s="101">
        <f>$B17*$C17*(AF!K17*blpkm*IFaf+RTF!K17*blpkmrtf*IFrtf)</f>
        <v>0.65390434389384999</v>
      </c>
      <c r="L17" s="101">
        <f>$B17*$C17*(AF!L17*blpkm*IFaf+RTF!L17*blpkmrtf*IFrtf)</f>
        <v>0.65390434389384999</v>
      </c>
      <c r="M17" s="101">
        <f>$B17*$C17*(AF!M17*blpkm*IFaf+RTF!M17*blpkmrtf*IFrtf)</f>
        <v>0.65390434389384999</v>
      </c>
      <c r="N17" s="101">
        <f>$B17*$C17*(AF!N17*blpkm*IFaf+RTF!N17*blpkmrtf*IFrtf)</f>
        <v>0.65390434389384999</v>
      </c>
      <c r="O17" s="101">
        <f>$B17*$C17*(AF!O17*blpkm*IFaf+RTF!O17*blpkmrtf*IFrtf)</f>
        <v>0.65390434389384999</v>
      </c>
      <c r="P17" s="101">
        <f>$B17*$C17*(AF!P17*blpkm*IFaf+RTF!P17*blpkmrtf*IFrtf)</f>
        <v>0.65390434389384999</v>
      </c>
      <c r="Q17" s="101">
        <f>$B17*$C17*(AF!Q17*blpkm*IFaf+RTF!Q17*blpkmrtf*IFrtf)</f>
        <v>0.65390434389384999</v>
      </c>
      <c r="R17" s="101">
        <f>$B17*$C17*(AF!R17*blpkm*IFaf+RTF!R17*blpkmrtf*IFrtf)</f>
        <v>0.65390434389384999</v>
      </c>
      <c r="S17" s="101">
        <f>$B17*$C17*(AF!S17*blpkm*IFaf+RTF!S17*blpkmrtf*IFrtf)</f>
        <v>0.65390434389384999</v>
      </c>
      <c r="T17" s="101">
        <f>$B17*$C17*(AF!T17*blpkm*IFaf+RTF!T17*blpkmrtf*IFrtf)</f>
        <v>0.65390434389384999</v>
      </c>
      <c r="U17" s="101">
        <f>$B17*$C17*(AF!U17*blpkm*IFaf+RTF!U17*blpkmrtf*IFrtf)</f>
        <v>0.65390434389384999</v>
      </c>
      <c r="V17" s="101">
        <f>$B17*$C17*(AF!V17*blpkm*IFaf+RTF!V17*blpkmrtf*IFrtf)</f>
        <v>0.65390434389384999</v>
      </c>
      <c r="W17" s="101">
        <f>$B17*$C17*(AF!W17*blpkm*IFaf+RTF!W17*blpkmrtf*IFrtf)</f>
        <v>0.65390434389384999</v>
      </c>
      <c r="X17" s="101">
        <f>$B17*$C17*(AF!X17*blpkm*IFaf+RTF!X17*blpkmrtf*IFrtf)</f>
        <v>0.65390434389384999</v>
      </c>
      <c r="Y17" s="101">
        <f>$B17*$C17*(AF!Y17*blpkm*IFaf+RTF!Y17*blpkmrtf*IFrtf)</f>
        <v>0.65390434389384999</v>
      </c>
      <c r="Z17" s="101">
        <f>$B17*$C17*(AF!Z17*blpkm*IFaf+RTF!Z17*blpkmrtf*IFrtf)</f>
        <v>0.65390434389384999</v>
      </c>
      <c r="AA17" s="101">
        <f>$B17*$C17*(AF!AA17*blpkm*IFaf+RTF!AA17*blpkmrtf*IFrtf)</f>
        <v>0.65390434389384999</v>
      </c>
      <c r="AB17" s="101">
        <f>$B17*$C17*(AF!AB17*blpkm*IFaf+RTF!AB17*blpkmrtf*IFrtf)</f>
        <v>0.65390434389384999</v>
      </c>
      <c r="AC17" s="101">
        <f>$B17*$C17*(AF!AC17*blpkm*IFaf+RTF!AC17*blpkmrtf*IFrtf)</f>
        <v>0.65390434389384999</v>
      </c>
      <c r="AD17" s="101">
        <f>$B17*$C17*(AF!AD17*blpkm*IFaf+RTF!AD17*blpkmrtf*IFrtf)</f>
        <v>0.65390434389384999</v>
      </c>
      <c r="AE17" s="101">
        <f>$B17*$C17*(AF!AE17*blpkm*IFaf+RTF!AE17*blpkmrtf*IFrtf)</f>
        <v>0.65390434389384999</v>
      </c>
      <c r="AF17" s="101">
        <f>$B17*$C17*(AF!AF17*blpkm*IFaf+RTF!AF17*blpkmrtf*IFrtf)</f>
        <v>0.65390434389384999</v>
      </c>
      <c r="AG17" s="101">
        <f>$B17*$C17*(AF!AG17*blpkm*IFaf+RTF!AG17*blpkmrtf*IFrtf)</f>
        <v>0.65390434389384999</v>
      </c>
      <c r="AH17" s="101">
        <f>$B17*$C17*(AF!AH17*blpkm*IFaf+RTF!AH17*blpkmrtf*IFrtf)</f>
        <v>0.65390434389384999</v>
      </c>
      <c r="AI17" s="101">
        <f>$B17*$C17*(AF!AI17*blpkm*IFaf+RTF!AI17*blpkmrtf*IFrtf)</f>
        <v>0.65390434389384999</v>
      </c>
      <c r="AJ17" s="101">
        <f>$B17*$C17*(AF!AJ17*blpkm*IFaf+RTF!AJ17*blpkmrtf*IFrtf)</f>
        <v>0.65390434389384999</v>
      </c>
      <c r="AK17" s="101">
        <f>$B17*$C17*(AF!AK17*blpkm*IFaf+RTF!AK17*blpkmrtf*IFrtf)</f>
        <v>0.65390434389384999</v>
      </c>
      <c r="AL17" s="101">
        <f>$B17*$C17*(AF!AL17*blpkm*IFaf+RTF!AL17*blpkmrtf*IFrtf)</f>
        <v>0.65390434389384999</v>
      </c>
      <c r="AM17" s="101">
        <f>$B17*$C17*(AF!AM17*blpkm*IFaf+RTF!AM17*blpkmrtf*IFrtf)</f>
        <v>0.65390434389384999</v>
      </c>
      <c r="AN17" s="101">
        <f>$B17*$C17*(AF!AN17*blpkm*IFaf+RTF!AN17*blpkmrtf*IFrtf)</f>
        <v>0.65390434389384999</v>
      </c>
      <c r="AO17" s="101">
        <f>$B17*$C17*(AF!AO17*blpkm*IFaf+RTF!AO17*blpkmrtf*IFrtf)</f>
        <v>0.65390434389384999</v>
      </c>
      <c r="AP17" s="101">
        <f>$B17*$C17*(AF!AP17*blpkm*IFaf+RTF!AP17*blpkmrtf*IFrtf)</f>
        <v>0.65390434389384999</v>
      </c>
      <c r="AQ17" s="101">
        <f>$B17*$C17*(AF!AQ17*blpkm*IFaf+RTF!AQ17*blpkmrtf*IFrtf)</f>
        <v>0.65390434389384999</v>
      </c>
      <c r="AR17" s="101">
        <f>$B17*$C17*(AF!AR17*blpkm*IFaf+RTF!AR17*blpkmrtf*IFrtf)</f>
        <v>0.65390434389384999</v>
      </c>
      <c r="AS17" s="101">
        <f>$B17*$C17*(AF!AS17*blpkm*IFaf+RTF!AS17*blpkmrtf*IFrtf)</f>
        <v>0.65390434389384999</v>
      </c>
      <c r="AT17" s="101">
        <f>$B17*$C17*(AF!AT17*blpkm*IFaf*(1-CV!AT$2)+RTF!AT17*blpkmrtf*IFrtf*(1-CV!AT$4))</f>
        <v>9.900343424805591E-2</v>
      </c>
      <c r="AU17" s="91"/>
      <c r="AV17" s="90"/>
      <c r="AW17" s="91"/>
      <c r="AX17" s="91"/>
      <c r="AY17" s="91"/>
      <c r="AZ17" s="91"/>
      <c r="BA17" s="91"/>
      <c r="BB17" s="91"/>
    </row>
    <row r="18" spans="1:54" x14ac:dyDescent="0.25">
      <c r="A18" s="91">
        <f>pipesizes!A11</f>
        <v>80</v>
      </c>
      <c r="B18" s="94">
        <f>pipesizes!N11/1000</f>
        <v>2.6897111283267159</v>
      </c>
      <c r="C18" s="95">
        <f>pipesizes!M11</f>
        <v>4.88</v>
      </c>
      <c r="D18" s="101">
        <f>$B18*$C18*(AF!D18*blpkm*IFaf+RTF!D18*blpkmrtf*IFrtf)</f>
        <v>3.1938487583905544</v>
      </c>
      <c r="E18" s="101">
        <f>$B18*$C18*(AF!E18*blpkm*IFaf+RTF!E18*blpkmrtf*IFrtf)</f>
        <v>3.1938487583905544</v>
      </c>
      <c r="F18" s="101">
        <f>$B18*$C18*(AF!F18*blpkm*IFaf+RTF!F18*blpkmrtf*IFrtf)</f>
        <v>3.1938487583905544</v>
      </c>
      <c r="G18" s="101">
        <f>$B18*$C18*(AF!G18*blpkm*IFaf+RTF!G18*blpkmrtf*IFrtf)</f>
        <v>3.1938487583905544</v>
      </c>
      <c r="H18" s="101">
        <f>$B18*$C18*(AF!H18*blpkm*IFaf+RTF!H18*blpkmrtf*IFrtf)</f>
        <v>3.1938487583905544</v>
      </c>
      <c r="I18" s="101">
        <f>$B18*$C18*(AF!I18*blpkm*IFaf+RTF!I18*blpkmrtf*IFrtf)</f>
        <v>3.1938487583905544</v>
      </c>
      <c r="J18" s="101">
        <f>$B18*$C18*(AF!J18*blpkm*IFaf+RTF!J18*blpkmrtf*IFrtf)</f>
        <v>3.1938487583905544</v>
      </c>
      <c r="K18" s="101">
        <f>$B18*$C18*(AF!K18*blpkm*IFaf+RTF!K18*blpkmrtf*IFrtf)</f>
        <v>3.1938487583905544</v>
      </c>
      <c r="L18" s="101">
        <f>$B18*$C18*(AF!L18*blpkm*IFaf+RTF!L18*blpkmrtf*IFrtf)</f>
        <v>3.1938487583905544</v>
      </c>
      <c r="M18" s="101">
        <f>$B18*$C18*(AF!M18*blpkm*IFaf+RTF!M18*blpkmrtf*IFrtf)</f>
        <v>3.1938487583905544</v>
      </c>
      <c r="N18" s="101">
        <f>$B18*$C18*(AF!N18*blpkm*IFaf+RTF!N18*blpkmrtf*IFrtf)</f>
        <v>3.1938487583905544</v>
      </c>
      <c r="O18" s="101">
        <f>$B18*$C18*(AF!O18*blpkm*IFaf+RTF!O18*blpkmrtf*IFrtf)</f>
        <v>3.1938487583905544</v>
      </c>
      <c r="P18" s="101">
        <f>$B18*$C18*(AF!P18*blpkm*IFaf+RTF!P18*blpkmrtf*IFrtf)</f>
        <v>3.1938487583905544</v>
      </c>
      <c r="Q18" s="101">
        <f>$B18*$C18*(AF!Q18*blpkm*IFaf+RTF!Q18*blpkmrtf*IFrtf)</f>
        <v>3.1938487583905544</v>
      </c>
      <c r="R18" s="101">
        <f>$B18*$C18*(AF!R18*blpkm*IFaf+RTF!R18*blpkmrtf*IFrtf)</f>
        <v>3.1938487583905544</v>
      </c>
      <c r="S18" s="101">
        <f>$B18*$C18*(AF!S18*blpkm*IFaf+RTF!S18*blpkmrtf*IFrtf)</f>
        <v>3.1938487583905544</v>
      </c>
      <c r="T18" s="101">
        <f>$B18*$C18*(AF!T18*blpkm*IFaf+RTF!T18*blpkmrtf*IFrtf)</f>
        <v>3.1938487583905544</v>
      </c>
      <c r="U18" s="101">
        <f>$B18*$C18*(AF!U18*blpkm*IFaf+RTF!U18*blpkmrtf*IFrtf)</f>
        <v>3.1938487583905544</v>
      </c>
      <c r="V18" s="101">
        <f>$B18*$C18*(AF!V18*blpkm*IFaf+RTF!V18*blpkmrtf*IFrtf)</f>
        <v>3.1938487583905544</v>
      </c>
      <c r="W18" s="101">
        <f>$B18*$C18*(AF!W18*blpkm*IFaf+RTF!W18*blpkmrtf*IFrtf)</f>
        <v>3.1938487583905544</v>
      </c>
      <c r="X18" s="101">
        <f>$B18*$C18*(AF!X18*blpkm*IFaf+RTF!X18*blpkmrtf*IFrtf)</f>
        <v>3.1938487583905544</v>
      </c>
      <c r="Y18" s="101">
        <f>$B18*$C18*(AF!Y18*blpkm*IFaf+RTF!Y18*blpkmrtf*IFrtf)</f>
        <v>3.1938487583905544</v>
      </c>
      <c r="Z18" s="101">
        <f>$B18*$C18*(AF!Z18*blpkm*IFaf+RTF!Z18*blpkmrtf*IFrtf)</f>
        <v>3.1938487583905544</v>
      </c>
      <c r="AA18" s="101">
        <f>$B18*$C18*(AF!AA18*blpkm*IFaf+RTF!AA18*blpkmrtf*IFrtf)</f>
        <v>3.1938487583905544</v>
      </c>
      <c r="AB18" s="101">
        <f>$B18*$C18*(AF!AB18*blpkm*IFaf+RTF!AB18*blpkmrtf*IFrtf)</f>
        <v>3.1938487583905544</v>
      </c>
      <c r="AC18" s="101">
        <f>$B18*$C18*(AF!AC18*blpkm*IFaf+RTF!AC18*blpkmrtf*IFrtf)</f>
        <v>3.1938487583905544</v>
      </c>
      <c r="AD18" s="101">
        <f>$B18*$C18*(AF!AD18*blpkm*IFaf+RTF!AD18*blpkmrtf*IFrtf)</f>
        <v>3.1938487583905544</v>
      </c>
      <c r="AE18" s="101">
        <f>$B18*$C18*(AF!AE18*blpkm*IFaf+RTF!AE18*blpkmrtf*IFrtf)</f>
        <v>3.1938487583905544</v>
      </c>
      <c r="AF18" s="101">
        <f>$B18*$C18*(AF!AF18*blpkm*IFaf+RTF!AF18*blpkmrtf*IFrtf)</f>
        <v>3.1938487583905544</v>
      </c>
      <c r="AG18" s="101">
        <f>$B18*$C18*(AF!AG18*blpkm*IFaf+RTF!AG18*blpkmrtf*IFrtf)</f>
        <v>3.1938487583905544</v>
      </c>
      <c r="AH18" s="101">
        <f>$B18*$C18*(AF!AH18*blpkm*IFaf+RTF!AH18*blpkmrtf*IFrtf)</f>
        <v>3.1938487583905544</v>
      </c>
      <c r="AI18" s="101">
        <f>$B18*$C18*(AF!AI18*blpkm*IFaf+RTF!AI18*blpkmrtf*IFrtf)</f>
        <v>3.1938487583905544</v>
      </c>
      <c r="AJ18" s="101">
        <f>$B18*$C18*(AF!AJ18*blpkm*IFaf+RTF!AJ18*blpkmrtf*IFrtf)</f>
        <v>3.1938487583905544</v>
      </c>
      <c r="AK18" s="101">
        <f>$B18*$C18*(AF!AK18*blpkm*IFaf+RTF!AK18*blpkmrtf*IFrtf)</f>
        <v>3.1938487583905544</v>
      </c>
      <c r="AL18" s="101">
        <f>$B18*$C18*(AF!AL18*blpkm*IFaf+RTF!AL18*blpkmrtf*IFrtf)</f>
        <v>3.1938487583905544</v>
      </c>
      <c r="AM18" s="101">
        <f>$B18*$C18*(AF!AM18*blpkm*IFaf+RTF!AM18*blpkmrtf*IFrtf)</f>
        <v>3.1938487583905544</v>
      </c>
      <c r="AN18" s="101">
        <f>$B18*$C18*(AF!AN18*blpkm*IFaf+RTF!AN18*blpkmrtf*IFrtf)</f>
        <v>3.1938487583905544</v>
      </c>
      <c r="AO18" s="101">
        <f>$B18*$C18*(AF!AO18*blpkm*IFaf+RTF!AO18*blpkmrtf*IFrtf)</f>
        <v>3.1938487583905544</v>
      </c>
      <c r="AP18" s="101">
        <f>$B18*$C18*(AF!AP18*blpkm*IFaf+RTF!AP18*blpkmrtf*IFrtf)</f>
        <v>3.1938487583905544</v>
      </c>
      <c r="AQ18" s="101">
        <f>$B18*$C18*(AF!AQ18*blpkm*IFaf+RTF!AQ18*blpkmrtf*IFrtf)</f>
        <v>3.1938487583905544</v>
      </c>
      <c r="AR18" s="101">
        <f>$B18*$C18*(AF!AR18*blpkm*IFaf+RTF!AR18*blpkmrtf*IFrtf)</f>
        <v>3.1938487583905544</v>
      </c>
      <c r="AS18" s="101">
        <f>$B18*$C18*(AF!AS18*blpkm*IFaf+RTF!AS18*blpkmrtf*IFrtf)</f>
        <v>3.1938487583905544</v>
      </c>
      <c r="AT18" s="101">
        <f>$B18*$C18*(AF!AT18*blpkm*IFaf*(1-CV!AT$2)+RTF!AT18*blpkmrtf*IFrtf*(1-CV!AT$4))</f>
        <v>0.48356001684687405</v>
      </c>
      <c r="AU18" s="91"/>
      <c r="AV18" s="90"/>
      <c r="AW18" s="91"/>
      <c r="AX18" s="91"/>
      <c r="AY18" s="91"/>
      <c r="AZ18" s="91"/>
      <c r="BA18" s="91"/>
      <c r="BB18" s="91"/>
    </row>
    <row r="19" spans="1:54" x14ac:dyDescent="0.25">
      <c r="A19" s="91">
        <f>pipesizes!A12</f>
        <v>90</v>
      </c>
      <c r="B19" s="94">
        <f>pipesizes!N12/1000</f>
        <v>18.140588605829443</v>
      </c>
      <c r="C19" s="95">
        <f>pipesizes!M12</f>
        <v>6.1762499999999987</v>
      </c>
      <c r="D19" s="101">
        <f>$B19*$C19*(AF!D19*blpkm*IFaf+RTF!D19*blpkmrtf*IFrtf)</f>
        <v>27.262465326823264</v>
      </c>
      <c r="E19" s="101">
        <f>$B19*$C19*(AF!E19*blpkm*IFaf+RTF!E19*blpkmrtf*IFrtf)</f>
        <v>27.262465326823264</v>
      </c>
      <c r="F19" s="101">
        <f>$B19*$C19*(AF!F19*blpkm*IFaf+RTF!F19*blpkmrtf*IFrtf)</f>
        <v>27.262465326823264</v>
      </c>
      <c r="G19" s="101">
        <f>$B19*$C19*(AF!G19*blpkm*IFaf+RTF!G19*blpkmrtf*IFrtf)</f>
        <v>27.262465326823264</v>
      </c>
      <c r="H19" s="101">
        <f>$B19*$C19*(AF!H19*blpkm*IFaf+RTF!H19*blpkmrtf*IFrtf)</f>
        <v>27.262465326823264</v>
      </c>
      <c r="I19" s="101">
        <f>$B19*$C19*(AF!I19*blpkm*IFaf+RTF!I19*blpkmrtf*IFrtf)</f>
        <v>27.262465326823264</v>
      </c>
      <c r="J19" s="101">
        <f>$B19*$C19*(AF!J19*blpkm*IFaf+RTF!J19*blpkmrtf*IFrtf)</f>
        <v>27.262465326823264</v>
      </c>
      <c r="K19" s="101">
        <f>$B19*$C19*(AF!K19*blpkm*IFaf+RTF!K19*blpkmrtf*IFrtf)</f>
        <v>27.262465326823264</v>
      </c>
      <c r="L19" s="101">
        <f>$B19*$C19*(AF!L19*blpkm*IFaf+RTF!L19*blpkmrtf*IFrtf)</f>
        <v>27.262465326823264</v>
      </c>
      <c r="M19" s="101">
        <f>$B19*$C19*(AF!M19*blpkm*IFaf+RTF!M19*blpkmrtf*IFrtf)</f>
        <v>27.262465326823264</v>
      </c>
      <c r="N19" s="101">
        <f>$B19*$C19*(AF!N19*blpkm*IFaf+RTF!N19*blpkmrtf*IFrtf)</f>
        <v>27.262465326823264</v>
      </c>
      <c r="O19" s="101">
        <f>$B19*$C19*(AF!O19*blpkm*IFaf+RTF!O19*blpkmrtf*IFrtf)</f>
        <v>27.262465326823264</v>
      </c>
      <c r="P19" s="101">
        <f>$B19*$C19*(AF!P19*blpkm*IFaf+RTF!P19*blpkmrtf*IFrtf)</f>
        <v>27.262465326823264</v>
      </c>
      <c r="Q19" s="101">
        <f>$B19*$C19*(AF!Q19*blpkm*IFaf+RTF!Q19*blpkmrtf*IFrtf)</f>
        <v>27.262465326823264</v>
      </c>
      <c r="R19" s="101">
        <f>$B19*$C19*(AF!R19*blpkm*IFaf+RTF!R19*blpkmrtf*IFrtf)</f>
        <v>27.262465326823264</v>
      </c>
      <c r="S19" s="101">
        <f>$B19*$C19*(AF!S19*blpkm*IFaf+RTF!S19*blpkmrtf*IFrtf)</f>
        <v>27.262465326823264</v>
      </c>
      <c r="T19" s="101">
        <f>$B19*$C19*(AF!T19*blpkm*IFaf+RTF!T19*blpkmrtf*IFrtf)</f>
        <v>27.262465326823264</v>
      </c>
      <c r="U19" s="101">
        <f>$B19*$C19*(AF!U19*blpkm*IFaf+RTF!U19*blpkmrtf*IFrtf)</f>
        <v>27.262465326823264</v>
      </c>
      <c r="V19" s="101">
        <f>$B19*$C19*(AF!V19*blpkm*IFaf+RTF!V19*blpkmrtf*IFrtf)</f>
        <v>27.262465326823264</v>
      </c>
      <c r="W19" s="101">
        <f>$B19*$C19*(AF!W19*blpkm*IFaf+RTF!W19*blpkmrtf*IFrtf)</f>
        <v>27.262465326823264</v>
      </c>
      <c r="X19" s="101">
        <f>$B19*$C19*(AF!X19*blpkm*IFaf+RTF!X19*blpkmrtf*IFrtf)</f>
        <v>27.262465326823264</v>
      </c>
      <c r="Y19" s="101">
        <f>$B19*$C19*(AF!Y19*blpkm*IFaf+RTF!Y19*blpkmrtf*IFrtf)</f>
        <v>27.262465326823264</v>
      </c>
      <c r="Z19" s="101">
        <f>$B19*$C19*(AF!Z19*blpkm*IFaf+RTF!Z19*blpkmrtf*IFrtf)</f>
        <v>27.262465326823264</v>
      </c>
      <c r="AA19" s="101">
        <f>$B19*$C19*(AF!AA19*blpkm*IFaf+RTF!AA19*blpkmrtf*IFrtf)</f>
        <v>27.262465326823264</v>
      </c>
      <c r="AB19" s="101">
        <f>$B19*$C19*(AF!AB19*blpkm*IFaf+RTF!AB19*blpkmrtf*IFrtf)</f>
        <v>27.262465326823264</v>
      </c>
      <c r="AC19" s="101">
        <f>$B19*$C19*(AF!AC19*blpkm*IFaf+RTF!AC19*blpkmrtf*IFrtf)</f>
        <v>27.262465326823264</v>
      </c>
      <c r="AD19" s="101">
        <f>$B19*$C19*(AF!AD19*blpkm*IFaf+RTF!AD19*blpkmrtf*IFrtf)</f>
        <v>27.262465326823264</v>
      </c>
      <c r="AE19" s="101">
        <f>$B19*$C19*(AF!AE19*blpkm*IFaf+RTF!AE19*blpkmrtf*IFrtf)</f>
        <v>27.262465326823264</v>
      </c>
      <c r="AF19" s="101">
        <f>$B19*$C19*(AF!AF19*blpkm*IFaf+RTF!AF19*blpkmrtf*IFrtf)</f>
        <v>27.262465326823264</v>
      </c>
      <c r="AG19" s="101">
        <f>$B19*$C19*(AF!AG19*blpkm*IFaf+RTF!AG19*blpkmrtf*IFrtf)</f>
        <v>27.262465326823264</v>
      </c>
      <c r="AH19" s="101">
        <f>$B19*$C19*(AF!AH19*blpkm*IFaf+RTF!AH19*blpkmrtf*IFrtf)</f>
        <v>27.262465326823264</v>
      </c>
      <c r="AI19" s="101">
        <f>$B19*$C19*(AF!AI19*blpkm*IFaf+RTF!AI19*blpkmrtf*IFrtf)</f>
        <v>27.262465326823264</v>
      </c>
      <c r="AJ19" s="101">
        <f>$B19*$C19*(AF!AJ19*blpkm*IFaf+RTF!AJ19*blpkmrtf*IFrtf)</f>
        <v>27.262465326823264</v>
      </c>
      <c r="AK19" s="101">
        <f>$B19*$C19*(AF!AK19*blpkm*IFaf+RTF!AK19*blpkmrtf*IFrtf)</f>
        <v>27.262465326823264</v>
      </c>
      <c r="AL19" s="101">
        <f>$B19*$C19*(AF!AL19*blpkm*IFaf+RTF!AL19*blpkmrtf*IFrtf)</f>
        <v>27.262465326823264</v>
      </c>
      <c r="AM19" s="101">
        <f>$B19*$C19*(AF!AM19*blpkm*IFaf+RTF!AM19*blpkmrtf*IFrtf)</f>
        <v>27.262465326823264</v>
      </c>
      <c r="AN19" s="101">
        <f>$B19*$C19*(AF!AN19*blpkm*IFaf+RTF!AN19*blpkmrtf*IFrtf)</f>
        <v>27.262465326823264</v>
      </c>
      <c r="AO19" s="101">
        <f>$B19*$C19*(AF!AO19*blpkm*IFaf+RTF!AO19*blpkmrtf*IFrtf)</f>
        <v>27.262465326823264</v>
      </c>
      <c r="AP19" s="101">
        <f>$B19*$C19*(AF!AP19*blpkm*IFaf+RTF!AP19*blpkmrtf*IFrtf)</f>
        <v>27.262465326823264</v>
      </c>
      <c r="AQ19" s="101">
        <f>$B19*$C19*(AF!AQ19*blpkm*IFaf+RTF!AQ19*blpkmrtf*IFrtf)</f>
        <v>27.262465326823264</v>
      </c>
      <c r="AR19" s="101">
        <f>$B19*$C19*(AF!AR19*blpkm*IFaf+RTF!AR19*blpkmrtf*IFrtf)</f>
        <v>27.262465326823264</v>
      </c>
      <c r="AS19" s="101">
        <f>$B19*$C19*(AF!AS19*blpkm*IFaf+RTF!AS19*blpkmrtf*IFrtf)</f>
        <v>27.262465326823264</v>
      </c>
      <c r="AT19" s="101">
        <f>$B19*$C19*(AF!AT19*blpkm*IFaf*(1-CV!AT$2)+RTF!AT19*blpkmrtf*IFrtf*(1-CV!AT$4))</f>
        <v>4.1276338330338405</v>
      </c>
      <c r="AU19" s="91"/>
      <c r="AV19" s="90"/>
      <c r="AW19" s="91"/>
      <c r="AX19" s="91"/>
      <c r="AY19" s="91"/>
      <c r="AZ19" s="91"/>
      <c r="BA19" s="91"/>
      <c r="BB19" s="91"/>
    </row>
    <row r="20" spans="1:54" x14ac:dyDescent="0.25">
      <c r="A20" s="91">
        <f>pipesizes!A13</f>
        <v>100</v>
      </c>
      <c r="B20" s="94">
        <f>pipesizes!N13/1000</f>
        <v>12115.388678923004</v>
      </c>
      <c r="C20" s="95">
        <f>pipesizes!M13</f>
        <v>7.625</v>
      </c>
      <c r="D20" s="101">
        <f>$B20*$C20*(AF!D20*blpkm*IFaf+RTF!D20*blpkmrtf*IFrtf)</f>
        <v>22478.435673167791</v>
      </c>
      <c r="E20" s="101">
        <f>$B20*$C20*(AF!E20*blpkm*IFaf+RTF!E20*blpkmrtf*IFrtf)</f>
        <v>22478.435673167791</v>
      </c>
      <c r="F20" s="101">
        <f>$B20*$C20*(AF!F20*blpkm*IFaf+RTF!F20*blpkmrtf*IFrtf)</f>
        <v>22478.435673167791</v>
      </c>
      <c r="G20" s="101">
        <f>$B20*$C20*(AF!G20*blpkm*IFaf+RTF!G20*blpkmrtf*IFrtf)</f>
        <v>22478.435673167791</v>
      </c>
      <c r="H20" s="101">
        <f>$B20*$C20*(AF!H20*blpkm*IFaf+RTF!H20*blpkmrtf*IFrtf)</f>
        <v>22478.435673167791</v>
      </c>
      <c r="I20" s="101">
        <f>$B20*$C20*(AF!I20*blpkm*IFaf+RTF!I20*blpkmrtf*IFrtf)</f>
        <v>22478.435673167791</v>
      </c>
      <c r="J20" s="101">
        <f>$B20*$C20*(AF!J20*blpkm*IFaf+RTF!J20*blpkmrtf*IFrtf)</f>
        <v>22478.435673167791</v>
      </c>
      <c r="K20" s="101">
        <f>$B20*$C20*(AF!K20*blpkm*IFaf+RTF!K20*blpkmrtf*IFrtf)</f>
        <v>22478.435673167791</v>
      </c>
      <c r="L20" s="101">
        <f>$B20*$C20*(AF!L20*blpkm*IFaf+RTF!L20*blpkmrtf*IFrtf)</f>
        <v>22478.435673167791</v>
      </c>
      <c r="M20" s="101">
        <f>$B20*$C20*(AF!M20*blpkm*IFaf+RTF!M20*blpkmrtf*IFrtf)</f>
        <v>22478.435673167791</v>
      </c>
      <c r="N20" s="101">
        <f>$B20*$C20*(AF!N20*blpkm*IFaf+RTF!N20*blpkmrtf*IFrtf)</f>
        <v>22478.435673167791</v>
      </c>
      <c r="O20" s="101">
        <f>$B20*$C20*(AF!O20*blpkm*IFaf+RTF!O20*blpkmrtf*IFrtf)</f>
        <v>22478.435673167791</v>
      </c>
      <c r="P20" s="101">
        <f>$B20*$C20*(AF!P20*blpkm*IFaf+RTF!P20*blpkmrtf*IFrtf)</f>
        <v>22478.435673167791</v>
      </c>
      <c r="Q20" s="101">
        <f>$B20*$C20*(AF!Q20*blpkm*IFaf+RTF!Q20*blpkmrtf*IFrtf)</f>
        <v>22478.435673167791</v>
      </c>
      <c r="R20" s="101">
        <f>$B20*$C20*(AF!R20*blpkm*IFaf+RTF!R20*blpkmrtf*IFrtf)</f>
        <v>22478.435673167791</v>
      </c>
      <c r="S20" s="101">
        <f>$B20*$C20*(AF!S20*blpkm*IFaf+RTF!S20*blpkmrtf*IFrtf)</f>
        <v>22478.435673167791</v>
      </c>
      <c r="T20" s="101">
        <f>$B20*$C20*(AF!T20*blpkm*IFaf+RTF!T20*blpkmrtf*IFrtf)</f>
        <v>22478.435673167791</v>
      </c>
      <c r="U20" s="101">
        <f>$B20*$C20*(AF!U20*blpkm*IFaf+RTF!U20*blpkmrtf*IFrtf)</f>
        <v>22478.435673167791</v>
      </c>
      <c r="V20" s="101">
        <f>$B20*$C20*(AF!V20*blpkm*IFaf+RTF!V20*blpkmrtf*IFrtf)</f>
        <v>22478.435673167791</v>
      </c>
      <c r="W20" s="101">
        <f>$B20*$C20*(AF!W20*blpkm*IFaf+RTF!W20*blpkmrtf*IFrtf)</f>
        <v>22478.435673167791</v>
      </c>
      <c r="X20" s="101">
        <f>$B20*$C20*(AF!X20*blpkm*IFaf+RTF!X20*blpkmrtf*IFrtf)</f>
        <v>22478.435673167791</v>
      </c>
      <c r="Y20" s="101">
        <f>$B20*$C20*(AF!Y20*blpkm*IFaf+RTF!Y20*blpkmrtf*IFrtf)</f>
        <v>22478.435673167791</v>
      </c>
      <c r="Z20" s="101">
        <f>$B20*$C20*(AF!Z20*blpkm*IFaf+RTF!Z20*blpkmrtf*IFrtf)</f>
        <v>22478.435673167791</v>
      </c>
      <c r="AA20" s="101">
        <f>$B20*$C20*(AF!AA20*blpkm*IFaf+RTF!AA20*blpkmrtf*IFrtf)</f>
        <v>22478.435673167791</v>
      </c>
      <c r="AB20" s="101">
        <f>$B20*$C20*(AF!AB20*blpkm*IFaf+RTF!AB20*blpkmrtf*IFrtf)</f>
        <v>22478.435673167791</v>
      </c>
      <c r="AC20" s="101">
        <f>$B20*$C20*(AF!AC20*blpkm*IFaf+RTF!AC20*blpkmrtf*IFrtf)</f>
        <v>22478.435673167791</v>
      </c>
      <c r="AD20" s="101">
        <f>$B20*$C20*(AF!AD20*blpkm*IFaf+RTF!AD20*blpkmrtf*IFrtf)</f>
        <v>22478.435673167791</v>
      </c>
      <c r="AE20" s="101">
        <f>$B20*$C20*(AF!AE20*blpkm*IFaf+RTF!AE20*blpkmrtf*IFrtf)</f>
        <v>22478.435673167791</v>
      </c>
      <c r="AF20" s="101">
        <f>$B20*$C20*(AF!AF20*blpkm*IFaf+RTF!AF20*blpkmrtf*IFrtf)</f>
        <v>22478.435673167791</v>
      </c>
      <c r="AG20" s="101">
        <f>$B20*$C20*(AF!AG20*blpkm*IFaf+RTF!AG20*blpkmrtf*IFrtf)</f>
        <v>22478.435673167791</v>
      </c>
      <c r="AH20" s="101">
        <f>$B20*$C20*(AF!AH20*blpkm*IFaf+RTF!AH20*blpkmrtf*IFrtf)</f>
        <v>22478.435673167791</v>
      </c>
      <c r="AI20" s="101">
        <f>$B20*$C20*(AF!AI20*blpkm*IFaf+RTF!AI20*blpkmrtf*IFrtf)</f>
        <v>22478.435673167791</v>
      </c>
      <c r="AJ20" s="101">
        <f>$B20*$C20*(AF!AJ20*blpkm*IFaf+RTF!AJ20*blpkmrtf*IFrtf)</f>
        <v>22478.435673167791</v>
      </c>
      <c r="AK20" s="101">
        <f>$B20*$C20*(AF!AK20*blpkm*IFaf+RTF!AK20*blpkmrtf*IFrtf)</f>
        <v>22478.435673167791</v>
      </c>
      <c r="AL20" s="101">
        <f>$B20*$C20*(AF!AL20*blpkm*IFaf+RTF!AL20*blpkmrtf*IFrtf)</f>
        <v>22478.435673167791</v>
      </c>
      <c r="AM20" s="101">
        <f>$B20*$C20*(AF!AM20*blpkm*IFaf+RTF!AM20*blpkmrtf*IFrtf)</f>
        <v>22478.435673167791</v>
      </c>
      <c r="AN20" s="101">
        <f>$B20*$C20*(AF!AN20*blpkm*IFaf+RTF!AN20*blpkmrtf*IFrtf)</f>
        <v>22478.435673167791</v>
      </c>
      <c r="AO20" s="101">
        <f>$B20*$C20*(AF!AO20*blpkm*IFaf+RTF!AO20*blpkmrtf*IFrtf)</f>
        <v>22478.435673167791</v>
      </c>
      <c r="AP20" s="101">
        <f>$B20*$C20*(AF!AP20*blpkm*IFaf+RTF!AP20*blpkmrtf*IFrtf)</f>
        <v>22478.435673167791</v>
      </c>
      <c r="AQ20" s="101">
        <f>$B20*$C20*(AF!AQ20*blpkm*IFaf+RTF!AQ20*blpkmrtf*IFrtf)</f>
        <v>22478.435673167791</v>
      </c>
      <c r="AR20" s="101">
        <f>$B20*$C20*(AF!AR20*blpkm*IFaf+RTF!AR20*blpkmrtf*IFrtf)</f>
        <v>22478.435673167791</v>
      </c>
      <c r="AS20" s="101">
        <f>$B20*$C20*(AF!AS20*blpkm*IFaf+RTF!AS20*blpkmrtf*IFrtf)</f>
        <v>22478.435673167791</v>
      </c>
      <c r="AT20" s="101">
        <f>$B20*$C20*(AF!AT20*blpkm*IFaf*(1-CV!AT$2)+RTF!AT20*blpkmrtf*IFrtf*(1-CV!AT$4))</f>
        <v>3403.3147951206815</v>
      </c>
      <c r="AU20" s="91"/>
      <c r="AV20" s="90"/>
      <c r="AW20" s="91"/>
      <c r="AX20" s="91"/>
      <c r="AY20" s="91"/>
      <c r="AZ20" s="91"/>
      <c r="BA20" s="91"/>
      <c r="BB20" s="91"/>
    </row>
    <row r="21" spans="1:54" x14ac:dyDescent="0.25">
      <c r="A21" s="91">
        <f>pipesizes!A14</f>
        <v>110</v>
      </c>
      <c r="B21" s="94">
        <f>pipesizes!N14/1000</f>
        <v>0.86656347164415093</v>
      </c>
      <c r="C21" s="95">
        <f>pipesizes!M14</f>
        <v>9.2262500000000003</v>
      </c>
      <c r="D21" s="101">
        <f>$B21*$C21*(AF!D21*blpkm*IFaf+RTF!D21*blpkmrtf*IFrtf)</f>
        <v>1.9454249502063792</v>
      </c>
      <c r="E21" s="101">
        <f>$B21*$C21*(AF!E21*blpkm*IFaf+RTF!E21*blpkmrtf*IFrtf)</f>
        <v>1.9454249502063792</v>
      </c>
      <c r="F21" s="101">
        <f>$B21*$C21*(AF!F21*blpkm*IFaf+RTF!F21*blpkmrtf*IFrtf)</f>
        <v>1.9454249502063792</v>
      </c>
      <c r="G21" s="101">
        <f>$B21*$C21*(AF!G21*blpkm*IFaf+RTF!G21*blpkmrtf*IFrtf)</f>
        <v>1.9454249502063792</v>
      </c>
      <c r="H21" s="101">
        <f>$B21*$C21*(AF!H21*blpkm*IFaf+RTF!H21*blpkmrtf*IFrtf)</f>
        <v>1.9454249502063792</v>
      </c>
      <c r="I21" s="101">
        <f>$B21*$C21*(AF!I21*blpkm*IFaf+RTF!I21*blpkmrtf*IFrtf)</f>
        <v>1.9454249502063792</v>
      </c>
      <c r="J21" s="101">
        <f>$B21*$C21*(AF!J21*blpkm*IFaf+RTF!J21*blpkmrtf*IFrtf)</f>
        <v>1.9454249502063792</v>
      </c>
      <c r="K21" s="101">
        <f>$B21*$C21*(AF!K21*blpkm*IFaf+RTF!K21*blpkmrtf*IFrtf)</f>
        <v>1.9454249502063792</v>
      </c>
      <c r="L21" s="101">
        <f>$B21*$C21*(AF!L21*blpkm*IFaf+RTF!L21*blpkmrtf*IFrtf)</f>
        <v>1.9454249502063792</v>
      </c>
      <c r="M21" s="101">
        <f>$B21*$C21*(AF!M21*blpkm*IFaf+RTF!M21*blpkmrtf*IFrtf)</f>
        <v>1.9454249502063792</v>
      </c>
      <c r="N21" s="101">
        <f>$B21*$C21*(AF!N21*blpkm*IFaf+RTF!N21*blpkmrtf*IFrtf)</f>
        <v>1.9454249502063792</v>
      </c>
      <c r="O21" s="101">
        <f>$B21*$C21*(AF!O21*blpkm*IFaf+RTF!O21*blpkmrtf*IFrtf)</f>
        <v>1.9454249502063792</v>
      </c>
      <c r="P21" s="101">
        <f>$B21*$C21*(AF!P21*blpkm*IFaf+RTF!P21*blpkmrtf*IFrtf)</f>
        <v>1.9454249502063792</v>
      </c>
      <c r="Q21" s="101">
        <f>$B21*$C21*(AF!Q21*blpkm*IFaf+RTF!Q21*blpkmrtf*IFrtf)</f>
        <v>1.9454249502063792</v>
      </c>
      <c r="R21" s="101">
        <f>$B21*$C21*(AF!R21*blpkm*IFaf+RTF!R21*blpkmrtf*IFrtf)</f>
        <v>1.9454249502063792</v>
      </c>
      <c r="S21" s="101">
        <f>$B21*$C21*(AF!S21*blpkm*IFaf+RTF!S21*blpkmrtf*IFrtf)</f>
        <v>1.9454249502063792</v>
      </c>
      <c r="T21" s="101">
        <f>$B21*$C21*(AF!T21*blpkm*IFaf+RTF!T21*blpkmrtf*IFrtf)</f>
        <v>1.9454249502063792</v>
      </c>
      <c r="U21" s="101">
        <f>$B21*$C21*(AF!U21*blpkm*IFaf+RTF!U21*blpkmrtf*IFrtf)</f>
        <v>1.9454249502063792</v>
      </c>
      <c r="V21" s="101">
        <f>$B21*$C21*(AF!V21*blpkm*IFaf+RTF!V21*blpkmrtf*IFrtf)</f>
        <v>1.9454249502063792</v>
      </c>
      <c r="W21" s="101">
        <f>$B21*$C21*(AF!W21*blpkm*IFaf+RTF!W21*blpkmrtf*IFrtf)</f>
        <v>1.9454249502063792</v>
      </c>
      <c r="X21" s="101">
        <f>$B21*$C21*(AF!X21*blpkm*IFaf+RTF!X21*blpkmrtf*IFrtf)</f>
        <v>1.9454249502063792</v>
      </c>
      <c r="Y21" s="101">
        <f>$B21*$C21*(AF!Y21*blpkm*IFaf+RTF!Y21*blpkmrtf*IFrtf)</f>
        <v>1.9454249502063792</v>
      </c>
      <c r="Z21" s="101">
        <f>$B21*$C21*(AF!Z21*blpkm*IFaf+RTF!Z21*blpkmrtf*IFrtf)</f>
        <v>1.9454249502063792</v>
      </c>
      <c r="AA21" s="101">
        <f>$B21*$C21*(AF!AA21*blpkm*IFaf+RTF!AA21*blpkmrtf*IFrtf)</f>
        <v>1.9454249502063792</v>
      </c>
      <c r="AB21" s="101">
        <f>$B21*$C21*(AF!AB21*blpkm*IFaf+RTF!AB21*blpkmrtf*IFrtf)</f>
        <v>1.9454249502063792</v>
      </c>
      <c r="AC21" s="101">
        <f>$B21*$C21*(AF!AC21*blpkm*IFaf+RTF!AC21*blpkmrtf*IFrtf)</f>
        <v>1.9454249502063792</v>
      </c>
      <c r="AD21" s="101">
        <f>$B21*$C21*(AF!AD21*blpkm*IFaf+RTF!AD21*blpkmrtf*IFrtf)</f>
        <v>1.9454249502063792</v>
      </c>
      <c r="AE21" s="101">
        <f>$B21*$C21*(AF!AE21*blpkm*IFaf+RTF!AE21*blpkmrtf*IFrtf)</f>
        <v>1.9454249502063792</v>
      </c>
      <c r="AF21" s="101">
        <f>$B21*$C21*(AF!AF21*blpkm*IFaf+RTF!AF21*blpkmrtf*IFrtf)</f>
        <v>1.9454249502063792</v>
      </c>
      <c r="AG21" s="101">
        <f>$B21*$C21*(AF!AG21*blpkm*IFaf+RTF!AG21*blpkmrtf*IFrtf)</f>
        <v>1.9454249502063792</v>
      </c>
      <c r="AH21" s="101">
        <f>$B21*$C21*(AF!AH21*blpkm*IFaf+RTF!AH21*blpkmrtf*IFrtf)</f>
        <v>1.9454249502063792</v>
      </c>
      <c r="AI21" s="101">
        <f>$B21*$C21*(AF!AI21*blpkm*IFaf+RTF!AI21*blpkmrtf*IFrtf)</f>
        <v>1.9454249502063792</v>
      </c>
      <c r="AJ21" s="101">
        <f>$B21*$C21*(AF!AJ21*blpkm*IFaf+RTF!AJ21*blpkmrtf*IFrtf)</f>
        <v>1.9454249502063792</v>
      </c>
      <c r="AK21" s="101">
        <f>$B21*$C21*(AF!AK21*blpkm*IFaf+RTF!AK21*blpkmrtf*IFrtf)</f>
        <v>1.9454249502063792</v>
      </c>
      <c r="AL21" s="101">
        <f>$B21*$C21*(AF!AL21*blpkm*IFaf+RTF!AL21*blpkmrtf*IFrtf)</f>
        <v>1.9454249502063792</v>
      </c>
      <c r="AM21" s="101">
        <f>$B21*$C21*(AF!AM21*blpkm*IFaf+RTF!AM21*blpkmrtf*IFrtf)</f>
        <v>1.9454249502063792</v>
      </c>
      <c r="AN21" s="101">
        <f>$B21*$C21*(AF!AN21*blpkm*IFaf+RTF!AN21*blpkmrtf*IFrtf)</f>
        <v>1.9454249502063792</v>
      </c>
      <c r="AO21" s="101">
        <f>$B21*$C21*(AF!AO21*blpkm*IFaf+RTF!AO21*blpkmrtf*IFrtf)</f>
        <v>1.9454249502063792</v>
      </c>
      <c r="AP21" s="101">
        <f>$B21*$C21*(AF!AP21*blpkm*IFaf+RTF!AP21*blpkmrtf*IFrtf)</f>
        <v>1.9454249502063792</v>
      </c>
      <c r="AQ21" s="101">
        <f>$B21*$C21*(AF!AQ21*blpkm*IFaf+RTF!AQ21*blpkmrtf*IFrtf)</f>
        <v>1.9454249502063792</v>
      </c>
      <c r="AR21" s="101">
        <f>$B21*$C21*(AF!AR21*blpkm*IFaf+RTF!AR21*blpkmrtf*IFrtf)</f>
        <v>1.9454249502063792</v>
      </c>
      <c r="AS21" s="101">
        <f>$B21*$C21*(AF!AS21*blpkm*IFaf+RTF!AS21*blpkmrtf*IFrtf)</f>
        <v>1.9454249502063792</v>
      </c>
      <c r="AT21" s="101">
        <f>$B21*$C21*(AF!AT21*blpkm*IFaf*(1-CV!AT$2)+RTF!AT21*blpkmrtf*IFrtf*(1-CV!AT$4))</f>
        <v>0.29454422950515002</v>
      </c>
      <c r="AU21" s="91"/>
      <c r="AV21" s="90"/>
      <c r="AW21" s="91"/>
      <c r="AX21" s="91"/>
      <c r="AY21" s="91"/>
      <c r="AZ21" s="91"/>
      <c r="BA21" s="91"/>
      <c r="BB21" s="91"/>
    </row>
    <row r="22" spans="1:54" x14ac:dyDescent="0.25">
      <c r="A22" s="91">
        <f>pipesizes!A15</f>
        <v>121</v>
      </c>
      <c r="B22" s="94">
        <f>pipesizes!N15/1000</f>
        <v>6.6148388772899998E-3</v>
      </c>
      <c r="C22" s="95">
        <f>pipesizes!M15</f>
        <v>11.163762499999999</v>
      </c>
      <c r="D22" s="101">
        <f>$B22*$C22*(AF!D22*blpkm*IFaf+RTF!D22*blpkmrtf*IFrtf)</f>
        <v>1.7968786300859754E-2</v>
      </c>
      <c r="E22" s="101">
        <f>$B22*$C22*(AF!E22*blpkm*IFaf+RTF!E22*blpkmrtf*IFrtf)</f>
        <v>1.7968786300859754E-2</v>
      </c>
      <c r="F22" s="101">
        <f>$B22*$C22*(AF!F22*blpkm*IFaf+RTF!F22*blpkmrtf*IFrtf)</f>
        <v>1.7968786300859754E-2</v>
      </c>
      <c r="G22" s="101">
        <f>$B22*$C22*(AF!G22*blpkm*IFaf+RTF!G22*blpkmrtf*IFrtf)</f>
        <v>1.7968786300859754E-2</v>
      </c>
      <c r="H22" s="101">
        <f>$B22*$C22*(AF!H22*blpkm*IFaf+RTF!H22*blpkmrtf*IFrtf)</f>
        <v>1.7968786300859754E-2</v>
      </c>
      <c r="I22" s="101">
        <f>$B22*$C22*(AF!I22*blpkm*IFaf+RTF!I22*blpkmrtf*IFrtf)</f>
        <v>1.7968786300859754E-2</v>
      </c>
      <c r="J22" s="101">
        <f>$B22*$C22*(AF!J22*blpkm*IFaf+RTF!J22*blpkmrtf*IFrtf)</f>
        <v>1.7968786300859754E-2</v>
      </c>
      <c r="K22" s="101">
        <f>$B22*$C22*(AF!K22*blpkm*IFaf+RTF!K22*blpkmrtf*IFrtf)</f>
        <v>1.7968786300859754E-2</v>
      </c>
      <c r="L22" s="101">
        <f>$B22*$C22*(AF!L22*blpkm*IFaf+RTF!L22*blpkmrtf*IFrtf)</f>
        <v>1.7968786300859754E-2</v>
      </c>
      <c r="M22" s="101">
        <f>$B22*$C22*(AF!M22*blpkm*IFaf+RTF!M22*blpkmrtf*IFrtf)</f>
        <v>1.7968786300859754E-2</v>
      </c>
      <c r="N22" s="101">
        <f>$B22*$C22*(AF!N22*blpkm*IFaf+RTF!N22*blpkmrtf*IFrtf)</f>
        <v>1.7968786300859754E-2</v>
      </c>
      <c r="O22" s="101">
        <f>$B22*$C22*(AF!O22*blpkm*IFaf+RTF!O22*blpkmrtf*IFrtf)</f>
        <v>1.7968786300859754E-2</v>
      </c>
      <c r="P22" s="101">
        <f>$B22*$C22*(AF!P22*blpkm*IFaf+RTF!P22*blpkmrtf*IFrtf)</f>
        <v>1.7968786300859754E-2</v>
      </c>
      <c r="Q22" s="101">
        <f>$B22*$C22*(AF!Q22*blpkm*IFaf+RTF!Q22*blpkmrtf*IFrtf)</f>
        <v>1.7968786300859754E-2</v>
      </c>
      <c r="R22" s="101">
        <f>$B22*$C22*(AF!R22*blpkm*IFaf+RTF!R22*blpkmrtf*IFrtf)</f>
        <v>1.7968786300859754E-2</v>
      </c>
      <c r="S22" s="101">
        <f>$B22*$C22*(AF!S22*blpkm*IFaf+RTF!S22*blpkmrtf*IFrtf)</f>
        <v>1.7968786300859754E-2</v>
      </c>
      <c r="T22" s="101">
        <f>$B22*$C22*(AF!T22*blpkm*IFaf+RTF!T22*blpkmrtf*IFrtf)</f>
        <v>1.7968786300859754E-2</v>
      </c>
      <c r="U22" s="101">
        <f>$B22*$C22*(AF!U22*blpkm*IFaf+RTF!U22*blpkmrtf*IFrtf)</f>
        <v>1.7968786300859754E-2</v>
      </c>
      <c r="V22" s="101">
        <f>$B22*$C22*(AF!V22*blpkm*IFaf+RTF!V22*blpkmrtf*IFrtf)</f>
        <v>1.7968786300859754E-2</v>
      </c>
      <c r="W22" s="101">
        <f>$B22*$C22*(AF!W22*blpkm*IFaf+RTF!W22*blpkmrtf*IFrtf)</f>
        <v>1.7968786300859754E-2</v>
      </c>
      <c r="X22" s="101">
        <f>$B22*$C22*(AF!X22*blpkm*IFaf+RTF!X22*blpkmrtf*IFrtf)</f>
        <v>1.7968786300859754E-2</v>
      </c>
      <c r="Y22" s="101">
        <f>$B22*$C22*(AF!Y22*blpkm*IFaf+RTF!Y22*blpkmrtf*IFrtf)</f>
        <v>1.7968786300859754E-2</v>
      </c>
      <c r="Z22" s="101">
        <f>$B22*$C22*(AF!Z22*blpkm*IFaf+RTF!Z22*blpkmrtf*IFrtf)</f>
        <v>1.7968786300859754E-2</v>
      </c>
      <c r="AA22" s="101">
        <f>$B22*$C22*(AF!AA22*blpkm*IFaf+RTF!AA22*blpkmrtf*IFrtf)</f>
        <v>1.7968786300859754E-2</v>
      </c>
      <c r="AB22" s="101">
        <f>$B22*$C22*(AF!AB22*blpkm*IFaf+RTF!AB22*blpkmrtf*IFrtf)</f>
        <v>1.7968786300859754E-2</v>
      </c>
      <c r="AC22" s="101">
        <f>$B22*$C22*(AF!AC22*blpkm*IFaf+RTF!AC22*blpkmrtf*IFrtf)</f>
        <v>1.7968786300859754E-2</v>
      </c>
      <c r="AD22" s="101">
        <f>$B22*$C22*(AF!AD22*blpkm*IFaf+RTF!AD22*blpkmrtf*IFrtf)</f>
        <v>1.7968786300859754E-2</v>
      </c>
      <c r="AE22" s="101">
        <f>$B22*$C22*(AF!AE22*blpkm*IFaf+RTF!AE22*blpkmrtf*IFrtf)</f>
        <v>1.7968786300859754E-2</v>
      </c>
      <c r="AF22" s="101">
        <f>$B22*$C22*(AF!AF22*blpkm*IFaf+RTF!AF22*blpkmrtf*IFrtf)</f>
        <v>1.7968786300859754E-2</v>
      </c>
      <c r="AG22" s="101">
        <f>$B22*$C22*(AF!AG22*blpkm*IFaf+RTF!AG22*blpkmrtf*IFrtf)</f>
        <v>1.7968786300859754E-2</v>
      </c>
      <c r="AH22" s="101">
        <f>$B22*$C22*(AF!AH22*blpkm*IFaf+RTF!AH22*blpkmrtf*IFrtf)</f>
        <v>1.7968786300859754E-2</v>
      </c>
      <c r="AI22" s="101">
        <f>$B22*$C22*(AF!AI22*blpkm*IFaf+RTF!AI22*blpkmrtf*IFrtf)</f>
        <v>1.7968786300859754E-2</v>
      </c>
      <c r="AJ22" s="101">
        <f>$B22*$C22*(AF!AJ22*blpkm*IFaf+RTF!AJ22*blpkmrtf*IFrtf)</f>
        <v>1.7968786300859754E-2</v>
      </c>
      <c r="AK22" s="101">
        <f>$B22*$C22*(AF!AK22*blpkm*IFaf+RTF!AK22*blpkmrtf*IFrtf)</f>
        <v>1.7968786300859754E-2</v>
      </c>
      <c r="AL22" s="101">
        <f>$B22*$C22*(AF!AL22*blpkm*IFaf+RTF!AL22*blpkmrtf*IFrtf)</f>
        <v>1.7968786300859754E-2</v>
      </c>
      <c r="AM22" s="101">
        <f>$B22*$C22*(AF!AM22*blpkm*IFaf+RTF!AM22*blpkmrtf*IFrtf)</f>
        <v>1.7968786300859754E-2</v>
      </c>
      <c r="AN22" s="101">
        <f>$B22*$C22*(AF!AN22*blpkm*IFaf+RTF!AN22*blpkmrtf*IFrtf)</f>
        <v>1.7968786300859754E-2</v>
      </c>
      <c r="AO22" s="101">
        <f>$B22*$C22*(AF!AO22*blpkm*IFaf+RTF!AO22*blpkmrtf*IFrtf)</f>
        <v>1.7968786300859754E-2</v>
      </c>
      <c r="AP22" s="101">
        <f>$B22*$C22*(AF!AP22*blpkm*IFaf+RTF!AP22*blpkmrtf*IFrtf)</f>
        <v>1.7968786300859754E-2</v>
      </c>
      <c r="AQ22" s="101">
        <f>$B22*$C22*(AF!AQ22*blpkm*IFaf+RTF!AQ22*blpkmrtf*IFrtf)</f>
        <v>1.7968786300859754E-2</v>
      </c>
      <c r="AR22" s="101">
        <f>$B22*$C22*(AF!AR22*blpkm*IFaf+RTF!AR22*blpkmrtf*IFrtf)</f>
        <v>1.7968786300859754E-2</v>
      </c>
      <c r="AS22" s="101">
        <f>$B22*$C22*(AF!AS22*blpkm*IFaf+RTF!AS22*blpkmrtf*IFrtf)</f>
        <v>1.7968786300859754E-2</v>
      </c>
      <c r="AT22" s="101">
        <f>$B22*$C22*(AF!AT22*blpkm*IFaf*(1-CV!AT$2)+RTF!AT22*blpkmrtf*IFrtf*(1-CV!AT$4))</f>
        <v>2.7205379038487036E-3</v>
      </c>
      <c r="AU22" s="91"/>
      <c r="AV22" s="90"/>
      <c r="AW22" s="91"/>
      <c r="AX22" s="91"/>
      <c r="AY22" s="91"/>
      <c r="AZ22" s="91"/>
      <c r="BA22" s="91"/>
      <c r="BB22" s="91"/>
    </row>
    <row r="23" spans="1:54" x14ac:dyDescent="0.25">
      <c r="A23" s="91">
        <f>pipesizes!A16</f>
        <v>125</v>
      </c>
      <c r="B23" s="94">
        <f>pipesizes!N16/1000</f>
        <v>422.49610318169948</v>
      </c>
      <c r="C23" s="95">
        <f>pipesizes!M16</f>
        <v>11.9140625</v>
      </c>
      <c r="D23" s="101">
        <f>$B23*$C23*(AF!D23*blpkm*IFaf+RTF!D23*blpkmrtf*IFrtf)</f>
        <v>1224.8177360964235</v>
      </c>
      <c r="E23" s="101">
        <f>$B23*$C23*(AF!E23*blpkm*IFaf+RTF!E23*blpkmrtf*IFrtf)</f>
        <v>1224.8177360964235</v>
      </c>
      <c r="F23" s="101">
        <f>$B23*$C23*(AF!F23*blpkm*IFaf+RTF!F23*blpkmrtf*IFrtf)</f>
        <v>1224.8177360964235</v>
      </c>
      <c r="G23" s="101">
        <f>$B23*$C23*(AF!G23*blpkm*IFaf+RTF!G23*blpkmrtf*IFrtf)</f>
        <v>1224.8177360964235</v>
      </c>
      <c r="H23" s="101">
        <f>$B23*$C23*(AF!H23*blpkm*IFaf+RTF!H23*blpkmrtf*IFrtf)</f>
        <v>1224.8177360964235</v>
      </c>
      <c r="I23" s="101">
        <f>$B23*$C23*(AF!I23*blpkm*IFaf+RTF!I23*blpkmrtf*IFrtf)</f>
        <v>1224.8177360964235</v>
      </c>
      <c r="J23" s="101">
        <f>$B23*$C23*(AF!J23*blpkm*IFaf+RTF!J23*blpkmrtf*IFrtf)</f>
        <v>1224.8177360964235</v>
      </c>
      <c r="K23" s="101">
        <f>$B23*$C23*(AF!K23*blpkm*IFaf+RTF!K23*blpkmrtf*IFrtf)</f>
        <v>1224.8177360964235</v>
      </c>
      <c r="L23" s="101">
        <f>$B23*$C23*(AF!L23*blpkm*IFaf+RTF!L23*blpkmrtf*IFrtf)</f>
        <v>1224.8177360964235</v>
      </c>
      <c r="M23" s="101">
        <f>$B23*$C23*(AF!M23*blpkm*IFaf+RTF!M23*blpkmrtf*IFrtf)</f>
        <v>1224.8177360964235</v>
      </c>
      <c r="N23" s="101">
        <f>$B23*$C23*(AF!N23*blpkm*IFaf+RTF!N23*blpkmrtf*IFrtf)</f>
        <v>1224.8177360964235</v>
      </c>
      <c r="O23" s="101">
        <f>$B23*$C23*(AF!O23*blpkm*IFaf+RTF!O23*blpkmrtf*IFrtf)</f>
        <v>1224.8177360964235</v>
      </c>
      <c r="P23" s="101">
        <f>$B23*$C23*(AF!P23*blpkm*IFaf+RTF!P23*blpkmrtf*IFrtf)</f>
        <v>1224.8177360964235</v>
      </c>
      <c r="Q23" s="101">
        <f>$B23*$C23*(AF!Q23*blpkm*IFaf+RTF!Q23*blpkmrtf*IFrtf)</f>
        <v>1224.8177360964235</v>
      </c>
      <c r="R23" s="101">
        <f>$B23*$C23*(AF!R23*blpkm*IFaf+RTF!R23*blpkmrtf*IFrtf)</f>
        <v>1224.8177360964235</v>
      </c>
      <c r="S23" s="101">
        <f>$B23*$C23*(AF!S23*blpkm*IFaf+RTF!S23*blpkmrtf*IFrtf)</f>
        <v>1224.8177360964235</v>
      </c>
      <c r="T23" s="101">
        <f>$B23*$C23*(AF!T23*blpkm*IFaf+RTF!T23*blpkmrtf*IFrtf)</f>
        <v>1224.8177360964235</v>
      </c>
      <c r="U23" s="101">
        <f>$B23*$C23*(AF!U23*blpkm*IFaf+RTF!U23*blpkmrtf*IFrtf)</f>
        <v>1224.8177360964235</v>
      </c>
      <c r="V23" s="101">
        <f>$B23*$C23*(AF!V23*blpkm*IFaf+RTF!V23*blpkmrtf*IFrtf)</f>
        <v>1224.8177360964235</v>
      </c>
      <c r="W23" s="101">
        <f>$B23*$C23*(AF!W23*blpkm*IFaf+RTF!W23*blpkmrtf*IFrtf)</f>
        <v>1224.8177360964235</v>
      </c>
      <c r="X23" s="101">
        <f>$B23*$C23*(AF!X23*blpkm*IFaf+RTF!X23*blpkmrtf*IFrtf)</f>
        <v>1224.8177360964235</v>
      </c>
      <c r="Y23" s="101">
        <f>$B23*$C23*(AF!Y23*blpkm*IFaf+RTF!Y23*blpkmrtf*IFrtf)</f>
        <v>1224.8177360964235</v>
      </c>
      <c r="Z23" s="101">
        <f>$B23*$C23*(AF!Z23*blpkm*IFaf+RTF!Z23*blpkmrtf*IFrtf)</f>
        <v>1224.8177360964235</v>
      </c>
      <c r="AA23" s="101">
        <f>$B23*$C23*(AF!AA23*blpkm*IFaf+RTF!AA23*blpkmrtf*IFrtf)</f>
        <v>1224.8177360964235</v>
      </c>
      <c r="AB23" s="101">
        <f>$B23*$C23*(AF!AB23*blpkm*IFaf+RTF!AB23*blpkmrtf*IFrtf)</f>
        <v>1224.8177360964235</v>
      </c>
      <c r="AC23" s="101">
        <f>$B23*$C23*(AF!AC23*blpkm*IFaf+RTF!AC23*blpkmrtf*IFrtf)</f>
        <v>1224.8177360964235</v>
      </c>
      <c r="AD23" s="101">
        <f>$B23*$C23*(AF!AD23*blpkm*IFaf+RTF!AD23*blpkmrtf*IFrtf)</f>
        <v>1224.8177360964235</v>
      </c>
      <c r="AE23" s="101">
        <f>$B23*$C23*(AF!AE23*blpkm*IFaf+RTF!AE23*blpkmrtf*IFrtf)</f>
        <v>1224.8177360964235</v>
      </c>
      <c r="AF23" s="101">
        <f>$B23*$C23*(AF!AF23*blpkm*IFaf+RTF!AF23*blpkmrtf*IFrtf)</f>
        <v>1224.8177360964235</v>
      </c>
      <c r="AG23" s="101">
        <f>$B23*$C23*(AF!AG23*blpkm*IFaf+RTF!AG23*blpkmrtf*IFrtf)</f>
        <v>1224.8177360964235</v>
      </c>
      <c r="AH23" s="101">
        <f>$B23*$C23*(AF!AH23*blpkm*IFaf+RTF!AH23*blpkmrtf*IFrtf)</f>
        <v>1224.8177360964235</v>
      </c>
      <c r="AI23" s="101">
        <f>$B23*$C23*(AF!AI23*blpkm*IFaf+RTF!AI23*blpkmrtf*IFrtf)</f>
        <v>1224.8177360964235</v>
      </c>
      <c r="AJ23" s="101">
        <f>$B23*$C23*(AF!AJ23*blpkm*IFaf+RTF!AJ23*blpkmrtf*IFrtf)</f>
        <v>1224.8177360964235</v>
      </c>
      <c r="AK23" s="101">
        <f>$B23*$C23*(AF!AK23*blpkm*IFaf+RTF!AK23*blpkmrtf*IFrtf)</f>
        <v>1224.8177360964235</v>
      </c>
      <c r="AL23" s="101">
        <f>$B23*$C23*(AF!AL23*blpkm*IFaf+RTF!AL23*blpkmrtf*IFrtf)</f>
        <v>1224.8177360964235</v>
      </c>
      <c r="AM23" s="101">
        <f>$B23*$C23*(AF!AM23*blpkm*IFaf+RTF!AM23*blpkmrtf*IFrtf)</f>
        <v>1224.8177360964235</v>
      </c>
      <c r="AN23" s="101">
        <f>$B23*$C23*(AF!AN23*blpkm*IFaf+RTF!AN23*blpkmrtf*IFrtf)</f>
        <v>1224.8177360964235</v>
      </c>
      <c r="AO23" s="101">
        <f>$B23*$C23*(AF!AO23*blpkm*IFaf+RTF!AO23*blpkmrtf*IFrtf)</f>
        <v>1224.8177360964235</v>
      </c>
      <c r="AP23" s="101">
        <f>$B23*$C23*(AF!AP23*blpkm*IFaf+RTF!AP23*blpkmrtf*IFrtf)</f>
        <v>1224.8177360964235</v>
      </c>
      <c r="AQ23" s="101">
        <f>$B23*$C23*(AF!AQ23*blpkm*IFaf+RTF!AQ23*blpkmrtf*IFrtf)</f>
        <v>1224.8177360964235</v>
      </c>
      <c r="AR23" s="101">
        <f>$B23*$C23*(AF!AR23*blpkm*IFaf+RTF!AR23*blpkmrtf*IFrtf)</f>
        <v>1224.8177360964235</v>
      </c>
      <c r="AS23" s="101">
        <f>$B23*$C23*(AF!AS23*blpkm*IFaf+RTF!AS23*blpkmrtf*IFrtf)</f>
        <v>1224.8177360964235</v>
      </c>
      <c r="AT23" s="101">
        <f>$B23*$C23*(AF!AT23*blpkm*IFaf*(1-CV!AT$2)+RTF!AT23*blpkmrtf*IFrtf*(1-CV!AT$4))</f>
        <v>185.44174439856539</v>
      </c>
      <c r="AU23" s="91"/>
      <c r="AV23" s="90"/>
      <c r="AW23" s="91"/>
      <c r="AX23" s="91"/>
      <c r="AY23" s="91"/>
      <c r="AZ23" s="91"/>
      <c r="BA23" s="91"/>
      <c r="BB23" s="91"/>
    </row>
    <row r="24" spans="1:54" x14ac:dyDescent="0.25">
      <c r="A24" s="91">
        <f>pipesizes!A17</f>
        <v>140</v>
      </c>
      <c r="B24" s="94">
        <f>pipesizes!N17/1000</f>
        <v>4.1733112884715071</v>
      </c>
      <c r="C24" s="95">
        <f>pipesizes!M17</f>
        <v>14.945</v>
      </c>
      <c r="D24" s="101">
        <f>$B24*$C24*(AF!D24*blpkm*IFaf+RTF!D24*blpkmrtf*IFrtf)</f>
        <v>15.176288865598977</v>
      </c>
      <c r="E24" s="101">
        <f>$B24*$C24*(AF!E24*blpkm*IFaf+RTF!E24*blpkmrtf*IFrtf)</f>
        <v>15.176288865598977</v>
      </c>
      <c r="F24" s="101">
        <f>$B24*$C24*(AF!F24*blpkm*IFaf+RTF!F24*blpkmrtf*IFrtf)</f>
        <v>15.176288865598977</v>
      </c>
      <c r="G24" s="101">
        <f>$B24*$C24*(AF!G24*blpkm*IFaf+RTF!G24*blpkmrtf*IFrtf)</f>
        <v>15.176288865598977</v>
      </c>
      <c r="H24" s="101">
        <f>$B24*$C24*(AF!H24*blpkm*IFaf+RTF!H24*blpkmrtf*IFrtf)</f>
        <v>15.176288865598977</v>
      </c>
      <c r="I24" s="101">
        <f>$B24*$C24*(AF!I24*blpkm*IFaf+RTF!I24*blpkmrtf*IFrtf)</f>
        <v>15.176288865598977</v>
      </c>
      <c r="J24" s="101">
        <f>$B24*$C24*(AF!J24*blpkm*IFaf+RTF!J24*blpkmrtf*IFrtf)</f>
        <v>15.176288865598977</v>
      </c>
      <c r="K24" s="101">
        <f>$B24*$C24*(AF!K24*blpkm*IFaf+RTF!K24*blpkmrtf*IFrtf)</f>
        <v>15.176288865598977</v>
      </c>
      <c r="L24" s="101">
        <f>$B24*$C24*(AF!L24*blpkm*IFaf+RTF!L24*blpkmrtf*IFrtf)</f>
        <v>15.176288865598977</v>
      </c>
      <c r="M24" s="101">
        <f>$B24*$C24*(AF!M24*blpkm*IFaf+RTF!M24*blpkmrtf*IFrtf)</f>
        <v>15.176288865598977</v>
      </c>
      <c r="N24" s="101">
        <f>$B24*$C24*(AF!N24*blpkm*IFaf+RTF!N24*blpkmrtf*IFrtf)</f>
        <v>15.176288865598977</v>
      </c>
      <c r="O24" s="101">
        <f>$B24*$C24*(AF!O24*blpkm*IFaf+RTF!O24*blpkmrtf*IFrtf)</f>
        <v>15.176288865598977</v>
      </c>
      <c r="P24" s="101">
        <f>$B24*$C24*(AF!P24*blpkm*IFaf+RTF!P24*blpkmrtf*IFrtf)</f>
        <v>15.176288865598977</v>
      </c>
      <c r="Q24" s="101">
        <f>$B24*$C24*(AF!Q24*blpkm*IFaf+RTF!Q24*blpkmrtf*IFrtf)</f>
        <v>15.176288865598977</v>
      </c>
      <c r="R24" s="101">
        <f>$B24*$C24*(AF!R24*blpkm*IFaf+RTF!R24*blpkmrtf*IFrtf)</f>
        <v>15.176288865598977</v>
      </c>
      <c r="S24" s="101">
        <f>$B24*$C24*(AF!S24*blpkm*IFaf+RTF!S24*blpkmrtf*IFrtf)</f>
        <v>15.176288865598977</v>
      </c>
      <c r="T24" s="101">
        <f>$B24*$C24*(AF!T24*blpkm*IFaf+RTF!T24*blpkmrtf*IFrtf)</f>
        <v>15.176288865598977</v>
      </c>
      <c r="U24" s="101">
        <f>$B24*$C24*(AF!U24*blpkm*IFaf+RTF!U24*blpkmrtf*IFrtf)</f>
        <v>15.176288865598977</v>
      </c>
      <c r="V24" s="101">
        <f>$B24*$C24*(AF!V24*blpkm*IFaf+RTF!V24*blpkmrtf*IFrtf)</f>
        <v>15.176288865598977</v>
      </c>
      <c r="W24" s="101">
        <f>$B24*$C24*(AF!W24*blpkm*IFaf+RTF!W24*blpkmrtf*IFrtf)</f>
        <v>15.176288865598977</v>
      </c>
      <c r="X24" s="101">
        <f>$B24*$C24*(AF!X24*blpkm*IFaf+RTF!X24*blpkmrtf*IFrtf)</f>
        <v>15.176288865598977</v>
      </c>
      <c r="Y24" s="101">
        <f>$B24*$C24*(AF!Y24*blpkm*IFaf+RTF!Y24*blpkmrtf*IFrtf)</f>
        <v>15.176288865598977</v>
      </c>
      <c r="Z24" s="101">
        <f>$B24*$C24*(AF!Z24*blpkm*IFaf+RTF!Z24*blpkmrtf*IFrtf)</f>
        <v>15.176288865598977</v>
      </c>
      <c r="AA24" s="101">
        <f>$B24*$C24*(AF!AA24*blpkm*IFaf+RTF!AA24*blpkmrtf*IFrtf)</f>
        <v>15.176288865598977</v>
      </c>
      <c r="AB24" s="101">
        <f>$B24*$C24*(AF!AB24*blpkm*IFaf+RTF!AB24*blpkmrtf*IFrtf)</f>
        <v>15.176288865598977</v>
      </c>
      <c r="AC24" s="101">
        <f>$B24*$C24*(AF!AC24*blpkm*IFaf+RTF!AC24*blpkmrtf*IFrtf)</f>
        <v>15.176288865598977</v>
      </c>
      <c r="AD24" s="101">
        <f>$B24*$C24*(AF!AD24*blpkm*IFaf+RTF!AD24*blpkmrtf*IFrtf)</f>
        <v>15.176288865598977</v>
      </c>
      <c r="AE24" s="101">
        <f>$B24*$C24*(AF!AE24*blpkm*IFaf+RTF!AE24*blpkmrtf*IFrtf)</f>
        <v>15.176288865598977</v>
      </c>
      <c r="AF24" s="101">
        <f>$B24*$C24*(AF!AF24*blpkm*IFaf+RTF!AF24*blpkmrtf*IFrtf)</f>
        <v>15.176288865598977</v>
      </c>
      <c r="AG24" s="101">
        <f>$B24*$C24*(AF!AG24*blpkm*IFaf+RTF!AG24*blpkmrtf*IFrtf)</f>
        <v>15.176288865598977</v>
      </c>
      <c r="AH24" s="101">
        <f>$B24*$C24*(AF!AH24*blpkm*IFaf+RTF!AH24*blpkmrtf*IFrtf)</f>
        <v>15.176288865598977</v>
      </c>
      <c r="AI24" s="101">
        <f>$B24*$C24*(AF!AI24*blpkm*IFaf+RTF!AI24*blpkmrtf*IFrtf)</f>
        <v>15.176288865598977</v>
      </c>
      <c r="AJ24" s="101">
        <f>$B24*$C24*(AF!AJ24*blpkm*IFaf+RTF!AJ24*blpkmrtf*IFrtf)</f>
        <v>15.176288865598977</v>
      </c>
      <c r="AK24" s="101">
        <f>$B24*$C24*(AF!AK24*blpkm*IFaf+RTF!AK24*blpkmrtf*IFrtf)</f>
        <v>15.176288865598977</v>
      </c>
      <c r="AL24" s="101">
        <f>$B24*$C24*(AF!AL24*blpkm*IFaf+RTF!AL24*blpkmrtf*IFrtf)</f>
        <v>15.176288865598977</v>
      </c>
      <c r="AM24" s="101">
        <f>$B24*$C24*(AF!AM24*blpkm*IFaf+RTF!AM24*blpkmrtf*IFrtf)</f>
        <v>15.176288865598977</v>
      </c>
      <c r="AN24" s="101">
        <f>$B24*$C24*(AF!AN24*blpkm*IFaf+RTF!AN24*blpkmrtf*IFrtf)</f>
        <v>15.176288865598977</v>
      </c>
      <c r="AO24" s="101">
        <f>$B24*$C24*(AF!AO24*blpkm*IFaf+RTF!AO24*blpkmrtf*IFrtf)</f>
        <v>15.176288865598977</v>
      </c>
      <c r="AP24" s="101">
        <f>$B24*$C24*(AF!AP24*blpkm*IFaf+RTF!AP24*blpkmrtf*IFrtf)</f>
        <v>15.176288865598977</v>
      </c>
      <c r="AQ24" s="101">
        <f>$B24*$C24*(AF!AQ24*blpkm*IFaf+RTF!AQ24*blpkmrtf*IFrtf)</f>
        <v>15.176288865598977</v>
      </c>
      <c r="AR24" s="101">
        <f>$B24*$C24*(AF!AR24*blpkm*IFaf+RTF!AR24*blpkmrtf*IFrtf)</f>
        <v>15.176288865598977</v>
      </c>
      <c r="AS24" s="101">
        <f>$B24*$C24*(AF!AS24*blpkm*IFaf+RTF!AS24*blpkmrtf*IFrtf)</f>
        <v>15.176288865598977</v>
      </c>
      <c r="AT24" s="101">
        <f>$B24*$C24*(AF!AT24*blpkm*IFaf*(1-CV!AT$2)+RTF!AT24*blpkmrtf*IFrtf*(1-CV!AT$4))</f>
        <v>2.2977438991883141</v>
      </c>
      <c r="AU24" s="91"/>
      <c r="AV24" s="90"/>
      <c r="AW24" s="91"/>
      <c r="AX24" s="91"/>
      <c r="AY24" s="91"/>
      <c r="AZ24" s="91"/>
      <c r="BA24" s="91"/>
      <c r="BB24" s="91"/>
    </row>
    <row r="25" spans="1:54" x14ac:dyDescent="0.25">
      <c r="A25" s="91">
        <f>pipesizes!A18</f>
        <v>150</v>
      </c>
      <c r="B25" s="94">
        <f>pipesizes!N18/1000</f>
        <v>3773.6224345235673</v>
      </c>
      <c r="C25" s="95">
        <f>pipesizes!M18</f>
        <v>17.15625</v>
      </c>
      <c r="D25" s="101">
        <f>$B25*$C25*(AF!D25*blpkm*IFaf+RTF!D25*blpkmrtf*IFrtf)</f>
        <v>15753.232986892757</v>
      </c>
      <c r="E25" s="101">
        <f>$B25*$C25*(AF!E25*blpkm*IFaf+RTF!E25*blpkmrtf*IFrtf)</f>
        <v>15753.232986892757</v>
      </c>
      <c r="F25" s="101">
        <f>$B25*$C25*(AF!F25*blpkm*IFaf+RTF!F25*blpkmrtf*IFrtf)</f>
        <v>15753.232986892757</v>
      </c>
      <c r="G25" s="101">
        <f>$B25*$C25*(AF!G25*blpkm*IFaf+RTF!G25*blpkmrtf*IFrtf)</f>
        <v>15753.232986892757</v>
      </c>
      <c r="H25" s="101">
        <f>$B25*$C25*(AF!H25*blpkm*IFaf+RTF!H25*blpkmrtf*IFrtf)</f>
        <v>15753.232986892757</v>
      </c>
      <c r="I25" s="101">
        <f>$B25*$C25*(AF!I25*blpkm*IFaf+RTF!I25*blpkmrtf*IFrtf)</f>
        <v>15753.232986892757</v>
      </c>
      <c r="J25" s="101">
        <f>$B25*$C25*(AF!J25*blpkm*IFaf+RTF!J25*blpkmrtf*IFrtf)</f>
        <v>15753.232986892757</v>
      </c>
      <c r="K25" s="101">
        <f>$B25*$C25*(AF!K25*blpkm*IFaf+RTF!K25*blpkmrtf*IFrtf)</f>
        <v>15753.232986892757</v>
      </c>
      <c r="L25" s="101">
        <f>$B25*$C25*(AF!L25*blpkm*IFaf+RTF!L25*blpkmrtf*IFrtf)</f>
        <v>15753.232986892757</v>
      </c>
      <c r="M25" s="101">
        <f>$B25*$C25*(AF!M25*blpkm*IFaf+RTF!M25*blpkmrtf*IFrtf)</f>
        <v>15753.232986892757</v>
      </c>
      <c r="N25" s="101">
        <f>$B25*$C25*(AF!N25*blpkm*IFaf+RTF!N25*blpkmrtf*IFrtf)</f>
        <v>15753.232986892757</v>
      </c>
      <c r="O25" s="101">
        <f>$B25*$C25*(AF!O25*blpkm*IFaf+RTF!O25*blpkmrtf*IFrtf)</f>
        <v>15753.232986892757</v>
      </c>
      <c r="P25" s="101">
        <f>$B25*$C25*(AF!P25*blpkm*IFaf+RTF!P25*blpkmrtf*IFrtf)</f>
        <v>15753.232986892757</v>
      </c>
      <c r="Q25" s="101">
        <f>$B25*$C25*(AF!Q25*blpkm*IFaf+RTF!Q25*blpkmrtf*IFrtf)</f>
        <v>15753.232986892757</v>
      </c>
      <c r="R25" s="101">
        <f>$B25*$C25*(AF!R25*blpkm*IFaf+RTF!R25*blpkmrtf*IFrtf)</f>
        <v>15753.232986892757</v>
      </c>
      <c r="S25" s="101">
        <f>$B25*$C25*(AF!S25*blpkm*IFaf+RTF!S25*blpkmrtf*IFrtf)</f>
        <v>15753.232986892757</v>
      </c>
      <c r="T25" s="101">
        <f>$B25*$C25*(AF!T25*blpkm*IFaf+RTF!T25*blpkmrtf*IFrtf)</f>
        <v>15753.232986892757</v>
      </c>
      <c r="U25" s="101">
        <f>$B25*$C25*(AF!U25*blpkm*IFaf+RTF!U25*blpkmrtf*IFrtf)</f>
        <v>15753.232986892757</v>
      </c>
      <c r="V25" s="101">
        <f>$B25*$C25*(AF!V25*blpkm*IFaf+RTF!V25*blpkmrtf*IFrtf)</f>
        <v>15753.232986892757</v>
      </c>
      <c r="W25" s="101">
        <f>$B25*$C25*(AF!W25*blpkm*IFaf+RTF!W25*blpkmrtf*IFrtf)</f>
        <v>15753.232986892757</v>
      </c>
      <c r="X25" s="101">
        <f>$B25*$C25*(AF!X25*blpkm*IFaf+RTF!X25*blpkmrtf*IFrtf)</f>
        <v>15753.232986892757</v>
      </c>
      <c r="Y25" s="101">
        <f>$B25*$C25*(AF!Y25*blpkm*IFaf+RTF!Y25*blpkmrtf*IFrtf)</f>
        <v>15753.232986892757</v>
      </c>
      <c r="Z25" s="101">
        <f>$B25*$C25*(AF!Z25*blpkm*IFaf+RTF!Z25*blpkmrtf*IFrtf)</f>
        <v>15753.232986892757</v>
      </c>
      <c r="AA25" s="101">
        <f>$B25*$C25*(AF!AA25*blpkm*IFaf+RTF!AA25*blpkmrtf*IFrtf)</f>
        <v>15753.232986892757</v>
      </c>
      <c r="AB25" s="101">
        <f>$B25*$C25*(AF!AB25*blpkm*IFaf+RTF!AB25*blpkmrtf*IFrtf)</f>
        <v>15753.232986892757</v>
      </c>
      <c r="AC25" s="101">
        <f>$B25*$C25*(AF!AC25*blpkm*IFaf+RTF!AC25*blpkmrtf*IFrtf)</f>
        <v>15753.232986892757</v>
      </c>
      <c r="AD25" s="101">
        <f>$B25*$C25*(AF!AD25*blpkm*IFaf+RTF!AD25*blpkmrtf*IFrtf)</f>
        <v>15753.232986892757</v>
      </c>
      <c r="AE25" s="101">
        <f>$B25*$C25*(AF!AE25*blpkm*IFaf+RTF!AE25*blpkmrtf*IFrtf)</f>
        <v>15753.232986892757</v>
      </c>
      <c r="AF25" s="101">
        <f>$B25*$C25*(AF!AF25*blpkm*IFaf+RTF!AF25*blpkmrtf*IFrtf)</f>
        <v>15753.232986892757</v>
      </c>
      <c r="AG25" s="101">
        <f>$B25*$C25*(AF!AG25*blpkm*IFaf+RTF!AG25*blpkmrtf*IFrtf)</f>
        <v>15753.232986892757</v>
      </c>
      <c r="AH25" s="101">
        <f>$B25*$C25*(AF!AH25*blpkm*IFaf+RTF!AH25*blpkmrtf*IFrtf)</f>
        <v>15753.232986892757</v>
      </c>
      <c r="AI25" s="101">
        <f>$B25*$C25*(AF!AI25*blpkm*IFaf+RTF!AI25*blpkmrtf*IFrtf)</f>
        <v>15753.232986892757</v>
      </c>
      <c r="AJ25" s="101">
        <f>$B25*$C25*(AF!AJ25*blpkm*IFaf+RTF!AJ25*blpkmrtf*IFrtf)</f>
        <v>15753.232986892757</v>
      </c>
      <c r="AK25" s="101">
        <f>$B25*$C25*(AF!AK25*blpkm*IFaf+RTF!AK25*blpkmrtf*IFrtf)</f>
        <v>15753.232986892757</v>
      </c>
      <c r="AL25" s="101">
        <f>$B25*$C25*(AF!AL25*blpkm*IFaf+RTF!AL25*blpkmrtf*IFrtf)</f>
        <v>15753.232986892757</v>
      </c>
      <c r="AM25" s="101">
        <f>$B25*$C25*(AF!AM25*blpkm*IFaf+RTF!AM25*blpkmrtf*IFrtf)</f>
        <v>15753.232986892757</v>
      </c>
      <c r="AN25" s="101">
        <f>$B25*$C25*(AF!AN25*blpkm*IFaf+RTF!AN25*blpkmrtf*IFrtf)</f>
        <v>15753.232986892757</v>
      </c>
      <c r="AO25" s="101">
        <f>$B25*$C25*(AF!AO25*blpkm*IFaf+RTF!AO25*blpkmrtf*IFrtf)</f>
        <v>2887.9128956002987</v>
      </c>
      <c r="AP25" s="101">
        <f>$B25*$C25*(AF!AP25*blpkm*IFaf+RTF!AP25*blpkmrtf*IFrtf)</f>
        <v>2887.9128956002987</v>
      </c>
      <c r="AQ25" s="101">
        <f>$B25*$C25*(AF!AQ25*blpkm*IFaf+RTF!AQ25*blpkmrtf*IFrtf)</f>
        <v>2887.9128956002987</v>
      </c>
      <c r="AR25" s="101">
        <f>$B25*$C25*(AF!AR25*blpkm*IFaf+RTF!AR25*blpkmrtf*IFrtf)</f>
        <v>2887.9128956002987</v>
      </c>
      <c r="AS25" s="101">
        <f>$B25*$C25*(AF!AS25*blpkm*IFaf+RTF!AS25*blpkmrtf*IFrtf)</f>
        <v>2887.9128956002987</v>
      </c>
      <c r="AT25" s="101">
        <f>$B25*$C25*(AF!AT25*blpkm*IFaf*(1-CV!AT$2)+RTF!AT25*blpkmrtf*IFrtf*(1-CV!AT$4))</f>
        <v>1303.6786240349411</v>
      </c>
      <c r="AU25" s="91"/>
      <c r="AV25" s="90"/>
      <c r="AW25" s="91"/>
      <c r="AX25" s="91"/>
      <c r="AY25" s="91"/>
      <c r="AZ25" s="91"/>
      <c r="BA25" s="91"/>
      <c r="BB25" s="91"/>
    </row>
    <row r="26" spans="1:54" x14ac:dyDescent="0.25">
      <c r="A26" s="91">
        <f>pipesizes!A19</f>
        <v>160</v>
      </c>
      <c r="B26" s="94">
        <f>pipesizes!N19/1000</f>
        <v>0.11728819468879999</v>
      </c>
      <c r="C26" s="95">
        <f>pipesizes!M19</f>
        <v>19.52</v>
      </c>
      <c r="D26" s="101">
        <f>$B26*$C26*(AF!D26*blpkm*IFaf+RTF!D26*blpkmrtf*IFrtf)</f>
        <v>0.55708696898426358</v>
      </c>
      <c r="E26" s="101">
        <f>$B26*$C26*(AF!E26*blpkm*IFaf+RTF!E26*blpkmrtf*IFrtf)</f>
        <v>0.55708696898426358</v>
      </c>
      <c r="F26" s="101">
        <f>$B26*$C26*(AF!F26*blpkm*IFaf+RTF!F26*blpkmrtf*IFrtf)</f>
        <v>0.55708696898426358</v>
      </c>
      <c r="G26" s="101">
        <f>$B26*$C26*(AF!G26*blpkm*IFaf+RTF!G26*blpkmrtf*IFrtf)</f>
        <v>0.55708696898426358</v>
      </c>
      <c r="H26" s="101">
        <f>$B26*$C26*(AF!H26*blpkm*IFaf+RTF!H26*blpkmrtf*IFrtf)</f>
        <v>0.55708696898426358</v>
      </c>
      <c r="I26" s="101">
        <f>$B26*$C26*(AF!I26*blpkm*IFaf+RTF!I26*blpkmrtf*IFrtf)</f>
        <v>0.55708696898426358</v>
      </c>
      <c r="J26" s="101">
        <f>$B26*$C26*(AF!J26*blpkm*IFaf+RTF!J26*blpkmrtf*IFrtf)</f>
        <v>0.55708696898426358</v>
      </c>
      <c r="K26" s="101">
        <f>$B26*$C26*(AF!K26*blpkm*IFaf+RTF!K26*blpkmrtf*IFrtf)</f>
        <v>0.55708696898426358</v>
      </c>
      <c r="L26" s="101">
        <f>$B26*$C26*(AF!L26*blpkm*IFaf+RTF!L26*blpkmrtf*IFrtf)</f>
        <v>0.55708696898426358</v>
      </c>
      <c r="M26" s="101">
        <f>$B26*$C26*(AF!M26*blpkm*IFaf+RTF!M26*blpkmrtf*IFrtf)</f>
        <v>0.55708696898426358</v>
      </c>
      <c r="N26" s="101">
        <f>$B26*$C26*(AF!N26*blpkm*IFaf+RTF!N26*blpkmrtf*IFrtf)</f>
        <v>0.55708696898426358</v>
      </c>
      <c r="O26" s="101">
        <f>$B26*$C26*(AF!O26*blpkm*IFaf+RTF!O26*blpkmrtf*IFrtf)</f>
        <v>0.55708696898426358</v>
      </c>
      <c r="P26" s="101">
        <f>$B26*$C26*(AF!P26*blpkm*IFaf+RTF!P26*blpkmrtf*IFrtf)</f>
        <v>0.55708696898426358</v>
      </c>
      <c r="Q26" s="101">
        <f>$B26*$C26*(AF!Q26*blpkm*IFaf+RTF!Q26*blpkmrtf*IFrtf)</f>
        <v>0.55708696898426358</v>
      </c>
      <c r="R26" s="101">
        <f>$B26*$C26*(AF!R26*blpkm*IFaf+RTF!R26*blpkmrtf*IFrtf)</f>
        <v>0.55708696898426358</v>
      </c>
      <c r="S26" s="101">
        <f>$B26*$C26*(AF!S26*blpkm*IFaf+RTF!S26*blpkmrtf*IFrtf)</f>
        <v>0.55708696898426358</v>
      </c>
      <c r="T26" s="101">
        <f>$B26*$C26*(AF!T26*blpkm*IFaf+RTF!T26*blpkmrtf*IFrtf)</f>
        <v>0.55708696898426358</v>
      </c>
      <c r="U26" s="101">
        <f>$B26*$C26*(AF!U26*blpkm*IFaf+RTF!U26*blpkmrtf*IFrtf)</f>
        <v>0.55708696898426358</v>
      </c>
      <c r="V26" s="101">
        <f>$B26*$C26*(AF!V26*blpkm*IFaf+RTF!V26*blpkmrtf*IFrtf)</f>
        <v>0.55708696898426358</v>
      </c>
      <c r="W26" s="101">
        <f>$B26*$C26*(AF!W26*blpkm*IFaf+RTF!W26*blpkmrtf*IFrtf)</f>
        <v>0.55708696898426358</v>
      </c>
      <c r="X26" s="101">
        <f>$B26*$C26*(AF!X26*blpkm*IFaf+RTF!X26*blpkmrtf*IFrtf)</f>
        <v>0.55708696898426358</v>
      </c>
      <c r="Y26" s="101">
        <f>$B26*$C26*(AF!Y26*blpkm*IFaf+RTF!Y26*blpkmrtf*IFrtf)</f>
        <v>0.55708696898426358</v>
      </c>
      <c r="Z26" s="101">
        <f>$B26*$C26*(AF!Z26*blpkm*IFaf+RTF!Z26*blpkmrtf*IFrtf)</f>
        <v>0.55708696898426358</v>
      </c>
      <c r="AA26" s="101">
        <f>$B26*$C26*(AF!AA26*blpkm*IFaf+RTF!AA26*blpkmrtf*IFrtf)</f>
        <v>0.55708696898426358</v>
      </c>
      <c r="AB26" s="101">
        <f>$B26*$C26*(AF!AB26*blpkm*IFaf+RTF!AB26*blpkmrtf*IFrtf)</f>
        <v>0.55708696898426358</v>
      </c>
      <c r="AC26" s="101">
        <f>$B26*$C26*(AF!AC26*blpkm*IFaf+RTF!AC26*blpkmrtf*IFrtf)</f>
        <v>0.55708696898426358</v>
      </c>
      <c r="AD26" s="101">
        <f>$B26*$C26*(AF!AD26*blpkm*IFaf+RTF!AD26*blpkmrtf*IFrtf)</f>
        <v>0.55708696898426358</v>
      </c>
      <c r="AE26" s="101">
        <f>$B26*$C26*(AF!AE26*blpkm*IFaf+RTF!AE26*blpkmrtf*IFrtf)</f>
        <v>0.55708696898426358</v>
      </c>
      <c r="AF26" s="101">
        <f>$B26*$C26*(AF!AF26*blpkm*IFaf+RTF!AF26*blpkmrtf*IFrtf)</f>
        <v>0.55708696898426358</v>
      </c>
      <c r="AG26" s="101">
        <f>$B26*$C26*(AF!AG26*blpkm*IFaf+RTF!AG26*blpkmrtf*IFrtf)</f>
        <v>0.55708696898426358</v>
      </c>
      <c r="AH26" s="101">
        <f>$B26*$C26*(AF!AH26*blpkm*IFaf+RTF!AH26*blpkmrtf*IFrtf)</f>
        <v>0.55708696898426358</v>
      </c>
      <c r="AI26" s="101">
        <f>$B26*$C26*(AF!AI26*blpkm*IFaf+RTF!AI26*blpkmrtf*IFrtf)</f>
        <v>0.55708696898426358</v>
      </c>
      <c r="AJ26" s="101">
        <f>$B26*$C26*(AF!AJ26*blpkm*IFaf+RTF!AJ26*blpkmrtf*IFrtf)</f>
        <v>0.55708696898426358</v>
      </c>
      <c r="AK26" s="101">
        <f>$B26*$C26*(AF!AK26*blpkm*IFaf+RTF!AK26*blpkmrtf*IFrtf)</f>
        <v>0.55708696898426358</v>
      </c>
      <c r="AL26" s="101">
        <f>$B26*$C26*(AF!AL26*blpkm*IFaf+RTF!AL26*blpkmrtf*IFrtf)</f>
        <v>0.55708696898426358</v>
      </c>
      <c r="AM26" s="101">
        <f>$B26*$C26*(AF!AM26*blpkm*IFaf+RTF!AM26*blpkmrtf*IFrtf)</f>
        <v>0.55708696898426358</v>
      </c>
      <c r="AN26" s="101">
        <f>$B26*$C26*(AF!AN26*blpkm*IFaf+RTF!AN26*blpkmrtf*IFrtf)</f>
        <v>0.55708696898426358</v>
      </c>
      <c r="AO26" s="101">
        <f>$B26*$C26*(AF!AO26*blpkm*IFaf+RTF!AO26*blpkmrtf*IFrtf)</f>
        <v>0.10212625199152023</v>
      </c>
      <c r="AP26" s="101">
        <f>$B26*$C26*(AF!AP26*blpkm*IFaf+RTF!AP26*blpkmrtf*IFrtf)</f>
        <v>0.10212625199152023</v>
      </c>
      <c r="AQ26" s="101">
        <f>$B26*$C26*(AF!AQ26*blpkm*IFaf+RTF!AQ26*blpkmrtf*IFrtf)</f>
        <v>0.10212625199152023</v>
      </c>
      <c r="AR26" s="101">
        <f>$B26*$C26*(AF!AR26*blpkm*IFaf+RTF!AR26*blpkmrtf*IFrtf)</f>
        <v>0.10212625199152023</v>
      </c>
      <c r="AS26" s="101">
        <f>$B26*$C26*(AF!AS26*blpkm*IFaf+RTF!AS26*blpkmrtf*IFrtf)</f>
        <v>0.10212625199152023</v>
      </c>
      <c r="AT26" s="101">
        <f>$B26*$C26*(AF!AT26*blpkm*IFaf*(1-CV!AT$2)+RTF!AT26*blpkmrtf*IFrtf*(1-CV!AT$4))</f>
        <v>4.6102433309878454E-2</v>
      </c>
      <c r="AU26" s="91"/>
      <c r="AV26" s="90"/>
      <c r="AW26" s="91"/>
      <c r="AX26" s="91"/>
      <c r="AY26" s="91"/>
      <c r="AZ26" s="91"/>
      <c r="BA26" s="91"/>
      <c r="BB26" s="91"/>
    </row>
    <row r="27" spans="1:54" x14ac:dyDescent="0.25">
      <c r="A27" s="91">
        <f>pipesizes!A20</f>
        <v>168</v>
      </c>
      <c r="B27" s="94">
        <f>pipesizes!N20/1000</f>
        <v>1.246815112167045</v>
      </c>
      <c r="C27" s="95">
        <f>pipesizes!M20</f>
        <v>21.520799999999994</v>
      </c>
      <c r="D27" s="101">
        <f>$B27*$C27*(AF!D27*blpkm*IFaf+RTF!D27*blpkmrtf*IFrtf)</f>
        <v>6.5290403697843979</v>
      </c>
      <c r="E27" s="101">
        <f>$B27*$C27*(AF!E27*blpkm*IFaf+RTF!E27*blpkmrtf*IFrtf)</f>
        <v>6.5290403697843979</v>
      </c>
      <c r="F27" s="101">
        <f>$B27*$C27*(AF!F27*blpkm*IFaf+RTF!F27*blpkmrtf*IFrtf)</f>
        <v>6.5290403697843979</v>
      </c>
      <c r="G27" s="101">
        <f>$B27*$C27*(AF!G27*blpkm*IFaf+RTF!G27*blpkmrtf*IFrtf)</f>
        <v>6.5290403697843979</v>
      </c>
      <c r="H27" s="101">
        <f>$B27*$C27*(AF!H27*blpkm*IFaf+RTF!H27*blpkmrtf*IFrtf)</f>
        <v>6.5290403697843979</v>
      </c>
      <c r="I27" s="101">
        <f>$B27*$C27*(AF!I27*blpkm*IFaf+RTF!I27*blpkmrtf*IFrtf)</f>
        <v>6.5290403697843979</v>
      </c>
      <c r="J27" s="101">
        <f>$B27*$C27*(AF!J27*blpkm*IFaf+RTF!J27*blpkmrtf*IFrtf)</f>
        <v>6.5290403697843979</v>
      </c>
      <c r="K27" s="101">
        <f>$B27*$C27*(AF!K27*blpkm*IFaf+RTF!K27*blpkmrtf*IFrtf)</f>
        <v>6.5290403697843979</v>
      </c>
      <c r="L27" s="101">
        <f>$B27*$C27*(AF!L27*blpkm*IFaf+RTF!L27*blpkmrtf*IFrtf)</f>
        <v>6.5290403697843979</v>
      </c>
      <c r="M27" s="101">
        <f>$B27*$C27*(AF!M27*blpkm*IFaf+RTF!M27*blpkmrtf*IFrtf)</f>
        <v>6.5290403697843979</v>
      </c>
      <c r="N27" s="101">
        <f>$B27*$C27*(AF!N27*blpkm*IFaf+RTF!N27*blpkmrtf*IFrtf)</f>
        <v>6.5290403697843979</v>
      </c>
      <c r="O27" s="101">
        <f>$B27*$C27*(AF!O27*blpkm*IFaf+RTF!O27*blpkmrtf*IFrtf)</f>
        <v>6.5290403697843979</v>
      </c>
      <c r="P27" s="101">
        <f>$B27*$C27*(AF!P27*blpkm*IFaf+RTF!P27*blpkmrtf*IFrtf)</f>
        <v>6.5290403697843979</v>
      </c>
      <c r="Q27" s="101">
        <f>$B27*$C27*(AF!Q27*blpkm*IFaf+RTF!Q27*blpkmrtf*IFrtf)</f>
        <v>6.5290403697843979</v>
      </c>
      <c r="R27" s="101">
        <f>$B27*$C27*(AF!R27*blpkm*IFaf+RTF!R27*blpkmrtf*IFrtf)</f>
        <v>6.5290403697843979</v>
      </c>
      <c r="S27" s="101">
        <f>$B27*$C27*(AF!S27*blpkm*IFaf+RTF!S27*blpkmrtf*IFrtf)</f>
        <v>6.5290403697843979</v>
      </c>
      <c r="T27" s="101">
        <f>$B27*$C27*(AF!T27*blpkm*IFaf+RTF!T27*blpkmrtf*IFrtf)</f>
        <v>6.5290403697843979</v>
      </c>
      <c r="U27" s="101">
        <f>$B27*$C27*(AF!U27*blpkm*IFaf+RTF!U27*blpkmrtf*IFrtf)</f>
        <v>6.5290403697843979</v>
      </c>
      <c r="V27" s="101">
        <f>$B27*$C27*(AF!V27*blpkm*IFaf+RTF!V27*blpkmrtf*IFrtf)</f>
        <v>6.5290403697843979</v>
      </c>
      <c r="W27" s="101">
        <f>$B27*$C27*(AF!W27*blpkm*IFaf+RTF!W27*blpkmrtf*IFrtf)</f>
        <v>6.5290403697843979</v>
      </c>
      <c r="X27" s="101">
        <f>$B27*$C27*(AF!X27*blpkm*IFaf+RTF!X27*blpkmrtf*IFrtf)</f>
        <v>6.5290403697843979</v>
      </c>
      <c r="Y27" s="101">
        <f>$B27*$C27*(AF!Y27*blpkm*IFaf+RTF!Y27*blpkmrtf*IFrtf)</f>
        <v>6.5290403697843979</v>
      </c>
      <c r="Z27" s="101">
        <f>$B27*$C27*(AF!Z27*blpkm*IFaf+RTF!Z27*blpkmrtf*IFrtf)</f>
        <v>6.5290403697843979</v>
      </c>
      <c r="AA27" s="101">
        <f>$B27*$C27*(AF!AA27*blpkm*IFaf+RTF!AA27*blpkmrtf*IFrtf)</f>
        <v>6.5290403697843979</v>
      </c>
      <c r="AB27" s="101">
        <f>$B27*$C27*(AF!AB27*blpkm*IFaf+RTF!AB27*blpkmrtf*IFrtf)</f>
        <v>6.5290403697843979</v>
      </c>
      <c r="AC27" s="101">
        <f>$B27*$C27*(AF!AC27*blpkm*IFaf+RTF!AC27*blpkmrtf*IFrtf)</f>
        <v>6.5290403697843979</v>
      </c>
      <c r="AD27" s="101">
        <f>$B27*$C27*(AF!AD27*blpkm*IFaf+RTF!AD27*blpkmrtf*IFrtf)</f>
        <v>6.5290403697843979</v>
      </c>
      <c r="AE27" s="101">
        <f>$B27*$C27*(AF!AE27*blpkm*IFaf+RTF!AE27*blpkmrtf*IFrtf)</f>
        <v>6.5290403697843979</v>
      </c>
      <c r="AF27" s="101">
        <f>$B27*$C27*(AF!AF27*blpkm*IFaf+RTF!AF27*blpkmrtf*IFrtf)</f>
        <v>6.5290403697843979</v>
      </c>
      <c r="AG27" s="101">
        <f>$B27*$C27*(AF!AG27*blpkm*IFaf+RTF!AG27*blpkmrtf*IFrtf)</f>
        <v>6.5290403697843979</v>
      </c>
      <c r="AH27" s="101">
        <f>$B27*$C27*(AF!AH27*blpkm*IFaf+RTF!AH27*blpkmrtf*IFrtf)</f>
        <v>6.5290403697843979</v>
      </c>
      <c r="AI27" s="101">
        <f>$B27*$C27*(AF!AI27*blpkm*IFaf+RTF!AI27*blpkmrtf*IFrtf)</f>
        <v>6.5290403697843979</v>
      </c>
      <c r="AJ27" s="101">
        <f>$B27*$C27*(AF!AJ27*blpkm*IFaf+RTF!AJ27*blpkmrtf*IFrtf)</f>
        <v>6.5290403697843979</v>
      </c>
      <c r="AK27" s="101">
        <f>$B27*$C27*(AF!AK27*blpkm*IFaf+RTF!AK27*blpkmrtf*IFrtf)</f>
        <v>6.5290403697843979</v>
      </c>
      <c r="AL27" s="101">
        <f>$B27*$C27*(AF!AL27*blpkm*IFaf+RTF!AL27*blpkmrtf*IFrtf)</f>
        <v>6.5290403697843979</v>
      </c>
      <c r="AM27" s="101">
        <f>$B27*$C27*(AF!AM27*blpkm*IFaf+RTF!AM27*blpkmrtf*IFrtf)</f>
        <v>6.5290403697843979</v>
      </c>
      <c r="AN27" s="101">
        <f>$B27*$C27*(AF!AN27*blpkm*IFaf+RTF!AN27*blpkmrtf*IFrtf)</f>
        <v>6.5290403697843979</v>
      </c>
      <c r="AO27" s="101">
        <f>$B27*$C27*(AF!AO27*blpkm*IFaf+RTF!AO27*blpkmrtf*IFrtf)</f>
        <v>1.1969162073260504</v>
      </c>
      <c r="AP27" s="101">
        <f>$B27*$C27*(AF!AP27*blpkm*IFaf+RTF!AP27*blpkmrtf*IFrtf)</f>
        <v>1.1969162073260504</v>
      </c>
      <c r="AQ27" s="101">
        <f>$B27*$C27*(AF!AQ27*blpkm*IFaf+RTF!AQ27*blpkmrtf*IFrtf)</f>
        <v>1.1969162073260504</v>
      </c>
      <c r="AR27" s="101">
        <f>$B27*$C27*(AF!AR27*blpkm*IFaf+RTF!AR27*blpkmrtf*IFrtf)</f>
        <v>1.1969162073260504</v>
      </c>
      <c r="AS27" s="101">
        <f>$B27*$C27*(AF!AS27*blpkm*IFaf+RTF!AS27*blpkmrtf*IFrtf)</f>
        <v>1.1969162073260504</v>
      </c>
      <c r="AT27" s="101">
        <f>$B27*$C27*(AF!AT27*blpkm*IFaf*(1-CV!AT$2)+RTF!AT27*blpkmrtf*IFrtf*(1-CV!AT$4))</f>
        <v>0.54031895374309513</v>
      </c>
      <c r="AU27" s="91"/>
      <c r="AV27" s="90"/>
      <c r="AW27" s="91"/>
      <c r="AX27" s="91"/>
      <c r="AY27" s="91"/>
      <c r="AZ27" s="91"/>
      <c r="BA27" s="91"/>
      <c r="BB27" s="91"/>
    </row>
    <row r="28" spans="1:54" x14ac:dyDescent="0.25">
      <c r="A28" s="91">
        <f>pipesizes!A21</f>
        <v>180</v>
      </c>
      <c r="B28" s="94">
        <f>pipesizes!N21/1000</f>
        <v>103.13460651213624</v>
      </c>
      <c r="C28" s="95">
        <f>pipesizes!M21</f>
        <v>24.704999999999995</v>
      </c>
      <c r="D28" s="101">
        <f>$B28*$C28*(AF!D28*blpkm*IFaf+RTF!D28*blpkmrtf*IFrtf)</f>
        <v>619.98068422744336</v>
      </c>
      <c r="E28" s="101">
        <f>$B28*$C28*(AF!E28*blpkm*IFaf+RTF!E28*blpkmrtf*IFrtf)</f>
        <v>619.98068422744336</v>
      </c>
      <c r="F28" s="101">
        <f>$B28*$C28*(AF!F28*blpkm*IFaf+RTF!F28*blpkmrtf*IFrtf)</f>
        <v>619.98068422744336</v>
      </c>
      <c r="G28" s="101">
        <f>$B28*$C28*(AF!G28*blpkm*IFaf+RTF!G28*blpkmrtf*IFrtf)</f>
        <v>619.98068422744336</v>
      </c>
      <c r="H28" s="101">
        <f>$B28*$C28*(AF!H28*blpkm*IFaf+RTF!H28*blpkmrtf*IFrtf)</f>
        <v>619.98068422744336</v>
      </c>
      <c r="I28" s="101">
        <f>$B28*$C28*(AF!I28*blpkm*IFaf+RTF!I28*blpkmrtf*IFrtf)</f>
        <v>619.98068422744336</v>
      </c>
      <c r="J28" s="101">
        <f>$B28*$C28*(AF!J28*blpkm*IFaf+RTF!J28*blpkmrtf*IFrtf)</f>
        <v>619.98068422744336</v>
      </c>
      <c r="K28" s="101">
        <f>$B28*$C28*(AF!K28*blpkm*IFaf+RTF!K28*blpkmrtf*IFrtf)</f>
        <v>619.98068422744336</v>
      </c>
      <c r="L28" s="101">
        <f>$B28*$C28*(AF!L28*blpkm*IFaf+RTF!L28*blpkmrtf*IFrtf)</f>
        <v>619.98068422744336</v>
      </c>
      <c r="M28" s="101">
        <f>$B28*$C28*(AF!M28*blpkm*IFaf+RTF!M28*blpkmrtf*IFrtf)</f>
        <v>619.98068422744336</v>
      </c>
      <c r="N28" s="101">
        <f>$B28*$C28*(AF!N28*blpkm*IFaf+RTF!N28*blpkmrtf*IFrtf)</f>
        <v>619.98068422744336</v>
      </c>
      <c r="O28" s="101">
        <f>$B28*$C28*(AF!O28*blpkm*IFaf+RTF!O28*blpkmrtf*IFrtf)</f>
        <v>619.98068422744336</v>
      </c>
      <c r="P28" s="101">
        <f>$B28*$C28*(AF!P28*blpkm*IFaf+RTF!P28*blpkmrtf*IFrtf)</f>
        <v>619.98068422744336</v>
      </c>
      <c r="Q28" s="101">
        <f>$B28*$C28*(AF!Q28*blpkm*IFaf+RTF!Q28*blpkmrtf*IFrtf)</f>
        <v>619.98068422744336</v>
      </c>
      <c r="R28" s="101">
        <f>$B28*$C28*(AF!R28*blpkm*IFaf+RTF!R28*blpkmrtf*IFrtf)</f>
        <v>619.98068422744336</v>
      </c>
      <c r="S28" s="101">
        <f>$B28*$C28*(AF!S28*blpkm*IFaf+RTF!S28*blpkmrtf*IFrtf)</f>
        <v>619.98068422744336</v>
      </c>
      <c r="T28" s="101">
        <f>$B28*$C28*(AF!T28*blpkm*IFaf+RTF!T28*blpkmrtf*IFrtf)</f>
        <v>619.98068422744336</v>
      </c>
      <c r="U28" s="101">
        <f>$B28*$C28*(AF!U28*blpkm*IFaf+RTF!U28*blpkmrtf*IFrtf)</f>
        <v>619.98068422744336</v>
      </c>
      <c r="V28" s="101">
        <f>$B28*$C28*(AF!V28*blpkm*IFaf+RTF!V28*blpkmrtf*IFrtf)</f>
        <v>619.98068422744336</v>
      </c>
      <c r="W28" s="101">
        <f>$B28*$C28*(AF!W28*blpkm*IFaf+RTF!W28*blpkmrtf*IFrtf)</f>
        <v>619.98068422744336</v>
      </c>
      <c r="X28" s="101">
        <f>$B28*$C28*(AF!X28*blpkm*IFaf+RTF!X28*blpkmrtf*IFrtf)</f>
        <v>619.98068422744336</v>
      </c>
      <c r="Y28" s="101">
        <f>$B28*$C28*(AF!Y28*blpkm*IFaf+RTF!Y28*blpkmrtf*IFrtf)</f>
        <v>619.98068422744336</v>
      </c>
      <c r="Z28" s="101">
        <f>$B28*$C28*(AF!Z28*blpkm*IFaf+RTF!Z28*blpkmrtf*IFrtf)</f>
        <v>619.98068422744336</v>
      </c>
      <c r="AA28" s="101">
        <f>$B28*$C28*(AF!AA28*blpkm*IFaf+RTF!AA28*blpkmrtf*IFrtf)</f>
        <v>619.98068422744336</v>
      </c>
      <c r="AB28" s="101">
        <f>$B28*$C28*(AF!AB28*blpkm*IFaf+RTF!AB28*blpkmrtf*IFrtf)</f>
        <v>619.98068422744336</v>
      </c>
      <c r="AC28" s="101">
        <f>$B28*$C28*(AF!AC28*blpkm*IFaf+RTF!AC28*blpkmrtf*IFrtf)</f>
        <v>619.98068422744336</v>
      </c>
      <c r="AD28" s="101">
        <f>$B28*$C28*(AF!AD28*blpkm*IFaf+RTF!AD28*blpkmrtf*IFrtf)</f>
        <v>619.98068422744336</v>
      </c>
      <c r="AE28" s="101">
        <f>$B28*$C28*(AF!AE28*blpkm*IFaf+RTF!AE28*blpkmrtf*IFrtf)</f>
        <v>619.98068422744336</v>
      </c>
      <c r="AF28" s="101">
        <f>$B28*$C28*(AF!AF28*blpkm*IFaf+RTF!AF28*blpkmrtf*IFrtf)</f>
        <v>619.98068422744336</v>
      </c>
      <c r="AG28" s="101">
        <f>$B28*$C28*(AF!AG28*blpkm*IFaf+RTF!AG28*blpkmrtf*IFrtf)</f>
        <v>619.98068422744336</v>
      </c>
      <c r="AH28" s="101">
        <f>$B28*$C28*(AF!AH28*blpkm*IFaf+RTF!AH28*blpkmrtf*IFrtf)</f>
        <v>619.98068422744336</v>
      </c>
      <c r="AI28" s="101">
        <f>$B28*$C28*(AF!AI28*blpkm*IFaf+RTF!AI28*blpkmrtf*IFrtf)</f>
        <v>619.98068422744336</v>
      </c>
      <c r="AJ28" s="101">
        <f>$B28*$C28*(AF!AJ28*blpkm*IFaf+RTF!AJ28*blpkmrtf*IFrtf)</f>
        <v>619.98068422744336</v>
      </c>
      <c r="AK28" s="101">
        <f>$B28*$C28*(AF!AK28*blpkm*IFaf+RTF!AK28*blpkmrtf*IFrtf)</f>
        <v>619.98068422744336</v>
      </c>
      <c r="AL28" s="101">
        <f>$B28*$C28*(AF!AL28*blpkm*IFaf+RTF!AL28*blpkmrtf*IFrtf)</f>
        <v>619.98068422744336</v>
      </c>
      <c r="AM28" s="101">
        <f>$B28*$C28*(AF!AM28*blpkm*IFaf+RTF!AM28*blpkmrtf*IFrtf)</f>
        <v>619.98068422744336</v>
      </c>
      <c r="AN28" s="101">
        <f>$B28*$C28*(AF!AN28*blpkm*IFaf+RTF!AN28*blpkmrtf*IFrtf)</f>
        <v>619.98068422744336</v>
      </c>
      <c r="AO28" s="101">
        <f>$B28*$C28*(AF!AO28*blpkm*IFaf+RTF!AO28*blpkmrtf*IFrtf)</f>
        <v>113.65604853894106</v>
      </c>
      <c r="AP28" s="101">
        <f>$B28*$C28*(AF!AP28*blpkm*IFaf+RTF!AP28*blpkmrtf*IFrtf)</f>
        <v>113.65604853894106</v>
      </c>
      <c r="AQ28" s="101">
        <f>$B28*$C28*(AF!AQ28*blpkm*IFaf+RTF!AQ28*blpkmrtf*IFrtf)</f>
        <v>113.65604853894106</v>
      </c>
      <c r="AR28" s="101">
        <f>$B28*$C28*(AF!AR28*blpkm*IFaf+RTF!AR28*blpkmrtf*IFrtf)</f>
        <v>113.65604853894106</v>
      </c>
      <c r="AS28" s="101">
        <f>$B28*$C28*(AF!AS28*blpkm*IFaf+RTF!AS28*blpkmrtf*IFrtf)</f>
        <v>113.65604853894106</v>
      </c>
      <c r="AT28" s="101">
        <f>$B28*$C28*(AF!AT28*blpkm*IFaf*(1-CV!AT$2)+RTF!AT28*blpkmrtf*IFrtf*(1-CV!AT$4))</f>
        <v>51.307281877591208</v>
      </c>
      <c r="AU28" s="91"/>
      <c r="AV28" s="90"/>
      <c r="AW28" s="91"/>
      <c r="AX28" s="91"/>
      <c r="AY28" s="91"/>
      <c r="AZ28" s="91"/>
      <c r="BA28" s="91"/>
      <c r="BB28" s="91"/>
    </row>
    <row r="29" spans="1:54" x14ac:dyDescent="0.25">
      <c r="A29" s="91">
        <f>pipesizes!A22</f>
        <v>200</v>
      </c>
      <c r="B29" s="94">
        <f>pipesizes!N22/1000</f>
        <v>1414.9522055319303</v>
      </c>
      <c r="C29" s="95">
        <f>pipesizes!M22</f>
        <v>30.5</v>
      </c>
      <c r="D29" s="101">
        <f>$B29*$C29*(AF!D29*blpkm*IFaf+RTF!D29*blpkmrtf*IFrtf)</f>
        <v>10500.996039190639</v>
      </c>
      <c r="E29" s="101">
        <f>$B29*$C29*(AF!E29*blpkm*IFaf+RTF!E29*blpkmrtf*IFrtf)</f>
        <v>10500.996039190639</v>
      </c>
      <c r="F29" s="101">
        <f>$B29*$C29*(AF!F29*blpkm*IFaf+RTF!F29*blpkmrtf*IFrtf)</f>
        <v>10500.996039190639</v>
      </c>
      <c r="G29" s="101">
        <f>$B29*$C29*(AF!G29*blpkm*IFaf+RTF!G29*blpkmrtf*IFrtf)</f>
        <v>10500.996039190639</v>
      </c>
      <c r="H29" s="101">
        <f>$B29*$C29*(AF!H29*blpkm*IFaf+RTF!H29*blpkmrtf*IFrtf)</f>
        <v>10500.996039190639</v>
      </c>
      <c r="I29" s="101">
        <f>$B29*$C29*(AF!I29*blpkm*IFaf+RTF!I29*blpkmrtf*IFrtf)</f>
        <v>10500.996039190639</v>
      </c>
      <c r="J29" s="101">
        <f>$B29*$C29*(AF!J29*blpkm*IFaf+RTF!J29*blpkmrtf*IFrtf)</f>
        <v>10500.996039190639</v>
      </c>
      <c r="K29" s="101">
        <f>$B29*$C29*(AF!K29*blpkm*IFaf+RTF!K29*blpkmrtf*IFrtf)</f>
        <v>10500.996039190639</v>
      </c>
      <c r="L29" s="101">
        <f>$B29*$C29*(AF!L29*blpkm*IFaf+RTF!L29*blpkmrtf*IFrtf)</f>
        <v>10500.996039190639</v>
      </c>
      <c r="M29" s="101">
        <f>$B29*$C29*(AF!M29*blpkm*IFaf+RTF!M29*blpkmrtf*IFrtf)</f>
        <v>10500.996039190639</v>
      </c>
      <c r="N29" s="101">
        <f>$B29*$C29*(AF!N29*blpkm*IFaf+RTF!N29*blpkmrtf*IFrtf)</f>
        <v>10500.996039190639</v>
      </c>
      <c r="O29" s="101">
        <f>$B29*$C29*(AF!O29*blpkm*IFaf+RTF!O29*blpkmrtf*IFrtf)</f>
        <v>10500.996039190639</v>
      </c>
      <c r="P29" s="101">
        <f>$B29*$C29*(AF!P29*blpkm*IFaf+RTF!P29*blpkmrtf*IFrtf)</f>
        <v>10500.996039190639</v>
      </c>
      <c r="Q29" s="101">
        <f>$B29*$C29*(AF!Q29*blpkm*IFaf+RTF!Q29*blpkmrtf*IFrtf)</f>
        <v>10500.996039190639</v>
      </c>
      <c r="R29" s="101">
        <f>$B29*$C29*(AF!R29*blpkm*IFaf+RTF!R29*blpkmrtf*IFrtf)</f>
        <v>10500.996039190639</v>
      </c>
      <c r="S29" s="101">
        <f>$B29*$C29*(AF!S29*blpkm*IFaf+RTF!S29*blpkmrtf*IFrtf)</f>
        <v>10500.996039190639</v>
      </c>
      <c r="T29" s="101">
        <f>$B29*$C29*(AF!T29*blpkm*IFaf+RTF!T29*blpkmrtf*IFrtf)</f>
        <v>10500.996039190639</v>
      </c>
      <c r="U29" s="101">
        <f>$B29*$C29*(AF!U29*blpkm*IFaf+RTF!U29*blpkmrtf*IFrtf)</f>
        <v>10500.996039190639</v>
      </c>
      <c r="V29" s="101">
        <f>$B29*$C29*(AF!V29*blpkm*IFaf+RTF!V29*blpkmrtf*IFrtf)</f>
        <v>10500.996039190639</v>
      </c>
      <c r="W29" s="101">
        <f>$B29*$C29*(AF!W29*blpkm*IFaf+RTF!W29*blpkmrtf*IFrtf)</f>
        <v>10500.996039190639</v>
      </c>
      <c r="X29" s="101">
        <f>$B29*$C29*(AF!X29*blpkm*IFaf+RTF!X29*blpkmrtf*IFrtf)</f>
        <v>10500.996039190639</v>
      </c>
      <c r="Y29" s="101">
        <f>$B29*$C29*(AF!Y29*blpkm*IFaf+RTF!Y29*blpkmrtf*IFrtf)</f>
        <v>10500.996039190639</v>
      </c>
      <c r="Z29" s="101">
        <f>$B29*$C29*(AF!Z29*blpkm*IFaf+RTF!Z29*blpkmrtf*IFrtf)</f>
        <v>10500.996039190639</v>
      </c>
      <c r="AA29" s="101">
        <f>$B29*$C29*(AF!AA29*blpkm*IFaf+RTF!AA29*blpkmrtf*IFrtf)</f>
        <v>10500.996039190639</v>
      </c>
      <c r="AB29" s="101">
        <f>$B29*$C29*(AF!AB29*blpkm*IFaf+RTF!AB29*blpkmrtf*IFrtf)</f>
        <v>10500.996039190639</v>
      </c>
      <c r="AC29" s="101">
        <f>$B29*$C29*(AF!AC29*blpkm*IFaf+RTF!AC29*blpkmrtf*IFrtf)</f>
        <v>10500.996039190639</v>
      </c>
      <c r="AD29" s="101">
        <f>$B29*$C29*(AF!AD29*blpkm*IFaf+RTF!AD29*blpkmrtf*IFrtf)</f>
        <v>10500.996039190639</v>
      </c>
      <c r="AE29" s="101">
        <f>$B29*$C29*(AF!AE29*blpkm*IFaf+RTF!AE29*blpkmrtf*IFrtf)</f>
        <v>10500.996039190639</v>
      </c>
      <c r="AF29" s="101">
        <f>$B29*$C29*(AF!AF29*blpkm*IFaf+RTF!AF29*blpkmrtf*IFrtf)</f>
        <v>10500.996039190639</v>
      </c>
      <c r="AG29" s="101">
        <f>$B29*$C29*(AF!AG29*blpkm*IFaf+RTF!AG29*blpkmrtf*IFrtf)</f>
        <v>10500.996039190639</v>
      </c>
      <c r="AH29" s="101">
        <f>$B29*$C29*(AF!AH29*blpkm*IFaf+RTF!AH29*blpkmrtf*IFrtf)</f>
        <v>10500.996039190639</v>
      </c>
      <c r="AI29" s="101">
        <f>$B29*$C29*(AF!AI29*blpkm*IFaf+RTF!AI29*blpkmrtf*IFrtf)</f>
        <v>1925.0627413089471</v>
      </c>
      <c r="AJ29" s="101">
        <f>$B29*$C29*(AF!AJ29*blpkm*IFaf+RTF!AJ29*blpkmrtf*IFrtf)</f>
        <v>1925.0627413089471</v>
      </c>
      <c r="AK29" s="101">
        <f>$B29*$C29*(AF!AK29*blpkm*IFaf+RTF!AK29*blpkmrtf*IFrtf)</f>
        <v>1925.0627413089471</v>
      </c>
      <c r="AL29" s="101">
        <f>$B29*$C29*(AF!AL29*blpkm*IFaf+RTF!AL29*blpkmrtf*IFrtf)</f>
        <v>1925.0627413089471</v>
      </c>
      <c r="AM29" s="101">
        <f>$B29*$C29*(AF!AM29*blpkm*IFaf+RTF!AM29*blpkmrtf*IFrtf)</f>
        <v>1925.0627413089471</v>
      </c>
      <c r="AN29" s="101">
        <f>$B29*$C29*(AF!AN29*blpkm*IFaf+RTF!AN29*blpkmrtf*IFrtf)</f>
        <v>1925.0627413089471</v>
      </c>
      <c r="AO29" s="101">
        <f>$B29*$C29*(AF!AO29*blpkm*IFaf+RTF!AO29*blpkmrtf*IFrtf)</f>
        <v>1925.0627413089471</v>
      </c>
      <c r="AP29" s="101">
        <f>$B29*$C29*(AF!AP29*blpkm*IFaf+RTF!AP29*blpkmrtf*IFrtf)</f>
        <v>1925.0627413089471</v>
      </c>
      <c r="AQ29" s="101">
        <f>$B29*$C29*(AF!AQ29*blpkm*IFaf+RTF!AQ29*blpkmrtf*IFrtf)</f>
        <v>1925.0627413089471</v>
      </c>
      <c r="AR29" s="101">
        <f>$B29*$C29*(AF!AR29*blpkm*IFaf+RTF!AR29*blpkmrtf*IFrtf)</f>
        <v>1925.0627413089471</v>
      </c>
      <c r="AS29" s="101">
        <f>$B29*$C29*(AF!AS29*blpkm*IFaf+RTF!AS29*blpkmrtf*IFrtf)</f>
        <v>1925.0627413089471</v>
      </c>
      <c r="AT29" s="101">
        <f>$B29*$C29*(AF!AT29*blpkm*IFaf*(1-CV!AT$2)+RTF!AT29*blpkmrtf*IFrtf*(1-CV!AT$4))</f>
        <v>869.02314456714475</v>
      </c>
      <c r="AU29" s="91"/>
      <c r="AV29" s="90"/>
      <c r="AW29" s="91"/>
      <c r="AX29" s="91"/>
      <c r="AY29" s="91"/>
      <c r="AZ29" s="91"/>
      <c r="BA29" s="91"/>
      <c r="BB29" s="91"/>
    </row>
    <row r="30" spans="1:54" x14ac:dyDescent="0.25">
      <c r="A30" s="91">
        <f>pipesizes!A23</f>
        <v>219</v>
      </c>
      <c r="B30" s="94">
        <f>pipesizes!N23/1000</f>
        <v>0.56119336137702303</v>
      </c>
      <c r="C30" s="95">
        <f>pipesizes!M23</f>
        <v>36.570262499999998</v>
      </c>
      <c r="D30" s="101">
        <f>$B30*$C30*(AF!D30*blpkm*IFaf+RTF!D30*blpkmrtf*IFrtf)</f>
        <v>4.9937809407198177</v>
      </c>
      <c r="E30" s="101">
        <f>$B30*$C30*(AF!E30*blpkm*IFaf+RTF!E30*blpkmrtf*IFrtf)</f>
        <v>4.9937809407198177</v>
      </c>
      <c r="F30" s="101">
        <f>$B30*$C30*(AF!F30*blpkm*IFaf+RTF!F30*blpkmrtf*IFrtf)</f>
        <v>4.9937809407198177</v>
      </c>
      <c r="G30" s="101">
        <f>$B30*$C30*(AF!G30*blpkm*IFaf+RTF!G30*blpkmrtf*IFrtf)</f>
        <v>4.9937809407198177</v>
      </c>
      <c r="H30" s="101">
        <f>$B30*$C30*(AF!H30*blpkm*IFaf+RTF!H30*blpkmrtf*IFrtf)</f>
        <v>4.9937809407198177</v>
      </c>
      <c r="I30" s="101">
        <f>$B30*$C30*(AF!I30*blpkm*IFaf+RTF!I30*blpkmrtf*IFrtf)</f>
        <v>4.9937809407198177</v>
      </c>
      <c r="J30" s="101">
        <f>$B30*$C30*(AF!J30*blpkm*IFaf+RTF!J30*blpkmrtf*IFrtf)</f>
        <v>4.9937809407198177</v>
      </c>
      <c r="K30" s="101">
        <f>$B30*$C30*(AF!K30*blpkm*IFaf+RTF!K30*blpkmrtf*IFrtf)</f>
        <v>4.9937809407198177</v>
      </c>
      <c r="L30" s="101">
        <f>$B30*$C30*(AF!L30*blpkm*IFaf+RTF!L30*blpkmrtf*IFrtf)</f>
        <v>4.9937809407198177</v>
      </c>
      <c r="M30" s="101">
        <f>$B30*$C30*(AF!M30*blpkm*IFaf+RTF!M30*blpkmrtf*IFrtf)</f>
        <v>4.9937809407198177</v>
      </c>
      <c r="N30" s="101">
        <f>$B30*$C30*(AF!N30*blpkm*IFaf+RTF!N30*blpkmrtf*IFrtf)</f>
        <v>4.9937809407198177</v>
      </c>
      <c r="O30" s="101">
        <f>$B30*$C30*(AF!O30*blpkm*IFaf+RTF!O30*blpkmrtf*IFrtf)</f>
        <v>4.9937809407198177</v>
      </c>
      <c r="P30" s="101">
        <f>$B30*$C30*(AF!P30*blpkm*IFaf+RTF!P30*blpkmrtf*IFrtf)</f>
        <v>4.9937809407198177</v>
      </c>
      <c r="Q30" s="101">
        <f>$B30*$C30*(AF!Q30*blpkm*IFaf+RTF!Q30*blpkmrtf*IFrtf)</f>
        <v>4.9937809407198177</v>
      </c>
      <c r="R30" s="101">
        <f>$B30*$C30*(AF!R30*blpkm*IFaf+RTF!R30*blpkmrtf*IFrtf)</f>
        <v>4.9937809407198177</v>
      </c>
      <c r="S30" s="101">
        <f>$B30*$C30*(AF!S30*blpkm*IFaf+RTF!S30*blpkmrtf*IFrtf)</f>
        <v>4.9937809407198177</v>
      </c>
      <c r="T30" s="101">
        <f>$B30*$C30*(AF!T30*blpkm*IFaf+RTF!T30*blpkmrtf*IFrtf)</f>
        <v>4.9937809407198177</v>
      </c>
      <c r="U30" s="101">
        <f>$B30*$C30*(AF!U30*blpkm*IFaf+RTF!U30*blpkmrtf*IFrtf)</f>
        <v>4.9937809407198177</v>
      </c>
      <c r="V30" s="101">
        <f>$B30*$C30*(AF!V30*blpkm*IFaf+RTF!V30*blpkmrtf*IFrtf)</f>
        <v>4.9937809407198177</v>
      </c>
      <c r="W30" s="101">
        <f>$B30*$C30*(AF!W30*blpkm*IFaf+RTF!W30*blpkmrtf*IFrtf)</f>
        <v>4.9937809407198177</v>
      </c>
      <c r="X30" s="101">
        <f>$B30*$C30*(AF!X30*blpkm*IFaf+RTF!X30*blpkmrtf*IFrtf)</f>
        <v>4.9937809407198177</v>
      </c>
      <c r="Y30" s="101">
        <f>$B30*$C30*(AF!Y30*blpkm*IFaf+RTF!Y30*blpkmrtf*IFrtf)</f>
        <v>4.9937809407198177</v>
      </c>
      <c r="Z30" s="101">
        <f>$B30*$C30*(AF!Z30*blpkm*IFaf+RTF!Z30*blpkmrtf*IFrtf)</f>
        <v>4.9937809407198177</v>
      </c>
      <c r="AA30" s="101">
        <f>$B30*$C30*(AF!AA30*blpkm*IFaf+RTF!AA30*blpkmrtf*IFrtf)</f>
        <v>4.9937809407198177</v>
      </c>
      <c r="AB30" s="101">
        <f>$B30*$C30*(AF!AB30*blpkm*IFaf+RTF!AB30*blpkmrtf*IFrtf)</f>
        <v>4.9937809407198177</v>
      </c>
      <c r="AC30" s="101">
        <f>$B30*$C30*(AF!AC30*blpkm*IFaf+RTF!AC30*blpkmrtf*IFrtf)</f>
        <v>4.9937809407198177</v>
      </c>
      <c r="AD30" s="101">
        <f>$B30*$C30*(AF!AD30*blpkm*IFaf+RTF!AD30*blpkmrtf*IFrtf)</f>
        <v>4.9937809407198177</v>
      </c>
      <c r="AE30" s="101">
        <f>$B30*$C30*(AF!AE30*blpkm*IFaf+RTF!AE30*blpkmrtf*IFrtf)</f>
        <v>4.9937809407198177</v>
      </c>
      <c r="AF30" s="101">
        <f>$B30*$C30*(AF!AF30*blpkm*IFaf+RTF!AF30*blpkmrtf*IFrtf)</f>
        <v>4.9937809407198177</v>
      </c>
      <c r="AG30" s="101">
        <f>$B30*$C30*(AF!AG30*blpkm*IFaf+RTF!AG30*blpkmrtf*IFrtf)</f>
        <v>4.9937809407198177</v>
      </c>
      <c r="AH30" s="101">
        <f>$B30*$C30*(AF!AH30*blpkm*IFaf+RTF!AH30*blpkmrtf*IFrtf)</f>
        <v>4.9937809407198177</v>
      </c>
      <c r="AI30" s="101">
        <f>$B30*$C30*(AF!AI30*blpkm*IFaf+RTF!AI30*blpkmrtf*IFrtf)</f>
        <v>0.91546950321289833</v>
      </c>
      <c r="AJ30" s="101">
        <f>$B30*$C30*(AF!AJ30*blpkm*IFaf+RTF!AJ30*blpkmrtf*IFrtf)</f>
        <v>0.91546950321289833</v>
      </c>
      <c r="AK30" s="101">
        <f>$B30*$C30*(AF!AK30*blpkm*IFaf+RTF!AK30*blpkmrtf*IFrtf)</f>
        <v>0.91546950321289833</v>
      </c>
      <c r="AL30" s="101">
        <f>$B30*$C30*(AF!AL30*blpkm*IFaf+RTF!AL30*blpkmrtf*IFrtf)</f>
        <v>0.91546950321289833</v>
      </c>
      <c r="AM30" s="101">
        <f>$B30*$C30*(AF!AM30*blpkm*IFaf+RTF!AM30*blpkmrtf*IFrtf)</f>
        <v>0.91546950321289833</v>
      </c>
      <c r="AN30" s="101">
        <f>$B30*$C30*(AF!AN30*blpkm*IFaf+RTF!AN30*blpkmrtf*IFrtf)</f>
        <v>0.91546950321289833</v>
      </c>
      <c r="AO30" s="101">
        <f>$B30*$C30*(AF!AO30*blpkm*IFaf+RTF!AO30*blpkmrtf*IFrtf)</f>
        <v>0.91546950321289833</v>
      </c>
      <c r="AP30" s="101">
        <f>$B30*$C30*(AF!AP30*blpkm*IFaf+RTF!AP30*blpkmrtf*IFrtf)</f>
        <v>0.91546950321289833</v>
      </c>
      <c r="AQ30" s="101">
        <f>$B30*$C30*(AF!AQ30*blpkm*IFaf+RTF!AQ30*blpkmrtf*IFrtf)</f>
        <v>0.91546950321289833</v>
      </c>
      <c r="AR30" s="101">
        <f>$B30*$C30*(AF!AR30*blpkm*IFaf+RTF!AR30*blpkmrtf*IFrtf)</f>
        <v>0.91546950321289833</v>
      </c>
      <c r="AS30" s="101">
        <f>$B30*$C30*(AF!AS30*blpkm*IFaf+RTF!AS30*blpkmrtf*IFrtf)</f>
        <v>0.91546950321289833</v>
      </c>
      <c r="AT30" s="101">
        <f>$B30*$C30*(AF!AT30*blpkm*IFaf*(1-CV!AT$2)+RTF!AT30*blpkmrtf*IFrtf*(1-CV!AT$4))</f>
        <v>0.41326662729779418</v>
      </c>
      <c r="AU30" s="91"/>
      <c r="AV30" s="90"/>
      <c r="AW30" s="91"/>
      <c r="AX30" s="91"/>
      <c r="AY30" s="91"/>
      <c r="AZ30" s="91"/>
      <c r="BA30" s="91"/>
      <c r="BB30" s="91"/>
    </row>
    <row r="31" spans="1:54" x14ac:dyDescent="0.25">
      <c r="A31" s="91">
        <f>pipesizes!A24</f>
        <v>225</v>
      </c>
      <c r="B31" s="94">
        <f>pipesizes!N24/1000</f>
        <v>44.800363744324343</v>
      </c>
      <c r="C31" s="95">
        <f>pipesizes!M24</f>
        <v>38.601562499999993</v>
      </c>
      <c r="D31" s="101">
        <f>$B31*$C31*(AF!D31*blpkm*IFaf+RTF!D31*blpkmrtf*IFrtf)</f>
        <v>420.79959123274676</v>
      </c>
      <c r="E31" s="101">
        <f>$B31*$C31*(AF!E31*blpkm*IFaf+RTF!E31*blpkmrtf*IFrtf)</f>
        <v>420.79959123274676</v>
      </c>
      <c r="F31" s="101">
        <f>$B31*$C31*(AF!F31*blpkm*IFaf+RTF!F31*blpkmrtf*IFrtf)</f>
        <v>420.79959123274676</v>
      </c>
      <c r="G31" s="101">
        <f>$B31*$C31*(AF!G31*blpkm*IFaf+RTF!G31*blpkmrtf*IFrtf)</f>
        <v>420.79959123274676</v>
      </c>
      <c r="H31" s="101">
        <f>$B31*$C31*(AF!H31*blpkm*IFaf+RTF!H31*blpkmrtf*IFrtf)</f>
        <v>420.79959123274676</v>
      </c>
      <c r="I31" s="101">
        <f>$B31*$C31*(AF!I31*blpkm*IFaf+RTF!I31*blpkmrtf*IFrtf)</f>
        <v>420.79959123274676</v>
      </c>
      <c r="J31" s="101">
        <f>$B31*$C31*(AF!J31*blpkm*IFaf+RTF!J31*blpkmrtf*IFrtf)</f>
        <v>420.79959123274676</v>
      </c>
      <c r="K31" s="101">
        <f>$B31*$C31*(AF!K31*blpkm*IFaf+RTF!K31*blpkmrtf*IFrtf)</f>
        <v>420.79959123274676</v>
      </c>
      <c r="L31" s="101">
        <f>$B31*$C31*(AF!L31*blpkm*IFaf+RTF!L31*blpkmrtf*IFrtf)</f>
        <v>420.79959123274676</v>
      </c>
      <c r="M31" s="101">
        <f>$B31*$C31*(AF!M31*blpkm*IFaf+RTF!M31*blpkmrtf*IFrtf)</f>
        <v>420.79959123274676</v>
      </c>
      <c r="N31" s="101">
        <f>$B31*$C31*(AF!N31*blpkm*IFaf+RTF!N31*blpkmrtf*IFrtf)</f>
        <v>420.79959123274676</v>
      </c>
      <c r="O31" s="101">
        <f>$B31*$C31*(AF!O31*blpkm*IFaf+RTF!O31*blpkmrtf*IFrtf)</f>
        <v>420.79959123274676</v>
      </c>
      <c r="P31" s="101">
        <f>$B31*$C31*(AF!P31*blpkm*IFaf+RTF!P31*blpkmrtf*IFrtf)</f>
        <v>420.79959123274676</v>
      </c>
      <c r="Q31" s="101">
        <f>$B31*$C31*(AF!Q31*blpkm*IFaf+RTF!Q31*blpkmrtf*IFrtf)</f>
        <v>420.79959123274676</v>
      </c>
      <c r="R31" s="101">
        <f>$B31*$C31*(AF!R31*blpkm*IFaf+RTF!R31*blpkmrtf*IFrtf)</f>
        <v>420.79959123274676</v>
      </c>
      <c r="S31" s="101">
        <f>$B31*$C31*(AF!S31*blpkm*IFaf+RTF!S31*blpkmrtf*IFrtf)</f>
        <v>420.79959123274676</v>
      </c>
      <c r="T31" s="101">
        <f>$B31*$C31*(AF!T31*blpkm*IFaf+RTF!T31*blpkmrtf*IFrtf)</f>
        <v>420.79959123274676</v>
      </c>
      <c r="U31" s="101">
        <f>$B31*$C31*(AF!U31*blpkm*IFaf+RTF!U31*blpkmrtf*IFrtf)</f>
        <v>420.79959123274676</v>
      </c>
      <c r="V31" s="101">
        <f>$B31*$C31*(AF!V31*blpkm*IFaf+RTF!V31*blpkmrtf*IFrtf)</f>
        <v>420.79959123274676</v>
      </c>
      <c r="W31" s="101">
        <f>$B31*$C31*(AF!W31*blpkm*IFaf+RTF!W31*blpkmrtf*IFrtf)</f>
        <v>420.79959123274676</v>
      </c>
      <c r="X31" s="101">
        <f>$B31*$C31*(AF!X31*blpkm*IFaf+RTF!X31*blpkmrtf*IFrtf)</f>
        <v>420.79959123274676</v>
      </c>
      <c r="Y31" s="101">
        <f>$B31*$C31*(AF!Y31*blpkm*IFaf+RTF!Y31*blpkmrtf*IFrtf)</f>
        <v>420.79959123274676</v>
      </c>
      <c r="Z31" s="101">
        <f>$B31*$C31*(AF!Z31*blpkm*IFaf+RTF!Z31*blpkmrtf*IFrtf)</f>
        <v>420.79959123274676</v>
      </c>
      <c r="AA31" s="101">
        <f>$B31*$C31*(AF!AA31*blpkm*IFaf+RTF!AA31*blpkmrtf*IFrtf)</f>
        <v>420.79959123274676</v>
      </c>
      <c r="AB31" s="101">
        <f>$B31*$C31*(AF!AB31*blpkm*IFaf+RTF!AB31*blpkmrtf*IFrtf)</f>
        <v>420.79959123274676</v>
      </c>
      <c r="AC31" s="101">
        <f>$B31*$C31*(AF!AC31*blpkm*IFaf+RTF!AC31*blpkmrtf*IFrtf)</f>
        <v>420.79959123274676</v>
      </c>
      <c r="AD31" s="101">
        <f>$B31*$C31*(AF!AD31*blpkm*IFaf+RTF!AD31*blpkmrtf*IFrtf)</f>
        <v>420.79959123274676</v>
      </c>
      <c r="AE31" s="101">
        <f>$B31*$C31*(AF!AE31*blpkm*IFaf+RTF!AE31*blpkmrtf*IFrtf)</f>
        <v>420.79959123274676</v>
      </c>
      <c r="AF31" s="101">
        <f>$B31*$C31*(AF!AF31*blpkm*IFaf+RTF!AF31*blpkmrtf*IFrtf)</f>
        <v>420.79959123274676</v>
      </c>
      <c r="AG31" s="101">
        <f>$B31*$C31*(AF!AG31*blpkm*IFaf+RTF!AG31*blpkmrtf*IFrtf)</f>
        <v>420.79959123274676</v>
      </c>
      <c r="AH31" s="101">
        <f>$B31*$C31*(AF!AH31*blpkm*IFaf+RTF!AH31*blpkmrtf*IFrtf)</f>
        <v>420.79959123274676</v>
      </c>
      <c r="AI31" s="101">
        <f>$B31*$C31*(AF!AI31*blpkm*IFaf+RTF!AI31*blpkmrtf*IFrtf)</f>
        <v>77.141788418637617</v>
      </c>
      <c r="AJ31" s="101">
        <f>$B31*$C31*(AF!AJ31*blpkm*IFaf+RTF!AJ31*blpkmrtf*IFrtf)</f>
        <v>77.141788418637617</v>
      </c>
      <c r="AK31" s="101">
        <f>$B31*$C31*(AF!AK31*blpkm*IFaf+RTF!AK31*blpkmrtf*IFrtf)</f>
        <v>77.141788418637617</v>
      </c>
      <c r="AL31" s="101">
        <f>$B31*$C31*(AF!AL31*blpkm*IFaf+RTF!AL31*blpkmrtf*IFrtf)</f>
        <v>77.141788418637617</v>
      </c>
      <c r="AM31" s="101">
        <f>$B31*$C31*(AF!AM31*blpkm*IFaf+RTF!AM31*blpkmrtf*IFrtf)</f>
        <v>77.141788418637617</v>
      </c>
      <c r="AN31" s="101">
        <f>$B31*$C31*(AF!AN31*blpkm*IFaf+RTF!AN31*blpkmrtf*IFrtf)</f>
        <v>77.141788418637617</v>
      </c>
      <c r="AO31" s="101">
        <f>$B31*$C31*(AF!AO31*blpkm*IFaf+RTF!AO31*blpkmrtf*IFrtf)</f>
        <v>77.141788418637617</v>
      </c>
      <c r="AP31" s="101">
        <f>$B31*$C31*(AF!AP31*blpkm*IFaf+RTF!AP31*blpkmrtf*IFrtf)</f>
        <v>77.141788418637617</v>
      </c>
      <c r="AQ31" s="101">
        <f>$B31*$C31*(AF!AQ31*blpkm*IFaf+RTF!AQ31*blpkmrtf*IFrtf)</f>
        <v>77.141788418637617</v>
      </c>
      <c r="AR31" s="101">
        <f>$B31*$C31*(AF!AR31*blpkm*IFaf+RTF!AR31*blpkmrtf*IFrtf)</f>
        <v>77.141788418637617</v>
      </c>
      <c r="AS31" s="101">
        <f>$B31*$C31*(AF!AS31*blpkm*IFaf+RTF!AS31*blpkmrtf*IFrtf)</f>
        <v>77.141788418637617</v>
      </c>
      <c r="AT31" s="101">
        <f>$B31*$C31*(AF!AT31*blpkm*IFaf*(1-CV!AT$2)+RTF!AT31*blpkmrtf*IFrtf*(1-CV!AT$4))</f>
        <v>34.823799822501002</v>
      </c>
      <c r="AU31" s="91"/>
      <c r="AV31" s="90"/>
      <c r="AW31" s="91"/>
      <c r="AX31" s="91"/>
      <c r="AY31" s="91"/>
      <c r="AZ31" s="91"/>
      <c r="BA31" s="91"/>
      <c r="BB31" s="91"/>
    </row>
    <row r="32" spans="1:54" x14ac:dyDescent="0.25">
      <c r="A32" s="91">
        <f>pipesizes!A25</f>
        <v>250</v>
      </c>
      <c r="B32" s="94">
        <f>pipesizes!N25/1000</f>
        <v>874.32615677468948</v>
      </c>
      <c r="C32" s="95">
        <f>pipesizes!M25</f>
        <v>47.65625</v>
      </c>
      <c r="D32" s="101">
        <f>$B32*$C32*(AF!D32*blpkm*IFaf+RTF!D32*blpkmrtf*IFrtf)</f>
        <v>10138.69880347855</v>
      </c>
      <c r="E32" s="101">
        <f>$B32*$C32*(AF!E32*blpkm*IFaf+RTF!E32*blpkmrtf*IFrtf)</f>
        <v>10138.69880347855</v>
      </c>
      <c r="F32" s="101">
        <f>$B32*$C32*(AF!F32*blpkm*IFaf+RTF!F32*blpkmrtf*IFrtf)</f>
        <v>10138.69880347855</v>
      </c>
      <c r="G32" s="101">
        <f>$B32*$C32*(AF!G32*blpkm*IFaf+RTF!G32*blpkmrtf*IFrtf)</f>
        <v>10138.69880347855</v>
      </c>
      <c r="H32" s="101">
        <f>$B32*$C32*(AF!H32*blpkm*IFaf+RTF!H32*blpkmrtf*IFrtf)</f>
        <v>10138.69880347855</v>
      </c>
      <c r="I32" s="101">
        <f>$B32*$C32*(AF!I32*blpkm*IFaf+RTF!I32*blpkmrtf*IFrtf)</f>
        <v>10138.69880347855</v>
      </c>
      <c r="J32" s="101">
        <f>$B32*$C32*(AF!J32*blpkm*IFaf+RTF!J32*blpkmrtf*IFrtf)</f>
        <v>10138.69880347855</v>
      </c>
      <c r="K32" s="101">
        <f>$B32*$C32*(AF!K32*blpkm*IFaf+RTF!K32*blpkmrtf*IFrtf)</f>
        <v>10138.69880347855</v>
      </c>
      <c r="L32" s="101">
        <f>$B32*$C32*(AF!L32*blpkm*IFaf+RTF!L32*blpkmrtf*IFrtf)</f>
        <v>10138.69880347855</v>
      </c>
      <c r="M32" s="101">
        <f>$B32*$C32*(AF!M32*blpkm*IFaf+RTF!M32*blpkmrtf*IFrtf)</f>
        <v>10138.69880347855</v>
      </c>
      <c r="N32" s="101">
        <f>$B32*$C32*(AF!N32*blpkm*IFaf+RTF!N32*blpkmrtf*IFrtf)</f>
        <v>10138.69880347855</v>
      </c>
      <c r="O32" s="101">
        <f>$B32*$C32*(AF!O32*blpkm*IFaf+RTF!O32*blpkmrtf*IFrtf)</f>
        <v>10138.69880347855</v>
      </c>
      <c r="P32" s="101">
        <f>$B32*$C32*(AF!P32*blpkm*IFaf+RTF!P32*blpkmrtf*IFrtf)</f>
        <v>10138.69880347855</v>
      </c>
      <c r="Q32" s="101">
        <f>$B32*$C32*(AF!Q32*blpkm*IFaf+RTF!Q32*blpkmrtf*IFrtf)</f>
        <v>10138.69880347855</v>
      </c>
      <c r="R32" s="101">
        <f>$B32*$C32*(AF!R32*blpkm*IFaf+RTF!R32*blpkmrtf*IFrtf)</f>
        <v>10138.69880347855</v>
      </c>
      <c r="S32" s="101">
        <f>$B32*$C32*(AF!S32*blpkm*IFaf+RTF!S32*blpkmrtf*IFrtf)</f>
        <v>10138.69880347855</v>
      </c>
      <c r="T32" s="101">
        <f>$B32*$C32*(AF!T32*blpkm*IFaf+RTF!T32*blpkmrtf*IFrtf)</f>
        <v>10138.69880347855</v>
      </c>
      <c r="U32" s="101">
        <f>$B32*$C32*(AF!U32*blpkm*IFaf+RTF!U32*blpkmrtf*IFrtf)</f>
        <v>10138.69880347855</v>
      </c>
      <c r="V32" s="101">
        <f>$B32*$C32*(AF!V32*blpkm*IFaf+RTF!V32*blpkmrtf*IFrtf)</f>
        <v>10138.69880347855</v>
      </c>
      <c r="W32" s="101">
        <f>$B32*$C32*(AF!W32*blpkm*IFaf+RTF!W32*blpkmrtf*IFrtf)</f>
        <v>10138.69880347855</v>
      </c>
      <c r="X32" s="101">
        <f>$B32*$C32*(AF!X32*blpkm*IFaf+RTF!X32*blpkmrtf*IFrtf)</f>
        <v>10138.69880347855</v>
      </c>
      <c r="Y32" s="101">
        <f>$B32*$C32*(AF!Y32*blpkm*IFaf+RTF!Y32*blpkmrtf*IFrtf)</f>
        <v>10138.69880347855</v>
      </c>
      <c r="Z32" s="101">
        <f>$B32*$C32*(AF!Z32*blpkm*IFaf+RTF!Z32*blpkmrtf*IFrtf)</f>
        <v>10138.69880347855</v>
      </c>
      <c r="AA32" s="101">
        <f>$B32*$C32*(AF!AA32*blpkm*IFaf+RTF!AA32*blpkmrtf*IFrtf)</f>
        <v>10138.69880347855</v>
      </c>
      <c r="AB32" s="101">
        <f>$B32*$C32*(AF!AB32*blpkm*IFaf+RTF!AB32*blpkmrtf*IFrtf)</f>
        <v>10138.69880347855</v>
      </c>
      <c r="AC32" s="101">
        <f>$B32*$C32*(AF!AC32*blpkm*IFaf+RTF!AC32*blpkmrtf*IFrtf)</f>
        <v>1858.6457169480543</v>
      </c>
      <c r="AD32" s="101">
        <f>$B32*$C32*(AF!AD32*blpkm*IFaf+RTF!AD32*blpkmrtf*IFrtf)</f>
        <v>1858.6457169480543</v>
      </c>
      <c r="AE32" s="101">
        <f>$B32*$C32*(AF!AE32*blpkm*IFaf+RTF!AE32*blpkmrtf*IFrtf)</f>
        <v>1858.6457169480543</v>
      </c>
      <c r="AF32" s="101">
        <f>$B32*$C32*(AF!AF32*blpkm*IFaf+RTF!AF32*blpkmrtf*IFrtf)</f>
        <v>1858.6457169480543</v>
      </c>
      <c r="AG32" s="101">
        <f>$B32*$C32*(AF!AG32*blpkm*IFaf+RTF!AG32*blpkmrtf*IFrtf)</f>
        <v>1858.6457169480543</v>
      </c>
      <c r="AH32" s="101">
        <f>$B32*$C32*(AF!AH32*blpkm*IFaf+RTF!AH32*blpkmrtf*IFrtf)</f>
        <v>1858.6457169480543</v>
      </c>
      <c r="AI32" s="101">
        <f>$B32*$C32*(AF!AI32*blpkm*IFaf+RTF!AI32*blpkmrtf*IFrtf)</f>
        <v>1858.6457169480543</v>
      </c>
      <c r="AJ32" s="101">
        <f>$B32*$C32*(AF!AJ32*blpkm*IFaf+RTF!AJ32*blpkmrtf*IFrtf)</f>
        <v>1858.6457169480543</v>
      </c>
      <c r="AK32" s="101">
        <f>$B32*$C32*(AF!AK32*blpkm*IFaf+RTF!AK32*blpkmrtf*IFrtf)</f>
        <v>1858.6457169480543</v>
      </c>
      <c r="AL32" s="101">
        <f>$B32*$C32*(AF!AL32*blpkm*IFaf+RTF!AL32*blpkmrtf*IFrtf)</f>
        <v>1858.6457169480543</v>
      </c>
      <c r="AM32" s="101">
        <f>$B32*$C32*(AF!AM32*blpkm*IFaf+RTF!AM32*blpkmrtf*IFrtf)</f>
        <v>1858.6457169480543</v>
      </c>
      <c r="AN32" s="101">
        <f>$B32*$C32*(AF!AN32*blpkm*IFaf+RTF!AN32*blpkmrtf*IFrtf)</f>
        <v>1858.6457169480543</v>
      </c>
      <c r="AO32" s="101">
        <f>$B32*$C32*(AF!AO32*blpkm*IFaf+RTF!AO32*blpkmrtf*IFrtf)</f>
        <v>1858.6457169480543</v>
      </c>
      <c r="AP32" s="101">
        <f>$B32*$C32*(AF!AP32*blpkm*IFaf+RTF!AP32*blpkmrtf*IFrtf)</f>
        <v>1858.6457169480543</v>
      </c>
      <c r="AQ32" s="101">
        <f>$B32*$C32*(AF!AQ32*blpkm*IFaf+RTF!AQ32*blpkmrtf*IFrtf)</f>
        <v>1858.6457169480543</v>
      </c>
      <c r="AR32" s="101">
        <f>$B32*$C32*(AF!AR32*blpkm*IFaf+RTF!AR32*blpkmrtf*IFrtf)</f>
        <v>1858.6457169480543</v>
      </c>
      <c r="AS32" s="101">
        <f>$B32*$C32*(AF!AS32*blpkm*IFaf+RTF!AS32*blpkmrtf*IFrtf)</f>
        <v>1858.6457169480543</v>
      </c>
      <c r="AT32" s="101">
        <f>$B32*$C32*(AF!AT32*blpkm*IFaf*(1-CV!AT$2)+RTF!AT32*blpkmrtf*IFrtf*(1-CV!AT$4))</f>
        <v>839.04078081122339</v>
      </c>
      <c r="AU32" s="91"/>
      <c r="AV32" s="90"/>
      <c r="AW32" s="91"/>
      <c r="AX32" s="91"/>
      <c r="AY32" s="91"/>
      <c r="AZ32" s="91"/>
      <c r="BA32" s="91"/>
      <c r="BB32" s="91"/>
    </row>
    <row r="33" spans="1:54" x14ac:dyDescent="0.25">
      <c r="A33" s="91">
        <f>pipesizes!A26</f>
        <v>273</v>
      </c>
      <c r="B33" s="94">
        <f>pipesizes!N26/1000</f>
        <v>0.76867328542388003</v>
      </c>
      <c r="C33" s="95">
        <f>pipesizes!M26</f>
        <v>56.828362499999997</v>
      </c>
      <c r="D33" s="101">
        <f>$B33*$C33*(AF!D33*blpkm*IFaf+RTF!D33*blpkmrtf*IFrtf)</f>
        <v>10.62908340170295</v>
      </c>
      <c r="E33" s="101">
        <f>$B33*$C33*(AF!E33*blpkm*IFaf+RTF!E33*blpkmrtf*IFrtf)</f>
        <v>10.62908340170295</v>
      </c>
      <c r="F33" s="101">
        <f>$B33*$C33*(AF!F33*blpkm*IFaf+RTF!F33*blpkmrtf*IFrtf)</f>
        <v>10.62908340170295</v>
      </c>
      <c r="G33" s="101">
        <f>$B33*$C33*(AF!G33*blpkm*IFaf+RTF!G33*blpkmrtf*IFrtf)</f>
        <v>10.62908340170295</v>
      </c>
      <c r="H33" s="101">
        <f>$B33*$C33*(AF!H33*blpkm*IFaf+RTF!H33*blpkmrtf*IFrtf)</f>
        <v>10.62908340170295</v>
      </c>
      <c r="I33" s="101">
        <f>$B33*$C33*(AF!I33*blpkm*IFaf+RTF!I33*blpkmrtf*IFrtf)</f>
        <v>10.62908340170295</v>
      </c>
      <c r="J33" s="101">
        <f>$B33*$C33*(AF!J33*blpkm*IFaf+RTF!J33*blpkmrtf*IFrtf)</f>
        <v>10.62908340170295</v>
      </c>
      <c r="K33" s="101">
        <f>$B33*$C33*(AF!K33*blpkm*IFaf+RTF!K33*blpkmrtf*IFrtf)</f>
        <v>10.62908340170295</v>
      </c>
      <c r="L33" s="101">
        <f>$B33*$C33*(AF!L33*blpkm*IFaf+RTF!L33*blpkmrtf*IFrtf)</f>
        <v>10.62908340170295</v>
      </c>
      <c r="M33" s="101">
        <f>$B33*$C33*(AF!M33*blpkm*IFaf+RTF!M33*blpkmrtf*IFrtf)</f>
        <v>10.62908340170295</v>
      </c>
      <c r="N33" s="101">
        <f>$B33*$C33*(AF!N33*blpkm*IFaf+RTF!N33*blpkmrtf*IFrtf)</f>
        <v>10.62908340170295</v>
      </c>
      <c r="O33" s="101">
        <f>$B33*$C33*(AF!O33*blpkm*IFaf+RTF!O33*blpkmrtf*IFrtf)</f>
        <v>10.62908340170295</v>
      </c>
      <c r="P33" s="101">
        <f>$B33*$C33*(AF!P33*blpkm*IFaf+RTF!P33*blpkmrtf*IFrtf)</f>
        <v>10.62908340170295</v>
      </c>
      <c r="Q33" s="101">
        <f>$B33*$C33*(AF!Q33*blpkm*IFaf+RTF!Q33*blpkmrtf*IFrtf)</f>
        <v>10.62908340170295</v>
      </c>
      <c r="R33" s="101">
        <f>$B33*$C33*(AF!R33*blpkm*IFaf+RTF!R33*blpkmrtf*IFrtf)</f>
        <v>10.62908340170295</v>
      </c>
      <c r="S33" s="101">
        <f>$B33*$C33*(AF!S33*blpkm*IFaf+RTF!S33*blpkmrtf*IFrtf)</f>
        <v>10.62908340170295</v>
      </c>
      <c r="T33" s="101">
        <f>$B33*$C33*(AF!T33*blpkm*IFaf+RTF!T33*blpkmrtf*IFrtf)</f>
        <v>10.62908340170295</v>
      </c>
      <c r="U33" s="101">
        <f>$B33*$C33*(AF!U33*blpkm*IFaf+RTF!U33*blpkmrtf*IFrtf)</f>
        <v>10.62908340170295</v>
      </c>
      <c r="V33" s="101">
        <f>$B33*$C33*(AF!V33*blpkm*IFaf+RTF!V33*blpkmrtf*IFrtf)</f>
        <v>10.62908340170295</v>
      </c>
      <c r="W33" s="101">
        <f>$B33*$C33*(AF!W33*blpkm*IFaf+RTF!W33*blpkmrtf*IFrtf)</f>
        <v>10.62908340170295</v>
      </c>
      <c r="X33" s="101">
        <f>$B33*$C33*(AF!X33*blpkm*IFaf+RTF!X33*blpkmrtf*IFrtf)</f>
        <v>10.62908340170295</v>
      </c>
      <c r="Y33" s="101">
        <f>$B33*$C33*(AF!Y33*blpkm*IFaf+RTF!Y33*blpkmrtf*IFrtf)</f>
        <v>10.62908340170295</v>
      </c>
      <c r="Z33" s="101">
        <f>$B33*$C33*(AF!Z33*blpkm*IFaf+RTF!Z33*blpkmrtf*IFrtf)</f>
        <v>10.62908340170295</v>
      </c>
      <c r="AA33" s="101">
        <f>$B33*$C33*(AF!AA33*blpkm*IFaf+RTF!AA33*blpkmrtf*IFrtf)</f>
        <v>10.62908340170295</v>
      </c>
      <c r="AB33" s="101">
        <f>$B33*$C33*(AF!AB33*blpkm*IFaf+RTF!AB33*blpkmrtf*IFrtf)</f>
        <v>10.62908340170295</v>
      </c>
      <c r="AC33" s="101">
        <f>$B33*$C33*(AF!AC33*blpkm*IFaf+RTF!AC33*blpkmrtf*IFrtf)</f>
        <v>1.9485439623554786</v>
      </c>
      <c r="AD33" s="101">
        <f>$B33*$C33*(AF!AD33*blpkm*IFaf+RTF!AD33*blpkmrtf*IFrtf)</f>
        <v>1.9485439623554786</v>
      </c>
      <c r="AE33" s="101">
        <f>$B33*$C33*(AF!AE33*blpkm*IFaf+RTF!AE33*blpkmrtf*IFrtf)</f>
        <v>1.9485439623554786</v>
      </c>
      <c r="AF33" s="101">
        <f>$B33*$C33*(AF!AF33*blpkm*IFaf+RTF!AF33*blpkmrtf*IFrtf)</f>
        <v>1.9485439623554786</v>
      </c>
      <c r="AG33" s="101">
        <f>$B33*$C33*(AF!AG33*blpkm*IFaf+RTF!AG33*blpkmrtf*IFrtf)</f>
        <v>1.9485439623554786</v>
      </c>
      <c r="AH33" s="101">
        <f>$B33*$C33*(AF!AH33*blpkm*IFaf+RTF!AH33*blpkmrtf*IFrtf)</f>
        <v>1.9485439623554786</v>
      </c>
      <c r="AI33" s="101">
        <f>$B33*$C33*(AF!AI33*blpkm*IFaf+RTF!AI33*blpkmrtf*IFrtf)</f>
        <v>1.9485439623554786</v>
      </c>
      <c r="AJ33" s="101">
        <f>$B33*$C33*(AF!AJ33*blpkm*IFaf+RTF!AJ33*blpkmrtf*IFrtf)</f>
        <v>1.9485439623554786</v>
      </c>
      <c r="AK33" s="101">
        <f>$B33*$C33*(AF!AK33*blpkm*IFaf+RTF!AK33*blpkmrtf*IFrtf)</f>
        <v>1.9485439623554786</v>
      </c>
      <c r="AL33" s="101">
        <f>$B33*$C33*(AF!AL33*blpkm*IFaf+RTF!AL33*blpkmrtf*IFrtf)</f>
        <v>1.9485439623554786</v>
      </c>
      <c r="AM33" s="101">
        <f>$B33*$C33*(AF!AM33*blpkm*IFaf+RTF!AM33*blpkmrtf*IFrtf)</f>
        <v>1.9485439623554786</v>
      </c>
      <c r="AN33" s="101">
        <f>$B33*$C33*(AF!AN33*blpkm*IFaf+RTF!AN33*blpkmrtf*IFrtf)</f>
        <v>1.9485439623554786</v>
      </c>
      <c r="AO33" s="101">
        <f>$B33*$C33*(AF!AO33*blpkm*IFaf+RTF!AO33*blpkmrtf*IFrtf)</f>
        <v>1.9485439623554786</v>
      </c>
      <c r="AP33" s="101">
        <f>$B33*$C33*(AF!AP33*blpkm*IFaf+RTF!AP33*blpkmrtf*IFrtf)</f>
        <v>1.9485439623554786</v>
      </c>
      <c r="AQ33" s="101">
        <f>$B33*$C33*(AF!AQ33*blpkm*IFaf+RTF!AQ33*blpkmrtf*IFrtf)</f>
        <v>1.9485439623554786</v>
      </c>
      <c r="AR33" s="101">
        <f>$B33*$C33*(AF!AR33*blpkm*IFaf+RTF!AR33*blpkmrtf*IFrtf)</f>
        <v>1.9485439623554786</v>
      </c>
      <c r="AS33" s="101">
        <f>$B33*$C33*(AF!AS33*blpkm*IFaf+RTF!AS33*blpkmrtf*IFrtf)</f>
        <v>1.9485439623554786</v>
      </c>
      <c r="AT33" s="101">
        <f>$B33*$C33*(AF!AT33*blpkm*IFaf*(1-CV!AT$2)+RTF!AT33*blpkmrtf*IFrtf*(1-CV!AT$4))</f>
        <v>0.87962317547224544</v>
      </c>
      <c r="AU33" s="91"/>
      <c r="AV33" s="90"/>
      <c r="AW33" s="91"/>
      <c r="AX33" s="91"/>
      <c r="AY33" s="91"/>
      <c r="AZ33" s="91"/>
      <c r="BA33" s="91"/>
      <c r="BB33" s="91"/>
    </row>
    <row r="34" spans="1:54" x14ac:dyDescent="0.25">
      <c r="A34" s="91">
        <f>pipesizes!A27</f>
        <v>280</v>
      </c>
      <c r="B34" s="94">
        <f>pipesizes!N27/1000</f>
        <v>3.4332082333043981</v>
      </c>
      <c r="C34" s="95">
        <f>pipesizes!M27</f>
        <v>59.78</v>
      </c>
      <c r="D34" s="101">
        <f>$B34*$C34*(AF!D34*blpkm*IFaf+RTF!D34*blpkmrtf*IFrtf)</f>
        <v>49.939586369521308</v>
      </c>
      <c r="E34" s="101">
        <f>$B34*$C34*(AF!E34*blpkm*IFaf+RTF!E34*blpkmrtf*IFrtf)</f>
        <v>49.939586369521308</v>
      </c>
      <c r="F34" s="101">
        <f>$B34*$C34*(AF!F34*blpkm*IFaf+RTF!F34*blpkmrtf*IFrtf)</f>
        <v>49.939586369521308</v>
      </c>
      <c r="G34" s="101">
        <f>$B34*$C34*(AF!G34*blpkm*IFaf+RTF!G34*blpkmrtf*IFrtf)</f>
        <v>49.939586369521308</v>
      </c>
      <c r="H34" s="101">
        <f>$B34*$C34*(AF!H34*blpkm*IFaf+RTF!H34*blpkmrtf*IFrtf)</f>
        <v>49.939586369521308</v>
      </c>
      <c r="I34" s="101">
        <f>$B34*$C34*(AF!I34*blpkm*IFaf+RTF!I34*blpkmrtf*IFrtf)</f>
        <v>49.939586369521308</v>
      </c>
      <c r="J34" s="101">
        <f>$B34*$C34*(AF!J34*blpkm*IFaf+RTF!J34*blpkmrtf*IFrtf)</f>
        <v>49.939586369521308</v>
      </c>
      <c r="K34" s="101">
        <f>$B34*$C34*(AF!K34*blpkm*IFaf+RTF!K34*blpkmrtf*IFrtf)</f>
        <v>49.939586369521308</v>
      </c>
      <c r="L34" s="101">
        <f>$B34*$C34*(AF!L34*blpkm*IFaf+RTF!L34*blpkmrtf*IFrtf)</f>
        <v>49.939586369521308</v>
      </c>
      <c r="M34" s="101">
        <f>$B34*$C34*(AF!M34*blpkm*IFaf+RTF!M34*blpkmrtf*IFrtf)</f>
        <v>49.939586369521308</v>
      </c>
      <c r="N34" s="101">
        <f>$B34*$C34*(AF!N34*blpkm*IFaf+RTF!N34*blpkmrtf*IFrtf)</f>
        <v>49.939586369521308</v>
      </c>
      <c r="O34" s="101">
        <f>$B34*$C34*(AF!O34*blpkm*IFaf+RTF!O34*blpkmrtf*IFrtf)</f>
        <v>49.939586369521308</v>
      </c>
      <c r="P34" s="101">
        <f>$B34*$C34*(AF!P34*blpkm*IFaf+RTF!P34*blpkmrtf*IFrtf)</f>
        <v>49.939586369521308</v>
      </c>
      <c r="Q34" s="101">
        <f>$B34*$C34*(AF!Q34*blpkm*IFaf+RTF!Q34*blpkmrtf*IFrtf)</f>
        <v>49.939586369521308</v>
      </c>
      <c r="R34" s="101">
        <f>$B34*$C34*(AF!R34*blpkm*IFaf+RTF!R34*blpkmrtf*IFrtf)</f>
        <v>49.939586369521308</v>
      </c>
      <c r="S34" s="101">
        <f>$B34*$C34*(AF!S34*blpkm*IFaf+RTF!S34*blpkmrtf*IFrtf)</f>
        <v>49.939586369521308</v>
      </c>
      <c r="T34" s="101">
        <f>$B34*$C34*(AF!T34*blpkm*IFaf+RTF!T34*blpkmrtf*IFrtf)</f>
        <v>49.939586369521308</v>
      </c>
      <c r="U34" s="101">
        <f>$B34*$C34*(AF!U34*blpkm*IFaf+RTF!U34*blpkmrtf*IFrtf)</f>
        <v>49.939586369521308</v>
      </c>
      <c r="V34" s="101">
        <f>$B34*$C34*(AF!V34*blpkm*IFaf+RTF!V34*blpkmrtf*IFrtf)</f>
        <v>49.939586369521308</v>
      </c>
      <c r="W34" s="101">
        <f>$B34*$C34*(AF!W34*blpkm*IFaf+RTF!W34*blpkmrtf*IFrtf)</f>
        <v>49.939586369521308</v>
      </c>
      <c r="X34" s="101">
        <f>$B34*$C34*(AF!X34*blpkm*IFaf+RTF!X34*blpkmrtf*IFrtf)</f>
        <v>49.939586369521308</v>
      </c>
      <c r="Y34" s="101">
        <f>$B34*$C34*(AF!Y34*blpkm*IFaf+RTF!Y34*blpkmrtf*IFrtf)</f>
        <v>49.939586369521308</v>
      </c>
      <c r="Z34" s="101">
        <f>$B34*$C34*(AF!Z34*blpkm*IFaf+RTF!Z34*blpkmrtf*IFrtf)</f>
        <v>49.939586369521308</v>
      </c>
      <c r="AA34" s="101">
        <f>$B34*$C34*(AF!AA34*blpkm*IFaf+RTF!AA34*blpkmrtf*IFrtf)</f>
        <v>49.939586369521308</v>
      </c>
      <c r="AB34" s="101">
        <f>$B34*$C34*(AF!AB34*blpkm*IFaf+RTF!AB34*blpkmrtf*IFrtf)</f>
        <v>49.939586369521308</v>
      </c>
      <c r="AC34" s="101">
        <f>$B34*$C34*(AF!AC34*blpkm*IFaf+RTF!AC34*blpkmrtf*IFrtf)</f>
        <v>9.1550207882713703</v>
      </c>
      <c r="AD34" s="101">
        <f>$B34*$C34*(AF!AD34*blpkm*IFaf+RTF!AD34*blpkmrtf*IFrtf)</f>
        <v>9.1550207882713703</v>
      </c>
      <c r="AE34" s="101">
        <f>$B34*$C34*(AF!AE34*blpkm*IFaf+RTF!AE34*blpkmrtf*IFrtf)</f>
        <v>9.1550207882713703</v>
      </c>
      <c r="AF34" s="101">
        <f>$B34*$C34*(AF!AF34*blpkm*IFaf+RTF!AF34*blpkmrtf*IFrtf)</f>
        <v>9.1550207882713703</v>
      </c>
      <c r="AG34" s="101">
        <f>$B34*$C34*(AF!AG34*blpkm*IFaf+RTF!AG34*blpkmrtf*IFrtf)</f>
        <v>9.1550207882713703</v>
      </c>
      <c r="AH34" s="101">
        <f>$B34*$C34*(AF!AH34*blpkm*IFaf+RTF!AH34*blpkmrtf*IFrtf)</f>
        <v>9.1550207882713703</v>
      </c>
      <c r="AI34" s="101">
        <f>$B34*$C34*(AF!AI34*blpkm*IFaf+RTF!AI34*blpkmrtf*IFrtf)</f>
        <v>9.1550207882713703</v>
      </c>
      <c r="AJ34" s="101">
        <f>$B34*$C34*(AF!AJ34*blpkm*IFaf+RTF!AJ34*blpkmrtf*IFrtf)</f>
        <v>9.1550207882713703</v>
      </c>
      <c r="AK34" s="101">
        <f>$B34*$C34*(AF!AK34*blpkm*IFaf+RTF!AK34*blpkmrtf*IFrtf)</f>
        <v>9.1550207882713703</v>
      </c>
      <c r="AL34" s="101">
        <f>$B34*$C34*(AF!AL34*blpkm*IFaf+RTF!AL34*blpkmrtf*IFrtf)</f>
        <v>9.1550207882713703</v>
      </c>
      <c r="AM34" s="101">
        <f>$B34*$C34*(AF!AM34*blpkm*IFaf+RTF!AM34*blpkmrtf*IFrtf)</f>
        <v>9.1550207882713703</v>
      </c>
      <c r="AN34" s="101">
        <f>$B34*$C34*(AF!AN34*blpkm*IFaf+RTF!AN34*blpkmrtf*IFrtf)</f>
        <v>9.1550207882713703</v>
      </c>
      <c r="AO34" s="101">
        <f>$B34*$C34*(AF!AO34*blpkm*IFaf+RTF!AO34*blpkmrtf*IFrtf)</f>
        <v>9.1550207882713703</v>
      </c>
      <c r="AP34" s="101">
        <f>$B34*$C34*(AF!AP34*blpkm*IFaf+RTF!AP34*blpkmrtf*IFrtf)</f>
        <v>9.1550207882713703</v>
      </c>
      <c r="AQ34" s="101">
        <f>$B34*$C34*(AF!AQ34*blpkm*IFaf+RTF!AQ34*blpkmrtf*IFrtf)</f>
        <v>9.1550207882713703</v>
      </c>
      <c r="AR34" s="101">
        <f>$B34*$C34*(AF!AR34*blpkm*IFaf+RTF!AR34*blpkmrtf*IFrtf)</f>
        <v>9.1550207882713703</v>
      </c>
      <c r="AS34" s="101">
        <f>$B34*$C34*(AF!AS34*blpkm*IFaf+RTF!AS34*blpkmrtf*IFrtf)</f>
        <v>9.1550207882713703</v>
      </c>
      <c r="AT34" s="101">
        <f>$B34*$C34*(AF!AT34*blpkm*IFaf*(1-CV!AT$2)+RTF!AT34*blpkmrtf*IFrtf*(1-CV!AT$4))</f>
        <v>4.1328133277316104</v>
      </c>
      <c r="AU34" s="91"/>
      <c r="AV34" s="90"/>
      <c r="AW34" s="91"/>
      <c r="AX34" s="91"/>
      <c r="AY34" s="91"/>
      <c r="AZ34" s="91"/>
      <c r="BA34" s="91"/>
      <c r="BB34" s="91"/>
    </row>
    <row r="35" spans="1:54" x14ac:dyDescent="0.25">
      <c r="A35" s="91">
        <f>pipesizes!A28</f>
        <v>300</v>
      </c>
      <c r="B35" s="94">
        <f>pipesizes!N28/1000</f>
        <v>791.44608352746627</v>
      </c>
      <c r="C35" s="95">
        <f>pipesizes!M28</f>
        <v>68.625</v>
      </c>
      <c r="D35" s="101">
        <f>$B35*$C35*(AF!D35*blpkm*IFaf+RTF!D35*blpkmrtf*IFrtf)</f>
        <v>2422.740897320205</v>
      </c>
      <c r="E35" s="101">
        <f>$B35*$C35*(AF!E35*blpkm*IFaf+RTF!E35*blpkmrtf*IFrtf)</f>
        <v>2422.740897320205</v>
      </c>
      <c r="F35" s="101">
        <f>$B35*$C35*(AF!F35*blpkm*IFaf+RTF!F35*blpkmrtf*IFrtf)</f>
        <v>2422.740897320205</v>
      </c>
      <c r="G35" s="101">
        <f>$B35*$C35*(AF!G35*blpkm*IFaf+RTF!G35*blpkmrtf*IFrtf)</f>
        <v>2422.740897320205</v>
      </c>
      <c r="H35" s="101">
        <f>$B35*$C35*(AF!H35*blpkm*IFaf+RTF!H35*blpkmrtf*IFrtf)</f>
        <v>2422.740897320205</v>
      </c>
      <c r="I35" s="101">
        <f>$B35*$C35*(AF!I35*blpkm*IFaf+RTF!I35*blpkmrtf*IFrtf)</f>
        <v>2422.740897320205</v>
      </c>
      <c r="J35" s="101">
        <f>$B35*$C35*(AF!J35*blpkm*IFaf+RTF!J35*blpkmrtf*IFrtf)</f>
        <v>2422.740897320205</v>
      </c>
      <c r="K35" s="101">
        <f>$B35*$C35*(AF!K35*blpkm*IFaf+RTF!K35*blpkmrtf*IFrtf)</f>
        <v>13215.773190564114</v>
      </c>
      <c r="L35" s="101">
        <f>$B35*$C35*(AF!L35*blpkm*IFaf+RTF!L35*blpkmrtf*IFrtf)</f>
        <v>13215.773190564114</v>
      </c>
      <c r="M35" s="101">
        <f>$B35*$C35*(AF!M35*blpkm*IFaf+RTF!M35*blpkmrtf*IFrtf)</f>
        <v>13215.773190564114</v>
      </c>
      <c r="N35" s="101">
        <f>$B35*$C35*(AF!N35*blpkm*IFaf+RTF!N35*blpkmrtf*IFrtf)</f>
        <v>13215.773190564114</v>
      </c>
      <c r="O35" s="101">
        <f>$B35*$C35*(AF!O35*blpkm*IFaf+RTF!O35*blpkmrtf*IFrtf)</f>
        <v>13215.773190564114</v>
      </c>
      <c r="P35" s="101">
        <f>$B35*$C35*(AF!P35*blpkm*IFaf+RTF!P35*blpkmrtf*IFrtf)</f>
        <v>13215.773190564114</v>
      </c>
      <c r="Q35" s="101">
        <f>$B35*$C35*(AF!Q35*blpkm*IFaf+RTF!Q35*blpkmrtf*IFrtf)</f>
        <v>13215.773190564114</v>
      </c>
      <c r="R35" s="101">
        <f>$B35*$C35*(AF!R35*blpkm*IFaf+RTF!R35*blpkmrtf*IFrtf)</f>
        <v>13215.773190564114</v>
      </c>
      <c r="S35" s="101">
        <f>$B35*$C35*(AF!S35*blpkm*IFaf+RTF!S35*blpkmrtf*IFrtf)</f>
        <v>13215.773190564114</v>
      </c>
      <c r="T35" s="101">
        <f>$B35*$C35*(AF!T35*blpkm*IFaf+RTF!T35*blpkmrtf*IFrtf)</f>
        <v>13215.773190564114</v>
      </c>
      <c r="U35" s="101">
        <f>$B35*$C35*(AF!U35*blpkm*IFaf+RTF!U35*blpkmrtf*IFrtf)</f>
        <v>13215.773190564114</v>
      </c>
      <c r="V35" s="101">
        <f>$B35*$C35*(AF!V35*blpkm*IFaf+RTF!V35*blpkmrtf*IFrtf)</f>
        <v>13215.773190564114</v>
      </c>
      <c r="W35" s="101">
        <f>$B35*$C35*(AF!W35*blpkm*IFaf+RTF!W35*blpkmrtf*IFrtf)</f>
        <v>13215.773190564114</v>
      </c>
      <c r="X35" s="101">
        <f>$B35*$C35*(AF!X35*blpkm*IFaf+RTF!X35*blpkmrtf*IFrtf)</f>
        <v>13215.773190564114</v>
      </c>
      <c r="Y35" s="101">
        <f>$B35*$C35*(AF!Y35*blpkm*IFaf+RTF!Y35*blpkmrtf*IFrtf)</f>
        <v>13215.773190564114</v>
      </c>
      <c r="Z35" s="101">
        <f>$B35*$C35*(AF!Z35*blpkm*IFaf+RTF!Z35*blpkmrtf*IFrtf)</f>
        <v>13215.773190564114</v>
      </c>
      <c r="AA35" s="101">
        <f>$B35*$C35*(AF!AA35*blpkm*IFaf+RTF!AA35*blpkmrtf*IFrtf)</f>
        <v>13215.773190564114</v>
      </c>
      <c r="AB35" s="101">
        <f>$B35*$C35*(AF!AB35*blpkm*IFaf+RTF!AB35*blpkmrtf*IFrtf)</f>
        <v>13215.773190564114</v>
      </c>
      <c r="AC35" s="101">
        <f>$B35*$C35*(AF!AC35*blpkm*IFaf+RTF!AC35*blpkmrtf*IFrtf)</f>
        <v>2422.740897320205</v>
      </c>
      <c r="AD35" s="101">
        <f>$B35*$C35*(AF!AD35*blpkm*IFaf+RTF!AD35*blpkmrtf*IFrtf)</f>
        <v>2422.740897320205</v>
      </c>
      <c r="AE35" s="101">
        <f>$B35*$C35*(AF!AE35*blpkm*IFaf+RTF!AE35*blpkmrtf*IFrtf)</f>
        <v>2422.740897320205</v>
      </c>
      <c r="AF35" s="101">
        <f>$B35*$C35*(AF!AF35*blpkm*IFaf+RTF!AF35*blpkmrtf*IFrtf)</f>
        <v>2422.740897320205</v>
      </c>
      <c r="AG35" s="101">
        <f>$B35*$C35*(AF!AG35*blpkm*IFaf+RTF!AG35*blpkmrtf*IFrtf)</f>
        <v>2422.740897320205</v>
      </c>
      <c r="AH35" s="101">
        <f>$B35*$C35*(AF!AH35*blpkm*IFaf+RTF!AH35*blpkmrtf*IFrtf)</f>
        <v>2422.740897320205</v>
      </c>
      <c r="AI35" s="101">
        <f>$B35*$C35*(AF!AI35*blpkm*IFaf+RTF!AI35*blpkmrtf*IFrtf)</f>
        <v>2422.740897320205</v>
      </c>
      <c r="AJ35" s="101">
        <f>$B35*$C35*(AF!AJ35*blpkm*IFaf+RTF!AJ35*blpkmrtf*IFrtf)</f>
        <v>2422.740897320205</v>
      </c>
      <c r="AK35" s="101">
        <f>$B35*$C35*(AF!AK35*blpkm*IFaf+RTF!AK35*blpkmrtf*IFrtf)</f>
        <v>2422.740897320205</v>
      </c>
      <c r="AL35" s="101">
        <f>$B35*$C35*(AF!AL35*blpkm*IFaf+RTF!AL35*blpkmrtf*IFrtf)</f>
        <v>2422.740897320205</v>
      </c>
      <c r="AM35" s="101">
        <f>$B35*$C35*(AF!AM35*blpkm*IFaf+RTF!AM35*blpkmrtf*IFrtf)</f>
        <v>2422.740897320205</v>
      </c>
      <c r="AN35" s="101">
        <f>$B35*$C35*(AF!AN35*blpkm*IFaf+RTF!AN35*blpkmrtf*IFrtf)</f>
        <v>2422.740897320205</v>
      </c>
      <c r="AO35" s="101">
        <f>$B35*$C35*(AF!AO35*blpkm*IFaf+RTF!AO35*blpkmrtf*IFrtf)</f>
        <v>2422.740897320205</v>
      </c>
      <c r="AP35" s="101">
        <f>$B35*$C35*(AF!AP35*blpkm*IFaf+RTF!AP35*blpkmrtf*IFrtf)</f>
        <v>2422.740897320205</v>
      </c>
      <c r="AQ35" s="101">
        <f>$B35*$C35*(AF!AQ35*blpkm*IFaf+RTF!AQ35*blpkmrtf*IFrtf)</f>
        <v>2422.740897320205</v>
      </c>
      <c r="AR35" s="101">
        <f>$B35*$C35*(AF!AR35*blpkm*IFaf+RTF!AR35*blpkmrtf*IFrtf)</f>
        <v>2422.740897320205</v>
      </c>
      <c r="AS35" s="101">
        <f>$B35*$C35*(AF!AS35*blpkm*IFaf+RTF!AS35*blpkmrtf*IFrtf)</f>
        <v>2422.740897320205</v>
      </c>
      <c r="AT35" s="101">
        <f>$B35*$C35*(AF!AT35*blpkm*IFaf*(1-CV!AT$2)+RTF!AT35*blpkmrtf*IFrtf*(1-CV!AT$4))</f>
        <v>1093.6879447518945</v>
      </c>
      <c r="AU35" s="91"/>
      <c r="AV35" s="90"/>
      <c r="AW35" s="91"/>
      <c r="AX35" s="91"/>
      <c r="AY35" s="91"/>
      <c r="AZ35" s="91"/>
      <c r="BA35" s="91"/>
      <c r="BB35" s="91"/>
    </row>
    <row r="36" spans="1:54" x14ac:dyDescent="0.25">
      <c r="A36" s="91">
        <f>pipesizes!A29</f>
        <v>315</v>
      </c>
      <c r="B36" s="94">
        <f>pipesizes!N29/1000</f>
        <v>14.802664690366782</v>
      </c>
      <c r="C36" s="95">
        <f>pipesizes!M29</f>
        <v>75.65906249999999</v>
      </c>
      <c r="D36" s="101">
        <f>$B36*$C36*(AF!D36*blpkm*IFaf+RTF!D36*blpkmrtf*IFrtf)</f>
        <v>49.957895583674059</v>
      </c>
      <c r="E36" s="101">
        <f>$B36*$C36*(AF!E36*blpkm*IFaf+RTF!E36*blpkmrtf*IFrtf)</f>
        <v>49.957895583674059</v>
      </c>
      <c r="F36" s="101">
        <f>$B36*$C36*(AF!F36*blpkm*IFaf+RTF!F36*blpkmrtf*IFrtf)</f>
        <v>49.957895583674059</v>
      </c>
      <c r="G36" s="101">
        <f>$B36*$C36*(AF!G36*blpkm*IFaf+RTF!G36*blpkmrtf*IFrtf)</f>
        <v>49.957895583674059</v>
      </c>
      <c r="H36" s="101">
        <f>$B36*$C36*(AF!H36*blpkm*IFaf+RTF!H36*blpkmrtf*IFrtf)</f>
        <v>49.957895583674059</v>
      </c>
      <c r="I36" s="101">
        <f>$B36*$C36*(AF!I36*blpkm*IFaf+RTF!I36*blpkmrtf*IFrtf)</f>
        <v>49.957895583674059</v>
      </c>
      <c r="J36" s="101">
        <f>$B36*$C36*(AF!J36*blpkm*IFaf+RTF!J36*blpkmrtf*IFrtf)</f>
        <v>49.957895583674059</v>
      </c>
      <c r="K36" s="101">
        <f>$B36*$C36*(AF!K36*blpkm*IFaf+RTF!K36*blpkmrtf*IFrtf)</f>
        <v>272.51457959949585</v>
      </c>
      <c r="L36" s="101">
        <f>$B36*$C36*(AF!L36*blpkm*IFaf+RTF!L36*blpkmrtf*IFrtf)</f>
        <v>272.51457959949585</v>
      </c>
      <c r="M36" s="101">
        <f>$B36*$C36*(AF!M36*blpkm*IFaf+RTF!M36*blpkmrtf*IFrtf)</f>
        <v>272.51457959949585</v>
      </c>
      <c r="N36" s="101">
        <f>$B36*$C36*(AF!N36*blpkm*IFaf+RTF!N36*blpkmrtf*IFrtf)</f>
        <v>272.51457959949585</v>
      </c>
      <c r="O36" s="101">
        <f>$B36*$C36*(AF!O36*blpkm*IFaf+RTF!O36*blpkmrtf*IFrtf)</f>
        <v>272.51457959949585</v>
      </c>
      <c r="P36" s="101">
        <f>$B36*$C36*(AF!P36*blpkm*IFaf+RTF!P36*blpkmrtf*IFrtf)</f>
        <v>272.51457959949585</v>
      </c>
      <c r="Q36" s="101">
        <f>$B36*$C36*(AF!Q36*blpkm*IFaf+RTF!Q36*blpkmrtf*IFrtf)</f>
        <v>272.51457959949585</v>
      </c>
      <c r="R36" s="101">
        <f>$B36*$C36*(AF!R36*blpkm*IFaf+RTF!R36*blpkmrtf*IFrtf)</f>
        <v>272.51457959949585</v>
      </c>
      <c r="S36" s="101">
        <f>$B36*$C36*(AF!S36*blpkm*IFaf+RTF!S36*blpkmrtf*IFrtf)</f>
        <v>272.51457959949585</v>
      </c>
      <c r="T36" s="101">
        <f>$B36*$C36*(AF!T36*blpkm*IFaf+RTF!T36*blpkmrtf*IFrtf)</f>
        <v>272.51457959949585</v>
      </c>
      <c r="U36" s="101">
        <f>$B36*$C36*(AF!U36*blpkm*IFaf+RTF!U36*blpkmrtf*IFrtf)</f>
        <v>272.51457959949585</v>
      </c>
      <c r="V36" s="101">
        <f>$B36*$C36*(AF!V36*blpkm*IFaf+RTF!V36*blpkmrtf*IFrtf)</f>
        <v>272.51457959949585</v>
      </c>
      <c r="W36" s="101">
        <f>$B36*$C36*(AF!W36*blpkm*IFaf+RTF!W36*blpkmrtf*IFrtf)</f>
        <v>272.51457959949585</v>
      </c>
      <c r="X36" s="101">
        <f>$B36*$C36*(AF!X36*blpkm*IFaf+RTF!X36*blpkmrtf*IFrtf)</f>
        <v>272.51457959949585</v>
      </c>
      <c r="Y36" s="101">
        <f>$B36*$C36*(AF!Y36*blpkm*IFaf+RTF!Y36*blpkmrtf*IFrtf)</f>
        <v>272.51457959949585</v>
      </c>
      <c r="Z36" s="101">
        <f>$B36*$C36*(AF!Z36*blpkm*IFaf+RTF!Z36*blpkmrtf*IFrtf)</f>
        <v>272.51457959949585</v>
      </c>
      <c r="AA36" s="101">
        <f>$B36*$C36*(AF!AA36*blpkm*IFaf+RTF!AA36*blpkmrtf*IFrtf)</f>
        <v>272.51457959949585</v>
      </c>
      <c r="AB36" s="101">
        <f>$B36*$C36*(AF!AB36*blpkm*IFaf+RTF!AB36*blpkmrtf*IFrtf)</f>
        <v>272.51457959949585</v>
      </c>
      <c r="AC36" s="101">
        <f>$B36*$C36*(AF!AC36*blpkm*IFaf+RTF!AC36*blpkmrtf*IFrtf)</f>
        <v>49.957895583674059</v>
      </c>
      <c r="AD36" s="101">
        <f>$B36*$C36*(AF!AD36*blpkm*IFaf+RTF!AD36*blpkmrtf*IFrtf)</f>
        <v>49.957895583674059</v>
      </c>
      <c r="AE36" s="101">
        <f>$B36*$C36*(AF!AE36*blpkm*IFaf+RTF!AE36*blpkmrtf*IFrtf)</f>
        <v>49.957895583674059</v>
      </c>
      <c r="AF36" s="101">
        <f>$B36*$C36*(AF!AF36*blpkm*IFaf+RTF!AF36*blpkmrtf*IFrtf)</f>
        <v>49.957895583674059</v>
      </c>
      <c r="AG36" s="101">
        <f>$B36*$C36*(AF!AG36*blpkm*IFaf+RTF!AG36*blpkmrtf*IFrtf)</f>
        <v>49.957895583674059</v>
      </c>
      <c r="AH36" s="101">
        <f>$B36*$C36*(AF!AH36*blpkm*IFaf+RTF!AH36*blpkmrtf*IFrtf)</f>
        <v>49.957895583674059</v>
      </c>
      <c r="AI36" s="101">
        <f>$B36*$C36*(AF!AI36*blpkm*IFaf+RTF!AI36*blpkmrtf*IFrtf)</f>
        <v>49.957895583674059</v>
      </c>
      <c r="AJ36" s="101">
        <f>$B36*$C36*(AF!AJ36*blpkm*IFaf+RTF!AJ36*blpkmrtf*IFrtf)</f>
        <v>49.957895583674059</v>
      </c>
      <c r="AK36" s="101">
        <f>$B36*$C36*(AF!AK36*blpkm*IFaf+RTF!AK36*blpkmrtf*IFrtf)</f>
        <v>49.957895583674059</v>
      </c>
      <c r="AL36" s="101">
        <f>$B36*$C36*(AF!AL36*blpkm*IFaf+RTF!AL36*blpkmrtf*IFrtf)</f>
        <v>49.957895583674059</v>
      </c>
      <c r="AM36" s="101">
        <f>$B36*$C36*(AF!AM36*blpkm*IFaf+RTF!AM36*blpkmrtf*IFrtf)</f>
        <v>49.957895583674059</v>
      </c>
      <c r="AN36" s="101">
        <f>$B36*$C36*(AF!AN36*blpkm*IFaf+RTF!AN36*blpkmrtf*IFrtf)</f>
        <v>49.957895583674059</v>
      </c>
      <c r="AO36" s="101">
        <f>$B36*$C36*(AF!AO36*blpkm*IFaf+RTF!AO36*blpkmrtf*IFrtf)</f>
        <v>49.957895583674059</v>
      </c>
      <c r="AP36" s="101">
        <f>$B36*$C36*(AF!AP36*blpkm*IFaf+RTF!AP36*blpkmrtf*IFrtf)</f>
        <v>49.957895583674059</v>
      </c>
      <c r="AQ36" s="101">
        <f>$B36*$C36*(AF!AQ36*blpkm*IFaf+RTF!AQ36*blpkmrtf*IFrtf)</f>
        <v>49.957895583674059</v>
      </c>
      <c r="AR36" s="101">
        <f>$B36*$C36*(AF!AR36*blpkm*IFaf+RTF!AR36*blpkmrtf*IFrtf)</f>
        <v>49.957895583674059</v>
      </c>
      <c r="AS36" s="101">
        <f>$B36*$C36*(AF!AS36*blpkm*IFaf+RTF!AS36*blpkmrtf*IFrtf)</f>
        <v>49.957895583674059</v>
      </c>
      <c r="AT36" s="101">
        <f>$B36*$C36*(AF!AT36*blpkm*IFaf*(1-CV!AT$2)+RTF!AT36*blpkmrtf*IFrtf*(1-CV!AT$4))</f>
        <v>22.552287042115701</v>
      </c>
      <c r="AU36" s="91"/>
      <c r="AV36" s="90"/>
      <c r="AW36" s="91"/>
      <c r="AX36" s="91"/>
      <c r="AY36" s="91"/>
      <c r="AZ36" s="91"/>
      <c r="BA36" s="91"/>
      <c r="BB36" s="91"/>
    </row>
    <row r="37" spans="1:54" x14ac:dyDescent="0.25">
      <c r="A37" s="91">
        <f>pipesizes!A30</f>
        <v>324</v>
      </c>
      <c r="B37" s="94">
        <f>pipesizes!N30/1000</f>
        <v>0.32952793326036994</v>
      </c>
      <c r="C37" s="95">
        <f>pipesizes!M30</f>
        <v>80.044200000000004</v>
      </c>
      <c r="D37" s="101">
        <f>$B37*$C37*(AF!D37*blpkm*IFaf+RTF!D37*blpkmrtf*IFrtf)</f>
        <v>1.1765906198039535</v>
      </c>
      <c r="E37" s="101">
        <f>$B37*$C37*(AF!E37*blpkm*IFaf+RTF!E37*blpkmrtf*IFrtf)</f>
        <v>1.1765906198039535</v>
      </c>
      <c r="F37" s="101">
        <f>$B37*$C37*(AF!F37*blpkm*IFaf+RTF!F37*blpkmrtf*IFrtf)</f>
        <v>1.1765906198039535</v>
      </c>
      <c r="G37" s="101">
        <f>$B37*$C37*(AF!G37*blpkm*IFaf+RTF!G37*blpkmrtf*IFrtf)</f>
        <v>1.1765906198039535</v>
      </c>
      <c r="H37" s="101">
        <f>$B37*$C37*(AF!H37*blpkm*IFaf+RTF!H37*blpkmrtf*IFrtf)</f>
        <v>1.1765906198039535</v>
      </c>
      <c r="I37" s="101">
        <f>$B37*$C37*(AF!I37*blpkm*IFaf+RTF!I37*blpkmrtf*IFrtf)</f>
        <v>1.1765906198039535</v>
      </c>
      <c r="J37" s="101">
        <f>$B37*$C37*(AF!J37*blpkm*IFaf+RTF!J37*blpkmrtf*IFrtf)</f>
        <v>1.1765906198039535</v>
      </c>
      <c r="K37" s="101">
        <f>$B37*$C37*(AF!K37*blpkm*IFaf+RTF!K37*blpkmrtf*IFrtf)</f>
        <v>6.4181666255246999</v>
      </c>
      <c r="L37" s="101">
        <f>$B37*$C37*(AF!L37*blpkm*IFaf+RTF!L37*blpkmrtf*IFrtf)</f>
        <v>6.4181666255246999</v>
      </c>
      <c r="M37" s="101">
        <f>$B37*$C37*(AF!M37*blpkm*IFaf+RTF!M37*blpkmrtf*IFrtf)</f>
        <v>6.4181666255246999</v>
      </c>
      <c r="N37" s="101">
        <f>$B37*$C37*(AF!N37*blpkm*IFaf+RTF!N37*blpkmrtf*IFrtf)</f>
        <v>6.4181666255246999</v>
      </c>
      <c r="O37" s="101">
        <f>$B37*$C37*(AF!O37*blpkm*IFaf+RTF!O37*blpkmrtf*IFrtf)</f>
        <v>6.4181666255246999</v>
      </c>
      <c r="P37" s="101">
        <f>$B37*$C37*(AF!P37*blpkm*IFaf+RTF!P37*blpkmrtf*IFrtf)</f>
        <v>6.4181666255246999</v>
      </c>
      <c r="Q37" s="101">
        <f>$B37*$C37*(AF!Q37*blpkm*IFaf+RTF!Q37*blpkmrtf*IFrtf)</f>
        <v>6.4181666255246999</v>
      </c>
      <c r="R37" s="101">
        <f>$B37*$C37*(AF!R37*blpkm*IFaf+RTF!R37*blpkmrtf*IFrtf)</f>
        <v>6.4181666255246999</v>
      </c>
      <c r="S37" s="101">
        <f>$B37*$C37*(AF!S37*blpkm*IFaf+RTF!S37*blpkmrtf*IFrtf)</f>
        <v>6.4181666255246999</v>
      </c>
      <c r="T37" s="101">
        <f>$B37*$C37*(AF!T37*blpkm*IFaf+RTF!T37*blpkmrtf*IFrtf)</f>
        <v>6.4181666255246999</v>
      </c>
      <c r="U37" s="101">
        <f>$B37*$C37*(AF!U37*blpkm*IFaf+RTF!U37*blpkmrtf*IFrtf)</f>
        <v>6.4181666255246999</v>
      </c>
      <c r="V37" s="101">
        <f>$B37*$C37*(AF!V37*blpkm*IFaf+RTF!V37*blpkmrtf*IFrtf)</f>
        <v>6.4181666255246999</v>
      </c>
      <c r="W37" s="101">
        <f>$B37*$C37*(AF!W37*blpkm*IFaf+RTF!W37*blpkmrtf*IFrtf)</f>
        <v>6.4181666255246999</v>
      </c>
      <c r="X37" s="101">
        <f>$B37*$C37*(AF!X37*blpkm*IFaf+RTF!X37*blpkmrtf*IFrtf)</f>
        <v>6.4181666255246999</v>
      </c>
      <c r="Y37" s="101">
        <f>$B37*$C37*(AF!Y37*blpkm*IFaf+RTF!Y37*blpkmrtf*IFrtf)</f>
        <v>6.4181666255246999</v>
      </c>
      <c r="Z37" s="101">
        <f>$B37*$C37*(AF!Z37*blpkm*IFaf+RTF!Z37*blpkmrtf*IFrtf)</f>
        <v>6.4181666255246999</v>
      </c>
      <c r="AA37" s="101">
        <f>$B37*$C37*(AF!AA37*blpkm*IFaf+RTF!AA37*blpkmrtf*IFrtf)</f>
        <v>6.4181666255246999</v>
      </c>
      <c r="AB37" s="101">
        <f>$B37*$C37*(AF!AB37*blpkm*IFaf+RTF!AB37*blpkmrtf*IFrtf)</f>
        <v>6.4181666255246999</v>
      </c>
      <c r="AC37" s="101">
        <f>$B37*$C37*(AF!AC37*blpkm*IFaf+RTF!AC37*blpkmrtf*IFrtf)</f>
        <v>1.1765906198039535</v>
      </c>
      <c r="AD37" s="101">
        <f>$B37*$C37*(AF!AD37*blpkm*IFaf+RTF!AD37*blpkmrtf*IFrtf)</f>
        <v>1.1765906198039535</v>
      </c>
      <c r="AE37" s="101">
        <f>$B37*$C37*(AF!AE37*blpkm*IFaf+RTF!AE37*blpkmrtf*IFrtf)</f>
        <v>1.1765906198039535</v>
      </c>
      <c r="AF37" s="101">
        <f>$B37*$C37*(AF!AF37*blpkm*IFaf+RTF!AF37*blpkmrtf*IFrtf)</f>
        <v>1.1765906198039535</v>
      </c>
      <c r="AG37" s="101">
        <f>$B37*$C37*(AF!AG37*blpkm*IFaf+RTF!AG37*blpkmrtf*IFrtf)</f>
        <v>1.1765906198039535</v>
      </c>
      <c r="AH37" s="101">
        <f>$B37*$C37*(AF!AH37*blpkm*IFaf+RTF!AH37*blpkmrtf*IFrtf)</f>
        <v>1.1765906198039535</v>
      </c>
      <c r="AI37" s="101">
        <f>$B37*$C37*(AF!AI37*blpkm*IFaf+RTF!AI37*blpkmrtf*IFrtf)</f>
        <v>1.1765906198039535</v>
      </c>
      <c r="AJ37" s="101">
        <f>$B37*$C37*(AF!AJ37*blpkm*IFaf+RTF!AJ37*blpkmrtf*IFrtf)</f>
        <v>1.1765906198039535</v>
      </c>
      <c r="AK37" s="101">
        <f>$B37*$C37*(AF!AK37*blpkm*IFaf+RTF!AK37*blpkmrtf*IFrtf)</f>
        <v>1.1765906198039535</v>
      </c>
      <c r="AL37" s="101">
        <f>$B37*$C37*(AF!AL37*blpkm*IFaf+RTF!AL37*blpkmrtf*IFrtf)</f>
        <v>1.1765906198039535</v>
      </c>
      <c r="AM37" s="101">
        <f>$B37*$C37*(AF!AM37*blpkm*IFaf+RTF!AM37*blpkmrtf*IFrtf)</f>
        <v>1.1765906198039535</v>
      </c>
      <c r="AN37" s="101">
        <f>$B37*$C37*(AF!AN37*blpkm*IFaf+RTF!AN37*blpkmrtf*IFrtf)</f>
        <v>1.1765906198039535</v>
      </c>
      <c r="AO37" s="101">
        <f>$B37*$C37*(AF!AO37*blpkm*IFaf+RTF!AO37*blpkmrtf*IFrtf)</f>
        <v>1.1765906198039535</v>
      </c>
      <c r="AP37" s="101">
        <f>$B37*$C37*(AF!AP37*blpkm*IFaf+RTF!AP37*blpkmrtf*IFrtf)</f>
        <v>1.1765906198039535</v>
      </c>
      <c r="AQ37" s="101">
        <f>$B37*$C37*(AF!AQ37*blpkm*IFaf+RTF!AQ37*blpkmrtf*IFrtf)</f>
        <v>1.1765906198039535</v>
      </c>
      <c r="AR37" s="101">
        <f>$B37*$C37*(AF!AR37*blpkm*IFaf+RTF!AR37*blpkmrtf*IFrtf)</f>
        <v>1.1765906198039535</v>
      </c>
      <c r="AS37" s="101">
        <f>$B37*$C37*(AF!AS37*blpkm*IFaf+RTF!AS37*blpkmrtf*IFrtf)</f>
        <v>1.1765906198039535</v>
      </c>
      <c r="AT37" s="101">
        <f>$B37*$C37*(AF!AT37*blpkm*IFaf*(1-CV!AT$2)+RTF!AT37*blpkmrtf*IFrtf*(1-CV!AT$4))</f>
        <v>0.53114345748284486</v>
      </c>
      <c r="AU37" s="91"/>
      <c r="AV37" s="90"/>
      <c r="AW37" s="91"/>
      <c r="AX37" s="91"/>
      <c r="AY37" s="91"/>
      <c r="AZ37" s="91"/>
      <c r="BA37" s="91"/>
      <c r="BB37" s="91"/>
    </row>
    <row r="38" spans="1:54" x14ac:dyDescent="0.25">
      <c r="A38" s="91">
        <f>pipesizes!A31</f>
        <v>350</v>
      </c>
      <c r="B38" s="94">
        <f>pipesizes!N31/1000</f>
        <v>2.9567365128330001E-2</v>
      </c>
      <c r="C38" s="95">
        <f>pipesizes!M31</f>
        <v>93.40625</v>
      </c>
      <c r="D38" s="101">
        <f>$B38*$C38*(AF!D38*blpkm*IFaf+RTF!D38*blpkmrtf*IFrtf)</f>
        <v>0.12319464769242662</v>
      </c>
      <c r="E38" s="101">
        <f>$B38*$C38*(AF!E38*blpkm*IFaf+RTF!E38*blpkmrtf*IFrtf)</f>
        <v>0.12319464769242662</v>
      </c>
      <c r="F38" s="101">
        <f>$B38*$C38*(AF!F38*blpkm*IFaf+RTF!F38*blpkmrtf*IFrtf)</f>
        <v>0.12319464769242662</v>
      </c>
      <c r="G38" s="101">
        <f>$B38*$C38*(AF!G38*blpkm*IFaf+RTF!G38*blpkmrtf*IFrtf)</f>
        <v>0.12319464769242662</v>
      </c>
      <c r="H38" s="101">
        <f>$B38*$C38*(AF!H38*blpkm*IFaf+RTF!H38*blpkmrtf*IFrtf)</f>
        <v>0.12319464769242662</v>
      </c>
      <c r="I38" s="101">
        <f>$B38*$C38*(AF!I38*blpkm*IFaf+RTF!I38*blpkmrtf*IFrtf)</f>
        <v>0.12319464769242662</v>
      </c>
      <c r="J38" s="101">
        <f>$B38*$C38*(AF!J38*blpkm*IFaf+RTF!J38*blpkmrtf*IFrtf)</f>
        <v>0.12319464769242662</v>
      </c>
      <c r="K38" s="101">
        <f>$B38*$C38*(AF!K38*blpkm*IFaf+RTF!K38*blpkmrtf*IFrtf)</f>
        <v>0.67201264650108439</v>
      </c>
      <c r="L38" s="101">
        <f>$B38*$C38*(AF!L38*blpkm*IFaf+RTF!L38*blpkmrtf*IFrtf)</f>
        <v>0.67201264650108439</v>
      </c>
      <c r="M38" s="101">
        <f>$B38*$C38*(AF!M38*blpkm*IFaf+RTF!M38*blpkmrtf*IFrtf)</f>
        <v>0.67201264650108439</v>
      </c>
      <c r="N38" s="101">
        <f>$B38*$C38*(AF!N38*blpkm*IFaf+RTF!N38*blpkmrtf*IFrtf)</f>
        <v>0.67201264650108439</v>
      </c>
      <c r="O38" s="101">
        <f>$B38*$C38*(AF!O38*blpkm*IFaf+RTF!O38*blpkmrtf*IFrtf)</f>
        <v>0.67201264650108439</v>
      </c>
      <c r="P38" s="101">
        <f>$B38*$C38*(AF!P38*blpkm*IFaf+RTF!P38*blpkmrtf*IFrtf)</f>
        <v>0.67201264650108439</v>
      </c>
      <c r="Q38" s="101">
        <f>$B38*$C38*(AF!Q38*blpkm*IFaf+RTF!Q38*blpkmrtf*IFrtf)</f>
        <v>0.67201264650108439</v>
      </c>
      <c r="R38" s="101">
        <f>$B38*$C38*(AF!R38*blpkm*IFaf+RTF!R38*blpkmrtf*IFrtf)</f>
        <v>0.67201264650108439</v>
      </c>
      <c r="S38" s="101">
        <f>$B38*$C38*(AF!S38*blpkm*IFaf+RTF!S38*blpkmrtf*IFrtf)</f>
        <v>0.67201264650108439</v>
      </c>
      <c r="T38" s="101">
        <f>$B38*$C38*(AF!T38*blpkm*IFaf+RTF!T38*blpkmrtf*IFrtf)</f>
        <v>0.67201264650108439</v>
      </c>
      <c r="U38" s="101">
        <f>$B38*$C38*(AF!U38*blpkm*IFaf+RTF!U38*blpkmrtf*IFrtf)</f>
        <v>0.67201264650108439</v>
      </c>
      <c r="V38" s="101">
        <f>$B38*$C38*(AF!V38*blpkm*IFaf+RTF!V38*blpkmrtf*IFrtf)</f>
        <v>0.67201264650108439</v>
      </c>
      <c r="W38" s="101">
        <f>$B38*$C38*(AF!W38*blpkm*IFaf+RTF!W38*blpkmrtf*IFrtf)</f>
        <v>0.67201264650108439</v>
      </c>
      <c r="X38" s="101">
        <f>$B38*$C38*(AF!X38*blpkm*IFaf+RTF!X38*blpkmrtf*IFrtf)</f>
        <v>0.67201264650108439</v>
      </c>
      <c r="Y38" s="101">
        <f>$B38*$C38*(AF!Y38*blpkm*IFaf+RTF!Y38*blpkmrtf*IFrtf)</f>
        <v>0.67201264650108439</v>
      </c>
      <c r="Z38" s="101">
        <f>$B38*$C38*(AF!Z38*blpkm*IFaf+RTF!Z38*blpkmrtf*IFrtf)</f>
        <v>0.67201264650108439</v>
      </c>
      <c r="AA38" s="101">
        <f>$B38*$C38*(AF!AA38*blpkm*IFaf+RTF!AA38*blpkmrtf*IFrtf)</f>
        <v>0.67201264650108439</v>
      </c>
      <c r="AB38" s="101">
        <f>$B38*$C38*(AF!AB38*blpkm*IFaf+RTF!AB38*blpkmrtf*IFrtf)</f>
        <v>0.67201264650108439</v>
      </c>
      <c r="AC38" s="101">
        <f>$B38*$C38*(AF!AC38*blpkm*IFaf+RTF!AC38*blpkmrtf*IFrtf)</f>
        <v>0.12319464769242662</v>
      </c>
      <c r="AD38" s="101">
        <f>$B38*$C38*(AF!AD38*blpkm*IFaf+RTF!AD38*blpkmrtf*IFrtf)</f>
        <v>0.12319464769242662</v>
      </c>
      <c r="AE38" s="101">
        <f>$B38*$C38*(AF!AE38*blpkm*IFaf+RTF!AE38*blpkmrtf*IFrtf)</f>
        <v>0.12319464769242662</v>
      </c>
      <c r="AF38" s="101">
        <f>$B38*$C38*(AF!AF38*blpkm*IFaf+RTF!AF38*blpkmrtf*IFrtf)</f>
        <v>0.12319464769242662</v>
      </c>
      <c r="AG38" s="101">
        <f>$B38*$C38*(AF!AG38*blpkm*IFaf+RTF!AG38*blpkmrtf*IFrtf)</f>
        <v>0.12319464769242662</v>
      </c>
      <c r="AH38" s="101">
        <f>$B38*$C38*(AF!AH38*blpkm*IFaf+RTF!AH38*blpkmrtf*IFrtf)</f>
        <v>0.12319464769242662</v>
      </c>
      <c r="AI38" s="101">
        <f>$B38*$C38*(AF!AI38*blpkm*IFaf+RTF!AI38*blpkmrtf*IFrtf)</f>
        <v>0.12319464769242662</v>
      </c>
      <c r="AJ38" s="101">
        <f>$B38*$C38*(AF!AJ38*blpkm*IFaf+RTF!AJ38*blpkmrtf*IFrtf)</f>
        <v>0.12319464769242662</v>
      </c>
      <c r="AK38" s="101">
        <f>$B38*$C38*(AF!AK38*blpkm*IFaf+RTF!AK38*blpkmrtf*IFrtf)</f>
        <v>0.12319464769242662</v>
      </c>
      <c r="AL38" s="101">
        <f>$B38*$C38*(AF!AL38*blpkm*IFaf+RTF!AL38*blpkmrtf*IFrtf)</f>
        <v>0.12319464769242662</v>
      </c>
      <c r="AM38" s="101">
        <f>$B38*$C38*(AF!AM38*blpkm*IFaf+RTF!AM38*blpkmrtf*IFrtf)</f>
        <v>0.12319464769242662</v>
      </c>
      <c r="AN38" s="101">
        <f>$B38*$C38*(AF!AN38*blpkm*IFaf+RTF!AN38*blpkmrtf*IFrtf)</f>
        <v>0.12319464769242662</v>
      </c>
      <c r="AO38" s="101">
        <f>$B38*$C38*(AF!AO38*blpkm*IFaf+RTF!AO38*blpkmrtf*IFrtf)</f>
        <v>0.12319464769242662</v>
      </c>
      <c r="AP38" s="101">
        <f>$B38*$C38*(AF!AP38*blpkm*IFaf+RTF!AP38*blpkmrtf*IFrtf)</f>
        <v>0.12319464769242662</v>
      </c>
      <c r="AQ38" s="101">
        <f>$B38*$C38*(AF!AQ38*blpkm*IFaf+RTF!AQ38*blpkmrtf*IFrtf)</f>
        <v>0.12319464769242662</v>
      </c>
      <c r="AR38" s="101">
        <f>$B38*$C38*(AF!AR38*blpkm*IFaf+RTF!AR38*blpkmrtf*IFrtf)</f>
        <v>0.12319464769242662</v>
      </c>
      <c r="AS38" s="101">
        <f>$B38*$C38*(AF!AS38*blpkm*IFaf+RTF!AS38*blpkmrtf*IFrtf)</f>
        <v>0.12319464769242662</v>
      </c>
      <c r="AT38" s="101">
        <f>$B38*$C38*(AF!AT38*blpkm*IFaf*(1-CV!AT$2)+RTF!AT38*blpkmrtf*IFrtf*(1-CV!AT$4))</f>
        <v>5.5613252406890024E-2</v>
      </c>
      <c r="AU38" s="91"/>
      <c r="AV38" s="90"/>
      <c r="AW38" s="91"/>
      <c r="AX38" s="91"/>
      <c r="AY38" s="91"/>
      <c r="AZ38" s="91"/>
      <c r="BA38" s="91"/>
      <c r="BB38" s="91"/>
    </row>
    <row r="39" spans="1:54" x14ac:dyDescent="0.25">
      <c r="A39" s="91">
        <f>pipesizes!A32</f>
        <v>355</v>
      </c>
      <c r="B39" s="94">
        <f>pipesizes!N32/1000</f>
        <v>6.2083213089663278</v>
      </c>
      <c r="C39" s="95">
        <f>pipesizes!M32</f>
        <v>96.094062499999978</v>
      </c>
      <c r="D39" s="101">
        <f>$B39*$C39*(AF!D39*blpkm*IFaf+RTF!D39*blpkmrtf*IFrtf)</f>
        <v>26.61178575672055</v>
      </c>
      <c r="E39" s="101">
        <f>$B39*$C39*(AF!E39*blpkm*IFaf+RTF!E39*blpkmrtf*IFrtf)</f>
        <v>26.61178575672055</v>
      </c>
      <c r="F39" s="101">
        <f>$B39*$C39*(AF!F39*blpkm*IFaf+RTF!F39*blpkmrtf*IFrtf)</f>
        <v>26.61178575672055</v>
      </c>
      <c r="G39" s="101">
        <f>$B39*$C39*(AF!G39*blpkm*IFaf+RTF!G39*blpkmrtf*IFrtf)</f>
        <v>26.61178575672055</v>
      </c>
      <c r="H39" s="101">
        <f>$B39*$C39*(AF!H39*blpkm*IFaf+RTF!H39*blpkmrtf*IFrtf)</f>
        <v>26.61178575672055</v>
      </c>
      <c r="I39" s="101">
        <f>$B39*$C39*(AF!I39*blpkm*IFaf+RTF!I39*blpkmrtf*IFrtf)</f>
        <v>26.61178575672055</v>
      </c>
      <c r="J39" s="101">
        <f>$B39*$C39*(AF!J39*blpkm*IFaf+RTF!J39*blpkmrtf*IFrtf)</f>
        <v>26.61178575672055</v>
      </c>
      <c r="K39" s="101">
        <f>$B39*$C39*(AF!K39*blpkm*IFaf+RTF!K39*blpkmrtf*IFrtf)</f>
        <v>145.16423326395068</v>
      </c>
      <c r="L39" s="101">
        <f>$B39*$C39*(AF!L39*blpkm*IFaf+RTF!L39*blpkmrtf*IFrtf)</f>
        <v>145.16423326395068</v>
      </c>
      <c r="M39" s="101">
        <f>$B39*$C39*(AF!M39*blpkm*IFaf+RTF!M39*blpkmrtf*IFrtf)</f>
        <v>145.16423326395068</v>
      </c>
      <c r="N39" s="101">
        <f>$B39*$C39*(AF!N39*blpkm*IFaf+RTF!N39*blpkmrtf*IFrtf)</f>
        <v>145.16423326395068</v>
      </c>
      <c r="O39" s="101">
        <f>$B39*$C39*(AF!O39*blpkm*IFaf+RTF!O39*blpkmrtf*IFrtf)</f>
        <v>145.16423326395068</v>
      </c>
      <c r="P39" s="101">
        <f>$B39*$C39*(AF!P39*blpkm*IFaf+RTF!P39*blpkmrtf*IFrtf)</f>
        <v>145.16423326395068</v>
      </c>
      <c r="Q39" s="101">
        <f>$B39*$C39*(AF!Q39*blpkm*IFaf+RTF!Q39*blpkmrtf*IFrtf)</f>
        <v>145.16423326395068</v>
      </c>
      <c r="R39" s="101">
        <f>$B39*$C39*(AF!R39*blpkm*IFaf+RTF!R39*blpkmrtf*IFrtf)</f>
        <v>145.16423326395068</v>
      </c>
      <c r="S39" s="101">
        <f>$B39*$C39*(AF!S39*blpkm*IFaf+RTF!S39*blpkmrtf*IFrtf)</f>
        <v>145.16423326395068</v>
      </c>
      <c r="T39" s="101">
        <f>$B39*$C39*(AF!T39*blpkm*IFaf+RTF!T39*blpkmrtf*IFrtf)</f>
        <v>145.16423326395068</v>
      </c>
      <c r="U39" s="101">
        <f>$B39*$C39*(AF!U39*blpkm*IFaf+RTF!U39*blpkmrtf*IFrtf)</f>
        <v>145.16423326395068</v>
      </c>
      <c r="V39" s="101">
        <f>$B39*$C39*(AF!V39*blpkm*IFaf+RTF!V39*blpkmrtf*IFrtf)</f>
        <v>145.16423326395068</v>
      </c>
      <c r="W39" s="101">
        <f>$B39*$C39*(AF!W39*blpkm*IFaf+RTF!W39*blpkmrtf*IFrtf)</f>
        <v>145.16423326395068</v>
      </c>
      <c r="X39" s="101">
        <f>$B39*$C39*(AF!X39*blpkm*IFaf+RTF!X39*blpkmrtf*IFrtf)</f>
        <v>145.16423326395068</v>
      </c>
      <c r="Y39" s="101">
        <f>$B39*$C39*(AF!Y39*blpkm*IFaf+RTF!Y39*blpkmrtf*IFrtf)</f>
        <v>145.16423326395068</v>
      </c>
      <c r="Z39" s="101">
        <f>$B39*$C39*(AF!Z39*blpkm*IFaf+RTF!Z39*blpkmrtf*IFrtf)</f>
        <v>145.16423326395068</v>
      </c>
      <c r="AA39" s="101">
        <f>$B39*$C39*(AF!AA39*blpkm*IFaf+RTF!AA39*blpkmrtf*IFrtf)</f>
        <v>145.16423326395068</v>
      </c>
      <c r="AB39" s="101">
        <f>$B39*$C39*(AF!AB39*blpkm*IFaf+RTF!AB39*blpkmrtf*IFrtf)</f>
        <v>145.16423326395068</v>
      </c>
      <c r="AC39" s="101">
        <f>$B39*$C39*(AF!AC39*blpkm*IFaf+RTF!AC39*blpkmrtf*IFrtf)</f>
        <v>26.61178575672055</v>
      </c>
      <c r="AD39" s="101">
        <f>$B39*$C39*(AF!AD39*blpkm*IFaf+RTF!AD39*blpkmrtf*IFrtf)</f>
        <v>26.61178575672055</v>
      </c>
      <c r="AE39" s="101">
        <f>$B39*$C39*(AF!AE39*blpkm*IFaf+RTF!AE39*blpkmrtf*IFrtf)</f>
        <v>26.61178575672055</v>
      </c>
      <c r="AF39" s="101">
        <f>$B39*$C39*(AF!AF39*blpkm*IFaf+RTF!AF39*blpkmrtf*IFrtf)</f>
        <v>26.61178575672055</v>
      </c>
      <c r="AG39" s="101">
        <f>$B39*$C39*(AF!AG39*blpkm*IFaf+RTF!AG39*blpkmrtf*IFrtf)</f>
        <v>26.61178575672055</v>
      </c>
      <c r="AH39" s="101">
        <f>$B39*$C39*(AF!AH39*blpkm*IFaf+RTF!AH39*blpkmrtf*IFrtf)</f>
        <v>26.61178575672055</v>
      </c>
      <c r="AI39" s="101">
        <f>$B39*$C39*(AF!AI39*blpkm*IFaf+RTF!AI39*blpkmrtf*IFrtf)</f>
        <v>26.61178575672055</v>
      </c>
      <c r="AJ39" s="101">
        <f>$B39*$C39*(AF!AJ39*blpkm*IFaf+RTF!AJ39*blpkmrtf*IFrtf)</f>
        <v>26.61178575672055</v>
      </c>
      <c r="AK39" s="101">
        <f>$B39*$C39*(AF!AK39*blpkm*IFaf+RTF!AK39*blpkmrtf*IFrtf)</f>
        <v>26.61178575672055</v>
      </c>
      <c r="AL39" s="101">
        <f>$B39*$C39*(AF!AL39*blpkm*IFaf+RTF!AL39*blpkmrtf*IFrtf)</f>
        <v>26.61178575672055</v>
      </c>
      <c r="AM39" s="101">
        <f>$B39*$C39*(AF!AM39*blpkm*IFaf+RTF!AM39*blpkmrtf*IFrtf)</f>
        <v>26.61178575672055</v>
      </c>
      <c r="AN39" s="101">
        <f>$B39*$C39*(AF!AN39*blpkm*IFaf+RTF!AN39*blpkmrtf*IFrtf)</f>
        <v>26.61178575672055</v>
      </c>
      <c r="AO39" s="101">
        <f>$B39*$C39*(AF!AO39*blpkm*IFaf+RTF!AO39*blpkmrtf*IFrtf)</f>
        <v>26.61178575672055</v>
      </c>
      <c r="AP39" s="101">
        <f>$B39*$C39*(AF!AP39*blpkm*IFaf+RTF!AP39*blpkmrtf*IFrtf)</f>
        <v>26.61178575672055</v>
      </c>
      <c r="AQ39" s="101">
        <f>$B39*$C39*(AF!AQ39*blpkm*IFaf+RTF!AQ39*blpkmrtf*IFrtf)</f>
        <v>26.61178575672055</v>
      </c>
      <c r="AR39" s="101">
        <f>$B39*$C39*(AF!AR39*blpkm*IFaf+RTF!AR39*blpkmrtf*IFrtf)</f>
        <v>26.61178575672055</v>
      </c>
      <c r="AS39" s="101">
        <f>$B39*$C39*(AF!AS39*blpkm*IFaf+RTF!AS39*blpkmrtf*IFrtf)</f>
        <v>26.61178575672055</v>
      </c>
      <c r="AT39" s="101">
        <f>$B39*$C39*(AF!AT39*blpkm*IFaf*(1-CV!AT$2)+RTF!AT39*blpkmrtf*IFrtf*(1-CV!AT$4))</f>
        <v>12.013248838387332</v>
      </c>
      <c r="AU39" s="91"/>
      <c r="AV39" s="90"/>
      <c r="AW39" s="91"/>
      <c r="AX39" s="91"/>
      <c r="AY39" s="91"/>
      <c r="AZ39" s="91"/>
      <c r="BA39" s="91"/>
      <c r="BB39" s="91"/>
    </row>
    <row r="40" spans="1:54" x14ac:dyDescent="0.25">
      <c r="A40" s="91">
        <f>pipesizes!A33</f>
        <v>356</v>
      </c>
      <c r="B40" s="94">
        <f>pipesizes!N33/1000</f>
        <v>9.9906055872500004E-4</v>
      </c>
      <c r="C40" s="95">
        <f>pipesizes!M33</f>
        <v>96.636199999999988</v>
      </c>
      <c r="D40" s="101">
        <f>$B40*$C40*(AF!D40*blpkm*IFaf+RTF!D40*blpkmrtf*IFrtf)</f>
        <v>4.3066039735809251E-3</v>
      </c>
      <c r="E40" s="101">
        <f>$B40*$C40*(AF!E40*blpkm*IFaf+RTF!E40*blpkmrtf*IFrtf)</f>
        <v>4.3066039735809251E-3</v>
      </c>
      <c r="F40" s="101">
        <f>$B40*$C40*(AF!F40*blpkm*IFaf+RTF!F40*blpkmrtf*IFrtf)</f>
        <v>4.3066039735809251E-3</v>
      </c>
      <c r="G40" s="101">
        <f>$B40*$C40*(AF!G40*blpkm*IFaf+RTF!G40*blpkmrtf*IFrtf)</f>
        <v>4.3066039735809251E-3</v>
      </c>
      <c r="H40" s="101">
        <f>$B40*$C40*(AF!H40*blpkm*IFaf+RTF!H40*blpkmrtf*IFrtf)</f>
        <v>4.3066039735809251E-3</v>
      </c>
      <c r="I40" s="101">
        <f>$B40*$C40*(AF!I40*blpkm*IFaf+RTF!I40*blpkmrtf*IFrtf)</f>
        <v>4.3066039735809251E-3</v>
      </c>
      <c r="J40" s="101">
        <f>$B40*$C40*(AF!J40*blpkm*IFaf+RTF!J40*blpkmrtf*IFrtf)</f>
        <v>4.3066039735809251E-3</v>
      </c>
      <c r="K40" s="101">
        <f>$B40*$C40*(AF!K40*blpkm*IFaf+RTF!K40*blpkmrtf*IFrtf)</f>
        <v>2.3492029791291964E-2</v>
      </c>
      <c r="L40" s="101">
        <f>$B40*$C40*(AF!L40*blpkm*IFaf+RTF!L40*blpkmrtf*IFrtf)</f>
        <v>2.3492029791291964E-2</v>
      </c>
      <c r="M40" s="101">
        <f>$B40*$C40*(AF!M40*blpkm*IFaf+RTF!M40*blpkmrtf*IFrtf)</f>
        <v>2.3492029791291964E-2</v>
      </c>
      <c r="N40" s="101">
        <f>$B40*$C40*(AF!N40*blpkm*IFaf+RTF!N40*blpkmrtf*IFrtf)</f>
        <v>2.3492029791291964E-2</v>
      </c>
      <c r="O40" s="101">
        <f>$B40*$C40*(AF!O40*blpkm*IFaf+RTF!O40*blpkmrtf*IFrtf)</f>
        <v>2.3492029791291964E-2</v>
      </c>
      <c r="P40" s="101">
        <f>$B40*$C40*(AF!P40*blpkm*IFaf+RTF!P40*blpkmrtf*IFrtf)</f>
        <v>2.3492029791291964E-2</v>
      </c>
      <c r="Q40" s="101">
        <f>$B40*$C40*(AF!Q40*blpkm*IFaf+RTF!Q40*blpkmrtf*IFrtf)</f>
        <v>2.3492029791291964E-2</v>
      </c>
      <c r="R40" s="101">
        <f>$B40*$C40*(AF!R40*blpkm*IFaf+RTF!R40*blpkmrtf*IFrtf)</f>
        <v>2.3492029791291964E-2</v>
      </c>
      <c r="S40" s="101">
        <f>$B40*$C40*(AF!S40*blpkm*IFaf+RTF!S40*blpkmrtf*IFrtf)</f>
        <v>2.3492029791291964E-2</v>
      </c>
      <c r="T40" s="101">
        <f>$B40*$C40*(AF!T40*blpkm*IFaf+RTF!T40*blpkmrtf*IFrtf)</f>
        <v>2.3492029791291964E-2</v>
      </c>
      <c r="U40" s="101">
        <f>$B40*$C40*(AF!U40*blpkm*IFaf+RTF!U40*blpkmrtf*IFrtf)</f>
        <v>2.3492029791291964E-2</v>
      </c>
      <c r="V40" s="101">
        <f>$B40*$C40*(AF!V40*blpkm*IFaf+RTF!V40*blpkmrtf*IFrtf)</f>
        <v>2.3492029791291964E-2</v>
      </c>
      <c r="W40" s="101">
        <f>$B40*$C40*(AF!W40*blpkm*IFaf+RTF!W40*blpkmrtf*IFrtf)</f>
        <v>2.3492029791291964E-2</v>
      </c>
      <c r="X40" s="101">
        <f>$B40*$C40*(AF!X40*blpkm*IFaf+RTF!X40*blpkmrtf*IFrtf)</f>
        <v>2.3492029791291964E-2</v>
      </c>
      <c r="Y40" s="101">
        <f>$B40*$C40*(AF!Y40*blpkm*IFaf+RTF!Y40*blpkmrtf*IFrtf)</f>
        <v>2.3492029791291964E-2</v>
      </c>
      <c r="Z40" s="101">
        <f>$B40*$C40*(AF!Z40*blpkm*IFaf+RTF!Z40*blpkmrtf*IFrtf)</f>
        <v>2.3492029791291964E-2</v>
      </c>
      <c r="AA40" s="101">
        <f>$B40*$C40*(AF!AA40*blpkm*IFaf+RTF!AA40*blpkmrtf*IFrtf)</f>
        <v>2.3492029791291964E-2</v>
      </c>
      <c r="AB40" s="101">
        <f>$B40*$C40*(AF!AB40*blpkm*IFaf+RTF!AB40*blpkmrtf*IFrtf)</f>
        <v>2.3492029791291964E-2</v>
      </c>
      <c r="AC40" s="101">
        <f>$B40*$C40*(AF!AC40*blpkm*IFaf+RTF!AC40*blpkmrtf*IFrtf)</f>
        <v>4.3066039735809251E-3</v>
      </c>
      <c r="AD40" s="101">
        <f>$B40*$C40*(AF!AD40*blpkm*IFaf+RTF!AD40*blpkmrtf*IFrtf)</f>
        <v>4.3066039735809251E-3</v>
      </c>
      <c r="AE40" s="101">
        <f>$B40*$C40*(AF!AE40*blpkm*IFaf+RTF!AE40*blpkmrtf*IFrtf)</f>
        <v>4.3066039735809251E-3</v>
      </c>
      <c r="AF40" s="101">
        <f>$B40*$C40*(AF!AF40*blpkm*IFaf+RTF!AF40*blpkmrtf*IFrtf)</f>
        <v>4.3066039735809251E-3</v>
      </c>
      <c r="AG40" s="101">
        <f>$B40*$C40*(AF!AG40*blpkm*IFaf+RTF!AG40*blpkmrtf*IFrtf)</f>
        <v>4.3066039735809251E-3</v>
      </c>
      <c r="AH40" s="101">
        <f>$B40*$C40*(AF!AH40*blpkm*IFaf+RTF!AH40*blpkmrtf*IFrtf)</f>
        <v>4.3066039735809251E-3</v>
      </c>
      <c r="AI40" s="101">
        <f>$B40*$C40*(AF!AI40*blpkm*IFaf+RTF!AI40*blpkmrtf*IFrtf)</f>
        <v>4.3066039735809251E-3</v>
      </c>
      <c r="AJ40" s="101">
        <f>$B40*$C40*(AF!AJ40*blpkm*IFaf+RTF!AJ40*blpkmrtf*IFrtf)</f>
        <v>4.3066039735809251E-3</v>
      </c>
      <c r="AK40" s="101">
        <f>$B40*$C40*(AF!AK40*blpkm*IFaf+RTF!AK40*blpkmrtf*IFrtf)</f>
        <v>4.3066039735809251E-3</v>
      </c>
      <c r="AL40" s="101">
        <f>$B40*$C40*(AF!AL40*blpkm*IFaf+RTF!AL40*blpkmrtf*IFrtf)</f>
        <v>4.3066039735809251E-3</v>
      </c>
      <c r="AM40" s="101">
        <f>$B40*$C40*(AF!AM40*blpkm*IFaf+RTF!AM40*blpkmrtf*IFrtf)</f>
        <v>4.3066039735809251E-3</v>
      </c>
      <c r="AN40" s="101">
        <f>$B40*$C40*(AF!AN40*blpkm*IFaf+RTF!AN40*blpkmrtf*IFrtf)</f>
        <v>4.3066039735809251E-3</v>
      </c>
      <c r="AO40" s="101">
        <f>$B40*$C40*(AF!AO40*blpkm*IFaf+RTF!AO40*blpkmrtf*IFrtf)</f>
        <v>4.3066039735809251E-3</v>
      </c>
      <c r="AP40" s="101">
        <f>$B40*$C40*(AF!AP40*blpkm*IFaf+RTF!AP40*blpkmrtf*IFrtf)</f>
        <v>4.3066039735809251E-3</v>
      </c>
      <c r="AQ40" s="101">
        <f>$B40*$C40*(AF!AQ40*blpkm*IFaf+RTF!AQ40*blpkmrtf*IFrtf)</f>
        <v>4.3066039735809251E-3</v>
      </c>
      <c r="AR40" s="101">
        <f>$B40*$C40*(AF!AR40*blpkm*IFaf+RTF!AR40*blpkmrtf*IFrtf)</f>
        <v>4.3066039735809251E-3</v>
      </c>
      <c r="AS40" s="101">
        <f>$B40*$C40*(AF!AS40*blpkm*IFaf+RTF!AS40*blpkmrtf*IFrtf)</f>
        <v>4.3066039735809251E-3</v>
      </c>
      <c r="AT40" s="101">
        <f>$B40*$C40*(AF!AT40*blpkm*IFaf*(1-CV!AT$2)+RTF!AT40*blpkmrtf*IFrtf*(1-CV!AT$4))</f>
        <v>1.9441124942150797E-3</v>
      </c>
      <c r="AU40" s="91"/>
      <c r="AV40" s="90"/>
      <c r="AW40" s="91"/>
      <c r="AX40" s="91"/>
      <c r="AY40" s="91"/>
      <c r="AZ40" s="91"/>
      <c r="BA40" s="91"/>
      <c r="BB40" s="91"/>
    </row>
    <row r="41" spans="1:54" x14ac:dyDescent="0.25">
      <c r="A41" s="91">
        <f>pipesizes!A34</f>
        <v>375</v>
      </c>
      <c r="B41" s="94">
        <f>pipesizes!N34/1000</f>
        <v>622.59293003221228</v>
      </c>
      <c r="C41" s="95">
        <f>pipesizes!M34</f>
        <v>107.22656249999999</v>
      </c>
      <c r="D41" s="101">
        <f>$B41*$C41*(AF!D41*blpkm*IFaf+RTF!D41*blpkmrtf*IFrtf)</f>
        <v>2977.8981975322522</v>
      </c>
      <c r="E41" s="101">
        <f>$B41*$C41*(AF!E41*blpkm*IFaf+RTF!E41*blpkmrtf*IFrtf)</f>
        <v>2977.8981975322522</v>
      </c>
      <c r="F41" s="101">
        <f>$B41*$C41*(AF!F41*blpkm*IFaf+RTF!F41*blpkmrtf*IFrtf)</f>
        <v>2977.8981975322522</v>
      </c>
      <c r="G41" s="101">
        <f>$B41*$C41*(AF!G41*blpkm*IFaf+RTF!G41*blpkmrtf*IFrtf)</f>
        <v>2977.8981975322522</v>
      </c>
      <c r="H41" s="101">
        <f>$B41*$C41*(AF!H41*blpkm*IFaf+RTF!H41*blpkmrtf*IFrtf)</f>
        <v>2977.8981975322522</v>
      </c>
      <c r="I41" s="101">
        <f>$B41*$C41*(AF!I41*blpkm*IFaf+RTF!I41*blpkmrtf*IFrtf)</f>
        <v>2977.8981975322522</v>
      </c>
      <c r="J41" s="101">
        <f>$B41*$C41*(AF!J41*blpkm*IFaf+RTF!J41*blpkmrtf*IFrtf)</f>
        <v>2977.8981975322522</v>
      </c>
      <c r="K41" s="101">
        <f>$B41*$C41*(AF!K41*blpkm*IFaf+RTF!K41*blpkmrtf*IFrtf)</f>
        <v>2977.8981975322522</v>
      </c>
      <c r="L41" s="101">
        <f>$B41*$C41*(AF!L41*blpkm*IFaf+RTF!L41*blpkmrtf*IFrtf)</f>
        <v>2977.8981975322522</v>
      </c>
      <c r="M41" s="101">
        <f>$B41*$C41*(AF!M41*blpkm*IFaf+RTF!M41*blpkmrtf*IFrtf)</f>
        <v>2977.8981975322522</v>
      </c>
      <c r="N41" s="101">
        <f>$B41*$C41*(AF!N41*blpkm*IFaf+RTF!N41*blpkmrtf*IFrtf)</f>
        <v>2977.8981975322522</v>
      </c>
      <c r="O41" s="101">
        <f>$B41*$C41*(AF!O41*blpkm*IFaf+RTF!O41*blpkmrtf*IFrtf)</f>
        <v>2977.8981975322522</v>
      </c>
      <c r="P41" s="101">
        <f>$B41*$C41*(AF!P41*blpkm*IFaf+RTF!P41*blpkmrtf*IFrtf)</f>
        <v>2977.8981975322522</v>
      </c>
      <c r="Q41" s="101">
        <f>$B41*$C41*(AF!Q41*blpkm*IFaf+RTF!Q41*blpkmrtf*IFrtf)</f>
        <v>16244.092468454541</v>
      </c>
      <c r="R41" s="101">
        <f>$B41*$C41*(AF!R41*blpkm*IFaf+RTF!R41*blpkmrtf*IFrtf)</f>
        <v>16244.092468454541</v>
      </c>
      <c r="S41" s="101">
        <f>$B41*$C41*(AF!S41*blpkm*IFaf+RTF!S41*blpkmrtf*IFrtf)</f>
        <v>16244.092468454541</v>
      </c>
      <c r="T41" s="101">
        <f>$B41*$C41*(AF!T41*blpkm*IFaf+RTF!T41*blpkmrtf*IFrtf)</f>
        <v>16244.092468454541</v>
      </c>
      <c r="U41" s="101">
        <f>$B41*$C41*(AF!U41*blpkm*IFaf+RTF!U41*blpkmrtf*IFrtf)</f>
        <v>16244.092468454541</v>
      </c>
      <c r="V41" s="101">
        <f>$B41*$C41*(AF!V41*blpkm*IFaf+RTF!V41*blpkmrtf*IFrtf)</f>
        <v>16244.092468454541</v>
      </c>
      <c r="W41" s="101">
        <f>$B41*$C41*(AF!W41*blpkm*IFaf+RTF!W41*blpkmrtf*IFrtf)</f>
        <v>16244.092468454541</v>
      </c>
      <c r="X41" s="101">
        <f>$B41*$C41*(AF!X41*blpkm*IFaf+RTF!X41*blpkmrtf*IFrtf)</f>
        <v>16244.092468454541</v>
      </c>
      <c r="Y41" s="101">
        <f>$B41*$C41*(AF!Y41*blpkm*IFaf+RTF!Y41*blpkmrtf*IFrtf)</f>
        <v>16244.092468454541</v>
      </c>
      <c r="Z41" s="101">
        <f>$B41*$C41*(AF!Z41*blpkm*IFaf+RTF!Z41*blpkmrtf*IFrtf)</f>
        <v>16244.092468454541</v>
      </c>
      <c r="AA41" s="101">
        <f>$B41*$C41*(AF!AA41*blpkm*IFaf+RTF!AA41*blpkmrtf*IFrtf)</f>
        <v>16244.092468454541</v>
      </c>
      <c r="AB41" s="101">
        <f>$B41*$C41*(AF!AB41*blpkm*IFaf+RTF!AB41*blpkmrtf*IFrtf)</f>
        <v>16244.092468454541</v>
      </c>
      <c r="AC41" s="101">
        <f>$B41*$C41*(AF!AC41*blpkm*IFaf+RTF!AC41*blpkmrtf*IFrtf)</f>
        <v>2977.8981975322522</v>
      </c>
      <c r="AD41" s="101">
        <f>$B41*$C41*(AF!AD41*blpkm*IFaf+RTF!AD41*blpkmrtf*IFrtf)</f>
        <v>2977.8981975322522</v>
      </c>
      <c r="AE41" s="101">
        <f>$B41*$C41*(AF!AE41*blpkm*IFaf+RTF!AE41*blpkmrtf*IFrtf)</f>
        <v>2977.8981975322522</v>
      </c>
      <c r="AF41" s="101">
        <f>$B41*$C41*(AF!AF41*blpkm*IFaf+RTF!AF41*blpkmrtf*IFrtf)</f>
        <v>2977.8981975322522</v>
      </c>
      <c r="AG41" s="101">
        <f>$B41*$C41*(AF!AG41*blpkm*IFaf+RTF!AG41*blpkmrtf*IFrtf)</f>
        <v>2977.8981975322522</v>
      </c>
      <c r="AH41" s="101">
        <f>$B41*$C41*(AF!AH41*blpkm*IFaf+RTF!AH41*blpkmrtf*IFrtf)</f>
        <v>2977.8981975322522</v>
      </c>
      <c r="AI41" s="101">
        <f>$B41*$C41*(AF!AI41*blpkm*IFaf+RTF!AI41*blpkmrtf*IFrtf)</f>
        <v>2977.8981975322522</v>
      </c>
      <c r="AJ41" s="101">
        <f>$B41*$C41*(AF!AJ41*blpkm*IFaf+RTF!AJ41*blpkmrtf*IFrtf)</f>
        <v>2977.8981975322522</v>
      </c>
      <c r="AK41" s="101">
        <f>$B41*$C41*(AF!AK41*blpkm*IFaf+RTF!AK41*blpkmrtf*IFrtf)</f>
        <v>2977.8981975322522</v>
      </c>
      <c r="AL41" s="101">
        <f>$B41*$C41*(AF!AL41*blpkm*IFaf+RTF!AL41*blpkmrtf*IFrtf)</f>
        <v>2977.8981975322522</v>
      </c>
      <c r="AM41" s="101">
        <f>$B41*$C41*(AF!AM41*blpkm*IFaf+RTF!AM41*blpkmrtf*IFrtf)</f>
        <v>2977.8981975322522</v>
      </c>
      <c r="AN41" s="101">
        <f>$B41*$C41*(AF!AN41*blpkm*IFaf+RTF!AN41*blpkmrtf*IFrtf)</f>
        <v>2977.8981975322522</v>
      </c>
      <c r="AO41" s="101">
        <f>$B41*$C41*(AF!AO41*blpkm*IFaf+RTF!AO41*blpkmrtf*IFrtf)</f>
        <v>2977.8981975322522</v>
      </c>
      <c r="AP41" s="101">
        <f>$B41*$C41*(AF!AP41*blpkm*IFaf+RTF!AP41*blpkmrtf*IFrtf)</f>
        <v>2977.8981975322522</v>
      </c>
      <c r="AQ41" s="101">
        <f>$B41*$C41*(AF!AQ41*blpkm*IFaf+RTF!AQ41*blpkmrtf*IFrtf)</f>
        <v>2977.8981975322522</v>
      </c>
      <c r="AR41" s="101">
        <f>$B41*$C41*(AF!AR41*blpkm*IFaf+RTF!AR41*blpkmrtf*IFrtf)</f>
        <v>2977.8981975322522</v>
      </c>
      <c r="AS41" s="101">
        <f>$B41*$C41*(AF!AS41*blpkm*IFaf+RTF!AS41*blpkmrtf*IFrtf)</f>
        <v>2977.8981975322522</v>
      </c>
      <c r="AT41" s="101">
        <f>$B41*$C41*(AF!AT41*blpkm*IFaf*(1-CV!AT$2)+RTF!AT41*blpkmrtf*IFrtf*(1-CV!AT$4))</f>
        <v>1344.3003182642722</v>
      </c>
      <c r="AU41" s="91"/>
      <c r="AV41" s="90"/>
      <c r="AW41" s="91"/>
      <c r="AX41" s="91"/>
      <c r="AY41" s="91"/>
      <c r="AZ41" s="91"/>
      <c r="BA41" s="91"/>
      <c r="BB41" s="91"/>
    </row>
    <row r="42" spans="1:54" x14ac:dyDescent="0.25">
      <c r="A42" s="91">
        <f>pipesizes!A35</f>
        <v>400</v>
      </c>
      <c r="B42" s="94">
        <f>pipesizes!N35/1000</f>
        <v>7.5018652990651464</v>
      </c>
      <c r="C42" s="95">
        <f>pipesizes!M35</f>
        <v>122</v>
      </c>
      <c r="D42" s="101">
        <f>$B42*$C42*(AF!D42*blpkm*IFaf+RTF!D42*blpkmrtf*IFrtf)</f>
        <v>40.825580740007325</v>
      </c>
      <c r="E42" s="101">
        <f>$B42*$C42*(AF!E42*blpkm*IFaf+RTF!E42*blpkmrtf*IFrtf)</f>
        <v>40.825580740007325</v>
      </c>
      <c r="F42" s="101">
        <f>$B42*$C42*(AF!F42*blpkm*IFaf+RTF!F42*blpkmrtf*IFrtf)</f>
        <v>40.825580740007325</v>
      </c>
      <c r="G42" s="101">
        <f>$B42*$C42*(AF!G42*blpkm*IFaf+RTF!G42*blpkmrtf*IFrtf)</f>
        <v>40.825580740007325</v>
      </c>
      <c r="H42" s="101">
        <f>$B42*$C42*(AF!H42*blpkm*IFaf+RTF!H42*blpkmrtf*IFrtf)</f>
        <v>40.825580740007325</v>
      </c>
      <c r="I42" s="101">
        <f>$B42*$C42*(AF!I42*blpkm*IFaf+RTF!I42*blpkmrtf*IFrtf)</f>
        <v>40.825580740007325</v>
      </c>
      <c r="J42" s="101">
        <f>$B42*$C42*(AF!J42*blpkm*IFaf+RTF!J42*blpkmrtf*IFrtf)</f>
        <v>40.825580740007325</v>
      </c>
      <c r="K42" s="101">
        <f>$B42*$C42*(AF!K42*blpkm*IFaf+RTF!K42*blpkmrtf*IFrtf)</f>
        <v>40.825580740007325</v>
      </c>
      <c r="L42" s="101">
        <f>$B42*$C42*(AF!L42*blpkm*IFaf+RTF!L42*blpkmrtf*IFrtf)</f>
        <v>40.825580740007325</v>
      </c>
      <c r="M42" s="101">
        <f>$B42*$C42*(AF!M42*blpkm*IFaf+RTF!M42*blpkmrtf*IFrtf)</f>
        <v>40.825580740007325</v>
      </c>
      <c r="N42" s="101">
        <f>$B42*$C42*(AF!N42*blpkm*IFaf+RTF!N42*blpkmrtf*IFrtf)</f>
        <v>40.825580740007325</v>
      </c>
      <c r="O42" s="101">
        <f>$B42*$C42*(AF!O42*blpkm*IFaf+RTF!O42*blpkmrtf*IFrtf)</f>
        <v>40.825580740007325</v>
      </c>
      <c r="P42" s="101">
        <f>$B42*$C42*(AF!P42*blpkm*IFaf+RTF!P42*blpkmrtf*IFrtf)</f>
        <v>40.825580740007325</v>
      </c>
      <c r="Q42" s="101">
        <f>$B42*$C42*(AF!Q42*blpkm*IFaf+RTF!Q42*blpkmrtf*IFrtf)</f>
        <v>222.69885154858562</v>
      </c>
      <c r="R42" s="101">
        <f>$B42*$C42*(AF!R42*blpkm*IFaf+RTF!R42*blpkmrtf*IFrtf)</f>
        <v>222.69885154858562</v>
      </c>
      <c r="S42" s="101">
        <f>$B42*$C42*(AF!S42*blpkm*IFaf+RTF!S42*blpkmrtf*IFrtf)</f>
        <v>222.69885154858562</v>
      </c>
      <c r="T42" s="101">
        <f>$B42*$C42*(AF!T42*blpkm*IFaf+RTF!T42*blpkmrtf*IFrtf)</f>
        <v>222.69885154858562</v>
      </c>
      <c r="U42" s="101">
        <f>$B42*$C42*(AF!U42*blpkm*IFaf+RTF!U42*blpkmrtf*IFrtf)</f>
        <v>222.69885154858562</v>
      </c>
      <c r="V42" s="101">
        <f>$B42*$C42*(AF!V42*blpkm*IFaf+RTF!V42*blpkmrtf*IFrtf)</f>
        <v>222.69885154858562</v>
      </c>
      <c r="W42" s="101">
        <f>$B42*$C42*(AF!W42*blpkm*IFaf+RTF!W42*blpkmrtf*IFrtf)</f>
        <v>222.69885154858562</v>
      </c>
      <c r="X42" s="101">
        <f>$B42*$C42*(AF!X42*blpkm*IFaf+RTF!X42*blpkmrtf*IFrtf)</f>
        <v>222.69885154858562</v>
      </c>
      <c r="Y42" s="101">
        <f>$B42*$C42*(AF!Y42*blpkm*IFaf+RTF!Y42*blpkmrtf*IFrtf)</f>
        <v>222.69885154858562</v>
      </c>
      <c r="Z42" s="101">
        <f>$B42*$C42*(AF!Z42*blpkm*IFaf+RTF!Z42*blpkmrtf*IFrtf)</f>
        <v>222.69885154858562</v>
      </c>
      <c r="AA42" s="101">
        <f>$B42*$C42*(AF!AA42*blpkm*IFaf+RTF!AA42*blpkmrtf*IFrtf)</f>
        <v>222.69885154858562</v>
      </c>
      <c r="AB42" s="101">
        <f>$B42*$C42*(AF!AB42*blpkm*IFaf+RTF!AB42*blpkmrtf*IFrtf)</f>
        <v>222.69885154858562</v>
      </c>
      <c r="AC42" s="101">
        <f>$B42*$C42*(AF!AC42*blpkm*IFaf+RTF!AC42*blpkmrtf*IFrtf)</f>
        <v>40.825580740007325</v>
      </c>
      <c r="AD42" s="101">
        <f>$B42*$C42*(AF!AD42*blpkm*IFaf+RTF!AD42*blpkmrtf*IFrtf)</f>
        <v>40.825580740007325</v>
      </c>
      <c r="AE42" s="101">
        <f>$B42*$C42*(AF!AE42*blpkm*IFaf+RTF!AE42*blpkmrtf*IFrtf)</f>
        <v>40.825580740007325</v>
      </c>
      <c r="AF42" s="101">
        <f>$B42*$C42*(AF!AF42*blpkm*IFaf+RTF!AF42*blpkmrtf*IFrtf)</f>
        <v>40.825580740007325</v>
      </c>
      <c r="AG42" s="101">
        <f>$B42*$C42*(AF!AG42*blpkm*IFaf+RTF!AG42*blpkmrtf*IFrtf)</f>
        <v>40.825580740007325</v>
      </c>
      <c r="AH42" s="101">
        <f>$B42*$C42*(AF!AH42*blpkm*IFaf+RTF!AH42*blpkmrtf*IFrtf)</f>
        <v>40.825580740007325</v>
      </c>
      <c r="AI42" s="101">
        <f>$B42*$C42*(AF!AI42*blpkm*IFaf+RTF!AI42*blpkmrtf*IFrtf)</f>
        <v>40.825580740007325</v>
      </c>
      <c r="AJ42" s="101">
        <f>$B42*$C42*(AF!AJ42*blpkm*IFaf+RTF!AJ42*blpkmrtf*IFrtf)</f>
        <v>40.825580740007325</v>
      </c>
      <c r="AK42" s="101">
        <f>$B42*$C42*(AF!AK42*blpkm*IFaf+RTF!AK42*blpkmrtf*IFrtf)</f>
        <v>40.825580740007325</v>
      </c>
      <c r="AL42" s="101">
        <f>$B42*$C42*(AF!AL42*blpkm*IFaf+RTF!AL42*blpkmrtf*IFrtf)</f>
        <v>40.825580740007325</v>
      </c>
      <c r="AM42" s="101">
        <f>$B42*$C42*(AF!AM42*blpkm*IFaf+RTF!AM42*blpkmrtf*IFrtf)</f>
        <v>40.825580740007325</v>
      </c>
      <c r="AN42" s="101">
        <f>$B42*$C42*(AF!AN42*blpkm*IFaf+RTF!AN42*blpkmrtf*IFrtf)</f>
        <v>40.825580740007325</v>
      </c>
      <c r="AO42" s="101">
        <f>$B42*$C42*(AF!AO42*blpkm*IFaf+RTF!AO42*blpkmrtf*IFrtf)</f>
        <v>40.825580740007325</v>
      </c>
      <c r="AP42" s="101">
        <f>$B42*$C42*(AF!AP42*blpkm*IFaf+RTF!AP42*blpkmrtf*IFrtf)</f>
        <v>40.825580740007325</v>
      </c>
      <c r="AQ42" s="101">
        <f>$B42*$C42*(AF!AQ42*blpkm*IFaf+RTF!AQ42*blpkmrtf*IFrtf)</f>
        <v>40.825580740007325</v>
      </c>
      <c r="AR42" s="101">
        <f>$B42*$C42*(AF!AR42*blpkm*IFaf+RTF!AR42*blpkmrtf*IFrtf)</f>
        <v>40.825580740007325</v>
      </c>
      <c r="AS42" s="101">
        <f>$B42*$C42*(AF!AS42*blpkm*IFaf+RTF!AS42*blpkmrtf*IFrtf)</f>
        <v>40.825580740007325</v>
      </c>
      <c r="AT42" s="101">
        <f>$B42*$C42*(AF!AT42*blpkm*IFaf*(1-CV!AT$2)+RTF!AT42*blpkmrtf*IFrtf*(1-CV!AT$4))</f>
        <v>18.429723765438155</v>
      </c>
      <c r="AU42" s="91"/>
      <c r="AV42" s="90"/>
      <c r="AW42" s="91"/>
      <c r="AX42" s="91"/>
      <c r="AY42" s="91"/>
      <c r="AZ42" s="91"/>
      <c r="BA42" s="91"/>
      <c r="BB42" s="91"/>
    </row>
    <row r="43" spans="1:54" x14ac:dyDescent="0.25">
      <c r="A43" s="91">
        <f>pipesizes!A36</f>
        <v>406</v>
      </c>
      <c r="B43" s="94">
        <f>pipesizes!N36/1000</f>
        <v>0.19931553800290999</v>
      </c>
      <c r="C43" s="95">
        <f>pipesizes!M36</f>
        <v>125.68744999999998</v>
      </c>
      <c r="D43" s="101">
        <f>$B43*$C43*(AF!D43*blpkm*IFaf+RTF!D43*blpkmrtf*IFrtf)</f>
        <v>1.1174712283940071</v>
      </c>
      <c r="E43" s="101">
        <f>$B43*$C43*(AF!E43*blpkm*IFaf+RTF!E43*blpkmrtf*IFrtf)</f>
        <v>1.1174712283940071</v>
      </c>
      <c r="F43" s="101">
        <f>$B43*$C43*(AF!F43*blpkm*IFaf+RTF!F43*blpkmrtf*IFrtf)</f>
        <v>1.1174712283940071</v>
      </c>
      <c r="G43" s="101">
        <f>$B43*$C43*(AF!G43*blpkm*IFaf+RTF!G43*blpkmrtf*IFrtf)</f>
        <v>1.1174712283940071</v>
      </c>
      <c r="H43" s="101">
        <f>$B43*$C43*(AF!H43*blpkm*IFaf+RTF!H43*blpkmrtf*IFrtf)</f>
        <v>1.1174712283940071</v>
      </c>
      <c r="I43" s="101">
        <f>$B43*$C43*(AF!I43*blpkm*IFaf+RTF!I43*blpkmrtf*IFrtf)</f>
        <v>1.1174712283940071</v>
      </c>
      <c r="J43" s="101">
        <f>$B43*$C43*(AF!J43*blpkm*IFaf+RTF!J43*blpkmrtf*IFrtf)</f>
        <v>1.1174712283940071</v>
      </c>
      <c r="K43" s="101">
        <f>$B43*$C43*(AF!K43*blpkm*IFaf+RTF!K43*blpkmrtf*IFrtf)</f>
        <v>1.1174712283940071</v>
      </c>
      <c r="L43" s="101">
        <f>$B43*$C43*(AF!L43*blpkm*IFaf+RTF!L43*blpkmrtf*IFrtf)</f>
        <v>1.1174712283940071</v>
      </c>
      <c r="M43" s="101">
        <f>$B43*$C43*(AF!M43*blpkm*IFaf+RTF!M43*blpkmrtf*IFrtf)</f>
        <v>1.1174712283940071</v>
      </c>
      <c r="N43" s="101">
        <f>$B43*$C43*(AF!N43*blpkm*IFaf+RTF!N43*blpkmrtf*IFrtf)</f>
        <v>1.1174712283940071</v>
      </c>
      <c r="O43" s="101">
        <f>$B43*$C43*(AF!O43*blpkm*IFaf+RTF!O43*blpkmrtf*IFrtf)</f>
        <v>1.1174712283940071</v>
      </c>
      <c r="P43" s="101">
        <f>$B43*$C43*(AF!P43*blpkm*IFaf+RTF!P43*blpkmrtf*IFrtf)</f>
        <v>1.1174712283940071</v>
      </c>
      <c r="Q43" s="101">
        <f>$B43*$C43*(AF!Q43*blpkm*IFaf+RTF!Q43*blpkmrtf*IFrtf)</f>
        <v>6.0956771389674538</v>
      </c>
      <c r="R43" s="101">
        <f>$B43*$C43*(AF!R43*blpkm*IFaf+RTF!R43*blpkmrtf*IFrtf)</f>
        <v>6.0956771389674538</v>
      </c>
      <c r="S43" s="101">
        <f>$B43*$C43*(AF!S43*blpkm*IFaf+RTF!S43*blpkmrtf*IFrtf)</f>
        <v>6.0956771389674538</v>
      </c>
      <c r="T43" s="101">
        <f>$B43*$C43*(AF!T43*blpkm*IFaf+RTF!T43*blpkmrtf*IFrtf)</f>
        <v>6.0956771389674538</v>
      </c>
      <c r="U43" s="101">
        <f>$B43*$C43*(AF!U43*blpkm*IFaf+RTF!U43*blpkmrtf*IFrtf)</f>
        <v>6.0956771389674538</v>
      </c>
      <c r="V43" s="101">
        <f>$B43*$C43*(AF!V43*blpkm*IFaf+RTF!V43*blpkmrtf*IFrtf)</f>
        <v>6.0956771389674538</v>
      </c>
      <c r="W43" s="101">
        <f>$B43*$C43*(AF!W43*blpkm*IFaf+RTF!W43*blpkmrtf*IFrtf)</f>
        <v>6.0956771389674538</v>
      </c>
      <c r="X43" s="101">
        <f>$B43*$C43*(AF!X43*blpkm*IFaf+RTF!X43*blpkmrtf*IFrtf)</f>
        <v>6.0956771389674538</v>
      </c>
      <c r="Y43" s="101">
        <f>$B43*$C43*(AF!Y43*blpkm*IFaf+RTF!Y43*blpkmrtf*IFrtf)</f>
        <v>6.0956771389674538</v>
      </c>
      <c r="Z43" s="101">
        <f>$B43*$C43*(AF!Z43*blpkm*IFaf+RTF!Z43*blpkmrtf*IFrtf)</f>
        <v>6.0956771389674538</v>
      </c>
      <c r="AA43" s="101">
        <f>$B43*$C43*(AF!AA43*blpkm*IFaf+RTF!AA43*blpkmrtf*IFrtf)</f>
        <v>6.0956771389674538</v>
      </c>
      <c r="AB43" s="101">
        <f>$B43*$C43*(AF!AB43*blpkm*IFaf+RTF!AB43*blpkmrtf*IFrtf)</f>
        <v>6.0956771389674538</v>
      </c>
      <c r="AC43" s="101">
        <f>$B43*$C43*(AF!AC43*blpkm*IFaf+RTF!AC43*blpkmrtf*IFrtf)</f>
        <v>1.1174712283940071</v>
      </c>
      <c r="AD43" s="101">
        <f>$B43*$C43*(AF!AD43*blpkm*IFaf+RTF!AD43*blpkmrtf*IFrtf)</f>
        <v>1.1174712283940071</v>
      </c>
      <c r="AE43" s="101">
        <f>$B43*$C43*(AF!AE43*blpkm*IFaf+RTF!AE43*blpkmrtf*IFrtf)</f>
        <v>1.1174712283940071</v>
      </c>
      <c r="AF43" s="101">
        <f>$B43*$C43*(AF!AF43*blpkm*IFaf+RTF!AF43*blpkmrtf*IFrtf)</f>
        <v>1.1174712283940071</v>
      </c>
      <c r="AG43" s="101">
        <f>$B43*$C43*(AF!AG43*blpkm*IFaf+RTF!AG43*blpkmrtf*IFrtf)</f>
        <v>1.1174712283940071</v>
      </c>
      <c r="AH43" s="101">
        <f>$B43*$C43*(AF!AH43*blpkm*IFaf+RTF!AH43*blpkmrtf*IFrtf)</f>
        <v>1.1174712283940071</v>
      </c>
      <c r="AI43" s="101">
        <f>$B43*$C43*(AF!AI43*blpkm*IFaf+RTF!AI43*blpkmrtf*IFrtf)</f>
        <v>1.1174712283940071</v>
      </c>
      <c r="AJ43" s="101">
        <f>$B43*$C43*(AF!AJ43*blpkm*IFaf+RTF!AJ43*blpkmrtf*IFrtf)</f>
        <v>1.1174712283940071</v>
      </c>
      <c r="AK43" s="101">
        <f>$B43*$C43*(AF!AK43*blpkm*IFaf+RTF!AK43*blpkmrtf*IFrtf)</f>
        <v>1.1174712283940071</v>
      </c>
      <c r="AL43" s="101">
        <f>$B43*$C43*(AF!AL43*blpkm*IFaf+RTF!AL43*blpkmrtf*IFrtf)</f>
        <v>1.1174712283940071</v>
      </c>
      <c r="AM43" s="101">
        <f>$B43*$C43*(AF!AM43*blpkm*IFaf+RTF!AM43*blpkmrtf*IFrtf)</f>
        <v>1.1174712283940071</v>
      </c>
      <c r="AN43" s="101">
        <f>$B43*$C43*(AF!AN43*blpkm*IFaf+RTF!AN43*blpkmrtf*IFrtf)</f>
        <v>1.1174712283940071</v>
      </c>
      <c r="AO43" s="101">
        <f>$B43*$C43*(AF!AO43*blpkm*IFaf+RTF!AO43*blpkmrtf*IFrtf)</f>
        <v>1.1174712283940071</v>
      </c>
      <c r="AP43" s="101">
        <f>$B43*$C43*(AF!AP43*blpkm*IFaf+RTF!AP43*blpkmrtf*IFrtf)</f>
        <v>1.1174712283940071</v>
      </c>
      <c r="AQ43" s="101">
        <f>$B43*$C43*(AF!AQ43*blpkm*IFaf+RTF!AQ43*blpkmrtf*IFrtf)</f>
        <v>1.1174712283940071</v>
      </c>
      <c r="AR43" s="101">
        <f>$B43*$C43*(AF!AR43*blpkm*IFaf+RTF!AR43*blpkmrtf*IFrtf)</f>
        <v>1.1174712283940071</v>
      </c>
      <c r="AS43" s="101">
        <f>$B43*$C43*(AF!AS43*blpkm*IFaf+RTF!AS43*blpkmrtf*IFrtf)</f>
        <v>1.1174712283940071</v>
      </c>
      <c r="AT43" s="101">
        <f>$B43*$C43*(AF!AT43*blpkm*IFaf*(1-CV!AT$2)+RTF!AT43*blpkmrtf*IFrtf*(1-CV!AT$4))</f>
        <v>0.50445543411326144</v>
      </c>
      <c r="AU43" s="91"/>
      <c r="AV43" s="90"/>
      <c r="AW43" s="91"/>
      <c r="AX43" s="91"/>
      <c r="AY43" s="91"/>
      <c r="AZ43" s="91"/>
      <c r="BA43" s="91"/>
      <c r="BB43" s="91"/>
    </row>
    <row r="44" spans="1:54" x14ac:dyDescent="0.25">
      <c r="A44" s="91">
        <f>pipesizes!A37</f>
        <v>415</v>
      </c>
      <c r="B44" s="94">
        <f>pipesizes!N37/1000</f>
        <v>2.0151445411804398</v>
      </c>
      <c r="C44" s="95">
        <f>pipesizes!M37</f>
        <v>131.32156249999997</v>
      </c>
      <c r="D44" s="101">
        <f>$B44*$C44*(AF!D44*blpkm*IFaf+RTF!D44*blpkmrtf*IFrtf)</f>
        <v>11.804443629654788</v>
      </c>
      <c r="E44" s="101">
        <f>$B44*$C44*(AF!E44*blpkm*IFaf+RTF!E44*blpkmrtf*IFrtf)</f>
        <v>11.804443629654788</v>
      </c>
      <c r="F44" s="101">
        <f>$B44*$C44*(AF!F44*blpkm*IFaf+RTF!F44*blpkmrtf*IFrtf)</f>
        <v>11.804443629654788</v>
      </c>
      <c r="G44" s="101">
        <f>$B44*$C44*(AF!G44*blpkm*IFaf+RTF!G44*blpkmrtf*IFrtf)</f>
        <v>11.804443629654788</v>
      </c>
      <c r="H44" s="101">
        <f>$B44*$C44*(AF!H44*blpkm*IFaf+RTF!H44*blpkmrtf*IFrtf)</f>
        <v>11.804443629654788</v>
      </c>
      <c r="I44" s="101">
        <f>$B44*$C44*(AF!I44*blpkm*IFaf+RTF!I44*blpkmrtf*IFrtf)</f>
        <v>11.804443629654788</v>
      </c>
      <c r="J44" s="101">
        <f>$B44*$C44*(AF!J44*blpkm*IFaf+RTF!J44*blpkmrtf*IFrtf)</f>
        <v>11.804443629654788</v>
      </c>
      <c r="K44" s="101">
        <f>$B44*$C44*(AF!K44*blpkm*IFaf+RTF!K44*blpkmrtf*IFrtf)</f>
        <v>11.804443629654788</v>
      </c>
      <c r="L44" s="101">
        <f>$B44*$C44*(AF!L44*blpkm*IFaf+RTF!L44*blpkmrtf*IFrtf)</f>
        <v>11.804443629654788</v>
      </c>
      <c r="M44" s="101">
        <f>$B44*$C44*(AF!M44*blpkm*IFaf+RTF!M44*blpkmrtf*IFrtf)</f>
        <v>11.804443629654788</v>
      </c>
      <c r="N44" s="101">
        <f>$B44*$C44*(AF!N44*blpkm*IFaf+RTF!N44*blpkmrtf*IFrtf)</f>
        <v>11.804443629654788</v>
      </c>
      <c r="O44" s="101">
        <f>$B44*$C44*(AF!O44*blpkm*IFaf+RTF!O44*blpkmrtf*IFrtf)</f>
        <v>11.804443629654788</v>
      </c>
      <c r="P44" s="101">
        <f>$B44*$C44*(AF!P44*blpkm*IFaf+RTF!P44*blpkmrtf*IFrtf)</f>
        <v>11.804443629654788</v>
      </c>
      <c r="Q44" s="101">
        <f>$B44*$C44*(AF!Q44*blpkm*IFaf+RTF!Q44*blpkmrtf*IFrtf)</f>
        <v>64.391883516258019</v>
      </c>
      <c r="R44" s="101">
        <f>$B44*$C44*(AF!R44*blpkm*IFaf+RTF!R44*blpkmrtf*IFrtf)</f>
        <v>64.391883516258019</v>
      </c>
      <c r="S44" s="101">
        <f>$B44*$C44*(AF!S44*blpkm*IFaf+RTF!S44*blpkmrtf*IFrtf)</f>
        <v>64.391883516258019</v>
      </c>
      <c r="T44" s="101">
        <f>$B44*$C44*(AF!T44*blpkm*IFaf+RTF!T44*blpkmrtf*IFrtf)</f>
        <v>64.391883516258019</v>
      </c>
      <c r="U44" s="101">
        <f>$B44*$C44*(AF!U44*blpkm*IFaf+RTF!U44*blpkmrtf*IFrtf)</f>
        <v>64.391883516258019</v>
      </c>
      <c r="V44" s="101">
        <f>$B44*$C44*(AF!V44*blpkm*IFaf+RTF!V44*blpkmrtf*IFrtf)</f>
        <v>64.391883516258019</v>
      </c>
      <c r="W44" s="101">
        <f>$B44*$C44*(AF!W44*blpkm*IFaf+RTF!W44*blpkmrtf*IFrtf)</f>
        <v>64.391883516258019</v>
      </c>
      <c r="X44" s="101">
        <f>$B44*$C44*(AF!X44*blpkm*IFaf+RTF!X44*blpkmrtf*IFrtf)</f>
        <v>64.391883516258019</v>
      </c>
      <c r="Y44" s="101">
        <f>$B44*$C44*(AF!Y44*blpkm*IFaf+RTF!Y44*blpkmrtf*IFrtf)</f>
        <v>64.391883516258019</v>
      </c>
      <c r="Z44" s="101">
        <f>$B44*$C44*(AF!Z44*blpkm*IFaf+RTF!Z44*blpkmrtf*IFrtf)</f>
        <v>64.391883516258019</v>
      </c>
      <c r="AA44" s="101">
        <f>$B44*$C44*(AF!AA44*blpkm*IFaf+RTF!AA44*blpkmrtf*IFrtf)</f>
        <v>64.391883516258019</v>
      </c>
      <c r="AB44" s="101">
        <f>$B44*$C44*(AF!AB44*blpkm*IFaf+RTF!AB44*blpkmrtf*IFrtf)</f>
        <v>64.391883516258019</v>
      </c>
      <c r="AC44" s="101">
        <f>$B44*$C44*(AF!AC44*blpkm*IFaf+RTF!AC44*blpkmrtf*IFrtf)</f>
        <v>11.804443629654788</v>
      </c>
      <c r="AD44" s="101">
        <f>$B44*$C44*(AF!AD44*blpkm*IFaf+RTF!AD44*blpkmrtf*IFrtf)</f>
        <v>11.804443629654788</v>
      </c>
      <c r="AE44" s="101">
        <f>$B44*$C44*(AF!AE44*blpkm*IFaf+RTF!AE44*blpkmrtf*IFrtf)</f>
        <v>11.804443629654788</v>
      </c>
      <c r="AF44" s="101">
        <f>$B44*$C44*(AF!AF44*blpkm*IFaf+RTF!AF44*blpkmrtf*IFrtf)</f>
        <v>11.804443629654788</v>
      </c>
      <c r="AG44" s="101">
        <f>$B44*$C44*(AF!AG44*blpkm*IFaf+RTF!AG44*blpkmrtf*IFrtf)</f>
        <v>11.804443629654788</v>
      </c>
      <c r="AH44" s="101">
        <f>$B44*$C44*(AF!AH44*blpkm*IFaf+RTF!AH44*blpkmrtf*IFrtf)</f>
        <v>11.804443629654788</v>
      </c>
      <c r="AI44" s="101">
        <f>$B44*$C44*(AF!AI44*blpkm*IFaf+RTF!AI44*blpkmrtf*IFrtf)</f>
        <v>11.804443629654788</v>
      </c>
      <c r="AJ44" s="101">
        <f>$B44*$C44*(AF!AJ44*blpkm*IFaf+RTF!AJ44*blpkmrtf*IFrtf)</f>
        <v>11.804443629654788</v>
      </c>
      <c r="AK44" s="101">
        <f>$B44*$C44*(AF!AK44*blpkm*IFaf+RTF!AK44*blpkmrtf*IFrtf)</f>
        <v>11.804443629654788</v>
      </c>
      <c r="AL44" s="101">
        <f>$B44*$C44*(AF!AL44*blpkm*IFaf+RTF!AL44*blpkmrtf*IFrtf)</f>
        <v>11.804443629654788</v>
      </c>
      <c r="AM44" s="101">
        <f>$B44*$C44*(AF!AM44*blpkm*IFaf+RTF!AM44*blpkmrtf*IFrtf)</f>
        <v>11.804443629654788</v>
      </c>
      <c r="AN44" s="101">
        <f>$B44*$C44*(AF!AN44*blpkm*IFaf+RTF!AN44*blpkmrtf*IFrtf)</f>
        <v>11.804443629654788</v>
      </c>
      <c r="AO44" s="101">
        <f>$B44*$C44*(AF!AO44*blpkm*IFaf+RTF!AO44*blpkmrtf*IFrtf)</f>
        <v>11.804443629654788</v>
      </c>
      <c r="AP44" s="101">
        <f>$B44*$C44*(AF!AP44*blpkm*IFaf+RTF!AP44*blpkmrtf*IFrtf)</f>
        <v>11.804443629654788</v>
      </c>
      <c r="AQ44" s="101">
        <f>$B44*$C44*(AF!AQ44*blpkm*IFaf+RTF!AQ44*blpkmrtf*IFrtf)</f>
        <v>11.804443629654788</v>
      </c>
      <c r="AR44" s="101">
        <f>$B44*$C44*(AF!AR44*blpkm*IFaf+RTF!AR44*blpkmrtf*IFrtf)</f>
        <v>11.804443629654788</v>
      </c>
      <c r="AS44" s="101">
        <f>$B44*$C44*(AF!AS44*blpkm*IFaf+RTF!AS44*blpkmrtf*IFrtf)</f>
        <v>11.804443629654788</v>
      </c>
      <c r="AT44" s="101">
        <f>$B44*$C44*(AF!AT44*blpkm*IFaf*(1-CV!AT$2)+RTF!AT44*blpkmrtf*IFrtf*(1-CV!AT$4))</f>
        <v>5.3288313688586815</v>
      </c>
      <c r="AU44" s="91"/>
      <c r="AV44" s="90"/>
      <c r="AW44" s="91"/>
      <c r="AX44" s="91"/>
      <c r="AY44" s="91"/>
      <c r="AZ44" s="91"/>
      <c r="BA44" s="91"/>
      <c r="BB44" s="91"/>
    </row>
    <row r="45" spans="1:54" x14ac:dyDescent="0.25">
      <c r="A45" s="91">
        <f>pipesizes!A38</f>
        <v>450</v>
      </c>
      <c r="B45" s="94">
        <f>pipesizes!N38/1000</f>
        <v>363.56041076236136</v>
      </c>
      <c r="C45" s="95">
        <f>pipesizes!M38</f>
        <v>154.40624999999997</v>
      </c>
      <c r="D45" s="101">
        <f>$B45*$C45*(AF!D45*blpkm*IFaf+RTF!D45*blpkmrtf*IFrtf)</f>
        <v>2504.0600513406421</v>
      </c>
      <c r="E45" s="101">
        <f>$B45*$C45*(AF!E45*blpkm*IFaf+RTF!E45*blpkmrtf*IFrtf)</f>
        <v>2504.0600513406421</v>
      </c>
      <c r="F45" s="101">
        <f>$B45*$C45*(AF!F45*blpkm*IFaf+RTF!F45*blpkmrtf*IFrtf)</f>
        <v>2504.0600513406421</v>
      </c>
      <c r="G45" s="101">
        <f>$B45*$C45*(AF!G45*blpkm*IFaf+RTF!G45*blpkmrtf*IFrtf)</f>
        <v>2504.0600513406421</v>
      </c>
      <c r="H45" s="101">
        <f>$B45*$C45*(AF!H45*blpkm*IFaf+RTF!H45*blpkmrtf*IFrtf)</f>
        <v>2504.0600513406421</v>
      </c>
      <c r="I45" s="101">
        <f>$B45*$C45*(AF!I45*blpkm*IFaf+RTF!I45*blpkmrtf*IFrtf)</f>
        <v>2504.0600513406421</v>
      </c>
      <c r="J45" s="101">
        <f>$B45*$C45*(AF!J45*blpkm*IFaf+RTF!J45*blpkmrtf*IFrtf)</f>
        <v>2504.0600513406421</v>
      </c>
      <c r="K45" s="101">
        <f>$B45*$C45*(AF!K45*blpkm*IFaf+RTF!K45*blpkmrtf*IFrtf)</f>
        <v>2504.0600513406421</v>
      </c>
      <c r="L45" s="101">
        <f>$B45*$C45*(AF!L45*blpkm*IFaf+RTF!L45*blpkmrtf*IFrtf)</f>
        <v>2504.0600513406421</v>
      </c>
      <c r="M45" s="101">
        <f>$B45*$C45*(AF!M45*blpkm*IFaf+RTF!M45*blpkmrtf*IFrtf)</f>
        <v>2504.0600513406421</v>
      </c>
      <c r="N45" s="101">
        <f>$B45*$C45*(AF!N45*blpkm*IFaf+RTF!N45*blpkmrtf*IFrtf)</f>
        <v>2504.0600513406421</v>
      </c>
      <c r="O45" s="101">
        <f>$B45*$C45*(AF!O45*blpkm*IFaf+RTF!O45*blpkmrtf*IFrtf)</f>
        <v>2504.0600513406421</v>
      </c>
      <c r="P45" s="101">
        <f>$B45*$C45*(AF!P45*blpkm*IFaf+RTF!P45*blpkmrtf*IFrtf)</f>
        <v>2504.0600513406421</v>
      </c>
      <c r="Q45" s="101">
        <f>$B45*$C45*(AF!Q45*blpkm*IFaf+RTF!Q45*blpkmrtf*IFrtf)</f>
        <v>2504.0600513406421</v>
      </c>
      <c r="R45" s="101">
        <f>$B45*$C45*(AF!R45*blpkm*IFaf+RTF!R45*blpkmrtf*IFrtf)</f>
        <v>2504.0600513406421</v>
      </c>
      <c r="S45" s="101">
        <f>$B45*$C45*(AF!S45*blpkm*IFaf+RTF!S45*blpkmrtf*IFrtf)</f>
        <v>2504.0600513406421</v>
      </c>
      <c r="T45" s="101">
        <f>$B45*$C45*(AF!T45*blpkm*IFaf+RTF!T45*blpkmrtf*IFrtf)</f>
        <v>2504.0600513406421</v>
      </c>
      <c r="U45" s="101">
        <f>$B45*$C45*(AF!U45*blpkm*IFaf+RTF!U45*blpkmrtf*IFrtf)</f>
        <v>2504.0600513406421</v>
      </c>
      <c r="V45" s="101">
        <f>$B45*$C45*(AF!V45*blpkm*IFaf+RTF!V45*blpkmrtf*IFrtf)</f>
        <v>2504.0600513406421</v>
      </c>
      <c r="W45" s="101">
        <f>$B45*$C45*(AF!W45*blpkm*IFaf+RTF!W45*blpkmrtf*IFrtf)</f>
        <v>13659.359831121248</v>
      </c>
      <c r="X45" s="101">
        <f>$B45*$C45*(AF!X45*blpkm*IFaf+RTF!X45*blpkmrtf*IFrtf)</f>
        <v>13659.359831121248</v>
      </c>
      <c r="Y45" s="101">
        <f>$B45*$C45*(AF!Y45*blpkm*IFaf+RTF!Y45*blpkmrtf*IFrtf)</f>
        <v>13659.359831121248</v>
      </c>
      <c r="Z45" s="101">
        <f>$B45*$C45*(AF!Z45*blpkm*IFaf+RTF!Z45*blpkmrtf*IFrtf)</f>
        <v>13659.359831121248</v>
      </c>
      <c r="AA45" s="101">
        <f>$B45*$C45*(AF!AA45*blpkm*IFaf+RTF!AA45*blpkmrtf*IFrtf)</f>
        <v>13659.359831121248</v>
      </c>
      <c r="AB45" s="101">
        <f>$B45*$C45*(AF!AB45*blpkm*IFaf+RTF!AB45*blpkmrtf*IFrtf)</f>
        <v>13659.359831121248</v>
      </c>
      <c r="AC45" s="101">
        <f>$B45*$C45*(AF!AC45*blpkm*IFaf+RTF!AC45*blpkmrtf*IFrtf)</f>
        <v>2504.0600513406421</v>
      </c>
      <c r="AD45" s="101">
        <f>$B45*$C45*(AF!AD45*blpkm*IFaf+RTF!AD45*blpkmrtf*IFrtf)</f>
        <v>2504.0600513406421</v>
      </c>
      <c r="AE45" s="101">
        <f>$B45*$C45*(AF!AE45*blpkm*IFaf+RTF!AE45*blpkmrtf*IFrtf)</f>
        <v>2504.0600513406421</v>
      </c>
      <c r="AF45" s="101">
        <f>$B45*$C45*(AF!AF45*blpkm*IFaf+RTF!AF45*blpkmrtf*IFrtf)</f>
        <v>2504.0600513406421</v>
      </c>
      <c r="AG45" s="101">
        <f>$B45*$C45*(AF!AG45*blpkm*IFaf+RTF!AG45*blpkmrtf*IFrtf)</f>
        <v>2504.0600513406421</v>
      </c>
      <c r="AH45" s="101">
        <f>$B45*$C45*(AF!AH45*blpkm*IFaf+RTF!AH45*blpkmrtf*IFrtf)</f>
        <v>2504.0600513406421</v>
      </c>
      <c r="AI45" s="101">
        <f>$B45*$C45*(AF!AI45*blpkm*IFaf+RTF!AI45*blpkmrtf*IFrtf)</f>
        <v>2504.0600513406421</v>
      </c>
      <c r="AJ45" s="101">
        <f>$B45*$C45*(AF!AJ45*blpkm*IFaf+RTF!AJ45*blpkmrtf*IFrtf)</f>
        <v>2504.0600513406421</v>
      </c>
      <c r="AK45" s="101">
        <f>$B45*$C45*(AF!AK45*blpkm*IFaf+RTF!AK45*blpkmrtf*IFrtf)</f>
        <v>2504.0600513406421</v>
      </c>
      <c r="AL45" s="101">
        <f>$B45*$C45*(AF!AL45*blpkm*IFaf+RTF!AL45*blpkmrtf*IFrtf)</f>
        <v>2504.0600513406421</v>
      </c>
      <c r="AM45" s="101">
        <f>$B45*$C45*(AF!AM45*blpkm*IFaf+RTF!AM45*blpkmrtf*IFrtf)</f>
        <v>2504.0600513406421</v>
      </c>
      <c r="AN45" s="101">
        <f>$B45*$C45*(AF!AN45*blpkm*IFaf+RTF!AN45*blpkmrtf*IFrtf)</f>
        <v>2504.0600513406421</v>
      </c>
      <c r="AO45" s="101">
        <f>$B45*$C45*(AF!AO45*blpkm*IFaf+RTF!AO45*blpkmrtf*IFrtf)</f>
        <v>2504.0600513406421</v>
      </c>
      <c r="AP45" s="101">
        <f>$B45*$C45*(AF!AP45*blpkm*IFaf+RTF!AP45*blpkmrtf*IFrtf)</f>
        <v>2504.0600513406421</v>
      </c>
      <c r="AQ45" s="101">
        <f>$B45*$C45*(AF!AQ45*blpkm*IFaf+RTF!AQ45*blpkmrtf*IFrtf)</f>
        <v>2504.0600513406421</v>
      </c>
      <c r="AR45" s="101">
        <f>$B45*$C45*(AF!AR45*blpkm*IFaf+RTF!AR45*blpkmrtf*IFrtf)</f>
        <v>2504.0600513406421</v>
      </c>
      <c r="AS45" s="101">
        <f>$B45*$C45*(AF!AS45*blpkm*IFaf+RTF!AS45*blpkmrtf*IFrtf)</f>
        <v>2504.0600513406421</v>
      </c>
      <c r="AT45" s="101">
        <f>$B45*$C45*(AF!AT45*blpkm*IFaf*(1-CV!AT$2)+RTF!AT45*blpkmrtf*IFrtf*(1-CV!AT$4))</f>
        <v>1130.3975155227304</v>
      </c>
      <c r="AU45" s="91"/>
      <c r="AV45" s="90"/>
      <c r="AW45" s="91"/>
      <c r="AX45" s="91"/>
      <c r="AY45" s="91"/>
      <c r="AZ45" s="91"/>
      <c r="BA45" s="91"/>
      <c r="BB45" s="91"/>
    </row>
    <row r="46" spans="1:54" x14ac:dyDescent="0.25">
      <c r="A46" s="91">
        <f>pipesizes!A39</f>
        <v>500</v>
      </c>
      <c r="B46" s="94">
        <f>pipesizes!N39/1000</f>
        <v>384.59660757688408</v>
      </c>
      <c r="C46" s="95">
        <f>pipesizes!M39</f>
        <v>190.625</v>
      </c>
      <c r="D46" s="101">
        <f>$B46*$C46*(AF!D46*blpkm*IFaf+RTF!D46*blpkmrtf*IFrtf)</f>
        <v>3270.3074562585039</v>
      </c>
      <c r="E46" s="101">
        <f>$B46*$C46*(AF!E46*blpkm*IFaf+RTF!E46*blpkmrtf*IFrtf)</f>
        <v>3270.3074562585039</v>
      </c>
      <c r="F46" s="101">
        <f>$B46*$C46*(AF!F46*blpkm*IFaf+RTF!F46*blpkmrtf*IFrtf)</f>
        <v>3270.3074562585039</v>
      </c>
      <c r="G46" s="101">
        <f>$B46*$C46*(AF!G46*blpkm*IFaf+RTF!G46*blpkmrtf*IFrtf)</f>
        <v>3270.3074562585039</v>
      </c>
      <c r="H46" s="101">
        <f>$B46*$C46*(AF!H46*blpkm*IFaf+RTF!H46*blpkmrtf*IFrtf)</f>
        <v>3270.3074562585039</v>
      </c>
      <c r="I46" s="101">
        <f>$B46*$C46*(AF!I46*blpkm*IFaf+RTF!I46*blpkmrtf*IFrtf)</f>
        <v>3270.3074562585039</v>
      </c>
      <c r="J46" s="101">
        <f>$B46*$C46*(AF!J46*blpkm*IFaf+RTF!J46*blpkmrtf*IFrtf)</f>
        <v>3270.3074562585039</v>
      </c>
      <c r="K46" s="101">
        <f>$B46*$C46*(AF!K46*blpkm*IFaf+RTF!K46*blpkmrtf*IFrtf)</f>
        <v>3270.3074562585039</v>
      </c>
      <c r="L46" s="101">
        <f>$B46*$C46*(AF!L46*blpkm*IFaf+RTF!L46*blpkmrtf*IFrtf)</f>
        <v>3270.3074562585039</v>
      </c>
      <c r="M46" s="101">
        <f>$B46*$C46*(AF!M46*blpkm*IFaf+RTF!M46*blpkmrtf*IFrtf)</f>
        <v>3270.3074562585039</v>
      </c>
      <c r="N46" s="101">
        <f>$B46*$C46*(AF!N46*blpkm*IFaf+RTF!N46*blpkmrtf*IFrtf)</f>
        <v>3270.3074562585039</v>
      </c>
      <c r="O46" s="101">
        <f>$B46*$C46*(AF!O46*blpkm*IFaf+RTF!O46*blpkmrtf*IFrtf)</f>
        <v>3270.3074562585039</v>
      </c>
      <c r="P46" s="101">
        <f>$B46*$C46*(AF!P46*blpkm*IFaf+RTF!P46*blpkmrtf*IFrtf)</f>
        <v>3270.3074562585039</v>
      </c>
      <c r="Q46" s="101">
        <f>$B46*$C46*(AF!Q46*blpkm*IFaf+RTF!Q46*blpkmrtf*IFrtf)</f>
        <v>3270.3074562585039</v>
      </c>
      <c r="R46" s="101">
        <f>$B46*$C46*(AF!R46*blpkm*IFaf+RTF!R46*blpkmrtf*IFrtf)</f>
        <v>3270.3074562585039</v>
      </c>
      <c r="S46" s="101">
        <f>$B46*$C46*(AF!S46*blpkm*IFaf+RTF!S46*blpkmrtf*IFrtf)</f>
        <v>3270.3074562585039</v>
      </c>
      <c r="T46" s="101">
        <f>$B46*$C46*(AF!T46*blpkm*IFaf+RTF!T46*blpkmrtf*IFrtf)</f>
        <v>3270.3074562585039</v>
      </c>
      <c r="U46" s="101">
        <f>$B46*$C46*(AF!U46*blpkm*IFaf+RTF!U46*blpkmrtf*IFrtf)</f>
        <v>3270.3074562585039</v>
      </c>
      <c r="V46" s="101">
        <f>$B46*$C46*(AF!V46*blpkm*IFaf+RTF!V46*blpkmrtf*IFrtf)</f>
        <v>3270.3074562585039</v>
      </c>
      <c r="W46" s="101">
        <f>$B46*$C46*(AF!W46*blpkm*IFaf+RTF!W46*blpkmrtf*IFrtf)</f>
        <v>3270.3074562585039</v>
      </c>
      <c r="X46" s="101">
        <f>$B46*$C46*(AF!X46*blpkm*IFaf+RTF!X46*blpkmrtf*IFrtf)</f>
        <v>3270.3074562585039</v>
      </c>
      <c r="Y46" s="101">
        <f>$B46*$C46*(AF!Y46*blpkm*IFaf+RTF!Y46*blpkmrtf*IFrtf)</f>
        <v>3270.3074562585039</v>
      </c>
      <c r="Z46" s="101">
        <f>$B46*$C46*(AF!Z46*blpkm*IFaf+RTF!Z46*blpkmrtf*IFrtf)</f>
        <v>3270.3074562585039</v>
      </c>
      <c r="AA46" s="101">
        <f>$B46*$C46*(AF!AA46*blpkm*IFaf+RTF!AA46*blpkmrtf*IFrtf)</f>
        <v>3270.3074562585039</v>
      </c>
      <c r="AB46" s="101">
        <f>$B46*$C46*(AF!AB46*blpkm*IFaf+RTF!AB46*blpkmrtf*IFrtf)</f>
        <v>3270.3074562585039</v>
      </c>
      <c r="AC46" s="101">
        <f>$B46*$C46*(AF!AC46*blpkm*IFaf+RTF!AC46*blpkmrtf*IFrtf)</f>
        <v>3270.3074562585039</v>
      </c>
      <c r="AD46" s="101">
        <f>$B46*$C46*(AF!AD46*blpkm*IFaf+RTF!AD46*blpkmrtf*IFrtf)</f>
        <v>3270.3074562585039</v>
      </c>
      <c r="AE46" s="101">
        <f>$B46*$C46*(AF!AE46*blpkm*IFaf+RTF!AE46*blpkmrtf*IFrtf)</f>
        <v>3270.3074562585039</v>
      </c>
      <c r="AF46" s="101">
        <f>$B46*$C46*(AF!AF46*blpkm*IFaf+RTF!AF46*blpkmrtf*IFrtf)</f>
        <v>3270.3074562585039</v>
      </c>
      <c r="AG46" s="101">
        <f>$B46*$C46*(AF!AG46*blpkm*IFaf+RTF!AG46*blpkmrtf*IFrtf)</f>
        <v>3270.3074562585039</v>
      </c>
      <c r="AH46" s="101">
        <f>$B46*$C46*(AF!AH46*blpkm*IFaf+RTF!AH46*blpkmrtf*IFrtf)</f>
        <v>3270.3074562585039</v>
      </c>
      <c r="AI46" s="101">
        <f>$B46*$C46*(AF!AI46*blpkm*IFaf+RTF!AI46*blpkmrtf*IFrtf)</f>
        <v>3270.3074562585039</v>
      </c>
      <c r="AJ46" s="101">
        <f>$B46*$C46*(AF!AJ46*blpkm*IFaf+RTF!AJ46*blpkmrtf*IFrtf)</f>
        <v>3270.3074562585039</v>
      </c>
      <c r="AK46" s="101">
        <f>$B46*$C46*(AF!AK46*blpkm*IFaf+RTF!AK46*blpkmrtf*IFrtf)</f>
        <v>3270.3074562585039</v>
      </c>
      <c r="AL46" s="101">
        <f>$B46*$C46*(AF!AL46*blpkm*IFaf+RTF!AL46*blpkmrtf*IFrtf)</f>
        <v>3270.3074562585039</v>
      </c>
      <c r="AM46" s="101">
        <f>$B46*$C46*(AF!AM46*blpkm*IFaf+RTF!AM46*blpkmrtf*IFrtf)</f>
        <v>3270.3074562585039</v>
      </c>
      <c r="AN46" s="101">
        <f>$B46*$C46*(AF!AN46*blpkm*IFaf+RTF!AN46*blpkmrtf*IFrtf)</f>
        <v>3270.3074562585039</v>
      </c>
      <c r="AO46" s="101">
        <f>$B46*$C46*(AF!AO46*blpkm*IFaf+RTF!AO46*blpkmrtf*IFrtf)</f>
        <v>3270.3074562585039</v>
      </c>
      <c r="AP46" s="101">
        <f>$B46*$C46*(AF!AP46*blpkm*IFaf+RTF!AP46*blpkmrtf*IFrtf)</f>
        <v>3270.3074562585039</v>
      </c>
      <c r="AQ46" s="101">
        <f>$B46*$C46*(AF!AQ46*blpkm*IFaf+RTF!AQ46*blpkmrtf*IFrtf)</f>
        <v>3270.3074562585039</v>
      </c>
      <c r="AR46" s="101">
        <f>$B46*$C46*(AF!AR46*blpkm*IFaf+RTF!AR46*blpkmrtf*IFrtf)</f>
        <v>3270.3074562585039</v>
      </c>
      <c r="AS46" s="101">
        <f>$B46*$C46*(AF!AS46*blpkm*IFaf+RTF!AS46*blpkmrtf*IFrtf)</f>
        <v>3270.3074562585039</v>
      </c>
      <c r="AT46" s="101">
        <f>$B46*$C46*(AF!AT46*blpkm*IFaf*(1-CV!AT$2)+RTF!AT46*blpkmrtf*IFrtf*(1-CV!AT$4))</f>
        <v>1476.3014255871706</v>
      </c>
      <c r="AU46" s="91"/>
      <c r="AV46" s="90"/>
      <c r="AW46" s="91"/>
      <c r="AX46" s="91"/>
      <c r="AY46" s="91"/>
      <c r="AZ46" s="91"/>
      <c r="BA46" s="91"/>
      <c r="BB46" s="91"/>
    </row>
    <row r="47" spans="1:54" x14ac:dyDescent="0.25">
      <c r="A47" s="91">
        <f>pipesizes!A40</f>
        <v>508</v>
      </c>
      <c r="B47" s="94">
        <f>pipesizes!N40/1000</f>
        <v>1.4540552958964896</v>
      </c>
      <c r="C47" s="95">
        <f>pipesizes!M40</f>
        <v>196.77379999999999</v>
      </c>
      <c r="D47" s="101">
        <f>$B47*$C47*(AF!D47*blpkm*IFaf+RTF!D47*blpkmrtf*IFrtf)</f>
        <v>12.762961930830022</v>
      </c>
      <c r="E47" s="101">
        <f>$B47*$C47*(AF!E47*blpkm*IFaf+RTF!E47*blpkmrtf*IFrtf)</f>
        <v>12.762961930830022</v>
      </c>
      <c r="F47" s="101">
        <f>$B47*$C47*(AF!F47*blpkm*IFaf+RTF!F47*blpkmrtf*IFrtf)</f>
        <v>12.762961930830022</v>
      </c>
      <c r="G47" s="101">
        <f>$B47*$C47*(AF!G47*blpkm*IFaf+RTF!G47*blpkmrtf*IFrtf)</f>
        <v>12.762961930830022</v>
      </c>
      <c r="H47" s="101">
        <f>$B47*$C47*(AF!H47*blpkm*IFaf+RTF!H47*blpkmrtf*IFrtf)</f>
        <v>12.762961930830022</v>
      </c>
      <c r="I47" s="101">
        <f>$B47*$C47*(AF!I47*blpkm*IFaf+RTF!I47*blpkmrtf*IFrtf)</f>
        <v>12.762961930830022</v>
      </c>
      <c r="J47" s="101">
        <f>$B47*$C47*(AF!J47*blpkm*IFaf+RTF!J47*blpkmrtf*IFrtf)</f>
        <v>12.762961930830022</v>
      </c>
      <c r="K47" s="101">
        <f>$B47*$C47*(AF!K47*blpkm*IFaf+RTF!K47*blpkmrtf*IFrtf)</f>
        <v>12.762961930830022</v>
      </c>
      <c r="L47" s="101">
        <f>$B47*$C47*(AF!L47*blpkm*IFaf+RTF!L47*blpkmrtf*IFrtf)</f>
        <v>12.762961930830022</v>
      </c>
      <c r="M47" s="101">
        <f>$B47*$C47*(AF!M47*blpkm*IFaf+RTF!M47*blpkmrtf*IFrtf)</f>
        <v>12.762961930830022</v>
      </c>
      <c r="N47" s="101">
        <f>$B47*$C47*(AF!N47*blpkm*IFaf+RTF!N47*blpkmrtf*IFrtf)</f>
        <v>12.762961930830022</v>
      </c>
      <c r="O47" s="101">
        <f>$B47*$C47*(AF!O47*blpkm*IFaf+RTF!O47*blpkmrtf*IFrtf)</f>
        <v>12.762961930830022</v>
      </c>
      <c r="P47" s="101">
        <f>$B47*$C47*(AF!P47*blpkm*IFaf+RTF!P47*blpkmrtf*IFrtf)</f>
        <v>12.762961930830022</v>
      </c>
      <c r="Q47" s="101">
        <f>$B47*$C47*(AF!Q47*blpkm*IFaf+RTF!Q47*blpkmrtf*IFrtf)</f>
        <v>12.762961930830022</v>
      </c>
      <c r="R47" s="101">
        <f>$B47*$C47*(AF!R47*blpkm*IFaf+RTF!R47*blpkmrtf*IFrtf)</f>
        <v>12.762961930830022</v>
      </c>
      <c r="S47" s="101">
        <f>$B47*$C47*(AF!S47*blpkm*IFaf+RTF!S47*blpkmrtf*IFrtf)</f>
        <v>12.762961930830022</v>
      </c>
      <c r="T47" s="101">
        <f>$B47*$C47*(AF!T47*blpkm*IFaf+RTF!T47*blpkmrtf*IFrtf)</f>
        <v>12.762961930830022</v>
      </c>
      <c r="U47" s="101">
        <f>$B47*$C47*(AF!U47*blpkm*IFaf+RTF!U47*blpkmrtf*IFrtf)</f>
        <v>12.762961930830022</v>
      </c>
      <c r="V47" s="101">
        <f>$B47*$C47*(AF!V47*blpkm*IFaf+RTF!V47*blpkmrtf*IFrtf)</f>
        <v>12.762961930830022</v>
      </c>
      <c r="W47" s="101">
        <f>$B47*$C47*(AF!W47*blpkm*IFaf+RTF!W47*blpkmrtf*IFrtf)</f>
        <v>12.762961930830022</v>
      </c>
      <c r="X47" s="101">
        <f>$B47*$C47*(AF!X47*blpkm*IFaf+RTF!X47*blpkmrtf*IFrtf)</f>
        <v>12.762961930830022</v>
      </c>
      <c r="Y47" s="101">
        <f>$B47*$C47*(AF!Y47*blpkm*IFaf+RTF!Y47*blpkmrtf*IFrtf)</f>
        <v>12.762961930830022</v>
      </c>
      <c r="Z47" s="101">
        <f>$B47*$C47*(AF!Z47*blpkm*IFaf+RTF!Z47*blpkmrtf*IFrtf)</f>
        <v>12.762961930830022</v>
      </c>
      <c r="AA47" s="101">
        <f>$B47*$C47*(AF!AA47*blpkm*IFaf+RTF!AA47*blpkmrtf*IFrtf)</f>
        <v>12.762961930830022</v>
      </c>
      <c r="AB47" s="101">
        <f>$B47*$C47*(AF!AB47*blpkm*IFaf+RTF!AB47*blpkmrtf*IFrtf)</f>
        <v>12.762961930830022</v>
      </c>
      <c r="AC47" s="101">
        <f>$B47*$C47*(AF!AC47*blpkm*IFaf+RTF!AC47*blpkmrtf*IFrtf)</f>
        <v>12.762961930830022</v>
      </c>
      <c r="AD47" s="101">
        <f>$B47*$C47*(AF!AD47*blpkm*IFaf+RTF!AD47*blpkmrtf*IFrtf)</f>
        <v>12.762961930830022</v>
      </c>
      <c r="AE47" s="101">
        <f>$B47*$C47*(AF!AE47*blpkm*IFaf+RTF!AE47*blpkmrtf*IFrtf)</f>
        <v>12.762961930830022</v>
      </c>
      <c r="AF47" s="101">
        <f>$B47*$C47*(AF!AF47*blpkm*IFaf+RTF!AF47*blpkmrtf*IFrtf)</f>
        <v>12.762961930830022</v>
      </c>
      <c r="AG47" s="101">
        <f>$B47*$C47*(AF!AG47*blpkm*IFaf+RTF!AG47*blpkmrtf*IFrtf)</f>
        <v>12.762961930830022</v>
      </c>
      <c r="AH47" s="101">
        <f>$B47*$C47*(AF!AH47*blpkm*IFaf+RTF!AH47*blpkmrtf*IFrtf)</f>
        <v>12.762961930830022</v>
      </c>
      <c r="AI47" s="101">
        <f>$B47*$C47*(AF!AI47*blpkm*IFaf+RTF!AI47*blpkmrtf*IFrtf)</f>
        <v>12.762961930830022</v>
      </c>
      <c r="AJ47" s="101">
        <f>$B47*$C47*(AF!AJ47*blpkm*IFaf+RTF!AJ47*blpkmrtf*IFrtf)</f>
        <v>12.762961930830022</v>
      </c>
      <c r="AK47" s="101">
        <f>$B47*$C47*(AF!AK47*blpkm*IFaf+RTF!AK47*blpkmrtf*IFrtf)</f>
        <v>12.762961930830022</v>
      </c>
      <c r="AL47" s="101">
        <f>$B47*$C47*(AF!AL47*blpkm*IFaf+RTF!AL47*blpkmrtf*IFrtf)</f>
        <v>12.762961930830022</v>
      </c>
      <c r="AM47" s="101">
        <f>$B47*$C47*(AF!AM47*blpkm*IFaf+RTF!AM47*blpkmrtf*IFrtf)</f>
        <v>12.762961930830022</v>
      </c>
      <c r="AN47" s="101">
        <f>$B47*$C47*(AF!AN47*blpkm*IFaf+RTF!AN47*blpkmrtf*IFrtf)</f>
        <v>12.762961930830022</v>
      </c>
      <c r="AO47" s="101">
        <f>$B47*$C47*(AF!AO47*blpkm*IFaf+RTF!AO47*blpkmrtf*IFrtf)</f>
        <v>12.762961930830022</v>
      </c>
      <c r="AP47" s="101">
        <f>$B47*$C47*(AF!AP47*blpkm*IFaf+RTF!AP47*blpkmrtf*IFrtf)</f>
        <v>12.762961930830022</v>
      </c>
      <c r="AQ47" s="101">
        <f>$B47*$C47*(AF!AQ47*blpkm*IFaf+RTF!AQ47*blpkmrtf*IFrtf)</f>
        <v>12.762961930830022</v>
      </c>
      <c r="AR47" s="101">
        <f>$B47*$C47*(AF!AR47*blpkm*IFaf+RTF!AR47*blpkmrtf*IFrtf)</f>
        <v>12.762961930830022</v>
      </c>
      <c r="AS47" s="101">
        <f>$B47*$C47*(AF!AS47*blpkm*IFaf+RTF!AS47*blpkmrtf*IFrtf)</f>
        <v>12.762961930830022</v>
      </c>
      <c r="AT47" s="101">
        <f>$B47*$C47*(AF!AT47*blpkm*IFaf*(1-CV!AT$2)+RTF!AT47*blpkmrtf*IFrtf*(1-CV!AT$4))</f>
        <v>5.7615313377158417</v>
      </c>
      <c r="AU47" s="91"/>
      <c r="AV47" s="90"/>
      <c r="AW47" s="91"/>
      <c r="AX47" s="91"/>
      <c r="AY47" s="91"/>
      <c r="AZ47" s="91"/>
      <c r="BA47" s="91"/>
      <c r="BB47" s="91"/>
    </row>
    <row r="48" spans="1:54" x14ac:dyDescent="0.25">
      <c r="A48" s="91">
        <f>pipesizes!A41</f>
        <v>550</v>
      </c>
      <c r="B48" s="94">
        <f>pipesizes!N41/1000</f>
        <v>0.2253154651881</v>
      </c>
      <c r="C48" s="95">
        <f>pipesizes!M41</f>
        <v>230.65625</v>
      </c>
      <c r="D48" s="101">
        <f>$B48*$C48*(AF!D48*blpkm*IFaf+RTF!D48*blpkmrtf*IFrtf)</f>
        <v>2.3182459383964011</v>
      </c>
      <c r="E48" s="101">
        <f>$B48*$C48*(AF!E48*blpkm*IFaf+RTF!E48*blpkmrtf*IFrtf)</f>
        <v>2.3182459383964011</v>
      </c>
      <c r="F48" s="101">
        <f>$B48*$C48*(AF!F48*blpkm*IFaf+RTF!F48*blpkmrtf*IFrtf)</f>
        <v>2.3182459383964011</v>
      </c>
      <c r="G48" s="101">
        <f>$B48*$C48*(AF!G48*blpkm*IFaf+RTF!G48*blpkmrtf*IFrtf)</f>
        <v>2.3182459383964011</v>
      </c>
      <c r="H48" s="101">
        <f>$B48*$C48*(AF!H48*blpkm*IFaf+RTF!H48*blpkmrtf*IFrtf)</f>
        <v>2.3182459383964011</v>
      </c>
      <c r="I48" s="101">
        <f>$B48*$C48*(AF!I48*blpkm*IFaf+RTF!I48*blpkmrtf*IFrtf)</f>
        <v>2.3182459383964011</v>
      </c>
      <c r="J48" s="101">
        <f>$B48*$C48*(AF!J48*blpkm*IFaf+RTF!J48*blpkmrtf*IFrtf)</f>
        <v>2.3182459383964011</v>
      </c>
      <c r="K48" s="101">
        <f>$B48*$C48*(AF!K48*blpkm*IFaf+RTF!K48*blpkmrtf*IFrtf)</f>
        <v>2.3182459383964011</v>
      </c>
      <c r="L48" s="101">
        <f>$B48*$C48*(AF!L48*blpkm*IFaf+RTF!L48*blpkmrtf*IFrtf)</f>
        <v>2.3182459383964011</v>
      </c>
      <c r="M48" s="101">
        <f>$B48*$C48*(AF!M48*blpkm*IFaf+RTF!M48*blpkmrtf*IFrtf)</f>
        <v>2.3182459383964011</v>
      </c>
      <c r="N48" s="101">
        <f>$B48*$C48*(AF!N48*blpkm*IFaf+RTF!N48*blpkmrtf*IFrtf)</f>
        <v>2.3182459383964011</v>
      </c>
      <c r="O48" s="101">
        <f>$B48*$C48*(AF!O48*blpkm*IFaf+RTF!O48*blpkmrtf*IFrtf)</f>
        <v>2.3182459383964011</v>
      </c>
      <c r="P48" s="101">
        <f>$B48*$C48*(AF!P48*blpkm*IFaf+RTF!P48*blpkmrtf*IFrtf)</f>
        <v>2.3182459383964011</v>
      </c>
      <c r="Q48" s="101">
        <f>$B48*$C48*(AF!Q48*blpkm*IFaf+RTF!Q48*blpkmrtf*IFrtf)</f>
        <v>2.3182459383964011</v>
      </c>
      <c r="R48" s="101">
        <f>$B48*$C48*(AF!R48*blpkm*IFaf+RTF!R48*blpkmrtf*IFrtf)</f>
        <v>2.3182459383964011</v>
      </c>
      <c r="S48" s="101">
        <f>$B48*$C48*(AF!S48*blpkm*IFaf+RTF!S48*blpkmrtf*IFrtf)</f>
        <v>2.3182459383964011</v>
      </c>
      <c r="T48" s="101">
        <f>$B48*$C48*(AF!T48*blpkm*IFaf+RTF!T48*blpkmrtf*IFrtf)</f>
        <v>2.3182459383964011</v>
      </c>
      <c r="U48" s="101">
        <f>$B48*$C48*(AF!U48*blpkm*IFaf+RTF!U48*blpkmrtf*IFrtf)</f>
        <v>2.3182459383964011</v>
      </c>
      <c r="V48" s="101">
        <f>$B48*$C48*(AF!V48*blpkm*IFaf+RTF!V48*blpkmrtf*IFrtf)</f>
        <v>2.3182459383964011</v>
      </c>
      <c r="W48" s="101">
        <f>$B48*$C48*(AF!W48*blpkm*IFaf+RTF!W48*blpkmrtf*IFrtf)</f>
        <v>2.3182459383964011</v>
      </c>
      <c r="X48" s="101">
        <f>$B48*$C48*(AF!X48*blpkm*IFaf+RTF!X48*blpkmrtf*IFrtf)</f>
        <v>2.3182459383964011</v>
      </c>
      <c r="Y48" s="101">
        <f>$B48*$C48*(AF!Y48*blpkm*IFaf+RTF!Y48*blpkmrtf*IFrtf)</f>
        <v>2.3182459383964011</v>
      </c>
      <c r="Z48" s="101">
        <f>$B48*$C48*(AF!Z48*blpkm*IFaf+RTF!Z48*blpkmrtf*IFrtf)</f>
        <v>2.3182459383964011</v>
      </c>
      <c r="AA48" s="101">
        <f>$B48*$C48*(AF!AA48*blpkm*IFaf+RTF!AA48*blpkmrtf*IFrtf)</f>
        <v>2.3182459383964011</v>
      </c>
      <c r="AB48" s="101">
        <f>$B48*$C48*(AF!AB48*blpkm*IFaf+RTF!AB48*blpkmrtf*IFrtf)</f>
        <v>2.3182459383964011</v>
      </c>
      <c r="AC48" s="101">
        <f>$B48*$C48*(AF!AC48*blpkm*IFaf+RTF!AC48*blpkmrtf*IFrtf)</f>
        <v>2.3182459383964011</v>
      </c>
      <c r="AD48" s="101">
        <f>$B48*$C48*(AF!AD48*blpkm*IFaf+RTF!AD48*blpkmrtf*IFrtf)</f>
        <v>2.3182459383964011</v>
      </c>
      <c r="AE48" s="101">
        <f>$B48*$C48*(AF!AE48*blpkm*IFaf+RTF!AE48*blpkmrtf*IFrtf)</f>
        <v>2.3182459383964011</v>
      </c>
      <c r="AF48" s="101">
        <f>$B48*$C48*(AF!AF48*blpkm*IFaf+RTF!AF48*blpkmrtf*IFrtf)</f>
        <v>2.3182459383964011</v>
      </c>
      <c r="AG48" s="101">
        <f>$B48*$C48*(AF!AG48*blpkm*IFaf+RTF!AG48*blpkmrtf*IFrtf)</f>
        <v>2.3182459383964011</v>
      </c>
      <c r="AH48" s="101">
        <f>$B48*$C48*(AF!AH48*blpkm*IFaf+RTF!AH48*blpkmrtf*IFrtf)</f>
        <v>2.3182459383964011</v>
      </c>
      <c r="AI48" s="101">
        <f>$B48*$C48*(AF!AI48*blpkm*IFaf+RTF!AI48*blpkmrtf*IFrtf)</f>
        <v>2.3182459383964011</v>
      </c>
      <c r="AJ48" s="101">
        <f>$B48*$C48*(AF!AJ48*blpkm*IFaf+RTF!AJ48*blpkmrtf*IFrtf)</f>
        <v>2.3182459383964011</v>
      </c>
      <c r="AK48" s="101">
        <f>$B48*$C48*(AF!AK48*blpkm*IFaf+RTF!AK48*blpkmrtf*IFrtf)</f>
        <v>2.3182459383964011</v>
      </c>
      <c r="AL48" s="101">
        <f>$B48*$C48*(AF!AL48*blpkm*IFaf+RTF!AL48*blpkmrtf*IFrtf)</f>
        <v>2.3182459383964011</v>
      </c>
      <c r="AM48" s="101">
        <f>$B48*$C48*(AF!AM48*blpkm*IFaf+RTF!AM48*blpkmrtf*IFrtf)</f>
        <v>2.3182459383964011</v>
      </c>
      <c r="AN48" s="101">
        <f>$B48*$C48*(AF!AN48*blpkm*IFaf+RTF!AN48*blpkmrtf*IFrtf)</f>
        <v>2.3182459383964011</v>
      </c>
      <c r="AO48" s="101">
        <f>$B48*$C48*(AF!AO48*blpkm*IFaf+RTF!AO48*blpkmrtf*IFrtf)</f>
        <v>2.3182459383964011</v>
      </c>
      <c r="AP48" s="101">
        <f>$B48*$C48*(AF!AP48*blpkm*IFaf+RTF!AP48*blpkmrtf*IFrtf)</f>
        <v>2.3182459383964011</v>
      </c>
      <c r="AQ48" s="101">
        <f>$B48*$C48*(AF!AQ48*blpkm*IFaf+RTF!AQ48*blpkmrtf*IFrtf)</f>
        <v>2.3182459383964011</v>
      </c>
      <c r="AR48" s="101">
        <f>$B48*$C48*(AF!AR48*blpkm*IFaf+RTF!AR48*blpkmrtf*IFrtf)</f>
        <v>2.3182459383964011</v>
      </c>
      <c r="AS48" s="101">
        <f>$B48*$C48*(AF!AS48*blpkm*IFaf+RTF!AS48*blpkmrtf*IFrtf)</f>
        <v>2.3182459383964011</v>
      </c>
      <c r="AT48" s="101">
        <f>$B48*$C48*(AF!AT48*blpkm*IFaf*(1-CV!AT$2)+RTF!AT48*blpkmrtf*IFrtf*(1-CV!AT$4))</f>
        <v>1.0465162158275514</v>
      </c>
      <c r="AU48" s="91"/>
      <c r="AV48" s="90"/>
      <c r="AW48" s="91"/>
      <c r="AX48" s="91"/>
      <c r="AY48" s="91"/>
      <c r="AZ48" s="91"/>
      <c r="BA48" s="91"/>
      <c r="BB48" s="91"/>
    </row>
    <row r="49" spans="1:54" x14ac:dyDescent="0.25">
      <c r="A49" s="91">
        <f>pipesizes!A42</f>
        <v>559</v>
      </c>
      <c r="B49" s="94">
        <f>pipesizes!N42/1000</f>
        <v>0.77505430063065994</v>
      </c>
      <c r="C49" s="95">
        <f>pipesizes!M42</f>
        <v>238.2667625</v>
      </c>
      <c r="D49" s="101">
        <f>$B49*$C49*(AF!D49*blpkm*IFaf+RTF!D49*blpkmrtf*IFrtf)</f>
        <v>8.2375653501013044</v>
      </c>
      <c r="E49" s="101">
        <f>$B49*$C49*(AF!E49*blpkm*IFaf+RTF!E49*blpkmrtf*IFrtf)</f>
        <v>8.2375653501013044</v>
      </c>
      <c r="F49" s="101">
        <f>$B49*$C49*(AF!F49*blpkm*IFaf+RTF!F49*blpkmrtf*IFrtf)</f>
        <v>8.2375653501013044</v>
      </c>
      <c r="G49" s="101">
        <f>$B49*$C49*(AF!G49*blpkm*IFaf+RTF!G49*blpkmrtf*IFrtf)</f>
        <v>8.2375653501013044</v>
      </c>
      <c r="H49" s="101">
        <f>$B49*$C49*(AF!H49*blpkm*IFaf+RTF!H49*blpkmrtf*IFrtf)</f>
        <v>8.2375653501013044</v>
      </c>
      <c r="I49" s="101">
        <f>$B49*$C49*(AF!I49*blpkm*IFaf+RTF!I49*blpkmrtf*IFrtf)</f>
        <v>8.2375653501013044</v>
      </c>
      <c r="J49" s="101">
        <f>$B49*$C49*(AF!J49*blpkm*IFaf+RTF!J49*blpkmrtf*IFrtf)</f>
        <v>8.2375653501013044</v>
      </c>
      <c r="K49" s="101">
        <f>$B49*$C49*(AF!K49*blpkm*IFaf+RTF!K49*blpkmrtf*IFrtf)</f>
        <v>8.2375653501013044</v>
      </c>
      <c r="L49" s="101">
        <f>$B49*$C49*(AF!L49*blpkm*IFaf+RTF!L49*blpkmrtf*IFrtf)</f>
        <v>8.2375653501013044</v>
      </c>
      <c r="M49" s="101">
        <f>$B49*$C49*(AF!M49*blpkm*IFaf+RTF!M49*blpkmrtf*IFrtf)</f>
        <v>8.2375653501013044</v>
      </c>
      <c r="N49" s="101">
        <f>$B49*$C49*(AF!N49*blpkm*IFaf+RTF!N49*blpkmrtf*IFrtf)</f>
        <v>8.2375653501013044</v>
      </c>
      <c r="O49" s="101">
        <f>$B49*$C49*(AF!O49*blpkm*IFaf+RTF!O49*blpkmrtf*IFrtf)</f>
        <v>8.2375653501013044</v>
      </c>
      <c r="P49" s="101">
        <f>$B49*$C49*(AF!P49*blpkm*IFaf+RTF!P49*blpkmrtf*IFrtf)</f>
        <v>8.2375653501013044</v>
      </c>
      <c r="Q49" s="101">
        <f>$B49*$C49*(AF!Q49*blpkm*IFaf+RTF!Q49*blpkmrtf*IFrtf)</f>
        <v>8.2375653501013044</v>
      </c>
      <c r="R49" s="101">
        <f>$B49*$C49*(AF!R49*blpkm*IFaf+RTF!R49*blpkmrtf*IFrtf)</f>
        <v>8.2375653501013044</v>
      </c>
      <c r="S49" s="101">
        <f>$B49*$C49*(AF!S49*blpkm*IFaf+RTF!S49*blpkmrtf*IFrtf)</f>
        <v>8.2375653501013044</v>
      </c>
      <c r="T49" s="101">
        <f>$B49*$C49*(AF!T49*blpkm*IFaf+RTF!T49*blpkmrtf*IFrtf)</f>
        <v>8.2375653501013044</v>
      </c>
      <c r="U49" s="101">
        <f>$B49*$C49*(AF!U49*blpkm*IFaf+RTF!U49*blpkmrtf*IFrtf)</f>
        <v>8.2375653501013044</v>
      </c>
      <c r="V49" s="101">
        <f>$B49*$C49*(AF!V49*blpkm*IFaf+RTF!V49*blpkmrtf*IFrtf)</f>
        <v>8.2375653501013044</v>
      </c>
      <c r="W49" s="101">
        <f>$B49*$C49*(AF!W49*blpkm*IFaf+RTF!W49*blpkmrtf*IFrtf)</f>
        <v>8.2375653501013044</v>
      </c>
      <c r="X49" s="101">
        <f>$B49*$C49*(AF!X49*blpkm*IFaf+RTF!X49*blpkmrtf*IFrtf)</f>
        <v>8.2375653501013044</v>
      </c>
      <c r="Y49" s="101">
        <f>$B49*$C49*(AF!Y49*blpkm*IFaf+RTF!Y49*blpkmrtf*IFrtf)</f>
        <v>8.2375653501013044</v>
      </c>
      <c r="Z49" s="101">
        <f>$B49*$C49*(AF!Z49*blpkm*IFaf+RTF!Z49*blpkmrtf*IFrtf)</f>
        <v>8.2375653501013044</v>
      </c>
      <c r="AA49" s="101">
        <f>$B49*$C49*(AF!AA49*blpkm*IFaf+RTF!AA49*blpkmrtf*IFrtf)</f>
        <v>8.2375653501013044</v>
      </c>
      <c r="AB49" s="101">
        <f>$B49*$C49*(AF!AB49*blpkm*IFaf+RTF!AB49*blpkmrtf*IFrtf)</f>
        <v>8.2375653501013044</v>
      </c>
      <c r="AC49" s="101">
        <f>$B49*$C49*(AF!AC49*blpkm*IFaf+RTF!AC49*blpkmrtf*IFrtf)</f>
        <v>8.2375653501013044</v>
      </c>
      <c r="AD49" s="101">
        <f>$B49*$C49*(AF!AD49*blpkm*IFaf+RTF!AD49*blpkmrtf*IFrtf)</f>
        <v>8.2375653501013044</v>
      </c>
      <c r="AE49" s="101">
        <f>$B49*$C49*(AF!AE49*blpkm*IFaf+RTF!AE49*blpkmrtf*IFrtf)</f>
        <v>8.2375653501013044</v>
      </c>
      <c r="AF49" s="101">
        <f>$B49*$C49*(AF!AF49*blpkm*IFaf+RTF!AF49*blpkmrtf*IFrtf)</f>
        <v>8.2375653501013044</v>
      </c>
      <c r="AG49" s="101">
        <f>$B49*$C49*(AF!AG49*blpkm*IFaf+RTF!AG49*blpkmrtf*IFrtf)</f>
        <v>8.2375653501013044</v>
      </c>
      <c r="AH49" s="101">
        <f>$B49*$C49*(AF!AH49*blpkm*IFaf+RTF!AH49*blpkmrtf*IFrtf)</f>
        <v>8.2375653501013044</v>
      </c>
      <c r="AI49" s="101">
        <f>$B49*$C49*(AF!AI49*blpkm*IFaf+RTF!AI49*blpkmrtf*IFrtf)</f>
        <v>8.2375653501013044</v>
      </c>
      <c r="AJ49" s="101">
        <f>$B49*$C49*(AF!AJ49*blpkm*IFaf+RTF!AJ49*blpkmrtf*IFrtf)</f>
        <v>8.2375653501013044</v>
      </c>
      <c r="AK49" s="101">
        <f>$B49*$C49*(AF!AK49*blpkm*IFaf+RTF!AK49*blpkmrtf*IFrtf)</f>
        <v>8.2375653501013044</v>
      </c>
      <c r="AL49" s="101">
        <f>$B49*$C49*(AF!AL49*blpkm*IFaf+RTF!AL49*blpkmrtf*IFrtf)</f>
        <v>8.2375653501013044</v>
      </c>
      <c r="AM49" s="101">
        <f>$B49*$C49*(AF!AM49*blpkm*IFaf+RTF!AM49*blpkmrtf*IFrtf)</f>
        <v>8.2375653501013044</v>
      </c>
      <c r="AN49" s="101">
        <f>$B49*$C49*(AF!AN49*blpkm*IFaf+RTF!AN49*blpkmrtf*IFrtf)</f>
        <v>8.2375653501013044</v>
      </c>
      <c r="AO49" s="101">
        <f>$B49*$C49*(AF!AO49*blpkm*IFaf+RTF!AO49*blpkmrtf*IFrtf)</f>
        <v>8.2375653501013044</v>
      </c>
      <c r="AP49" s="101">
        <f>$B49*$C49*(AF!AP49*blpkm*IFaf+RTF!AP49*blpkmrtf*IFrtf)</f>
        <v>8.2375653501013044</v>
      </c>
      <c r="AQ49" s="101">
        <f>$B49*$C49*(AF!AQ49*blpkm*IFaf+RTF!AQ49*blpkmrtf*IFrtf)</f>
        <v>8.2375653501013044</v>
      </c>
      <c r="AR49" s="101">
        <f>$B49*$C49*(AF!AR49*blpkm*IFaf+RTF!AR49*blpkmrtf*IFrtf)</f>
        <v>8.2375653501013044</v>
      </c>
      <c r="AS49" s="101">
        <f>$B49*$C49*(AF!AS49*blpkm*IFaf+RTF!AS49*blpkmrtf*IFrtf)</f>
        <v>8.2375653501013044</v>
      </c>
      <c r="AT49" s="101">
        <f>$B49*$C49*(AF!AT49*blpkm*IFaf*(1-CV!AT$2)+RTF!AT49*blpkmrtf*IFrtf*(1-CV!AT$4))</f>
        <v>3.7186501979955575</v>
      </c>
      <c r="AU49" s="91"/>
      <c r="AV49" s="90"/>
      <c r="AW49" s="91"/>
      <c r="AX49" s="91"/>
      <c r="AY49" s="91"/>
      <c r="AZ49" s="91"/>
      <c r="BA49" s="91"/>
      <c r="BB49" s="91"/>
    </row>
    <row r="50" spans="1:54" x14ac:dyDescent="0.25">
      <c r="A50" s="91">
        <f>pipesizes!A43</f>
        <v>560</v>
      </c>
      <c r="B50" s="94">
        <f>pipesizes!N43/1000</f>
        <v>3.3010432450200198</v>
      </c>
      <c r="C50" s="95">
        <f>pipesizes!M43</f>
        <v>239.12</v>
      </c>
      <c r="D50" s="101">
        <f>$B50*$C50*(AF!D50*blpkm*IFaf+RTF!D50*blpkmrtf*IFrtf)</f>
        <v>35.21035425463117</v>
      </c>
      <c r="E50" s="101">
        <f>$B50*$C50*(AF!E50*blpkm*IFaf+RTF!E50*blpkmrtf*IFrtf)</f>
        <v>35.21035425463117</v>
      </c>
      <c r="F50" s="101">
        <f>$B50*$C50*(AF!F50*blpkm*IFaf+RTF!F50*blpkmrtf*IFrtf)</f>
        <v>35.21035425463117</v>
      </c>
      <c r="G50" s="101">
        <f>$B50*$C50*(AF!G50*blpkm*IFaf+RTF!G50*blpkmrtf*IFrtf)</f>
        <v>35.21035425463117</v>
      </c>
      <c r="H50" s="101">
        <f>$B50*$C50*(AF!H50*blpkm*IFaf+RTF!H50*blpkmrtf*IFrtf)</f>
        <v>35.21035425463117</v>
      </c>
      <c r="I50" s="101">
        <f>$B50*$C50*(AF!I50*blpkm*IFaf+RTF!I50*blpkmrtf*IFrtf)</f>
        <v>35.21035425463117</v>
      </c>
      <c r="J50" s="101">
        <f>$B50*$C50*(AF!J50*blpkm*IFaf+RTF!J50*blpkmrtf*IFrtf)</f>
        <v>35.21035425463117</v>
      </c>
      <c r="K50" s="101">
        <f>$B50*$C50*(AF!K50*blpkm*IFaf+RTF!K50*blpkmrtf*IFrtf)</f>
        <v>35.21035425463117</v>
      </c>
      <c r="L50" s="101">
        <f>$B50*$C50*(AF!L50*blpkm*IFaf+RTF!L50*blpkmrtf*IFrtf)</f>
        <v>35.21035425463117</v>
      </c>
      <c r="M50" s="101">
        <f>$B50*$C50*(AF!M50*blpkm*IFaf+RTF!M50*blpkmrtf*IFrtf)</f>
        <v>35.21035425463117</v>
      </c>
      <c r="N50" s="101">
        <f>$B50*$C50*(AF!N50*blpkm*IFaf+RTF!N50*blpkmrtf*IFrtf)</f>
        <v>35.21035425463117</v>
      </c>
      <c r="O50" s="101">
        <f>$B50*$C50*(AF!O50*blpkm*IFaf+RTF!O50*blpkmrtf*IFrtf)</f>
        <v>35.21035425463117</v>
      </c>
      <c r="P50" s="101">
        <f>$B50*$C50*(AF!P50*blpkm*IFaf+RTF!P50*blpkmrtf*IFrtf)</f>
        <v>35.21035425463117</v>
      </c>
      <c r="Q50" s="101">
        <f>$B50*$C50*(AF!Q50*blpkm*IFaf+RTF!Q50*blpkmrtf*IFrtf)</f>
        <v>35.21035425463117</v>
      </c>
      <c r="R50" s="101">
        <f>$B50*$C50*(AF!R50*blpkm*IFaf+RTF!R50*blpkmrtf*IFrtf)</f>
        <v>35.21035425463117</v>
      </c>
      <c r="S50" s="101">
        <f>$B50*$C50*(AF!S50*blpkm*IFaf+RTF!S50*blpkmrtf*IFrtf)</f>
        <v>35.21035425463117</v>
      </c>
      <c r="T50" s="101">
        <f>$B50*$C50*(AF!T50*blpkm*IFaf+RTF!T50*blpkmrtf*IFrtf)</f>
        <v>35.21035425463117</v>
      </c>
      <c r="U50" s="101">
        <f>$B50*$C50*(AF!U50*blpkm*IFaf+RTF!U50*blpkmrtf*IFrtf)</f>
        <v>35.21035425463117</v>
      </c>
      <c r="V50" s="101">
        <f>$B50*$C50*(AF!V50*blpkm*IFaf+RTF!V50*blpkmrtf*IFrtf)</f>
        <v>35.21035425463117</v>
      </c>
      <c r="W50" s="101">
        <f>$B50*$C50*(AF!W50*blpkm*IFaf+RTF!W50*blpkmrtf*IFrtf)</f>
        <v>35.21035425463117</v>
      </c>
      <c r="X50" s="101">
        <f>$B50*$C50*(AF!X50*blpkm*IFaf+RTF!X50*blpkmrtf*IFrtf)</f>
        <v>35.21035425463117</v>
      </c>
      <c r="Y50" s="101">
        <f>$B50*$C50*(AF!Y50*blpkm*IFaf+RTF!Y50*blpkmrtf*IFrtf)</f>
        <v>35.21035425463117</v>
      </c>
      <c r="Z50" s="101">
        <f>$B50*$C50*(AF!Z50*blpkm*IFaf+RTF!Z50*blpkmrtf*IFrtf)</f>
        <v>35.21035425463117</v>
      </c>
      <c r="AA50" s="101">
        <f>$B50*$C50*(AF!AA50*blpkm*IFaf+RTF!AA50*blpkmrtf*IFrtf)</f>
        <v>35.21035425463117</v>
      </c>
      <c r="AB50" s="101">
        <f>$B50*$C50*(AF!AB50*blpkm*IFaf+RTF!AB50*blpkmrtf*IFrtf)</f>
        <v>35.21035425463117</v>
      </c>
      <c r="AC50" s="101">
        <f>$B50*$C50*(AF!AC50*blpkm*IFaf+RTF!AC50*blpkmrtf*IFrtf)</f>
        <v>35.21035425463117</v>
      </c>
      <c r="AD50" s="101">
        <f>$B50*$C50*(AF!AD50*blpkm*IFaf+RTF!AD50*blpkmrtf*IFrtf)</f>
        <v>35.21035425463117</v>
      </c>
      <c r="AE50" s="101">
        <f>$B50*$C50*(AF!AE50*blpkm*IFaf+RTF!AE50*blpkmrtf*IFrtf)</f>
        <v>35.21035425463117</v>
      </c>
      <c r="AF50" s="101">
        <f>$B50*$C50*(AF!AF50*blpkm*IFaf+RTF!AF50*blpkmrtf*IFrtf)</f>
        <v>35.21035425463117</v>
      </c>
      <c r="AG50" s="101">
        <f>$B50*$C50*(AF!AG50*blpkm*IFaf+RTF!AG50*blpkmrtf*IFrtf)</f>
        <v>35.21035425463117</v>
      </c>
      <c r="AH50" s="101">
        <f>$B50*$C50*(AF!AH50*blpkm*IFaf+RTF!AH50*blpkmrtf*IFrtf)</f>
        <v>35.21035425463117</v>
      </c>
      <c r="AI50" s="101">
        <f>$B50*$C50*(AF!AI50*blpkm*IFaf+RTF!AI50*blpkmrtf*IFrtf)</f>
        <v>35.21035425463117</v>
      </c>
      <c r="AJ50" s="101">
        <f>$B50*$C50*(AF!AJ50*blpkm*IFaf+RTF!AJ50*blpkmrtf*IFrtf)</f>
        <v>35.21035425463117</v>
      </c>
      <c r="AK50" s="101">
        <f>$B50*$C50*(AF!AK50*blpkm*IFaf+RTF!AK50*blpkmrtf*IFrtf)</f>
        <v>35.21035425463117</v>
      </c>
      <c r="AL50" s="101">
        <f>$B50*$C50*(AF!AL50*blpkm*IFaf+RTF!AL50*blpkmrtf*IFrtf)</f>
        <v>35.21035425463117</v>
      </c>
      <c r="AM50" s="101">
        <f>$B50*$C50*(AF!AM50*blpkm*IFaf+RTF!AM50*blpkmrtf*IFrtf)</f>
        <v>35.21035425463117</v>
      </c>
      <c r="AN50" s="101">
        <f>$B50*$C50*(AF!AN50*blpkm*IFaf+RTF!AN50*blpkmrtf*IFrtf)</f>
        <v>35.21035425463117</v>
      </c>
      <c r="AO50" s="101">
        <f>$B50*$C50*(AF!AO50*blpkm*IFaf+RTF!AO50*blpkmrtf*IFrtf)</f>
        <v>35.21035425463117</v>
      </c>
      <c r="AP50" s="101">
        <f>$B50*$C50*(AF!AP50*blpkm*IFaf+RTF!AP50*blpkmrtf*IFrtf)</f>
        <v>35.21035425463117</v>
      </c>
      <c r="AQ50" s="101">
        <f>$B50*$C50*(AF!AQ50*blpkm*IFaf+RTF!AQ50*blpkmrtf*IFrtf)</f>
        <v>35.21035425463117</v>
      </c>
      <c r="AR50" s="101">
        <f>$B50*$C50*(AF!AR50*blpkm*IFaf+RTF!AR50*blpkmrtf*IFrtf)</f>
        <v>35.21035425463117</v>
      </c>
      <c r="AS50" s="101">
        <f>$B50*$C50*(AF!AS50*blpkm*IFaf+RTF!AS50*blpkmrtf*IFrtf)</f>
        <v>35.21035425463117</v>
      </c>
      <c r="AT50" s="101">
        <f>$B50*$C50*(AF!AT50*blpkm*IFaf*(1-CV!AT$2)+RTF!AT50*blpkmrtf*IFrtf*(1-CV!AT$4))</f>
        <v>15.894865200537403</v>
      </c>
      <c r="AU50" s="91"/>
      <c r="AV50" s="90"/>
      <c r="AW50" s="91"/>
      <c r="AX50" s="91"/>
      <c r="AY50" s="91"/>
      <c r="AZ50" s="91"/>
      <c r="BA50" s="91"/>
      <c r="BB50" s="91"/>
    </row>
    <row r="51" spans="1:54" x14ac:dyDescent="0.25">
      <c r="A51" s="91">
        <f>pipesizes!A44</f>
        <v>600</v>
      </c>
      <c r="B51" s="94">
        <f>pipesizes!N44/1000</f>
        <v>359.17414895668247</v>
      </c>
      <c r="C51" s="95">
        <f>pipesizes!M44</f>
        <v>274.5</v>
      </c>
      <c r="D51" s="101">
        <f>$B51*$C51*(AF!D51*blpkm*IFaf+RTF!D51*blpkmrtf*IFrtf)</f>
        <v>4397.9541654138975</v>
      </c>
      <c r="E51" s="101">
        <f>$B51*$C51*(AF!E51*blpkm*IFaf+RTF!E51*blpkmrtf*IFrtf)</f>
        <v>4397.9541654138975</v>
      </c>
      <c r="F51" s="101">
        <f>$B51*$C51*(AF!F51*blpkm*IFaf+RTF!F51*blpkmrtf*IFrtf)</f>
        <v>4397.9541654138975</v>
      </c>
      <c r="G51" s="101">
        <f>$B51*$C51*(AF!G51*blpkm*IFaf+RTF!G51*blpkmrtf*IFrtf)</f>
        <v>4397.9541654138975</v>
      </c>
      <c r="H51" s="101">
        <f>$B51*$C51*(AF!H51*blpkm*IFaf+RTF!H51*blpkmrtf*IFrtf)</f>
        <v>4397.9541654138975</v>
      </c>
      <c r="I51" s="101">
        <f>$B51*$C51*(AF!I51*blpkm*IFaf+RTF!I51*blpkmrtf*IFrtf)</f>
        <v>4397.9541654138975</v>
      </c>
      <c r="J51" s="101">
        <f>$B51*$C51*(AF!J51*blpkm*IFaf+RTF!J51*blpkmrtf*IFrtf)</f>
        <v>4397.9541654138975</v>
      </c>
      <c r="K51" s="101">
        <f>$B51*$C51*(AF!K51*blpkm*IFaf+RTF!K51*blpkmrtf*IFrtf)</f>
        <v>4397.9541654138975</v>
      </c>
      <c r="L51" s="101">
        <f>$B51*$C51*(AF!L51*blpkm*IFaf+RTF!L51*blpkmrtf*IFrtf)</f>
        <v>4397.9541654138975</v>
      </c>
      <c r="M51" s="101">
        <f>$B51*$C51*(AF!M51*blpkm*IFaf+RTF!M51*blpkmrtf*IFrtf)</f>
        <v>4397.9541654138975</v>
      </c>
      <c r="N51" s="101">
        <f>$B51*$C51*(AF!N51*blpkm*IFaf+RTF!N51*blpkmrtf*IFrtf)</f>
        <v>4397.9541654138975</v>
      </c>
      <c r="O51" s="101">
        <f>$B51*$C51*(AF!O51*blpkm*IFaf+RTF!O51*blpkmrtf*IFrtf)</f>
        <v>4397.9541654138975</v>
      </c>
      <c r="P51" s="101">
        <f>$B51*$C51*(AF!P51*blpkm*IFaf+RTF!P51*blpkmrtf*IFrtf)</f>
        <v>4397.9541654138975</v>
      </c>
      <c r="Q51" s="101">
        <f>$B51*$C51*(AF!Q51*blpkm*IFaf+RTF!Q51*blpkmrtf*IFrtf)</f>
        <v>4397.9541654138975</v>
      </c>
      <c r="R51" s="101">
        <f>$B51*$C51*(AF!R51*blpkm*IFaf+RTF!R51*blpkmrtf*IFrtf)</f>
        <v>4397.9541654138975</v>
      </c>
      <c r="S51" s="101">
        <f>$B51*$C51*(AF!S51*blpkm*IFaf+RTF!S51*blpkmrtf*IFrtf)</f>
        <v>4397.9541654138975</v>
      </c>
      <c r="T51" s="101">
        <f>$B51*$C51*(AF!T51*blpkm*IFaf+RTF!T51*blpkmrtf*IFrtf)</f>
        <v>4397.9541654138975</v>
      </c>
      <c r="U51" s="101">
        <f>$B51*$C51*(AF!U51*blpkm*IFaf+RTF!U51*blpkmrtf*IFrtf)</f>
        <v>4397.9541654138975</v>
      </c>
      <c r="V51" s="101">
        <f>$B51*$C51*(AF!V51*blpkm*IFaf+RTF!V51*blpkmrtf*IFrtf)</f>
        <v>4397.9541654138975</v>
      </c>
      <c r="W51" s="101">
        <f>$B51*$C51*(AF!W51*blpkm*IFaf+RTF!W51*blpkmrtf*IFrtf)</f>
        <v>4397.9541654138975</v>
      </c>
      <c r="X51" s="101">
        <f>$B51*$C51*(AF!X51*blpkm*IFaf+RTF!X51*blpkmrtf*IFrtf)</f>
        <v>4397.9541654138975</v>
      </c>
      <c r="Y51" s="101">
        <f>$B51*$C51*(AF!Y51*blpkm*IFaf+RTF!Y51*blpkmrtf*IFrtf)</f>
        <v>4397.9541654138975</v>
      </c>
      <c r="Z51" s="101">
        <f>$B51*$C51*(AF!Z51*blpkm*IFaf+RTF!Z51*blpkmrtf*IFrtf)</f>
        <v>4397.9541654138975</v>
      </c>
      <c r="AA51" s="101">
        <f>$B51*$C51*(AF!AA51*blpkm*IFaf+RTF!AA51*blpkmrtf*IFrtf)</f>
        <v>4397.9541654138975</v>
      </c>
      <c r="AB51" s="101">
        <f>$B51*$C51*(AF!AB51*blpkm*IFaf+RTF!AB51*blpkmrtf*IFrtf)</f>
        <v>4397.9541654138975</v>
      </c>
      <c r="AC51" s="101">
        <f>$B51*$C51*(AF!AC51*blpkm*IFaf+RTF!AC51*blpkmrtf*IFrtf)</f>
        <v>4397.9541654138975</v>
      </c>
      <c r="AD51" s="101">
        <f>$B51*$C51*(AF!AD51*blpkm*IFaf+RTF!AD51*blpkmrtf*IFrtf)</f>
        <v>4397.9541654138975</v>
      </c>
      <c r="AE51" s="101">
        <f>$B51*$C51*(AF!AE51*blpkm*IFaf+RTF!AE51*blpkmrtf*IFrtf)</f>
        <v>4397.9541654138975</v>
      </c>
      <c r="AF51" s="101">
        <f>$B51*$C51*(AF!AF51*blpkm*IFaf+RTF!AF51*blpkmrtf*IFrtf)</f>
        <v>4397.9541654138975</v>
      </c>
      <c r="AG51" s="101">
        <f>$B51*$C51*(AF!AG51*blpkm*IFaf+RTF!AG51*blpkmrtf*IFrtf)</f>
        <v>4397.9541654138975</v>
      </c>
      <c r="AH51" s="101">
        <f>$B51*$C51*(AF!AH51*blpkm*IFaf+RTF!AH51*blpkmrtf*IFrtf)</f>
        <v>4397.9541654138975</v>
      </c>
      <c r="AI51" s="101">
        <f>$B51*$C51*(AF!AI51*blpkm*IFaf+RTF!AI51*blpkmrtf*IFrtf)</f>
        <v>4397.9541654138975</v>
      </c>
      <c r="AJ51" s="101">
        <f>$B51*$C51*(AF!AJ51*blpkm*IFaf+RTF!AJ51*blpkmrtf*IFrtf)</f>
        <v>4397.9541654138975</v>
      </c>
      <c r="AK51" s="101">
        <f>$B51*$C51*(AF!AK51*blpkm*IFaf+RTF!AK51*blpkmrtf*IFrtf)</f>
        <v>4397.9541654138975</v>
      </c>
      <c r="AL51" s="101">
        <f>$B51*$C51*(AF!AL51*blpkm*IFaf+RTF!AL51*blpkmrtf*IFrtf)</f>
        <v>4397.9541654138975</v>
      </c>
      <c r="AM51" s="101">
        <f>$B51*$C51*(AF!AM51*blpkm*IFaf+RTF!AM51*blpkmrtf*IFrtf)</f>
        <v>4397.9541654138975</v>
      </c>
      <c r="AN51" s="101">
        <f>$B51*$C51*(AF!AN51*blpkm*IFaf+RTF!AN51*blpkmrtf*IFrtf)</f>
        <v>4397.9541654138975</v>
      </c>
      <c r="AO51" s="101">
        <f>$B51*$C51*(AF!AO51*blpkm*IFaf+RTF!AO51*blpkmrtf*IFrtf)</f>
        <v>4397.9541654138975</v>
      </c>
      <c r="AP51" s="101">
        <f>$B51*$C51*(AF!AP51*blpkm*IFaf+RTF!AP51*blpkmrtf*IFrtf)</f>
        <v>4397.9541654138975</v>
      </c>
      <c r="AQ51" s="101">
        <f>$B51*$C51*(AF!AQ51*blpkm*IFaf+RTF!AQ51*blpkmrtf*IFrtf)</f>
        <v>4397.9541654138975</v>
      </c>
      <c r="AR51" s="101">
        <f>$B51*$C51*(AF!AR51*blpkm*IFaf+RTF!AR51*blpkmrtf*IFrtf)</f>
        <v>4397.9541654138975</v>
      </c>
      <c r="AS51" s="101">
        <f>$B51*$C51*(AF!AS51*blpkm*IFaf+RTF!AS51*blpkmrtf*IFrtf)</f>
        <v>4397.9541654138975</v>
      </c>
      <c r="AT51" s="101">
        <f>$B51*$C51*(AF!AT51*blpkm*IFaf*(1-CV!AT$2)+RTF!AT51*blpkmrtf*IFrtf*(1-CV!AT$4))</f>
        <v>1985.3503350708656</v>
      </c>
      <c r="AU51" s="91"/>
      <c r="AV51" s="90"/>
      <c r="AW51" s="91"/>
      <c r="AX51" s="91"/>
      <c r="AY51" s="91"/>
      <c r="AZ51" s="91"/>
      <c r="BA51" s="91"/>
      <c r="BB51" s="91"/>
    </row>
    <row r="52" spans="1:54" x14ac:dyDescent="0.25">
      <c r="A52" s="91">
        <f>pipesizes!A45</f>
        <v>650</v>
      </c>
      <c r="B52" s="94">
        <f>pipesizes!N45/1000</f>
        <v>1.9154972410373798</v>
      </c>
      <c r="C52" s="95">
        <f>pipesizes!M45</f>
        <v>322.15625</v>
      </c>
      <c r="D52" s="101">
        <f>$B52*$C52*(AF!D52*blpkm*IFaf+RTF!D52*blpkmrtf*IFrtf)</f>
        <v>27.526523866848482</v>
      </c>
      <c r="E52" s="101">
        <f>$B52*$C52*(AF!E52*blpkm*IFaf+RTF!E52*blpkmrtf*IFrtf)</f>
        <v>27.526523866848482</v>
      </c>
      <c r="F52" s="101">
        <f>$B52*$C52*(AF!F52*blpkm*IFaf+RTF!F52*blpkmrtf*IFrtf)</f>
        <v>27.526523866848482</v>
      </c>
      <c r="G52" s="101">
        <f>$B52*$C52*(AF!G52*blpkm*IFaf+RTF!G52*blpkmrtf*IFrtf)</f>
        <v>27.526523866848482</v>
      </c>
      <c r="H52" s="101">
        <f>$B52*$C52*(AF!H52*blpkm*IFaf+RTF!H52*blpkmrtf*IFrtf)</f>
        <v>27.526523866848482</v>
      </c>
      <c r="I52" s="101">
        <f>$B52*$C52*(AF!I52*blpkm*IFaf+RTF!I52*blpkmrtf*IFrtf)</f>
        <v>27.526523866848482</v>
      </c>
      <c r="J52" s="101">
        <f>$B52*$C52*(AF!J52*blpkm*IFaf+RTF!J52*blpkmrtf*IFrtf)</f>
        <v>27.526523866848482</v>
      </c>
      <c r="K52" s="101">
        <f>$B52*$C52*(AF!K52*blpkm*IFaf+RTF!K52*blpkmrtf*IFrtf)</f>
        <v>27.526523866848482</v>
      </c>
      <c r="L52" s="101">
        <f>$B52*$C52*(AF!L52*blpkm*IFaf+RTF!L52*blpkmrtf*IFrtf)</f>
        <v>27.526523866848482</v>
      </c>
      <c r="M52" s="101">
        <f>$B52*$C52*(AF!M52*blpkm*IFaf+RTF!M52*blpkmrtf*IFrtf)</f>
        <v>27.526523866848482</v>
      </c>
      <c r="N52" s="101">
        <f>$B52*$C52*(AF!N52*blpkm*IFaf+RTF!N52*blpkmrtf*IFrtf)</f>
        <v>27.526523866848482</v>
      </c>
      <c r="O52" s="101">
        <f>$B52*$C52*(AF!O52*blpkm*IFaf+RTF!O52*blpkmrtf*IFrtf)</f>
        <v>27.526523866848482</v>
      </c>
      <c r="P52" s="101">
        <f>$B52*$C52*(AF!P52*blpkm*IFaf+RTF!P52*blpkmrtf*IFrtf)</f>
        <v>27.526523866848482</v>
      </c>
      <c r="Q52" s="101">
        <f>$B52*$C52*(AF!Q52*blpkm*IFaf+RTF!Q52*blpkmrtf*IFrtf)</f>
        <v>27.526523866848482</v>
      </c>
      <c r="R52" s="101">
        <f>$B52*$C52*(AF!R52*blpkm*IFaf+RTF!R52*blpkmrtf*IFrtf)</f>
        <v>27.526523866848482</v>
      </c>
      <c r="S52" s="101">
        <f>$B52*$C52*(AF!S52*blpkm*IFaf+RTF!S52*blpkmrtf*IFrtf)</f>
        <v>27.526523866848482</v>
      </c>
      <c r="T52" s="101">
        <f>$B52*$C52*(AF!T52*blpkm*IFaf+RTF!T52*blpkmrtf*IFrtf)</f>
        <v>27.526523866848482</v>
      </c>
      <c r="U52" s="101">
        <f>$B52*$C52*(AF!U52*blpkm*IFaf+RTF!U52*blpkmrtf*IFrtf)</f>
        <v>27.526523866848482</v>
      </c>
      <c r="V52" s="101">
        <f>$B52*$C52*(AF!V52*blpkm*IFaf+RTF!V52*blpkmrtf*IFrtf)</f>
        <v>27.526523866848482</v>
      </c>
      <c r="W52" s="101">
        <f>$B52*$C52*(AF!W52*blpkm*IFaf+RTF!W52*blpkmrtf*IFrtf)</f>
        <v>27.526523866848482</v>
      </c>
      <c r="X52" s="101">
        <f>$B52*$C52*(AF!X52*blpkm*IFaf+RTF!X52*blpkmrtf*IFrtf)</f>
        <v>27.526523866848482</v>
      </c>
      <c r="Y52" s="101">
        <f>$B52*$C52*(AF!Y52*blpkm*IFaf+RTF!Y52*blpkmrtf*IFrtf)</f>
        <v>27.526523866848482</v>
      </c>
      <c r="Z52" s="101">
        <f>$B52*$C52*(AF!Z52*blpkm*IFaf+RTF!Z52*blpkmrtf*IFrtf)</f>
        <v>27.526523866848482</v>
      </c>
      <c r="AA52" s="101">
        <f>$B52*$C52*(AF!AA52*blpkm*IFaf+RTF!AA52*blpkmrtf*IFrtf)</f>
        <v>27.526523866848482</v>
      </c>
      <c r="AB52" s="101">
        <f>$B52*$C52*(AF!AB52*blpkm*IFaf+RTF!AB52*blpkmrtf*IFrtf)</f>
        <v>27.526523866848482</v>
      </c>
      <c r="AC52" s="101">
        <f>$B52*$C52*(AF!AC52*blpkm*IFaf+RTF!AC52*blpkmrtf*IFrtf)</f>
        <v>27.526523866848482</v>
      </c>
      <c r="AD52" s="101">
        <f>$B52*$C52*(AF!AD52*blpkm*IFaf+RTF!AD52*blpkmrtf*IFrtf)</f>
        <v>27.526523866848482</v>
      </c>
      <c r="AE52" s="101">
        <f>$B52*$C52*(AF!AE52*blpkm*IFaf+RTF!AE52*blpkmrtf*IFrtf)</f>
        <v>27.526523866848482</v>
      </c>
      <c r="AF52" s="101">
        <f>$B52*$C52*(AF!AF52*blpkm*IFaf+RTF!AF52*blpkmrtf*IFrtf)</f>
        <v>27.526523866848482</v>
      </c>
      <c r="AG52" s="101">
        <f>$B52*$C52*(AF!AG52*blpkm*IFaf+RTF!AG52*blpkmrtf*IFrtf)</f>
        <v>27.526523866848482</v>
      </c>
      <c r="AH52" s="101">
        <f>$B52*$C52*(AF!AH52*blpkm*IFaf+RTF!AH52*blpkmrtf*IFrtf)</f>
        <v>27.526523866848482</v>
      </c>
      <c r="AI52" s="101">
        <f>$B52*$C52*(AF!AI52*blpkm*IFaf+RTF!AI52*blpkmrtf*IFrtf)</f>
        <v>27.526523866848482</v>
      </c>
      <c r="AJ52" s="101">
        <f>$B52*$C52*(AF!AJ52*blpkm*IFaf+RTF!AJ52*blpkmrtf*IFrtf)</f>
        <v>27.526523866848482</v>
      </c>
      <c r="AK52" s="101">
        <f>$B52*$C52*(AF!AK52*blpkm*IFaf+RTF!AK52*blpkmrtf*IFrtf)</f>
        <v>27.526523866848482</v>
      </c>
      <c r="AL52" s="101">
        <f>$B52*$C52*(AF!AL52*blpkm*IFaf+RTF!AL52*blpkmrtf*IFrtf)</f>
        <v>27.526523866848482</v>
      </c>
      <c r="AM52" s="101">
        <f>$B52*$C52*(AF!AM52*blpkm*IFaf+RTF!AM52*blpkmrtf*IFrtf)</f>
        <v>27.526523866848482</v>
      </c>
      <c r="AN52" s="101">
        <f>$B52*$C52*(AF!AN52*blpkm*IFaf+RTF!AN52*blpkmrtf*IFrtf)</f>
        <v>27.526523866848482</v>
      </c>
      <c r="AO52" s="101">
        <f>$B52*$C52*(AF!AO52*blpkm*IFaf+RTF!AO52*blpkmrtf*IFrtf)</f>
        <v>27.526523866848482</v>
      </c>
      <c r="AP52" s="101">
        <f>$B52*$C52*(AF!AP52*blpkm*IFaf+RTF!AP52*blpkmrtf*IFrtf)</f>
        <v>27.526523866848482</v>
      </c>
      <c r="AQ52" s="101">
        <f>$B52*$C52*(AF!AQ52*blpkm*IFaf+RTF!AQ52*blpkmrtf*IFrtf)</f>
        <v>27.526523866848482</v>
      </c>
      <c r="AR52" s="101">
        <f>$B52*$C52*(AF!AR52*blpkm*IFaf+RTF!AR52*blpkmrtf*IFrtf)</f>
        <v>27.526523866848482</v>
      </c>
      <c r="AS52" s="101">
        <f>$B52*$C52*(AF!AS52*blpkm*IFaf+RTF!AS52*blpkmrtf*IFrtf)</f>
        <v>27.526523866848482</v>
      </c>
      <c r="AT52" s="101">
        <f>$B52*$C52*(AF!AT52*blpkm*IFaf*(1-CV!AT$2)+RTF!AT52*blpkmrtf*IFrtf*(1-CV!AT$4))</f>
        <v>12.426185295917165</v>
      </c>
      <c r="AU52" s="91"/>
      <c r="AV52" s="90"/>
      <c r="AW52" s="91"/>
      <c r="AX52" s="91"/>
      <c r="AY52" s="91"/>
      <c r="AZ52" s="91"/>
      <c r="BA52" s="91"/>
      <c r="BB52" s="91"/>
    </row>
    <row r="53" spans="1:54" x14ac:dyDescent="0.25">
      <c r="A53" s="91">
        <f>pipesizes!A46</f>
        <v>660</v>
      </c>
      <c r="B53" s="94">
        <f>pipesizes!N46/1000</f>
        <v>0.22201482393029998</v>
      </c>
      <c r="C53" s="95">
        <f>pipesizes!M46</f>
        <v>332.14499999999998</v>
      </c>
      <c r="D53" s="101">
        <f>$B53*$C53*(AF!D53*blpkm*IFaf+RTF!D53*blpkmrtf*IFrtf)</f>
        <v>3.2893718472061901</v>
      </c>
      <c r="E53" s="101">
        <f>$B53*$C53*(AF!E53*blpkm*IFaf+RTF!E53*blpkmrtf*IFrtf)</f>
        <v>3.2893718472061901</v>
      </c>
      <c r="F53" s="101">
        <f>$B53*$C53*(AF!F53*blpkm*IFaf+RTF!F53*blpkmrtf*IFrtf)</f>
        <v>3.2893718472061901</v>
      </c>
      <c r="G53" s="101">
        <f>$B53*$C53*(AF!G53*blpkm*IFaf+RTF!G53*blpkmrtf*IFrtf)</f>
        <v>3.2893718472061901</v>
      </c>
      <c r="H53" s="101">
        <f>$B53*$C53*(AF!H53*blpkm*IFaf+RTF!H53*blpkmrtf*IFrtf)</f>
        <v>3.2893718472061901</v>
      </c>
      <c r="I53" s="101">
        <f>$B53*$C53*(AF!I53*blpkm*IFaf+RTF!I53*blpkmrtf*IFrtf)</f>
        <v>3.2893718472061901</v>
      </c>
      <c r="J53" s="101">
        <f>$B53*$C53*(AF!J53*blpkm*IFaf+RTF!J53*blpkmrtf*IFrtf)</f>
        <v>3.2893718472061901</v>
      </c>
      <c r="K53" s="101">
        <f>$B53*$C53*(AF!K53*blpkm*IFaf+RTF!K53*blpkmrtf*IFrtf)</f>
        <v>3.2893718472061901</v>
      </c>
      <c r="L53" s="101">
        <f>$B53*$C53*(AF!L53*blpkm*IFaf+RTF!L53*blpkmrtf*IFrtf)</f>
        <v>3.2893718472061901</v>
      </c>
      <c r="M53" s="101">
        <f>$B53*$C53*(AF!M53*blpkm*IFaf+RTF!M53*blpkmrtf*IFrtf)</f>
        <v>3.2893718472061901</v>
      </c>
      <c r="N53" s="101">
        <f>$B53*$C53*(AF!N53*blpkm*IFaf+RTF!N53*blpkmrtf*IFrtf)</f>
        <v>3.2893718472061901</v>
      </c>
      <c r="O53" s="101">
        <f>$B53*$C53*(AF!O53*blpkm*IFaf+RTF!O53*blpkmrtf*IFrtf)</f>
        <v>3.2893718472061901</v>
      </c>
      <c r="P53" s="101">
        <f>$B53*$C53*(AF!P53*blpkm*IFaf+RTF!P53*blpkmrtf*IFrtf)</f>
        <v>3.2893718472061901</v>
      </c>
      <c r="Q53" s="101">
        <f>$B53*$C53*(AF!Q53*blpkm*IFaf+RTF!Q53*blpkmrtf*IFrtf)</f>
        <v>3.2893718472061901</v>
      </c>
      <c r="R53" s="101">
        <f>$B53*$C53*(AF!R53*blpkm*IFaf+RTF!R53*blpkmrtf*IFrtf)</f>
        <v>3.2893718472061901</v>
      </c>
      <c r="S53" s="101">
        <f>$B53*$C53*(AF!S53*blpkm*IFaf+RTF!S53*blpkmrtf*IFrtf)</f>
        <v>3.2893718472061901</v>
      </c>
      <c r="T53" s="101">
        <f>$B53*$C53*(AF!T53*blpkm*IFaf+RTF!T53*blpkmrtf*IFrtf)</f>
        <v>3.2893718472061901</v>
      </c>
      <c r="U53" s="101">
        <f>$B53*$C53*(AF!U53*blpkm*IFaf+RTF!U53*blpkmrtf*IFrtf)</f>
        <v>3.2893718472061901</v>
      </c>
      <c r="V53" s="101">
        <f>$B53*$C53*(AF!V53*blpkm*IFaf+RTF!V53*blpkmrtf*IFrtf)</f>
        <v>3.2893718472061901</v>
      </c>
      <c r="W53" s="101">
        <f>$B53*$C53*(AF!W53*blpkm*IFaf+RTF!W53*blpkmrtf*IFrtf)</f>
        <v>3.2893718472061901</v>
      </c>
      <c r="X53" s="101">
        <f>$B53*$C53*(AF!X53*blpkm*IFaf+RTF!X53*blpkmrtf*IFrtf)</f>
        <v>3.2893718472061901</v>
      </c>
      <c r="Y53" s="101">
        <f>$B53*$C53*(AF!Y53*blpkm*IFaf+RTF!Y53*blpkmrtf*IFrtf)</f>
        <v>3.2893718472061901</v>
      </c>
      <c r="Z53" s="101">
        <f>$B53*$C53*(AF!Z53*blpkm*IFaf+RTF!Z53*blpkmrtf*IFrtf)</f>
        <v>3.2893718472061901</v>
      </c>
      <c r="AA53" s="101">
        <f>$B53*$C53*(AF!AA53*blpkm*IFaf+RTF!AA53*blpkmrtf*IFrtf)</f>
        <v>3.2893718472061901</v>
      </c>
      <c r="AB53" s="101">
        <f>$B53*$C53*(AF!AB53*blpkm*IFaf+RTF!AB53*blpkmrtf*IFrtf)</f>
        <v>3.2893718472061901</v>
      </c>
      <c r="AC53" s="101">
        <f>$B53*$C53*(AF!AC53*blpkm*IFaf+RTF!AC53*blpkmrtf*IFrtf)</f>
        <v>3.2893718472061901</v>
      </c>
      <c r="AD53" s="101">
        <f>$B53*$C53*(AF!AD53*blpkm*IFaf+RTF!AD53*blpkmrtf*IFrtf)</f>
        <v>3.2893718472061901</v>
      </c>
      <c r="AE53" s="101">
        <f>$B53*$C53*(AF!AE53*blpkm*IFaf+RTF!AE53*blpkmrtf*IFrtf)</f>
        <v>3.2893718472061901</v>
      </c>
      <c r="AF53" s="101">
        <f>$B53*$C53*(AF!AF53*blpkm*IFaf+RTF!AF53*blpkmrtf*IFrtf)</f>
        <v>3.2893718472061901</v>
      </c>
      <c r="AG53" s="101">
        <f>$B53*$C53*(AF!AG53*blpkm*IFaf+RTF!AG53*blpkmrtf*IFrtf)</f>
        <v>3.2893718472061901</v>
      </c>
      <c r="AH53" s="101">
        <f>$B53*$C53*(AF!AH53*blpkm*IFaf+RTF!AH53*blpkmrtf*IFrtf)</f>
        <v>3.2893718472061901</v>
      </c>
      <c r="AI53" s="101">
        <f>$B53*$C53*(AF!AI53*blpkm*IFaf+RTF!AI53*blpkmrtf*IFrtf)</f>
        <v>3.2893718472061901</v>
      </c>
      <c r="AJ53" s="101">
        <f>$B53*$C53*(AF!AJ53*blpkm*IFaf+RTF!AJ53*blpkmrtf*IFrtf)</f>
        <v>3.2893718472061901</v>
      </c>
      <c r="AK53" s="101">
        <f>$B53*$C53*(AF!AK53*blpkm*IFaf+RTF!AK53*blpkmrtf*IFrtf)</f>
        <v>3.2893718472061901</v>
      </c>
      <c r="AL53" s="101">
        <f>$B53*$C53*(AF!AL53*blpkm*IFaf+RTF!AL53*blpkmrtf*IFrtf)</f>
        <v>3.2893718472061901</v>
      </c>
      <c r="AM53" s="101">
        <f>$B53*$C53*(AF!AM53*blpkm*IFaf+RTF!AM53*blpkmrtf*IFrtf)</f>
        <v>3.2893718472061901</v>
      </c>
      <c r="AN53" s="101">
        <f>$B53*$C53*(AF!AN53*blpkm*IFaf+RTF!AN53*blpkmrtf*IFrtf)</f>
        <v>3.2893718472061901</v>
      </c>
      <c r="AO53" s="101">
        <f>$B53*$C53*(AF!AO53*blpkm*IFaf+RTF!AO53*blpkmrtf*IFrtf)</f>
        <v>3.2893718472061901</v>
      </c>
      <c r="AP53" s="101">
        <f>$B53*$C53*(AF!AP53*blpkm*IFaf+RTF!AP53*blpkmrtf*IFrtf)</f>
        <v>3.2893718472061901</v>
      </c>
      <c r="AQ53" s="101">
        <f>$B53*$C53*(AF!AQ53*blpkm*IFaf+RTF!AQ53*blpkmrtf*IFrtf)</f>
        <v>3.2893718472061901</v>
      </c>
      <c r="AR53" s="101">
        <f>$B53*$C53*(AF!AR53*blpkm*IFaf+RTF!AR53*blpkmrtf*IFrtf)</f>
        <v>3.2893718472061901</v>
      </c>
      <c r="AS53" s="101">
        <f>$B53*$C53*(AF!AS53*blpkm*IFaf+RTF!AS53*blpkmrtf*IFrtf)</f>
        <v>3.2893718472061901</v>
      </c>
      <c r="AT53" s="101">
        <f>$B53*$C53*(AF!AT53*blpkm*IFaf*(1-CV!AT$2)+RTF!AT53*blpkmrtf*IFrtf*(1-CV!AT$4))</f>
        <v>1.4849075850723157</v>
      </c>
      <c r="AU53" s="91"/>
      <c r="AV53" s="90"/>
      <c r="AW53" s="91"/>
      <c r="AX53" s="91"/>
      <c r="AY53" s="91"/>
      <c r="AZ53" s="91"/>
      <c r="BA53" s="91"/>
      <c r="BB53" s="91"/>
    </row>
    <row r="54" spans="1:54" x14ac:dyDescent="0.25">
      <c r="A54" s="91">
        <f>pipesizes!A47</f>
        <v>675</v>
      </c>
      <c r="B54" s="94">
        <f>pipesizes!N47/1000</f>
        <v>0.12371070665449999</v>
      </c>
      <c r="C54" s="95">
        <f>pipesizes!M47</f>
        <v>347.4140625</v>
      </c>
      <c r="D54" s="101">
        <f>$B54*$C54*(AF!D54*blpkm*IFaf+RTF!D54*blpkmrtf*IFrtf)</f>
        <v>1.9171582380653194</v>
      </c>
      <c r="E54" s="101">
        <f>$B54*$C54*(AF!E54*blpkm*IFaf+RTF!E54*blpkmrtf*IFrtf)</f>
        <v>1.9171582380653194</v>
      </c>
      <c r="F54" s="101">
        <f>$B54*$C54*(AF!F54*blpkm*IFaf+RTF!F54*blpkmrtf*IFrtf)</f>
        <v>1.9171582380653194</v>
      </c>
      <c r="G54" s="101">
        <f>$B54*$C54*(AF!G54*blpkm*IFaf+RTF!G54*blpkmrtf*IFrtf)</f>
        <v>1.9171582380653194</v>
      </c>
      <c r="H54" s="101">
        <f>$B54*$C54*(AF!H54*blpkm*IFaf+RTF!H54*blpkmrtf*IFrtf)</f>
        <v>1.9171582380653194</v>
      </c>
      <c r="I54" s="101">
        <f>$B54*$C54*(AF!I54*blpkm*IFaf+RTF!I54*blpkmrtf*IFrtf)</f>
        <v>1.9171582380653194</v>
      </c>
      <c r="J54" s="101">
        <f>$B54*$C54*(AF!J54*blpkm*IFaf+RTF!J54*blpkmrtf*IFrtf)</f>
        <v>1.9171582380653194</v>
      </c>
      <c r="K54" s="101">
        <f>$B54*$C54*(AF!K54*blpkm*IFaf+RTF!K54*blpkmrtf*IFrtf)</f>
        <v>1.9171582380653194</v>
      </c>
      <c r="L54" s="101">
        <f>$B54*$C54*(AF!L54*blpkm*IFaf+RTF!L54*blpkmrtf*IFrtf)</f>
        <v>1.9171582380653194</v>
      </c>
      <c r="M54" s="101">
        <f>$B54*$C54*(AF!M54*blpkm*IFaf+RTF!M54*blpkmrtf*IFrtf)</f>
        <v>1.9171582380653194</v>
      </c>
      <c r="N54" s="101">
        <f>$B54*$C54*(AF!N54*blpkm*IFaf+RTF!N54*blpkmrtf*IFrtf)</f>
        <v>1.9171582380653194</v>
      </c>
      <c r="O54" s="101">
        <f>$B54*$C54*(AF!O54*blpkm*IFaf+RTF!O54*blpkmrtf*IFrtf)</f>
        <v>1.9171582380653194</v>
      </c>
      <c r="P54" s="101">
        <f>$B54*$C54*(AF!P54*blpkm*IFaf+RTF!P54*blpkmrtf*IFrtf)</f>
        <v>1.9171582380653194</v>
      </c>
      <c r="Q54" s="101">
        <f>$B54*$C54*(AF!Q54*blpkm*IFaf+RTF!Q54*blpkmrtf*IFrtf)</f>
        <v>1.9171582380653194</v>
      </c>
      <c r="R54" s="101">
        <f>$B54*$C54*(AF!R54*blpkm*IFaf+RTF!R54*blpkmrtf*IFrtf)</f>
        <v>1.9171582380653194</v>
      </c>
      <c r="S54" s="101">
        <f>$B54*$C54*(AF!S54*blpkm*IFaf+RTF!S54*blpkmrtf*IFrtf)</f>
        <v>1.9171582380653194</v>
      </c>
      <c r="T54" s="101">
        <f>$B54*$C54*(AF!T54*blpkm*IFaf+RTF!T54*blpkmrtf*IFrtf)</f>
        <v>1.9171582380653194</v>
      </c>
      <c r="U54" s="101">
        <f>$B54*$C54*(AF!U54*blpkm*IFaf+RTF!U54*blpkmrtf*IFrtf)</f>
        <v>1.9171582380653194</v>
      </c>
      <c r="V54" s="101">
        <f>$B54*$C54*(AF!V54*blpkm*IFaf+RTF!V54*blpkmrtf*IFrtf)</f>
        <v>1.9171582380653194</v>
      </c>
      <c r="W54" s="101">
        <f>$B54*$C54*(AF!W54*blpkm*IFaf+RTF!W54*blpkmrtf*IFrtf)</f>
        <v>1.9171582380653194</v>
      </c>
      <c r="X54" s="101">
        <f>$B54*$C54*(AF!X54*blpkm*IFaf+RTF!X54*blpkmrtf*IFrtf)</f>
        <v>1.9171582380653194</v>
      </c>
      <c r="Y54" s="101">
        <f>$B54*$C54*(AF!Y54*blpkm*IFaf+RTF!Y54*blpkmrtf*IFrtf)</f>
        <v>1.9171582380653194</v>
      </c>
      <c r="Z54" s="101">
        <f>$B54*$C54*(AF!Z54*blpkm*IFaf+RTF!Z54*blpkmrtf*IFrtf)</f>
        <v>1.9171582380653194</v>
      </c>
      <c r="AA54" s="101">
        <f>$B54*$C54*(AF!AA54*blpkm*IFaf+RTF!AA54*blpkmrtf*IFrtf)</f>
        <v>1.9171582380653194</v>
      </c>
      <c r="AB54" s="101">
        <f>$B54*$C54*(AF!AB54*blpkm*IFaf+RTF!AB54*blpkmrtf*IFrtf)</f>
        <v>1.9171582380653194</v>
      </c>
      <c r="AC54" s="101">
        <f>$B54*$C54*(AF!AC54*blpkm*IFaf+RTF!AC54*blpkmrtf*IFrtf)</f>
        <v>1.9171582380653194</v>
      </c>
      <c r="AD54" s="101">
        <f>$B54*$C54*(AF!AD54*blpkm*IFaf+RTF!AD54*blpkmrtf*IFrtf)</f>
        <v>1.9171582380653194</v>
      </c>
      <c r="AE54" s="101">
        <f>$B54*$C54*(AF!AE54*blpkm*IFaf+RTF!AE54*blpkmrtf*IFrtf)</f>
        <v>1.9171582380653194</v>
      </c>
      <c r="AF54" s="101">
        <f>$B54*$C54*(AF!AF54*blpkm*IFaf+RTF!AF54*blpkmrtf*IFrtf)</f>
        <v>1.9171582380653194</v>
      </c>
      <c r="AG54" s="101">
        <f>$B54*$C54*(AF!AG54*blpkm*IFaf+RTF!AG54*blpkmrtf*IFrtf)</f>
        <v>1.9171582380653194</v>
      </c>
      <c r="AH54" s="101">
        <f>$B54*$C54*(AF!AH54*blpkm*IFaf+RTF!AH54*blpkmrtf*IFrtf)</f>
        <v>1.9171582380653194</v>
      </c>
      <c r="AI54" s="101">
        <f>$B54*$C54*(AF!AI54*blpkm*IFaf+RTF!AI54*blpkmrtf*IFrtf)</f>
        <v>1.9171582380653194</v>
      </c>
      <c r="AJ54" s="101">
        <f>$B54*$C54*(AF!AJ54*blpkm*IFaf+RTF!AJ54*blpkmrtf*IFrtf)</f>
        <v>1.9171582380653194</v>
      </c>
      <c r="AK54" s="101">
        <f>$B54*$C54*(AF!AK54*blpkm*IFaf+RTF!AK54*blpkmrtf*IFrtf)</f>
        <v>1.9171582380653194</v>
      </c>
      <c r="AL54" s="101">
        <f>$B54*$C54*(AF!AL54*blpkm*IFaf+RTF!AL54*blpkmrtf*IFrtf)</f>
        <v>1.9171582380653194</v>
      </c>
      <c r="AM54" s="101">
        <f>$B54*$C54*(AF!AM54*blpkm*IFaf+RTF!AM54*blpkmrtf*IFrtf)</f>
        <v>1.9171582380653194</v>
      </c>
      <c r="AN54" s="101">
        <f>$B54*$C54*(AF!AN54*blpkm*IFaf+RTF!AN54*blpkmrtf*IFrtf)</f>
        <v>1.9171582380653194</v>
      </c>
      <c r="AO54" s="101">
        <f>$B54*$C54*(AF!AO54*blpkm*IFaf+RTF!AO54*blpkmrtf*IFrtf)</f>
        <v>1.9171582380653194</v>
      </c>
      <c r="AP54" s="101">
        <f>$B54*$C54*(AF!AP54*blpkm*IFaf+RTF!AP54*blpkmrtf*IFrtf)</f>
        <v>1.9171582380653194</v>
      </c>
      <c r="AQ54" s="101">
        <f>$B54*$C54*(AF!AQ54*blpkm*IFaf+RTF!AQ54*blpkmrtf*IFrtf)</f>
        <v>1.9171582380653194</v>
      </c>
      <c r="AR54" s="101">
        <f>$B54*$C54*(AF!AR54*blpkm*IFaf+RTF!AR54*blpkmrtf*IFrtf)</f>
        <v>1.9171582380653194</v>
      </c>
      <c r="AS54" s="101">
        <f>$B54*$C54*(AF!AS54*blpkm*IFaf+RTF!AS54*blpkmrtf*IFrtf)</f>
        <v>1.9171582380653194</v>
      </c>
      <c r="AT54" s="101">
        <f>$B54*$C54*(AF!AT54*blpkm*IFaf*(1-CV!AT$2)+RTF!AT54*blpkmrtf*IFrtf*(1-CV!AT$4))</f>
        <v>0.86545484722409405</v>
      </c>
      <c r="AU54" s="91"/>
      <c r="AV54" s="90"/>
      <c r="AW54" s="91"/>
      <c r="AX54" s="91"/>
      <c r="AY54" s="91"/>
      <c r="AZ54" s="91"/>
      <c r="BA54" s="91"/>
      <c r="BB54" s="91"/>
    </row>
    <row r="55" spans="1:54" x14ac:dyDescent="0.25">
      <c r="A55" s="91">
        <f>pipesizes!A48</f>
        <v>750</v>
      </c>
      <c r="B55" s="94">
        <f>pipesizes!N48/1000</f>
        <v>231.60602215794427</v>
      </c>
      <c r="C55" s="95">
        <f>pipesizes!M48</f>
        <v>428.90624999999994</v>
      </c>
      <c r="D55" s="101">
        <f>$B55*$C55*(AF!D55*blpkm*IFaf+RTF!D55*blpkmrtf*IFrtf)</f>
        <v>4431.1403014876687</v>
      </c>
      <c r="E55" s="101">
        <f>$B55*$C55*(AF!E55*blpkm*IFaf+RTF!E55*blpkmrtf*IFrtf)</f>
        <v>4431.1403014876687</v>
      </c>
      <c r="F55" s="101">
        <f>$B55*$C55*(AF!F55*blpkm*IFaf+RTF!F55*blpkmrtf*IFrtf)</f>
        <v>4431.1403014876687</v>
      </c>
      <c r="G55" s="101">
        <f>$B55*$C55*(AF!G55*blpkm*IFaf+RTF!G55*blpkmrtf*IFrtf)</f>
        <v>4431.1403014876687</v>
      </c>
      <c r="H55" s="101">
        <f>$B55*$C55*(AF!H55*blpkm*IFaf+RTF!H55*blpkmrtf*IFrtf)</f>
        <v>4431.1403014876687</v>
      </c>
      <c r="I55" s="101">
        <f>$B55*$C55*(AF!I55*blpkm*IFaf+RTF!I55*blpkmrtf*IFrtf)</f>
        <v>4431.1403014876687</v>
      </c>
      <c r="J55" s="101">
        <f>$B55*$C55*(AF!J55*blpkm*IFaf+RTF!J55*blpkmrtf*IFrtf)</f>
        <v>4431.1403014876687</v>
      </c>
      <c r="K55" s="101">
        <f>$B55*$C55*(AF!K55*blpkm*IFaf+RTF!K55*blpkmrtf*IFrtf)</f>
        <v>4431.1403014876687</v>
      </c>
      <c r="L55" s="101">
        <f>$B55*$C55*(AF!L55*blpkm*IFaf+RTF!L55*blpkmrtf*IFrtf)</f>
        <v>4431.1403014876687</v>
      </c>
      <c r="M55" s="101">
        <f>$B55*$C55*(AF!M55*blpkm*IFaf+RTF!M55*blpkmrtf*IFrtf)</f>
        <v>4431.1403014876687</v>
      </c>
      <c r="N55" s="101">
        <f>$B55*$C55*(AF!N55*blpkm*IFaf+RTF!N55*blpkmrtf*IFrtf)</f>
        <v>4431.1403014876687</v>
      </c>
      <c r="O55" s="101">
        <f>$B55*$C55*(AF!O55*blpkm*IFaf+RTF!O55*blpkmrtf*IFrtf)</f>
        <v>4431.1403014876687</v>
      </c>
      <c r="P55" s="101">
        <f>$B55*$C55*(AF!P55*blpkm*IFaf+RTF!P55*blpkmrtf*IFrtf)</f>
        <v>4431.1403014876687</v>
      </c>
      <c r="Q55" s="101">
        <f>$B55*$C55*(AF!Q55*blpkm*IFaf+RTF!Q55*blpkmrtf*IFrtf)</f>
        <v>4431.1403014876687</v>
      </c>
      <c r="R55" s="101">
        <f>$B55*$C55*(AF!R55*blpkm*IFaf+RTF!R55*blpkmrtf*IFrtf)</f>
        <v>4431.1403014876687</v>
      </c>
      <c r="S55" s="101">
        <f>$B55*$C55*(AF!S55*blpkm*IFaf+RTF!S55*blpkmrtf*IFrtf)</f>
        <v>4431.1403014876687</v>
      </c>
      <c r="T55" s="101">
        <f>$B55*$C55*(AF!T55*blpkm*IFaf+RTF!T55*blpkmrtf*IFrtf)</f>
        <v>4431.1403014876687</v>
      </c>
      <c r="U55" s="101">
        <f>$B55*$C55*(AF!U55*blpkm*IFaf+RTF!U55*blpkmrtf*IFrtf)</f>
        <v>4431.1403014876687</v>
      </c>
      <c r="V55" s="101">
        <f>$B55*$C55*(AF!V55*blpkm*IFaf+RTF!V55*blpkmrtf*IFrtf)</f>
        <v>4431.1403014876687</v>
      </c>
      <c r="W55" s="101">
        <f>$B55*$C55*(AF!W55*blpkm*IFaf+RTF!W55*blpkmrtf*IFrtf)</f>
        <v>4431.1403014876687</v>
      </c>
      <c r="X55" s="101">
        <f>$B55*$C55*(AF!X55*blpkm*IFaf+RTF!X55*blpkmrtf*IFrtf)</f>
        <v>4431.1403014876687</v>
      </c>
      <c r="Y55" s="101">
        <f>$B55*$C55*(AF!Y55*blpkm*IFaf+RTF!Y55*blpkmrtf*IFrtf)</f>
        <v>4431.1403014876687</v>
      </c>
      <c r="Z55" s="101">
        <f>$B55*$C55*(AF!Z55*blpkm*IFaf+RTF!Z55*blpkmrtf*IFrtf)</f>
        <v>4431.1403014876687</v>
      </c>
      <c r="AA55" s="101">
        <f>$B55*$C55*(AF!AA55*blpkm*IFaf+RTF!AA55*blpkmrtf*IFrtf)</f>
        <v>4431.1403014876687</v>
      </c>
      <c r="AB55" s="101">
        <f>$B55*$C55*(AF!AB55*blpkm*IFaf+RTF!AB55*blpkmrtf*IFrtf)</f>
        <v>4431.1403014876687</v>
      </c>
      <c r="AC55" s="101">
        <f>$B55*$C55*(AF!AC55*blpkm*IFaf+RTF!AC55*blpkmrtf*IFrtf)</f>
        <v>4431.1403014876687</v>
      </c>
      <c r="AD55" s="101">
        <f>$B55*$C55*(AF!AD55*blpkm*IFaf+RTF!AD55*blpkmrtf*IFrtf)</f>
        <v>4431.1403014876687</v>
      </c>
      <c r="AE55" s="101">
        <f>$B55*$C55*(AF!AE55*blpkm*IFaf+RTF!AE55*blpkmrtf*IFrtf)</f>
        <v>4431.1403014876687</v>
      </c>
      <c r="AF55" s="101">
        <f>$B55*$C55*(AF!AF55*blpkm*IFaf+RTF!AF55*blpkmrtf*IFrtf)</f>
        <v>4431.1403014876687</v>
      </c>
      <c r="AG55" s="101">
        <f>$B55*$C55*(AF!AG55*blpkm*IFaf+RTF!AG55*blpkmrtf*IFrtf)</f>
        <v>4431.1403014876687</v>
      </c>
      <c r="AH55" s="101">
        <f>$B55*$C55*(AF!AH55*blpkm*IFaf+RTF!AH55*blpkmrtf*IFrtf)</f>
        <v>4431.1403014876687</v>
      </c>
      <c r="AI55" s="101">
        <f>$B55*$C55*(AF!AI55*blpkm*IFaf+RTF!AI55*blpkmrtf*IFrtf)</f>
        <v>4431.1403014876687</v>
      </c>
      <c r="AJ55" s="101">
        <f>$B55*$C55*(AF!AJ55*blpkm*IFaf+RTF!AJ55*blpkmrtf*IFrtf)</f>
        <v>4431.1403014876687</v>
      </c>
      <c r="AK55" s="101">
        <f>$B55*$C55*(AF!AK55*blpkm*IFaf+RTF!AK55*blpkmrtf*IFrtf)</f>
        <v>4431.1403014876687</v>
      </c>
      <c r="AL55" s="101">
        <f>$B55*$C55*(AF!AL55*blpkm*IFaf+RTF!AL55*blpkmrtf*IFrtf)</f>
        <v>4431.1403014876687</v>
      </c>
      <c r="AM55" s="101">
        <f>$B55*$C55*(AF!AM55*blpkm*IFaf+RTF!AM55*blpkmrtf*IFrtf)</f>
        <v>4431.1403014876687</v>
      </c>
      <c r="AN55" s="101">
        <f>$B55*$C55*(AF!AN55*blpkm*IFaf+RTF!AN55*blpkmrtf*IFrtf)</f>
        <v>4431.1403014876687</v>
      </c>
      <c r="AO55" s="101">
        <f>$B55*$C55*(AF!AO55*blpkm*IFaf+RTF!AO55*blpkmrtf*IFrtf)</f>
        <v>4431.1403014876687</v>
      </c>
      <c r="AP55" s="101">
        <f>$B55*$C55*(AF!AP55*blpkm*IFaf+RTF!AP55*blpkmrtf*IFrtf)</f>
        <v>4431.1403014876687</v>
      </c>
      <c r="AQ55" s="101">
        <f>$B55*$C55*(AF!AQ55*blpkm*IFaf+RTF!AQ55*blpkmrtf*IFrtf)</f>
        <v>4431.1403014876687</v>
      </c>
      <c r="AR55" s="101">
        <f>$B55*$C55*(AF!AR55*blpkm*IFaf+RTF!AR55*blpkmrtf*IFrtf)</f>
        <v>4431.1403014876687</v>
      </c>
      <c r="AS55" s="101">
        <f>$B55*$C55*(AF!AS55*blpkm*IFaf+RTF!AS55*blpkmrtf*IFrtf)</f>
        <v>4431.1403014876687</v>
      </c>
      <c r="AT55" s="101">
        <f>$B55*$C55*(AF!AT55*blpkm*IFaf*(1-CV!AT$2)+RTF!AT55*blpkmrtf*IFrtf*(1-CV!AT$4))</f>
        <v>2000.3314157951504</v>
      </c>
      <c r="AU55" s="91"/>
      <c r="AV55" s="90"/>
      <c r="AW55" s="91"/>
      <c r="AX55" s="91"/>
      <c r="AY55" s="91"/>
      <c r="AZ55" s="91"/>
      <c r="BA55" s="91"/>
      <c r="BB55" s="91"/>
    </row>
    <row r="56" spans="1:54" x14ac:dyDescent="0.25">
      <c r="A56" s="91">
        <f>pipesizes!A49</f>
        <v>800</v>
      </c>
      <c r="B56" s="94">
        <f>pipesizes!N49/1000</f>
        <v>0.61915789184792003</v>
      </c>
      <c r="C56" s="95">
        <f>pipesizes!M49</f>
        <v>488</v>
      </c>
      <c r="D56" s="101">
        <f>$B56*$C56*(AF!D56*blpkm*IFaf+RTF!D56*blpkmrtf*IFrtf)</f>
        <v>13.477970876176604</v>
      </c>
      <c r="E56" s="101">
        <f>$B56*$C56*(AF!E56*blpkm*IFaf+RTF!E56*blpkmrtf*IFrtf)</f>
        <v>13.477970876176604</v>
      </c>
      <c r="F56" s="101">
        <f>$B56*$C56*(AF!F56*blpkm*IFaf+RTF!F56*blpkmrtf*IFrtf)</f>
        <v>13.477970876176604</v>
      </c>
      <c r="G56" s="101">
        <f>$B56*$C56*(AF!G56*blpkm*IFaf+RTF!G56*blpkmrtf*IFrtf)</f>
        <v>13.477970876176604</v>
      </c>
      <c r="H56" s="101">
        <f>$B56*$C56*(AF!H56*blpkm*IFaf+RTF!H56*blpkmrtf*IFrtf)</f>
        <v>13.477970876176604</v>
      </c>
      <c r="I56" s="101">
        <f>$B56*$C56*(AF!I56*blpkm*IFaf+RTF!I56*blpkmrtf*IFrtf)</f>
        <v>13.477970876176604</v>
      </c>
      <c r="J56" s="101">
        <f>$B56*$C56*(AF!J56*blpkm*IFaf+RTF!J56*blpkmrtf*IFrtf)</f>
        <v>13.477970876176604</v>
      </c>
      <c r="K56" s="101">
        <f>$B56*$C56*(AF!K56*blpkm*IFaf+RTF!K56*blpkmrtf*IFrtf)</f>
        <v>13.477970876176604</v>
      </c>
      <c r="L56" s="101">
        <f>$B56*$C56*(AF!L56*blpkm*IFaf+RTF!L56*blpkmrtf*IFrtf)</f>
        <v>13.477970876176604</v>
      </c>
      <c r="M56" s="101">
        <f>$B56*$C56*(AF!M56*blpkm*IFaf+RTF!M56*blpkmrtf*IFrtf)</f>
        <v>13.477970876176604</v>
      </c>
      <c r="N56" s="101">
        <f>$B56*$C56*(AF!N56*blpkm*IFaf+RTF!N56*blpkmrtf*IFrtf)</f>
        <v>13.477970876176604</v>
      </c>
      <c r="O56" s="101">
        <f>$B56*$C56*(AF!O56*blpkm*IFaf+RTF!O56*blpkmrtf*IFrtf)</f>
        <v>13.477970876176604</v>
      </c>
      <c r="P56" s="101">
        <f>$B56*$C56*(AF!P56*blpkm*IFaf+RTF!P56*blpkmrtf*IFrtf)</f>
        <v>13.477970876176604</v>
      </c>
      <c r="Q56" s="101">
        <f>$B56*$C56*(AF!Q56*blpkm*IFaf+RTF!Q56*blpkmrtf*IFrtf)</f>
        <v>13.477970876176604</v>
      </c>
      <c r="R56" s="101">
        <f>$B56*$C56*(AF!R56*blpkm*IFaf+RTF!R56*blpkmrtf*IFrtf)</f>
        <v>13.477970876176604</v>
      </c>
      <c r="S56" s="101">
        <f>$B56*$C56*(AF!S56*blpkm*IFaf+RTF!S56*blpkmrtf*IFrtf)</f>
        <v>13.477970876176604</v>
      </c>
      <c r="T56" s="101">
        <f>$B56*$C56*(AF!T56*blpkm*IFaf+RTF!T56*blpkmrtf*IFrtf)</f>
        <v>13.477970876176604</v>
      </c>
      <c r="U56" s="101">
        <f>$B56*$C56*(AF!U56*blpkm*IFaf+RTF!U56*blpkmrtf*IFrtf)</f>
        <v>13.477970876176604</v>
      </c>
      <c r="V56" s="101">
        <f>$B56*$C56*(AF!V56*blpkm*IFaf+RTF!V56*blpkmrtf*IFrtf)</f>
        <v>13.477970876176604</v>
      </c>
      <c r="W56" s="101">
        <f>$B56*$C56*(AF!W56*blpkm*IFaf+RTF!W56*blpkmrtf*IFrtf)</f>
        <v>13.477970876176604</v>
      </c>
      <c r="X56" s="101">
        <f>$B56*$C56*(AF!X56*blpkm*IFaf+RTF!X56*blpkmrtf*IFrtf)</f>
        <v>13.477970876176604</v>
      </c>
      <c r="Y56" s="101">
        <f>$B56*$C56*(AF!Y56*blpkm*IFaf+RTF!Y56*blpkmrtf*IFrtf)</f>
        <v>13.477970876176604</v>
      </c>
      <c r="Z56" s="101">
        <f>$B56*$C56*(AF!Z56*blpkm*IFaf+RTF!Z56*blpkmrtf*IFrtf)</f>
        <v>13.477970876176604</v>
      </c>
      <c r="AA56" s="101">
        <f>$B56*$C56*(AF!AA56*blpkm*IFaf+RTF!AA56*blpkmrtf*IFrtf)</f>
        <v>13.477970876176604</v>
      </c>
      <c r="AB56" s="101">
        <f>$B56*$C56*(AF!AB56*blpkm*IFaf+RTF!AB56*blpkmrtf*IFrtf)</f>
        <v>13.477970876176604</v>
      </c>
      <c r="AC56" s="101">
        <f>$B56*$C56*(AF!AC56*blpkm*IFaf+RTF!AC56*blpkmrtf*IFrtf)</f>
        <v>13.477970876176604</v>
      </c>
      <c r="AD56" s="101">
        <f>$B56*$C56*(AF!AD56*blpkm*IFaf+RTF!AD56*blpkmrtf*IFrtf)</f>
        <v>13.477970876176604</v>
      </c>
      <c r="AE56" s="101">
        <f>$B56*$C56*(AF!AE56*blpkm*IFaf+RTF!AE56*blpkmrtf*IFrtf)</f>
        <v>13.477970876176604</v>
      </c>
      <c r="AF56" s="101">
        <f>$B56*$C56*(AF!AF56*blpkm*IFaf+RTF!AF56*blpkmrtf*IFrtf)</f>
        <v>13.477970876176604</v>
      </c>
      <c r="AG56" s="101">
        <f>$B56*$C56*(AF!AG56*blpkm*IFaf+RTF!AG56*blpkmrtf*IFrtf)</f>
        <v>13.477970876176604</v>
      </c>
      <c r="AH56" s="101">
        <f>$B56*$C56*(AF!AH56*blpkm*IFaf+RTF!AH56*blpkmrtf*IFrtf)</f>
        <v>13.477970876176604</v>
      </c>
      <c r="AI56" s="101">
        <f>$B56*$C56*(AF!AI56*blpkm*IFaf+RTF!AI56*blpkmrtf*IFrtf)</f>
        <v>13.477970876176604</v>
      </c>
      <c r="AJ56" s="101">
        <f>$B56*$C56*(AF!AJ56*blpkm*IFaf+RTF!AJ56*blpkmrtf*IFrtf)</f>
        <v>13.477970876176604</v>
      </c>
      <c r="AK56" s="101">
        <f>$B56*$C56*(AF!AK56*blpkm*IFaf+RTF!AK56*blpkmrtf*IFrtf)</f>
        <v>13.477970876176604</v>
      </c>
      <c r="AL56" s="101">
        <f>$B56*$C56*(AF!AL56*blpkm*IFaf+RTF!AL56*blpkmrtf*IFrtf)</f>
        <v>13.477970876176604</v>
      </c>
      <c r="AM56" s="101">
        <f>$B56*$C56*(AF!AM56*blpkm*IFaf+RTF!AM56*blpkmrtf*IFrtf)</f>
        <v>13.477970876176604</v>
      </c>
      <c r="AN56" s="101">
        <f>$B56*$C56*(AF!AN56*blpkm*IFaf+RTF!AN56*blpkmrtf*IFrtf)</f>
        <v>13.477970876176604</v>
      </c>
      <c r="AO56" s="101">
        <f>$B56*$C56*(AF!AO56*blpkm*IFaf+RTF!AO56*blpkmrtf*IFrtf)</f>
        <v>13.477970876176604</v>
      </c>
      <c r="AP56" s="101">
        <f>$B56*$C56*(AF!AP56*blpkm*IFaf+RTF!AP56*blpkmrtf*IFrtf)</f>
        <v>13.477970876176604</v>
      </c>
      <c r="AQ56" s="101">
        <f>$B56*$C56*(AF!AQ56*blpkm*IFaf+RTF!AQ56*blpkmrtf*IFrtf)</f>
        <v>13.477970876176604</v>
      </c>
      <c r="AR56" s="101">
        <f>$B56*$C56*(AF!AR56*blpkm*IFaf+RTF!AR56*blpkmrtf*IFrtf)</f>
        <v>13.477970876176604</v>
      </c>
      <c r="AS56" s="101">
        <f>$B56*$C56*(AF!AS56*blpkm*IFaf+RTF!AS56*blpkmrtf*IFrtf)</f>
        <v>13.477970876176604</v>
      </c>
      <c r="AT56" s="101">
        <f>$B56*$C56*(AF!AT56*blpkm*IFaf*(1-CV!AT$2)+RTF!AT56*blpkmrtf*IFrtf*(1-CV!AT$4))</f>
        <v>6.0843048810114908</v>
      </c>
      <c r="AU56" s="91"/>
      <c r="AV56" s="90"/>
      <c r="AW56" s="91"/>
      <c r="AX56" s="91"/>
      <c r="AY56" s="91"/>
      <c r="AZ56" s="91"/>
      <c r="BA56" s="91"/>
      <c r="BB56" s="91"/>
    </row>
    <row r="57" spans="1:54" x14ac:dyDescent="0.25">
      <c r="A57" s="91">
        <f>pipesizes!A50</f>
        <v>810</v>
      </c>
      <c r="B57" s="94">
        <f>pipesizes!N50/1000</f>
        <v>0.95565742693086009</v>
      </c>
      <c r="C57" s="95">
        <f>pipesizes!M50</f>
        <v>500.27624999999995</v>
      </c>
      <c r="D57" s="101">
        <f>$B57*$C57*(AF!D57*blpkm*IFaf+RTF!D57*blpkmrtf*IFrtf)</f>
        <v>21.326294578955991</v>
      </c>
      <c r="E57" s="101">
        <f>$B57*$C57*(AF!E57*blpkm*IFaf+RTF!E57*blpkmrtf*IFrtf)</f>
        <v>21.326294578955991</v>
      </c>
      <c r="F57" s="101">
        <f>$B57*$C57*(AF!F57*blpkm*IFaf+RTF!F57*blpkmrtf*IFrtf)</f>
        <v>21.326294578955991</v>
      </c>
      <c r="G57" s="101">
        <f>$B57*$C57*(AF!G57*blpkm*IFaf+RTF!G57*blpkmrtf*IFrtf)</f>
        <v>21.326294578955991</v>
      </c>
      <c r="H57" s="101">
        <f>$B57*$C57*(AF!H57*blpkm*IFaf+RTF!H57*blpkmrtf*IFrtf)</f>
        <v>21.326294578955991</v>
      </c>
      <c r="I57" s="101">
        <f>$B57*$C57*(AF!I57*blpkm*IFaf+RTF!I57*blpkmrtf*IFrtf)</f>
        <v>21.326294578955991</v>
      </c>
      <c r="J57" s="101">
        <f>$B57*$C57*(AF!J57*blpkm*IFaf+RTF!J57*blpkmrtf*IFrtf)</f>
        <v>21.326294578955991</v>
      </c>
      <c r="K57" s="101">
        <f>$B57*$C57*(AF!K57*blpkm*IFaf+RTF!K57*blpkmrtf*IFrtf)</f>
        <v>21.326294578955991</v>
      </c>
      <c r="L57" s="101">
        <f>$B57*$C57*(AF!L57*blpkm*IFaf+RTF!L57*blpkmrtf*IFrtf)</f>
        <v>21.326294578955991</v>
      </c>
      <c r="M57" s="101">
        <f>$B57*$C57*(AF!M57*blpkm*IFaf+RTF!M57*blpkmrtf*IFrtf)</f>
        <v>21.326294578955991</v>
      </c>
      <c r="N57" s="101">
        <f>$B57*$C57*(AF!N57*blpkm*IFaf+RTF!N57*blpkmrtf*IFrtf)</f>
        <v>21.326294578955991</v>
      </c>
      <c r="O57" s="101">
        <f>$B57*$C57*(AF!O57*blpkm*IFaf+RTF!O57*blpkmrtf*IFrtf)</f>
        <v>21.326294578955991</v>
      </c>
      <c r="P57" s="101">
        <f>$B57*$C57*(AF!P57*blpkm*IFaf+RTF!P57*blpkmrtf*IFrtf)</f>
        <v>21.326294578955991</v>
      </c>
      <c r="Q57" s="101">
        <f>$B57*$C57*(AF!Q57*blpkm*IFaf+RTF!Q57*blpkmrtf*IFrtf)</f>
        <v>21.326294578955991</v>
      </c>
      <c r="R57" s="101">
        <f>$B57*$C57*(AF!R57*blpkm*IFaf+RTF!R57*blpkmrtf*IFrtf)</f>
        <v>21.326294578955991</v>
      </c>
      <c r="S57" s="101">
        <f>$B57*$C57*(AF!S57*blpkm*IFaf+RTF!S57*blpkmrtf*IFrtf)</f>
        <v>21.326294578955991</v>
      </c>
      <c r="T57" s="101">
        <f>$B57*$C57*(AF!T57*blpkm*IFaf+RTF!T57*blpkmrtf*IFrtf)</f>
        <v>21.326294578955991</v>
      </c>
      <c r="U57" s="101">
        <f>$B57*$C57*(AF!U57*blpkm*IFaf+RTF!U57*blpkmrtf*IFrtf)</f>
        <v>21.326294578955991</v>
      </c>
      <c r="V57" s="101">
        <f>$B57*$C57*(AF!V57*blpkm*IFaf+RTF!V57*blpkmrtf*IFrtf)</f>
        <v>21.326294578955991</v>
      </c>
      <c r="W57" s="101">
        <f>$B57*$C57*(AF!W57*blpkm*IFaf+RTF!W57*blpkmrtf*IFrtf)</f>
        <v>21.326294578955991</v>
      </c>
      <c r="X57" s="101">
        <f>$B57*$C57*(AF!X57*blpkm*IFaf+RTF!X57*blpkmrtf*IFrtf)</f>
        <v>21.326294578955991</v>
      </c>
      <c r="Y57" s="101">
        <f>$B57*$C57*(AF!Y57*blpkm*IFaf+RTF!Y57*blpkmrtf*IFrtf)</f>
        <v>21.326294578955991</v>
      </c>
      <c r="Z57" s="101">
        <f>$B57*$C57*(AF!Z57*blpkm*IFaf+RTF!Z57*blpkmrtf*IFrtf)</f>
        <v>21.326294578955991</v>
      </c>
      <c r="AA57" s="101">
        <f>$B57*$C57*(AF!AA57*blpkm*IFaf+RTF!AA57*blpkmrtf*IFrtf)</f>
        <v>21.326294578955991</v>
      </c>
      <c r="AB57" s="101">
        <f>$B57*$C57*(AF!AB57*blpkm*IFaf+RTF!AB57*blpkmrtf*IFrtf)</f>
        <v>21.326294578955991</v>
      </c>
      <c r="AC57" s="101">
        <f>$B57*$C57*(AF!AC57*blpkm*IFaf+RTF!AC57*blpkmrtf*IFrtf)</f>
        <v>21.326294578955991</v>
      </c>
      <c r="AD57" s="101">
        <f>$B57*$C57*(AF!AD57*blpkm*IFaf+RTF!AD57*blpkmrtf*IFrtf)</f>
        <v>21.326294578955991</v>
      </c>
      <c r="AE57" s="101">
        <f>$B57*$C57*(AF!AE57*blpkm*IFaf+RTF!AE57*blpkmrtf*IFrtf)</f>
        <v>21.326294578955991</v>
      </c>
      <c r="AF57" s="101">
        <f>$B57*$C57*(AF!AF57*blpkm*IFaf+RTF!AF57*blpkmrtf*IFrtf)</f>
        <v>21.326294578955991</v>
      </c>
      <c r="AG57" s="101">
        <f>$B57*$C57*(AF!AG57*blpkm*IFaf+RTF!AG57*blpkmrtf*IFrtf)</f>
        <v>21.326294578955991</v>
      </c>
      <c r="AH57" s="101">
        <f>$B57*$C57*(AF!AH57*blpkm*IFaf+RTF!AH57*blpkmrtf*IFrtf)</f>
        <v>21.326294578955991</v>
      </c>
      <c r="AI57" s="101">
        <f>$B57*$C57*(AF!AI57*blpkm*IFaf+RTF!AI57*blpkmrtf*IFrtf)</f>
        <v>21.326294578955991</v>
      </c>
      <c r="AJ57" s="101">
        <f>$B57*$C57*(AF!AJ57*blpkm*IFaf+RTF!AJ57*blpkmrtf*IFrtf)</f>
        <v>21.326294578955991</v>
      </c>
      <c r="AK57" s="101">
        <f>$B57*$C57*(AF!AK57*blpkm*IFaf+RTF!AK57*blpkmrtf*IFrtf)</f>
        <v>21.326294578955991</v>
      </c>
      <c r="AL57" s="101">
        <f>$B57*$C57*(AF!AL57*blpkm*IFaf+RTF!AL57*blpkmrtf*IFrtf)</f>
        <v>21.326294578955991</v>
      </c>
      <c r="AM57" s="101">
        <f>$B57*$C57*(AF!AM57*blpkm*IFaf+RTF!AM57*blpkmrtf*IFrtf)</f>
        <v>21.326294578955991</v>
      </c>
      <c r="AN57" s="101">
        <f>$B57*$C57*(AF!AN57*blpkm*IFaf+RTF!AN57*blpkmrtf*IFrtf)</f>
        <v>21.326294578955991</v>
      </c>
      <c r="AO57" s="101">
        <f>$B57*$C57*(AF!AO57*blpkm*IFaf+RTF!AO57*blpkmrtf*IFrtf)</f>
        <v>21.326294578955991</v>
      </c>
      <c r="AP57" s="101">
        <f>$B57*$C57*(AF!AP57*blpkm*IFaf+RTF!AP57*blpkmrtf*IFrtf)</f>
        <v>21.326294578955991</v>
      </c>
      <c r="AQ57" s="101">
        <f>$B57*$C57*(AF!AQ57*blpkm*IFaf+RTF!AQ57*blpkmrtf*IFrtf)</f>
        <v>21.326294578955991</v>
      </c>
      <c r="AR57" s="101">
        <f>$B57*$C57*(AF!AR57*blpkm*IFaf+RTF!AR57*blpkmrtf*IFrtf)</f>
        <v>21.326294578955991</v>
      </c>
      <c r="AS57" s="101">
        <f>$B57*$C57*(AF!AS57*blpkm*IFaf+RTF!AS57*blpkmrtf*IFrtf)</f>
        <v>21.326294578955991</v>
      </c>
      <c r="AT57" s="101">
        <f>$B57*$C57*(AF!AT57*blpkm*IFaf*(1-CV!AT$2)+RTF!AT57*blpkmrtf*IFrtf*(1-CV!AT$4))</f>
        <v>9.6272413253232649</v>
      </c>
      <c r="AU57" s="91"/>
      <c r="AV57" s="90"/>
      <c r="AW57" s="91"/>
      <c r="AX57" s="91"/>
      <c r="AY57" s="91"/>
      <c r="AZ57" s="91"/>
      <c r="BA57" s="91"/>
      <c r="BB57" s="91"/>
    </row>
    <row r="58" spans="1:54" x14ac:dyDescent="0.25">
      <c r="A58" s="91">
        <f>pipesizes!A51</f>
        <v>813</v>
      </c>
      <c r="B58" s="94">
        <f>pipesizes!N51/1000</f>
        <v>1.7254346412834998</v>
      </c>
      <c r="C58" s="95">
        <f>pipesizes!M51</f>
        <v>503.98886249999998</v>
      </c>
      <c r="D58" s="101">
        <f>$B58*$C58*(AF!D58*blpkm*IFaf+RTF!D58*blpkmrtf*IFrtf)</f>
        <v>38.790263611343903</v>
      </c>
      <c r="E58" s="101">
        <f>$B58*$C58*(AF!E58*blpkm*IFaf+RTF!E58*blpkmrtf*IFrtf)</f>
        <v>38.790263611343903</v>
      </c>
      <c r="F58" s="101">
        <f>$B58*$C58*(AF!F58*blpkm*IFaf+RTF!F58*blpkmrtf*IFrtf)</f>
        <v>38.790263611343903</v>
      </c>
      <c r="G58" s="101">
        <f>$B58*$C58*(AF!G58*blpkm*IFaf+RTF!G58*blpkmrtf*IFrtf)</f>
        <v>38.790263611343903</v>
      </c>
      <c r="H58" s="101">
        <f>$B58*$C58*(AF!H58*blpkm*IFaf+RTF!H58*blpkmrtf*IFrtf)</f>
        <v>38.790263611343903</v>
      </c>
      <c r="I58" s="101">
        <f>$B58*$C58*(AF!I58*blpkm*IFaf+RTF!I58*blpkmrtf*IFrtf)</f>
        <v>38.790263611343903</v>
      </c>
      <c r="J58" s="101">
        <f>$B58*$C58*(AF!J58*blpkm*IFaf+RTF!J58*blpkmrtf*IFrtf)</f>
        <v>38.790263611343903</v>
      </c>
      <c r="K58" s="101">
        <f>$B58*$C58*(AF!K58*blpkm*IFaf+RTF!K58*blpkmrtf*IFrtf)</f>
        <v>38.790263611343903</v>
      </c>
      <c r="L58" s="101">
        <f>$B58*$C58*(AF!L58*blpkm*IFaf+RTF!L58*blpkmrtf*IFrtf)</f>
        <v>38.790263611343903</v>
      </c>
      <c r="M58" s="101">
        <f>$B58*$C58*(AF!M58*blpkm*IFaf+RTF!M58*blpkmrtf*IFrtf)</f>
        <v>38.790263611343903</v>
      </c>
      <c r="N58" s="101">
        <f>$B58*$C58*(AF!N58*blpkm*IFaf+RTF!N58*blpkmrtf*IFrtf)</f>
        <v>38.790263611343903</v>
      </c>
      <c r="O58" s="101">
        <f>$B58*$C58*(AF!O58*blpkm*IFaf+RTF!O58*blpkmrtf*IFrtf)</f>
        <v>38.790263611343903</v>
      </c>
      <c r="P58" s="101">
        <f>$B58*$C58*(AF!P58*blpkm*IFaf+RTF!P58*blpkmrtf*IFrtf)</f>
        <v>38.790263611343903</v>
      </c>
      <c r="Q58" s="101">
        <f>$B58*$C58*(AF!Q58*blpkm*IFaf+RTF!Q58*blpkmrtf*IFrtf)</f>
        <v>38.790263611343903</v>
      </c>
      <c r="R58" s="101">
        <f>$B58*$C58*(AF!R58*blpkm*IFaf+RTF!R58*blpkmrtf*IFrtf)</f>
        <v>38.790263611343903</v>
      </c>
      <c r="S58" s="101">
        <f>$B58*$C58*(AF!S58*blpkm*IFaf+RTF!S58*blpkmrtf*IFrtf)</f>
        <v>38.790263611343903</v>
      </c>
      <c r="T58" s="101">
        <f>$B58*$C58*(AF!T58*blpkm*IFaf+RTF!T58*blpkmrtf*IFrtf)</f>
        <v>38.790263611343903</v>
      </c>
      <c r="U58" s="101">
        <f>$B58*$C58*(AF!U58*blpkm*IFaf+RTF!U58*blpkmrtf*IFrtf)</f>
        <v>38.790263611343903</v>
      </c>
      <c r="V58" s="101">
        <f>$B58*$C58*(AF!V58*blpkm*IFaf+RTF!V58*blpkmrtf*IFrtf)</f>
        <v>38.790263611343903</v>
      </c>
      <c r="W58" s="101">
        <f>$B58*$C58*(AF!W58*blpkm*IFaf+RTF!W58*blpkmrtf*IFrtf)</f>
        <v>38.790263611343903</v>
      </c>
      <c r="X58" s="101">
        <f>$B58*$C58*(AF!X58*blpkm*IFaf+RTF!X58*blpkmrtf*IFrtf)</f>
        <v>38.790263611343903</v>
      </c>
      <c r="Y58" s="101">
        <f>$B58*$C58*(AF!Y58*blpkm*IFaf+RTF!Y58*blpkmrtf*IFrtf)</f>
        <v>38.790263611343903</v>
      </c>
      <c r="Z58" s="101">
        <f>$B58*$C58*(AF!Z58*blpkm*IFaf+RTF!Z58*blpkmrtf*IFrtf)</f>
        <v>38.790263611343903</v>
      </c>
      <c r="AA58" s="101">
        <f>$B58*$C58*(AF!AA58*blpkm*IFaf+RTF!AA58*blpkmrtf*IFrtf)</f>
        <v>38.790263611343903</v>
      </c>
      <c r="AB58" s="101">
        <f>$B58*$C58*(AF!AB58*blpkm*IFaf+RTF!AB58*blpkmrtf*IFrtf)</f>
        <v>38.790263611343903</v>
      </c>
      <c r="AC58" s="101">
        <f>$B58*$C58*(AF!AC58*blpkm*IFaf+RTF!AC58*blpkmrtf*IFrtf)</f>
        <v>38.790263611343903</v>
      </c>
      <c r="AD58" s="101">
        <f>$B58*$C58*(AF!AD58*blpkm*IFaf+RTF!AD58*blpkmrtf*IFrtf)</f>
        <v>38.790263611343903</v>
      </c>
      <c r="AE58" s="101">
        <f>$B58*$C58*(AF!AE58*blpkm*IFaf+RTF!AE58*blpkmrtf*IFrtf)</f>
        <v>38.790263611343903</v>
      </c>
      <c r="AF58" s="101">
        <f>$B58*$C58*(AF!AF58*blpkm*IFaf+RTF!AF58*blpkmrtf*IFrtf)</f>
        <v>38.790263611343903</v>
      </c>
      <c r="AG58" s="101">
        <f>$B58*$C58*(AF!AG58*blpkm*IFaf+RTF!AG58*blpkmrtf*IFrtf)</f>
        <v>38.790263611343903</v>
      </c>
      <c r="AH58" s="101">
        <f>$B58*$C58*(AF!AH58*blpkm*IFaf+RTF!AH58*blpkmrtf*IFrtf)</f>
        <v>38.790263611343903</v>
      </c>
      <c r="AI58" s="101">
        <f>$B58*$C58*(AF!AI58*blpkm*IFaf+RTF!AI58*blpkmrtf*IFrtf)</f>
        <v>38.790263611343903</v>
      </c>
      <c r="AJ58" s="101">
        <f>$B58*$C58*(AF!AJ58*blpkm*IFaf+RTF!AJ58*blpkmrtf*IFrtf)</f>
        <v>38.790263611343903</v>
      </c>
      <c r="AK58" s="101">
        <f>$B58*$C58*(AF!AK58*blpkm*IFaf+RTF!AK58*blpkmrtf*IFrtf)</f>
        <v>38.790263611343903</v>
      </c>
      <c r="AL58" s="101">
        <f>$B58*$C58*(AF!AL58*blpkm*IFaf+RTF!AL58*blpkmrtf*IFrtf)</f>
        <v>38.790263611343903</v>
      </c>
      <c r="AM58" s="101">
        <f>$B58*$C58*(AF!AM58*blpkm*IFaf+RTF!AM58*blpkmrtf*IFrtf)</f>
        <v>38.790263611343903</v>
      </c>
      <c r="AN58" s="101">
        <f>$B58*$C58*(AF!AN58*blpkm*IFaf+RTF!AN58*blpkmrtf*IFrtf)</f>
        <v>38.790263611343903</v>
      </c>
      <c r="AO58" s="101">
        <f>$B58*$C58*(AF!AO58*blpkm*IFaf+RTF!AO58*blpkmrtf*IFrtf)</f>
        <v>38.790263611343903</v>
      </c>
      <c r="AP58" s="101">
        <f>$B58*$C58*(AF!AP58*blpkm*IFaf+RTF!AP58*blpkmrtf*IFrtf)</f>
        <v>38.790263611343903</v>
      </c>
      <c r="AQ58" s="101">
        <f>$B58*$C58*(AF!AQ58*blpkm*IFaf+RTF!AQ58*blpkmrtf*IFrtf)</f>
        <v>38.790263611343903</v>
      </c>
      <c r="AR58" s="101">
        <f>$B58*$C58*(AF!AR58*blpkm*IFaf+RTF!AR58*blpkmrtf*IFrtf)</f>
        <v>38.790263611343903</v>
      </c>
      <c r="AS58" s="101">
        <f>$B58*$C58*(AF!AS58*blpkm*IFaf+RTF!AS58*blpkmrtf*IFrtf)</f>
        <v>38.790263611343903</v>
      </c>
      <c r="AT58" s="101">
        <f>$B58*$C58*(AF!AT58*blpkm*IFaf*(1-CV!AT$2)+RTF!AT58*blpkmrtf*IFrtf*(1-CV!AT$4))</f>
        <v>17.510928936891524</v>
      </c>
      <c r="AU58" s="91"/>
      <c r="AV58" s="90"/>
      <c r="AW58" s="91"/>
      <c r="AX58" s="91"/>
      <c r="AY58" s="91"/>
      <c r="AZ58" s="91"/>
      <c r="BA58" s="91"/>
      <c r="BB58" s="91"/>
    </row>
    <row r="59" spans="1:54" x14ac:dyDescent="0.25">
      <c r="A59" s="91">
        <f>pipesizes!A52</f>
        <v>840</v>
      </c>
      <c r="B59" s="94">
        <f>pipesizes!N52/1000</f>
        <v>8.9355369781252278</v>
      </c>
      <c r="C59" s="95">
        <f>pipesizes!M52</f>
        <v>538.01999999999987</v>
      </c>
      <c r="D59" s="101">
        <f>$B59*$C59*(AF!D59*blpkm*IFaf+RTF!D59*blpkmrtf*IFrtf)</f>
        <v>214.4481753130697</v>
      </c>
      <c r="E59" s="101">
        <f>$B59*$C59*(AF!E59*blpkm*IFaf+RTF!E59*blpkmrtf*IFrtf)</f>
        <v>214.4481753130697</v>
      </c>
      <c r="F59" s="101">
        <f>$B59*$C59*(AF!F59*blpkm*IFaf+RTF!F59*blpkmrtf*IFrtf)</f>
        <v>214.4481753130697</v>
      </c>
      <c r="G59" s="101">
        <f>$B59*$C59*(AF!G59*blpkm*IFaf+RTF!G59*blpkmrtf*IFrtf)</f>
        <v>214.4481753130697</v>
      </c>
      <c r="H59" s="101">
        <f>$B59*$C59*(AF!H59*blpkm*IFaf+RTF!H59*blpkmrtf*IFrtf)</f>
        <v>214.4481753130697</v>
      </c>
      <c r="I59" s="101">
        <f>$B59*$C59*(AF!I59*blpkm*IFaf+RTF!I59*blpkmrtf*IFrtf)</f>
        <v>214.4481753130697</v>
      </c>
      <c r="J59" s="101">
        <f>$B59*$C59*(AF!J59*blpkm*IFaf+RTF!J59*blpkmrtf*IFrtf)</f>
        <v>214.4481753130697</v>
      </c>
      <c r="K59" s="101">
        <f>$B59*$C59*(AF!K59*blpkm*IFaf+RTF!K59*blpkmrtf*IFrtf)</f>
        <v>214.4481753130697</v>
      </c>
      <c r="L59" s="101">
        <f>$B59*$C59*(AF!L59*blpkm*IFaf+RTF!L59*blpkmrtf*IFrtf)</f>
        <v>214.4481753130697</v>
      </c>
      <c r="M59" s="101">
        <f>$B59*$C59*(AF!M59*blpkm*IFaf+RTF!M59*blpkmrtf*IFrtf)</f>
        <v>214.4481753130697</v>
      </c>
      <c r="N59" s="101">
        <f>$B59*$C59*(AF!N59*blpkm*IFaf+RTF!N59*blpkmrtf*IFrtf)</f>
        <v>214.4481753130697</v>
      </c>
      <c r="O59" s="101">
        <f>$B59*$C59*(AF!O59*blpkm*IFaf+RTF!O59*blpkmrtf*IFrtf)</f>
        <v>214.4481753130697</v>
      </c>
      <c r="P59" s="101">
        <f>$B59*$C59*(AF!P59*blpkm*IFaf+RTF!P59*blpkmrtf*IFrtf)</f>
        <v>214.4481753130697</v>
      </c>
      <c r="Q59" s="101">
        <f>$B59*$C59*(AF!Q59*blpkm*IFaf+RTF!Q59*blpkmrtf*IFrtf)</f>
        <v>214.4481753130697</v>
      </c>
      <c r="R59" s="101">
        <f>$B59*$C59*(AF!R59*blpkm*IFaf+RTF!R59*blpkmrtf*IFrtf)</f>
        <v>214.4481753130697</v>
      </c>
      <c r="S59" s="101">
        <f>$B59*$C59*(AF!S59*blpkm*IFaf+RTF!S59*blpkmrtf*IFrtf)</f>
        <v>214.4481753130697</v>
      </c>
      <c r="T59" s="101">
        <f>$B59*$C59*(AF!T59*blpkm*IFaf+RTF!T59*blpkmrtf*IFrtf)</f>
        <v>214.4481753130697</v>
      </c>
      <c r="U59" s="101">
        <f>$B59*$C59*(AF!U59*blpkm*IFaf+RTF!U59*blpkmrtf*IFrtf)</f>
        <v>214.4481753130697</v>
      </c>
      <c r="V59" s="101">
        <f>$B59*$C59*(AF!V59*blpkm*IFaf+RTF!V59*blpkmrtf*IFrtf)</f>
        <v>214.4481753130697</v>
      </c>
      <c r="W59" s="101">
        <f>$B59*$C59*(AF!W59*blpkm*IFaf+RTF!W59*blpkmrtf*IFrtf)</f>
        <v>214.4481753130697</v>
      </c>
      <c r="X59" s="101">
        <f>$B59*$C59*(AF!X59*blpkm*IFaf+RTF!X59*blpkmrtf*IFrtf)</f>
        <v>214.4481753130697</v>
      </c>
      <c r="Y59" s="101">
        <f>$B59*$C59*(AF!Y59*blpkm*IFaf+RTF!Y59*blpkmrtf*IFrtf)</f>
        <v>214.4481753130697</v>
      </c>
      <c r="Z59" s="101">
        <f>$B59*$C59*(AF!Z59*blpkm*IFaf+RTF!Z59*blpkmrtf*IFrtf)</f>
        <v>214.4481753130697</v>
      </c>
      <c r="AA59" s="101">
        <f>$B59*$C59*(AF!AA59*blpkm*IFaf+RTF!AA59*blpkmrtf*IFrtf)</f>
        <v>214.4481753130697</v>
      </c>
      <c r="AB59" s="101">
        <f>$B59*$C59*(AF!AB59*blpkm*IFaf+RTF!AB59*blpkmrtf*IFrtf)</f>
        <v>214.4481753130697</v>
      </c>
      <c r="AC59" s="101">
        <f>$B59*$C59*(AF!AC59*blpkm*IFaf+RTF!AC59*blpkmrtf*IFrtf)</f>
        <v>214.4481753130697</v>
      </c>
      <c r="AD59" s="101">
        <f>$B59*$C59*(AF!AD59*blpkm*IFaf+RTF!AD59*blpkmrtf*IFrtf)</f>
        <v>214.4481753130697</v>
      </c>
      <c r="AE59" s="101">
        <f>$B59*$C59*(AF!AE59*blpkm*IFaf+RTF!AE59*blpkmrtf*IFrtf)</f>
        <v>214.4481753130697</v>
      </c>
      <c r="AF59" s="101">
        <f>$B59*$C59*(AF!AF59*blpkm*IFaf+RTF!AF59*blpkmrtf*IFrtf)</f>
        <v>214.4481753130697</v>
      </c>
      <c r="AG59" s="101">
        <f>$B59*$C59*(AF!AG59*blpkm*IFaf+RTF!AG59*blpkmrtf*IFrtf)</f>
        <v>214.4481753130697</v>
      </c>
      <c r="AH59" s="101">
        <f>$B59*$C59*(AF!AH59*blpkm*IFaf+RTF!AH59*blpkmrtf*IFrtf)</f>
        <v>214.4481753130697</v>
      </c>
      <c r="AI59" s="101">
        <f>$B59*$C59*(AF!AI59*blpkm*IFaf+RTF!AI59*blpkmrtf*IFrtf)</f>
        <v>214.4481753130697</v>
      </c>
      <c r="AJ59" s="101">
        <f>$B59*$C59*(AF!AJ59*blpkm*IFaf+RTF!AJ59*blpkmrtf*IFrtf)</f>
        <v>214.4481753130697</v>
      </c>
      <c r="AK59" s="101">
        <f>$B59*$C59*(AF!AK59*blpkm*IFaf+RTF!AK59*blpkmrtf*IFrtf)</f>
        <v>214.4481753130697</v>
      </c>
      <c r="AL59" s="101">
        <f>$B59*$C59*(AF!AL59*blpkm*IFaf+RTF!AL59*blpkmrtf*IFrtf)</f>
        <v>214.4481753130697</v>
      </c>
      <c r="AM59" s="101">
        <f>$B59*$C59*(AF!AM59*blpkm*IFaf+RTF!AM59*blpkmrtf*IFrtf)</f>
        <v>214.4481753130697</v>
      </c>
      <c r="AN59" s="101">
        <f>$B59*$C59*(AF!AN59*blpkm*IFaf+RTF!AN59*blpkmrtf*IFrtf)</f>
        <v>214.4481753130697</v>
      </c>
      <c r="AO59" s="101">
        <f>$B59*$C59*(AF!AO59*blpkm*IFaf+RTF!AO59*blpkmrtf*IFrtf)</f>
        <v>214.4481753130697</v>
      </c>
      <c r="AP59" s="101">
        <f>$B59*$C59*(AF!AP59*blpkm*IFaf+RTF!AP59*blpkmrtf*IFrtf)</f>
        <v>214.4481753130697</v>
      </c>
      <c r="AQ59" s="101">
        <f>$B59*$C59*(AF!AQ59*blpkm*IFaf+RTF!AQ59*blpkmrtf*IFrtf)</f>
        <v>214.4481753130697</v>
      </c>
      <c r="AR59" s="101">
        <f>$B59*$C59*(AF!AR59*blpkm*IFaf+RTF!AR59*blpkmrtf*IFrtf)</f>
        <v>214.4481753130697</v>
      </c>
      <c r="AS59" s="101">
        <f>$B59*$C59*(AF!AS59*blpkm*IFaf+RTF!AS59*blpkmrtf*IFrtf)</f>
        <v>214.4481753130697</v>
      </c>
      <c r="AT59" s="101">
        <f>$B59*$C59*(AF!AT59*blpkm*IFaf*(1-CV!AT$2)+RTF!AT59*blpkmrtf*IFrtf*(1-CV!AT$4))</f>
        <v>96.80745653543444</v>
      </c>
      <c r="AU59" s="91"/>
      <c r="AV59" s="90"/>
      <c r="AW59" s="91"/>
      <c r="AX59" s="91"/>
      <c r="AY59" s="91"/>
      <c r="AZ59" s="91"/>
      <c r="BA59" s="91"/>
      <c r="BB59" s="91"/>
    </row>
    <row r="60" spans="1:54" x14ac:dyDescent="0.25">
      <c r="A60" s="91">
        <f>pipesizes!A53</f>
        <v>850</v>
      </c>
      <c r="B60" s="94">
        <f>pipesizes!N53/1000</f>
        <v>2.20004649496E-2</v>
      </c>
      <c r="C60" s="95">
        <f>pipesizes!M53</f>
        <v>550.90624999999989</v>
      </c>
      <c r="D60" s="101">
        <f>$B60*$C60*(AF!D60*blpkm*IFaf+RTF!D60*blpkmrtf*IFrtf)</f>
        <v>0.54064580471808699</v>
      </c>
      <c r="E60" s="101">
        <f>$B60*$C60*(AF!E60*blpkm*IFaf+RTF!E60*blpkmrtf*IFrtf)</f>
        <v>0.54064580471808699</v>
      </c>
      <c r="F60" s="101">
        <f>$B60*$C60*(AF!F60*blpkm*IFaf+RTF!F60*blpkmrtf*IFrtf)</f>
        <v>0.54064580471808699</v>
      </c>
      <c r="G60" s="101">
        <f>$B60*$C60*(AF!G60*blpkm*IFaf+RTF!G60*blpkmrtf*IFrtf)</f>
        <v>0.54064580471808699</v>
      </c>
      <c r="H60" s="101">
        <f>$B60*$C60*(AF!H60*blpkm*IFaf+RTF!H60*blpkmrtf*IFrtf)</f>
        <v>0.54064580471808699</v>
      </c>
      <c r="I60" s="101">
        <f>$B60*$C60*(AF!I60*blpkm*IFaf+RTF!I60*blpkmrtf*IFrtf)</f>
        <v>0.54064580471808699</v>
      </c>
      <c r="J60" s="101">
        <f>$B60*$C60*(AF!J60*blpkm*IFaf+RTF!J60*blpkmrtf*IFrtf)</f>
        <v>0.54064580471808699</v>
      </c>
      <c r="K60" s="101">
        <f>$B60*$C60*(AF!K60*blpkm*IFaf+RTF!K60*blpkmrtf*IFrtf)</f>
        <v>0.54064580471808699</v>
      </c>
      <c r="L60" s="101">
        <f>$B60*$C60*(AF!L60*blpkm*IFaf+RTF!L60*blpkmrtf*IFrtf)</f>
        <v>0.54064580471808699</v>
      </c>
      <c r="M60" s="101">
        <f>$B60*$C60*(AF!M60*blpkm*IFaf+RTF!M60*blpkmrtf*IFrtf)</f>
        <v>0.54064580471808699</v>
      </c>
      <c r="N60" s="101">
        <f>$B60*$C60*(AF!N60*blpkm*IFaf+RTF!N60*blpkmrtf*IFrtf)</f>
        <v>0.54064580471808699</v>
      </c>
      <c r="O60" s="101">
        <f>$B60*$C60*(AF!O60*blpkm*IFaf+RTF!O60*blpkmrtf*IFrtf)</f>
        <v>0.54064580471808699</v>
      </c>
      <c r="P60" s="101">
        <f>$B60*$C60*(AF!P60*blpkm*IFaf+RTF!P60*blpkmrtf*IFrtf)</f>
        <v>0.54064580471808699</v>
      </c>
      <c r="Q60" s="101">
        <f>$B60*$C60*(AF!Q60*blpkm*IFaf+RTF!Q60*blpkmrtf*IFrtf)</f>
        <v>0.54064580471808699</v>
      </c>
      <c r="R60" s="101">
        <f>$B60*$C60*(AF!R60*blpkm*IFaf+RTF!R60*blpkmrtf*IFrtf)</f>
        <v>0.54064580471808699</v>
      </c>
      <c r="S60" s="101">
        <f>$B60*$C60*(AF!S60*blpkm*IFaf+RTF!S60*blpkmrtf*IFrtf)</f>
        <v>0.54064580471808699</v>
      </c>
      <c r="T60" s="101">
        <f>$B60*$C60*(AF!T60*blpkm*IFaf+RTF!T60*blpkmrtf*IFrtf)</f>
        <v>0.54064580471808699</v>
      </c>
      <c r="U60" s="101">
        <f>$B60*$C60*(AF!U60*blpkm*IFaf+RTF!U60*blpkmrtf*IFrtf)</f>
        <v>0.54064580471808699</v>
      </c>
      <c r="V60" s="101">
        <f>$B60*$C60*(AF!V60*blpkm*IFaf+RTF!V60*blpkmrtf*IFrtf)</f>
        <v>0.54064580471808699</v>
      </c>
      <c r="W60" s="101">
        <f>$B60*$C60*(AF!W60*blpkm*IFaf+RTF!W60*blpkmrtf*IFrtf)</f>
        <v>0.54064580471808699</v>
      </c>
      <c r="X60" s="101">
        <f>$B60*$C60*(AF!X60*blpkm*IFaf+RTF!X60*blpkmrtf*IFrtf)</f>
        <v>0.54064580471808699</v>
      </c>
      <c r="Y60" s="101">
        <f>$B60*$C60*(AF!Y60*blpkm*IFaf+RTF!Y60*blpkmrtf*IFrtf)</f>
        <v>0.54064580471808699</v>
      </c>
      <c r="Z60" s="101">
        <f>$B60*$C60*(AF!Z60*blpkm*IFaf+RTF!Z60*blpkmrtf*IFrtf)</f>
        <v>0.54064580471808699</v>
      </c>
      <c r="AA60" s="101">
        <f>$B60*$C60*(AF!AA60*blpkm*IFaf+RTF!AA60*blpkmrtf*IFrtf)</f>
        <v>0.54064580471808699</v>
      </c>
      <c r="AB60" s="101">
        <f>$B60*$C60*(AF!AB60*blpkm*IFaf+RTF!AB60*blpkmrtf*IFrtf)</f>
        <v>0.54064580471808699</v>
      </c>
      <c r="AC60" s="101">
        <f>$B60*$C60*(AF!AC60*blpkm*IFaf+RTF!AC60*blpkmrtf*IFrtf)</f>
        <v>0.54064580471808699</v>
      </c>
      <c r="AD60" s="101">
        <f>$B60*$C60*(AF!AD60*blpkm*IFaf+RTF!AD60*blpkmrtf*IFrtf)</f>
        <v>0.54064580471808699</v>
      </c>
      <c r="AE60" s="101">
        <f>$B60*$C60*(AF!AE60*blpkm*IFaf+RTF!AE60*blpkmrtf*IFrtf)</f>
        <v>0.54064580471808699</v>
      </c>
      <c r="AF60" s="101">
        <f>$B60*$C60*(AF!AF60*blpkm*IFaf+RTF!AF60*blpkmrtf*IFrtf)</f>
        <v>0.54064580471808699</v>
      </c>
      <c r="AG60" s="101">
        <f>$B60*$C60*(AF!AG60*blpkm*IFaf+RTF!AG60*blpkmrtf*IFrtf)</f>
        <v>0.54064580471808699</v>
      </c>
      <c r="AH60" s="101">
        <f>$B60*$C60*(AF!AH60*blpkm*IFaf+RTF!AH60*blpkmrtf*IFrtf)</f>
        <v>0.54064580471808699</v>
      </c>
      <c r="AI60" s="101">
        <f>$B60*$C60*(AF!AI60*blpkm*IFaf+RTF!AI60*blpkmrtf*IFrtf)</f>
        <v>0.54064580471808699</v>
      </c>
      <c r="AJ60" s="101">
        <f>$B60*$C60*(AF!AJ60*blpkm*IFaf+RTF!AJ60*blpkmrtf*IFrtf)</f>
        <v>0.54064580471808699</v>
      </c>
      <c r="AK60" s="101">
        <f>$B60*$C60*(AF!AK60*blpkm*IFaf+RTF!AK60*blpkmrtf*IFrtf)</f>
        <v>0.54064580471808699</v>
      </c>
      <c r="AL60" s="101">
        <f>$B60*$C60*(AF!AL60*blpkm*IFaf+RTF!AL60*blpkmrtf*IFrtf)</f>
        <v>0.54064580471808699</v>
      </c>
      <c r="AM60" s="101">
        <f>$B60*$C60*(AF!AM60*blpkm*IFaf+RTF!AM60*blpkmrtf*IFrtf)</f>
        <v>0.54064580471808699</v>
      </c>
      <c r="AN60" s="101">
        <f>$B60*$C60*(AF!AN60*blpkm*IFaf+RTF!AN60*blpkmrtf*IFrtf)</f>
        <v>0.54064580471808699</v>
      </c>
      <c r="AO60" s="101">
        <f>$B60*$C60*(AF!AO60*blpkm*IFaf+RTF!AO60*blpkmrtf*IFrtf)</f>
        <v>0.54064580471808699</v>
      </c>
      <c r="AP60" s="101">
        <f>$B60*$C60*(AF!AP60*blpkm*IFaf+RTF!AP60*blpkmrtf*IFrtf)</f>
        <v>0.54064580471808699</v>
      </c>
      <c r="AQ60" s="101">
        <f>$B60*$C60*(AF!AQ60*blpkm*IFaf+RTF!AQ60*blpkmrtf*IFrtf)</f>
        <v>0.54064580471808699</v>
      </c>
      <c r="AR60" s="101">
        <f>$B60*$C60*(AF!AR60*blpkm*IFaf+RTF!AR60*blpkmrtf*IFrtf)</f>
        <v>0.54064580471808699</v>
      </c>
      <c r="AS60" s="101">
        <f>$B60*$C60*(AF!AS60*blpkm*IFaf+RTF!AS60*blpkmrtf*IFrtf)</f>
        <v>0.54064580471808699</v>
      </c>
      <c r="AT60" s="101">
        <f>$B60*$C60*(AF!AT60*blpkm*IFaf*(1-CV!AT$2)+RTF!AT60*blpkmrtf*IFrtf*(1-CV!AT$4))</f>
        <v>0.24406150886993055</v>
      </c>
      <c r="AU60" s="91"/>
      <c r="AV60" s="90"/>
      <c r="AW60" s="91"/>
      <c r="AX60" s="91"/>
      <c r="AY60" s="91"/>
      <c r="AZ60" s="91"/>
      <c r="BA60" s="91"/>
      <c r="BB60" s="91"/>
    </row>
    <row r="61" spans="1:54" x14ac:dyDescent="0.25">
      <c r="A61" s="91">
        <f>pipesizes!A54</f>
        <v>900</v>
      </c>
      <c r="B61" s="94">
        <f>pipesizes!N54/1000</f>
        <v>122.13037880415079</v>
      </c>
      <c r="C61" s="95">
        <f>pipesizes!M54</f>
        <v>617.62499999999989</v>
      </c>
      <c r="D61" s="101">
        <f>$B61*$C61*(AF!D61*blpkm*IFaf+RTF!D61*blpkmrtf*IFrtf)</f>
        <v>3364.7426239538731</v>
      </c>
      <c r="E61" s="101">
        <f>$B61*$C61*(AF!E61*blpkm*IFaf+RTF!E61*blpkmrtf*IFrtf)</f>
        <v>3364.7426239538731</v>
      </c>
      <c r="F61" s="101">
        <f>$B61*$C61*(AF!F61*blpkm*IFaf+RTF!F61*blpkmrtf*IFrtf)</f>
        <v>3364.7426239538731</v>
      </c>
      <c r="G61" s="101">
        <f>$B61*$C61*(AF!G61*blpkm*IFaf+RTF!G61*blpkmrtf*IFrtf)</f>
        <v>3364.7426239538731</v>
      </c>
      <c r="H61" s="101">
        <f>$B61*$C61*(AF!H61*blpkm*IFaf+RTF!H61*blpkmrtf*IFrtf)</f>
        <v>3364.7426239538731</v>
      </c>
      <c r="I61" s="101">
        <f>$B61*$C61*(AF!I61*blpkm*IFaf+RTF!I61*blpkmrtf*IFrtf)</f>
        <v>3364.7426239538731</v>
      </c>
      <c r="J61" s="101">
        <f>$B61*$C61*(AF!J61*blpkm*IFaf+RTF!J61*blpkmrtf*IFrtf)</f>
        <v>3364.7426239538731</v>
      </c>
      <c r="K61" s="101">
        <f>$B61*$C61*(AF!K61*blpkm*IFaf+RTF!K61*blpkmrtf*IFrtf)</f>
        <v>3364.7426239538731</v>
      </c>
      <c r="L61" s="101">
        <f>$B61*$C61*(AF!L61*blpkm*IFaf+RTF!L61*blpkmrtf*IFrtf)</f>
        <v>3364.7426239538731</v>
      </c>
      <c r="M61" s="101">
        <f>$B61*$C61*(AF!M61*blpkm*IFaf+RTF!M61*blpkmrtf*IFrtf)</f>
        <v>3364.7426239538731</v>
      </c>
      <c r="N61" s="101">
        <f>$B61*$C61*(AF!N61*blpkm*IFaf+RTF!N61*blpkmrtf*IFrtf)</f>
        <v>3364.7426239538731</v>
      </c>
      <c r="O61" s="101">
        <f>$B61*$C61*(AF!O61*blpkm*IFaf+RTF!O61*blpkmrtf*IFrtf)</f>
        <v>3364.7426239538731</v>
      </c>
      <c r="P61" s="101">
        <f>$B61*$C61*(AF!P61*blpkm*IFaf+RTF!P61*blpkmrtf*IFrtf)</f>
        <v>3364.7426239538731</v>
      </c>
      <c r="Q61" s="101">
        <f>$B61*$C61*(AF!Q61*blpkm*IFaf+RTF!Q61*blpkmrtf*IFrtf)</f>
        <v>3364.7426239538731</v>
      </c>
      <c r="R61" s="101">
        <f>$B61*$C61*(AF!R61*blpkm*IFaf+RTF!R61*blpkmrtf*IFrtf)</f>
        <v>3364.7426239538731</v>
      </c>
      <c r="S61" s="101">
        <f>$B61*$C61*(AF!S61*blpkm*IFaf+RTF!S61*blpkmrtf*IFrtf)</f>
        <v>3364.7426239538731</v>
      </c>
      <c r="T61" s="101">
        <f>$B61*$C61*(AF!T61*blpkm*IFaf+RTF!T61*blpkmrtf*IFrtf)</f>
        <v>3364.7426239538731</v>
      </c>
      <c r="U61" s="101">
        <f>$B61*$C61*(AF!U61*blpkm*IFaf+RTF!U61*blpkmrtf*IFrtf)</f>
        <v>3364.7426239538731</v>
      </c>
      <c r="V61" s="101">
        <f>$B61*$C61*(AF!V61*blpkm*IFaf+RTF!V61*blpkmrtf*IFrtf)</f>
        <v>3364.7426239538731</v>
      </c>
      <c r="W61" s="101">
        <f>$B61*$C61*(AF!W61*blpkm*IFaf+RTF!W61*blpkmrtf*IFrtf)</f>
        <v>3364.7426239538731</v>
      </c>
      <c r="X61" s="101">
        <f>$B61*$C61*(AF!X61*blpkm*IFaf+RTF!X61*blpkmrtf*IFrtf)</f>
        <v>3364.7426239538731</v>
      </c>
      <c r="Y61" s="101">
        <f>$B61*$C61*(AF!Y61*blpkm*IFaf+RTF!Y61*blpkmrtf*IFrtf)</f>
        <v>3364.7426239538731</v>
      </c>
      <c r="Z61" s="101">
        <f>$B61*$C61*(AF!Z61*blpkm*IFaf+RTF!Z61*blpkmrtf*IFrtf)</f>
        <v>3364.7426239538731</v>
      </c>
      <c r="AA61" s="101">
        <f>$B61*$C61*(AF!AA61*blpkm*IFaf+RTF!AA61*blpkmrtf*IFrtf)</f>
        <v>3364.7426239538731</v>
      </c>
      <c r="AB61" s="101">
        <f>$B61*$C61*(AF!AB61*blpkm*IFaf+RTF!AB61*blpkmrtf*IFrtf)</f>
        <v>3364.7426239538731</v>
      </c>
      <c r="AC61" s="101">
        <f>$B61*$C61*(AF!AC61*blpkm*IFaf+RTF!AC61*blpkmrtf*IFrtf)</f>
        <v>3364.7426239538731</v>
      </c>
      <c r="AD61" s="101">
        <f>$B61*$C61*(AF!AD61*blpkm*IFaf+RTF!AD61*blpkmrtf*IFrtf)</f>
        <v>3364.7426239538731</v>
      </c>
      <c r="AE61" s="101">
        <f>$B61*$C61*(AF!AE61*blpkm*IFaf+RTF!AE61*blpkmrtf*IFrtf)</f>
        <v>3364.7426239538731</v>
      </c>
      <c r="AF61" s="101">
        <f>$B61*$C61*(AF!AF61*blpkm*IFaf+RTF!AF61*blpkmrtf*IFrtf)</f>
        <v>3364.7426239538731</v>
      </c>
      <c r="AG61" s="101">
        <f>$B61*$C61*(AF!AG61*blpkm*IFaf+RTF!AG61*blpkmrtf*IFrtf)</f>
        <v>3364.7426239538731</v>
      </c>
      <c r="AH61" s="101">
        <f>$B61*$C61*(AF!AH61*blpkm*IFaf+RTF!AH61*blpkmrtf*IFrtf)</f>
        <v>3364.7426239538731</v>
      </c>
      <c r="AI61" s="101">
        <f>$B61*$C61*(AF!AI61*blpkm*IFaf+RTF!AI61*blpkmrtf*IFrtf)</f>
        <v>3364.7426239538731</v>
      </c>
      <c r="AJ61" s="101">
        <f>$B61*$C61*(AF!AJ61*blpkm*IFaf+RTF!AJ61*blpkmrtf*IFrtf)</f>
        <v>3364.7426239538731</v>
      </c>
      <c r="AK61" s="101">
        <f>$B61*$C61*(AF!AK61*blpkm*IFaf+RTF!AK61*blpkmrtf*IFrtf)</f>
        <v>3364.7426239538731</v>
      </c>
      <c r="AL61" s="101">
        <f>$B61*$C61*(AF!AL61*blpkm*IFaf+RTF!AL61*blpkmrtf*IFrtf)</f>
        <v>3364.7426239538731</v>
      </c>
      <c r="AM61" s="101">
        <f>$B61*$C61*(AF!AM61*blpkm*IFaf+RTF!AM61*blpkmrtf*IFrtf)</f>
        <v>3364.7426239538731</v>
      </c>
      <c r="AN61" s="101">
        <f>$B61*$C61*(AF!AN61*blpkm*IFaf+RTF!AN61*blpkmrtf*IFrtf)</f>
        <v>3364.7426239538731</v>
      </c>
      <c r="AO61" s="101">
        <f>$B61*$C61*(AF!AO61*blpkm*IFaf+RTF!AO61*blpkmrtf*IFrtf)</f>
        <v>3364.7426239538731</v>
      </c>
      <c r="AP61" s="101">
        <f>$B61*$C61*(AF!AP61*blpkm*IFaf+RTF!AP61*blpkmrtf*IFrtf)</f>
        <v>3364.7426239538731</v>
      </c>
      <c r="AQ61" s="101">
        <f>$B61*$C61*(AF!AQ61*blpkm*IFaf+RTF!AQ61*blpkmrtf*IFrtf)</f>
        <v>3364.7426239538731</v>
      </c>
      <c r="AR61" s="101">
        <f>$B61*$C61*(AF!AR61*blpkm*IFaf+RTF!AR61*blpkmrtf*IFrtf)</f>
        <v>3364.7426239538731</v>
      </c>
      <c r="AS61" s="101">
        <f>$B61*$C61*(AF!AS61*blpkm*IFaf+RTF!AS61*blpkmrtf*IFrtf)</f>
        <v>3364.7426239538731</v>
      </c>
      <c r="AT61" s="101">
        <f>$B61*$C61*(AF!AT61*blpkm*IFaf*(1-CV!AT$2)+RTF!AT61*blpkmrtf*IFrtf*(1-CV!AT$4))</f>
        <v>1518.9319043904507</v>
      </c>
      <c r="AU61" s="91"/>
      <c r="AV61" s="90"/>
      <c r="AW61" s="91"/>
      <c r="AX61" s="91"/>
      <c r="AY61" s="91"/>
      <c r="AZ61" s="91"/>
      <c r="BA61" s="91"/>
      <c r="BB61" s="91"/>
    </row>
    <row r="62" spans="1:54" x14ac:dyDescent="0.25">
      <c r="A62" s="91">
        <f>pipesizes!A55</f>
        <v>1000</v>
      </c>
      <c r="B62" s="94">
        <f>pipesizes!N55/1000</f>
        <v>2.7902539191929123</v>
      </c>
      <c r="C62" s="95">
        <f>pipesizes!M55</f>
        <v>762.5</v>
      </c>
      <c r="D62" s="101">
        <f>$B62*$C62*(AF!D62*blpkm*IFaf+RTF!D62*blpkmrtf*IFrtf)</f>
        <v>94.904510513311621</v>
      </c>
      <c r="E62" s="101">
        <f>$B62*$C62*(AF!E62*blpkm*IFaf+RTF!E62*blpkmrtf*IFrtf)</f>
        <v>94.904510513311621</v>
      </c>
      <c r="F62" s="101">
        <f>$B62*$C62*(AF!F62*blpkm*IFaf+RTF!F62*blpkmrtf*IFrtf)</f>
        <v>94.904510513311621</v>
      </c>
      <c r="G62" s="101">
        <f>$B62*$C62*(AF!G62*blpkm*IFaf+RTF!G62*blpkmrtf*IFrtf)</f>
        <v>94.904510513311621</v>
      </c>
      <c r="H62" s="101">
        <f>$B62*$C62*(AF!H62*blpkm*IFaf+RTF!H62*blpkmrtf*IFrtf)</f>
        <v>94.904510513311621</v>
      </c>
      <c r="I62" s="101">
        <f>$B62*$C62*(AF!I62*blpkm*IFaf+RTF!I62*blpkmrtf*IFrtf)</f>
        <v>94.904510513311621</v>
      </c>
      <c r="J62" s="101">
        <f>$B62*$C62*(AF!J62*blpkm*IFaf+RTF!J62*blpkmrtf*IFrtf)</f>
        <v>94.904510513311621</v>
      </c>
      <c r="K62" s="101">
        <f>$B62*$C62*(AF!K62*blpkm*IFaf+RTF!K62*blpkmrtf*IFrtf)</f>
        <v>94.904510513311621</v>
      </c>
      <c r="L62" s="101">
        <f>$B62*$C62*(AF!L62*blpkm*IFaf+RTF!L62*blpkmrtf*IFrtf)</f>
        <v>94.904510513311621</v>
      </c>
      <c r="M62" s="101">
        <f>$B62*$C62*(AF!M62*blpkm*IFaf+RTF!M62*blpkmrtf*IFrtf)</f>
        <v>94.904510513311621</v>
      </c>
      <c r="N62" s="101">
        <f>$B62*$C62*(AF!N62*blpkm*IFaf+RTF!N62*blpkmrtf*IFrtf)</f>
        <v>94.904510513311621</v>
      </c>
      <c r="O62" s="101">
        <f>$B62*$C62*(AF!O62*blpkm*IFaf+RTF!O62*blpkmrtf*IFrtf)</f>
        <v>94.904510513311621</v>
      </c>
      <c r="P62" s="101">
        <f>$B62*$C62*(AF!P62*blpkm*IFaf+RTF!P62*blpkmrtf*IFrtf)</f>
        <v>94.904510513311621</v>
      </c>
      <c r="Q62" s="101">
        <f>$B62*$C62*(AF!Q62*blpkm*IFaf+RTF!Q62*blpkmrtf*IFrtf)</f>
        <v>94.904510513311621</v>
      </c>
      <c r="R62" s="101">
        <f>$B62*$C62*(AF!R62*blpkm*IFaf+RTF!R62*blpkmrtf*IFrtf)</f>
        <v>94.904510513311621</v>
      </c>
      <c r="S62" s="101">
        <f>$B62*$C62*(AF!S62*blpkm*IFaf+RTF!S62*blpkmrtf*IFrtf)</f>
        <v>94.904510513311621</v>
      </c>
      <c r="T62" s="101">
        <f>$B62*$C62*(AF!T62*blpkm*IFaf+RTF!T62*blpkmrtf*IFrtf)</f>
        <v>94.904510513311621</v>
      </c>
      <c r="U62" s="101">
        <f>$B62*$C62*(AF!U62*blpkm*IFaf+RTF!U62*blpkmrtf*IFrtf)</f>
        <v>94.904510513311621</v>
      </c>
      <c r="V62" s="101">
        <f>$B62*$C62*(AF!V62*blpkm*IFaf+RTF!V62*blpkmrtf*IFrtf)</f>
        <v>94.904510513311621</v>
      </c>
      <c r="W62" s="101">
        <f>$B62*$C62*(AF!W62*blpkm*IFaf+RTF!W62*blpkmrtf*IFrtf)</f>
        <v>94.904510513311621</v>
      </c>
      <c r="X62" s="101">
        <f>$B62*$C62*(AF!X62*blpkm*IFaf+RTF!X62*blpkmrtf*IFrtf)</f>
        <v>94.904510513311621</v>
      </c>
      <c r="Y62" s="101">
        <f>$B62*$C62*(AF!Y62*blpkm*IFaf+RTF!Y62*blpkmrtf*IFrtf)</f>
        <v>94.904510513311621</v>
      </c>
      <c r="Z62" s="101">
        <f>$B62*$C62*(AF!Z62*blpkm*IFaf+RTF!Z62*blpkmrtf*IFrtf)</f>
        <v>94.904510513311621</v>
      </c>
      <c r="AA62" s="101">
        <f>$B62*$C62*(AF!AA62*blpkm*IFaf+RTF!AA62*blpkmrtf*IFrtf)</f>
        <v>94.904510513311621</v>
      </c>
      <c r="AB62" s="101">
        <f>$B62*$C62*(AF!AB62*blpkm*IFaf+RTF!AB62*blpkmrtf*IFrtf)</f>
        <v>94.904510513311621</v>
      </c>
      <c r="AC62" s="101">
        <f>$B62*$C62*(AF!AC62*blpkm*IFaf+RTF!AC62*blpkmrtf*IFrtf)</f>
        <v>94.904510513311621</v>
      </c>
      <c r="AD62" s="101">
        <f>$B62*$C62*(AF!AD62*blpkm*IFaf+RTF!AD62*blpkmrtf*IFrtf)</f>
        <v>94.904510513311621</v>
      </c>
      <c r="AE62" s="101">
        <f>$B62*$C62*(AF!AE62*blpkm*IFaf+RTF!AE62*blpkmrtf*IFrtf)</f>
        <v>94.904510513311621</v>
      </c>
      <c r="AF62" s="101">
        <f>$B62*$C62*(AF!AF62*blpkm*IFaf+RTF!AF62*blpkmrtf*IFrtf)</f>
        <v>94.904510513311621</v>
      </c>
      <c r="AG62" s="101">
        <f>$B62*$C62*(AF!AG62*blpkm*IFaf+RTF!AG62*blpkmrtf*IFrtf)</f>
        <v>94.904510513311621</v>
      </c>
      <c r="AH62" s="101">
        <f>$B62*$C62*(AF!AH62*blpkm*IFaf+RTF!AH62*blpkmrtf*IFrtf)</f>
        <v>94.904510513311621</v>
      </c>
      <c r="AI62" s="101">
        <f>$B62*$C62*(AF!AI62*blpkm*IFaf+RTF!AI62*blpkmrtf*IFrtf)</f>
        <v>94.904510513311621</v>
      </c>
      <c r="AJ62" s="101">
        <f>$B62*$C62*(AF!AJ62*blpkm*IFaf+RTF!AJ62*blpkmrtf*IFrtf)</f>
        <v>94.904510513311621</v>
      </c>
      <c r="AK62" s="101">
        <f>$B62*$C62*(AF!AK62*blpkm*IFaf+RTF!AK62*blpkmrtf*IFrtf)</f>
        <v>94.904510513311621</v>
      </c>
      <c r="AL62" s="101">
        <f>$B62*$C62*(AF!AL62*blpkm*IFaf+RTF!AL62*blpkmrtf*IFrtf)</f>
        <v>94.904510513311621</v>
      </c>
      <c r="AM62" s="101">
        <f>$B62*$C62*(AF!AM62*blpkm*IFaf+RTF!AM62*blpkmrtf*IFrtf)</f>
        <v>94.904510513311621</v>
      </c>
      <c r="AN62" s="101">
        <f>$B62*$C62*(AF!AN62*blpkm*IFaf+RTF!AN62*blpkmrtf*IFrtf)</f>
        <v>94.904510513311621</v>
      </c>
      <c r="AO62" s="101">
        <f>$B62*$C62*(AF!AO62*blpkm*IFaf+RTF!AO62*blpkmrtf*IFrtf)</f>
        <v>94.904510513311621</v>
      </c>
      <c r="AP62" s="101">
        <f>$B62*$C62*(AF!AP62*blpkm*IFaf+RTF!AP62*blpkmrtf*IFrtf)</f>
        <v>94.904510513311621</v>
      </c>
      <c r="AQ62" s="101">
        <f>$B62*$C62*(AF!AQ62*blpkm*IFaf+RTF!AQ62*blpkmrtf*IFrtf)</f>
        <v>94.904510513311621</v>
      </c>
      <c r="AR62" s="101">
        <f>$B62*$C62*(AF!AR62*blpkm*IFaf+RTF!AR62*blpkmrtf*IFrtf)</f>
        <v>94.904510513311621</v>
      </c>
      <c r="AS62" s="101">
        <f>$B62*$C62*(AF!AS62*blpkm*IFaf+RTF!AS62*blpkmrtf*IFrtf)</f>
        <v>94.904510513311621</v>
      </c>
      <c r="AT62" s="101">
        <f>$B62*$C62*(AF!AT62*blpkm*IFaf*(1-CV!AT$2)+RTF!AT62*blpkmrtf*IFrtf*(1-CV!AT$4))</f>
        <v>42.842352298504998</v>
      </c>
      <c r="AU62" s="91"/>
      <c r="AV62" s="90"/>
      <c r="AW62" s="91"/>
      <c r="AX62" s="91"/>
      <c r="AY62" s="91"/>
      <c r="AZ62" s="91"/>
      <c r="BA62" s="91"/>
      <c r="BB62" s="91"/>
    </row>
    <row r="63" spans="1:54" x14ac:dyDescent="0.25">
      <c r="A63" s="91">
        <f>pipesizes!A56</f>
        <v>1050</v>
      </c>
      <c r="B63" s="94">
        <f>pipesizes!N56/1000</f>
        <v>44.363061818611222</v>
      </c>
      <c r="C63" s="95">
        <f>pipesizes!M56</f>
        <v>840.65625</v>
      </c>
      <c r="D63" s="101">
        <f>$B63*$C63*(AF!D63*blpkm*IFaf+RTF!D63*blpkmrtf*IFrtf)</f>
        <v>1663.5782636776516</v>
      </c>
      <c r="E63" s="101">
        <f>$B63*$C63*(AF!E63*blpkm*IFaf+RTF!E63*blpkmrtf*IFrtf)</f>
        <v>1663.5782636776516</v>
      </c>
      <c r="F63" s="101">
        <f>$B63*$C63*(AF!F63*blpkm*IFaf+RTF!F63*blpkmrtf*IFrtf)</f>
        <v>1663.5782636776516</v>
      </c>
      <c r="G63" s="101">
        <f>$B63*$C63*(AF!G63*blpkm*IFaf+RTF!G63*blpkmrtf*IFrtf)</f>
        <v>1663.5782636776516</v>
      </c>
      <c r="H63" s="101">
        <f>$B63*$C63*(AF!H63*blpkm*IFaf+RTF!H63*blpkmrtf*IFrtf)</f>
        <v>1663.5782636776516</v>
      </c>
      <c r="I63" s="101">
        <f>$B63*$C63*(AF!I63*blpkm*IFaf+RTF!I63*blpkmrtf*IFrtf)</f>
        <v>1663.5782636776516</v>
      </c>
      <c r="J63" s="101">
        <f>$B63*$C63*(AF!J63*blpkm*IFaf+RTF!J63*blpkmrtf*IFrtf)</f>
        <v>1663.5782636776516</v>
      </c>
      <c r="K63" s="101">
        <f>$B63*$C63*(AF!K63*blpkm*IFaf+RTF!K63*blpkmrtf*IFrtf)</f>
        <v>1663.5782636776516</v>
      </c>
      <c r="L63" s="101">
        <f>$B63*$C63*(AF!L63*blpkm*IFaf+RTF!L63*blpkmrtf*IFrtf)</f>
        <v>1663.5782636776516</v>
      </c>
      <c r="M63" s="101">
        <f>$B63*$C63*(AF!M63*blpkm*IFaf+RTF!M63*blpkmrtf*IFrtf)</f>
        <v>1663.5782636776516</v>
      </c>
      <c r="N63" s="101">
        <f>$B63*$C63*(AF!N63*blpkm*IFaf+RTF!N63*blpkmrtf*IFrtf)</f>
        <v>1663.5782636776516</v>
      </c>
      <c r="O63" s="101">
        <f>$B63*$C63*(AF!O63*blpkm*IFaf+RTF!O63*blpkmrtf*IFrtf)</f>
        <v>1663.5782636776516</v>
      </c>
      <c r="P63" s="101">
        <f>$B63*$C63*(AF!P63*blpkm*IFaf+RTF!P63*blpkmrtf*IFrtf)</f>
        <v>1663.5782636776516</v>
      </c>
      <c r="Q63" s="101">
        <f>$B63*$C63*(AF!Q63*blpkm*IFaf+RTF!Q63*blpkmrtf*IFrtf)</f>
        <v>1663.5782636776516</v>
      </c>
      <c r="R63" s="101">
        <f>$B63*$C63*(AF!R63*blpkm*IFaf+RTF!R63*blpkmrtf*IFrtf)</f>
        <v>1663.5782636776516</v>
      </c>
      <c r="S63" s="101">
        <f>$B63*$C63*(AF!S63*blpkm*IFaf+RTF!S63*blpkmrtf*IFrtf)</f>
        <v>1663.5782636776516</v>
      </c>
      <c r="T63" s="101">
        <f>$B63*$C63*(AF!T63*blpkm*IFaf+RTF!T63*blpkmrtf*IFrtf)</f>
        <v>1663.5782636776516</v>
      </c>
      <c r="U63" s="101">
        <f>$B63*$C63*(AF!U63*blpkm*IFaf+RTF!U63*blpkmrtf*IFrtf)</f>
        <v>1663.5782636776516</v>
      </c>
      <c r="V63" s="101">
        <f>$B63*$C63*(AF!V63*blpkm*IFaf+RTF!V63*blpkmrtf*IFrtf)</f>
        <v>1663.5782636776516</v>
      </c>
      <c r="W63" s="101">
        <f>$B63*$C63*(AF!W63*blpkm*IFaf+RTF!W63*blpkmrtf*IFrtf)</f>
        <v>1663.5782636776516</v>
      </c>
      <c r="X63" s="101">
        <f>$B63*$C63*(AF!X63*blpkm*IFaf+RTF!X63*blpkmrtf*IFrtf)</f>
        <v>1663.5782636776516</v>
      </c>
      <c r="Y63" s="101">
        <f>$B63*$C63*(AF!Y63*blpkm*IFaf+RTF!Y63*blpkmrtf*IFrtf)</f>
        <v>1663.5782636776516</v>
      </c>
      <c r="Z63" s="101">
        <f>$B63*$C63*(AF!Z63*blpkm*IFaf+RTF!Z63*blpkmrtf*IFrtf)</f>
        <v>1663.5782636776516</v>
      </c>
      <c r="AA63" s="101">
        <f>$B63*$C63*(AF!AA63*blpkm*IFaf+RTF!AA63*blpkmrtf*IFrtf)</f>
        <v>1663.5782636776516</v>
      </c>
      <c r="AB63" s="101">
        <f>$B63*$C63*(AF!AB63*blpkm*IFaf+RTF!AB63*blpkmrtf*IFrtf)</f>
        <v>1663.5782636776516</v>
      </c>
      <c r="AC63" s="101">
        <f>$B63*$C63*(AF!AC63*blpkm*IFaf+RTF!AC63*blpkmrtf*IFrtf)</f>
        <v>1663.5782636776516</v>
      </c>
      <c r="AD63" s="101">
        <f>$B63*$C63*(AF!AD63*blpkm*IFaf+RTF!AD63*blpkmrtf*IFrtf)</f>
        <v>1663.5782636776516</v>
      </c>
      <c r="AE63" s="101">
        <f>$B63*$C63*(AF!AE63*blpkm*IFaf+RTF!AE63*blpkmrtf*IFrtf)</f>
        <v>1663.5782636776516</v>
      </c>
      <c r="AF63" s="101">
        <f>$B63*$C63*(AF!AF63*blpkm*IFaf+RTF!AF63*blpkmrtf*IFrtf)</f>
        <v>1663.5782636776516</v>
      </c>
      <c r="AG63" s="101">
        <f>$B63*$C63*(AF!AG63*blpkm*IFaf+RTF!AG63*blpkmrtf*IFrtf)</f>
        <v>1663.5782636776516</v>
      </c>
      <c r="AH63" s="101">
        <f>$B63*$C63*(AF!AH63*blpkm*IFaf+RTF!AH63*blpkmrtf*IFrtf)</f>
        <v>1663.5782636776516</v>
      </c>
      <c r="AI63" s="101">
        <f>$B63*$C63*(AF!AI63*blpkm*IFaf+RTF!AI63*blpkmrtf*IFrtf)</f>
        <v>1663.5782636776516</v>
      </c>
      <c r="AJ63" s="101">
        <f>$B63*$C63*(AF!AJ63*blpkm*IFaf+RTF!AJ63*blpkmrtf*IFrtf)</f>
        <v>1663.5782636776516</v>
      </c>
      <c r="AK63" s="101">
        <f>$B63*$C63*(AF!AK63*blpkm*IFaf+RTF!AK63*blpkmrtf*IFrtf)</f>
        <v>1663.5782636776516</v>
      </c>
      <c r="AL63" s="101">
        <f>$B63*$C63*(AF!AL63*blpkm*IFaf+RTF!AL63*blpkmrtf*IFrtf)</f>
        <v>1663.5782636776516</v>
      </c>
      <c r="AM63" s="101">
        <f>$B63*$C63*(AF!AM63*blpkm*IFaf+RTF!AM63*blpkmrtf*IFrtf)</f>
        <v>1663.5782636776516</v>
      </c>
      <c r="AN63" s="101">
        <f>$B63*$C63*(AF!AN63*blpkm*IFaf+RTF!AN63*blpkmrtf*IFrtf)</f>
        <v>1663.5782636776516</v>
      </c>
      <c r="AO63" s="101">
        <f>$B63*$C63*(AF!AO63*blpkm*IFaf+RTF!AO63*blpkmrtf*IFrtf)</f>
        <v>1663.5782636776516</v>
      </c>
      <c r="AP63" s="101">
        <f>$B63*$C63*(AF!AP63*blpkm*IFaf+RTF!AP63*blpkmrtf*IFrtf)</f>
        <v>1663.5782636776516</v>
      </c>
      <c r="AQ63" s="101">
        <f>$B63*$C63*(AF!AQ63*blpkm*IFaf+RTF!AQ63*blpkmrtf*IFrtf)</f>
        <v>1663.5782636776516</v>
      </c>
      <c r="AR63" s="101">
        <f>$B63*$C63*(AF!AR63*blpkm*IFaf+RTF!AR63*blpkmrtf*IFrtf)</f>
        <v>1663.5782636776516</v>
      </c>
      <c r="AS63" s="101">
        <f>$B63*$C63*(AF!AS63*blpkm*IFaf+RTF!AS63*blpkmrtf*IFrtf)</f>
        <v>1663.5782636776516</v>
      </c>
      <c r="AT63" s="101">
        <f>$B63*$C63*(AF!AT63*blpkm*IFaf*(1-CV!AT$2)+RTF!AT63*blpkmrtf*IFrtf*(1-CV!AT$4))</f>
        <v>750.98228380427088</v>
      </c>
      <c r="AU63" s="91"/>
      <c r="AV63" s="90"/>
      <c r="AW63" s="91"/>
      <c r="AX63" s="91"/>
      <c r="AY63" s="91"/>
      <c r="AZ63" s="91"/>
      <c r="BA63" s="91"/>
      <c r="BB63" s="91"/>
    </row>
    <row r="64" spans="1:54" x14ac:dyDescent="0.25">
      <c r="A64" s="91">
        <f>pipesizes!A57</f>
        <v>1200</v>
      </c>
      <c r="B64" s="94">
        <f>pipesizes!N57/1000</f>
        <v>155.85803242268798</v>
      </c>
      <c r="C64" s="95">
        <f>pipesizes!M57</f>
        <v>1098</v>
      </c>
      <c r="D64" s="101">
        <f>$B64*$C64*(AF!D64*blpkm*IFaf+RTF!D64*blpkmrtf*IFrtf)</f>
        <v>7633.6950740766488</v>
      </c>
      <c r="E64" s="101">
        <f>$B64*$C64*(AF!E64*blpkm*IFaf+RTF!E64*blpkmrtf*IFrtf)</f>
        <v>7633.6950740766488</v>
      </c>
      <c r="F64" s="101">
        <f>$B64*$C64*(AF!F64*blpkm*IFaf+RTF!F64*blpkmrtf*IFrtf)</f>
        <v>7633.6950740766488</v>
      </c>
      <c r="G64" s="101">
        <f>$B64*$C64*(AF!G64*blpkm*IFaf+RTF!G64*blpkmrtf*IFrtf)</f>
        <v>7633.6950740766488</v>
      </c>
      <c r="H64" s="101">
        <f>$B64*$C64*(AF!H64*blpkm*IFaf+RTF!H64*blpkmrtf*IFrtf)</f>
        <v>7633.6950740766488</v>
      </c>
      <c r="I64" s="101">
        <f>$B64*$C64*(AF!I64*blpkm*IFaf+RTF!I64*blpkmrtf*IFrtf)</f>
        <v>7633.6950740766488</v>
      </c>
      <c r="J64" s="101">
        <f>$B64*$C64*(AF!J64*blpkm*IFaf+RTF!J64*blpkmrtf*IFrtf)</f>
        <v>7633.6950740766488</v>
      </c>
      <c r="K64" s="101">
        <f>$B64*$C64*(AF!K64*blpkm*IFaf+RTF!K64*blpkmrtf*IFrtf)</f>
        <v>7633.6950740766488</v>
      </c>
      <c r="L64" s="101">
        <f>$B64*$C64*(AF!L64*blpkm*IFaf+RTF!L64*blpkmrtf*IFrtf)</f>
        <v>7633.6950740766488</v>
      </c>
      <c r="M64" s="101">
        <f>$B64*$C64*(AF!M64*blpkm*IFaf+RTF!M64*blpkmrtf*IFrtf)</f>
        <v>7633.6950740766488</v>
      </c>
      <c r="N64" s="101">
        <f>$B64*$C64*(AF!N64*blpkm*IFaf+RTF!N64*blpkmrtf*IFrtf)</f>
        <v>7633.6950740766488</v>
      </c>
      <c r="O64" s="101">
        <f>$B64*$C64*(AF!O64*blpkm*IFaf+RTF!O64*blpkmrtf*IFrtf)</f>
        <v>7633.6950740766488</v>
      </c>
      <c r="P64" s="101">
        <f>$B64*$C64*(AF!P64*blpkm*IFaf+RTF!P64*blpkmrtf*IFrtf)</f>
        <v>7633.6950740766488</v>
      </c>
      <c r="Q64" s="101">
        <f>$B64*$C64*(AF!Q64*blpkm*IFaf+RTF!Q64*blpkmrtf*IFrtf)</f>
        <v>7633.6950740766488</v>
      </c>
      <c r="R64" s="101">
        <f>$B64*$C64*(AF!R64*blpkm*IFaf+RTF!R64*blpkmrtf*IFrtf)</f>
        <v>7633.6950740766488</v>
      </c>
      <c r="S64" s="101">
        <f>$B64*$C64*(AF!S64*blpkm*IFaf+RTF!S64*blpkmrtf*IFrtf)</f>
        <v>7633.6950740766488</v>
      </c>
      <c r="T64" s="101">
        <f>$B64*$C64*(AF!T64*blpkm*IFaf+RTF!T64*blpkmrtf*IFrtf)</f>
        <v>7633.6950740766488</v>
      </c>
      <c r="U64" s="101">
        <f>$B64*$C64*(AF!U64*blpkm*IFaf+RTF!U64*blpkmrtf*IFrtf)</f>
        <v>7633.6950740766488</v>
      </c>
      <c r="V64" s="101">
        <f>$B64*$C64*(AF!V64*blpkm*IFaf+RTF!V64*blpkmrtf*IFrtf)</f>
        <v>7633.6950740766488</v>
      </c>
      <c r="W64" s="101">
        <f>$B64*$C64*(AF!W64*blpkm*IFaf+RTF!W64*blpkmrtf*IFrtf)</f>
        <v>7633.6950740766488</v>
      </c>
      <c r="X64" s="101">
        <f>$B64*$C64*(AF!X64*blpkm*IFaf+RTF!X64*blpkmrtf*IFrtf)</f>
        <v>7633.6950740766488</v>
      </c>
      <c r="Y64" s="101">
        <f>$B64*$C64*(AF!Y64*blpkm*IFaf+RTF!Y64*blpkmrtf*IFrtf)</f>
        <v>7633.6950740766488</v>
      </c>
      <c r="Z64" s="101">
        <f>$B64*$C64*(AF!Z64*blpkm*IFaf+RTF!Z64*blpkmrtf*IFrtf)</f>
        <v>7633.6950740766488</v>
      </c>
      <c r="AA64" s="101">
        <f>$B64*$C64*(AF!AA64*blpkm*IFaf+RTF!AA64*blpkmrtf*IFrtf)</f>
        <v>7633.6950740766488</v>
      </c>
      <c r="AB64" s="101">
        <f>$B64*$C64*(AF!AB64*blpkm*IFaf+RTF!AB64*blpkmrtf*IFrtf)</f>
        <v>7633.6950740766488</v>
      </c>
      <c r="AC64" s="101">
        <f>$B64*$C64*(AF!AC64*blpkm*IFaf+RTF!AC64*blpkmrtf*IFrtf)</f>
        <v>7633.6950740766488</v>
      </c>
      <c r="AD64" s="101">
        <f>$B64*$C64*(AF!AD64*blpkm*IFaf+RTF!AD64*blpkmrtf*IFrtf)</f>
        <v>7633.6950740766488</v>
      </c>
      <c r="AE64" s="101">
        <f>$B64*$C64*(AF!AE64*blpkm*IFaf+RTF!AE64*blpkmrtf*IFrtf)</f>
        <v>7633.6950740766488</v>
      </c>
      <c r="AF64" s="101">
        <f>$B64*$C64*(AF!AF64*blpkm*IFaf+RTF!AF64*blpkmrtf*IFrtf)</f>
        <v>7633.6950740766488</v>
      </c>
      <c r="AG64" s="101">
        <f>$B64*$C64*(AF!AG64*blpkm*IFaf+RTF!AG64*blpkmrtf*IFrtf)</f>
        <v>7633.6950740766488</v>
      </c>
      <c r="AH64" s="101">
        <f>$B64*$C64*(AF!AH64*blpkm*IFaf+RTF!AH64*blpkmrtf*IFrtf)</f>
        <v>7633.6950740766488</v>
      </c>
      <c r="AI64" s="101">
        <f>$B64*$C64*(AF!AI64*blpkm*IFaf+RTF!AI64*blpkmrtf*IFrtf)</f>
        <v>7633.6950740766488</v>
      </c>
      <c r="AJ64" s="101">
        <f>$B64*$C64*(AF!AJ64*blpkm*IFaf+RTF!AJ64*blpkmrtf*IFrtf)</f>
        <v>7633.6950740766488</v>
      </c>
      <c r="AK64" s="101">
        <f>$B64*$C64*(AF!AK64*blpkm*IFaf+RTF!AK64*blpkmrtf*IFrtf)</f>
        <v>7633.6950740766488</v>
      </c>
      <c r="AL64" s="101">
        <f>$B64*$C64*(AF!AL64*blpkm*IFaf+RTF!AL64*blpkmrtf*IFrtf)</f>
        <v>7633.6950740766488</v>
      </c>
      <c r="AM64" s="101">
        <f>$B64*$C64*(AF!AM64*blpkm*IFaf+RTF!AM64*blpkmrtf*IFrtf)</f>
        <v>7633.6950740766488</v>
      </c>
      <c r="AN64" s="101">
        <f>$B64*$C64*(AF!AN64*blpkm*IFaf+RTF!AN64*blpkmrtf*IFrtf)</f>
        <v>7633.6950740766488</v>
      </c>
      <c r="AO64" s="101">
        <f>$B64*$C64*(AF!AO64*blpkm*IFaf+RTF!AO64*blpkmrtf*IFrtf)</f>
        <v>7633.6950740766488</v>
      </c>
      <c r="AP64" s="101">
        <f>$B64*$C64*(AF!AP64*blpkm*IFaf+RTF!AP64*blpkmrtf*IFrtf)</f>
        <v>7633.6950740766488</v>
      </c>
      <c r="AQ64" s="101">
        <f>$B64*$C64*(AF!AQ64*blpkm*IFaf+RTF!AQ64*blpkmrtf*IFrtf)</f>
        <v>7633.6950740766488</v>
      </c>
      <c r="AR64" s="101">
        <f>$B64*$C64*(AF!AR64*blpkm*IFaf+RTF!AR64*blpkmrtf*IFrtf)</f>
        <v>7633.6950740766488</v>
      </c>
      <c r="AS64" s="101">
        <f>$B64*$C64*(AF!AS64*blpkm*IFaf+RTF!AS64*blpkmrtf*IFrtf)</f>
        <v>7633.6950740766488</v>
      </c>
      <c r="AT64" s="101">
        <f>$B64*$C64*(AF!AT64*blpkm*IFaf*(1-CV!AT$2)+RTF!AT64*blpkmrtf*IFrtf*(1-CV!AT$4))</f>
        <v>3446.0475264458746</v>
      </c>
      <c r="AU64" s="91"/>
      <c r="AV64" s="90"/>
      <c r="AW64" s="91"/>
      <c r="AX64" s="91"/>
      <c r="AY64" s="91"/>
      <c r="AZ64" s="91"/>
      <c r="BA64" s="91"/>
      <c r="BB64" s="91"/>
    </row>
    <row r="65" spans="1:54" x14ac:dyDescent="0.25">
      <c r="A65" s="91">
        <f>pipesizes!A58</f>
        <v>1300</v>
      </c>
      <c r="B65" s="94">
        <f>pipesizes!N58/1000</f>
        <v>0.30727210518700004</v>
      </c>
      <c r="C65" s="95">
        <f>pipesizes!M58</f>
        <v>1288.625</v>
      </c>
      <c r="D65" s="101">
        <f>$B65*$C65*(AF!D65*blpkm*IFaf+RTF!D65*blpkmrtf*IFrtf)</f>
        <v>17.66253222576514</v>
      </c>
      <c r="E65" s="101">
        <f>$B65*$C65*(AF!E65*blpkm*IFaf+RTF!E65*blpkmrtf*IFrtf)</f>
        <v>17.66253222576514</v>
      </c>
      <c r="F65" s="101">
        <f>$B65*$C65*(AF!F65*blpkm*IFaf+RTF!F65*blpkmrtf*IFrtf)</f>
        <v>17.66253222576514</v>
      </c>
      <c r="G65" s="101">
        <f>$B65*$C65*(AF!G65*blpkm*IFaf+RTF!G65*blpkmrtf*IFrtf)</f>
        <v>17.66253222576514</v>
      </c>
      <c r="H65" s="101">
        <f>$B65*$C65*(AF!H65*blpkm*IFaf+RTF!H65*blpkmrtf*IFrtf)</f>
        <v>17.66253222576514</v>
      </c>
      <c r="I65" s="101">
        <f>$B65*$C65*(AF!I65*blpkm*IFaf+RTF!I65*blpkmrtf*IFrtf)</f>
        <v>17.66253222576514</v>
      </c>
      <c r="J65" s="101">
        <f>$B65*$C65*(AF!J65*blpkm*IFaf+RTF!J65*blpkmrtf*IFrtf)</f>
        <v>17.66253222576514</v>
      </c>
      <c r="K65" s="101">
        <f>$B65*$C65*(AF!K65*blpkm*IFaf+RTF!K65*blpkmrtf*IFrtf)</f>
        <v>17.66253222576514</v>
      </c>
      <c r="L65" s="101">
        <f>$B65*$C65*(AF!L65*blpkm*IFaf+RTF!L65*blpkmrtf*IFrtf)</f>
        <v>17.66253222576514</v>
      </c>
      <c r="M65" s="101">
        <f>$B65*$C65*(AF!M65*blpkm*IFaf+RTF!M65*blpkmrtf*IFrtf)</f>
        <v>17.66253222576514</v>
      </c>
      <c r="N65" s="101">
        <f>$B65*$C65*(AF!N65*blpkm*IFaf+RTF!N65*blpkmrtf*IFrtf)</f>
        <v>17.66253222576514</v>
      </c>
      <c r="O65" s="101">
        <f>$B65*$C65*(AF!O65*blpkm*IFaf+RTF!O65*blpkmrtf*IFrtf)</f>
        <v>17.66253222576514</v>
      </c>
      <c r="P65" s="101">
        <f>$B65*$C65*(AF!P65*blpkm*IFaf+RTF!P65*blpkmrtf*IFrtf)</f>
        <v>17.66253222576514</v>
      </c>
      <c r="Q65" s="101">
        <f>$B65*$C65*(AF!Q65*blpkm*IFaf+RTF!Q65*blpkmrtf*IFrtf)</f>
        <v>17.66253222576514</v>
      </c>
      <c r="R65" s="101">
        <f>$B65*$C65*(AF!R65*blpkm*IFaf+RTF!R65*blpkmrtf*IFrtf)</f>
        <v>17.66253222576514</v>
      </c>
      <c r="S65" s="101">
        <f>$B65*$C65*(AF!S65*blpkm*IFaf+RTF!S65*blpkmrtf*IFrtf)</f>
        <v>17.66253222576514</v>
      </c>
      <c r="T65" s="101">
        <f>$B65*$C65*(AF!T65*blpkm*IFaf+RTF!T65*blpkmrtf*IFrtf)</f>
        <v>17.66253222576514</v>
      </c>
      <c r="U65" s="101">
        <f>$B65*$C65*(AF!U65*blpkm*IFaf+RTF!U65*blpkmrtf*IFrtf)</f>
        <v>17.66253222576514</v>
      </c>
      <c r="V65" s="101">
        <f>$B65*$C65*(AF!V65*blpkm*IFaf+RTF!V65*blpkmrtf*IFrtf)</f>
        <v>17.66253222576514</v>
      </c>
      <c r="W65" s="101">
        <f>$B65*$C65*(AF!W65*blpkm*IFaf+RTF!W65*blpkmrtf*IFrtf)</f>
        <v>17.66253222576514</v>
      </c>
      <c r="X65" s="101">
        <f>$B65*$C65*(AF!X65*blpkm*IFaf+RTF!X65*blpkmrtf*IFrtf)</f>
        <v>17.66253222576514</v>
      </c>
      <c r="Y65" s="101">
        <f>$B65*$C65*(AF!Y65*blpkm*IFaf+RTF!Y65*blpkmrtf*IFrtf)</f>
        <v>17.66253222576514</v>
      </c>
      <c r="Z65" s="101">
        <f>$B65*$C65*(AF!Z65*blpkm*IFaf+RTF!Z65*blpkmrtf*IFrtf)</f>
        <v>17.66253222576514</v>
      </c>
      <c r="AA65" s="101">
        <f>$B65*$C65*(AF!AA65*blpkm*IFaf+RTF!AA65*blpkmrtf*IFrtf)</f>
        <v>17.66253222576514</v>
      </c>
      <c r="AB65" s="101">
        <f>$B65*$C65*(AF!AB65*blpkm*IFaf+RTF!AB65*blpkmrtf*IFrtf)</f>
        <v>17.66253222576514</v>
      </c>
      <c r="AC65" s="101">
        <f>$B65*$C65*(AF!AC65*blpkm*IFaf+RTF!AC65*blpkmrtf*IFrtf)</f>
        <v>17.66253222576514</v>
      </c>
      <c r="AD65" s="101">
        <f>$B65*$C65*(AF!AD65*blpkm*IFaf+RTF!AD65*blpkmrtf*IFrtf)</f>
        <v>17.66253222576514</v>
      </c>
      <c r="AE65" s="101">
        <f>$B65*$C65*(AF!AE65*blpkm*IFaf+RTF!AE65*blpkmrtf*IFrtf)</f>
        <v>17.66253222576514</v>
      </c>
      <c r="AF65" s="101">
        <f>$B65*$C65*(AF!AF65*blpkm*IFaf+RTF!AF65*blpkmrtf*IFrtf)</f>
        <v>17.66253222576514</v>
      </c>
      <c r="AG65" s="101">
        <f>$B65*$C65*(AF!AG65*blpkm*IFaf+RTF!AG65*blpkmrtf*IFrtf)</f>
        <v>17.66253222576514</v>
      </c>
      <c r="AH65" s="101">
        <f>$B65*$C65*(AF!AH65*blpkm*IFaf+RTF!AH65*blpkmrtf*IFrtf)</f>
        <v>17.66253222576514</v>
      </c>
      <c r="AI65" s="101">
        <f>$B65*$C65*(AF!AI65*blpkm*IFaf+RTF!AI65*blpkmrtf*IFrtf)</f>
        <v>17.66253222576514</v>
      </c>
      <c r="AJ65" s="101">
        <f>$B65*$C65*(AF!AJ65*blpkm*IFaf+RTF!AJ65*blpkmrtf*IFrtf)</f>
        <v>17.66253222576514</v>
      </c>
      <c r="AK65" s="101">
        <f>$B65*$C65*(AF!AK65*blpkm*IFaf+RTF!AK65*blpkmrtf*IFrtf)</f>
        <v>17.66253222576514</v>
      </c>
      <c r="AL65" s="101">
        <f>$B65*$C65*(AF!AL65*blpkm*IFaf+RTF!AL65*blpkmrtf*IFrtf)</f>
        <v>17.66253222576514</v>
      </c>
      <c r="AM65" s="101">
        <f>$B65*$C65*(AF!AM65*blpkm*IFaf+RTF!AM65*blpkmrtf*IFrtf)</f>
        <v>17.66253222576514</v>
      </c>
      <c r="AN65" s="101">
        <f>$B65*$C65*(AF!AN65*blpkm*IFaf+RTF!AN65*blpkmrtf*IFrtf)</f>
        <v>17.66253222576514</v>
      </c>
      <c r="AO65" s="101">
        <f>$B65*$C65*(AF!AO65*blpkm*IFaf+RTF!AO65*blpkmrtf*IFrtf)</f>
        <v>17.66253222576514</v>
      </c>
      <c r="AP65" s="101">
        <f>$B65*$C65*(AF!AP65*blpkm*IFaf+RTF!AP65*blpkmrtf*IFrtf)</f>
        <v>17.66253222576514</v>
      </c>
      <c r="AQ65" s="101">
        <f>$B65*$C65*(AF!AQ65*blpkm*IFaf+RTF!AQ65*blpkmrtf*IFrtf)</f>
        <v>17.66253222576514</v>
      </c>
      <c r="AR65" s="101">
        <f>$B65*$C65*(AF!AR65*blpkm*IFaf+RTF!AR65*blpkmrtf*IFrtf)</f>
        <v>17.66253222576514</v>
      </c>
      <c r="AS65" s="101">
        <f>$B65*$C65*(AF!AS65*blpkm*IFaf+RTF!AS65*blpkmrtf*IFrtf)</f>
        <v>17.66253222576514</v>
      </c>
      <c r="AT65" s="101">
        <f>$B65*$C65*(AF!AT65*blpkm*IFaf*(1-CV!AT$2)+RTF!AT65*blpkmrtf*IFrtf*(1-CV!AT$4))</f>
        <v>7.9733241761337563</v>
      </c>
      <c r="AU65" s="91"/>
      <c r="AV65" s="90"/>
      <c r="AW65" s="91"/>
      <c r="AX65" s="91"/>
      <c r="AY65" s="91"/>
      <c r="AZ65" s="91"/>
      <c r="BA65" s="91"/>
      <c r="BB65" s="91"/>
    </row>
    <row r="66" spans="1:54" x14ac:dyDescent="0.25">
      <c r="A66" s="91">
        <f>pipesizes!A59</f>
        <v>1350</v>
      </c>
      <c r="B66" s="94">
        <f>pipesizes!N59/1000</f>
        <v>12.794708666688896</v>
      </c>
      <c r="C66" s="95">
        <f>pipesizes!M59</f>
        <v>1389.65625</v>
      </c>
      <c r="D66" s="101">
        <f>$B66*$C66*(AF!D66*blpkm*IFaf+RTF!D66*blpkmrtf*IFrtf)</f>
        <v>793.12395142950527</v>
      </c>
      <c r="E66" s="101">
        <f>$B66*$C66*(AF!E66*blpkm*IFaf+RTF!E66*blpkmrtf*IFrtf)</f>
        <v>793.12395142950527</v>
      </c>
      <c r="F66" s="101">
        <f>$B66*$C66*(AF!F66*blpkm*IFaf+RTF!F66*blpkmrtf*IFrtf)</f>
        <v>793.12395142950527</v>
      </c>
      <c r="G66" s="101">
        <f>$B66*$C66*(AF!G66*blpkm*IFaf+RTF!G66*blpkmrtf*IFrtf)</f>
        <v>793.12395142950527</v>
      </c>
      <c r="H66" s="101">
        <f>$B66*$C66*(AF!H66*blpkm*IFaf+RTF!H66*blpkmrtf*IFrtf)</f>
        <v>793.12395142950527</v>
      </c>
      <c r="I66" s="101">
        <f>$B66*$C66*(AF!I66*blpkm*IFaf+RTF!I66*blpkmrtf*IFrtf)</f>
        <v>793.12395142950527</v>
      </c>
      <c r="J66" s="101">
        <f>$B66*$C66*(AF!J66*blpkm*IFaf+RTF!J66*blpkmrtf*IFrtf)</f>
        <v>793.12395142950527</v>
      </c>
      <c r="K66" s="101">
        <f>$B66*$C66*(AF!K66*blpkm*IFaf+RTF!K66*blpkmrtf*IFrtf)</f>
        <v>793.12395142950527</v>
      </c>
      <c r="L66" s="101">
        <f>$B66*$C66*(AF!L66*blpkm*IFaf+RTF!L66*blpkmrtf*IFrtf)</f>
        <v>793.12395142950527</v>
      </c>
      <c r="M66" s="101">
        <f>$B66*$C66*(AF!M66*blpkm*IFaf+RTF!M66*blpkmrtf*IFrtf)</f>
        <v>793.12395142950527</v>
      </c>
      <c r="N66" s="101">
        <f>$B66*$C66*(AF!N66*blpkm*IFaf+RTF!N66*blpkmrtf*IFrtf)</f>
        <v>793.12395142950527</v>
      </c>
      <c r="O66" s="101">
        <f>$B66*$C66*(AF!O66*blpkm*IFaf+RTF!O66*blpkmrtf*IFrtf)</f>
        <v>793.12395142950527</v>
      </c>
      <c r="P66" s="101">
        <f>$B66*$C66*(AF!P66*blpkm*IFaf+RTF!P66*blpkmrtf*IFrtf)</f>
        <v>793.12395142950527</v>
      </c>
      <c r="Q66" s="101">
        <f>$B66*$C66*(AF!Q66*blpkm*IFaf+RTF!Q66*blpkmrtf*IFrtf)</f>
        <v>793.12395142950527</v>
      </c>
      <c r="R66" s="101">
        <f>$B66*$C66*(AF!R66*blpkm*IFaf+RTF!R66*blpkmrtf*IFrtf)</f>
        <v>793.12395142950527</v>
      </c>
      <c r="S66" s="101">
        <f>$B66*$C66*(AF!S66*blpkm*IFaf+RTF!S66*blpkmrtf*IFrtf)</f>
        <v>793.12395142950527</v>
      </c>
      <c r="T66" s="101">
        <f>$B66*$C66*(AF!T66*blpkm*IFaf+RTF!T66*blpkmrtf*IFrtf)</f>
        <v>793.12395142950527</v>
      </c>
      <c r="U66" s="101">
        <f>$B66*$C66*(AF!U66*blpkm*IFaf+RTF!U66*blpkmrtf*IFrtf)</f>
        <v>793.12395142950527</v>
      </c>
      <c r="V66" s="101">
        <f>$B66*$C66*(AF!V66*blpkm*IFaf+RTF!V66*blpkmrtf*IFrtf)</f>
        <v>793.12395142950527</v>
      </c>
      <c r="W66" s="101">
        <f>$B66*$C66*(AF!W66*blpkm*IFaf+RTF!W66*blpkmrtf*IFrtf)</f>
        <v>793.12395142950527</v>
      </c>
      <c r="X66" s="101">
        <f>$B66*$C66*(AF!X66*blpkm*IFaf+RTF!X66*blpkmrtf*IFrtf)</f>
        <v>793.12395142950527</v>
      </c>
      <c r="Y66" s="101">
        <f>$B66*$C66*(AF!Y66*blpkm*IFaf+RTF!Y66*blpkmrtf*IFrtf)</f>
        <v>793.12395142950527</v>
      </c>
      <c r="Z66" s="101">
        <f>$B66*$C66*(AF!Z66*blpkm*IFaf+RTF!Z66*blpkmrtf*IFrtf)</f>
        <v>793.12395142950527</v>
      </c>
      <c r="AA66" s="101">
        <f>$B66*$C66*(AF!AA66*blpkm*IFaf+RTF!AA66*blpkmrtf*IFrtf)</f>
        <v>793.12395142950527</v>
      </c>
      <c r="AB66" s="101">
        <f>$B66*$C66*(AF!AB66*blpkm*IFaf+RTF!AB66*blpkmrtf*IFrtf)</f>
        <v>793.12395142950527</v>
      </c>
      <c r="AC66" s="101">
        <f>$B66*$C66*(AF!AC66*blpkm*IFaf+RTF!AC66*blpkmrtf*IFrtf)</f>
        <v>793.12395142950527</v>
      </c>
      <c r="AD66" s="101">
        <f>$B66*$C66*(AF!AD66*blpkm*IFaf+RTF!AD66*blpkmrtf*IFrtf)</f>
        <v>793.12395142950527</v>
      </c>
      <c r="AE66" s="101">
        <f>$B66*$C66*(AF!AE66*blpkm*IFaf+RTF!AE66*blpkmrtf*IFrtf)</f>
        <v>793.12395142950527</v>
      </c>
      <c r="AF66" s="101">
        <f>$B66*$C66*(AF!AF66*blpkm*IFaf+RTF!AF66*blpkmrtf*IFrtf)</f>
        <v>793.12395142950527</v>
      </c>
      <c r="AG66" s="101">
        <f>$B66*$C66*(AF!AG66*blpkm*IFaf+RTF!AG66*blpkmrtf*IFrtf)</f>
        <v>793.12395142950527</v>
      </c>
      <c r="AH66" s="101">
        <f>$B66*$C66*(AF!AH66*blpkm*IFaf+RTF!AH66*blpkmrtf*IFrtf)</f>
        <v>793.12395142950527</v>
      </c>
      <c r="AI66" s="101">
        <f>$B66*$C66*(AF!AI66*blpkm*IFaf+RTF!AI66*blpkmrtf*IFrtf)</f>
        <v>793.12395142950527</v>
      </c>
      <c r="AJ66" s="101">
        <f>$B66*$C66*(AF!AJ66*blpkm*IFaf+RTF!AJ66*blpkmrtf*IFrtf)</f>
        <v>793.12395142950527</v>
      </c>
      <c r="AK66" s="101">
        <f>$B66*$C66*(AF!AK66*blpkm*IFaf+RTF!AK66*blpkmrtf*IFrtf)</f>
        <v>793.12395142950527</v>
      </c>
      <c r="AL66" s="101">
        <f>$B66*$C66*(AF!AL66*blpkm*IFaf+RTF!AL66*blpkmrtf*IFrtf)</f>
        <v>793.12395142950527</v>
      </c>
      <c r="AM66" s="101">
        <f>$B66*$C66*(AF!AM66*blpkm*IFaf+RTF!AM66*blpkmrtf*IFrtf)</f>
        <v>793.12395142950527</v>
      </c>
      <c r="AN66" s="101">
        <f>$B66*$C66*(AF!AN66*blpkm*IFaf+RTF!AN66*blpkmrtf*IFrtf)</f>
        <v>793.12395142950527</v>
      </c>
      <c r="AO66" s="101">
        <f>$B66*$C66*(AF!AO66*blpkm*IFaf+RTF!AO66*blpkmrtf*IFrtf)</f>
        <v>793.12395142950527</v>
      </c>
      <c r="AP66" s="101">
        <f>$B66*$C66*(AF!AP66*blpkm*IFaf+RTF!AP66*blpkmrtf*IFrtf)</f>
        <v>793.12395142950527</v>
      </c>
      <c r="AQ66" s="101">
        <f>$B66*$C66*(AF!AQ66*blpkm*IFaf+RTF!AQ66*blpkmrtf*IFrtf)</f>
        <v>793.12395142950527</v>
      </c>
      <c r="AR66" s="101">
        <f>$B66*$C66*(AF!AR66*blpkm*IFaf+RTF!AR66*blpkmrtf*IFrtf)</f>
        <v>793.12395142950527</v>
      </c>
      <c r="AS66" s="101">
        <f>$B66*$C66*(AF!AS66*blpkm*IFaf+RTF!AS66*blpkmrtf*IFrtf)</f>
        <v>793.12395142950527</v>
      </c>
      <c r="AT66" s="101">
        <f>$B66*$C66*(AF!AT66*blpkm*IFaf*(1-CV!AT$2)+RTF!AT66*blpkmrtf*IFrtf*(1-CV!AT$4))</f>
        <v>358.03667875995404</v>
      </c>
      <c r="AU66" s="91"/>
      <c r="AV66" s="90"/>
      <c r="AW66" s="91"/>
      <c r="AX66" s="91"/>
      <c r="AY66" s="91"/>
      <c r="AZ66" s="91"/>
      <c r="BA66" s="91"/>
      <c r="BB66" s="91"/>
    </row>
    <row r="67" spans="1:54" x14ac:dyDescent="0.25">
      <c r="A67" s="91">
        <f>pipesizes!A60</f>
        <v>1500</v>
      </c>
      <c r="B67" s="94">
        <f>pipesizes!N60/1000</f>
        <v>10.685980711495716</v>
      </c>
      <c r="C67" s="95">
        <f>pipesizes!M60</f>
        <v>1715.6249999999998</v>
      </c>
      <c r="D67" s="101">
        <f>$B67*$C67*(AF!D67*blpkm*IFaf+RTF!D67*blpkmrtf*IFrtf)</f>
        <v>817.78667670976824</v>
      </c>
      <c r="E67" s="101">
        <f>$B67*$C67*(AF!E67*blpkm*IFaf+RTF!E67*blpkmrtf*IFrtf)</f>
        <v>817.78667670976824</v>
      </c>
      <c r="F67" s="101">
        <f>$B67*$C67*(AF!F67*blpkm*IFaf+RTF!F67*blpkmrtf*IFrtf)</f>
        <v>817.78667670976824</v>
      </c>
      <c r="G67" s="101">
        <f>$B67*$C67*(AF!G67*blpkm*IFaf+RTF!G67*blpkmrtf*IFrtf)</f>
        <v>817.78667670976824</v>
      </c>
      <c r="H67" s="101">
        <f>$B67*$C67*(AF!H67*blpkm*IFaf+RTF!H67*blpkmrtf*IFrtf)</f>
        <v>817.78667670976824</v>
      </c>
      <c r="I67" s="101">
        <f>$B67*$C67*(AF!I67*blpkm*IFaf+RTF!I67*blpkmrtf*IFrtf)</f>
        <v>817.78667670976824</v>
      </c>
      <c r="J67" s="101">
        <f>$B67*$C67*(AF!J67*blpkm*IFaf+RTF!J67*blpkmrtf*IFrtf)</f>
        <v>817.78667670976824</v>
      </c>
      <c r="K67" s="101">
        <f>$B67*$C67*(AF!K67*blpkm*IFaf+RTF!K67*blpkmrtf*IFrtf)</f>
        <v>817.78667670976824</v>
      </c>
      <c r="L67" s="101">
        <f>$B67*$C67*(AF!L67*blpkm*IFaf+RTF!L67*blpkmrtf*IFrtf)</f>
        <v>817.78667670976824</v>
      </c>
      <c r="M67" s="101">
        <f>$B67*$C67*(AF!M67*blpkm*IFaf+RTF!M67*blpkmrtf*IFrtf)</f>
        <v>817.78667670976824</v>
      </c>
      <c r="N67" s="101">
        <f>$B67*$C67*(AF!N67*blpkm*IFaf+RTF!N67*blpkmrtf*IFrtf)</f>
        <v>817.78667670976824</v>
      </c>
      <c r="O67" s="101">
        <f>$B67*$C67*(AF!O67*blpkm*IFaf+RTF!O67*blpkmrtf*IFrtf)</f>
        <v>817.78667670976824</v>
      </c>
      <c r="P67" s="101">
        <f>$B67*$C67*(AF!P67*blpkm*IFaf+RTF!P67*blpkmrtf*IFrtf)</f>
        <v>817.78667670976824</v>
      </c>
      <c r="Q67" s="101">
        <f>$B67*$C67*(AF!Q67*blpkm*IFaf+RTF!Q67*blpkmrtf*IFrtf)</f>
        <v>817.78667670976824</v>
      </c>
      <c r="R67" s="101">
        <f>$B67*$C67*(AF!R67*blpkm*IFaf+RTF!R67*blpkmrtf*IFrtf)</f>
        <v>817.78667670976824</v>
      </c>
      <c r="S67" s="101">
        <f>$B67*$C67*(AF!S67*blpkm*IFaf+RTF!S67*blpkmrtf*IFrtf)</f>
        <v>817.78667670976824</v>
      </c>
      <c r="T67" s="101">
        <f>$B67*$C67*(AF!T67*blpkm*IFaf+RTF!T67*blpkmrtf*IFrtf)</f>
        <v>817.78667670976824</v>
      </c>
      <c r="U67" s="101">
        <f>$B67*$C67*(AF!U67*blpkm*IFaf+RTF!U67*blpkmrtf*IFrtf)</f>
        <v>817.78667670976824</v>
      </c>
      <c r="V67" s="101">
        <f>$B67*$C67*(AF!V67*blpkm*IFaf+RTF!V67*blpkmrtf*IFrtf)</f>
        <v>817.78667670976824</v>
      </c>
      <c r="W67" s="101">
        <f>$B67*$C67*(AF!W67*blpkm*IFaf+RTF!W67*blpkmrtf*IFrtf)</f>
        <v>817.78667670976824</v>
      </c>
      <c r="X67" s="101">
        <f>$B67*$C67*(AF!X67*blpkm*IFaf+RTF!X67*blpkmrtf*IFrtf)</f>
        <v>817.78667670976824</v>
      </c>
      <c r="Y67" s="101">
        <f>$B67*$C67*(AF!Y67*blpkm*IFaf+RTF!Y67*blpkmrtf*IFrtf)</f>
        <v>817.78667670976824</v>
      </c>
      <c r="Z67" s="101">
        <f>$B67*$C67*(AF!Z67*blpkm*IFaf+RTF!Z67*blpkmrtf*IFrtf)</f>
        <v>817.78667670976824</v>
      </c>
      <c r="AA67" s="101">
        <f>$B67*$C67*(AF!AA67*blpkm*IFaf+RTF!AA67*blpkmrtf*IFrtf)</f>
        <v>817.78667670976824</v>
      </c>
      <c r="AB67" s="101">
        <f>$B67*$C67*(AF!AB67*blpkm*IFaf+RTF!AB67*blpkmrtf*IFrtf)</f>
        <v>817.78667670976824</v>
      </c>
      <c r="AC67" s="101">
        <f>$B67*$C67*(AF!AC67*blpkm*IFaf+RTF!AC67*blpkmrtf*IFrtf)</f>
        <v>817.78667670976824</v>
      </c>
      <c r="AD67" s="101">
        <f>$B67*$C67*(AF!AD67*blpkm*IFaf+RTF!AD67*blpkmrtf*IFrtf)</f>
        <v>817.78667670976824</v>
      </c>
      <c r="AE67" s="101">
        <f>$B67*$C67*(AF!AE67*blpkm*IFaf+RTF!AE67*blpkmrtf*IFrtf)</f>
        <v>817.78667670976824</v>
      </c>
      <c r="AF67" s="101">
        <f>$B67*$C67*(AF!AF67*blpkm*IFaf+RTF!AF67*blpkmrtf*IFrtf)</f>
        <v>817.78667670976824</v>
      </c>
      <c r="AG67" s="101">
        <f>$B67*$C67*(AF!AG67*blpkm*IFaf+RTF!AG67*blpkmrtf*IFrtf)</f>
        <v>817.78667670976824</v>
      </c>
      <c r="AH67" s="101">
        <f>$B67*$C67*(AF!AH67*blpkm*IFaf+RTF!AH67*blpkmrtf*IFrtf)</f>
        <v>817.78667670976824</v>
      </c>
      <c r="AI67" s="101">
        <f>$B67*$C67*(AF!AI67*blpkm*IFaf+RTF!AI67*blpkmrtf*IFrtf)</f>
        <v>817.78667670976824</v>
      </c>
      <c r="AJ67" s="101">
        <f>$B67*$C67*(AF!AJ67*blpkm*IFaf+RTF!AJ67*blpkmrtf*IFrtf)</f>
        <v>817.78667670976824</v>
      </c>
      <c r="AK67" s="101">
        <f>$B67*$C67*(AF!AK67*blpkm*IFaf+RTF!AK67*blpkmrtf*IFrtf)</f>
        <v>817.78667670976824</v>
      </c>
      <c r="AL67" s="101">
        <f>$B67*$C67*(AF!AL67*blpkm*IFaf+RTF!AL67*blpkmrtf*IFrtf)</f>
        <v>817.78667670976824</v>
      </c>
      <c r="AM67" s="101">
        <f>$B67*$C67*(AF!AM67*blpkm*IFaf+RTF!AM67*blpkmrtf*IFrtf)</f>
        <v>817.78667670976824</v>
      </c>
      <c r="AN67" s="101">
        <f>$B67*$C67*(AF!AN67*blpkm*IFaf+RTF!AN67*blpkmrtf*IFrtf)</f>
        <v>817.78667670976824</v>
      </c>
      <c r="AO67" s="101">
        <f>$B67*$C67*(AF!AO67*blpkm*IFaf+RTF!AO67*blpkmrtf*IFrtf)</f>
        <v>817.78667670976824</v>
      </c>
      <c r="AP67" s="101">
        <f>$B67*$C67*(AF!AP67*blpkm*IFaf+RTF!AP67*blpkmrtf*IFrtf)</f>
        <v>817.78667670976824</v>
      </c>
      <c r="AQ67" s="101">
        <f>$B67*$C67*(AF!AQ67*blpkm*IFaf+RTF!AQ67*blpkmrtf*IFrtf)</f>
        <v>817.78667670976824</v>
      </c>
      <c r="AR67" s="101">
        <f>$B67*$C67*(AF!AR67*blpkm*IFaf+RTF!AR67*blpkmrtf*IFrtf)</f>
        <v>817.78667670976824</v>
      </c>
      <c r="AS67" s="101">
        <f>$B67*$C67*(AF!AS67*blpkm*IFaf+RTF!AS67*blpkmrtf*IFrtf)</f>
        <v>817.78667670976824</v>
      </c>
      <c r="AT67" s="101">
        <f>$B67*$C67*(AF!AT67*blpkm*IFaf*(1-CV!AT$2)+RTF!AT67*blpkmrtf*IFrtf*(1-CV!AT$4))</f>
        <v>369.1700712550354</v>
      </c>
      <c r="AU67" s="91"/>
      <c r="AV67" s="90"/>
      <c r="AW67" s="91"/>
      <c r="AX67" s="91"/>
      <c r="AY67" s="91"/>
      <c r="AZ67" s="91"/>
      <c r="BA67" s="91"/>
      <c r="BB67" s="91"/>
    </row>
    <row r="68" spans="1:54" x14ac:dyDescent="0.25">
      <c r="A68" s="91">
        <f>pipesizes!A61</f>
        <v>1650</v>
      </c>
      <c r="B68" s="94">
        <f>pipesizes!N61/1000</f>
        <v>6.15317972519E-3</v>
      </c>
      <c r="C68" s="95">
        <f>pipesizes!M61</f>
        <v>2075.9062499999995</v>
      </c>
      <c r="D68" s="101">
        <f>$B68*$C68*(AF!D68*blpkm*IFaf+RTF!D68*blpkmrtf*IFrtf)</f>
        <v>0.56978447994294013</v>
      </c>
      <c r="E68" s="101">
        <f>$B68*$C68*(AF!E68*blpkm*IFaf+RTF!E68*blpkmrtf*IFrtf)</f>
        <v>0.56978447994294013</v>
      </c>
      <c r="F68" s="101">
        <f>$B68*$C68*(AF!F68*blpkm*IFaf+RTF!F68*blpkmrtf*IFrtf)</f>
        <v>0.56978447994294013</v>
      </c>
      <c r="G68" s="101">
        <f>$B68*$C68*(AF!G68*blpkm*IFaf+RTF!G68*blpkmrtf*IFrtf)</f>
        <v>0.56978447994294013</v>
      </c>
      <c r="H68" s="101">
        <f>$B68*$C68*(AF!H68*blpkm*IFaf+RTF!H68*blpkmrtf*IFrtf)</f>
        <v>0.56978447994294013</v>
      </c>
      <c r="I68" s="101">
        <f>$B68*$C68*(AF!I68*blpkm*IFaf+RTF!I68*blpkmrtf*IFrtf)</f>
        <v>0.56978447994294013</v>
      </c>
      <c r="J68" s="101">
        <f>$B68*$C68*(AF!J68*blpkm*IFaf+RTF!J68*blpkmrtf*IFrtf)</f>
        <v>0.56978447994294013</v>
      </c>
      <c r="K68" s="101">
        <f>$B68*$C68*(AF!K68*blpkm*IFaf+RTF!K68*blpkmrtf*IFrtf)</f>
        <v>0.56978447994294013</v>
      </c>
      <c r="L68" s="101">
        <f>$B68*$C68*(AF!L68*blpkm*IFaf+RTF!L68*blpkmrtf*IFrtf)</f>
        <v>0.56978447994294013</v>
      </c>
      <c r="M68" s="101">
        <f>$B68*$C68*(AF!M68*blpkm*IFaf+RTF!M68*blpkmrtf*IFrtf)</f>
        <v>0.56978447994294013</v>
      </c>
      <c r="N68" s="101">
        <f>$B68*$C68*(AF!N68*blpkm*IFaf+RTF!N68*blpkmrtf*IFrtf)</f>
        <v>0.56978447994294013</v>
      </c>
      <c r="O68" s="101">
        <f>$B68*$C68*(AF!O68*blpkm*IFaf+RTF!O68*blpkmrtf*IFrtf)</f>
        <v>0.56978447994294013</v>
      </c>
      <c r="P68" s="101">
        <f>$B68*$C68*(AF!P68*blpkm*IFaf+RTF!P68*blpkmrtf*IFrtf)</f>
        <v>0.56978447994294013</v>
      </c>
      <c r="Q68" s="101">
        <f>$B68*$C68*(AF!Q68*blpkm*IFaf+RTF!Q68*blpkmrtf*IFrtf)</f>
        <v>0.56978447994294013</v>
      </c>
      <c r="R68" s="101">
        <f>$B68*$C68*(AF!R68*blpkm*IFaf+RTF!R68*blpkmrtf*IFrtf)</f>
        <v>0.56978447994294013</v>
      </c>
      <c r="S68" s="101">
        <f>$B68*$C68*(AF!S68*blpkm*IFaf+RTF!S68*blpkmrtf*IFrtf)</f>
        <v>0.56978447994294013</v>
      </c>
      <c r="T68" s="101">
        <f>$B68*$C68*(AF!T68*blpkm*IFaf+RTF!T68*blpkmrtf*IFrtf)</f>
        <v>0.56978447994294013</v>
      </c>
      <c r="U68" s="101">
        <f>$B68*$C68*(AF!U68*blpkm*IFaf+RTF!U68*blpkmrtf*IFrtf)</f>
        <v>0.56978447994294013</v>
      </c>
      <c r="V68" s="101">
        <f>$B68*$C68*(AF!V68*blpkm*IFaf+RTF!V68*blpkmrtf*IFrtf)</f>
        <v>0.56978447994294013</v>
      </c>
      <c r="W68" s="101">
        <f>$B68*$C68*(AF!W68*blpkm*IFaf+RTF!W68*blpkmrtf*IFrtf)</f>
        <v>0.56978447994294013</v>
      </c>
      <c r="X68" s="101">
        <f>$B68*$C68*(AF!X68*blpkm*IFaf+RTF!X68*blpkmrtf*IFrtf)</f>
        <v>0.56978447994294013</v>
      </c>
      <c r="Y68" s="101">
        <f>$B68*$C68*(AF!Y68*blpkm*IFaf+RTF!Y68*blpkmrtf*IFrtf)</f>
        <v>0.56978447994294013</v>
      </c>
      <c r="Z68" s="101">
        <f>$B68*$C68*(AF!Z68*blpkm*IFaf+RTF!Z68*blpkmrtf*IFrtf)</f>
        <v>0.56978447994294013</v>
      </c>
      <c r="AA68" s="101">
        <f>$B68*$C68*(AF!AA68*blpkm*IFaf+RTF!AA68*blpkmrtf*IFrtf)</f>
        <v>0.56978447994294013</v>
      </c>
      <c r="AB68" s="101">
        <f>$B68*$C68*(AF!AB68*blpkm*IFaf+RTF!AB68*blpkmrtf*IFrtf)</f>
        <v>0.56978447994294013</v>
      </c>
      <c r="AC68" s="101">
        <f>$B68*$C68*(AF!AC68*blpkm*IFaf+RTF!AC68*blpkmrtf*IFrtf)</f>
        <v>0.56978447994294013</v>
      </c>
      <c r="AD68" s="101">
        <f>$B68*$C68*(AF!AD68*blpkm*IFaf+RTF!AD68*blpkmrtf*IFrtf)</f>
        <v>0.56978447994294013</v>
      </c>
      <c r="AE68" s="101">
        <f>$B68*$C68*(AF!AE68*blpkm*IFaf+RTF!AE68*blpkmrtf*IFrtf)</f>
        <v>0.56978447994294013</v>
      </c>
      <c r="AF68" s="101">
        <f>$B68*$C68*(AF!AF68*blpkm*IFaf+RTF!AF68*blpkmrtf*IFrtf)</f>
        <v>0.56978447994294013</v>
      </c>
      <c r="AG68" s="101">
        <f>$B68*$C68*(AF!AG68*blpkm*IFaf+RTF!AG68*blpkmrtf*IFrtf)</f>
        <v>0.56978447994294013</v>
      </c>
      <c r="AH68" s="101">
        <f>$B68*$C68*(AF!AH68*blpkm*IFaf+RTF!AH68*blpkmrtf*IFrtf)</f>
        <v>0.56978447994294013</v>
      </c>
      <c r="AI68" s="101">
        <f>$B68*$C68*(AF!AI68*blpkm*IFaf+RTF!AI68*blpkmrtf*IFrtf)</f>
        <v>0.56978447994294013</v>
      </c>
      <c r="AJ68" s="101">
        <f>$B68*$C68*(AF!AJ68*blpkm*IFaf+RTF!AJ68*blpkmrtf*IFrtf)</f>
        <v>0.56978447994294013</v>
      </c>
      <c r="AK68" s="101">
        <f>$B68*$C68*(AF!AK68*blpkm*IFaf+RTF!AK68*blpkmrtf*IFrtf)</f>
        <v>0.56978447994294013</v>
      </c>
      <c r="AL68" s="101">
        <f>$B68*$C68*(AF!AL68*blpkm*IFaf+RTF!AL68*blpkmrtf*IFrtf)</f>
        <v>0.56978447994294013</v>
      </c>
      <c r="AM68" s="101">
        <f>$B68*$C68*(AF!AM68*blpkm*IFaf+RTF!AM68*blpkmrtf*IFrtf)</f>
        <v>0.56978447994294013</v>
      </c>
      <c r="AN68" s="101">
        <f>$B68*$C68*(AF!AN68*blpkm*IFaf+RTF!AN68*blpkmrtf*IFrtf)</f>
        <v>0.56978447994294013</v>
      </c>
      <c r="AO68" s="101">
        <f>$B68*$C68*(AF!AO68*blpkm*IFaf+RTF!AO68*blpkmrtf*IFrtf)</f>
        <v>0.56978447994294013</v>
      </c>
      <c r="AP68" s="101">
        <f>$B68*$C68*(AF!AP68*blpkm*IFaf+RTF!AP68*blpkmrtf*IFrtf)</f>
        <v>0.56978447994294013</v>
      </c>
      <c r="AQ68" s="101">
        <f>$B68*$C68*(AF!AQ68*blpkm*IFaf+RTF!AQ68*blpkmrtf*IFrtf)</f>
        <v>0.56978447994294013</v>
      </c>
      <c r="AR68" s="101">
        <f>$B68*$C68*(AF!AR68*blpkm*IFaf+RTF!AR68*blpkmrtf*IFrtf)</f>
        <v>0.56978447994294013</v>
      </c>
      <c r="AS68" s="101">
        <f>$B68*$C68*(AF!AS68*blpkm*IFaf+RTF!AS68*blpkmrtf*IFrtf)</f>
        <v>0.56978447994294013</v>
      </c>
      <c r="AT68" s="101">
        <f>$B68*$C68*(AF!AT68*blpkm*IFaf*(1-CV!AT$2)+RTF!AT68*blpkmrtf*IFrtf*(1-CV!AT$4))</f>
        <v>0.25721546101343562</v>
      </c>
      <c r="AU68" s="91"/>
      <c r="AV68" s="90"/>
      <c r="AW68" s="91"/>
      <c r="AX68" s="91"/>
      <c r="AY68" s="91"/>
      <c r="AZ68" s="91"/>
      <c r="BA68" s="91"/>
      <c r="BB68" s="91"/>
    </row>
    <row r="69" spans="1:54" x14ac:dyDescent="0.25">
      <c r="A69" s="91">
        <f>pipesizes!A62</f>
        <v>1800</v>
      </c>
      <c r="B69" s="94">
        <f>pipesizes!N62/1000</f>
        <v>32.305725253842681</v>
      </c>
      <c r="C69" s="95">
        <f>pipesizes!M62</f>
        <v>2470.4999999999995</v>
      </c>
      <c r="D69" s="101">
        <f>$B69*$C69*(AF!D69*blpkm*IFaf+RTF!D69*blpkmrtf*IFrtf)</f>
        <v>3560.1445544899325</v>
      </c>
      <c r="E69" s="101">
        <f>$B69*$C69*(AF!E69*blpkm*IFaf+RTF!E69*blpkmrtf*IFrtf)</f>
        <v>3560.1445544899325</v>
      </c>
      <c r="F69" s="101">
        <f>$B69*$C69*(AF!F69*blpkm*IFaf+RTF!F69*blpkmrtf*IFrtf)</f>
        <v>3560.1445544899325</v>
      </c>
      <c r="G69" s="101">
        <f>$B69*$C69*(AF!G69*blpkm*IFaf+RTF!G69*blpkmrtf*IFrtf)</f>
        <v>3560.1445544899325</v>
      </c>
      <c r="H69" s="101">
        <f>$B69*$C69*(AF!H69*blpkm*IFaf+RTF!H69*blpkmrtf*IFrtf)</f>
        <v>3560.1445544899325</v>
      </c>
      <c r="I69" s="101">
        <f>$B69*$C69*(AF!I69*blpkm*IFaf+RTF!I69*blpkmrtf*IFrtf)</f>
        <v>3560.1445544899325</v>
      </c>
      <c r="J69" s="101">
        <f>$B69*$C69*(AF!J69*blpkm*IFaf+RTF!J69*blpkmrtf*IFrtf)</f>
        <v>3560.1445544899325</v>
      </c>
      <c r="K69" s="101">
        <f>$B69*$C69*(AF!K69*blpkm*IFaf+RTF!K69*blpkmrtf*IFrtf)</f>
        <v>3560.1445544899325</v>
      </c>
      <c r="L69" s="101">
        <f>$B69*$C69*(AF!L69*blpkm*IFaf+RTF!L69*blpkmrtf*IFrtf)</f>
        <v>3560.1445544899325</v>
      </c>
      <c r="M69" s="101">
        <f>$B69*$C69*(AF!M69*blpkm*IFaf+RTF!M69*blpkmrtf*IFrtf)</f>
        <v>3560.1445544899325</v>
      </c>
      <c r="N69" s="101">
        <f>$B69*$C69*(AF!N69*blpkm*IFaf+RTF!N69*blpkmrtf*IFrtf)</f>
        <v>3560.1445544899325</v>
      </c>
      <c r="O69" s="101">
        <f>$B69*$C69*(AF!O69*blpkm*IFaf+RTF!O69*blpkmrtf*IFrtf)</f>
        <v>3560.1445544899325</v>
      </c>
      <c r="P69" s="101">
        <f>$B69*$C69*(AF!P69*blpkm*IFaf+RTF!P69*blpkmrtf*IFrtf)</f>
        <v>3560.1445544899325</v>
      </c>
      <c r="Q69" s="101">
        <f>$B69*$C69*(AF!Q69*blpkm*IFaf+RTF!Q69*blpkmrtf*IFrtf)</f>
        <v>3560.1445544899325</v>
      </c>
      <c r="R69" s="101">
        <f>$B69*$C69*(AF!R69*blpkm*IFaf+RTF!R69*blpkmrtf*IFrtf)</f>
        <v>3560.1445544899325</v>
      </c>
      <c r="S69" s="101">
        <f>$B69*$C69*(AF!S69*blpkm*IFaf+RTF!S69*blpkmrtf*IFrtf)</f>
        <v>3560.1445544899325</v>
      </c>
      <c r="T69" s="101">
        <f>$B69*$C69*(AF!T69*blpkm*IFaf+RTF!T69*blpkmrtf*IFrtf)</f>
        <v>3560.1445544899325</v>
      </c>
      <c r="U69" s="101">
        <f>$B69*$C69*(AF!U69*blpkm*IFaf+RTF!U69*blpkmrtf*IFrtf)</f>
        <v>3560.1445544899325</v>
      </c>
      <c r="V69" s="101">
        <f>$B69*$C69*(AF!V69*blpkm*IFaf+RTF!V69*blpkmrtf*IFrtf)</f>
        <v>3560.1445544899325</v>
      </c>
      <c r="W69" s="101">
        <f>$B69*$C69*(AF!W69*blpkm*IFaf+RTF!W69*blpkmrtf*IFrtf)</f>
        <v>3560.1445544899325</v>
      </c>
      <c r="X69" s="101">
        <f>$B69*$C69*(AF!X69*blpkm*IFaf+RTF!X69*blpkmrtf*IFrtf)</f>
        <v>3560.1445544899325</v>
      </c>
      <c r="Y69" s="101">
        <f>$B69*$C69*(AF!Y69*blpkm*IFaf+RTF!Y69*blpkmrtf*IFrtf)</f>
        <v>3560.1445544899325</v>
      </c>
      <c r="Z69" s="101">
        <f>$B69*$C69*(AF!Z69*blpkm*IFaf+RTF!Z69*blpkmrtf*IFrtf)</f>
        <v>3560.1445544899325</v>
      </c>
      <c r="AA69" s="101">
        <f>$B69*$C69*(AF!AA69*blpkm*IFaf+RTF!AA69*blpkmrtf*IFrtf)</f>
        <v>3560.1445544899325</v>
      </c>
      <c r="AB69" s="101">
        <f>$B69*$C69*(AF!AB69*blpkm*IFaf+RTF!AB69*blpkmrtf*IFrtf)</f>
        <v>3560.1445544899325</v>
      </c>
      <c r="AC69" s="101">
        <f>$B69*$C69*(AF!AC69*blpkm*IFaf+RTF!AC69*blpkmrtf*IFrtf)</f>
        <v>3560.1445544899325</v>
      </c>
      <c r="AD69" s="101">
        <f>$B69*$C69*(AF!AD69*blpkm*IFaf+RTF!AD69*blpkmrtf*IFrtf)</f>
        <v>3560.1445544899325</v>
      </c>
      <c r="AE69" s="101">
        <f>$B69*$C69*(AF!AE69*blpkm*IFaf+RTF!AE69*blpkmrtf*IFrtf)</f>
        <v>3560.1445544899325</v>
      </c>
      <c r="AF69" s="101">
        <f>$B69*$C69*(AF!AF69*blpkm*IFaf+RTF!AF69*blpkmrtf*IFrtf)</f>
        <v>3560.1445544899325</v>
      </c>
      <c r="AG69" s="101">
        <f>$B69*$C69*(AF!AG69*blpkm*IFaf+RTF!AG69*blpkmrtf*IFrtf)</f>
        <v>3560.1445544899325</v>
      </c>
      <c r="AH69" s="101">
        <f>$B69*$C69*(AF!AH69*blpkm*IFaf+RTF!AH69*blpkmrtf*IFrtf)</f>
        <v>3560.1445544899325</v>
      </c>
      <c r="AI69" s="101">
        <f>$B69*$C69*(AF!AI69*blpkm*IFaf+RTF!AI69*blpkmrtf*IFrtf)</f>
        <v>3560.1445544899325</v>
      </c>
      <c r="AJ69" s="101">
        <f>$B69*$C69*(AF!AJ69*blpkm*IFaf+RTF!AJ69*blpkmrtf*IFrtf)</f>
        <v>3560.1445544899325</v>
      </c>
      <c r="AK69" s="101">
        <f>$B69*$C69*(AF!AK69*blpkm*IFaf+RTF!AK69*blpkmrtf*IFrtf)</f>
        <v>3560.1445544899325</v>
      </c>
      <c r="AL69" s="101">
        <f>$B69*$C69*(AF!AL69*blpkm*IFaf+RTF!AL69*blpkmrtf*IFrtf)</f>
        <v>3560.1445544899325</v>
      </c>
      <c r="AM69" s="101">
        <f>$B69*$C69*(AF!AM69*blpkm*IFaf+RTF!AM69*blpkmrtf*IFrtf)</f>
        <v>3560.1445544899325</v>
      </c>
      <c r="AN69" s="101">
        <f>$B69*$C69*(AF!AN69*blpkm*IFaf+RTF!AN69*blpkmrtf*IFrtf)</f>
        <v>3560.1445544899325</v>
      </c>
      <c r="AO69" s="101">
        <f>$B69*$C69*(AF!AO69*blpkm*IFaf+RTF!AO69*blpkmrtf*IFrtf)</f>
        <v>3560.1445544899325</v>
      </c>
      <c r="AP69" s="101">
        <f>$B69*$C69*(AF!AP69*blpkm*IFaf+RTF!AP69*blpkmrtf*IFrtf)</f>
        <v>3560.1445544899325</v>
      </c>
      <c r="AQ69" s="101">
        <f>$B69*$C69*(AF!AQ69*blpkm*IFaf+RTF!AQ69*blpkmrtf*IFrtf)</f>
        <v>3560.1445544899325</v>
      </c>
      <c r="AR69" s="101">
        <f>$B69*$C69*(AF!AR69*blpkm*IFaf+RTF!AR69*blpkmrtf*IFrtf)</f>
        <v>3560.1445544899325</v>
      </c>
      <c r="AS69" s="101">
        <f>$B69*$C69*(AF!AS69*blpkm*IFaf+RTF!AS69*blpkmrtf*IFrtf)</f>
        <v>3560.1445544899325</v>
      </c>
      <c r="AT69" s="101">
        <f>$B69*$C69*(AF!AT69*blpkm*IFaf*(1-CV!AT$2)+RTF!AT69*blpkmrtf*IFrtf*(1-CV!AT$4))</f>
        <v>1607.1413930918295</v>
      </c>
      <c r="AU69" s="91"/>
      <c r="AV69" s="90"/>
      <c r="AW69" s="91"/>
      <c r="AX69" s="91"/>
      <c r="AY69" s="91"/>
      <c r="AZ69" s="91"/>
      <c r="BA69" s="91"/>
      <c r="BB69" s="91"/>
    </row>
    <row r="70" spans="1:54" x14ac:dyDescent="0.25">
      <c r="A70" s="91">
        <f>pipesizes!A63</f>
        <v>2100</v>
      </c>
      <c r="B70" s="94">
        <f>pipesizes!N63/1000</f>
        <v>16.47282740436281</v>
      </c>
      <c r="C70" s="95">
        <f>pipesizes!M63</f>
        <v>3362.625</v>
      </c>
      <c r="D70" s="101">
        <f>$B70*$C70*(AF!D70*blpkm*IFaf+RTF!D70*blpkmrtf*IFrtf)</f>
        <v>2470.869817169837</v>
      </c>
      <c r="E70" s="101">
        <f>$B70*$C70*(AF!E70*blpkm*IFaf+RTF!E70*blpkmrtf*IFrtf)</f>
        <v>2470.869817169837</v>
      </c>
      <c r="F70" s="101">
        <f>$B70*$C70*(AF!F70*blpkm*IFaf+RTF!F70*blpkmrtf*IFrtf)</f>
        <v>2470.869817169837</v>
      </c>
      <c r="G70" s="101">
        <f>$B70*$C70*(AF!G70*blpkm*IFaf+RTF!G70*blpkmrtf*IFrtf)</f>
        <v>2470.869817169837</v>
      </c>
      <c r="H70" s="101">
        <f>$B70*$C70*(AF!H70*blpkm*IFaf+RTF!H70*blpkmrtf*IFrtf)</f>
        <v>2470.869817169837</v>
      </c>
      <c r="I70" s="101">
        <f>$B70*$C70*(AF!I70*blpkm*IFaf+RTF!I70*blpkmrtf*IFrtf)</f>
        <v>2470.869817169837</v>
      </c>
      <c r="J70" s="101">
        <f>$B70*$C70*(AF!J70*blpkm*IFaf+RTF!J70*blpkmrtf*IFrtf)</f>
        <v>2470.869817169837</v>
      </c>
      <c r="K70" s="101">
        <f>$B70*$C70*(AF!K70*blpkm*IFaf+RTF!K70*blpkmrtf*IFrtf)</f>
        <v>2470.869817169837</v>
      </c>
      <c r="L70" s="101">
        <f>$B70*$C70*(AF!L70*blpkm*IFaf+RTF!L70*blpkmrtf*IFrtf)</f>
        <v>2470.869817169837</v>
      </c>
      <c r="M70" s="101">
        <f>$B70*$C70*(AF!M70*blpkm*IFaf+RTF!M70*blpkmrtf*IFrtf)</f>
        <v>2470.869817169837</v>
      </c>
      <c r="N70" s="101">
        <f>$B70*$C70*(AF!N70*blpkm*IFaf+RTF!N70*blpkmrtf*IFrtf)</f>
        <v>2470.869817169837</v>
      </c>
      <c r="O70" s="101">
        <f>$B70*$C70*(AF!O70*blpkm*IFaf+RTF!O70*blpkmrtf*IFrtf)</f>
        <v>2470.869817169837</v>
      </c>
      <c r="P70" s="101">
        <f>$B70*$C70*(AF!P70*blpkm*IFaf+RTF!P70*blpkmrtf*IFrtf)</f>
        <v>2470.869817169837</v>
      </c>
      <c r="Q70" s="101">
        <f>$B70*$C70*(AF!Q70*blpkm*IFaf+RTF!Q70*blpkmrtf*IFrtf)</f>
        <v>2470.869817169837</v>
      </c>
      <c r="R70" s="101">
        <f>$B70*$C70*(AF!R70*blpkm*IFaf+RTF!R70*blpkmrtf*IFrtf)</f>
        <v>2470.869817169837</v>
      </c>
      <c r="S70" s="101">
        <f>$B70*$C70*(AF!S70*blpkm*IFaf+RTF!S70*blpkmrtf*IFrtf)</f>
        <v>2470.869817169837</v>
      </c>
      <c r="T70" s="101">
        <f>$B70*$C70*(AF!T70*blpkm*IFaf+RTF!T70*blpkmrtf*IFrtf)</f>
        <v>2470.869817169837</v>
      </c>
      <c r="U70" s="101">
        <f>$B70*$C70*(AF!U70*blpkm*IFaf+RTF!U70*blpkmrtf*IFrtf)</f>
        <v>2470.869817169837</v>
      </c>
      <c r="V70" s="101">
        <f>$B70*$C70*(AF!V70*blpkm*IFaf+RTF!V70*blpkmrtf*IFrtf)</f>
        <v>2470.869817169837</v>
      </c>
      <c r="W70" s="101">
        <f>$B70*$C70*(AF!W70*blpkm*IFaf+RTF!W70*blpkmrtf*IFrtf)</f>
        <v>2470.869817169837</v>
      </c>
      <c r="X70" s="101">
        <f>$B70*$C70*(AF!X70*blpkm*IFaf+RTF!X70*blpkmrtf*IFrtf)</f>
        <v>2470.869817169837</v>
      </c>
      <c r="Y70" s="101">
        <f>$B70*$C70*(AF!Y70*blpkm*IFaf+RTF!Y70*blpkmrtf*IFrtf)</f>
        <v>2470.869817169837</v>
      </c>
      <c r="Z70" s="101">
        <f>$B70*$C70*(AF!Z70*blpkm*IFaf+RTF!Z70*blpkmrtf*IFrtf)</f>
        <v>2470.869817169837</v>
      </c>
      <c r="AA70" s="101">
        <f>$B70*$C70*(AF!AA70*blpkm*IFaf+RTF!AA70*blpkmrtf*IFrtf)</f>
        <v>2470.869817169837</v>
      </c>
      <c r="AB70" s="101">
        <f>$B70*$C70*(AF!AB70*blpkm*IFaf+RTF!AB70*blpkmrtf*IFrtf)</f>
        <v>2470.869817169837</v>
      </c>
      <c r="AC70" s="101">
        <f>$B70*$C70*(AF!AC70*blpkm*IFaf+RTF!AC70*blpkmrtf*IFrtf)</f>
        <v>2470.869817169837</v>
      </c>
      <c r="AD70" s="101">
        <f>$B70*$C70*(AF!AD70*blpkm*IFaf+RTF!AD70*blpkmrtf*IFrtf)</f>
        <v>2470.869817169837</v>
      </c>
      <c r="AE70" s="101">
        <f>$B70*$C70*(AF!AE70*blpkm*IFaf+RTF!AE70*blpkmrtf*IFrtf)</f>
        <v>2470.869817169837</v>
      </c>
      <c r="AF70" s="101">
        <f>$B70*$C70*(AF!AF70*blpkm*IFaf+RTF!AF70*blpkmrtf*IFrtf)</f>
        <v>2470.869817169837</v>
      </c>
      <c r="AG70" s="101">
        <f>$B70*$C70*(AF!AG70*blpkm*IFaf+RTF!AG70*blpkmrtf*IFrtf)</f>
        <v>2470.869817169837</v>
      </c>
      <c r="AH70" s="101">
        <f>$B70*$C70*(AF!AH70*blpkm*IFaf+RTF!AH70*blpkmrtf*IFrtf)</f>
        <v>2470.869817169837</v>
      </c>
      <c r="AI70" s="101">
        <f>$B70*$C70*(AF!AI70*blpkm*IFaf+RTF!AI70*blpkmrtf*IFrtf)</f>
        <v>2470.869817169837</v>
      </c>
      <c r="AJ70" s="101">
        <f>$B70*$C70*(AF!AJ70*blpkm*IFaf+RTF!AJ70*blpkmrtf*IFrtf)</f>
        <v>2470.869817169837</v>
      </c>
      <c r="AK70" s="101">
        <f>$B70*$C70*(AF!AK70*blpkm*IFaf+RTF!AK70*blpkmrtf*IFrtf)</f>
        <v>2470.869817169837</v>
      </c>
      <c r="AL70" s="101">
        <f>$B70*$C70*(AF!AL70*blpkm*IFaf+RTF!AL70*blpkmrtf*IFrtf)</f>
        <v>2470.869817169837</v>
      </c>
      <c r="AM70" s="101">
        <f>$B70*$C70*(AF!AM70*blpkm*IFaf+RTF!AM70*blpkmrtf*IFrtf)</f>
        <v>2470.869817169837</v>
      </c>
      <c r="AN70" s="101">
        <f>$B70*$C70*(AF!AN70*blpkm*IFaf+RTF!AN70*blpkmrtf*IFrtf)</f>
        <v>2470.869817169837</v>
      </c>
      <c r="AO70" s="101">
        <f>$B70*$C70*(AF!AO70*blpkm*IFaf+RTF!AO70*blpkmrtf*IFrtf)</f>
        <v>2470.869817169837</v>
      </c>
      <c r="AP70" s="101">
        <f>$B70*$C70*(AF!AP70*blpkm*IFaf+RTF!AP70*blpkmrtf*IFrtf)</f>
        <v>2470.869817169837</v>
      </c>
      <c r="AQ70" s="101">
        <f>$B70*$C70*(AF!AQ70*blpkm*IFaf+RTF!AQ70*blpkmrtf*IFrtf)</f>
        <v>2470.869817169837</v>
      </c>
      <c r="AR70" s="101">
        <f>$B70*$C70*(AF!AR70*blpkm*IFaf+RTF!AR70*blpkmrtf*IFrtf)</f>
        <v>2470.869817169837</v>
      </c>
      <c r="AS70" s="101">
        <f>$B70*$C70*(AF!AS70*blpkm*IFaf+RTF!AS70*blpkmrtf*IFrtf)</f>
        <v>2470.869817169837</v>
      </c>
      <c r="AT70" s="101">
        <f>$B70*$C70*(AF!AT70*blpkm*IFaf*(1-CV!AT$2)+RTF!AT70*blpkmrtf*IFrtf*(1-CV!AT$4))</f>
        <v>1115.4145848113808</v>
      </c>
      <c r="AU70" s="91"/>
      <c r="AV70" s="90"/>
      <c r="AW70" s="91"/>
      <c r="AX70" s="91"/>
      <c r="AY70" s="91"/>
      <c r="AZ70" s="91"/>
      <c r="BA70" s="91"/>
      <c r="BB70" s="91"/>
    </row>
    <row r="71" spans="1:54" x14ac:dyDescent="0.25">
      <c r="A71" s="91">
        <f>pipesizes!A64</f>
        <v>2400</v>
      </c>
      <c r="B71" s="94">
        <f>pipesizes!N64/1000</f>
        <v>8.558145199645919</v>
      </c>
      <c r="C71" s="95">
        <f>pipesizes!M64</f>
        <v>4392</v>
      </c>
      <c r="D71" s="101">
        <f>$B71*$C71*(AF!D71*blpkm*IFaf+RTF!D71*blpkmrtf*IFrtf)</f>
        <v>1676.660993039965</v>
      </c>
      <c r="E71" s="101">
        <f>$B71*$C71*(AF!E71*blpkm*IFaf+RTF!E71*blpkmrtf*IFrtf)</f>
        <v>1676.660993039965</v>
      </c>
      <c r="F71" s="101">
        <f>$B71*$C71*(AF!F71*blpkm*IFaf+RTF!F71*blpkmrtf*IFrtf)</f>
        <v>1676.660993039965</v>
      </c>
      <c r="G71" s="101">
        <f>$B71*$C71*(AF!G71*blpkm*IFaf+RTF!G71*blpkmrtf*IFrtf)</f>
        <v>1676.660993039965</v>
      </c>
      <c r="H71" s="101">
        <f>$B71*$C71*(AF!H71*blpkm*IFaf+RTF!H71*blpkmrtf*IFrtf)</f>
        <v>1676.660993039965</v>
      </c>
      <c r="I71" s="101">
        <f>$B71*$C71*(AF!I71*blpkm*IFaf+RTF!I71*blpkmrtf*IFrtf)</f>
        <v>1676.660993039965</v>
      </c>
      <c r="J71" s="101">
        <f>$B71*$C71*(AF!J71*blpkm*IFaf+RTF!J71*blpkmrtf*IFrtf)</f>
        <v>1676.660993039965</v>
      </c>
      <c r="K71" s="101">
        <f>$B71*$C71*(AF!K71*blpkm*IFaf+RTF!K71*blpkmrtf*IFrtf)</f>
        <v>1676.660993039965</v>
      </c>
      <c r="L71" s="101">
        <f>$B71*$C71*(AF!L71*blpkm*IFaf+RTF!L71*blpkmrtf*IFrtf)</f>
        <v>1676.660993039965</v>
      </c>
      <c r="M71" s="101">
        <f>$B71*$C71*(AF!M71*blpkm*IFaf+RTF!M71*blpkmrtf*IFrtf)</f>
        <v>1676.660993039965</v>
      </c>
      <c r="N71" s="101">
        <f>$B71*$C71*(AF!N71*blpkm*IFaf+RTF!N71*blpkmrtf*IFrtf)</f>
        <v>1676.660993039965</v>
      </c>
      <c r="O71" s="101">
        <f>$B71*$C71*(AF!O71*blpkm*IFaf+RTF!O71*blpkmrtf*IFrtf)</f>
        <v>1676.660993039965</v>
      </c>
      <c r="P71" s="101">
        <f>$B71*$C71*(AF!P71*blpkm*IFaf+RTF!P71*blpkmrtf*IFrtf)</f>
        <v>1676.660993039965</v>
      </c>
      <c r="Q71" s="101">
        <f>$B71*$C71*(AF!Q71*blpkm*IFaf+RTF!Q71*blpkmrtf*IFrtf)</f>
        <v>1676.660993039965</v>
      </c>
      <c r="R71" s="101">
        <f>$B71*$C71*(AF!R71*blpkm*IFaf+RTF!R71*blpkmrtf*IFrtf)</f>
        <v>1676.660993039965</v>
      </c>
      <c r="S71" s="101">
        <f>$B71*$C71*(AF!S71*blpkm*IFaf+RTF!S71*blpkmrtf*IFrtf)</f>
        <v>1676.660993039965</v>
      </c>
      <c r="T71" s="101">
        <f>$B71*$C71*(AF!T71*blpkm*IFaf+RTF!T71*blpkmrtf*IFrtf)</f>
        <v>1676.660993039965</v>
      </c>
      <c r="U71" s="101">
        <f>$B71*$C71*(AF!U71*blpkm*IFaf+RTF!U71*blpkmrtf*IFrtf)</f>
        <v>1676.660993039965</v>
      </c>
      <c r="V71" s="101">
        <f>$B71*$C71*(AF!V71*blpkm*IFaf+RTF!V71*blpkmrtf*IFrtf)</f>
        <v>1676.660993039965</v>
      </c>
      <c r="W71" s="101">
        <f>$B71*$C71*(AF!W71*blpkm*IFaf+RTF!W71*blpkmrtf*IFrtf)</f>
        <v>1676.660993039965</v>
      </c>
      <c r="X71" s="101">
        <f>$B71*$C71*(AF!X71*blpkm*IFaf+RTF!X71*blpkmrtf*IFrtf)</f>
        <v>1676.660993039965</v>
      </c>
      <c r="Y71" s="101">
        <f>$B71*$C71*(AF!Y71*blpkm*IFaf+RTF!Y71*blpkmrtf*IFrtf)</f>
        <v>1676.660993039965</v>
      </c>
      <c r="Z71" s="101">
        <f>$B71*$C71*(AF!Z71*blpkm*IFaf+RTF!Z71*blpkmrtf*IFrtf)</f>
        <v>1676.660993039965</v>
      </c>
      <c r="AA71" s="101">
        <f>$B71*$C71*(AF!AA71*blpkm*IFaf+RTF!AA71*blpkmrtf*IFrtf)</f>
        <v>1676.660993039965</v>
      </c>
      <c r="AB71" s="101">
        <f>$B71*$C71*(AF!AB71*blpkm*IFaf+RTF!AB71*blpkmrtf*IFrtf)</f>
        <v>1676.660993039965</v>
      </c>
      <c r="AC71" s="101">
        <f>$B71*$C71*(AF!AC71*blpkm*IFaf+RTF!AC71*blpkmrtf*IFrtf)</f>
        <v>1676.660993039965</v>
      </c>
      <c r="AD71" s="101">
        <f>$B71*$C71*(AF!AD71*blpkm*IFaf+RTF!AD71*blpkmrtf*IFrtf)</f>
        <v>1676.660993039965</v>
      </c>
      <c r="AE71" s="101">
        <f>$B71*$C71*(AF!AE71*blpkm*IFaf+RTF!AE71*blpkmrtf*IFrtf)</f>
        <v>1676.660993039965</v>
      </c>
      <c r="AF71" s="101">
        <f>$B71*$C71*(AF!AF71*blpkm*IFaf+RTF!AF71*blpkmrtf*IFrtf)</f>
        <v>1676.660993039965</v>
      </c>
      <c r="AG71" s="101">
        <f>$B71*$C71*(AF!AG71*blpkm*IFaf+RTF!AG71*blpkmrtf*IFrtf)</f>
        <v>1676.660993039965</v>
      </c>
      <c r="AH71" s="101">
        <f>$B71*$C71*(AF!AH71*blpkm*IFaf+RTF!AH71*blpkmrtf*IFrtf)</f>
        <v>1676.660993039965</v>
      </c>
      <c r="AI71" s="101">
        <f>$B71*$C71*(AF!AI71*blpkm*IFaf+RTF!AI71*blpkmrtf*IFrtf)</f>
        <v>1676.660993039965</v>
      </c>
      <c r="AJ71" s="101">
        <f>$B71*$C71*(AF!AJ71*blpkm*IFaf+RTF!AJ71*blpkmrtf*IFrtf)</f>
        <v>1676.660993039965</v>
      </c>
      <c r="AK71" s="101">
        <f>$B71*$C71*(AF!AK71*blpkm*IFaf+RTF!AK71*blpkmrtf*IFrtf)</f>
        <v>1676.660993039965</v>
      </c>
      <c r="AL71" s="101">
        <f>$B71*$C71*(AF!AL71*blpkm*IFaf+RTF!AL71*blpkmrtf*IFrtf)</f>
        <v>1676.660993039965</v>
      </c>
      <c r="AM71" s="101">
        <f>$B71*$C71*(AF!AM71*blpkm*IFaf+RTF!AM71*blpkmrtf*IFrtf)</f>
        <v>1676.660993039965</v>
      </c>
      <c r="AN71" s="101">
        <f>$B71*$C71*(AF!AN71*blpkm*IFaf+RTF!AN71*blpkmrtf*IFrtf)</f>
        <v>1676.660993039965</v>
      </c>
      <c r="AO71" s="101">
        <f>$B71*$C71*(AF!AO71*blpkm*IFaf+RTF!AO71*blpkmrtf*IFrtf)</f>
        <v>1676.660993039965</v>
      </c>
      <c r="AP71" s="101">
        <f>$B71*$C71*(AF!AP71*blpkm*IFaf+RTF!AP71*blpkmrtf*IFrtf)</f>
        <v>1676.660993039965</v>
      </c>
      <c r="AQ71" s="101">
        <f>$B71*$C71*(AF!AQ71*blpkm*IFaf+RTF!AQ71*blpkmrtf*IFrtf)</f>
        <v>1676.660993039965</v>
      </c>
      <c r="AR71" s="101">
        <f>$B71*$C71*(AF!AR71*blpkm*IFaf+RTF!AR71*blpkmrtf*IFrtf)</f>
        <v>1676.660993039965</v>
      </c>
      <c r="AS71" s="101">
        <f>$B71*$C71*(AF!AS71*blpkm*IFaf+RTF!AS71*blpkmrtf*IFrtf)</f>
        <v>1676.660993039965</v>
      </c>
      <c r="AT71" s="101">
        <f>$B71*$C71*(AF!AT71*blpkm*IFaf*(1-CV!AT$2)+RTF!AT71*blpkmrtf*IFrtf*(1-CV!AT$4))</f>
        <v>756.88816643655741</v>
      </c>
      <c r="AU71" s="91"/>
      <c r="AV71" s="90"/>
      <c r="AW71" s="91"/>
      <c r="AX71" s="91"/>
      <c r="AY71" s="91"/>
      <c r="AZ71" s="91"/>
      <c r="BA71" s="91"/>
      <c r="BB71" s="91"/>
    </row>
    <row r="72" spans="1:54" x14ac:dyDescent="0.25">
      <c r="A72" s="91">
        <f>pipesizes!A65</f>
        <v>2475</v>
      </c>
      <c r="B72" s="94">
        <f>pipesizes!N65/1000</f>
        <v>16.037385453822978</v>
      </c>
      <c r="C72" s="95">
        <f>pipesizes!M65</f>
        <v>4670.7890625</v>
      </c>
      <c r="D72" s="101">
        <f>$B72*$C72*(AF!D72*blpkm*IFaf+RTF!D72*blpkmrtf*IFrtf)</f>
        <v>3341.3894785723796</v>
      </c>
      <c r="E72" s="101">
        <f>$B72*$C72*(AF!E72*blpkm*IFaf+RTF!E72*blpkmrtf*IFrtf)</f>
        <v>3341.3894785723796</v>
      </c>
      <c r="F72" s="101">
        <f>$B72*$C72*(AF!F72*blpkm*IFaf+RTF!F72*blpkmrtf*IFrtf)</f>
        <v>3341.3894785723796</v>
      </c>
      <c r="G72" s="101">
        <f>$B72*$C72*(AF!G72*blpkm*IFaf+RTF!G72*blpkmrtf*IFrtf)</f>
        <v>3341.3894785723796</v>
      </c>
      <c r="H72" s="101">
        <f>$B72*$C72*(AF!H72*blpkm*IFaf+RTF!H72*blpkmrtf*IFrtf)</f>
        <v>3341.3894785723796</v>
      </c>
      <c r="I72" s="101">
        <f>$B72*$C72*(AF!I72*blpkm*IFaf+RTF!I72*blpkmrtf*IFrtf)</f>
        <v>3341.3894785723796</v>
      </c>
      <c r="J72" s="101">
        <f>$B72*$C72*(AF!J72*blpkm*IFaf+RTF!J72*blpkmrtf*IFrtf)</f>
        <v>3341.3894785723796</v>
      </c>
      <c r="K72" s="101">
        <f>$B72*$C72*(AF!K72*blpkm*IFaf+RTF!K72*blpkmrtf*IFrtf)</f>
        <v>3341.3894785723796</v>
      </c>
      <c r="L72" s="101">
        <f>$B72*$C72*(AF!L72*blpkm*IFaf+RTF!L72*blpkmrtf*IFrtf)</f>
        <v>3341.3894785723796</v>
      </c>
      <c r="M72" s="101">
        <f>$B72*$C72*(AF!M72*blpkm*IFaf+RTF!M72*blpkmrtf*IFrtf)</f>
        <v>3341.3894785723796</v>
      </c>
      <c r="N72" s="101">
        <f>$B72*$C72*(AF!N72*blpkm*IFaf+RTF!N72*blpkmrtf*IFrtf)</f>
        <v>3341.3894785723796</v>
      </c>
      <c r="O72" s="101">
        <f>$B72*$C72*(AF!O72*blpkm*IFaf+RTF!O72*blpkmrtf*IFrtf)</f>
        <v>3341.3894785723796</v>
      </c>
      <c r="P72" s="101">
        <f>$B72*$C72*(AF!P72*blpkm*IFaf+RTF!P72*blpkmrtf*IFrtf)</f>
        <v>3341.3894785723796</v>
      </c>
      <c r="Q72" s="101">
        <f>$B72*$C72*(AF!Q72*blpkm*IFaf+RTF!Q72*blpkmrtf*IFrtf)</f>
        <v>3341.3894785723796</v>
      </c>
      <c r="R72" s="101">
        <f>$B72*$C72*(AF!R72*blpkm*IFaf+RTF!R72*blpkmrtf*IFrtf)</f>
        <v>3341.3894785723796</v>
      </c>
      <c r="S72" s="101">
        <f>$B72*$C72*(AF!S72*blpkm*IFaf+RTF!S72*blpkmrtf*IFrtf)</f>
        <v>3341.3894785723796</v>
      </c>
      <c r="T72" s="101">
        <f>$B72*$C72*(AF!T72*blpkm*IFaf+RTF!T72*blpkmrtf*IFrtf)</f>
        <v>3341.3894785723796</v>
      </c>
      <c r="U72" s="101">
        <f>$B72*$C72*(AF!U72*blpkm*IFaf+RTF!U72*blpkmrtf*IFrtf)</f>
        <v>3341.3894785723796</v>
      </c>
      <c r="V72" s="101">
        <f>$B72*$C72*(AF!V72*blpkm*IFaf+RTF!V72*blpkmrtf*IFrtf)</f>
        <v>3341.3894785723796</v>
      </c>
      <c r="W72" s="101">
        <f>$B72*$C72*(AF!W72*blpkm*IFaf+RTF!W72*blpkmrtf*IFrtf)</f>
        <v>3341.3894785723796</v>
      </c>
      <c r="X72" s="101">
        <f>$B72*$C72*(AF!X72*blpkm*IFaf+RTF!X72*blpkmrtf*IFrtf)</f>
        <v>3341.3894785723796</v>
      </c>
      <c r="Y72" s="101">
        <f>$B72*$C72*(AF!Y72*blpkm*IFaf+RTF!Y72*blpkmrtf*IFrtf)</f>
        <v>3341.3894785723796</v>
      </c>
      <c r="Z72" s="101">
        <f>$B72*$C72*(AF!Z72*blpkm*IFaf+RTF!Z72*blpkmrtf*IFrtf)</f>
        <v>3341.3894785723796</v>
      </c>
      <c r="AA72" s="101">
        <f>$B72*$C72*(AF!AA72*blpkm*IFaf+RTF!AA72*blpkmrtf*IFrtf)</f>
        <v>3341.3894785723796</v>
      </c>
      <c r="AB72" s="101">
        <f>$B72*$C72*(AF!AB72*blpkm*IFaf+RTF!AB72*blpkmrtf*IFrtf)</f>
        <v>3341.3894785723796</v>
      </c>
      <c r="AC72" s="101">
        <f>$B72*$C72*(AF!AC72*blpkm*IFaf+RTF!AC72*blpkmrtf*IFrtf)</f>
        <v>3341.3894785723796</v>
      </c>
      <c r="AD72" s="101">
        <f>$B72*$C72*(AF!AD72*blpkm*IFaf+RTF!AD72*blpkmrtf*IFrtf)</f>
        <v>3341.3894785723796</v>
      </c>
      <c r="AE72" s="101">
        <f>$B72*$C72*(AF!AE72*blpkm*IFaf+RTF!AE72*blpkmrtf*IFrtf)</f>
        <v>3341.3894785723796</v>
      </c>
      <c r="AF72" s="101">
        <f>$B72*$C72*(AF!AF72*blpkm*IFaf+RTF!AF72*blpkmrtf*IFrtf)</f>
        <v>3341.3894785723796</v>
      </c>
      <c r="AG72" s="101">
        <f>$B72*$C72*(AF!AG72*blpkm*IFaf+RTF!AG72*blpkmrtf*IFrtf)</f>
        <v>3341.3894785723796</v>
      </c>
      <c r="AH72" s="101">
        <f>$B72*$C72*(AF!AH72*blpkm*IFaf+RTF!AH72*blpkmrtf*IFrtf)</f>
        <v>3341.3894785723796</v>
      </c>
      <c r="AI72" s="101">
        <f>$B72*$C72*(AF!AI72*blpkm*IFaf+RTF!AI72*blpkmrtf*IFrtf)</f>
        <v>3341.3894785723796</v>
      </c>
      <c r="AJ72" s="101">
        <f>$B72*$C72*(AF!AJ72*blpkm*IFaf+RTF!AJ72*blpkmrtf*IFrtf)</f>
        <v>3341.3894785723796</v>
      </c>
      <c r="AK72" s="101">
        <f>$B72*$C72*(AF!AK72*blpkm*IFaf+RTF!AK72*blpkmrtf*IFrtf)</f>
        <v>3341.3894785723796</v>
      </c>
      <c r="AL72" s="101">
        <f>$B72*$C72*(AF!AL72*blpkm*IFaf+RTF!AL72*blpkmrtf*IFrtf)</f>
        <v>3341.3894785723796</v>
      </c>
      <c r="AM72" s="101">
        <f>$B72*$C72*(AF!AM72*blpkm*IFaf+RTF!AM72*blpkmrtf*IFrtf)</f>
        <v>3341.3894785723796</v>
      </c>
      <c r="AN72" s="101">
        <f>$B72*$C72*(AF!AN72*blpkm*IFaf+RTF!AN72*blpkmrtf*IFrtf)</f>
        <v>3341.3894785723796</v>
      </c>
      <c r="AO72" s="101">
        <f>$B72*$C72*(AF!AO72*blpkm*IFaf+RTF!AO72*blpkmrtf*IFrtf)</f>
        <v>3341.3894785723796</v>
      </c>
      <c r="AP72" s="101">
        <f>$B72*$C72*(AF!AP72*blpkm*IFaf+RTF!AP72*blpkmrtf*IFrtf)</f>
        <v>3341.3894785723796</v>
      </c>
      <c r="AQ72" s="101">
        <f>$B72*$C72*(AF!AQ72*blpkm*IFaf+RTF!AQ72*blpkmrtf*IFrtf)</f>
        <v>3341.3894785723796</v>
      </c>
      <c r="AR72" s="101">
        <f>$B72*$C72*(AF!AR72*blpkm*IFaf+RTF!AR72*blpkmrtf*IFrtf)</f>
        <v>3341.3894785723796</v>
      </c>
      <c r="AS72" s="101">
        <f>$B72*$C72*(AF!AS72*blpkm*IFaf+RTF!AS72*blpkmrtf*IFrtf)</f>
        <v>3341.3894785723796</v>
      </c>
      <c r="AT72" s="101">
        <f>$B72*$C72*(AF!AT72*blpkm*IFaf*(1-CV!AT$2)+RTF!AT72*blpkmrtf*IFrtf*(1-CV!AT$4))</f>
        <v>1508.3896901553135</v>
      </c>
      <c r="AU72" s="91"/>
      <c r="AV72" s="90"/>
      <c r="AW72" s="91"/>
      <c r="AX72" s="91"/>
      <c r="AY72" s="91"/>
      <c r="AZ72" s="91"/>
      <c r="BA72" s="91"/>
      <c r="BB72" s="91"/>
    </row>
    <row r="73" spans="1:54" x14ac:dyDescent="0.25">
      <c r="A73" s="91">
        <f>pipesizes!A66</f>
        <v>3000</v>
      </c>
      <c r="B73" s="94">
        <f>pipesizes!N66/1000</f>
        <v>18.328992795054951</v>
      </c>
      <c r="C73" s="95">
        <f>pipesizes!M66</f>
        <v>6862.4999999999991</v>
      </c>
      <c r="D73" s="101">
        <f>$B73*$C73*(AF!D73*blpkm*IFaf+RTF!D73*blpkmrtf*IFrtf)</f>
        <v>5610.7928733879353</v>
      </c>
      <c r="E73" s="101">
        <f>$B73*$C73*(AF!E73*blpkm*IFaf+RTF!E73*blpkmrtf*IFrtf)</f>
        <v>5610.7928733879353</v>
      </c>
      <c r="F73" s="101">
        <f>$B73*$C73*(AF!F73*blpkm*IFaf+RTF!F73*blpkmrtf*IFrtf)</f>
        <v>5610.7928733879353</v>
      </c>
      <c r="G73" s="101">
        <f>$B73*$C73*(AF!G73*blpkm*IFaf+RTF!G73*blpkmrtf*IFrtf)</f>
        <v>5610.7928733879353</v>
      </c>
      <c r="H73" s="101">
        <f>$B73*$C73*(AF!H73*blpkm*IFaf+RTF!H73*blpkmrtf*IFrtf)</f>
        <v>5610.7928733879353</v>
      </c>
      <c r="I73" s="101">
        <f>$B73*$C73*(AF!I73*blpkm*IFaf+RTF!I73*blpkmrtf*IFrtf)</f>
        <v>5610.7928733879353</v>
      </c>
      <c r="J73" s="101">
        <f>$B73*$C73*(AF!J73*blpkm*IFaf+RTF!J73*blpkmrtf*IFrtf)</f>
        <v>5610.7928733879353</v>
      </c>
      <c r="K73" s="101">
        <f>$B73*$C73*(AF!K73*blpkm*IFaf+RTF!K73*blpkmrtf*IFrtf)</f>
        <v>5610.7928733879353</v>
      </c>
      <c r="L73" s="101">
        <f>$B73*$C73*(AF!L73*blpkm*IFaf+RTF!L73*blpkmrtf*IFrtf)</f>
        <v>5610.7928733879353</v>
      </c>
      <c r="M73" s="101">
        <f>$B73*$C73*(AF!M73*blpkm*IFaf+RTF!M73*blpkmrtf*IFrtf)</f>
        <v>5610.7928733879353</v>
      </c>
      <c r="N73" s="101">
        <f>$B73*$C73*(AF!N73*blpkm*IFaf+RTF!N73*blpkmrtf*IFrtf)</f>
        <v>5610.7928733879353</v>
      </c>
      <c r="O73" s="101">
        <f>$B73*$C73*(AF!O73*blpkm*IFaf+RTF!O73*blpkmrtf*IFrtf)</f>
        <v>5610.7928733879353</v>
      </c>
      <c r="P73" s="101">
        <f>$B73*$C73*(AF!P73*blpkm*IFaf+RTF!P73*blpkmrtf*IFrtf)</f>
        <v>5610.7928733879353</v>
      </c>
      <c r="Q73" s="101">
        <f>$B73*$C73*(AF!Q73*blpkm*IFaf+RTF!Q73*blpkmrtf*IFrtf)</f>
        <v>5610.7928733879353</v>
      </c>
      <c r="R73" s="101">
        <f>$B73*$C73*(AF!R73*blpkm*IFaf+RTF!R73*blpkmrtf*IFrtf)</f>
        <v>5610.7928733879353</v>
      </c>
      <c r="S73" s="101">
        <f>$B73*$C73*(AF!S73*blpkm*IFaf+RTF!S73*blpkmrtf*IFrtf)</f>
        <v>5610.7928733879353</v>
      </c>
      <c r="T73" s="101">
        <f>$B73*$C73*(AF!T73*blpkm*IFaf+RTF!T73*blpkmrtf*IFrtf)</f>
        <v>5610.7928733879353</v>
      </c>
      <c r="U73" s="101">
        <f>$B73*$C73*(AF!U73*blpkm*IFaf+RTF!U73*blpkmrtf*IFrtf)</f>
        <v>5610.7928733879353</v>
      </c>
      <c r="V73" s="101">
        <f>$B73*$C73*(AF!V73*blpkm*IFaf+RTF!V73*blpkmrtf*IFrtf)</f>
        <v>5610.7928733879353</v>
      </c>
      <c r="W73" s="101">
        <f>$B73*$C73*(AF!W73*blpkm*IFaf+RTF!W73*blpkmrtf*IFrtf)</f>
        <v>5610.7928733879353</v>
      </c>
      <c r="X73" s="101">
        <f>$B73*$C73*(AF!X73*blpkm*IFaf+RTF!X73*blpkmrtf*IFrtf)</f>
        <v>5610.7928733879353</v>
      </c>
      <c r="Y73" s="101">
        <f>$B73*$C73*(AF!Y73*blpkm*IFaf+RTF!Y73*blpkmrtf*IFrtf)</f>
        <v>5610.7928733879353</v>
      </c>
      <c r="Z73" s="101">
        <f>$B73*$C73*(AF!Z73*blpkm*IFaf+RTF!Z73*blpkmrtf*IFrtf)</f>
        <v>5610.7928733879353</v>
      </c>
      <c r="AA73" s="101">
        <f>$B73*$C73*(AF!AA73*blpkm*IFaf+RTF!AA73*blpkmrtf*IFrtf)</f>
        <v>5610.7928733879353</v>
      </c>
      <c r="AB73" s="101">
        <f>$B73*$C73*(AF!AB73*blpkm*IFaf+RTF!AB73*blpkmrtf*IFrtf)</f>
        <v>5610.7928733879353</v>
      </c>
      <c r="AC73" s="101">
        <f>$B73*$C73*(AF!AC73*blpkm*IFaf+RTF!AC73*blpkmrtf*IFrtf)</f>
        <v>5610.7928733879353</v>
      </c>
      <c r="AD73" s="101">
        <f>$B73*$C73*(AF!AD73*blpkm*IFaf+RTF!AD73*blpkmrtf*IFrtf)</f>
        <v>5610.7928733879353</v>
      </c>
      <c r="AE73" s="101">
        <f>$B73*$C73*(AF!AE73*blpkm*IFaf+RTF!AE73*blpkmrtf*IFrtf)</f>
        <v>5610.7928733879353</v>
      </c>
      <c r="AF73" s="101">
        <f>$B73*$C73*(AF!AF73*blpkm*IFaf+RTF!AF73*blpkmrtf*IFrtf)</f>
        <v>5610.7928733879353</v>
      </c>
      <c r="AG73" s="101">
        <f>$B73*$C73*(AF!AG73*blpkm*IFaf+RTF!AG73*blpkmrtf*IFrtf)</f>
        <v>5610.7928733879353</v>
      </c>
      <c r="AH73" s="101">
        <f>$B73*$C73*(AF!AH73*blpkm*IFaf+RTF!AH73*blpkmrtf*IFrtf)</f>
        <v>5610.7928733879353</v>
      </c>
      <c r="AI73" s="101">
        <f>$B73*$C73*(AF!AI73*blpkm*IFaf+RTF!AI73*blpkmrtf*IFrtf)</f>
        <v>5610.7928733879353</v>
      </c>
      <c r="AJ73" s="101">
        <f>$B73*$C73*(AF!AJ73*blpkm*IFaf+RTF!AJ73*blpkmrtf*IFrtf)</f>
        <v>5610.7928733879353</v>
      </c>
      <c r="AK73" s="101">
        <f>$B73*$C73*(AF!AK73*blpkm*IFaf+RTF!AK73*blpkmrtf*IFrtf)</f>
        <v>5610.7928733879353</v>
      </c>
      <c r="AL73" s="101">
        <f>$B73*$C73*(AF!AL73*blpkm*IFaf+RTF!AL73*blpkmrtf*IFrtf)</f>
        <v>5610.7928733879353</v>
      </c>
      <c r="AM73" s="101">
        <f>$B73*$C73*(AF!AM73*blpkm*IFaf+RTF!AM73*blpkmrtf*IFrtf)</f>
        <v>5610.7928733879353</v>
      </c>
      <c r="AN73" s="101">
        <f>$B73*$C73*(AF!AN73*blpkm*IFaf+RTF!AN73*blpkmrtf*IFrtf)</f>
        <v>5610.7928733879353</v>
      </c>
      <c r="AO73" s="101">
        <f>$B73*$C73*(AF!AO73*blpkm*IFaf+RTF!AO73*blpkmrtf*IFrtf)</f>
        <v>5610.7928733879353</v>
      </c>
      <c r="AP73" s="101">
        <f>$B73*$C73*(AF!AP73*blpkm*IFaf+RTF!AP73*blpkmrtf*IFrtf)</f>
        <v>5610.7928733879353</v>
      </c>
      <c r="AQ73" s="101">
        <f>$B73*$C73*(AF!AQ73*blpkm*IFaf+RTF!AQ73*blpkmrtf*IFrtf)</f>
        <v>5610.7928733879353</v>
      </c>
      <c r="AR73" s="101">
        <f>$B73*$C73*(AF!AR73*blpkm*IFaf+RTF!AR73*blpkmrtf*IFrtf)</f>
        <v>5610.7928733879353</v>
      </c>
      <c r="AS73" s="101">
        <f>$B73*$C73*(AF!AS73*blpkm*IFaf+RTF!AS73*blpkmrtf*IFrtf)</f>
        <v>5610.7928733879353</v>
      </c>
      <c r="AT73" s="101">
        <f>$B73*$C73*(AF!AT73*blpkm*IFaf*(1-CV!AT$2)+RTF!AT73*blpkmrtf*IFrtf*(1-CV!AT$4))</f>
        <v>2532.8571177015938</v>
      </c>
      <c r="AU73" s="91"/>
      <c r="AV73" s="90"/>
      <c r="AW73" s="91"/>
      <c r="AX73" s="91"/>
      <c r="AY73" s="91"/>
      <c r="AZ73" s="91"/>
      <c r="BA73" s="91"/>
      <c r="BB73" s="91"/>
    </row>
    <row r="74" spans="1:54" x14ac:dyDescent="0.25">
      <c r="A74" s="91">
        <f>pipesizes!A67</f>
        <v>3600</v>
      </c>
      <c r="B74" s="94">
        <f>pipesizes!N67/1000</f>
        <v>0.66097141836900009</v>
      </c>
      <c r="C74" s="95">
        <f>pipesizes!M67</f>
        <v>9881.9999999999982</v>
      </c>
      <c r="D74" s="101">
        <f>$B74*$C74*(AF!D74*blpkm*IFaf+RTF!D74*blpkmrtf*IFrtf)</f>
        <v>291.36059039565822</v>
      </c>
      <c r="E74" s="101">
        <f>$B74*$C74*(AF!E74*blpkm*IFaf+RTF!E74*blpkmrtf*IFrtf)</f>
        <v>291.36059039565822</v>
      </c>
      <c r="F74" s="101">
        <f>$B74*$C74*(AF!F74*blpkm*IFaf+RTF!F74*blpkmrtf*IFrtf)</f>
        <v>291.36059039565822</v>
      </c>
      <c r="G74" s="101">
        <f>$B74*$C74*(AF!G74*blpkm*IFaf+RTF!G74*blpkmrtf*IFrtf)</f>
        <v>291.36059039565822</v>
      </c>
      <c r="H74" s="101">
        <f>$B74*$C74*(AF!H74*blpkm*IFaf+RTF!H74*blpkmrtf*IFrtf)</f>
        <v>291.36059039565822</v>
      </c>
      <c r="I74" s="101">
        <f>$B74*$C74*(AF!I74*blpkm*IFaf+RTF!I74*blpkmrtf*IFrtf)</f>
        <v>291.36059039565822</v>
      </c>
      <c r="J74" s="101">
        <f>$B74*$C74*(AF!J74*blpkm*IFaf+RTF!J74*blpkmrtf*IFrtf)</f>
        <v>291.36059039565822</v>
      </c>
      <c r="K74" s="101">
        <f>$B74*$C74*(AF!K74*blpkm*IFaf+RTF!K74*blpkmrtf*IFrtf)</f>
        <v>291.36059039565822</v>
      </c>
      <c r="L74" s="101">
        <f>$B74*$C74*(AF!L74*blpkm*IFaf+RTF!L74*blpkmrtf*IFrtf)</f>
        <v>291.36059039565822</v>
      </c>
      <c r="M74" s="101">
        <f>$B74*$C74*(AF!M74*blpkm*IFaf+RTF!M74*blpkmrtf*IFrtf)</f>
        <v>291.36059039565822</v>
      </c>
      <c r="N74" s="101">
        <f>$B74*$C74*(AF!N74*blpkm*IFaf+RTF!N74*blpkmrtf*IFrtf)</f>
        <v>291.36059039565822</v>
      </c>
      <c r="O74" s="101">
        <f>$B74*$C74*(AF!O74*blpkm*IFaf+RTF!O74*blpkmrtf*IFrtf)</f>
        <v>291.36059039565822</v>
      </c>
      <c r="P74" s="101">
        <f>$B74*$C74*(AF!P74*blpkm*IFaf+RTF!P74*blpkmrtf*IFrtf)</f>
        <v>291.36059039565822</v>
      </c>
      <c r="Q74" s="101">
        <f>$B74*$C74*(AF!Q74*blpkm*IFaf+RTF!Q74*blpkmrtf*IFrtf)</f>
        <v>291.36059039565822</v>
      </c>
      <c r="R74" s="101">
        <f>$B74*$C74*(AF!R74*blpkm*IFaf+RTF!R74*blpkmrtf*IFrtf)</f>
        <v>291.36059039565822</v>
      </c>
      <c r="S74" s="101">
        <f>$B74*$C74*(AF!S74*blpkm*IFaf+RTF!S74*blpkmrtf*IFrtf)</f>
        <v>291.36059039565822</v>
      </c>
      <c r="T74" s="101">
        <f>$B74*$C74*(AF!T74*blpkm*IFaf+RTF!T74*blpkmrtf*IFrtf)</f>
        <v>291.36059039565822</v>
      </c>
      <c r="U74" s="101">
        <f>$B74*$C74*(AF!U74*blpkm*IFaf+RTF!U74*blpkmrtf*IFrtf)</f>
        <v>291.36059039565822</v>
      </c>
      <c r="V74" s="101">
        <f>$B74*$C74*(AF!V74*blpkm*IFaf+RTF!V74*blpkmrtf*IFrtf)</f>
        <v>291.36059039565822</v>
      </c>
      <c r="W74" s="101">
        <f>$B74*$C74*(AF!W74*blpkm*IFaf+RTF!W74*blpkmrtf*IFrtf)</f>
        <v>291.36059039565822</v>
      </c>
      <c r="X74" s="101">
        <f>$B74*$C74*(AF!X74*blpkm*IFaf+RTF!X74*blpkmrtf*IFrtf)</f>
        <v>291.36059039565822</v>
      </c>
      <c r="Y74" s="101">
        <f>$B74*$C74*(AF!Y74*blpkm*IFaf+RTF!Y74*blpkmrtf*IFrtf)</f>
        <v>291.36059039565822</v>
      </c>
      <c r="Z74" s="101">
        <f>$B74*$C74*(AF!Z74*blpkm*IFaf+RTF!Z74*blpkmrtf*IFrtf)</f>
        <v>291.36059039565822</v>
      </c>
      <c r="AA74" s="101">
        <f>$B74*$C74*(AF!AA74*blpkm*IFaf+RTF!AA74*blpkmrtf*IFrtf)</f>
        <v>291.36059039565822</v>
      </c>
      <c r="AB74" s="101">
        <f>$B74*$C74*(AF!AB74*blpkm*IFaf+RTF!AB74*blpkmrtf*IFrtf)</f>
        <v>291.36059039565822</v>
      </c>
      <c r="AC74" s="101">
        <f>$B74*$C74*(AF!AC74*blpkm*IFaf+RTF!AC74*blpkmrtf*IFrtf)</f>
        <v>291.36059039565822</v>
      </c>
      <c r="AD74" s="101">
        <f>$B74*$C74*(AF!AD74*blpkm*IFaf+RTF!AD74*blpkmrtf*IFrtf)</f>
        <v>291.36059039565822</v>
      </c>
      <c r="AE74" s="101">
        <f>$B74*$C74*(AF!AE74*blpkm*IFaf+RTF!AE74*blpkmrtf*IFrtf)</f>
        <v>291.36059039565822</v>
      </c>
      <c r="AF74" s="101">
        <f>$B74*$C74*(AF!AF74*blpkm*IFaf+RTF!AF74*blpkmrtf*IFrtf)</f>
        <v>291.36059039565822</v>
      </c>
      <c r="AG74" s="101">
        <f>$B74*$C74*(AF!AG74*blpkm*IFaf+RTF!AG74*blpkmrtf*IFrtf)</f>
        <v>291.36059039565822</v>
      </c>
      <c r="AH74" s="101">
        <f>$B74*$C74*(AF!AH74*blpkm*IFaf+RTF!AH74*blpkmrtf*IFrtf)</f>
        <v>291.36059039565822</v>
      </c>
      <c r="AI74" s="101">
        <f>$B74*$C74*(AF!AI74*blpkm*IFaf+RTF!AI74*blpkmrtf*IFrtf)</f>
        <v>291.36059039565822</v>
      </c>
      <c r="AJ74" s="101">
        <f>$B74*$C74*(AF!AJ74*blpkm*IFaf+RTF!AJ74*blpkmrtf*IFrtf)</f>
        <v>291.36059039565822</v>
      </c>
      <c r="AK74" s="101">
        <f>$B74*$C74*(AF!AK74*blpkm*IFaf+RTF!AK74*blpkmrtf*IFrtf)</f>
        <v>291.36059039565822</v>
      </c>
      <c r="AL74" s="101">
        <f>$B74*$C74*(AF!AL74*blpkm*IFaf+RTF!AL74*blpkmrtf*IFrtf)</f>
        <v>291.36059039565822</v>
      </c>
      <c r="AM74" s="101">
        <f>$B74*$C74*(AF!AM74*blpkm*IFaf+RTF!AM74*blpkmrtf*IFrtf)</f>
        <v>291.36059039565822</v>
      </c>
      <c r="AN74" s="101">
        <f>$B74*$C74*(AF!AN74*blpkm*IFaf+RTF!AN74*blpkmrtf*IFrtf)</f>
        <v>291.36059039565822</v>
      </c>
      <c r="AO74" s="101">
        <f>$B74*$C74*(AF!AO74*blpkm*IFaf+RTF!AO74*blpkmrtf*IFrtf)</f>
        <v>291.36059039565822</v>
      </c>
      <c r="AP74" s="101">
        <f>$B74*$C74*(AF!AP74*blpkm*IFaf+RTF!AP74*blpkmrtf*IFrtf)</f>
        <v>291.36059039565822</v>
      </c>
      <c r="AQ74" s="101">
        <f>$B74*$C74*(AF!AQ74*blpkm*IFaf+RTF!AQ74*blpkmrtf*IFrtf)</f>
        <v>291.36059039565822</v>
      </c>
      <c r="AR74" s="101">
        <f>$B74*$C74*(AF!AR74*blpkm*IFaf+RTF!AR74*blpkmrtf*IFrtf)</f>
        <v>291.36059039565822</v>
      </c>
      <c r="AS74" s="101">
        <f>$B74*$C74*(AF!AS74*blpkm*IFaf+RTF!AS74*blpkmrtf*IFrtf)</f>
        <v>291.36059039565822</v>
      </c>
      <c r="AT74" s="101">
        <f>$B74*$C74*(AF!AT74*blpkm*IFaf*(1-CV!AT$2)+RTF!AT74*blpkmrtf*IFrtf*(1-CV!AT$4))</f>
        <v>131.5277112975611</v>
      </c>
      <c r="AU74" s="91"/>
      <c r="AV74" s="90"/>
      <c r="AW74" s="91"/>
      <c r="AX74" s="91"/>
      <c r="AY74" s="91"/>
      <c r="AZ74" s="91"/>
      <c r="BA74" s="91"/>
      <c r="BB74" s="91"/>
    </row>
    <row r="75" spans="1:54" x14ac:dyDescent="0.25">
      <c r="A75" s="91"/>
      <c r="B75" s="94"/>
      <c r="C75" s="95"/>
      <c r="D75" s="91" t="s">
        <v>78</v>
      </c>
      <c r="E75" s="91" t="s">
        <v>78</v>
      </c>
      <c r="F75" s="91" t="s">
        <v>78</v>
      </c>
      <c r="G75" s="91" t="s">
        <v>78</v>
      </c>
      <c r="H75" s="91" t="s">
        <v>78</v>
      </c>
      <c r="I75" s="91" t="s">
        <v>78</v>
      </c>
      <c r="J75" s="91" t="s">
        <v>78</v>
      </c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 t="s">
        <v>78</v>
      </c>
      <c r="AD75" s="91" t="s">
        <v>78</v>
      </c>
      <c r="AE75" s="91" t="s">
        <v>78</v>
      </c>
      <c r="AF75" s="91" t="s">
        <v>78</v>
      </c>
      <c r="AG75" s="91" t="s">
        <v>78</v>
      </c>
      <c r="AH75" s="91" t="s">
        <v>78</v>
      </c>
      <c r="AI75" s="91" t="s">
        <v>78</v>
      </c>
      <c r="AJ75" s="91" t="s">
        <v>78</v>
      </c>
      <c r="AK75" s="91" t="s">
        <v>78</v>
      </c>
      <c r="AL75" s="91" t="s">
        <v>78</v>
      </c>
      <c r="AM75" s="91" t="s">
        <v>78</v>
      </c>
      <c r="AN75" s="91" t="s">
        <v>78</v>
      </c>
      <c r="AO75" s="91" t="s">
        <v>78</v>
      </c>
      <c r="AP75" s="91" t="s">
        <v>78</v>
      </c>
      <c r="AQ75" s="91" t="s">
        <v>78</v>
      </c>
      <c r="AR75" s="91" t="s">
        <v>78</v>
      </c>
      <c r="AS75" s="91" t="s">
        <v>78</v>
      </c>
      <c r="AT75" s="91" t="s">
        <v>78</v>
      </c>
      <c r="AU75" s="91"/>
      <c r="AV75" s="91"/>
      <c r="AW75" s="91"/>
      <c r="AX75" s="91" t="s">
        <v>78</v>
      </c>
      <c r="AY75" s="91" t="s">
        <v>78</v>
      </c>
      <c r="AZ75" s="91" t="s">
        <v>78</v>
      </c>
      <c r="BA75" s="91"/>
      <c r="BB75" s="91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5"/>
  <sheetViews>
    <sheetView workbookViewId="0">
      <selection activeCell="D3" sqref="D3"/>
    </sheetView>
  </sheetViews>
  <sheetFormatPr defaultColWidth="9.09765625" defaultRowHeight="11.5" x14ac:dyDescent="0.25"/>
  <cols>
    <col min="1" max="1" width="11.09765625" style="62" bestFit="1" customWidth="1"/>
    <col min="2" max="2" width="9.8984375" style="64" bestFit="1" customWidth="1"/>
    <col min="3" max="3" width="13.8984375" style="29" customWidth="1"/>
    <col min="4" max="4" width="7.296875" style="62" customWidth="1"/>
    <col min="5" max="9" width="6.296875" style="62" bestFit="1" customWidth="1"/>
    <col min="10" max="46" width="7.296875" style="62" bestFit="1" customWidth="1"/>
    <col min="47" max="47" width="1.59765625" style="62" bestFit="1" customWidth="1"/>
    <col min="48" max="16384" width="9.09765625" style="62"/>
  </cols>
  <sheetData>
    <row r="1" spans="1:49" ht="24.75" customHeight="1" x14ac:dyDescent="0.25">
      <c r="A1" s="172" t="s">
        <v>116</v>
      </c>
      <c r="B1" s="172"/>
      <c r="C1" s="69" t="s">
        <v>92</v>
      </c>
      <c r="D1" s="138">
        <f>Lognormal!J12</f>
        <v>5.5947113796018391</v>
      </c>
      <c r="E1" s="90">
        <f>$D$1+LN($D$6/E$6)</f>
        <v>5.4994011997975143</v>
      </c>
      <c r="F1" s="90">
        <f t="shared" ref="F1:AT1" si="0">$D$1+LN($D$6/F$6)</f>
        <v>5.4123898228078842</v>
      </c>
      <c r="G1" s="90">
        <f t="shared" si="0"/>
        <v>5.3323471151343478</v>
      </c>
      <c r="H1" s="90">
        <f t="shared" si="0"/>
        <v>5.700071895259665</v>
      </c>
      <c r="I1" s="90">
        <f t="shared" si="0"/>
        <v>5.8178549309160488</v>
      </c>
      <c r="J1" s="90">
        <f t="shared" si="0"/>
        <v>5.9513863235405715</v>
      </c>
      <c r="K1" s="90">
        <f t="shared" si="0"/>
        <v>5.4994011997975143</v>
      </c>
      <c r="L1" s="90">
        <f t="shared" si="0"/>
        <v>5.4123898228078842</v>
      </c>
      <c r="M1" s="90">
        <f t="shared" si="0"/>
        <v>5.3323471151343478</v>
      </c>
      <c r="N1" s="90">
        <f t="shared" si="0"/>
        <v>5.700071895259665</v>
      </c>
      <c r="O1" s="90">
        <f t="shared" si="0"/>
        <v>5.8178549309160488</v>
      </c>
      <c r="P1" s="90">
        <f t="shared" si="0"/>
        <v>5.5947113796018391</v>
      </c>
      <c r="Q1" s="90">
        <f t="shared" si="0"/>
        <v>5.4994011997975143</v>
      </c>
      <c r="R1" s="90">
        <f t="shared" si="0"/>
        <v>5.4123898228078842</v>
      </c>
      <c r="S1" s="90">
        <f t="shared" si="0"/>
        <v>5.3323471151343478</v>
      </c>
      <c r="T1" s="90">
        <f t="shared" si="0"/>
        <v>5.700071895259665</v>
      </c>
      <c r="U1" s="90">
        <f t="shared" si="0"/>
        <v>5.8178549309160488</v>
      </c>
      <c r="V1" s="90">
        <f t="shared" si="0"/>
        <v>5.5947113796018391</v>
      </c>
      <c r="W1" s="90">
        <f t="shared" si="0"/>
        <v>5.4994011997975143</v>
      </c>
      <c r="X1" s="90">
        <f t="shared" si="0"/>
        <v>5.4123898228078842</v>
      </c>
      <c r="Y1" s="90">
        <f t="shared" si="0"/>
        <v>5.3323471151343478</v>
      </c>
      <c r="Z1" s="90">
        <f t="shared" si="0"/>
        <v>5.700071895259665</v>
      </c>
      <c r="AA1" s="90">
        <f t="shared" si="0"/>
        <v>5.8178549309160488</v>
      </c>
      <c r="AB1" s="90">
        <f t="shared" si="0"/>
        <v>5.5947113796018391</v>
      </c>
      <c r="AC1" s="90">
        <f t="shared" si="0"/>
        <v>5.4994011997975143</v>
      </c>
      <c r="AD1" s="90">
        <f t="shared" si="0"/>
        <v>5.4123898228078842</v>
      </c>
      <c r="AE1" s="90">
        <f t="shared" si="0"/>
        <v>5.3323471151343478</v>
      </c>
      <c r="AF1" s="90">
        <f t="shared" si="0"/>
        <v>5.700071895259665</v>
      </c>
      <c r="AG1" s="90">
        <f t="shared" si="0"/>
        <v>5.8178549309160488</v>
      </c>
      <c r="AH1" s="90">
        <f t="shared" si="0"/>
        <v>5.5947113796018391</v>
      </c>
      <c r="AI1" s="90">
        <f t="shared" si="0"/>
        <v>5.4994011997975143</v>
      </c>
      <c r="AJ1" s="90">
        <f t="shared" si="0"/>
        <v>5.4123898228078842</v>
      </c>
      <c r="AK1" s="90">
        <f t="shared" si="0"/>
        <v>5.3323471151343478</v>
      </c>
      <c r="AL1" s="90">
        <f t="shared" si="0"/>
        <v>5.700071895259665</v>
      </c>
      <c r="AM1" s="90">
        <f t="shared" si="0"/>
        <v>5.8178549309160488</v>
      </c>
      <c r="AN1" s="90">
        <f t="shared" si="0"/>
        <v>5.5947113796018391</v>
      </c>
      <c r="AO1" s="90">
        <f t="shared" si="0"/>
        <v>5.4994011997975143</v>
      </c>
      <c r="AP1" s="90">
        <f t="shared" si="0"/>
        <v>5.4123898228078842</v>
      </c>
      <c r="AQ1" s="90">
        <f t="shared" si="0"/>
        <v>5.3323471151343478</v>
      </c>
      <c r="AR1" s="90">
        <f t="shared" si="0"/>
        <v>5.700071895259665</v>
      </c>
      <c r="AS1" s="90">
        <f t="shared" si="0"/>
        <v>5.8178549309160488</v>
      </c>
      <c r="AT1" s="90">
        <f t="shared" si="0"/>
        <v>5.5947113796018391</v>
      </c>
      <c r="AU1" s="91"/>
      <c r="AV1" s="91"/>
      <c r="AW1" s="91"/>
    </row>
    <row r="2" spans="1:49" x14ac:dyDescent="0.25">
      <c r="C2" s="69" t="s">
        <v>94</v>
      </c>
      <c r="D2" s="43">
        <f>1/2+0.5*ERF((LN(LIT)-D1)/(Lognormal!$J$13*SQRT(2)))</f>
        <v>0.54857411869274864</v>
      </c>
      <c r="E2" s="43">
        <f>1/2+0.5*ERF((LN(LIT)-E1)/(Lognormal!$J$13*SQRT(2)))</f>
        <v>0.59045661807556105</v>
      </c>
      <c r="F2" s="43">
        <f>1/2+0.5*ERF((LN(LIT)-F1)/(Lognormal!$J$13*SQRT(2)))</f>
        <v>0.62782289936685209</v>
      </c>
      <c r="G2" s="43">
        <f>1/2+0.5*ERF((LN(LIT)-G1)/(Lognormal!$J$13*SQRT(2)))</f>
        <v>0.66117322808161172</v>
      </c>
      <c r="H2" s="43">
        <f>1/2+0.5*ERF((LN(LIT)-H1)/(Lognormal!$J$13*SQRT(2)))</f>
        <v>0.5016565824661936</v>
      </c>
      <c r="I2" s="43">
        <f>1/2+0.5*ERF((LN(LIT)-I1)/(Lognormal!$J$13*SQRT(2)))</f>
        <v>0.44921036467948938</v>
      </c>
      <c r="J2" s="43">
        <f>1/2+0.5*ERF((LN(LIT)-J1)/(Lognormal!$J$13*SQRT(2)))</f>
        <v>0.39085573217712832</v>
      </c>
      <c r="K2" s="43">
        <f>1/2+0.5*ERF((LN(LIT)-K1)/(Lognormal!$J$13*SQRT(2)))</f>
        <v>0.59045661807556105</v>
      </c>
      <c r="L2" s="43">
        <f>1/2+0.5*ERF((LN(LIT)-L1)/(Lognormal!$J$13*SQRT(2)))</f>
        <v>0.62782289936685209</v>
      </c>
      <c r="M2" s="43">
        <f>1/2+0.5*ERF((LN(LIT)-M1)/(Lognormal!$J$13*SQRT(2)))</f>
        <v>0.66117322808161172</v>
      </c>
      <c r="N2" s="43">
        <f>1/2+0.5*ERF((LN(LIT)-N1)/(Lognormal!$J$13*SQRT(2)))</f>
        <v>0.5016565824661936</v>
      </c>
      <c r="O2" s="43">
        <f>1/2+0.5*ERF((LN(LIT)-O1)/(Lognormal!$J$13*SQRT(2)))</f>
        <v>0.44921036467948938</v>
      </c>
      <c r="P2" s="43">
        <f>1/2+0.5*ERF((LN(LIT)-P1)/(Lognormal!$J$13*SQRT(2)))</f>
        <v>0.54857411869274864</v>
      </c>
      <c r="Q2" s="43">
        <f>1/2+0.5*ERF((LN(LIT)-Q1)/(Lognormal!$J$13*SQRT(2)))</f>
        <v>0.59045661807556105</v>
      </c>
      <c r="R2" s="43">
        <f>1/2+0.5*ERF((LN(LIT)-R1)/(Lognormal!$J$13*SQRT(2)))</f>
        <v>0.62782289936685209</v>
      </c>
      <c r="S2" s="43">
        <f>1/2+0.5*ERF((LN(LIT)-S1)/(Lognormal!$J$13*SQRT(2)))</f>
        <v>0.66117322808161172</v>
      </c>
      <c r="T2" s="43">
        <f>1/2+0.5*ERF((LN(LIT)-T1)/(Lognormal!$J$13*SQRT(2)))</f>
        <v>0.5016565824661936</v>
      </c>
      <c r="U2" s="43">
        <f>1/2+0.5*ERF((LN(LIT)-U1)/(Lognormal!$J$13*SQRT(2)))</f>
        <v>0.44921036467948938</v>
      </c>
      <c r="V2" s="43">
        <f>1/2+0.5*ERF((LN(LIT)-V1)/(Lognormal!$J$13*SQRT(2)))</f>
        <v>0.54857411869274864</v>
      </c>
      <c r="W2" s="43">
        <f>1/2+0.5*ERF((LN(LIT)-W1)/(Lognormal!$J$13*SQRT(2)))</f>
        <v>0.59045661807556105</v>
      </c>
      <c r="X2" s="43">
        <f>1/2+0.5*ERF((LN(LIT)-X1)/(Lognormal!$J$13*SQRT(2)))</f>
        <v>0.62782289936685209</v>
      </c>
      <c r="Y2" s="43">
        <f>1/2+0.5*ERF((LN(LIT)-Y1)/(Lognormal!$J$13*SQRT(2)))</f>
        <v>0.66117322808161172</v>
      </c>
      <c r="Z2" s="43">
        <f>1/2+0.5*ERF((LN(LIT)-Z1)/(Lognormal!$J$13*SQRT(2)))</f>
        <v>0.5016565824661936</v>
      </c>
      <c r="AA2" s="43">
        <f>1/2+0.5*ERF((LN(LIT)-AA1)/(Lognormal!$J$13*SQRT(2)))</f>
        <v>0.44921036467948938</v>
      </c>
      <c r="AB2" s="43">
        <f>1/2+0.5*ERF((LN(LIT)-AB1)/(Lognormal!$J$13*SQRT(2)))</f>
        <v>0.54857411869274864</v>
      </c>
      <c r="AC2" s="43">
        <f>1/2+0.5*ERF((LN(LIT)-AC1)/(Lognormal!$J$13*SQRT(2)))</f>
        <v>0.59045661807556105</v>
      </c>
      <c r="AD2" s="43">
        <f>1/2+0.5*ERF((LN(LIT)-AD1)/(Lognormal!$J$13*SQRT(2)))</f>
        <v>0.62782289936685209</v>
      </c>
      <c r="AE2" s="43">
        <f>1/2+0.5*ERF((LN(LIT)-AE1)/(Lognormal!$J$13*SQRT(2)))</f>
        <v>0.66117322808161172</v>
      </c>
      <c r="AF2" s="43">
        <f>1/2+0.5*ERF((LN(LIT)-AF1)/(Lognormal!$J$13*SQRT(2)))</f>
        <v>0.5016565824661936</v>
      </c>
      <c r="AG2" s="43">
        <f>1/2+0.5*ERF((LN(LIT)-AG1)/(Lognormal!$J$13*SQRT(2)))</f>
        <v>0.44921036467948938</v>
      </c>
      <c r="AH2" s="43">
        <f>1/2+0.5*ERF((LN(LIT)-AH1)/(Lognormal!$J$13*SQRT(2)))</f>
        <v>0.54857411869274864</v>
      </c>
      <c r="AI2" s="43">
        <f>1/2+0.5*ERF((LN(LIT)-AI1)/(Lognormal!$J$13*SQRT(2)))</f>
        <v>0.59045661807556105</v>
      </c>
      <c r="AJ2" s="43">
        <f>1/2+0.5*ERF((LN(LIT)-AJ1)/(Lognormal!$J$13*SQRT(2)))</f>
        <v>0.62782289936685209</v>
      </c>
      <c r="AK2" s="43">
        <f>1/2+0.5*ERF((LN(LIT)-AK1)/(Lognormal!$J$13*SQRT(2)))</f>
        <v>0.66117322808161172</v>
      </c>
      <c r="AL2" s="43">
        <f>1/2+0.5*ERF((LN(LIT)-AL1)/(Lognormal!$J$13*SQRT(2)))</f>
        <v>0.5016565824661936</v>
      </c>
      <c r="AM2" s="43">
        <f>1/2+0.5*ERF((LN(LIT)-AM1)/(Lognormal!$J$13*SQRT(2)))</f>
        <v>0.44921036467948938</v>
      </c>
      <c r="AN2" s="43">
        <f>1/2+0.5*ERF((LN(LIT)-AN1)/(Lognormal!$J$13*SQRT(2)))</f>
        <v>0.54857411869274864</v>
      </c>
      <c r="AO2" s="43">
        <f>1/2+0.5*ERF((LN(LIT)-AO1)/(Lognormal!$J$13*SQRT(2)))</f>
        <v>0.59045661807556105</v>
      </c>
      <c r="AP2" s="43">
        <f>1/2+0.5*ERF((LN(LIT)-AP1)/(Lognormal!$J$13*SQRT(2)))</f>
        <v>0.62782289936685209</v>
      </c>
      <c r="AQ2" s="43">
        <f>1/2+0.5*ERF((LN(LIT)-AQ1)/(Lognormal!$J$13*SQRT(2)))</f>
        <v>0.66117322808161172</v>
      </c>
      <c r="AR2" s="43">
        <f>1/2+0.5*ERF((LN(LIT)-AR1)/(Lognormal!$J$13*SQRT(2)))</f>
        <v>0.5016565824661936</v>
      </c>
      <c r="AS2" s="43">
        <f>1/2+0.5*ERF((LN(LIT)-AS1)/(Lognormal!$J$13*SQRT(2)))</f>
        <v>0.44921036467948938</v>
      </c>
      <c r="AT2" s="43">
        <f>1/2+0.5*ERF((LN(LIT)-AT1)/(Lognormal!$J$13*SQRT(2)))</f>
        <v>0.54857411869274864</v>
      </c>
      <c r="AU2" s="91"/>
      <c r="AV2" s="91"/>
      <c r="AW2" s="91"/>
    </row>
    <row r="3" spans="1:49" x14ac:dyDescent="0.25">
      <c r="C3" s="69" t="s">
        <v>93</v>
      </c>
      <c r="D3" s="139">
        <f>Lognormal!J20</f>
        <v>4.8751973232011512</v>
      </c>
      <c r="E3" s="90">
        <f>$D$3+LN($D$6/E$6)</f>
        <v>4.7798871433968264</v>
      </c>
      <c r="F3" s="90">
        <f t="shared" ref="F3:AT3" si="1">$D$3+LN($D$6/F$6)</f>
        <v>4.6928757664071963</v>
      </c>
      <c r="G3" s="90">
        <f t="shared" si="1"/>
        <v>4.6128330587336599</v>
      </c>
      <c r="H3" s="90">
        <f t="shared" si="1"/>
        <v>4.9805578388589771</v>
      </c>
      <c r="I3" s="90">
        <f t="shared" si="1"/>
        <v>5.0983408745153609</v>
      </c>
      <c r="J3" s="90">
        <f t="shared" si="1"/>
        <v>5.2318722671398836</v>
      </c>
      <c r="K3" s="90">
        <f t="shared" si="1"/>
        <v>4.7798871433968264</v>
      </c>
      <c r="L3" s="90">
        <f t="shared" si="1"/>
        <v>4.6928757664071963</v>
      </c>
      <c r="M3" s="90">
        <f t="shared" si="1"/>
        <v>4.6128330587336599</v>
      </c>
      <c r="N3" s="90">
        <f t="shared" si="1"/>
        <v>4.9805578388589771</v>
      </c>
      <c r="O3" s="90">
        <f t="shared" si="1"/>
        <v>5.0983408745153609</v>
      </c>
      <c r="P3" s="90">
        <f t="shared" si="1"/>
        <v>4.8751973232011512</v>
      </c>
      <c r="Q3" s="90">
        <f t="shared" si="1"/>
        <v>4.7798871433968264</v>
      </c>
      <c r="R3" s="90">
        <f t="shared" si="1"/>
        <v>4.6928757664071963</v>
      </c>
      <c r="S3" s="90">
        <f t="shared" si="1"/>
        <v>4.6128330587336599</v>
      </c>
      <c r="T3" s="90">
        <f t="shared" si="1"/>
        <v>4.9805578388589771</v>
      </c>
      <c r="U3" s="90">
        <f t="shared" si="1"/>
        <v>5.0983408745153609</v>
      </c>
      <c r="V3" s="90">
        <f t="shared" si="1"/>
        <v>4.8751973232011512</v>
      </c>
      <c r="W3" s="90">
        <f t="shared" si="1"/>
        <v>4.7798871433968264</v>
      </c>
      <c r="X3" s="90">
        <f t="shared" si="1"/>
        <v>4.6928757664071963</v>
      </c>
      <c r="Y3" s="90">
        <f t="shared" si="1"/>
        <v>4.6128330587336599</v>
      </c>
      <c r="Z3" s="90">
        <f t="shared" si="1"/>
        <v>4.9805578388589771</v>
      </c>
      <c r="AA3" s="90">
        <f t="shared" si="1"/>
        <v>5.0983408745153609</v>
      </c>
      <c r="AB3" s="90">
        <f t="shared" si="1"/>
        <v>4.8751973232011512</v>
      </c>
      <c r="AC3" s="90">
        <f t="shared" si="1"/>
        <v>4.7798871433968264</v>
      </c>
      <c r="AD3" s="90">
        <f t="shared" si="1"/>
        <v>4.6928757664071963</v>
      </c>
      <c r="AE3" s="90">
        <f t="shared" si="1"/>
        <v>4.6128330587336599</v>
      </c>
      <c r="AF3" s="90">
        <f t="shared" si="1"/>
        <v>4.9805578388589771</v>
      </c>
      <c r="AG3" s="90">
        <f t="shared" si="1"/>
        <v>5.0983408745153609</v>
      </c>
      <c r="AH3" s="90">
        <f t="shared" si="1"/>
        <v>4.8751973232011512</v>
      </c>
      <c r="AI3" s="90">
        <f t="shared" si="1"/>
        <v>4.7798871433968264</v>
      </c>
      <c r="AJ3" s="90">
        <f t="shared" si="1"/>
        <v>4.6928757664071963</v>
      </c>
      <c r="AK3" s="90">
        <f t="shared" si="1"/>
        <v>4.6128330587336599</v>
      </c>
      <c r="AL3" s="90">
        <f t="shared" si="1"/>
        <v>4.9805578388589771</v>
      </c>
      <c r="AM3" s="90">
        <f t="shared" si="1"/>
        <v>5.0983408745153609</v>
      </c>
      <c r="AN3" s="90">
        <f t="shared" si="1"/>
        <v>4.8751973232011512</v>
      </c>
      <c r="AO3" s="90">
        <f t="shared" si="1"/>
        <v>4.7798871433968264</v>
      </c>
      <c r="AP3" s="90">
        <f t="shared" si="1"/>
        <v>4.6928757664071963</v>
      </c>
      <c r="AQ3" s="90">
        <f t="shared" si="1"/>
        <v>4.6128330587336599</v>
      </c>
      <c r="AR3" s="90">
        <f t="shared" si="1"/>
        <v>4.9805578388589771</v>
      </c>
      <c r="AS3" s="90">
        <f t="shared" si="1"/>
        <v>5.0983408745153609</v>
      </c>
      <c r="AT3" s="90">
        <f t="shared" si="1"/>
        <v>4.8751973232011512</v>
      </c>
      <c r="AU3" s="91"/>
      <c r="AV3" s="91"/>
      <c r="AW3" s="91"/>
    </row>
    <row r="4" spans="1:49" s="70" customFormat="1" x14ac:dyDescent="0.25">
      <c r="B4" s="72"/>
      <c r="C4" s="73" t="s">
        <v>95</v>
      </c>
      <c r="D4" s="127">
        <f>1/2+0.5*ERF((LN(LIT)-D3)/(Lognormal!$J$21*SQRT(2)))</f>
        <v>0.84859645730671673</v>
      </c>
      <c r="E4" s="127">
        <f>1/2+0.5*ERF((LN(LIT)-E3)/(Lognormal!$J$21*SQRT(2)))</f>
        <v>0.87471387658330713</v>
      </c>
      <c r="F4" s="127">
        <f>1/2+0.5*ERF((LN(LIT)-F3)/(Lognormal!$J$21*SQRT(2)))</f>
        <v>0.89565365177074296</v>
      </c>
      <c r="G4" s="127">
        <f>1/2+0.5*ERF((LN(LIT)-G3)/(Lognormal!$J$21*SQRT(2)))</f>
        <v>0.91256328031027756</v>
      </c>
      <c r="H4" s="127">
        <f>1/2+0.5*ERF((LN(LIT)-H3)/(Lognormal!$J$21*SQRT(2)))</f>
        <v>0.81578165478711173</v>
      </c>
      <c r="I4" s="127">
        <f>1/2+0.5*ERF((LN(LIT)-I3)/(Lognormal!$J$21*SQRT(2)))</f>
        <v>0.77425401157657403</v>
      </c>
      <c r="J4" s="127">
        <f>1/2+0.5*ERF((LN(LIT)-J3)/(Lognormal!$J$21*SQRT(2)))</f>
        <v>0.72135440300272546</v>
      </c>
      <c r="K4" s="127">
        <f>1/2+0.5*ERF((LN(LIT)-K3)/(Lognormal!$J$21*SQRT(2)))</f>
        <v>0.87471387658330713</v>
      </c>
      <c r="L4" s="127">
        <f>1/2+0.5*ERF((LN(LIT)-L3)/(Lognormal!$J$21*SQRT(2)))</f>
        <v>0.89565365177074296</v>
      </c>
      <c r="M4" s="127">
        <f>1/2+0.5*ERF((LN(LIT)-M3)/(Lognormal!$J$21*SQRT(2)))</f>
        <v>0.91256328031027756</v>
      </c>
      <c r="N4" s="127">
        <f>1/2+0.5*ERF((LN(LIT)-N3)/(Lognormal!$J$21*SQRT(2)))</f>
        <v>0.81578165478711173</v>
      </c>
      <c r="O4" s="127">
        <f>1/2+0.5*ERF((LN(LIT)-O3)/(Lognormal!$J$21*SQRT(2)))</f>
        <v>0.77425401157657403</v>
      </c>
      <c r="P4" s="127">
        <f>1/2+0.5*ERF((LN(LIT)-P3)/(Lognormal!$J$21*SQRT(2)))</f>
        <v>0.84859645730671673</v>
      </c>
      <c r="Q4" s="127">
        <f>1/2+0.5*ERF((LN(LIT)-Q3)/(Lognormal!$J$21*SQRT(2)))</f>
        <v>0.87471387658330713</v>
      </c>
      <c r="R4" s="127">
        <f>1/2+0.5*ERF((LN(LIT)-R3)/(Lognormal!$J$21*SQRT(2)))</f>
        <v>0.89565365177074296</v>
      </c>
      <c r="S4" s="127">
        <f>1/2+0.5*ERF((LN(LIT)-S3)/(Lognormal!$J$21*SQRT(2)))</f>
        <v>0.91256328031027756</v>
      </c>
      <c r="T4" s="127">
        <f>1/2+0.5*ERF((LN(LIT)-T3)/(Lognormal!$J$21*SQRT(2)))</f>
        <v>0.81578165478711173</v>
      </c>
      <c r="U4" s="127">
        <f>1/2+0.5*ERF((LN(LIT)-U3)/(Lognormal!$J$21*SQRT(2)))</f>
        <v>0.77425401157657403</v>
      </c>
      <c r="V4" s="127">
        <f>1/2+0.5*ERF((LN(LIT)-V3)/(Lognormal!$J$21*SQRT(2)))</f>
        <v>0.84859645730671673</v>
      </c>
      <c r="W4" s="127">
        <f>1/2+0.5*ERF((LN(LIT)-W3)/(Lognormal!$J$21*SQRT(2)))</f>
        <v>0.87471387658330713</v>
      </c>
      <c r="X4" s="127">
        <f>1/2+0.5*ERF((LN(LIT)-X3)/(Lognormal!$J$21*SQRT(2)))</f>
        <v>0.89565365177074296</v>
      </c>
      <c r="Y4" s="127">
        <f>1/2+0.5*ERF((LN(LIT)-Y3)/(Lognormal!$J$21*SQRT(2)))</f>
        <v>0.91256328031027756</v>
      </c>
      <c r="Z4" s="127">
        <f>1/2+0.5*ERF((LN(LIT)-Z3)/(Lognormal!$J$21*SQRT(2)))</f>
        <v>0.81578165478711173</v>
      </c>
      <c r="AA4" s="127">
        <f>1/2+0.5*ERF((LN(LIT)-AA3)/(Lognormal!$J$21*SQRT(2)))</f>
        <v>0.77425401157657403</v>
      </c>
      <c r="AB4" s="127">
        <f>1/2+0.5*ERF((LN(LIT)-AB3)/(Lognormal!$J$21*SQRT(2)))</f>
        <v>0.84859645730671673</v>
      </c>
      <c r="AC4" s="127">
        <f>1/2+0.5*ERF((LN(LIT)-AC3)/(Lognormal!$J$21*SQRT(2)))</f>
        <v>0.87471387658330713</v>
      </c>
      <c r="AD4" s="127">
        <f>1/2+0.5*ERF((LN(LIT)-AD3)/(Lognormal!$J$21*SQRT(2)))</f>
        <v>0.89565365177074296</v>
      </c>
      <c r="AE4" s="127">
        <f>1/2+0.5*ERF((LN(LIT)-AE3)/(Lognormal!$J$21*SQRT(2)))</f>
        <v>0.91256328031027756</v>
      </c>
      <c r="AF4" s="127">
        <f>1/2+0.5*ERF((LN(LIT)-AF3)/(Lognormal!$J$21*SQRT(2)))</f>
        <v>0.81578165478711173</v>
      </c>
      <c r="AG4" s="127">
        <f>1/2+0.5*ERF((LN(LIT)-AG3)/(Lognormal!$J$21*SQRT(2)))</f>
        <v>0.77425401157657403</v>
      </c>
      <c r="AH4" s="127">
        <f>1/2+0.5*ERF((LN(LIT)-AH3)/(Lognormal!$J$21*SQRT(2)))</f>
        <v>0.84859645730671673</v>
      </c>
      <c r="AI4" s="127">
        <f>1/2+0.5*ERF((LN(LIT)-AI3)/(Lognormal!$J$21*SQRT(2)))</f>
        <v>0.87471387658330713</v>
      </c>
      <c r="AJ4" s="127">
        <f>1/2+0.5*ERF((LN(LIT)-AJ3)/(Lognormal!$J$21*SQRT(2)))</f>
        <v>0.89565365177074296</v>
      </c>
      <c r="AK4" s="127">
        <f>1/2+0.5*ERF((LN(LIT)-AK3)/(Lognormal!$J$21*SQRT(2)))</f>
        <v>0.91256328031027756</v>
      </c>
      <c r="AL4" s="127">
        <f>1/2+0.5*ERF((LN(LIT)-AL3)/(Lognormal!$J$21*SQRT(2)))</f>
        <v>0.81578165478711173</v>
      </c>
      <c r="AM4" s="127">
        <f>1/2+0.5*ERF((LN(LIT)-AM3)/(Lognormal!$J$21*SQRT(2)))</f>
        <v>0.77425401157657403</v>
      </c>
      <c r="AN4" s="127">
        <f>1/2+0.5*ERF((LN(LIT)-AN3)/(Lognormal!$J$21*SQRT(2)))</f>
        <v>0.84859645730671673</v>
      </c>
      <c r="AO4" s="127">
        <f>1/2+0.5*ERF((LN(LIT)-AO3)/(Lognormal!$J$21*SQRT(2)))</f>
        <v>0.87471387658330713</v>
      </c>
      <c r="AP4" s="127">
        <f>1/2+0.5*ERF((LN(LIT)-AP3)/(Lognormal!$J$21*SQRT(2)))</f>
        <v>0.89565365177074296</v>
      </c>
      <c r="AQ4" s="127">
        <f>1/2+0.5*ERF((LN(LIT)-AQ3)/(Lognormal!$J$21*SQRT(2)))</f>
        <v>0.91256328031027756</v>
      </c>
      <c r="AR4" s="127">
        <f>1/2+0.5*ERF((LN(LIT)-AR3)/(Lognormal!$J$21*SQRT(2)))</f>
        <v>0.81578165478711173</v>
      </c>
      <c r="AS4" s="127">
        <f>1/2+0.5*ERF((LN(LIT)-AS3)/(Lognormal!$J$21*SQRT(2)))</f>
        <v>0.77425401157657403</v>
      </c>
      <c r="AT4" s="127">
        <f>1/2+0.5*ERF((LN(LIT)-AT3)/(Lognormal!$J$21*SQRT(2)))</f>
        <v>0.84859645730671673</v>
      </c>
      <c r="AU4" s="92"/>
      <c r="AV4" s="92"/>
      <c r="AW4" s="92"/>
    </row>
    <row r="5" spans="1:49" x14ac:dyDescent="0.25">
      <c r="C5" s="69" t="s">
        <v>79</v>
      </c>
      <c r="D5" s="91">
        <f>social_cost!D5</f>
        <v>300</v>
      </c>
      <c r="E5" s="91">
        <f>social_cost!E5</f>
        <v>300</v>
      </c>
      <c r="F5" s="91">
        <f>social_cost!F5</f>
        <v>300</v>
      </c>
      <c r="G5" s="91">
        <f>social_cost!G5</f>
        <v>300</v>
      </c>
      <c r="H5" s="91">
        <f>social_cost!H5</f>
        <v>300</v>
      </c>
      <c r="I5" s="91">
        <f>social_cost!I5</f>
        <v>300</v>
      </c>
      <c r="J5" s="91">
        <f>social_cost!J5</f>
        <v>300</v>
      </c>
      <c r="K5" s="91">
        <f>social_cost!K5</f>
        <v>375</v>
      </c>
      <c r="L5" s="91">
        <f>social_cost!L5</f>
        <v>375</v>
      </c>
      <c r="M5" s="91">
        <f>social_cost!M5</f>
        <v>375</v>
      </c>
      <c r="N5" s="91">
        <f>social_cost!N5</f>
        <v>375</v>
      </c>
      <c r="O5" s="91">
        <f>social_cost!O5</f>
        <v>375</v>
      </c>
      <c r="P5" s="91">
        <f>social_cost!P5</f>
        <v>375</v>
      </c>
      <c r="Q5" s="91">
        <f>social_cost!Q5</f>
        <v>450</v>
      </c>
      <c r="R5" s="91">
        <f>social_cost!R5</f>
        <v>450</v>
      </c>
      <c r="S5" s="91">
        <f>social_cost!S5</f>
        <v>450</v>
      </c>
      <c r="T5" s="91">
        <f>social_cost!T5</f>
        <v>450</v>
      </c>
      <c r="U5" s="91">
        <f>social_cost!U5</f>
        <v>450</v>
      </c>
      <c r="V5" s="91">
        <f>social_cost!V5</f>
        <v>450</v>
      </c>
      <c r="W5" s="91">
        <f>social_cost!W5</f>
        <v>500</v>
      </c>
      <c r="X5" s="91">
        <f>social_cost!X5</f>
        <v>500</v>
      </c>
      <c r="Y5" s="91">
        <f>social_cost!Y5</f>
        <v>500</v>
      </c>
      <c r="Z5" s="91">
        <f>social_cost!Z5</f>
        <v>500</v>
      </c>
      <c r="AA5" s="91">
        <f>social_cost!AA5</f>
        <v>500</v>
      </c>
      <c r="AB5" s="91">
        <f>social_cost!AB5</f>
        <v>500</v>
      </c>
      <c r="AC5" s="91">
        <f>social_cost!AC5</f>
        <v>250</v>
      </c>
      <c r="AD5" s="91">
        <f>social_cost!AD5</f>
        <v>250</v>
      </c>
      <c r="AE5" s="91">
        <f>social_cost!AE5</f>
        <v>250</v>
      </c>
      <c r="AF5" s="91">
        <f>social_cost!AF5</f>
        <v>250</v>
      </c>
      <c r="AG5" s="91">
        <f>social_cost!AG5</f>
        <v>250</v>
      </c>
      <c r="AH5" s="91">
        <f>social_cost!AH5</f>
        <v>250</v>
      </c>
      <c r="AI5" s="91">
        <f>social_cost!AI5</f>
        <v>200</v>
      </c>
      <c r="AJ5" s="91">
        <f>social_cost!AJ5</f>
        <v>200</v>
      </c>
      <c r="AK5" s="91">
        <f>social_cost!AK5</f>
        <v>200</v>
      </c>
      <c r="AL5" s="91">
        <f>social_cost!AL5</f>
        <v>200</v>
      </c>
      <c r="AM5" s="91">
        <f>social_cost!AM5</f>
        <v>200</v>
      </c>
      <c r="AN5" s="91">
        <f>social_cost!AN5</f>
        <v>200</v>
      </c>
      <c r="AO5" s="91">
        <f>social_cost!AO5</f>
        <v>150</v>
      </c>
      <c r="AP5" s="91">
        <f>social_cost!AP5</f>
        <v>150</v>
      </c>
      <c r="AQ5" s="91">
        <f>social_cost!AQ5</f>
        <v>150</v>
      </c>
      <c r="AR5" s="91">
        <f>social_cost!AR5</f>
        <v>150</v>
      </c>
      <c r="AS5" s="91">
        <f>social_cost!AS5</f>
        <v>150</v>
      </c>
      <c r="AT5" s="91">
        <f>social_cost!AT5</f>
        <v>150</v>
      </c>
      <c r="AU5" s="91"/>
      <c r="AV5" s="91"/>
      <c r="AW5" s="91"/>
    </row>
    <row r="6" spans="1:49" s="70" customFormat="1" x14ac:dyDescent="0.25">
      <c r="B6" s="72"/>
      <c r="C6" s="73" t="str">
        <f>social_cost!C6</f>
        <v># crew staff notionally allocated to water</v>
      </c>
      <c r="D6" s="92">
        <f>social_cost!D6</f>
        <v>97.999604422243678</v>
      </c>
      <c r="E6" s="92">
        <f>social_cost!E6</f>
        <v>107.79956486446805</v>
      </c>
      <c r="F6" s="92">
        <f>social_cost!F6</f>
        <v>117.59952530669241</v>
      </c>
      <c r="G6" s="92">
        <f>social_cost!G6</f>
        <v>127.39948574891679</v>
      </c>
      <c r="H6" s="92">
        <f>social_cost!H6</f>
        <v>88.199643980019317</v>
      </c>
      <c r="I6" s="92">
        <f>social_cost!I6</f>
        <v>78.399683537794942</v>
      </c>
      <c r="J6" s="92">
        <f>social_cost!J6</f>
        <v>68.599723095570567</v>
      </c>
      <c r="K6" s="92">
        <f>social_cost!K6</f>
        <v>107.79956486446805</v>
      </c>
      <c r="L6" s="92">
        <f>social_cost!L6</f>
        <v>117.59952530669241</v>
      </c>
      <c r="M6" s="92">
        <f>social_cost!M6</f>
        <v>127.39948574891679</v>
      </c>
      <c r="N6" s="92">
        <f>social_cost!N6</f>
        <v>88.199643980019317</v>
      </c>
      <c r="O6" s="92">
        <f>social_cost!O6</f>
        <v>78.399683537794942</v>
      </c>
      <c r="P6" s="92">
        <f>social_cost!P6</f>
        <v>97.999604422243678</v>
      </c>
      <c r="Q6" s="92">
        <f>social_cost!Q6</f>
        <v>107.79956486446805</v>
      </c>
      <c r="R6" s="92">
        <f>social_cost!R6</f>
        <v>117.59952530669241</v>
      </c>
      <c r="S6" s="92">
        <f>social_cost!S6</f>
        <v>127.39948574891679</v>
      </c>
      <c r="T6" s="92">
        <f>social_cost!T6</f>
        <v>88.199643980019317</v>
      </c>
      <c r="U6" s="92">
        <f>social_cost!U6</f>
        <v>78.399683537794942</v>
      </c>
      <c r="V6" s="92">
        <f>social_cost!V6</f>
        <v>97.999604422243678</v>
      </c>
      <c r="W6" s="92">
        <f>social_cost!W6</f>
        <v>107.79956486446805</v>
      </c>
      <c r="X6" s="92">
        <f>social_cost!X6</f>
        <v>117.59952530669241</v>
      </c>
      <c r="Y6" s="92">
        <f>social_cost!Y6</f>
        <v>127.39948574891679</v>
      </c>
      <c r="Z6" s="92">
        <f>social_cost!Z6</f>
        <v>88.199643980019317</v>
      </c>
      <c r="AA6" s="92">
        <f>social_cost!AA6</f>
        <v>78.399683537794942</v>
      </c>
      <c r="AB6" s="92">
        <f>social_cost!AB6</f>
        <v>97.999604422243678</v>
      </c>
      <c r="AC6" s="92">
        <f>social_cost!AC6</f>
        <v>107.79956486446805</v>
      </c>
      <c r="AD6" s="92">
        <f>social_cost!AD6</f>
        <v>117.59952530669241</v>
      </c>
      <c r="AE6" s="92">
        <f>social_cost!AE6</f>
        <v>127.39948574891679</v>
      </c>
      <c r="AF6" s="92">
        <f>social_cost!AF6</f>
        <v>88.199643980019317</v>
      </c>
      <c r="AG6" s="92">
        <f>social_cost!AG6</f>
        <v>78.399683537794942</v>
      </c>
      <c r="AH6" s="92">
        <f>social_cost!AH6</f>
        <v>97.999604422243678</v>
      </c>
      <c r="AI6" s="92">
        <f>social_cost!AI6</f>
        <v>107.79956486446805</v>
      </c>
      <c r="AJ6" s="92">
        <f>social_cost!AJ6</f>
        <v>117.59952530669241</v>
      </c>
      <c r="AK6" s="92">
        <f>social_cost!AK6</f>
        <v>127.39948574891679</v>
      </c>
      <c r="AL6" s="92">
        <f>social_cost!AL6</f>
        <v>88.199643980019317</v>
      </c>
      <c r="AM6" s="92">
        <f>social_cost!AM6</f>
        <v>78.399683537794942</v>
      </c>
      <c r="AN6" s="92">
        <f>social_cost!AN6</f>
        <v>97.999604422243678</v>
      </c>
      <c r="AO6" s="92">
        <f>social_cost!AO6</f>
        <v>107.79956486446805</v>
      </c>
      <c r="AP6" s="92">
        <f>social_cost!AP6</f>
        <v>117.59952530669241</v>
      </c>
      <c r="AQ6" s="92">
        <f>social_cost!AQ6</f>
        <v>127.39948574891679</v>
      </c>
      <c r="AR6" s="92">
        <f>social_cost!AR6</f>
        <v>88.199643980019317</v>
      </c>
      <c r="AS6" s="92">
        <f>social_cost!AS6</f>
        <v>78.399683537794942</v>
      </c>
      <c r="AT6" s="92">
        <f>social_cost!AT6</f>
        <v>97.999604422243678</v>
      </c>
      <c r="AU6" s="92"/>
      <c r="AV6" s="92"/>
      <c r="AW6" s="92"/>
    </row>
    <row r="7" spans="1:49" x14ac:dyDescent="0.25">
      <c r="C7" s="69"/>
      <c r="D7" s="93" t="s">
        <v>80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</row>
    <row r="8" spans="1:49" ht="23" x14ac:dyDescent="0.25">
      <c r="A8" s="62" t="s">
        <v>75</v>
      </c>
      <c r="B8" s="64" t="s">
        <v>76</v>
      </c>
      <c r="C8" s="68" t="s">
        <v>77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</row>
    <row r="9" spans="1:49" x14ac:dyDescent="0.25">
      <c r="A9" s="91">
        <f>social_cost!A9</f>
        <v>0</v>
      </c>
      <c r="B9" s="94">
        <f>social_cost!B9</f>
        <v>4.6609541169517002E-2</v>
      </c>
      <c r="C9" s="95">
        <f>social_cost!C9</f>
        <v>0</v>
      </c>
      <c r="D9" s="90">
        <f>(1/UIpct)*((blpkm*IFaf*(AF!D9*D$2-AF!$D9*$D$2)+blpkmrtf*IFrtf*(RTF!D9*D$4-RTF!$D9*$D$4))*IF(WT="WTA",shortWTA,shortWTP)+(blpkm*IFaf*(AF!D9*(1-D$2)-AF!$D9*(1-$D$2))+blpkmrtf*IFrtf*(RTF!D9*(1-D$4)-RTF!$D9*(1-$D$4)))*IF(WT="WTA",longWTA,longWTP))</f>
        <v>0</v>
      </c>
      <c r="E9" s="90">
        <f>(1/UIpct)*((blpkm*IFaf*(AF!E9*E$2-AF!$D9*$D$2)+blpkmrtf*IFrtf*(RTF!E9*E$4-RTF!$D9*$D$4))*IF(WT="WTA",shortWTA,shortWTP)+(blpkm*IFaf*(AF!E9*(1-E$2)-AF!$D9*(1-$D$2))+blpkmrtf*IFrtf*(RTF!E9*(1-E$4)-RTF!$D9*(1-$D$4)))*IF(WT="WTA",longWTA,longWTP))</f>
        <v>-2.3767896529165342</v>
      </c>
      <c r="F9" s="90">
        <f>(1/UIpct)*((blpkm*IFaf*(AF!F9*F$2-AF!$D9*$D$2)+blpkmrtf*IFrtf*(RTF!F9*F$4-RTF!$D9*$D$4))*IF(WT="WTA",shortWTA,shortWTP)+(blpkm*IFaf*(AF!F9*(1-F$2)-AF!$D9*(1-$D$2))+blpkmrtf*IFrtf*(RTF!F9*(1-F$4)-RTF!$D9*(1-$D$4)))*IF(WT="WTA",longWTA,longWTP))</f>
        <v>-4.2823929773807281</v>
      </c>
      <c r="G9" s="90">
        <f>(1/UIpct)*((blpkm*IFaf*(AF!G9*G$2-AF!$D9*$D$2)+blpkmrtf*IFrtf*(RTF!G9*G$4-RTF!$D9*$D$4))*IF(WT="WTA",shortWTA,shortWTP)+(blpkm*IFaf*(AF!G9*(1-G$2)-AF!$D9*(1-$D$2))+blpkmrtf*IFrtf*(RTF!G9*(1-G$4)-RTF!$D9*(1-$D$4)))*IF(WT="WTA",longWTA,longWTP))</f>
        <v>-5.8212368318136072</v>
      </c>
      <c r="H9" s="90">
        <f>(1/UIpct)*((blpkm*IFaf*(AF!H9*H$2-AF!$D9*$D$2)+blpkmrtf*IFrtf*(RTF!H9*H$4-RTF!$D9*$D$4))*IF(WT="WTA",shortWTA,shortWTP)+(blpkm*IFaf*(AF!H9*(1-H$2)-AF!$D9*(1-$D$2))+blpkmrtf*IFrtf*(RTF!H9*(1-H$4)-RTF!$D9*(1-$D$4)))*IF(WT="WTA",longWTA,longWTP))</f>
        <v>2.9862783250182834</v>
      </c>
      <c r="I9" s="90">
        <f>(1/UIpct)*((blpkm*IFaf*(AF!I9*I$2-AF!$D9*$D$2)+blpkmrtf*IFrtf*(RTF!I9*I$4-RTF!$D9*$D$4))*IF(WT="WTA",shortWTA,shortWTP)+(blpkm*IFaf*(AF!I9*(1-I$2)-AF!$D9*(1-$D$2))+blpkmrtf*IFrtf*(RTF!I9*(1-I$4)-RTF!$D9*(1-$D$4)))*IF(WT="WTA",longWTA,longWTP))</f>
        <v>6.7654600139719374</v>
      </c>
      <c r="J9" s="90">
        <f>(1/UIpct)*((blpkm*IFaf*(AF!J9*J$2-AF!$D9*$D$2)+blpkmrtf*IFrtf*(RTF!J9*J$4-RTF!$D9*$D$4))*IF(WT="WTA",shortWTA,shortWTP)+(blpkm*IFaf*(AF!J9*(1-J$2)-AF!$D9*(1-$D$2))+blpkmrtf*IFrtf*(RTF!J9*(1-J$4)-RTF!$D9*(1-$D$4)))*IF(WT="WTA",longWTA,longWTP))</f>
        <v>11.579536051505768</v>
      </c>
      <c r="K9" s="90">
        <f>(1/UIpct)*((blpkm*IFaf*(AF!K9*K$2-AF!$D9*$D$2)+blpkmrtf*IFrtf*(RTF!K9*K$4-RTF!$D9*$D$4))*IF(WT="WTA",shortWTA,shortWTP)+(blpkm*IFaf*(AF!K9*(1-K$2)-AF!$D9*(1-$D$2))+blpkmrtf*IFrtf*(RTF!K9*(1-K$4)-RTF!$D9*(1-$D$4)))*IF(WT="WTA",longWTA,longWTP))</f>
        <v>-2.3767896529165342</v>
      </c>
      <c r="L9" s="90">
        <f>(1/UIpct)*((blpkm*IFaf*(AF!L9*L$2-AF!$D9*$D$2)+blpkmrtf*IFrtf*(RTF!L9*L$4-RTF!$D9*$D$4))*IF(WT="WTA",shortWTA,shortWTP)+(blpkm*IFaf*(AF!L9*(1-L$2)-AF!$D9*(1-$D$2))+blpkmrtf*IFrtf*(RTF!L9*(1-L$4)-RTF!$D9*(1-$D$4)))*IF(WT="WTA",longWTA,longWTP))</f>
        <v>-4.2823929773807281</v>
      </c>
      <c r="M9" s="90">
        <f>(1/UIpct)*((blpkm*IFaf*(AF!M9*M$2-AF!$D9*$D$2)+blpkmrtf*IFrtf*(RTF!M9*M$4-RTF!$D9*$D$4))*IF(WT="WTA",shortWTA,shortWTP)+(blpkm*IFaf*(AF!M9*(1-M$2)-AF!$D9*(1-$D$2))+blpkmrtf*IFrtf*(RTF!M9*(1-M$4)-RTF!$D9*(1-$D$4)))*IF(WT="WTA",longWTA,longWTP))</f>
        <v>-5.8212368318136072</v>
      </c>
      <c r="N9" s="90">
        <f>(1/UIpct)*((blpkm*IFaf*(AF!N9*N$2-AF!$D9*$D$2)+blpkmrtf*IFrtf*(RTF!N9*N$4-RTF!$D9*$D$4))*IF(WT="WTA",shortWTA,shortWTP)+(blpkm*IFaf*(AF!N9*(1-N$2)-AF!$D9*(1-$D$2))+blpkmrtf*IFrtf*(RTF!N9*(1-N$4)-RTF!$D9*(1-$D$4)))*IF(WT="WTA",longWTA,longWTP))</f>
        <v>2.9862783250182834</v>
      </c>
      <c r="O9" s="90">
        <f>(1/UIpct)*((blpkm*IFaf*(AF!O9*O$2-AF!$D9*$D$2)+blpkmrtf*IFrtf*(RTF!O9*O$4-RTF!$D9*$D$4))*IF(WT="WTA",shortWTA,shortWTP)+(blpkm*IFaf*(AF!O9*(1-O$2)-AF!$D9*(1-$D$2))+blpkmrtf*IFrtf*(RTF!O9*(1-O$4)-RTF!$D9*(1-$D$4)))*IF(WT="WTA",longWTA,longWTP))</f>
        <v>6.7654600139719374</v>
      </c>
      <c r="P9" s="90">
        <f>(1/UIpct)*((blpkm*IFaf*(AF!P9*P$2-AF!$D9*$D$2)+blpkmrtf*IFrtf*(RTF!P9*P$4-RTF!$D9*$D$4))*IF(WT="WTA",shortWTA,shortWTP)+(blpkm*IFaf*(AF!P9*(1-P$2)-AF!$D9*(1-$D$2))+blpkmrtf*IFrtf*(RTF!P9*(1-P$4)-RTF!$D9*(1-$D$4)))*IF(WT="WTA",longWTA,longWTP))</f>
        <v>0</v>
      </c>
      <c r="Q9" s="90">
        <f>(1/UIpct)*((blpkm*IFaf*(AF!Q9*Q$2-AF!$D9*$D$2)+blpkmrtf*IFrtf*(RTF!Q9*Q$4-RTF!$D9*$D$4))*IF(WT="WTA",shortWTA,shortWTP)+(blpkm*IFaf*(AF!Q9*(1-Q$2)-AF!$D9*(1-$D$2))+blpkmrtf*IFrtf*(RTF!Q9*(1-Q$4)-RTF!$D9*(1-$D$4)))*IF(WT="WTA",longWTA,longWTP))</f>
        <v>-2.3767896529165342</v>
      </c>
      <c r="R9" s="90">
        <f>(1/UIpct)*((blpkm*IFaf*(AF!R9*R$2-AF!$D9*$D$2)+blpkmrtf*IFrtf*(RTF!R9*R$4-RTF!$D9*$D$4))*IF(WT="WTA",shortWTA,shortWTP)+(blpkm*IFaf*(AF!R9*(1-R$2)-AF!$D9*(1-$D$2))+blpkmrtf*IFrtf*(RTF!R9*(1-R$4)-RTF!$D9*(1-$D$4)))*IF(WT="WTA",longWTA,longWTP))</f>
        <v>-4.2823929773807281</v>
      </c>
      <c r="S9" s="90">
        <f>(1/UIpct)*((blpkm*IFaf*(AF!S9*S$2-AF!$D9*$D$2)+blpkmrtf*IFrtf*(RTF!S9*S$4-RTF!$D9*$D$4))*IF(WT="WTA",shortWTA,shortWTP)+(blpkm*IFaf*(AF!S9*(1-S$2)-AF!$D9*(1-$D$2))+blpkmrtf*IFrtf*(RTF!S9*(1-S$4)-RTF!$D9*(1-$D$4)))*IF(WT="WTA",longWTA,longWTP))</f>
        <v>-5.8212368318136072</v>
      </c>
      <c r="T9" s="90">
        <f>(1/UIpct)*((blpkm*IFaf*(AF!T9*T$2-AF!$D9*$D$2)+blpkmrtf*IFrtf*(RTF!T9*T$4-RTF!$D9*$D$4))*IF(WT="WTA",shortWTA,shortWTP)+(blpkm*IFaf*(AF!T9*(1-T$2)-AF!$D9*(1-$D$2))+blpkmrtf*IFrtf*(RTF!T9*(1-T$4)-RTF!$D9*(1-$D$4)))*IF(WT="WTA",longWTA,longWTP))</f>
        <v>2.9862783250182834</v>
      </c>
      <c r="U9" s="90">
        <f>(1/UIpct)*((blpkm*IFaf*(AF!U9*U$2-AF!$D9*$D$2)+blpkmrtf*IFrtf*(RTF!U9*U$4-RTF!$D9*$D$4))*IF(WT="WTA",shortWTA,shortWTP)+(blpkm*IFaf*(AF!U9*(1-U$2)-AF!$D9*(1-$D$2))+blpkmrtf*IFrtf*(RTF!U9*(1-U$4)-RTF!$D9*(1-$D$4)))*IF(WT="WTA",longWTA,longWTP))</f>
        <v>6.7654600139719374</v>
      </c>
      <c r="V9" s="90">
        <f>(1/UIpct)*((blpkm*IFaf*(AF!V9*V$2-AF!$D9*$D$2)+blpkmrtf*IFrtf*(RTF!V9*V$4-RTF!$D9*$D$4))*IF(WT="WTA",shortWTA,shortWTP)+(blpkm*IFaf*(AF!V9*(1-V$2)-AF!$D9*(1-$D$2))+blpkmrtf*IFrtf*(RTF!V9*(1-V$4)-RTF!$D9*(1-$D$4)))*IF(WT="WTA",longWTA,longWTP))</f>
        <v>0</v>
      </c>
      <c r="W9" s="90">
        <f>(1/UIpct)*((blpkm*IFaf*(AF!W9*W$2-AF!$D9*$D$2)+blpkmrtf*IFrtf*(RTF!W9*W$4-RTF!$D9*$D$4))*IF(WT="WTA",shortWTA,shortWTP)+(blpkm*IFaf*(AF!W9*(1-W$2)-AF!$D9*(1-$D$2))+blpkmrtf*IFrtf*(RTF!W9*(1-W$4)-RTF!$D9*(1-$D$4)))*IF(WT="WTA",longWTA,longWTP))</f>
        <v>-2.3767896529165342</v>
      </c>
      <c r="X9" s="90">
        <f>(1/UIpct)*((blpkm*IFaf*(AF!X9*X$2-AF!$D9*$D$2)+blpkmrtf*IFrtf*(RTF!X9*X$4-RTF!$D9*$D$4))*IF(WT="WTA",shortWTA,shortWTP)+(blpkm*IFaf*(AF!X9*(1-X$2)-AF!$D9*(1-$D$2))+blpkmrtf*IFrtf*(RTF!X9*(1-X$4)-RTF!$D9*(1-$D$4)))*IF(WT="WTA",longWTA,longWTP))</f>
        <v>-4.2823929773807281</v>
      </c>
      <c r="Y9" s="90">
        <f>(1/UIpct)*((blpkm*IFaf*(AF!Y9*Y$2-AF!$D9*$D$2)+blpkmrtf*IFrtf*(RTF!Y9*Y$4-RTF!$D9*$D$4))*IF(WT="WTA",shortWTA,shortWTP)+(blpkm*IFaf*(AF!Y9*(1-Y$2)-AF!$D9*(1-$D$2))+blpkmrtf*IFrtf*(RTF!Y9*(1-Y$4)-RTF!$D9*(1-$D$4)))*IF(WT="WTA",longWTA,longWTP))</f>
        <v>-5.8212368318136072</v>
      </c>
      <c r="Z9" s="90">
        <f>(1/UIpct)*((blpkm*IFaf*(AF!Z9*Z$2-AF!$D9*$D$2)+blpkmrtf*IFrtf*(RTF!Z9*Z$4-RTF!$D9*$D$4))*IF(WT="WTA",shortWTA,shortWTP)+(blpkm*IFaf*(AF!Z9*(1-Z$2)-AF!$D9*(1-$D$2))+blpkmrtf*IFrtf*(RTF!Z9*(1-Z$4)-RTF!$D9*(1-$D$4)))*IF(WT="WTA",longWTA,longWTP))</f>
        <v>2.9862783250182834</v>
      </c>
      <c r="AA9" s="90">
        <f>(1/UIpct)*((blpkm*IFaf*(AF!AA9*AA$2-AF!$D9*$D$2)+blpkmrtf*IFrtf*(RTF!AA9*AA$4-RTF!$D9*$D$4))*IF(WT="WTA",shortWTA,shortWTP)+(blpkm*IFaf*(AF!AA9*(1-AA$2)-AF!$D9*(1-$D$2))+blpkmrtf*IFrtf*(RTF!AA9*(1-AA$4)-RTF!$D9*(1-$D$4)))*IF(WT="WTA",longWTA,longWTP))</f>
        <v>6.7654600139719374</v>
      </c>
      <c r="AB9" s="90">
        <f>(1/UIpct)*((blpkm*IFaf*(AF!AB9*AB$2-AF!$D9*$D$2)+blpkmrtf*IFrtf*(RTF!AB9*AB$4-RTF!$D9*$D$4))*IF(WT="WTA",shortWTA,shortWTP)+(blpkm*IFaf*(AF!AB9*(1-AB$2)-AF!$D9*(1-$D$2))+blpkmrtf*IFrtf*(RTF!AB9*(1-AB$4)-RTF!$D9*(1-$D$4)))*IF(WT="WTA",longWTA,longWTP))</f>
        <v>0</v>
      </c>
      <c r="AC9" s="90">
        <f>(1/UIpct)*((blpkm*IFaf*(AF!AC9*AC$2-AF!$D9*$D$2)+blpkmrtf*IFrtf*(RTF!AC9*AC$4-RTF!$D9*$D$4))*IF(WT="WTA",shortWTA,shortWTP)+(blpkm*IFaf*(AF!AC9*(1-AC$2)-AF!$D9*(1-$D$2))+blpkmrtf*IFrtf*(RTF!AC9*(1-AC$4)-RTF!$D9*(1-$D$4)))*IF(WT="WTA",longWTA,longWTP))</f>
        <v>-2.3767896529165342</v>
      </c>
      <c r="AD9" s="90">
        <f>(1/UIpct)*((blpkm*IFaf*(AF!AD9*AD$2-AF!$D9*$D$2)+blpkmrtf*IFrtf*(RTF!AD9*AD$4-RTF!$D9*$D$4))*IF(WT="WTA",shortWTA,shortWTP)+(blpkm*IFaf*(AF!AD9*(1-AD$2)-AF!$D9*(1-$D$2))+blpkmrtf*IFrtf*(RTF!AD9*(1-AD$4)-RTF!$D9*(1-$D$4)))*IF(WT="WTA",longWTA,longWTP))</f>
        <v>-4.2823929773807281</v>
      </c>
      <c r="AE9" s="90">
        <f>(1/UIpct)*((blpkm*IFaf*(AF!AE9*AE$2-AF!$D9*$D$2)+blpkmrtf*IFrtf*(RTF!AE9*AE$4-RTF!$D9*$D$4))*IF(WT="WTA",shortWTA,shortWTP)+(blpkm*IFaf*(AF!AE9*(1-AE$2)-AF!$D9*(1-$D$2))+blpkmrtf*IFrtf*(RTF!AE9*(1-AE$4)-RTF!$D9*(1-$D$4)))*IF(WT="WTA",longWTA,longWTP))</f>
        <v>-5.8212368318136072</v>
      </c>
      <c r="AF9" s="90">
        <f>(1/UIpct)*((blpkm*IFaf*(AF!AF9*AF$2-AF!$D9*$D$2)+blpkmrtf*IFrtf*(RTF!AF9*AF$4-RTF!$D9*$D$4))*IF(WT="WTA",shortWTA,shortWTP)+(blpkm*IFaf*(AF!AF9*(1-AF$2)-AF!$D9*(1-$D$2))+blpkmrtf*IFrtf*(RTF!AF9*(1-AF$4)-RTF!$D9*(1-$D$4)))*IF(WT="WTA",longWTA,longWTP))</f>
        <v>2.9862783250182834</v>
      </c>
      <c r="AG9" s="90">
        <f>(1/UIpct)*((blpkm*IFaf*(AF!AG9*AG$2-AF!$D9*$D$2)+blpkmrtf*IFrtf*(RTF!AG9*AG$4-RTF!$D9*$D$4))*IF(WT="WTA",shortWTA,shortWTP)+(blpkm*IFaf*(AF!AG9*(1-AG$2)-AF!$D9*(1-$D$2))+blpkmrtf*IFrtf*(RTF!AG9*(1-AG$4)-RTF!$D9*(1-$D$4)))*IF(WT="WTA",longWTA,longWTP))</f>
        <v>6.7654600139719374</v>
      </c>
      <c r="AH9" s="90">
        <f>(1/UIpct)*((blpkm*IFaf*(AF!AH9*AH$2-AF!$D9*$D$2)+blpkmrtf*IFrtf*(RTF!AH9*AH$4-RTF!$D9*$D$4))*IF(WT="WTA",shortWTA,shortWTP)+(blpkm*IFaf*(AF!AH9*(1-AH$2)-AF!$D9*(1-$D$2))+blpkmrtf*IFrtf*(RTF!AH9*(1-AH$4)-RTF!$D9*(1-$D$4)))*IF(WT="WTA",longWTA,longWTP))</f>
        <v>0</v>
      </c>
      <c r="AI9" s="90">
        <f>(1/UIpct)*((blpkm*IFaf*(AF!AI9*AI$2-AF!$D9*$D$2)+blpkmrtf*IFrtf*(RTF!AI9*AI$4-RTF!$D9*$D$4))*IF(WT="WTA",shortWTA,shortWTP)+(blpkm*IFaf*(AF!AI9*(1-AI$2)-AF!$D9*(1-$D$2))+blpkmrtf*IFrtf*(RTF!AI9*(1-AI$4)-RTF!$D9*(1-$D$4)))*IF(WT="WTA",longWTA,longWTP))</f>
        <v>-2.3767896529165342</v>
      </c>
      <c r="AJ9" s="90">
        <f>(1/UIpct)*((blpkm*IFaf*(AF!AJ9*AJ$2-AF!$D9*$D$2)+blpkmrtf*IFrtf*(RTF!AJ9*AJ$4-RTF!$D9*$D$4))*IF(WT="WTA",shortWTA,shortWTP)+(blpkm*IFaf*(AF!AJ9*(1-AJ$2)-AF!$D9*(1-$D$2))+blpkmrtf*IFrtf*(RTF!AJ9*(1-AJ$4)-RTF!$D9*(1-$D$4)))*IF(WT="WTA",longWTA,longWTP))</f>
        <v>-4.2823929773807281</v>
      </c>
      <c r="AK9" s="90">
        <f>(1/UIpct)*((blpkm*IFaf*(AF!AK9*AK$2-AF!$D9*$D$2)+blpkmrtf*IFrtf*(RTF!AK9*AK$4-RTF!$D9*$D$4))*IF(WT="WTA",shortWTA,shortWTP)+(blpkm*IFaf*(AF!AK9*(1-AK$2)-AF!$D9*(1-$D$2))+blpkmrtf*IFrtf*(RTF!AK9*(1-AK$4)-RTF!$D9*(1-$D$4)))*IF(WT="WTA",longWTA,longWTP))</f>
        <v>-5.8212368318136072</v>
      </c>
      <c r="AL9" s="90">
        <f>(1/UIpct)*((blpkm*IFaf*(AF!AL9*AL$2-AF!$D9*$D$2)+blpkmrtf*IFrtf*(RTF!AL9*AL$4-RTF!$D9*$D$4))*IF(WT="WTA",shortWTA,shortWTP)+(blpkm*IFaf*(AF!AL9*(1-AL$2)-AF!$D9*(1-$D$2))+blpkmrtf*IFrtf*(RTF!AL9*(1-AL$4)-RTF!$D9*(1-$D$4)))*IF(WT="WTA",longWTA,longWTP))</f>
        <v>2.9862783250182834</v>
      </c>
      <c r="AM9" s="90">
        <f>(1/UIpct)*((blpkm*IFaf*(AF!AM9*AM$2-AF!$D9*$D$2)+blpkmrtf*IFrtf*(RTF!AM9*AM$4-RTF!$D9*$D$4))*IF(WT="WTA",shortWTA,shortWTP)+(blpkm*IFaf*(AF!AM9*(1-AM$2)-AF!$D9*(1-$D$2))+blpkmrtf*IFrtf*(RTF!AM9*(1-AM$4)-RTF!$D9*(1-$D$4)))*IF(WT="WTA",longWTA,longWTP))</f>
        <v>6.7654600139719374</v>
      </c>
      <c r="AN9" s="90">
        <f>(1/UIpct)*((blpkm*IFaf*(AF!AN9*AN$2-AF!$D9*$D$2)+blpkmrtf*IFrtf*(RTF!AN9*AN$4-RTF!$D9*$D$4))*IF(WT="WTA",shortWTA,shortWTP)+(blpkm*IFaf*(AF!AN9*(1-AN$2)-AF!$D9*(1-$D$2))+blpkmrtf*IFrtf*(RTF!AN9*(1-AN$4)-RTF!$D9*(1-$D$4)))*IF(WT="WTA",longWTA,longWTP))</f>
        <v>0</v>
      </c>
      <c r="AO9" s="90">
        <f>(1/UIpct)*((blpkm*IFaf*(AF!AO9*AO$2-AF!$D9*$D$2)+blpkmrtf*IFrtf*(RTF!AO9*AO$4-RTF!$D9*$D$4))*IF(WT="WTA",shortWTA,shortWTP)+(blpkm*IFaf*(AF!AO9*(1-AO$2)-AF!$D9*(1-$D$2))+blpkmrtf*IFrtf*(RTF!AO9*(1-AO$4)-RTF!$D9*(1-$D$4)))*IF(WT="WTA",longWTA,longWTP))</f>
        <v>-2.3767896529165342</v>
      </c>
      <c r="AP9" s="90">
        <f>(1/UIpct)*((blpkm*IFaf*(AF!AP9*AP$2-AF!$D9*$D$2)+blpkmrtf*IFrtf*(RTF!AP9*AP$4-RTF!$D9*$D$4))*IF(WT="WTA",shortWTA,shortWTP)+(blpkm*IFaf*(AF!AP9*(1-AP$2)-AF!$D9*(1-$D$2))+blpkmrtf*IFrtf*(RTF!AP9*(1-AP$4)-RTF!$D9*(1-$D$4)))*IF(WT="WTA",longWTA,longWTP))</f>
        <v>-4.2823929773807281</v>
      </c>
      <c r="AQ9" s="90">
        <f>(1/UIpct)*((blpkm*IFaf*(AF!AQ9*AQ$2-AF!$D9*$D$2)+blpkmrtf*IFrtf*(RTF!AQ9*AQ$4-RTF!$D9*$D$4))*IF(WT="WTA",shortWTA,shortWTP)+(blpkm*IFaf*(AF!AQ9*(1-AQ$2)-AF!$D9*(1-$D$2))+blpkmrtf*IFrtf*(RTF!AQ9*(1-AQ$4)-RTF!$D9*(1-$D$4)))*IF(WT="WTA",longWTA,longWTP))</f>
        <v>-5.8212368318136072</v>
      </c>
      <c r="AR9" s="90">
        <f>(1/UIpct)*((blpkm*IFaf*(AF!AR9*AR$2-AF!$D9*$D$2)+blpkmrtf*IFrtf*(RTF!AR9*AR$4-RTF!$D9*$D$4))*IF(WT="WTA",shortWTA,shortWTP)+(blpkm*IFaf*(AF!AR9*(1-AR$2)-AF!$D9*(1-$D$2))+blpkmrtf*IFrtf*(RTF!AR9*(1-AR$4)-RTF!$D9*(1-$D$4)))*IF(WT="WTA",longWTA,longWTP))</f>
        <v>2.9862783250182834</v>
      </c>
      <c r="AS9" s="90">
        <f>(1/UIpct)*((blpkm*IFaf*(AF!AS9*AS$2-AF!$D9*$D$2)+blpkmrtf*IFrtf*(RTF!AS9*AS$4-RTF!$D9*$D$4))*IF(WT="WTA",shortWTA,shortWTP)+(blpkm*IFaf*(AF!AS9*(1-AS$2)-AF!$D9*(1-$D$2))+blpkmrtf*IFrtf*(RTF!AS9*(1-AS$4)-RTF!$D9*(1-$D$4)))*IF(WT="WTA",longWTA,longWTP))</f>
        <v>6.7654600139719374</v>
      </c>
      <c r="AT9" s="90">
        <f>(1/UIpct)*((blpkm*IFaf*(AF!AT9*AT$2-AF!$D9*$D$2)+blpkmrtf*IFrtf*(RTF!AT9*AT$4-RTF!$D9*$D$4))*IF(WT="WTA",shortWTA,shortWTP)+(blpkm*IFaf*(AF!AT9*(1-AT$2)-AF!$D9*(1-$D$2))+blpkmrtf*IFrtf*(RTF!AT9*(1-AT$4)-RTF!$D9*(1-$D$4)))*IF(WT="WTA",longWTA,longWTP))</f>
        <v>0</v>
      </c>
      <c r="AU9" s="91" t="s">
        <v>78</v>
      </c>
      <c r="AV9" s="91"/>
      <c r="AW9" s="91"/>
    </row>
    <row r="10" spans="1:49" x14ac:dyDescent="0.25">
      <c r="A10" s="91">
        <f>social_cost!A10</f>
        <v>20</v>
      </c>
      <c r="B10" s="94">
        <f>social_cost!B10</f>
        <v>2.7082278393734955</v>
      </c>
      <c r="C10" s="95">
        <f>social_cost!C10</f>
        <v>0.30499999999999999</v>
      </c>
      <c r="D10" s="90">
        <f>(1/UIpct)*((blpkm*IFaf*(AF!D10*D$2-AF!$D10*$D$2)+blpkmrtf*IFrtf*(RTF!D10*D$4-RTF!$D10*$D$4))*IF(WT="WTA",shortWTA,shortWTP)+(blpkm*IFaf*(AF!D10*(1-D$2)-AF!$D10*(1-$D$2))+blpkmrtf*IFrtf*(RTF!D10*(1-D$4)-RTF!$D10*(1-$D$4)))*IF(WT="WTA",longWTA,longWTP))</f>
        <v>0</v>
      </c>
      <c r="E10" s="90">
        <f>(1/UIpct)*((blpkm*IFaf*(AF!E10*E$2-AF!$D10*$D$2)+blpkmrtf*IFrtf*(RTF!E10*E$4-RTF!$D10*$D$4))*IF(WT="WTA",shortWTA,shortWTP)+(blpkm*IFaf*(AF!E10*(1-E$2)-AF!$D10*(1-$D$2))+blpkmrtf*IFrtf*(RTF!E10*(1-E$4)-RTF!$D10*(1-$D$4)))*IF(WT="WTA",longWTA,longWTP))</f>
        <v>-2.3767896529165342</v>
      </c>
      <c r="F10" s="90">
        <f>(1/UIpct)*((blpkm*IFaf*(AF!F10*F$2-AF!$D10*$D$2)+blpkmrtf*IFrtf*(RTF!F10*F$4-RTF!$D10*$D$4))*IF(WT="WTA",shortWTA,shortWTP)+(blpkm*IFaf*(AF!F10*(1-F$2)-AF!$D10*(1-$D$2))+blpkmrtf*IFrtf*(RTF!F10*(1-F$4)-RTF!$D10*(1-$D$4)))*IF(WT="WTA",longWTA,longWTP))</f>
        <v>-4.2823929773807281</v>
      </c>
      <c r="G10" s="90">
        <f>(1/UIpct)*((blpkm*IFaf*(AF!G10*G$2-AF!$D10*$D$2)+blpkmrtf*IFrtf*(RTF!G10*G$4-RTF!$D10*$D$4))*IF(WT="WTA",shortWTA,shortWTP)+(blpkm*IFaf*(AF!G10*(1-G$2)-AF!$D10*(1-$D$2))+blpkmrtf*IFrtf*(RTF!G10*(1-G$4)-RTF!$D10*(1-$D$4)))*IF(WT="WTA",longWTA,longWTP))</f>
        <v>-5.8212368318136072</v>
      </c>
      <c r="H10" s="90">
        <f>(1/UIpct)*((blpkm*IFaf*(AF!H10*H$2-AF!$D10*$D$2)+blpkmrtf*IFrtf*(RTF!H10*H$4-RTF!$D10*$D$4))*IF(WT="WTA",shortWTA,shortWTP)+(blpkm*IFaf*(AF!H10*(1-H$2)-AF!$D10*(1-$D$2))+blpkmrtf*IFrtf*(RTF!H10*(1-H$4)-RTF!$D10*(1-$D$4)))*IF(WT="WTA",longWTA,longWTP))</f>
        <v>2.9862783250182834</v>
      </c>
      <c r="I10" s="90">
        <f>(1/UIpct)*((blpkm*IFaf*(AF!I10*I$2-AF!$D10*$D$2)+blpkmrtf*IFrtf*(RTF!I10*I$4-RTF!$D10*$D$4))*IF(WT="WTA",shortWTA,shortWTP)+(blpkm*IFaf*(AF!I10*(1-I$2)-AF!$D10*(1-$D$2))+blpkmrtf*IFrtf*(RTF!I10*(1-I$4)-RTF!$D10*(1-$D$4)))*IF(WT="WTA",longWTA,longWTP))</f>
        <v>6.7654600139719374</v>
      </c>
      <c r="J10" s="90">
        <f>(1/UIpct)*((blpkm*IFaf*(AF!J10*J$2-AF!$D10*$D$2)+blpkmrtf*IFrtf*(RTF!J10*J$4-RTF!$D10*$D$4))*IF(WT="WTA",shortWTA,shortWTP)+(blpkm*IFaf*(AF!J10*(1-J$2)-AF!$D10*(1-$D$2))+blpkmrtf*IFrtf*(RTF!J10*(1-J$4)-RTF!$D10*(1-$D$4)))*IF(WT="WTA",longWTA,longWTP))</f>
        <v>11.579536051505768</v>
      </c>
      <c r="K10" s="90">
        <f>(1/UIpct)*((blpkm*IFaf*(AF!K10*K$2-AF!$D10*$D$2)+blpkmrtf*IFrtf*(RTF!K10*K$4-RTF!$D10*$D$4))*IF(WT="WTA",shortWTA,shortWTP)+(blpkm*IFaf*(AF!K10*(1-K$2)-AF!$D10*(1-$D$2))+blpkmrtf*IFrtf*(RTF!K10*(1-K$4)-RTF!$D10*(1-$D$4)))*IF(WT="WTA",longWTA,longWTP))</f>
        <v>-2.3767896529165342</v>
      </c>
      <c r="L10" s="90">
        <f>(1/UIpct)*((blpkm*IFaf*(AF!L10*L$2-AF!$D10*$D$2)+blpkmrtf*IFrtf*(RTF!L10*L$4-RTF!$D10*$D$4))*IF(WT="WTA",shortWTA,shortWTP)+(blpkm*IFaf*(AF!L10*(1-L$2)-AF!$D10*(1-$D$2))+blpkmrtf*IFrtf*(RTF!L10*(1-L$4)-RTF!$D10*(1-$D$4)))*IF(WT="WTA",longWTA,longWTP))</f>
        <v>-4.2823929773807281</v>
      </c>
      <c r="M10" s="90">
        <f>(1/UIpct)*((blpkm*IFaf*(AF!M10*M$2-AF!$D10*$D$2)+blpkmrtf*IFrtf*(RTF!M10*M$4-RTF!$D10*$D$4))*IF(WT="WTA",shortWTA,shortWTP)+(blpkm*IFaf*(AF!M10*(1-M$2)-AF!$D10*(1-$D$2))+blpkmrtf*IFrtf*(RTF!M10*(1-M$4)-RTF!$D10*(1-$D$4)))*IF(WT="WTA",longWTA,longWTP))</f>
        <v>-5.8212368318136072</v>
      </c>
      <c r="N10" s="90">
        <f>(1/UIpct)*((blpkm*IFaf*(AF!N10*N$2-AF!$D10*$D$2)+blpkmrtf*IFrtf*(RTF!N10*N$4-RTF!$D10*$D$4))*IF(WT="WTA",shortWTA,shortWTP)+(blpkm*IFaf*(AF!N10*(1-N$2)-AF!$D10*(1-$D$2))+blpkmrtf*IFrtf*(RTF!N10*(1-N$4)-RTF!$D10*(1-$D$4)))*IF(WT="WTA",longWTA,longWTP))</f>
        <v>2.9862783250182834</v>
      </c>
      <c r="O10" s="90">
        <f>(1/UIpct)*((blpkm*IFaf*(AF!O10*O$2-AF!$D10*$D$2)+blpkmrtf*IFrtf*(RTF!O10*O$4-RTF!$D10*$D$4))*IF(WT="WTA",shortWTA,shortWTP)+(blpkm*IFaf*(AF!O10*(1-O$2)-AF!$D10*(1-$D$2))+blpkmrtf*IFrtf*(RTF!O10*(1-O$4)-RTF!$D10*(1-$D$4)))*IF(WT="WTA",longWTA,longWTP))</f>
        <v>6.7654600139719374</v>
      </c>
      <c r="P10" s="90">
        <f>(1/UIpct)*((blpkm*IFaf*(AF!P10*P$2-AF!$D10*$D$2)+blpkmrtf*IFrtf*(RTF!P10*P$4-RTF!$D10*$D$4))*IF(WT="WTA",shortWTA,shortWTP)+(blpkm*IFaf*(AF!P10*(1-P$2)-AF!$D10*(1-$D$2))+blpkmrtf*IFrtf*(RTF!P10*(1-P$4)-RTF!$D10*(1-$D$4)))*IF(WT="WTA",longWTA,longWTP))</f>
        <v>0</v>
      </c>
      <c r="Q10" s="90">
        <f>(1/UIpct)*((blpkm*IFaf*(AF!Q10*Q$2-AF!$D10*$D$2)+blpkmrtf*IFrtf*(RTF!Q10*Q$4-RTF!$D10*$D$4))*IF(WT="WTA",shortWTA,shortWTP)+(blpkm*IFaf*(AF!Q10*(1-Q$2)-AF!$D10*(1-$D$2))+blpkmrtf*IFrtf*(RTF!Q10*(1-Q$4)-RTF!$D10*(1-$D$4)))*IF(WT="WTA",longWTA,longWTP))</f>
        <v>-2.3767896529165342</v>
      </c>
      <c r="R10" s="90">
        <f>(1/UIpct)*((blpkm*IFaf*(AF!R10*R$2-AF!$D10*$D$2)+blpkmrtf*IFrtf*(RTF!R10*R$4-RTF!$D10*$D$4))*IF(WT="WTA",shortWTA,shortWTP)+(blpkm*IFaf*(AF!R10*(1-R$2)-AF!$D10*(1-$D$2))+blpkmrtf*IFrtf*(RTF!R10*(1-R$4)-RTF!$D10*(1-$D$4)))*IF(WT="WTA",longWTA,longWTP))</f>
        <v>-4.2823929773807281</v>
      </c>
      <c r="S10" s="90">
        <f>(1/UIpct)*((blpkm*IFaf*(AF!S10*S$2-AF!$D10*$D$2)+blpkmrtf*IFrtf*(RTF!S10*S$4-RTF!$D10*$D$4))*IF(WT="WTA",shortWTA,shortWTP)+(blpkm*IFaf*(AF!S10*(1-S$2)-AF!$D10*(1-$D$2))+blpkmrtf*IFrtf*(RTF!S10*(1-S$4)-RTF!$D10*(1-$D$4)))*IF(WT="WTA",longWTA,longWTP))</f>
        <v>-5.8212368318136072</v>
      </c>
      <c r="T10" s="90">
        <f>(1/UIpct)*((blpkm*IFaf*(AF!T10*T$2-AF!$D10*$D$2)+blpkmrtf*IFrtf*(RTF!T10*T$4-RTF!$D10*$D$4))*IF(WT="WTA",shortWTA,shortWTP)+(blpkm*IFaf*(AF!T10*(1-T$2)-AF!$D10*(1-$D$2))+blpkmrtf*IFrtf*(RTF!T10*(1-T$4)-RTF!$D10*(1-$D$4)))*IF(WT="WTA",longWTA,longWTP))</f>
        <v>2.9862783250182834</v>
      </c>
      <c r="U10" s="90">
        <f>(1/UIpct)*((blpkm*IFaf*(AF!U10*U$2-AF!$D10*$D$2)+blpkmrtf*IFrtf*(RTF!U10*U$4-RTF!$D10*$D$4))*IF(WT="WTA",shortWTA,shortWTP)+(blpkm*IFaf*(AF!U10*(1-U$2)-AF!$D10*(1-$D$2))+blpkmrtf*IFrtf*(RTF!U10*(1-U$4)-RTF!$D10*(1-$D$4)))*IF(WT="WTA",longWTA,longWTP))</f>
        <v>6.7654600139719374</v>
      </c>
      <c r="V10" s="90">
        <f>(1/UIpct)*((blpkm*IFaf*(AF!V10*V$2-AF!$D10*$D$2)+blpkmrtf*IFrtf*(RTF!V10*V$4-RTF!$D10*$D$4))*IF(WT="WTA",shortWTA,shortWTP)+(blpkm*IFaf*(AF!V10*(1-V$2)-AF!$D10*(1-$D$2))+blpkmrtf*IFrtf*(RTF!V10*(1-V$4)-RTF!$D10*(1-$D$4)))*IF(WT="WTA",longWTA,longWTP))</f>
        <v>0</v>
      </c>
      <c r="W10" s="90">
        <f>(1/UIpct)*((blpkm*IFaf*(AF!W10*W$2-AF!$D10*$D$2)+blpkmrtf*IFrtf*(RTF!W10*W$4-RTF!$D10*$D$4))*IF(WT="WTA",shortWTA,shortWTP)+(blpkm*IFaf*(AF!W10*(1-W$2)-AF!$D10*(1-$D$2))+blpkmrtf*IFrtf*(RTF!W10*(1-W$4)-RTF!$D10*(1-$D$4)))*IF(WT="WTA",longWTA,longWTP))</f>
        <v>-2.3767896529165342</v>
      </c>
      <c r="X10" s="90">
        <f>(1/UIpct)*((blpkm*IFaf*(AF!X10*X$2-AF!$D10*$D$2)+blpkmrtf*IFrtf*(RTF!X10*X$4-RTF!$D10*$D$4))*IF(WT="WTA",shortWTA,shortWTP)+(blpkm*IFaf*(AF!X10*(1-X$2)-AF!$D10*(1-$D$2))+blpkmrtf*IFrtf*(RTF!X10*(1-X$4)-RTF!$D10*(1-$D$4)))*IF(WT="WTA",longWTA,longWTP))</f>
        <v>-4.2823929773807281</v>
      </c>
      <c r="Y10" s="90">
        <f>(1/UIpct)*((blpkm*IFaf*(AF!Y10*Y$2-AF!$D10*$D$2)+blpkmrtf*IFrtf*(RTF!Y10*Y$4-RTF!$D10*$D$4))*IF(WT="WTA",shortWTA,shortWTP)+(blpkm*IFaf*(AF!Y10*(1-Y$2)-AF!$D10*(1-$D$2))+blpkmrtf*IFrtf*(RTF!Y10*(1-Y$4)-RTF!$D10*(1-$D$4)))*IF(WT="WTA",longWTA,longWTP))</f>
        <v>-5.8212368318136072</v>
      </c>
      <c r="Z10" s="90">
        <f>(1/UIpct)*((blpkm*IFaf*(AF!Z10*Z$2-AF!$D10*$D$2)+blpkmrtf*IFrtf*(RTF!Z10*Z$4-RTF!$D10*$D$4))*IF(WT="WTA",shortWTA,shortWTP)+(blpkm*IFaf*(AF!Z10*(1-Z$2)-AF!$D10*(1-$D$2))+blpkmrtf*IFrtf*(RTF!Z10*(1-Z$4)-RTF!$D10*(1-$D$4)))*IF(WT="WTA",longWTA,longWTP))</f>
        <v>2.9862783250182834</v>
      </c>
      <c r="AA10" s="90">
        <f>(1/UIpct)*((blpkm*IFaf*(AF!AA10*AA$2-AF!$D10*$D$2)+blpkmrtf*IFrtf*(RTF!AA10*AA$4-RTF!$D10*$D$4))*IF(WT="WTA",shortWTA,shortWTP)+(blpkm*IFaf*(AF!AA10*(1-AA$2)-AF!$D10*(1-$D$2))+blpkmrtf*IFrtf*(RTF!AA10*(1-AA$4)-RTF!$D10*(1-$D$4)))*IF(WT="WTA",longWTA,longWTP))</f>
        <v>6.7654600139719374</v>
      </c>
      <c r="AB10" s="90">
        <f>(1/UIpct)*((blpkm*IFaf*(AF!AB10*AB$2-AF!$D10*$D$2)+blpkmrtf*IFrtf*(RTF!AB10*AB$4-RTF!$D10*$D$4))*IF(WT="WTA",shortWTA,shortWTP)+(blpkm*IFaf*(AF!AB10*(1-AB$2)-AF!$D10*(1-$D$2))+blpkmrtf*IFrtf*(RTF!AB10*(1-AB$4)-RTF!$D10*(1-$D$4)))*IF(WT="WTA",longWTA,longWTP))</f>
        <v>0</v>
      </c>
      <c r="AC10" s="90">
        <f>(1/UIpct)*((blpkm*IFaf*(AF!AC10*AC$2-AF!$D10*$D$2)+blpkmrtf*IFrtf*(RTF!AC10*AC$4-RTF!$D10*$D$4))*IF(WT="WTA",shortWTA,shortWTP)+(blpkm*IFaf*(AF!AC10*(1-AC$2)-AF!$D10*(1-$D$2))+blpkmrtf*IFrtf*(RTF!AC10*(1-AC$4)-RTF!$D10*(1-$D$4)))*IF(WT="WTA",longWTA,longWTP))</f>
        <v>-2.3767896529165342</v>
      </c>
      <c r="AD10" s="90">
        <f>(1/UIpct)*((blpkm*IFaf*(AF!AD10*AD$2-AF!$D10*$D$2)+blpkmrtf*IFrtf*(RTF!AD10*AD$4-RTF!$D10*$D$4))*IF(WT="WTA",shortWTA,shortWTP)+(blpkm*IFaf*(AF!AD10*(1-AD$2)-AF!$D10*(1-$D$2))+blpkmrtf*IFrtf*(RTF!AD10*(1-AD$4)-RTF!$D10*(1-$D$4)))*IF(WT="WTA",longWTA,longWTP))</f>
        <v>-4.2823929773807281</v>
      </c>
      <c r="AE10" s="90">
        <f>(1/UIpct)*((blpkm*IFaf*(AF!AE10*AE$2-AF!$D10*$D$2)+blpkmrtf*IFrtf*(RTF!AE10*AE$4-RTF!$D10*$D$4))*IF(WT="WTA",shortWTA,shortWTP)+(blpkm*IFaf*(AF!AE10*(1-AE$2)-AF!$D10*(1-$D$2))+blpkmrtf*IFrtf*(RTF!AE10*(1-AE$4)-RTF!$D10*(1-$D$4)))*IF(WT="WTA",longWTA,longWTP))</f>
        <v>-5.8212368318136072</v>
      </c>
      <c r="AF10" s="90">
        <f>(1/UIpct)*((blpkm*IFaf*(AF!AF10*AF$2-AF!$D10*$D$2)+blpkmrtf*IFrtf*(RTF!AF10*AF$4-RTF!$D10*$D$4))*IF(WT="WTA",shortWTA,shortWTP)+(blpkm*IFaf*(AF!AF10*(1-AF$2)-AF!$D10*(1-$D$2))+blpkmrtf*IFrtf*(RTF!AF10*(1-AF$4)-RTF!$D10*(1-$D$4)))*IF(WT="WTA",longWTA,longWTP))</f>
        <v>2.9862783250182834</v>
      </c>
      <c r="AG10" s="90">
        <f>(1/UIpct)*((blpkm*IFaf*(AF!AG10*AG$2-AF!$D10*$D$2)+blpkmrtf*IFrtf*(RTF!AG10*AG$4-RTF!$D10*$D$4))*IF(WT="WTA",shortWTA,shortWTP)+(blpkm*IFaf*(AF!AG10*(1-AG$2)-AF!$D10*(1-$D$2))+blpkmrtf*IFrtf*(RTF!AG10*(1-AG$4)-RTF!$D10*(1-$D$4)))*IF(WT="WTA",longWTA,longWTP))</f>
        <v>6.7654600139719374</v>
      </c>
      <c r="AH10" s="90">
        <f>(1/UIpct)*((blpkm*IFaf*(AF!AH10*AH$2-AF!$D10*$D$2)+blpkmrtf*IFrtf*(RTF!AH10*AH$4-RTF!$D10*$D$4))*IF(WT="WTA",shortWTA,shortWTP)+(blpkm*IFaf*(AF!AH10*(1-AH$2)-AF!$D10*(1-$D$2))+blpkmrtf*IFrtf*(RTF!AH10*(1-AH$4)-RTF!$D10*(1-$D$4)))*IF(WT="WTA",longWTA,longWTP))</f>
        <v>0</v>
      </c>
      <c r="AI10" s="90">
        <f>(1/UIpct)*((blpkm*IFaf*(AF!AI10*AI$2-AF!$D10*$D$2)+blpkmrtf*IFrtf*(RTF!AI10*AI$4-RTF!$D10*$D$4))*IF(WT="WTA",shortWTA,shortWTP)+(blpkm*IFaf*(AF!AI10*(1-AI$2)-AF!$D10*(1-$D$2))+blpkmrtf*IFrtf*(RTF!AI10*(1-AI$4)-RTF!$D10*(1-$D$4)))*IF(WT="WTA",longWTA,longWTP))</f>
        <v>-2.3767896529165342</v>
      </c>
      <c r="AJ10" s="90">
        <f>(1/UIpct)*((blpkm*IFaf*(AF!AJ10*AJ$2-AF!$D10*$D$2)+blpkmrtf*IFrtf*(RTF!AJ10*AJ$4-RTF!$D10*$D$4))*IF(WT="WTA",shortWTA,shortWTP)+(blpkm*IFaf*(AF!AJ10*(1-AJ$2)-AF!$D10*(1-$D$2))+blpkmrtf*IFrtf*(RTF!AJ10*(1-AJ$4)-RTF!$D10*(1-$D$4)))*IF(WT="WTA",longWTA,longWTP))</f>
        <v>-4.2823929773807281</v>
      </c>
      <c r="AK10" s="90">
        <f>(1/UIpct)*((blpkm*IFaf*(AF!AK10*AK$2-AF!$D10*$D$2)+blpkmrtf*IFrtf*(RTF!AK10*AK$4-RTF!$D10*$D$4))*IF(WT="WTA",shortWTA,shortWTP)+(blpkm*IFaf*(AF!AK10*(1-AK$2)-AF!$D10*(1-$D$2))+blpkmrtf*IFrtf*(RTF!AK10*(1-AK$4)-RTF!$D10*(1-$D$4)))*IF(WT="WTA",longWTA,longWTP))</f>
        <v>-5.8212368318136072</v>
      </c>
      <c r="AL10" s="90">
        <f>(1/UIpct)*((blpkm*IFaf*(AF!AL10*AL$2-AF!$D10*$D$2)+blpkmrtf*IFrtf*(RTF!AL10*AL$4-RTF!$D10*$D$4))*IF(WT="WTA",shortWTA,shortWTP)+(blpkm*IFaf*(AF!AL10*(1-AL$2)-AF!$D10*(1-$D$2))+blpkmrtf*IFrtf*(RTF!AL10*(1-AL$4)-RTF!$D10*(1-$D$4)))*IF(WT="WTA",longWTA,longWTP))</f>
        <v>2.9862783250182834</v>
      </c>
      <c r="AM10" s="90">
        <f>(1/UIpct)*((blpkm*IFaf*(AF!AM10*AM$2-AF!$D10*$D$2)+blpkmrtf*IFrtf*(RTF!AM10*AM$4-RTF!$D10*$D$4))*IF(WT="WTA",shortWTA,shortWTP)+(blpkm*IFaf*(AF!AM10*(1-AM$2)-AF!$D10*(1-$D$2))+blpkmrtf*IFrtf*(RTF!AM10*(1-AM$4)-RTF!$D10*(1-$D$4)))*IF(WT="WTA",longWTA,longWTP))</f>
        <v>6.7654600139719374</v>
      </c>
      <c r="AN10" s="90">
        <f>(1/UIpct)*((blpkm*IFaf*(AF!AN10*AN$2-AF!$D10*$D$2)+blpkmrtf*IFrtf*(RTF!AN10*AN$4-RTF!$D10*$D$4))*IF(WT="WTA",shortWTA,shortWTP)+(blpkm*IFaf*(AF!AN10*(1-AN$2)-AF!$D10*(1-$D$2))+blpkmrtf*IFrtf*(RTF!AN10*(1-AN$4)-RTF!$D10*(1-$D$4)))*IF(WT="WTA",longWTA,longWTP))</f>
        <v>0</v>
      </c>
      <c r="AO10" s="90">
        <f>(1/UIpct)*((blpkm*IFaf*(AF!AO10*AO$2-AF!$D10*$D$2)+blpkmrtf*IFrtf*(RTF!AO10*AO$4-RTF!$D10*$D$4))*IF(WT="WTA",shortWTA,shortWTP)+(blpkm*IFaf*(AF!AO10*(1-AO$2)-AF!$D10*(1-$D$2))+blpkmrtf*IFrtf*(RTF!AO10*(1-AO$4)-RTF!$D10*(1-$D$4)))*IF(WT="WTA",longWTA,longWTP))</f>
        <v>-2.3767896529165342</v>
      </c>
      <c r="AP10" s="90">
        <f>(1/UIpct)*((blpkm*IFaf*(AF!AP10*AP$2-AF!$D10*$D$2)+blpkmrtf*IFrtf*(RTF!AP10*AP$4-RTF!$D10*$D$4))*IF(WT="WTA",shortWTA,shortWTP)+(blpkm*IFaf*(AF!AP10*(1-AP$2)-AF!$D10*(1-$D$2))+blpkmrtf*IFrtf*(RTF!AP10*(1-AP$4)-RTF!$D10*(1-$D$4)))*IF(WT="WTA",longWTA,longWTP))</f>
        <v>-4.2823929773807281</v>
      </c>
      <c r="AQ10" s="90">
        <f>(1/UIpct)*((blpkm*IFaf*(AF!AQ10*AQ$2-AF!$D10*$D$2)+blpkmrtf*IFrtf*(RTF!AQ10*AQ$4-RTF!$D10*$D$4))*IF(WT="WTA",shortWTA,shortWTP)+(blpkm*IFaf*(AF!AQ10*(1-AQ$2)-AF!$D10*(1-$D$2))+blpkmrtf*IFrtf*(RTF!AQ10*(1-AQ$4)-RTF!$D10*(1-$D$4)))*IF(WT="WTA",longWTA,longWTP))</f>
        <v>-5.8212368318136072</v>
      </c>
      <c r="AR10" s="90">
        <f>(1/UIpct)*((blpkm*IFaf*(AF!AR10*AR$2-AF!$D10*$D$2)+blpkmrtf*IFrtf*(RTF!AR10*AR$4-RTF!$D10*$D$4))*IF(WT="WTA",shortWTA,shortWTP)+(blpkm*IFaf*(AF!AR10*(1-AR$2)-AF!$D10*(1-$D$2))+blpkmrtf*IFrtf*(RTF!AR10*(1-AR$4)-RTF!$D10*(1-$D$4)))*IF(WT="WTA",longWTA,longWTP))</f>
        <v>2.9862783250182834</v>
      </c>
      <c r="AS10" s="90">
        <f>(1/UIpct)*((blpkm*IFaf*(AF!AS10*AS$2-AF!$D10*$D$2)+blpkmrtf*IFrtf*(RTF!AS10*AS$4-RTF!$D10*$D$4))*IF(WT="WTA",shortWTA,shortWTP)+(blpkm*IFaf*(AF!AS10*(1-AS$2)-AF!$D10*(1-$D$2))+blpkmrtf*IFrtf*(RTF!AS10*(1-AS$4)-RTF!$D10*(1-$D$4)))*IF(WT="WTA",longWTA,longWTP))</f>
        <v>6.7654600139719374</v>
      </c>
      <c r="AT10" s="90">
        <f>(1/UIpct)*((blpkm*IFaf*(AF!AT10*AT$2-AF!$D10*$D$2)+blpkmrtf*IFrtf*(RTF!AT10*AT$4-RTF!$D10*$D$4))*IF(WT="WTA",shortWTA,shortWTP)+(blpkm*IFaf*(AF!AT10*(1-AT$2)-AF!$D10*(1-$D$2))+blpkmrtf*IFrtf*(RTF!AT10*(1-AT$4)-RTF!$D10*(1-$D$4)))*IF(WT="WTA",longWTA,longWTP))</f>
        <v>0</v>
      </c>
      <c r="AU10" s="91" t="s">
        <v>78</v>
      </c>
      <c r="AV10" s="91"/>
      <c r="AW10" s="91"/>
    </row>
    <row r="11" spans="1:49" x14ac:dyDescent="0.25">
      <c r="A11" s="91">
        <f>social_cost!A11</f>
        <v>25</v>
      </c>
      <c r="B11" s="94">
        <f>social_cost!B11</f>
        <v>6.3867416700464785</v>
      </c>
      <c r="C11" s="95">
        <f>social_cost!C11</f>
        <v>0.4765625</v>
      </c>
      <c r="D11" s="90">
        <f>(1/UIpct)*((blpkm*IFaf*(AF!D11*D$2-AF!$D11*$D$2)+blpkmrtf*IFrtf*(RTF!D11*D$4-RTF!$D11*$D$4))*IF(WT="WTA",shortWTA,shortWTP)+(blpkm*IFaf*(AF!D11*(1-D$2)-AF!$D11*(1-$D$2))+blpkmrtf*IFrtf*(RTF!D11*(1-D$4)-RTF!$D11*(1-$D$4)))*IF(WT="WTA",longWTA,longWTP))</f>
        <v>0</v>
      </c>
      <c r="E11" s="90">
        <f>(1/UIpct)*((blpkm*IFaf*(AF!E11*E$2-AF!$D11*$D$2)+blpkmrtf*IFrtf*(RTF!E11*E$4-RTF!$D11*$D$4))*IF(WT="WTA",shortWTA,shortWTP)+(blpkm*IFaf*(AF!E11*(1-E$2)-AF!$D11*(1-$D$2))+blpkmrtf*IFrtf*(RTF!E11*(1-E$4)-RTF!$D11*(1-$D$4)))*IF(WT="WTA",longWTA,longWTP))</f>
        <v>-2.3767896529165342</v>
      </c>
      <c r="F11" s="90">
        <f>(1/UIpct)*((blpkm*IFaf*(AF!F11*F$2-AF!$D11*$D$2)+blpkmrtf*IFrtf*(RTF!F11*F$4-RTF!$D11*$D$4))*IF(WT="WTA",shortWTA,shortWTP)+(blpkm*IFaf*(AF!F11*(1-F$2)-AF!$D11*(1-$D$2))+blpkmrtf*IFrtf*(RTF!F11*(1-F$4)-RTF!$D11*(1-$D$4)))*IF(WT="WTA",longWTA,longWTP))</f>
        <v>-4.2823929773807281</v>
      </c>
      <c r="G11" s="90">
        <f>(1/UIpct)*((blpkm*IFaf*(AF!G11*G$2-AF!$D11*$D$2)+blpkmrtf*IFrtf*(RTF!G11*G$4-RTF!$D11*$D$4))*IF(WT="WTA",shortWTA,shortWTP)+(blpkm*IFaf*(AF!G11*(1-G$2)-AF!$D11*(1-$D$2))+blpkmrtf*IFrtf*(RTF!G11*(1-G$4)-RTF!$D11*(1-$D$4)))*IF(WT="WTA",longWTA,longWTP))</f>
        <v>-5.8212368318136072</v>
      </c>
      <c r="H11" s="90">
        <f>(1/UIpct)*((blpkm*IFaf*(AF!H11*H$2-AF!$D11*$D$2)+blpkmrtf*IFrtf*(RTF!H11*H$4-RTF!$D11*$D$4))*IF(WT="WTA",shortWTA,shortWTP)+(blpkm*IFaf*(AF!H11*(1-H$2)-AF!$D11*(1-$D$2))+blpkmrtf*IFrtf*(RTF!H11*(1-H$4)-RTF!$D11*(1-$D$4)))*IF(WT="WTA",longWTA,longWTP))</f>
        <v>2.9862783250182834</v>
      </c>
      <c r="I11" s="90">
        <f>(1/UIpct)*((blpkm*IFaf*(AF!I11*I$2-AF!$D11*$D$2)+blpkmrtf*IFrtf*(RTF!I11*I$4-RTF!$D11*$D$4))*IF(WT="WTA",shortWTA,shortWTP)+(blpkm*IFaf*(AF!I11*(1-I$2)-AF!$D11*(1-$D$2))+blpkmrtf*IFrtf*(RTF!I11*(1-I$4)-RTF!$D11*(1-$D$4)))*IF(WT="WTA",longWTA,longWTP))</f>
        <v>6.7654600139719374</v>
      </c>
      <c r="J11" s="90">
        <f>(1/UIpct)*((blpkm*IFaf*(AF!J11*J$2-AF!$D11*$D$2)+blpkmrtf*IFrtf*(RTF!J11*J$4-RTF!$D11*$D$4))*IF(WT="WTA",shortWTA,shortWTP)+(blpkm*IFaf*(AF!J11*(1-J$2)-AF!$D11*(1-$D$2))+blpkmrtf*IFrtf*(RTF!J11*(1-J$4)-RTF!$D11*(1-$D$4)))*IF(WT="WTA",longWTA,longWTP))</f>
        <v>11.579536051505768</v>
      </c>
      <c r="K11" s="90">
        <f>(1/UIpct)*((blpkm*IFaf*(AF!K11*K$2-AF!$D11*$D$2)+blpkmrtf*IFrtf*(RTF!K11*K$4-RTF!$D11*$D$4))*IF(WT="WTA",shortWTA,shortWTP)+(blpkm*IFaf*(AF!K11*(1-K$2)-AF!$D11*(1-$D$2))+blpkmrtf*IFrtf*(RTF!K11*(1-K$4)-RTF!$D11*(1-$D$4)))*IF(WT="WTA",longWTA,longWTP))</f>
        <v>-2.3767896529165342</v>
      </c>
      <c r="L11" s="90">
        <f>(1/UIpct)*((blpkm*IFaf*(AF!L11*L$2-AF!$D11*$D$2)+blpkmrtf*IFrtf*(RTF!L11*L$4-RTF!$D11*$D$4))*IF(WT="WTA",shortWTA,shortWTP)+(blpkm*IFaf*(AF!L11*(1-L$2)-AF!$D11*(1-$D$2))+blpkmrtf*IFrtf*(RTF!L11*(1-L$4)-RTF!$D11*(1-$D$4)))*IF(WT="WTA",longWTA,longWTP))</f>
        <v>-4.2823929773807281</v>
      </c>
      <c r="M11" s="90">
        <f>(1/UIpct)*((blpkm*IFaf*(AF!M11*M$2-AF!$D11*$D$2)+blpkmrtf*IFrtf*(RTF!M11*M$4-RTF!$D11*$D$4))*IF(WT="WTA",shortWTA,shortWTP)+(blpkm*IFaf*(AF!M11*(1-M$2)-AF!$D11*(1-$D$2))+blpkmrtf*IFrtf*(RTF!M11*(1-M$4)-RTF!$D11*(1-$D$4)))*IF(WT="WTA",longWTA,longWTP))</f>
        <v>-5.8212368318136072</v>
      </c>
      <c r="N11" s="90">
        <f>(1/UIpct)*((blpkm*IFaf*(AF!N11*N$2-AF!$D11*$D$2)+blpkmrtf*IFrtf*(RTF!N11*N$4-RTF!$D11*$D$4))*IF(WT="WTA",shortWTA,shortWTP)+(blpkm*IFaf*(AF!N11*(1-N$2)-AF!$D11*(1-$D$2))+blpkmrtf*IFrtf*(RTF!N11*(1-N$4)-RTF!$D11*(1-$D$4)))*IF(WT="WTA",longWTA,longWTP))</f>
        <v>2.9862783250182834</v>
      </c>
      <c r="O11" s="90">
        <f>(1/UIpct)*((blpkm*IFaf*(AF!O11*O$2-AF!$D11*$D$2)+blpkmrtf*IFrtf*(RTF!O11*O$4-RTF!$D11*$D$4))*IF(WT="WTA",shortWTA,shortWTP)+(blpkm*IFaf*(AF!O11*(1-O$2)-AF!$D11*(1-$D$2))+blpkmrtf*IFrtf*(RTF!O11*(1-O$4)-RTF!$D11*(1-$D$4)))*IF(WT="WTA",longWTA,longWTP))</f>
        <v>6.7654600139719374</v>
      </c>
      <c r="P11" s="90">
        <f>(1/UIpct)*((blpkm*IFaf*(AF!P11*P$2-AF!$D11*$D$2)+blpkmrtf*IFrtf*(RTF!P11*P$4-RTF!$D11*$D$4))*IF(WT="WTA",shortWTA,shortWTP)+(blpkm*IFaf*(AF!P11*(1-P$2)-AF!$D11*(1-$D$2))+blpkmrtf*IFrtf*(RTF!P11*(1-P$4)-RTF!$D11*(1-$D$4)))*IF(WT="WTA",longWTA,longWTP))</f>
        <v>0</v>
      </c>
      <c r="Q11" s="90">
        <f>(1/UIpct)*((blpkm*IFaf*(AF!Q11*Q$2-AF!$D11*$D$2)+blpkmrtf*IFrtf*(RTF!Q11*Q$4-RTF!$D11*$D$4))*IF(WT="WTA",shortWTA,shortWTP)+(blpkm*IFaf*(AF!Q11*(1-Q$2)-AF!$D11*(1-$D$2))+blpkmrtf*IFrtf*(RTF!Q11*(1-Q$4)-RTF!$D11*(1-$D$4)))*IF(WT="WTA",longWTA,longWTP))</f>
        <v>-2.3767896529165342</v>
      </c>
      <c r="R11" s="90">
        <f>(1/UIpct)*((blpkm*IFaf*(AF!R11*R$2-AF!$D11*$D$2)+blpkmrtf*IFrtf*(RTF!R11*R$4-RTF!$D11*$D$4))*IF(WT="WTA",shortWTA,shortWTP)+(blpkm*IFaf*(AF!R11*(1-R$2)-AF!$D11*(1-$D$2))+blpkmrtf*IFrtf*(RTF!R11*(1-R$4)-RTF!$D11*(1-$D$4)))*IF(WT="WTA",longWTA,longWTP))</f>
        <v>-4.2823929773807281</v>
      </c>
      <c r="S11" s="90">
        <f>(1/UIpct)*((blpkm*IFaf*(AF!S11*S$2-AF!$D11*$D$2)+blpkmrtf*IFrtf*(RTF!S11*S$4-RTF!$D11*$D$4))*IF(WT="WTA",shortWTA,shortWTP)+(blpkm*IFaf*(AF!S11*(1-S$2)-AF!$D11*(1-$D$2))+blpkmrtf*IFrtf*(RTF!S11*(1-S$4)-RTF!$D11*(1-$D$4)))*IF(WT="WTA",longWTA,longWTP))</f>
        <v>-5.8212368318136072</v>
      </c>
      <c r="T11" s="90">
        <f>(1/UIpct)*((blpkm*IFaf*(AF!T11*T$2-AF!$D11*$D$2)+blpkmrtf*IFrtf*(RTF!T11*T$4-RTF!$D11*$D$4))*IF(WT="WTA",shortWTA,shortWTP)+(blpkm*IFaf*(AF!T11*(1-T$2)-AF!$D11*(1-$D$2))+blpkmrtf*IFrtf*(RTF!T11*(1-T$4)-RTF!$D11*(1-$D$4)))*IF(WT="WTA",longWTA,longWTP))</f>
        <v>2.9862783250182834</v>
      </c>
      <c r="U11" s="90">
        <f>(1/UIpct)*((blpkm*IFaf*(AF!U11*U$2-AF!$D11*$D$2)+blpkmrtf*IFrtf*(RTF!U11*U$4-RTF!$D11*$D$4))*IF(WT="WTA",shortWTA,shortWTP)+(blpkm*IFaf*(AF!U11*(1-U$2)-AF!$D11*(1-$D$2))+blpkmrtf*IFrtf*(RTF!U11*(1-U$4)-RTF!$D11*(1-$D$4)))*IF(WT="WTA",longWTA,longWTP))</f>
        <v>6.7654600139719374</v>
      </c>
      <c r="V11" s="90">
        <f>(1/UIpct)*((blpkm*IFaf*(AF!V11*V$2-AF!$D11*$D$2)+blpkmrtf*IFrtf*(RTF!V11*V$4-RTF!$D11*$D$4))*IF(WT="WTA",shortWTA,shortWTP)+(blpkm*IFaf*(AF!V11*(1-V$2)-AF!$D11*(1-$D$2))+blpkmrtf*IFrtf*(RTF!V11*(1-V$4)-RTF!$D11*(1-$D$4)))*IF(WT="WTA",longWTA,longWTP))</f>
        <v>0</v>
      </c>
      <c r="W11" s="90">
        <f>(1/UIpct)*((blpkm*IFaf*(AF!W11*W$2-AF!$D11*$D$2)+blpkmrtf*IFrtf*(RTF!W11*W$4-RTF!$D11*$D$4))*IF(WT="WTA",shortWTA,shortWTP)+(blpkm*IFaf*(AF!W11*(1-W$2)-AF!$D11*(1-$D$2))+blpkmrtf*IFrtf*(RTF!W11*(1-W$4)-RTF!$D11*(1-$D$4)))*IF(WT="WTA",longWTA,longWTP))</f>
        <v>-2.3767896529165342</v>
      </c>
      <c r="X11" s="90">
        <f>(1/UIpct)*((blpkm*IFaf*(AF!X11*X$2-AF!$D11*$D$2)+blpkmrtf*IFrtf*(RTF!X11*X$4-RTF!$D11*$D$4))*IF(WT="WTA",shortWTA,shortWTP)+(blpkm*IFaf*(AF!X11*(1-X$2)-AF!$D11*(1-$D$2))+blpkmrtf*IFrtf*(RTF!X11*(1-X$4)-RTF!$D11*(1-$D$4)))*IF(WT="WTA",longWTA,longWTP))</f>
        <v>-4.2823929773807281</v>
      </c>
      <c r="Y11" s="90">
        <f>(1/UIpct)*((blpkm*IFaf*(AF!Y11*Y$2-AF!$D11*$D$2)+blpkmrtf*IFrtf*(RTF!Y11*Y$4-RTF!$D11*$D$4))*IF(WT="WTA",shortWTA,shortWTP)+(blpkm*IFaf*(AF!Y11*(1-Y$2)-AF!$D11*(1-$D$2))+blpkmrtf*IFrtf*(RTF!Y11*(1-Y$4)-RTF!$D11*(1-$D$4)))*IF(WT="WTA",longWTA,longWTP))</f>
        <v>-5.8212368318136072</v>
      </c>
      <c r="Z11" s="90">
        <f>(1/UIpct)*((blpkm*IFaf*(AF!Z11*Z$2-AF!$D11*$D$2)+blpkmrtf*IFrtf*(RTF!Z11*Z$4-RTF!$D11*$D$4))*IF(WT="WTA",shortWTA,shortWTP)+(blpkm*IFaf*(AF!Z11*(1-Z$2)-AF!$D11*(1-$D$2))+blpkmrtf*IFrtf*(RTF!Z11*(1-Z$4)-RTF!$D11*(1-$D$4)))*IF(WT="WTA",longWTA,longWTP))</f>
        <v>2.9862783250182834</v>
      </c>
      <c r="AA11" s="90">
        <f>(1/UIpct)*((blpkm*IFaf*(AF!AA11*AA$2-AF!$D11*$D$2)+blpkmrtf*IFrtf*(RTF!AA11*AA$4-RTF!$D11*$D$4))*IF(WT="WTA",shortWTA,shortWTP)+(blpkm*IFaf*(AF!AA11*(1-AA$2)-AF!$D11*(1-$D$2))+blpkmrtf*IFrtf*(RTF!AA11*(1-AA$4)-RTF!$D11*(1-$D$4)))*IF(WT="WTA",longWTA,longWTP))</f>
        <v>6.7654600139719374</v>
      </c>
      <c r="AB11" s="90">
        <f>(1/UIpct)*((blpkm*IFaf*(AF!AB11*AB$2-AF!$D11*$D$2)+blpkmrtf*IFrtf*(RTF!AB11*AB$4-RTF!$D11*$D$4))*IF(WT="WTA",shortWTA,shortWTP)+(blpkm*IFaf*(AF!AB11*(1-AB$2)-AF!$D11*(1-$D$2))+blpkmrtf*IFrtf*(RTF!AB11*(1-AB$4)-RTF!$D11*(1-$D$4)))*IF(WT="WTA",longWTA,longWTP))</f>
        <v>0</v>
      </c>
      <c r="AC11" s="90">
        <f>(1/UIpct)*((blpkm*IFaf*(AF!AC11*AC$2-AF!$D11*$D$2)+blpkmrtf*IFrtf*(RTF!AC11*AC$4-RTF!$D11*$D$4))*IF(WT="WTA",shortWTA,shortWTP)+(blpkm*IFaf*(AF!AC11*(1-AC$2)-AF!$D11*(1-$D$2))+blpkmrtf*IFrtf*(RTF!AC11*(1-AC$4)-RTF!$D11*(1-$D$4)))*IF(WT="WTA",longWTA,longWTP))</f>
        <v>-2.3767896529165342</v>
      </c>
      <c r="AD11" s="90">
        <f>(1/UIpct)*((blpkm*IFaf*(AF!AD11*AD$2-AF!$D11*$D$2)+blpkmrtf*IFrtf*(RTF!AD11*AD$4-RTF!$D11*$D$4))*IF(WT="WTA",shortWTA,shortWTP)+(blpkm*IFaf*(AF!AD11*(1-AD$2)-AF!$D11*(1-$D$2))+blpkmrtf*IFrtf*(RTF!AD11*(1-AD$4)-RTF!$D11*(1-$D$4)))*IF(WT="WTA",longWTA,longWTP))</f>
        <v>-4.2823929773807281</v>
      </c>
      <c r="AE11" s="90">
        <f>(1/UIpct)*((blpkm*IFaf*(AF!AE11*AE$2-AF!$D11*$D$2)+blpkmrtf*IFrtf*(RTF!AE11*AE$4-RTF!$D11*$D$4))*IF(WT="WTA",shortWTA,shortWTP)+(blpkm*IFaf*(AF!AE11*(1-AE$2)-AF!$D11*(1-$D$2))+blpkmrtf*IFrtf*(RTF!AE11*(1-AE$4)-RTF!$D11*(1-$D$4)))*IF(WT="WTA",longWTA,longWTP))</f>
        <v>-5.8212368318136072</v>
      </c>
      <c r="AF11" s="90">
        <f>(1/UIpct)*((blpkm*IFaf*(AF!AF11*AF$2-AF!$D11*$D$2)+blpkmrtf*IFrtf*(RTF!AF11*AF$4-RTF!$D11*$D$4))*IF(WT="WTA",shortWTA,shortWTP)+(blpkm*IFaf*(AF!AF11*(1-AF$2)-AF!$D11*(1-$D$2))+blpkmrtf*IFrtf*(RTF!AF11*(1-AF$4)-RTF!$D11*(1-$D$4)))*IF(WT="WTA",longWTA,longWTP))</f>
        <v>2.9862783250182834</v>
      </c>
      <c r="AG11" s="90">
        <f>(1/UIpct)*((blpkm*IFaf*(AF!AG11*AG$2-AF!$D11*$D$2)+blpkmrtf*IFrtf*(RTF!AG11*AG$4-RTF!$D11*$D$4))*IF(WT="WTA",shortWTA,shortWTP)+(blpkm*IFaf*(AF!AG11*(1-AG$2)-AF!$D11*(1-$D$2))+blpkmrtf*IFrtf*(RTF!AG11*(1-AG$4)-RTF!$D11*(1-$D$4)))*IF(WT="WTA",longWTA,longWTP))</f>
        <v>6.7654600139719374</v>
      </c>
      <c r="AH11" s="90">
        <f>(1/UIpct)*((blpkm*IFaf*(AF!AH11*AH$2-AF!$D11*$D$2)+blpkmrtf*IFrtf*(RTF!AH11*AH$4-RTF!$D11*$D$4))*IF(WT="WTA",shortWTA,shortWTP)+(blpkm*IFaf*(AF!AH11*(1-AH$2)-AF!$D11*(1-$D$2))+blpkmrtf*IFrtf*(RTF!AH11*(1-AH$4)-RTF!$D11*(1-$D$4)))*IF(WT="WTA",longWTA,longWTP))</f>
        <v>0</v>
      </c>
      <c r="AI11" s="90">
        <f>(1/UIpct)*((blpkm*IFaf*(AF!AI11*AI$2-AF!$D11*$D$2)+blpkmrtf*IFrtf*(RTF!AI11*AI$4-RTF!$D11*$D$4))*IF(WT="WTA",shortWTA,shortWTP)+(blpkm*IFaf*(AF!AI11*(1-AI$2)-AF!$D11*(1-$D$2))+blpkmrtf*IFrtf*(RTF!AI11*(1-AI$4)-RTF!$D11*(1-$D$4)))*IF(WT="WTA",longWTA,longWTP))</f>
        <v>-2.3767896529165342</v>
      </c>
      <c r="AJ11" s="90">
        <f>(1/UIpct)*((blpkm*IFaf*(AF!AJ11*AJ$2-AF!$D11*$D$2)+blpkmrtf*IFrtf*(RTF!AJ11*AJ$4-RTF!$D11*$D$4))*IF(WT="WTA",shortWTA,shortWTP)+(blpkm*IFaf*(AF!AJ11*(1-AJ$2)-AF!$D11*(1-$D$2))+blpkmrtf*IFrtf*(RTF!AJ11*(1-AJ$4)-RTF!$D11*(1-$D$4)))*IF(WT="WTA",longWTA,longWTP))</f>
        <v>-4.2823929773807281</v>
      </c>
      <c r="AK11" s="90">
        <f>(1/UIpct)*((blpkm*IFaf*(AF!AK11*AK$2-AF!$D11*$D$2)+blpkmrtf*IFrtf*(RTF!AK11*AK$4-RTF!$D11*$D$4))*IF(WT="WTA",shortWTA,shortWTP)+(blpkm*IFaf*(AF!AK11*(1-AK$2)-AF!$D11*(1-$D$2))+blpkmrtf*IFrtf*(RTF!AK11*(1-AK$4)-RTF!$D11*(1-$D$4)))*IF(WT="WTA",longWTA,longWTP))</f>
        <v>-5.8212368318136072</v>
      </c>
      <c r="AL11" s="90">
        <f>(1/UIpct)*((blpkm*IFaf*(AF!AL11*AL$2-AF!$D11*$D$2)+blpkmrtf*IFrtf*(RTF!AL11*AL$4-RTF!$D11*$D$4))*IF(WT="WTA",shortWTA,shortWTP)+(blpkm*IFaf*(AF!AL11*(1-AL$2)-AF!$D11*(1-$D$2))+blpkmrtf*IFrtf*(RTF!AL11*(1-AL$4)-RTF!$D11*(1-$D$4)))*IF(WT="WTA",longWTA,longWTP))</f>
        <v>2.9862783250182834</v>
      </c>
      <c r="AM11" s="90">
        <f>(1/UIpct)*((blpkm*IFaf*(AF!AM11*AM$2-AF!$D11*$D$2)+blpkmrtf*IFrtf*(RTF!AM11*AM$4-RTF!$D11*$D$4))*IF(WT="WTA",shortWTA,shortWTP)+(blpkm*IFaf*(AF!AM11*(1-AM$2)-AF!$D11*(1-$D$2))+blpkmrtf*IFrtf*(RTF!AM11*(1-AM$4)-RTF!$D11*(1-$D$4)))*IF(WT="WTA",longWTA,longWTP))</f>
        <v>6.7654600139719374</v>
      </c>
      <c r="AN11" s="90">
        <f>(1/UIpct)*((blpkm*IFaf*(AF!AN11*AN$2-AF!$D11*$D$2)+blpkmrtf*IFrtf*(RTF!AN11*AN$4-RTF!$D11*$D$4))*IF(WT="WTA",shortWTA,shortWTP)+(blpkm*IFaf*(AF!AN11*(1-AN$2)-AF!$D11*(1-$D$2))+blpkmrtf*IFrtf*(RTF!AN11*(1-AN$4)-RTF!$D11*(1-$D$4)))*IF(WT="WTA",longWTA,longWTP))</f>
        <v>0</v>
      </c>
      <c r="AO11" s="90">
        <f>(1/UIpct)*((blpkm*IFaf*(AF!AO11*AO$2-AF!$D11*$D$2)+blpkmrtf*IFrtf*(RTF!AO11*AO$4-RTF!$D11*$D$4))*IF(WT="WTA",shortWTA,shortWTP)+(blpkm*IFaf*(AF!AO11*(1-AO$2)-AF!$D11*(1-$D$2))+blpkmrtf*IFrtf*(RTF!AO11*(1-AO$4)-RTF!$D11*(1-$D$4)))*IF(WT="WTA",longWTA,longWTP))</f>
        <v>-2.3767896529165342</v>
      </c>
      <c r="AP11" s="90">
        <f>(1/UIpct)*((blpkm*IFaf*(AF!AP11*AP$2-AF!$D11*$D$2)+blpkmrtf*IFrtf*(RTF!AP11*AP$4-RTF!$D11*$D$4))*IF(WT="WTA",shortWTA,shortWTP)+(blpkm*IFaf*(AF!AP11*(1-AP$2)-AF!$D11*(1-$D$2))+blpkmrtf*IFrtf*(RTF!AP11*(1-AP$4)-RTF!$D11*(1-$D$4)))*IF(WT="WTA",longWTA,longWTP))</f>
        <v>-4.2823929773807281</v>
      </c>
      <c r="AQ11" s="90">
        <f>(1/UIpct)*((blpkm*IFaf*(AF!AQ11*AQ$2-AF!$D11*$D$2)+blpkmrtf*IFrtf*(RTF!AQ11*AQ$4-RTF!$D11*$D$4))*IF(WT="WTA",shortWTA,shortWTP)+(blpkm*IFaf*(AF!AQ11*(1-AQ$2)-AF!$D11*(1-$D$2))+blpkmrtf*IFrtf*(RTF!AQ11*(1-AQ$4)-RTF!$D11*(1-$D$4)))*IF(WT="WTA",longWTA,longWTP))</f>
        <v>-5.8212368318136072</v>
      </c>
      <c r="AR11" s="90">
        <f>(1/UIpct)*((blpkm*IFaf*(AF!AR11*AR$2-AF!$D11*$D$2)+blpkmrtf*IFrtf*(RTF!AR11*AR$4-RTF!$D11*$D$4))*IF(WT="WTA",shortWTA,shortWTP)+(blpkm*IFaf*(AF!AR11*(1-AR$2)-AF!$D11*(1-$D$2))+blpkmrtf*IFrtf*(RTF!AR11*(1-AR$4)-RTF!$D11*(1-$D$4)))*IF(WT="WTA",longWTA,longWTP))</f>
        <v>2.9862783250182834</v>
      </c>
      <c r="AS11" s="90">
        <f>(1/UIpct)*((blpkm*IFaf*(AF!AS11*AS$2-AF!$D11*$D$2)+blpkmrtf*IFrtf*(RTF!AS11*AS$4-RTF!$D11*$D$4))*IF(WT="WTA",shortWTA,shortWTP)+(blpkm*IFaf*(AF!AS11*(1-AS$2)-AF!$D11*(1-$D$2))+blpkmrtf*IFrtf*(RTF!AS11*(1-AS$4)-RTF!$D11*(1-$D$4)))*IF(WT="WTA",longWTA,longWTP))</f>
        <v>6.7654600139719374</v>
      </c>
      <c r="AT11" s="90">
        <f>(1/UIpct)*((blpkm*IFaf*(AF!AT11*AT$2-AF!$D11*$D$2)+blpkmrtf*IFrtf*(RTF!AT11*AT$4-RTF!$D11*$D$4))*IF(WT="WTA",shortWTA,shortWTP)+(blpkm*IFaf*(AF!AT11*(1-AT$2)-AF!$D11*(1-$D$2))+blpkmrtf*IFrtf*(RTF!AT11*(1-AT$4)-RTF!$D11*(1-$D$4)))*IF(WT="WTA",longWTA,longWTP))</f>
        <v>0</v>
      </c>
      <c r="AU11" s="91" t="s">
        <v>78</v>
      </c>
      <c r="AV11" s="91"/>
      <c r="AW11" s="91"/>
    </row>
    <row r="12" spans="1:49" x14ac:dyDescent="0.25">
      <c r="A12" s="91">
        <f>social_cost!A12</f>
        <v>32</v>
      </c>
      <c r="B12" s="94">
        <f>social_cost!B12</f>
        <v>2.6509712871402265</v>
      </c>
      <c r="C12" s="95">
        <f>social_cost!C12</f>
        <v>0.78080000000000005</v>
      </c>
      <c r="D12" s="90">
        <f>(1/UIpct)*((blpkm*IFaf*(AF!D12*D$2-AF!$D12*$D$2)+blpkmrtf*IFrtf*(RTF!D12*D$4-RTF!$D12*$D$4))*IF(WT="WTA",shortWTA,shortWTP)+(blpkm*IFaf*(AF!D12*(1-D$2)-AF!$D12*(1-$D$2))+blpkmrtf*IFrtf*(RTF!D12*(1-D$4)-RTF!$D12*(1-$D$4)))*IF(WT="WTA",longWTA,longWTP))</f>
        <v>0</v>
      </c>
      <c r="E12" s="90">
        <f>(1/UIpct)*((blpkm*IFaf*(AF!E12*E$2-AF!$D12*$D$2)+blpkmrtf*IFrtf*(RTF!E12*E$4-RTF!$D12*$D$4))*IF(WT="WTA",shortWTA,shortWTP)+(blpkm*IFaf*(AF!E12*(1-E$2)-AF!$D12*(1-$D$2))+blpkmrtf*IFrtf*(RTF!E12*(1-E$4)-RTF!$D12*(1-$D$4)))*IF(WT="WTA",longWTA,longWTP))</f>
        <v>-2.3767896529165342</v>
      </c>
      <c r="F12" s="90">
        <f>(1/UIpct)*((blpkm*IFaf*(AF!F12*F$2-AF!$D12*$D$2)+blpkmrtf*IFrtf*(RTF!F12*F$4-RTF!$D12*$D$4))*IF(WT="WTA",shortWTA,shortWTP)+(blpkm*IFaf*(AF!F12*(1-F$2)-AF!$D12*(1-$D$2))+blpkmrtf*IFrtf*(RTF!F12*(1-F$4)-RTF!$D12*(1-$D$4)))*IF(WT="WTA",longWTA,longWTP))</f>
        <v>-4.2823929773807281</v>
      </c>
      <c r="G12" s="90">
        <f>(1/UIpct)*((blpkm*IFaf*(AF!G12*G$2-AF!$D12*$D$2)+blpkmrtf*IFrtf*(RTF!G12*G$4-RTF!$D12*$D$4))*IF(WT="WTA",shortWTA,shortWTP)+(blpkm*IFaf*(AF!G12*(1-G$2)-AF!$D12*(1-$D$2))+blpkmrtf*IFrtf*(RTF!G12*(1-G$4)-RTF!$D12*(1-$D$4)))*IF(WT="WTA",longWTA,longWTP))</f>
        <v>-5.8212368318136072</v>
      </c>
      <c r="H12" s="90">
        <f>(1/UIpct)*((blpkm*IFaf*(AF!H12*H$2-AF!$D12*$D$2)+blpkmrtf*IFrtf*(RTF!H12*H$4-RTF!$D12*$D$4))*IF(WT="WTA",shortWTA,shortWTP)+(blpkm*IFaf*(AF!H12*(1-H$2)-AF!$D12*(1-$D$2))+blpkmrtf*IFrtf*(RTF!H12*(1-H$4)-RTF!$D12*(1-$D$4)))*IF(WT="WTA",longWTA,longWTP))</f>
        <v>2.9862783250182834</v>
      </c>
      <c r="I12" s="90">
        <f>(1/UIpct)*((blpkm*IFaf*(AF!I12*I$2-AF!$D12*$D$2)+blpkmrtf*IFrtf*(RTF!I12*I$4-RTF!$D12*$D$4))*IF(WT="WTA",shortWTA,shortWTP)+(blpkm*IFaf*(AF!I12*(1-I$2)-AF!$D12*(1-$D$2))+blpkmrtf*IFrtf*(RTF!I12*(1-I$4)-RTF!$D12*(1-$D$4)))*IF(WT="WTA",longWTA,longWTP))</f>
        <v>6.7654600139719374</v>
      </c>
      <c r="J12" s="90">
        <f>(1/UIpct)*((blpkm*IFaf*(AF!J12*J$2-AF!$D12*$D$2)+blpkmrtf*IFrtf*(RTF!J12*J$4-RTF!$D12*$D$4))*IF(WT="WTA",shortWTA,shortWTP)+(blpkm*IFaf*(AF!J12*(1-J$2)-AF!$D12*(1-$D$2))+blpkmrtf*IFrtf*(RTF!J12*(1-J$4)-RTF!$D12*(1-$D$4)))*IF(WT="WTA",longWTA,longWTP))</f>
        <v>11.579536051505768</v>
      </c>
      <c r="K12" s="90">
        <f>(1/UIpct)*((blpkm*IFaf*(AF!K12*K$2-AF!$D12*$D$2)+blpkmrtf*IFrtf*(RTF!K12*K$4-RTF!$D12*$D$4))*IF(WT="WTA",shortWTA,shortWTP)+(blpkm*IFaf*(AF!K12*(1-K$2)-AF!$D12*(1-$D$2))+blpkmrtf*IFrtf*(RTF!K12*(1-K$4)-RTF!$D12*(1-$D$4)))*IF(WT="WTA",longWTA,longWTP))</f>
        <v>-2.3767896529165342</v>
      </c>
      <c r="L12" s="90">
        <f>(1/UIpct)*((blpkm*IFaf*(AF!L12*L$2-AF!$D12*$D$2)+blpkmrtf*IFrtf*(RTF!L12*L$4-RTF!$D12*$D$4))*IF(WT="WTA",shortWTA,shortWTP)+(blpkm*IFaf*(AF!L12*(1-L$2)-AF!$D12*(1-$D$2))+blpkmrtf*IFrtf*(RTF!L12*(1-L$4)-RTF!$D12*(1-$D$4)))*IF(WT="WTA",longWTA,longWTP))</f>
        <v>-4.2823929773807281</v>
      </c>
      <c r="M12" s="90">
        <f>(1/UIpct)*((blpkm*IFaf*(AF!M12*M$2-AF!$D12*$D$2)+blpkmrtf*IFrtf*(RTF!M12*M$4-RTF!$D12*$D$4))*IF(WT="WTA",shortWTA,shortWTP)+(blpkm*IFaf*(AF!M12*(1-M$2)-AF!$D12*(1-$D$2))+blpkmrtf*IFrtf*(RTF!M12*(1-M$4)-RTF!$D12*(1-$D$4)))*IF(WT="WTA",longWTA,longWTP))</f>
        <v>-5.8212368318136072</v>
      </c>
      <c r="N12" s="90">
        <f>(1/UIpct)*((blpkm*IFaf*(AF!N12*N$2-AF!$D12*$D$2)+blpkmrtf*IFrtf*(RTF!N12*N$4-RTF!$D12*$D$4))*IF(WT="WTA",shortWTA,shortWTP)+(blpkm*IFaf*(AF!N12*(1-N$2)-AF!$D12*(1-$D$2))+blpkmrtf*IFrtf*(RTF!N12*(1-N$4)-RTF!$D12*(1-$D$4)))*IF(WT="WTA",longWTA,longWTP))</f>
        <v>2.9862783250182834</v>
      </c>
      <c r="O12" s="90">
        <f>(1/UIpct)*((blpkm*IFaf*(AF!O12*O$2-AF!$D12*$D$2)+blpkmrtf*IFrtf*(RTF!O12*O$4-RTF!$D12*$D$4))*IF(WT="WTA",shortWTA,shortWTP)+(blpkm*IFaf*(AF!O12*(1-O$2)-AF!$D12*(1-$D$2))+blpkmrtf*IFrtf*(RTF!O12*(1-O$4)-RTF!$D12*(1-$D$4)))*IF(WT="WTA",longWTA,longWTP))</f>
        <v>6.7654600139719374</v>
      </c>
      <c r="P12" s="90">
        <f>(1/UIpct)*((blpkm*IFaf*(AF!P12*P$2-AF!$D12*$D$2)+blpkmrtf*IFrtf*(RTF!P12*P$4-RTF!$D12*$D$4))*IF(WT="WTA",shortWTA,shortWTP)+(blpkm*IFaf*(AF!P12*(1-P$2)-AF!$D12*(1-$D$2))+blpkmrtf*IFrtf*(RTF!P12*(1-P$4)-RTF!$D12*(1-$D$4)))*IF(WT="WTA",longWTA,longWTP))</f>
        <v>0</v>
      </c>
      <c r="Q12" s="90">
        <f>(1/UIpct)*((blpkm*IFaf*(AF!Q12*Q$2-AF!$D12*$D$2)+blpkmrtf*IFrtf*(RTF!Q12*Q$4-RTF!$D12*$D$4))*IF(WT="WTA",shortWTA,shortWTP)+(blpkm*IFaf*(AF!Q12*(1-Q$2)-AF!$D12*(1-$D$2))+blpkmrtf*IFrtf*(RTF!Q12*(1-Q$4)-RTF!$D12*(1-$D$4)))*IF(WT="WTA",longWTA,longWTP))</f>
        <v>-2.3767896529165342</v>
      </c>
      <c r="R12" s="90">
        <f>(1/UIpct)*((blpkm*IFaf*(AF!R12*R$2-AF!$D12*$D$2)+blpkmrtf*IFrtf*(RTF!R12*R$4-RTF!$D12*$D$4))*IF(WT="WTA",shortWTA,shortWTP)+(blpkm*IFaf*(AF!R12*(1-R$2)-AF!$D12*(1-$D$2))+blpkmrtf*IFrtf*(RTF!R12*(1-R$4)-RTF!$D12*(1-$D$4)))*IF(WT="WTA",longWTA,longWTP))</f>
        <v>-4.2823929773807281</v>
      </c>
      <c r="S12" s="90">
        <f>(1/UIpct)*((blpkm*IFaf*(AF!S12*S$2-AF!$D12*$D$2)+blpkmrtf*IFrtf*(RTF!S12*S$4-RTF!$D12*$D$4))*IF(WT="WTA",shortWTA,shortWTP)+(blpkm*IFaf*(AF!S12*(1-S$2)-AF!$D12*(1-$D$2))+blpkmrtf*IFrtf*(RTF!S12*(1-S$4)-RTF!$D12*(1-$D$4)))*IF(WT="WTA",longWTA,longWTP))</f>
        <v>-5.8212368318136072</v>
      </c>
      <c r="T12" s="90">
        <f>(1/UIpct)*((blpkm*IFaf*(AF!T12*T$2-AF!$D12*$D$2)+blpkmrtf*IFrtf*(RTF!T12*T$4-RTF!$D12*$D$4))*IF(WT="WTA",shortWTA,shortWTP)+(blpkm*IFaf*(AF!T12*(1-T$2)-AF!$D12*(1-$D$2))+blpkmrtf*IFrtf*(RTF!T12*(1-T$4)-RTF!$D12*(1-$D$4)))*IF(WT="WTA",longWTA,longWTP))</f>
        <v>2.9862783250182834</v>
      </c>
      <c r="U12" s="90">
        <f>(1/UIpct)*((blpkm*IFaf*(AF!U12*U$2-AF!$D12*$D$2)+blpkmrtf*IFrtf*(RTF!U12*U$4-RTF!$D12*$D$4))*IF(WT="WTA",shortWTA,shortWTP)+(blpkm*IFaf*(AF!U12*(1-U$2)-AF!$D12*(1-$D$2))+blpkmrtf*IFrtf*(RTF!U12*(1-U$4)-RTF!$D12*(1-$D$4)))*IF(WT="WTA",longWTA,longWTP))</f>
        <v>6.7654600139719374</v>
      </c>
      <c r="V12" s="90">
        <f>(1/UIpct)*((blpkm*IFaf*(AF!V12*V$2-AF!$D12*$D$2)+blpkmrtf*IFrtf*(RTF!V12*V$4-RTF!$D12*$D$4))*IF(WT="WTA",shortWTA,shortWTP)+(blpkm*IFaf*(AF!V12*(1-V$2)-AF!$D12*(1-$D$2))+blpkmrtf*IFrtf*(RTF!V12*(1-V$4)-RTF!$D12*(1-$D$4)))*IF(WT="WTA",longWTA,longWTP))</f>
        <v>0</v>
      </c>
      <c r="W12" s="90">
        <f>(1/UIpct)*((blpkm*IFaf*(AF!W12*W$2-AF!$D12*$D$2)+blpkmrtf*IFrtf*(RTF!W12*W$4-RTF!$D12*$D$4))*IF(WT="WTA",shortWTA,shortWTP)+(blpkm*IFaf*(AF!W12*(1-W$2)-AF!$D12*(1-$D$2))+blpkmrtf*IFrtf*(RTF!W12*(1-W$4)-RTF!$D12*(1-$D$4)))*IF(WT="WTA",longWTA,longWTP))</f>
        <v>-2.3767896529165342</v>
      </c>
      <c r="X12" s="90">
        <f>(1/UIpct)*((blpkm*IFaf*(AF!X12*X$2-AF!$D12*$D$2)+blpkmrtf*IFrtf*(RTF!X12*X$4-RTF!$D12*$D$4))*IF(WT="WTA",shortWTA,shortWTP)+(blpkm*IFaf*(AF!X12*(1-X$2)-AF!$D12*(1-$D$2))+blpkmrtf*IFrtf*(RTF!X12*(1-X$4)-RTF!$D12*(1-$D$4)))*IF(WT="WTA",longWTA,longWTP))</f>
        <v>-4.2823929773807281</v>
      </c>
      <c r="Y12" s="90">
        <f>(1/UIpct)*((blpkm*IFaf*(AF!Y12*Y$2-AF!$D12*$D$2)+blpkmrtf*IFrtf*(RTF!Y12*Y$4-RTF!$D12*$D$4))*IF(WT="WTA",shortWTA,shortWTP)+(blpkm*IFaf*(AF!Y12*(1-Y$2)-AF!$D12*(1-$D$2))+blpkmrtf*IFrtf*(RTF!Y12*(1-Y$4)-RTF!$D12*(1-$D$4)))*IF(WT="WTA",longWTA,longWTP))</f>
        <v>-5.8212368318136072</v>
      </c>
      <c r="Z12" s="90">
        <f>(1/UIpct)*((blpkm*IFaf*(AF!Z12*Z$2-AF!$D12*$D$2)+blpkmrtf*IFrtf*(RTF!Z12*Z$4-RTF!$D12*$D$4))*IF(WT="WTA",shortWTA,shortWTP)+(blpkm*IFaf*(AF!Z12*(1-Z$2)-AF!$D12*(1-$D$2))+blpkmrtf*IFrtf*(RTF!Z12*(1-Z$4)-RTF!$D12*(1-$D$4)))*IF(WT="WTA",longWTA,longWTP))</f>
        <v>2.9862783250182834</v>
      </c>
      <c r="AA12" s="90">
        <f>(1/UIpct)*((blpkm*IFaf*(AF!AA12*AA$2-AF!$D12*$D$2)+blpkmrtf*IFrtf*(RTF!AA12*AA$4-RTF!$D12*$D$4))*IF(WT="WTA",shortWTA,shortWTP)+(blpkm*IFaf*(AF!AA12*(1-AA$2)-AF!$D12*(1-$D$2))+blpkmrtf*IFrtf*(RTF!AA12*(1-AA$4)-RTF!$D12*(1-$D$4)))*IF(WT="WTA",longWTA,longWTP))</f>
        <v>6.7654600139719374</v>
      </c>
      <c r="AB12" s="90">
        <f>(1/UIpct)*((blpkm*IFaf*(AF!AB12*AB$2-AF!$D12*$D$2)+blpkmrtf*IFrtf*(RTF!AB12*AB$4-RTF!$D12*$D$4))*IF(WT="WTA",shortWTA,shortWTP)+(blpkm*IFaf*(AF!AB12*(1-AB$2)-AF!$D12*(1-$D$2))+blpkmrtf*IFrtf*(RTF!AB12*(1-AB$4)-RTF!$D12*(1-$D$4)))*IF(WT="WTA",longWTA,longWTP))</f>
        <v>0</v>
      </c>
      <c r="AC12" s="90">
        <f>(1/UIpct)*((blpkm*IFaf*(AF!AC12*AC$2-AF!$D12*$D$2)+blpkmrtf*IFrtf*(RTF!AC12*AC$4-RTF!$D12*$D$4))*IF(WT="WTA",shortWTA,shortWTP)+(blpkm*IFaf*(AF!AC12*(1-AC$2)-AF!$D12*(1-$D$2))+blpkmrtf*IFrtf*(RTF!AC12*(1-AC$4)-RTF!$D12*(1-$D$4)))*IF(WT="WTA",longWTA,longWTP))</f>
        <v>-2.3767896529165342</v>
      </c>
      <c r="AD12" s="90">
        <f>(1/UIpct)*((blpkm*IFaf*(AF!AD12*AD$2-AF!$D12*$D$2)+blpkmrtf*IFrtf*(RTF!AD12*AD$4-RTF!$D12*$D$4))*IF(WT="WTA",shortWTA,shortWTP)+(blpkm*IFaf*(AF!AD12*(1-AD$2)-AF!$D12*(1-$D$2))+blpkmrtf*IFrtf*(RTF!AD12*(1-AD$4)-RTF!$D12*(1-$D$4)))*IF(WT="WTA",longWTA,longWTP))</f>
        <v>-4.2823929773807281</v>
      </c>
      <c r="AE12" s="90">
        <f>(1/UIpct)*((blpkm*IFaf*(AF!AE12*AE$2-AF!$D12*$D$2)+blpkmrtf*IFrtf*(RTF!AE12*AE$4-RTF!$D12*$D$4))*IF(WT="WTA",shortWTA,shortWTP)+(blpkm*IFaf*(AF!AE12*(1-AE$2)-AF!$D12*(1-$D$2))+blpkmrtf*IFrtf*(RTF!AE12*(1-AE$4)-RTF!$D12*(1-$D$4)))*IF(WT="WTA",longWTA,longWTP))</f>
        <v>-5.8212368318136072</v>
      </c>
      <c r="AF12" s="90">
        <f>(1/UIpct)*((blpkm*IFaf*(AF!AF12*AF$2-AF!$D12*$D$2)+blpkmrtf*IFrtf*(RTF!AF12*AF$4-RTF!$D12*$D$4))*IF(WT="WTA",shortWTA,shortWTP)+(blpkm*IFaf*(AF!AF12*(1-AF$2)-AF!$D12*(1-$D$2))+blpkmrtf*IFrtf*(RTF!AF12*(1-AF$4)-RTF!$D12*(1-$D$4)))*IF(WT="WTA",longWTA,longWTP))</f>
        <v>2.9862783250182834</v>
      </c>
      <c r="AG12" s="90">
        <f>(1/UIpct)*((blpkm*IFaf*(AF!AG12*AG$2-AF!$D12*$D$2)+blpkmrtf*IFrtf*(RTF!AG12*AG$4-RTF!$D12*$D$4))*IF(WT="WTA",shortWTA,shortWTP)+(blpkm*IFaf*(AF!AG12*(1-AG$2)-AF!$D12*(1-$D$2))+blpkmrtf*IFrtf*(RTF!AG12*(1-AG$4)-RTF!$D12*(1-$D$4)))*IF(WT="WTA",longWTA,longWTP))</f>
        <v>6.7654600139719374</v>
      </c>
      <c r="AH12" s="90">
        <f>(1/UIpct)*((blpkm*IFaf*(AF!AH12*AH$2-AF!$D12*$D$2)+blpkmrtf*IFrtf*(RTF!AH12*AH$4-RTF!$D12*$D$4))*IF(WT="WTA",shortWTA,shortWTP)+(blpkm*IFaf*(AF!AH12*(1-AH$2)-AF!$D12*(1-$D$2))+blpkmrtf*IFrtf*(RTF!AH12*(1-AH$4)-RTF!$D12*(1-$D$4)))*IF(WT="WTA",longWTA,longWTP))</f>
        <v>0</v>
      </c>
      <c r="AI12" s="90">
        <f>(1/UIpct)*((blpkm*IFaf*(AF!AI12*AI$2-AF!$D12*$D$2)+blpkmrtf*IFrtf*(RTF!AI12*AI$4-RTF!$D12*$D$4))*IF(WT="WTA",shortWTA,shortWTP)+(blpkm*IFaf*(AF!AI12*(1-AI$2)-AF!$D12*(1-$D$2))+blpkmrtf*IFrtf*(RTF!AI12*(1-AI$4)-RTF!$D12*(1-$D$4)))*IF(WT="WTA",longWTA,longWTP))</f>
        <v>-2.3767896529165342</v>
      </c>
      <c r="AJ12" s="90">
        <f>(1/UIpct)*((blpkm*IFaf*(AF!AJ12*AJ$2-AF!$D12*$D$2)+blpkmrtf*IFrtf*(RTF!AJ12*AJ$4-RTF!$D12*$D$4))*IF(WT="WTA",shortWTA,shortWTP)+(blpkm*IFaf*(AF!AJ12*(1-AJ$2)-AF!$D12*(1-$D$2))+blpkmrtf*IFrtf*(RTF!AJ12*(1-AJ$4)-RTF!$D12*(1-$D$4)))*IF(WT="WTA",longWTA,longWTP))</f>
        <v>-4.2823929773807281</v>
      </c>
      <c r="AK12" s="90">
        <f>(1/UIpct)*((blpkm*IFaf*(AF!AK12*AK$2-AF!$D12*$D$2)+blpkmrtf*IFrtf*(RTF!AK12*AK$4-RTF!$D12*$D$4))*IF(WT="WTA",shortWTA,shortWTP)+(blpkm*IFaf*(AF!AK12*(1-AK$2)-AF!$D12*(1-$D$2))+blpkmrtf*IFrtf*(RTF!AK12*(1-AK$4)-RTF!$D12*(1-$D$4)))*IF(WT="WTA",longWTA,longWTP))</f>
        <v>-5.8212368318136072</v>
      </c>
      <c r="AL12" s="90">
        <f>(1/UIpct)*((blpkm*IFaf*(AF!AL12*AL$2-AF!$D12*$D$2)+blpkmrtf*IFrtf*(RTF!AL12*AL$4-RTF!$D12*$D$4))*IF(WT="WTA",shortWTA,shortWTP)+(blpkm*IFaf*(AF!AL12*(1-AL$2)-AF!$D12*(1-$D$2))+blpkmrtf*IFrtf*(RTF!AL12*(1-AL$4)-RTF!$D12*(1-$D$4)))*IF(WT="WTA",longWTA,longWTP))</f>
        <v>2.9862783250182834</v>
      </c>
      <c r="AM12" s="90">
        <f>(1/UIpct)*((blpkm*IFaf*(AF!AM12*AM$2-AF!$D12*$D$2)+blpkmrtf*IFrtf*(RTF!AM12*AM$4-RTF!$D12*$D$4))*IF(WT="WTA",shortWTA,shortWTP)+(blpkm*IFaf*(AF!AM12*(1-AM$2)-AF!$D12*(1-$D$2))+blpkmrtf*IFrtf*(RTF!AM12*(1-AM$4)-RTF!$D12*(1-$D$4)))*IF(WT="WTA",longWTA,longWTP))</f>
        <v>6.7654600139719374</v>
      </c>
      <c r="AN12" s="90">
        <f>(1/UIpct)*((blpkm*IFaf*(AF!AN12*AN$2-AF!$D12*$D$2)+blpkmrtf*IFrtf*(RTF!AN12*AN$4-RTF!$D12*$D$4))*IF(WT="WTA",shortWTA,shortWTP)+(blpkm*IFaf*(AF!AN12*(1-AN$2)-AF!$D12*(1-$D$2))+blpkmrtf*IFrtf*(RTF!AN12*(1-AN$4)-RTF!$D12*(1-$D$4)))*IF(WT="WTA",longWTA,longWTP))</f>
        <v>0</v>
      </c>
      <c r="AO12" s="90">
        <f>(1/UIpct)*((blpkm*IFaf*(AF!AO12*AO$2-AF!$D12*$D$2)+blpkmrtf*IFrtf*(RTF!AO12*AO$4-RTF!$D12*$D$4))*IF(WT="WTA",shortWTA,shortWTP)+(blpkm*IFaf*(AF!AO12*(1-AO$2)-AF!$D12*(1-$D$2))+blpkmrtf*IFrtf*(RTF!AO12*(1-AO$4)-RTF!$D12*(1-$D$4)))*IF(WT="WTA",longWTA,longWTP))</f>
        <v>-2.3767896529165342</v>
      </c>
      <c r="AP12" s="90">
        <f>(1/UIpct)*((blpkm*IFaf*(AF!AP12*AP$2-AF!$D12*$D$2)+blpkmrtf*IFrtf*(RTF!AP12*AP$4-RTF!$D12*$D$4))*IF(WT="WTA",shortWTA,shortWTP)+(blpkm*IFaf*(AF!AP12*(1-AP$2)-AF!$D12*(1-$D$2))+blpkmrtf*IFrtf*(RTF!AP12*(1-AP$4)-RTF!$D12*(1-$D$4)))*IF(WT="WTA",longWTA,longWTP))</f>
        <v>-4.2823929773807281</v>
      </c>
      <c r="AQ12" s="90">
        <f>(1/UIpct)*((blpkm*IFaf*(AF!AQ12*AQ$2-AF!$D12*$D$2)+blpkmrtf*IFrtf*(RTF!AQ12*AQ$4-RTF!$D12*$D$4))*IF(WT="WTA",shortWTA,shortWTP)+(blpkm*IFaf*(AF!AQ12*(1-AQ$2)-AF!$D12*(1-$D$2))+blpkmrtf*IFrtf*(RTF!AQ12*(1-AQ$4)-RTF!$D12*(1-$D$4)))*IF(WT="WTA",longWTA,longWTP))</f>
        <v>-5.8212368318136072</v>
      </c>
      <c r="AR12" s="90">
        <f>(1/UIpct)*((blpkm*IFaf*(AF!AR12*AR$2-AF!$D12*$D$2)+blpkmrtf*IFrtf*(RTF!AR12*AR$4-RTF!$D12*$D$4))*IF(WT="WTA",shortWTA,shortWTP)+(blpkm*IFaf*(AF!AR12*(1-AR$2)-AF!$D12*(1-$D$2))+blpkmrtf*IFrtf*(RTF!AR12*(1-AR$4)-RTF!$D12*(1-$D$4)))*IF(WT="WTA",longWTA,longWTP))</f>
        <v>2.9862783250182834</v>
      </c>
      <c r="AS12" s="90">
        <f>(1/UIpct)*((blpkm*IFaf*(AF!AS12*AS$2-AF!$D12*$D$2)+blpkmrtf*IFrtf*(RTF!AS12*AS$4-RTF!$D12*$D$4))*IF(WT="WTA",shortWTA,shortWTP)+(blpkm*IFaf*(AF!AS12*(1-AS$2)-AF!$D12*(1-$D$2))+blpkmrtf*IFrtf*(RTF!AS12*(1-AS$4)-RTF!$D12*(1-$D$4)))*IF(WT="WTA",longWTA,longWTP))</f>
        <v>6.7654600139719374</v>
      </c>
      <c r="AT12" s="90">
        <f>(1/UIpct)*((blpkm*IFaf*(AF!AT12*AT$2-AF!$D12*$D$2)+blpkmrtf*IFrtf*(RTF!AT12*AT$4-RTF!$D12*$D$4))*IF(WT="WTA",shortWTA,shortWTP)+(blpkm*IFaf*(AF!AT12*(1-AT$2)-AF!$D12*(1-$D$2))+blpkmrtf*IFrtf*(RTF!AT12*(1-AT$4)-RTF!$D12*(1-$D$4)))*IF(WT="WTA",longWTA,longWTP))</f>
        <v>0</v>
      </c>
      <c r="AU12" s="91" t="s">
        <v>78</v>
      </c>
      <c r="AV12" s="91"/>
      <c r="AW12" s="91"/>
    </row>
    <row r="13" spans="1:49" x14ac:dyDescent="0.25">
      <c r="A13" s="91">
        <f>social_cost!A13</f>
        <v>40</v>
      </c>
      <c r="B13" s="94">
        <f>social_cost!B13</f>
        <v>7.0527993038857142</v>
      </c>
      <c r="C13" s="95">
        <f>social_cost!C13</f>
        <v>1.22</v>
      </c>
      <c r="D13" s="90">
        <f>(1/UIpct)*((blpkm*IFaf*(AF!D13*D$2-AF!$D13*$D$2)+blpkmrtf*IFrtf*(RTF!D13*D$4-RTF!$D13*$D$4))*IF(WT="WTA",shortWTA,shortWTP)+(blpkm*IFaf*(AF!D13*(1-D$2)-AF!$D13*(1-$D$2))+blpkmrtf*IFrtf*(RTF!D13*(1-D$4)-RTF!$D13*(1-$D$4)))*IF(WT="WTA",longWTA,longWTP))</f>
        <v>0</v>
      </c>
      <c r="E13" s="90">
        <f>(1/UIpct)*((blpkm*IFaf*(AF!E13*E$2-AF!$D13*$D$2)+blpkmrtf*IFrtf*(RTF!E13*E$4-RTF!$D13*$D$4))*IF(WT="WTA",shortWTA,shortWTP)+(blpkm*IFaf*(AF!E13*(1-E$2)-AF!$D13*(1-$D$2))+blpkmrtf*IFrtf*(RTF!E13*(1-E$4)-RTF!$D13*(1-$D$4)))*IF(WT="WTA",longWTA,longWTP))</f>
        <v>-2.3767896529165342</v>
      </c>
      <c r="F13" s="90">
        <f>(1/UIpct)*((blpkm*IFaf*(AF!F13*F$2-AF!$D13*$D$2)+blpkmrtf*IFrtf*(RTF!F13*F$4-RTF!$D13*$D$4))*IF(WT="WTA",shortWTA,shortWTP)+(blpkm*IFaf*(AF!F13*(1-F$2)-AF!$D13*(1-$D$2))+blpkmrtf*IFrtf*(RTF!F13*(1-F$4)-RTF!$D13*(1-$D$4)))*IF(WT="WTA",longWTA,longWTP))</f>
        <v>-4.2823929773807281</v>
      </c>
      <c r="G13" s="90">
        <f>(1/UIpct)*((blpkm*IFaf*(AF!G13*G$2-AF!$D13*$D$2)+blpkmrtf*IFrtf*(RTF!G13*G$4-RTF!$D13*$D$4))*IF(WT="WTA",shortWTA,shortWTP)+(blpkm*IFaf*(AF!G13*(1-G$2)-AF!$D13*(1-$D$2))+blpkmrtf*IFrtf*(RTF!G13*(1-G$4)-RTF!$D13*(1-$D$4)))*IF(WT="WTA",longWTA,longWTP))</f>
        <v>-5.8212368318136072</v>
      </c>
      <c r="H13" s="90">
        <f>(1/UIpct)*((blpkm*IFaf*(AF!H13*H$2-AF!$D13*$D$2)+blpkmrtf*IFrtf*(RTF!H13*H$4-RTF!$D13*$D$4))*IF(WT="WTA",shortWTA,shortWTP)+(blpkm*IFaf*(AF!H13*(1-H$2)-AF!$D13*(1-$D$2))+blpkmrtf*IFrtf*(RTF!H13*(1-H$4)-RTF!$D13*(1-$D$4)))*IF(WT="WTA",longWTA,longWTP))</f>
        <v>2.9862783250182834</v>
      </c>
      <c r="I13" s="90">
        <f>(1/UIpct)*((blpkm*IFaf*(AF!I13*I$2-AF!$D13*$D$2)+blpkmrtf*IFrtf*(RTF!I13*I$4-RTF!$D13*$D$4))*IF(WT="WTA",shortWTA,shortWTP)+(blpkm*IFaf*(AF!I13*(1-I$2)-AF!$D13*(1-$D$2))+blpkmrtf*IFrtf*(RTF!I13*(1-I$4)-RTF!$D13*(1-$D$4)))*IF(WT="WTA",longWTA,longWTP))</f>
        <v>6.7654600139719374</v>
      </c>
      <c r="J13" s="90">
        <f>(1/UIpct)*((blpkm*IFaf*(AF!J13*J$2-AF!$D13*$D$2)+blpkmrtf*IFrtf*(RTF!J13*J$4-RTF!$D13*$D$4))*IF(WT="WTA",shortWTA,shortWTP)+(blpkm*IFaf*(AF!J13*(1-J$2)-AF!$D13*(1-$D$2))+blpkmrtf*IFrtf*(RTF!J13*(1-J$4)-RTF!$D13*(1-$D$4)))*IF(WT="WTA",longWTA,longWTP))</f>
        <v>11.579536051505768</v>
      </c>
      <c r="K13" s="90">
        <f>(1/UIpct)*((blpkm*IFaf*(AF!K13*K$2-AF!$D13*$D$2)+blpkmrtf*IFrtf*(RTF!K13*K$4-RTF!$D13*$D$4))*IF(WT="WTA",shortWTA,shortWTP)+(blpkm*IFaf*(AF!K13*(1-K$2)-AF!$D13*(1-$D$2))+blpkmrtf*IFrtf*(RTF!K13*(1-K$4)-RTF!$D13*(1-$D$4)))*IF(WT="WTA",longWTA,longWTP))</f>
        <v>-2.3767896529165342</v>
      </c>
      <c r="L13" s="90">
        <f>(1/UIpct)*((blpkm*IFaf*(AF!L13*L$2-AF!$D13*$D$2)+blpkmrtf*IFrtf*(RTF!L13*L$4-RTF!$D13*$D$4))*IF(WT="WTA",shortWTA,shortWTP)+(blpkm*IFaf*(AF!L13*(1-L$2)-AF!$D13*(1-$D$2))+blpkmrtf*IFrtf*(RTF!L13*(1-L$4)-RTF!$D13*(1-$D$4)))*IF(WT="WTA",longWTA,longWTP))</f>
        <v>-4.2823929773807281</v>
      </c>
      <c r="M13" s="90">
        <f>(1/UIpct)*((blpkm*IFaf*(AF!M13*M$2-AF!$D13*$D$2)+blpkmrtf*IFrtf*(RTF!M13*M$4-RTF!$D13*$D$4))*IF(WT="WTA",shortWTA,shortWTP)+(blpkm*IFaf*(AF!M13*(1-M$2)-AF!$D13*(1-$D$2))+blpkmrtf*IFrtf*(RTF!M13*(1-M$4)-RTF!$D13*(1-$D$4)))*IF(WT="WTA",longWTA,longWTP))</f>
        <v>-5.8212368318136072</v>
      </c>
      <c r="N13" s="90">
        <f>(1/UIpct)*((blpkm*IFaf*(AF!N13*N$2-AF!$D13*$D$2)+blpkmrtf*IFrtf*(RTF!N13*N$4-RTF!$D13*$D$4))*IF(WT="WTA",shortWTA,shortWTP)+(blpkm*IFaf*(AF!N13*(1-N$2)-AF!$D13*(1-$D$2))+blpkmrtf*IFrtf*(RTF!N13*(1-N$4)-RTF!$D13*(1-$D$4)))*IF(WT="WTA",longWTA,longWTP))</f>
        <v>2.9862783250182834</v>
      </c>
      <c r="O13" s="90">
        <f>(1/UIpct)*((blpkm*IFaf*(AF!O13*O$2-AF!$D13*$D$2)+blpkmrtf*IFrtf*(RTF!O13*O$4-RTF!$D13*$D$4))*IF(WT="WTA",shortWTA,shortWTP)+(blpkm*IFaf*(AF!O13*(1-O$2)-AF!$D13*(1-$D$2))+blpkmrtf*IFrtf*(RTF!O13*(1-O$4)-RTF!$D13*(1-$D$4)))*IF(WT="WTA",longWTA,longWTP))</f>
        <v>6.7654600139719374</v>
      </c>
      <c r="P13" s="90">
        <f>(1/UIpct)*((blpkm*IFaf*(AF!P13*P$2-AF!$D13*$D$2)+blpkmrtf*IFrtf*(RTF!P13*P$4-RTF!$D13*$D$4))*IF(WT="WTA",shortWTA,shortWTP)+(blpkm*IFaf*(AF!P13*(1-P$2)-AF!$D13*(1-$D$2))+blpkmrtf*IFrtf*(RTF!P13*(1-P$4)-RTF!$D13*(1-$D$4)))*IF(WT="WTA",longWTA,longWTP))</f>
        <v>0</v>
      </c>
      <c r="Q13" s="90">
        <f>(1/UIpct)*((blpkm*IFaf*(AF!Q13*Q$2-AF!$D13*$D$2)+blpkmrtf*IFrtf*(RTF!Q13*Q$4-RTF!$D13*$D$4))*IF(WT="WTA",shortWTA,shortWTP)+(blpkm*IFaf*(AF!Q13*(1-Q$2)-AF!$D13*(1-$D$2))+blpkmrtf*IFrtf*(RTF!Q13*(1-Q$4)-RTF!$D13*(1-$D$4)))*IF(WT="WTA",longWTA,longWTP))</f>
        <v>-2.3767896529165342</v>
      </c>
      <c r="R13" s="90">
        <f>(1/UIpct)*((blpkm*IFaf*(AF!R13*R$2-AF!$D13*$D$2)+blpkmrtf*IFrtf*(RTF!R13*R$4-RTF!$D13*$D$4))*IF(WT="WTA",shortWTA,shortWTP)+(blpkm*IFaf*(AF!R13*(1-R$2)-AF!$D13*(1-$D$2))+blpkmrtf*IFrtf*(RTF!R13*(1-R$4)-RTF!$D13*(1-$D$4)))*IF(WT="WTA",longWTA,longWTP))</f>
        <v>-4.2823929773807281</v>
      </c>
      <c r="S13" s="90">
        <f>(1/UIpct)*((blpkm*IFaf*(AF!S13*S$2-AF!$D13*$D$2)+blpkmrtf*IFrtf*(RTF!S13*S$4-RTF!$D13*$D$4))*IF(WT="WTA",shortWTA,shortWTP)+(blpkm*IFaf*(AF!S13*(1-S$2)-AF!$D13*(1-$D$2))+blpkmrtf*IFrtf*(RTF!S13*(1-S$4)-RTF!$D13*(1-$D$4)))*IF(WT="WTA",longWTA,longWTP))</f>
        <v>-5.8212368318136072</v>
      </c>
      <c r="T13" s="90">
        <f>(1/UIpct)*((blpkm*IFaf*(AF!T13*T$2-AF!$D13*$D$2)+blpkmrtf*IFrtf*(RTF!T13*T$4-RTF!$D13*$D$4))*IF(WT="WTA",shortWTA,shortWTP)+(blpkm*IFaf*(AF!T13*(1-T$2)-AF!$D13*(1-$D$2))+blpkmrtf*IFrtf*(RTF!T13*(1-T$4)-RTF!$D13*(1-$D$4)))*IF(WT="WTA",longWTA,longWTP))</f>
        <v>2.9862783250182834</v>
      </c>
      <c r="U13" s="90">
        <f>(1/UIpct)*((blpkm*IFaf*(AF!U13*U$2-AF!$D13*$D$2)+blpkmrtf*IFrtf*(RTF!U13*U$4-RTF!$D13*$D$4))*IF(WT="WTA",shortWTA,shortWTP)+(blpkm*IFaf*(AF!U13*(1-U$2)-AF!$D13*(1-$D$2))+blpkmrtf*IFrtf*(RTF!U13*(1-U$4)-RTF!$D13*(1-$D$4)))*IF(WT="WTA",longWTA,longWTP))</f>
        <v>6.7654600139719374</v>
      </c>
      <c r="V13" s="90">
        <f>(1/UIpct)*((blpkm*IFaf*(AF!V13*V$2-AF!$D13*$D$2)+blpkmrtf*IFrtf*(RTF!V13*V$4-RTF!$D13*$D$4))*IF(WT="WTA",shortWTA,shortWTP)+(blpkm*IFaf*(AF!V13*(1-V$2)-AF!$D13*(1-$D$2))+blpkmrtf*IFrtf*(RTF!V13*(1-V$4)-RTF!$D13*(1-$D$4)))*IF(WT="WTA",longWTA,longWTP))</f>
        <v>0</v>
      </c>
      <c r="W13" s="90">
        <f>(1/UIpct)*((blpkm*IFaf*(AF!W13*W$2-AF!$D13*$D$2)+blpkmrtf*IFrtf*(RTF!W13*W$4-RTF!$D13*$D$4))*IF(WT="WTA",shortWTA,shortWTP)+(blpkm*IFaf*(AF!W13*(1-W$2)-AF!$D13*(1-$D$2))+blpkmrtf*IFrtf*(RTF!W13*(1-W$4)-RTF!$D13*(1-$D$4)))*IF(WT="WTA",longWTA,longWTP))</f>
        <v>-2.3767896529165342</v>
      </c>
      <c r="X13" s="90">
        <f>(1/UIpct)*((blpkm*IFaf*(AF!X13*X$2-AF!$D13*$D$2)+blpkmrtf*IFrtf*(RTF!X13*X$4-RTF!$D13*$D$4))*IF(WT="WTA",shortWTA,shortWTP)+(blpkm*IFaf*(AF!X13*(1-X$2)-AF!$D13*(1-$D$2))+blpkmrtf*IFrtf*(RTF!X13*(1-X$4)-RTF!$D13*(1-$D$4)))*IF(WT="WTA",longWTA,longWTP))</f>
        <v>-4.2823929773807281</v>
      </c>
      <c r="Y13" s="90">
        <f>(1/UIpct)*((blpkm*IFaf*(AF!Y13*Y$2-AF!$D13*$D$2)+blpkmrtf*IFrtf*(RTF!Y13*Y$4-RTF!$D13*$D$4))*IF(WT="WTA",shortWTA,shortWTP)+(blpkm*IFaf*(AF!Y13*(1-Y$2)-AF!$D13*(1-$D$2))+blpkmrtf*IFrtf*(RTF!Y13*(1-Y$4)-RTF!$D13*(1-$D$4)))*IF(WT="WTA",longWTA,longWTP))</f>
        <v>-5.8212368318136072</v>
      </c>
      <c r="Z13" s="90">
        <f>(1/UIpct)*((blpkm*IFaf*(AF!Z13*Z$2-AF!$D13*$D$2)+blpkmrtf*IFrtf*(RTF!Z13*Z$4-RTF!$D13*$D$4))*IF(WT="WTA",shortWTA,shortWTP)+(blpkm*IFaf*(AF!Z13*(1-Z$2)-AF!$D13*(1-$D$2))+blpkmrtf*IFrtf*(RTF!Z13*(1-Z$4)-RTF!$D13*(1-$D$4)))*IF(WT="WTA",longWTA,longWTP))</f>
        <v>2.9862783250182834</v>
      </c>
      <c r="AA13" s="90">
        <f>(1/UIpct)*((blpkm*IFaf*(AF!AA13*AA$2-AF!$D13*$D$2)+blpkmrtf*IFrtf*(RTF!AA13*AA$4-RTF!$D13*$D$4))*IF(WT="WTA",shortWTA,shortWTP)+(blpkm*IFaf*(AF!AA13*(1-AA$2)-AF!$D13*(1-$D$2))+blpkmrtf*IFrtf*(RTF!AA13*(1-AA$4)-RTF!$D13*(1-$D$4)))*IF(WT="WTA",longWTA,longWTP))</f>
        <v>6.7654600139719374</v>
      </c>
      <c r="AB13" s="90">
        <f>(1/UIpct)*((blpkm*IFaf*(AF!AB13*AB$2-AF!$D13*$D$2)+blpkmrtf*IFrtf*(RTF!AB13*AB$4-RTF!$D13*$D$4))*IF(WT="WTA",shortWTA,shortWTP)+(blpkm*IFaf*(AF!AB13*(1-AB$2)-AF!$D13*(1-$D$2))+blpkmrtf*IFrtf*(RTF!AB13*(1-AB$4)-RTF!$D13*(1-$D$4)))*IF(WT="WTA",longWTA,longWTP))</f>
        <v>0</v>
      </c>
      <c r="AC13" s="90">
        <f>(1/UIpct)*((blpkm*IFaf*(AF!AC13*AC$2-AF!$D13*$D$2)+blpkmrtf*IFrtf*(RTF!AC13*AC$4-RTF!$D13*$D$4))*IF(WT="WTA",shortWTA,shortWTP)+(blpkm*IFaf*(AF!AC13*(1-AC$2)-AF!$D13*(1-$D$2))+blpkmrtf*IFrtf*(RTF!AC13*(1-AC$4)-RTF!$D13*(1-$D$4)))*IF(WT="WTA",longWTA,longWTP))</f>
        <v>-2.3767896529165342</v>
      </c>
      <c r="AD13" s="90">
        <f>(1/UIpct)*((blpkm*IFaf*(AF!AD13*AD$2-AF!$D13*$D$2)+blpkmrtf*IFrtf*(RTF!AD13*AD$4-RTF!$D13*$D$4))*IF(WT="WTA",shortWTA,shortWTP)+(blpkm*IFaf*(AF!AD13*(1-AD$2)-AF!$D13*(1-$D$2))+blpkmrtf*IFrtf*(RTF!AD13*(1-AD$4)-RTF!$D13*(1-$D$4)))*IF(WT="WTA",longWTA,longWTP))</f>
        <v>-4.2823929773807281</v>
      </c>
      <c r="AE13" s="90">
        <f>(1/UIpct)*((blpkm*IFaf*(AF!AE13*AE$2-AF!$D13*$D$2)+blpkmrtf*IFrtf*(RTF!AE13*AE$4-RTF!$D13*$D$4))*IF(WT="WTA",shortWTA,shortWTP)+(blpkm*IFaf*(AF!AE13*(1-AE$2)-AF!$D13*(1-$D$2))+blpkmrtf*IFrtf*(RTF!AE13*(1-AE$4)-RTF!$D13*(1-$D$4)))*IF(WT="WTA",longWTA,longWTP))</f>
        <v>-5.8212368318136072</v>
      </c>
      <c r="AF13" s="90">
        <f>(1/UIpct)*((blpkm*IFaf*(AF!AF13*AF$2-AF!$D13*$D$2)+blpkmrtf*IFrtf*(RTF!AF13*AF$4-RTF!$D13*$D$4))*IF(WT="WTA",shortWTA,shortWTP)+(blpkm*IFaf*(AF!AF13*(1-AF$2)-AF!$D13*(1-$D$2))+blpkmrtf*IFrtf*(RTF!AF13*(1-AF$4)-RTF!$D13*(1-$D$4)))*IF(WT="WTA",longWTA,longWTP))</f>
        <v>2.9862783250182834</v>
      </c>
      <c r="AG13" s="90">
        <f>(1/UIpct)*((blpkm*IFaf*(AF!AG13*AG$2-AF!$D13*$D$2)+blpkmrtf*IFrtf*(RTF!AG13*AG$4-RTF!$D13*$D$4))*IF(WT="WTA",shortWTA,shortWTP)+(blpkm*IFaf*(AF!AG13*(1-AG$2)-AF!$D13*(1-$D$2))+blpkmrtf*IFrtf*(RTF!AG13*(1-AG$4)-RTF!$D13*(1-$D$4)))*IF(WT="WTA",longWTA,longWTP))</f>
        <v>6.7654600139719374</v>
      </c>
      <c r="AH13" s="90">
        <f>(1/UIpct)*((blpkm*IFaf*(AF!AH13*AH$2-AF!$D13*$D$2)+blpkmrtf*IFrtf*(RTF!AH13*AH$4-RTF!$D13*$D$4))*IF(WT="WTA",shortWTA,shortWTP)+(blpkm*IFaf*(AF!AH13*(1-AH$2)-AF!$D13*(1-$D$2))+blpkmrtf*IFrtf*(RTF!AH13*(1-AH$4)-RTF!$D13*(1-$D$4)))*IF(WT="WTA",longWTA,longWTP))</f>
        <v>0</v>
      </c>
      <c r="AI13" s="90">
        <f>(1/UIpct)*((blpkm*IFaf*(AF!AI13*AI$2-AF!$D13*$D$2)+blpkmrtf*IFrtf*(RTF!AI13*AI$4-RTF!$D13*$D$4))*IF(WT="WTA",shortWTA,shortWTP)+(blpkm*IFaf*(AF!AI13*(1-AI$2)-AF!$D13*(1-$D$2))+blpkmrtf*IFrtf*(RTF!AI13*(1-AI$4)-RTF!$D13*(1-$D$4)))*IF(WT="WTA",longWTA,longWTP))</f>
        <v>-2.3767896529165342</v>
      </c>
      <c r="AJ13" s="90">
        <f>(1/UIpct)*((blpkm*IFaf*(AF!AJ13*AJ$2-AF!$D13*$D$2)+blpkmrtf*IFrtf*(RTF!AJ13*AJ$4-RTF!$D13*$D$4))*IF(WT="WTA",shortWTA,shortWTP)+(blpkm*IFaf*(AF!AJ13*(1-AJ$2)-AF!$D13*(1-$D$2))+blpkmrtf*IFrtf*(RTF!AJ13*(1-AJ$4)-RTF!$D13*(1-$D$4)))*IF(WT="WTA",longWTA,longWTP))</f>
        <v>-4.2823929773807281</v>
      </c>
      <c r="AK13" s="90">
        <f>(1/UIpct)*((blpkm*IFaf*(AF!AK13*AK$2-AF!$D13*$D$2)+blpkmrtf*IFrtf*(RTF!AK13*AK$4-RTF!$D13*$D$4))*IF(WT="WTA",shortWTA,shortWTP)+(blpkm*IFaf*(AF!AK13*(1-AK$2)-AF!$D13*(1-$D$2))+blpkmrtf*IFrtf*(RTF!AK13*(1-AK$4)-RTF!$D13*(1-$D$4)))*IF(WT="WTA",longWTA,longWTP))</f>
        <v>-5.8212368318136072</v>
      </c>
      <c r="AL13" s="90">
        <f>(1/UIpct)*((blpkm*IFaf*(AF!AL13*AL$2-AF!$D13*$D$2)+blpkmrtf*IFrtf*(RTF!AL13*AL$4-RTF!$D13*$D$4))*IF(WT="WTA",shortWTA,shortWTP)+(blpkm*IFaf*(AF!AL13*(1-AL$2)-AF!$D13*(1-$D$2))+blpkmrtf*IFrtf*(RTF!AL13*(1-AL$4)-RTF!$D13*(1-$D$4)))*IF(WT="WTA",longWTA,longWTP))</f>
        <v>2.9862783250182834</v>
      </c>
      <c r="AM13" s="90">
        <f>(1/UIpct)*((blpkm*IFaf*(AF!AM13*AM$2-AF!$D13*$D$2)+blpkmrtf*IFrtf*(RTF!AM13*AM$4-RTF!$D13*$D$4))*IF(WT="WTA",shortWTA,shortWTP)+(blpkm*IFaf*(AF!AM13*(1-AM$2)-AF!$D13*(1-$D$2))+blpkmrtf*IFrtf*(RTF!AM13*(1-AM$4)-RTF!$D13*(1-$D$4)))*IF(WT="WTA",longWTA,longWTP))</f>
        <v>6.7654600139719374</v>
      </c>
      <c r="AN13" s="90">
        <f>(1/UIpct)*((blpkm*IFaf*(AF!AN13*AN$2-AF!$D13*$D$2)+blpkmrtf*IFrtf*(RTF!AN13*AN$4-RTF!$D13*$D$4))*IF(WT="WTA",shortWTA,shortWTP)+(blpkm*IFaf*(AF!AN13*(1-AN$2)-AF!$D13*(1-$D$2))+blpkmrtf*IFrtf*(RTF!AN13*(1-AN$4)-RTF!$D13*(1-$D$4)))*IF(WT="WTA",longWTA,longWTP))</f>
        <v>0</v>
      </c>
      <c r="AO13" s="90">
        <f>(1/UIpct)*((blpkm*IFaf*(AF!AO13*AO$2-AF!$D13*$D$2)+blpkmrtf*IFrtf*(RTF!AO13*AO$4-RTF!$D13*$D$4))*IF(WT="WTA",shortWTA,shortWTP)+(blpkm*IFaf*(AF!AO13*(1-AO$2)-AF!$D13*(1-$D$2))+blpkmrtf*IFrtf*(RTF!AO13*(1-AO$4)-RTF!$D13*(1-$D$4)))*IF(WT="WTA",longWTA,longWTP))</f>
        <v>-2.3767896529165342</v>
      </c>
      <c r="AP13" s="90">
        <f>(1/UIpct)*((blpkm*IFaf*(AF!AP13*AP$2-AF!$D13*$D$2)+blpkmrtf*IFrtf*(RTF!AP13*AP$4-RTF!$D13*$D$4))*IF(WT="WTA",shortWTA,shortWTP)+(blpkm*IFaf*(AF!AP13*(1-AP$2)-AF!$D13*(1-$D$2))+blpkmrtf*IFrtf*(RTF!AP13*(1-AP$4)-RTF!$D13*(1-$D$4)))*IF(WT="WTA",longWTA,longWTP))</f>
        <v>-4.2823929773807281</v>
      </c>
      <c r="AQ13" s="90">
        <f>(1/UIpct)*((blpkm*IFaf*(AF!AQ13*AQ$2-AF!$D13*$D$2)+blpkmrtf*IFrtf*(RTF!AQ13*AQ$4-RTF!$D13*$D$4))*IF(WT="WTA",shortWTA,shortWTP)+(blpkm*IFaf*(AF!AQ13*(1-AQ$2)-AF!$D13*(1-$D$2))+blpkmrtf*IFrtf*(RTF!AQ13*(1-AQ$4)-RTF!$D13*(1-$D$4)))*IF(WT="WTA",longWTA,longWTP))</f>
        <v>-5.8212368318136072</v>
      </c>
      <c r="AR13" s="90">
        <f>(1/UIpct)*((blpkm*IFaf*(AF!AR13*AR$2-AF!$D13*$D$2)+blpkmrtf*IFrtf*(RTF!AR13*AR$4-RTF!$D13*$D$4))*IF(WT="WTA",shortWTA,shortWTP)+(blpkm*IFaf*(AF!AR13*(1-AR$2)-AF!$D13*(1-$D$2))+blpkmrtf*IFrtf*(RTF!AR13*(1-AR$4)-RTF!$D13*(1-$D$4)))*IF(WT="WTA",longWTA,longWTP))</f>
        <v>2.9862783250182834</v>
      </c>
      <c r="AS13" s="90">
        <f>(1/UIpct)*((blpkm*IFaf*(AF!AS13*AS$2-AF!$D13*$D$2)+blpkmrtf*IFrtf*(RTF!AS13*AS$4-RTF!$D13*$D$4))*IF(WT="WTA",shortWTA,shortWTP)+(blpkm*IFaf*(AF!AS13*(1-AS$2)-AF!$D13*(1-$D$2))+blpkmrtf*IFrtf*(RTF!AS13*(1-AS$4)-RTF!$D13*(1-$D$4)))*IF(WT="WTA",longWTA,longWTP))</f>
        <v>6.7654600139719374</v>
      </c>
      <c r="AT13" s="90">
        <f>(1/UIpct)*((blpkm*IFaf*(AF!AT13*AT$2-AF!$D13*$D$2)+blpkmrtf*IFrtf*(RTF!AT13*AT$4-RTF!$D13*$D$4))*IF(WT="WTA",shortWTA,shortWTP)+(blpkm*IFaf*(AF!AT13*(1-AT$2)-AF!$D13*(1-$D$2))+blpkmrtf*IFrtf*(RTF!AT13*(1-AT$4)-RTF!$D13*(1-$D$4)))*IF(WT="WTA",longWTA,longWTP))</f>
        <v>0</v>
      </c>
      <c r="AU13" s="91" t="s">
        <v>78</v>
      </c>
      <c r="AV13" s="91"/>
      <c r="AW13" s="91"/>
    </row>
    <row r="14" spans="1:49" x14ac:dyDescent="0.25">
      <c r="A14" s="91">
        <f>social_cost!A14</f>
        <v>50</v>
      </c>
      <c r="B14" s="94">
        <f>social_cost!B14</f>
        <v>4.8471060008087159</v>
      </c>
      <c r="C14" s="95">
        <f>social_cost!C14</f>
        <v>1.90625</v>
      </c>
      <c r="D14" s="90">
        <f>(1/UIpct)*((blpkm*IFaf*(AF!D14*D$2-AF!$D14*$D$2)+blpkmrtf*IFrtf*(RTF!D14*D$4-RTF!$D14*$D$4))*IF(WT="WTA",shortWTA,shortWTP)+(blpkm*IFaf*(AF!D14*(1-D$2)-AF!$D14*(1-$D$2))+blpkmrtf*IFrtf*(RTF!D14*(1-D$4)-RTF!$D14*(1-$D$4)))*IF(WT="WTA",longWTA,longWTP))</f>
        <v>0</v>
      </c>
      <c r="E14" s="90">
        <f>(1/UIpct)*((blpkm*IFaf*(AF!E14*E$2-AF!$D14*$D$2)+blpkmrtf*IFrtf*(RTF!E14*E$4-RTF!$D14*$D$4))*IF(WT="WTA",shortWTA,shortWTP)+(blpkm*IFaf*(AF!E14*(1-E$2)-AF!$D14*(1-$D$2))+blpkmrtf*IFrtf*(RTF!E14*(1-E$4)-RTF!$D14*(1-$D$4)))*IF(WT="WTA",longWTA,longWTP))</f>
        <v>-2.3767896529165342</v>
      </c>
      <c r="F14" s="90">
        <f>(1/UIpct)*((blpkm*IFaf*(AF!F14*F$2-AF!$D14*$D$2)+blpkmrtf*IFrtf*(RTF!F14*F$4-RTF!$D14*$D$4))*IF(WT="WTA",shortWTA,shortWTP)+(blpkm*IFaf*(AF!F14*(1-F$2)-AF!$D14*(1-$D$2))+blpkmrtf*IFrtf*(RTF!F14*(1-F$4)-RTF!$D14*(1-$D$4)))*IF(WT="WTA",longWTA,longWTP))</f>
        <v>-4.2823929773807281</v>
      </c>
      <c r="G14" s="90">
        <f>(1/UIpct)*((blpkm*IFaf*(AF!G14*G$2-AF!$D14*$D$2)+blpkmrtf*IFrtf*(RTF!G14*G$4-RTF!$D14*$D$4))*IF(WT="WTA",shortWTA,shortWTP)+(blpkm*IFaf*(AF!G14*(1-G$2)-AF!$D14*(1-$D$2))+blpkmrtf*IFrtf*(RTF!G14*(1-G$4)-RTF!$D14*(1-$D$4)))*IF(WT="WTA",longWTA,longWTP))</f>
        <v>-5.8212368318136072</v>
      </c>
      <c r="H14" s="90">
        <f>(1/UIpct)*((blpkm*IFaf*(AF!H14*H$2-AF!$D14*$D$2)+blpkmrtf*IFrtf*(RTF!H14*H$4-RTF!$D14*$D$4))*IF(WT="WTA",shortWTA,shortWTP)+(blpkm*IFaf*(AF!H14*(1-H$2)-AF!$D14*(1-$D$2))+blpkmrtf*IFrtf*(RTF!H14*(1-H$4)-RTF!$D14*(1-$D$4)))*IF(WT="WTA",longWTA,longWTP))</f>
        <v>2.9862783250182834</v>
      </c>
      <c r="I14" s="90">
        <f>(1/UIpct)*((blpkm*IFaf*(AF!I14*I$2-AF!$D14*$D$2)+blpkmrtf*IFrtf*(RTF!I14*I$4-RTF!$D14*$D$4))*IF(WT="WTA",shortWTA,shortWTP)+(blpkm*IFaf*(AF!I14*(1-I$2)-AF!$D14*(1-$D$2))+blpkmrtf*IFrtf*(RTF!I14*(1-I$4)-RTF!$D14*(1-$D$4)))*IF(WT="WTA",longWTA,longWTP))</f>
        <v>6.7654600139719374</v>
      </c>
      <c r="J14" s="90">
        <f>(1/UIpct)*((blpkm*IFaf*(AF!J14*J$2-AF!$D14*$D$2)+blpkmrtf*IFrtf*(RTF!J14*J$4-RTF!$D14*$D$4))*IF(WT="WTA",shortWTA,shortWTP)+(blpkm*IFaf*(AF!J14*(1-J$2)-AF!$D14*(1-$D$2))+blpkmrtf*IFrtf*(RTF!J14*(1-J$4)-RTF!$D14*(1-$D$4)))*IF(WT="WTA",longWTA,longWTP))</f>
        <v>11.579536051505768</v>
      </c>
      <c r="K14" s="90">
        <f>(1/UIpct)*((blpkm*IFaf*(AF!K14*K$2-AF!$D14*$D$2)+blpkmrtf*IFrtf*(RTF!K14*K$4-RTF!$D14*$D$4))*IF(WT="WTA",shortWTA,shortWTP)+(blpkm*IFaf*(AF!K14*(1-K$2)-AF!$D14*(1-$D$2))+blpkmrtf*IFrtf*(RTF!K14*(1-K$4)-RTF!$D14*(1-$D$4)))*IF(WT="WTA",longWTA,longWTP))</f>
        <v>-2.3767896529165342</v>
      </c>
      <c r="L14" s="90">
        <f>(1/UIpct)*((blpkm*IFaf*(AF!L14*L$2-AF!$D14*$D$2)+blpkmrtf*IFrtf*(RTF!L14*L$4-RTF!$D14*$D$4))*IF(WT="WTA",shortWTA,shortWTP)+(blpkm*IFaf*(AF!L14*(1-L$2)-AF!$D14*(1-$D$2))+blpkmrtf*IFrtf*(RTF!L14*(1-L$4)-RTF!$D14*(1-$D$4)))*IF(WT="WTA",longWTA,longWTP))</f>
        <v>-4.2823929773807281</v>
      </c>
      <c r="M14" s="90">
        <f>(1/UIpct)*((blpkm*IFaf*(AF!M14*M$2-AF!$D14*$D$2)+blpkmrtf*IFrtf*(RTF!M14*M$4-RTF!$D14*$D$4))*IF(WT="WTA",shortWTA,shortWTP)+(blpkm*IFaf*(AF!M14*(1-M$2)-AF!$D14*(1-$D$2))+blpkmrtf*IFrtf*(RTF!M14*(1-M$4)-RTF!$D14*(1-$D$4)))*IF(WT="WTA",longWTA,longWTP))</f>
        <v>-5.8212368318136072</v>
      </c>
      <c r="N14" s="90">
        <f>(1/UIpct)*((blpkm*IFaf*(AF!N14*N$2-AF!$D14*$D$2)+blpkmrtf*IFrtf*(RTF!N14*N$4-RTF!$D14*$D$4))*IF(WT="WTA",shortWTA,shortWTP)+(blpkm*IFaf*(AF!N14*(1-N$2)-AF!$D14*(1-$D$2))+blpkmrtf*IFrtf*(RTF!N14*(1-N$4)-RTF!$D14*(1-$D$4)))*IF(WT="WTA",longWTA,longWTP))</f>
        <v>2.9862783250182834</v>
      </c>
      <c r="O14" s="90">
        <f>(1/UIpct)*((blpkm*IFaf*(AF!O14*O$2-AF!$D14*$D$2)+blpkmrtf*IFrtf*(RTF!O14*O$4-RTF!$D14*$D$4))*IF(WT="WTA",shortWTA,shortWTP)+(blpkm*IFaf*(AF!O14*(1-O$2)-AF!$D14*(1-$D$2))+blpkmrtf*IFrtf*(RTF!O14*(1-O$4)-RTF!$D14*(1-$D$4)))*IF(WT="WTA",longWTA,longWTP))</f>
        <v>6.7654600139719374</v>
      </c>
      <c r="P14" s="90">
        <f>(1/UIpct)*((blpkm*IFaf*(AF!P14*P$2-AF!$D14*$D$2)+blpkmrtf*IFrtf*(RTF!P14*P$4-RTF!$D14*$D$4))*IF(WT="WTA",shortWTA,shortWTP)+(blpkm*IFaf*(AF!P14*(1-P$2)-AF!$D14*(1-$D$2))+blpkmrtf*IFrtf*(RTF!P14*(1-P$4)-RTF!$D14*(1-$D$4)))*IF(WT="WTA",longWTA,longWTP))</f>
        <v>0</v>
      </c>
      <c r="Q14" s="90">
        <f>(1/UIpct)*((blpkm*IFaf*(AF!Q14*Q$2-AF!$D14*$D$2)+blpkmrtf*IFrtf*(RTF!Q14*Q$4-RTF!$D14*$D$4))*IF(WT="WTA",shortWTA,shortWTP)+(blpkm*IFaf*(AF!Q14*(1-Q$2)-AF!$D14*(1-$D$2))+blpkmrtf*IFrtf*(RTF!Q14*(1-Q$4)-RTF!$D14*(1-$D$4)))*IF(WT="WTA",longWTA,longWTP))</f>
        <v>-2.3767896529165342</v>
      </c>
      <c r="R14" s="90">
        <f>(1/UIpct)*((blpkm*IFaf*(AF!R14*R$2-AF!$D14*$D$2)+blpkmrtf*IFrtf*(RTF!R14*R$4-RTF!$D14*$D$4))*IF(WT="WTA",shortWTA,shortWTP)+(blpkm*IFaf*(AF!R14*(1-R$2)-AF!$D14*(1-$D$2))+blpkmrtf*IFrtf*(RTF!R14*(1-R$4)-RTF!$D14*(1-$D$4)))*IF(WT="WTA",longWTA,longWTP))</f>
        <v>-4.2823929773807281</v>
      </c>
      <c r="S14" s="90">
        <f>(1/UIpct)*((blpkm*IFaf*(AF!S14*S$2-AF!$D14*$D$2)+blpkmrtf*IFrtf*(RTF!S14*S$4-RTF!$D14*$D$4))*IF(WT="WTA",shortWTA,shortWTP)+(blpkm*IFaf*(AF!S14*(1-S$2)-AF!$D14*(1-$D$2))+blpkmrtf*IFrtf*(RTF!S14*(1-S$4)-RTF!$D14*(1-$D$4)))*IF(WT="WTA",longWTA,longWTP))</f>
        <v>-5.8212368318136072</v>
      </c>
      <c r="T14" s="90">
        <f>(1/UIpct)*((blpkm*IFaf*(AF!T14*T$2-AF!$D14*$D$2)+blpkmrtf*IFrtf*(RTF!T14*T$4-RTF!$D14*$D$4))*IF(WT="WTA",shortWTA,shortWTP)+(blpkm*IFaf*(AF!T14*(1-T$2)-AF!$D14*(1-$D$2))+blpkmrtf*IFrtf*(RTF!T14*(1-T$4)-RTF!$D14*(1-$D$4)))*IF(WT="WTA",longWTA,longWTP))</f>
        <v>2.9862783250182834</v>
      </c>
      <c r="U14" s="90">
        <f>(1/UIpct)*((blpkm*IFaf*(AF!U14*U$2-AF!$D14*$D$2)+blpkmrtf*IFrtf*(RTF!U14*U$4-RTF!$D14*$D$4))*IF(WT="WTA",shortWTA,shortWTP)+(blpkm*IFaf*(AF!U14*(1-U$2)-AF!$D14*(1-$D$2))+blpkmrtf*IFrtf*(RTF!U14*(1-U$4)-RTF!$D14*(1-$D$4)))*IF(WT="WTA",longWTA,longWTP))</f>
        <v>6.7654600139719374</v>
      </c>
      <c r="V14" s="90">
        <f>(1/UIpct)*((blpkm*IFaf*(AF!V14*V$2-AF!$D14*$D$2)+blpkmrtf*IFrtf*(RTF!V14*V$4-RTF!$D14*$D$4))*IF(WT="WTA",shortWTA,shortWTP)+(blpkm*IFaf*(AF!V14*(1-V$2)-AF!$D14*(1-$D$2))+blpkmrtf*IFrtf*(RTF!V14*(1-V$4)-RTF!$D14*(1-$D$4)))*IF(WT="WTA",longWTA,longWTP))</f>
        <v>0</v>
      </c>
      <c r="W14" s="90">
        <f>(1/UIpct)*((blpkm*IFaf*(AF!W14*W$2-AF!$D14*$D$2)+blpkmrtf*IFrtf*(RTF!W14*W$4-RTF!$D14*$D$4))*IF(WT="WTA",shortWTA,shortWTP)+(blpkm*IFaf*(AF!W14*(1-W$2)-AF!$D14*(1-$D$2))+blpkmrtf*IFrtf*(RTF!W14*(1-W$4)-RTF!$D14*(1-$D$4)))*IF(WT="WTA",longWTA,longWTP))</f>
        <v>-2.3767896529165342</v>
      </c>
      <c r="X14" s="90">
        <f>(1/UIpct)*((blpkm*IFaf*(AF!X14*X$2-AF!$D14*$D$2)+blpkmrtf*IFrtf*(RTF!X14*X$4-RTF!$D14*$D$4))*IF(WT="WTA",shortWTA,shortWTP)+(blpkm*IFaf*(AF!X14*(1-X$2)-AF!$D14*(1-$D$2))+blpkmrtf*IFrtf*(RTF!X14*(1-X$4)-RTF!$D14*(1-$D$4)))*IF(WT="WTA",longWTA,longWTP))</f>
        <v>-4.2823929773807281</v>
      </c>
      <c r="Y14" s="90">
        <f>(1/UIpct)*((blpkm*IFaf*(AF!Y14*Y$2-AF!$D14*$D$2)+blpkmrtf*IFrtf*(RTF!Y14*Y$4-RTF!$D14*$D$4))*IF(WT="WTA",shortWTA,shortWTP)+(blpkm*IFaf*(AF!Y14*(1-Y$2)-AF!$D14*(1-$D$2))+blpkmrtf*IFrtf*(RTF!Y14*(1-Y$4)-RTF!$D14*(1-$D$4)))*IF(WT="WTA",longWTA,longWTP))</f>
        <v>-5.8212368318136072</v>
      </c>
      <c r="Z14" s="90">
        <f>(1/UIpct)*((blpkm*IFaf*(AF!Z14*Z$2-AF!$D14*$D$2)+blpkmrtf*IFrtf*(RTF!Z14*Z$4-RTF!$D14*$D$4))*IF(WT="WTA",shortWTA,shortWTP)+(blpkm*IFaf*(AF!Z14*(1-Z$2)-AF!$D14*(1-$D$2))+blpkmrtf*IFrtf*(RTF!Z14*(1-Z$4)-RTF!$D14*(1-$D$4)))*IF(WT="WTA",longWTA,longWTP))</f>
        <v>2.9862783250182834</v>
      </c>
      <c r="AA14" s="90">
        <f>(1/UIpct)*((blpkm*IFaf*(AF!AA14*AA$2-AF!$D14*$D$2)+blpkmrtf*IFrtf*(RTF!AA14*AA$4-RTF!$D14*$D$4))*IF(WT="WTA",shortWTA,shortWTP)+(blpkm*IFaf*(AF!AA14*(1-AA$2)-AF!$D14*(1-$D$2))+blpkmrtf*IFrtf*(RTF!AA14*(1-AA$4)-RTF!$D14*(1-$D$4)))*IF(WT="WTA",longWTA,longWTP))</f>
        <v>6.7654600139719374</v>
      </c>
      <c r="AB14" s="90">
        <f>(1/UIpct)*((blpkm*IFaf*(AF!AB14*AB$2-AF!$D14*$D$2)+blpkmrtf*IFrtf*(RTF!AB14*AB$4-RTF!$D14*$D$4))*IF(WT="WTA",shortWTA,shortWTP)+(blpkm*IFaf*(AF!AB14*(1-AB$2)-AF!$D14*(1-$D$2))+blpkmrtf*IFrtf*(RTF!AB14*(1-AB$4)-RTF!$D14*(1-$D$4)))*IF(WT="WTA",longWTA,longWTP))</f>
        <v>0</v>
      </c>
      <c r="AC14" s="90">
        <f>(1/UIpct)*((blpkm*IFaf*(AF!AC14*AC$2-AF!$D14*$D$2)+blpkmrtf*IFrtf*(RTF!AC14*AC$4-RTF!$D14*$D$4))*IF(WT="WTA",shortWTA,shortWTP)+(blpkm*IFaf*(AF!AC14*(1-AC$2)-AF!$D14*(1-$D$2))+blpkmrtf*IFrtf*(RTF!AC14*(1-AC$4)-RTF!$D14*(1-$D$4)))*IF(WT="WTA",longWTA,longWTP))</f>
        <v>-2.3767896529165342</v>
      </c>
      <c r="AD14" s="90">
        <f>(1/UIpct)*((blpkm*IFaf*(AF!AD14*AD$2-AF!$D14*$D$2)+blpkmrtf*IFrtf*(RTF!AD14*AD$4-RTF!$D14*$D$4))*IF(WT="WTA",shortWTA,shortWTP)+(blpkm*IFaf*(AF!AD14*(1-AD$2)-AF!$D14*(1-$D$2))+blpkmrtf*IFrtf*(RTF!AD14*(1-AD$4)-RTF!$D14*(1-$D$4)))*IF(WT="WTA",longWTA,longWTP))</f>
        <v>-4.2823929773807281</v>
      </c>
      <c r="AE14" s="90">
        <f>(1/UIpct)*((blpkm*IFaf*(AF!AE14*AE$2-AF!$D14*$D$2)+blpkmrtf*IFrtf*(RTF!AE14*AE$4-RTF!$D14*$D$4))*IF(WT="WTA",shortWTA,shortWTP)+(blpkm*IFaf*(AF!AE14*(1-AE$2)-AF!$D14*(1-$D$2))+blpkmrtf*IFrtf*(RTF!AE14*(1-AE$4)-RTF!$D14*(1-$D$4)))*IF(WT="WTA",longWTA,longWTP))</f>
        <v>-5.8212368318136072</v>
      </c>
      <c r="AF14" s="90">
        <f>(1/UIpct)*((blpkm*IFaf*(AF!AF14*AF$2-AF!$D14*$D$2)+blpkmrtf*IFrtf*(RTF!AF14*AF$4-RTF!$D14*$D$4))*IF(WT="WTA",shortWTA,shortWTP)+(blpkm*IFaf*(AF!AF14*(1-AF$2)-AF!$D14*(1-$D$2))+blpkmrtf*IFrtf*(RTF!AF14*(1-AF$4)-RTF!$D14*(1-$D$4)))*IF(WT="WTA",longWTA,longWTP))</f>
        <v>2.9862783250182834</v>
      </c>
      <c r="AG14" s="90">
        <f>(1/UIpct)*((blpkm*IFaf*(AF!AG14*AG$2-AF!$D14*$D$2)+blpkmrtf*IFrtf*(RTF!AG14*AG$4-RTF!$D14*$D$4))*IF(WT="WTA",shortWTA,shortWTP)+(blpkm*IFaf*(AF!AG14*(1-AG$2)-AF!$D14*(1-$D$2))+blpkmrtf*IFrtf*(RTF!AG14*(1-AG$4)-RTF!$D14*(1-$D$4)))*IF(WT="WTA",longWTA,longWTP))</f>
        <v>6.7654600139719374</v>
      </c>
      <c r="AH14" s="90">
        <f>(1/UIpct)*((blpkm*IFaf*(AF!AH14*AH$2-AF!$D14*$D$2)+blpkmrtf*IFrtf*(RTF!AH14*AH$4-RTF!$D14*$D$4))*IF(WT="WTA",shortWTA,shortWTP)+(blpkm*IFaf*(AF!AH14*(1-AH$2)-AF!$D14*(1-$D$2))+blpkmrtf*IFrtf*(RTF!AH14*(1-AH$4)-RTF!$D14*(1-$D$4)))*IF(WT="WTA",longWTA,longWTP))</f>
        <v>0</v>
      </c>
      <c r="AI14" s="90">
        <f>(1/UIpct)*((blpkm*IFaf*(AF!AI14*AI$2-AF!$D14*$D$2)+blpkmrtf*IFrtf*(RTF!AI14*AI$4-RTF!$D14*$D$4))*IF(WT="WTA",shortWTA,shortWTP)+(blpkm*IFaf*(AF!AI14*(1-AI$2)-AF!$D14*(1-$D$2))+blpkmrtf*IFrtf*(RTF!AI14*(1-AI$4)-RTF!$D14*(1-$D$4)))*IF(WT="WTA",longWTA,longWTP))</f>
        <v>-2.3767896529165342</v>
      </c>
      <c r="AJ14" s="90">
        <f>(1/UIpct)*((blpkm*IFaf*(AF!AJ14*AJ$2-AF!$D14*$D$2)+blpkmrtf*IFrtf*(RTF!AJ14*AJ$4-RTF!$D14*$D$4))*IF(WT="WTA",shortWTA,shortWTP)+(blpkm*IFaf*(AF!AJ14*(1-AJ$2)-AF!$D14*(1-$D$2))+blpkmrtf*IFrtf*(RTF!AJ14*(1-AJ$4)-RTF!$D14*(1-$D$4)))*IF(WT="WTA",longWTA,longWTP))</f>
        <v>-4.2823929773807281</v>
      </c>
      <c r="AK14" s="90">
        <f>(1/UIpct)*((blpkm*IFaf*(AF!AK14*AK$2-AF!$D14*$D$2)+blpkmrtf*IFrtf*(RTF!AK14*AK$4-RTF!$D14*$D$4))*IF(WT="WTA",shortWTA,shortWTP)+(blpkm*IFaf*(AF!AK14*(1-AK$2)-AF!$D14*(1-$D$2))+blpkmrtf*IFrtf*(RTF!AK14*(1-AK$4)-RTF!$D14*(1-$D$4)))*IF(WT="WTA",longWTA,longWTP))</f>
        <v>-5.8212368318136072</v>
      </c>
      <c r="AL14" s="90">
        <f>(1/UIpct)*((blpkm*IFaf*(AF!AL14*AL$2-AF!$D14*$D$2)+blpkmrtf*IFrtf*(RTF!AL14*AL$4-RTF!$D14*$D$4))*IF(WT="WTA",shortWTA,shortWTP)+(blpkm*IFaf*(AF!AL14*(1-AL$2)-AF!$D14*(1-$D$2))+blpkmrtf*IFrtf*(RTF!AL14*(1-AL$4)-RTF!$D14*(1-$D$4)))*IF(WT="WTA",longWTA,longWTP))</f>
        <v>2.9862783250182834</v>
      </c>
      <c r="AM14" s="90">
        <f>(1/UIpct)*((blpkm*IFaf*(AF!AM14*AM$2-AF!$D14*$D$2)+blpkmrtf*IFrtf*(RTF!AM14*AM$4-RTF!$D14*$D$4))*IF(WT="WTA",shortWTA,shortWTP)+(blpkm*IFaf*(AF!AM14*(1-AM$2)-AF!$D14*(1-$D$2))+blpkmrtf*IFrtf*(RTF!AM14*(1-AM$4)-RTF!$D14*(1-$D$4)))*IF(WT="WTA",longWTA,longWTP))</f>
        <v>6.7654600139719374</v>
      </c>
      <c r="AN14" s="90">
        <f>(1/UIpct)*((blpkm*IFaf*(AF!AN14*AN$2-AF!$D14*$D$2)+blpkmrtf*IFrtf*(RTF!AN14*AN$4-RTF!$D14*$D$4))*IF(WT="WTA",shortWTA,shortWTP)+(blpkm*IFaf*(AF!AN14*(1-AN$2)-AF!$D14*(1-$D$2))+blpkmrtf*IFrtf*(RTF!AN14*(1-AN$4)-RTF!$D14*(1-$D$4)))*IF(WT="WTA",longWTA,longWTP))</f>
        <v>0</v>
      </c>
      <c r="AO14" s="90">
        <f>(1/UIpct)*((blpkm*IFaf*(AF!AO14*AO$2-AF!$D14*$D$2)+blpkmrtf*IFrtf*(RTF!AO14*AO$4-RTF!$D14*$D$4))*IF(WT="WTA",shortWTA,shortWTP)+(blpkm*IFaf*(AF!AO14*(1-AO$2)-AF!$D14*(1-$D$2))+blpkmrtf*IFrtf*(RTF!AO14*(1-AO$4)-RTF!$D14*(1-$D$4)))*IF(WT="WTA",longWTA,longWTP))</f>
        <v>-2.3767896529165342</v>
      </c>
      <c r="AP14" s="90">
        <f>(1/UIpct)*((blpkm*IFaf*(AF!AP14*AP$2-AF!$D14*$D$2)+blpkmrtf*IFrtf*(RTF!AP14*AP$4-RTF!$D14*$D$4))*IF(WT="WTA",shortWTA,shortWTP)+(blpkm*IFaf*(AF!AP14*(1-AP$2)-AF!$D14*(1-$D$2))+blpkmrtf*IFrtf*(RTF!AP14*(1-AP$4)-RTF!$D14*(1-$D$4)))*IF(WT="WTA",longWTA,longWTP))</f>
        <v>-4.2823929773807281</v>
      </c>
      <c r="AQ14" s="90">
        <f>(1/UIpct)*((blpkm*IFaf*(AF!AQ14*AQ$2-AF!$D14*$D$2)+blpkmrtf*IFrtf*(RTF!AQ14*AQ$4-RTF!$D14*$D$4))*IF(WT="WTA",shortWTA,shortWTP)+(blpkm*IFaf*(AF!AQ14*(1-AQ$2)-AF!$D14*(1-$D$2))+blpkmrtf*IFrtf*(RTF!AQ14*(1-AQ$4)-RTF!$D14*(1-$D$4)))*IF(WT="WTA",longWTA,longWTP))</f>
        <v>-5.8212368318136072</v>
      </c>
      <c r="AR14" s="90">
        <f>(1/UIpct)*((blpkm*IFaf*(AF!AR14*AR$2-AF!$D14*$D$2)+blpkmrtf*IFrtf*(RTF!AR14*AR$4-RTF!$D14*$D$4))*IF(WT="WTA",shortWTA,shortWTP)+(blpkm*IFaf*(AF!AR14*(1-AR$2)-AF!$D14*(1-$D$2))+blpkmrtf*IFrtf*(RTF!AR14*(1-AR$4)-RTF!$D14*(1-$D$4)))*IF(WT="WTA",longWTA,longWTP))</f>
        <v>2.9862783250182834</v>
      </c>
      <c r="AS14" s="90">
        <f>(1/UIpct)*((blpkm*IFaf*(AF!AS14*AS$2-AF!$D14*$D$2)+blpkmrtf*IFrtf*(RTF!AS14*AS$4-RTF!$D14*$D$4))*IF(WT="WTA",shortWTA,shortWTP)+(blpkm*IFaf*(AF!AS14*(1-AS$2)-AF!$D14*(1-$D$2))+blpkmrtf*IFrtf*(RTF!AS14*(1-AS$4)-RTF!$D14*(1-$D$4)))*IF(WT="WTA",longWTA,longWTP))</f>
        <v>6.7654600139719374</v>
      </c>
      <c r="AT14" s="90">
        <f>(1/UIpct)*((blpkm*IFaf*(AF!AT14*AT$2-AF!$D14*$D$2)+blpkmrtf*IFrtf*(RTF!AT14*AT$4-RTF!$D14*$D$4))*IF(WT="WTA",shortWTA,shortWTP)+(blpkm*IFaf*(AF!AT14*(1-AT$2)-AF!$D14*(1-$D$2))+blpkmrtf*IFrtf*(RTF!AT14*(1-AT$4)-RTF!$D14*(1-$D$4)))*IF(WT="WTA",longWTA,longWTP))</f>
        <v>0</v>
      </c>
      <c r="AU14" s="91" t="s">
        <v>78</v>
      </c>
      <c r="AV14" s="91"/>
      <c r="AW14" s="91"/>
    </row>
    <row r="15" spans="1:49" x14ac:dyDescent="0.25">
      <c r="A15" s="91">
        <f>social_cost!A15</f>
        <v>63</v>
      </c>
      <c r="B15" s="94">
        <f>social_cost!B15</f>
        <v>9.3051258453787735</v>
      </c>
      <c r="C15" s="95">
        <f>social_cost!C15</f>
        <v>3.0263624999999998</v>
      </c>
      <c r="D15" s="90">
        <f>(1/UIpct)*((blpkm*IFaf*(AF!D15*D$2-AF!$D15*$D$2)+blpkmrtf*IFrtf*(RTF!D15*D$4-RTF!$D15*$D$4))*IF(WT="WTA",shortWTA,shortWTP)+(blpkm*IFaf*(AF!D15*(1-D$2)-AF!$D15*(1-$D$2))+blpkmrtf*IFrtf*(RTF!D15*(1-D$4)-RTF!$D15*(1-$D$4)))*IF(WT="WTA",longWTA,longWTP))</f>
        <v>0</v>
      </c>
      <c r="E15" s="90">
        <f>(1/UIpct)*((blpkm*IFaf*(AF!E15*E$2-AF!$D15*$D$2)+blpkmrtf*IFrtf*(RTF!E15*E$4-RTF!$D15*$D$4))*IF(WT="WTA",shortWTA,shortWTP)+(blpkm*IFaf*(AF!E15*(1-E$2)-AF!$D15*(1-$D$2))+blpkmrtf*IFrtf*(RTF!E15*(1-E$4)-RTF!$D15*(1-$D$4)))*IF(WT="WTA",longWTA,longWTP))</f>
        <v>-2.3767896529165342</v>
      </c>
      <c r="F15" s="90">
        <f>(1/UIpct)*((blpkm*IFaf*(AF!F15*F$2-AF!$D15*$D$2)+blpkmrtf*IFrtf*(RTF!F15*F$4-RTF!$D15*$D$4))*IF(WT="WTA",shortWTA,shortWTP)+(blpkm*IFaf*(AF!F15*(1-F$2)-AF!$D15*(1-$D$2))+blpkmrtf*IFrtf*(RTF!F15*(1-F$4)-RTF!$D15*(1-$D$4)))*IF(WT="WTA",longWTA,longWTP))</f>
        <v>-4.2823929773807281</v>
      </c>
      <c r="G15" s="90">
        <f>(1/UIpct)*((blpkm*IFaf*(AF!G15*G$2-AF!$D15*$D$2)+blpkmrtf*IFrtf*(RTF!G15*G$4-RTF!$D15*$D$4))*IF(WT="WTA",shortWTA,shortWTP)+(blpkm*IFaf*(AF!G15*(1-G$2)-AF!$D15*(1-$D$2))+blpkmrtf*IFrtf*(RTF!G15*(1-G$4)-RTF!$D15*(1-$D$4)))*IF(WT="WTA",longWTA,longWTP))</f>
        <v>-5.8212368318136072</v>
      </c>
      <c r="H15" s="90">
        <f>(1/UIpct)*((blpkm*IFaf*(AF!H15*H$2-AF!$D15*$D$2)+blpkmrtf*IFrtf*(RTF!H15*H$4-RTF!$D15*$D$4))*IF(WT="WTA",shortWTA,shortWTP)+(blpkm*IFaf*(AF!H15*(1-H$2)-AF!$D15*(1-$D$2))+blpkmrtf*IFrtf*(RTF!H15*(1-H$4)-RTF!$D15*(1-$D$4)))*IF(WT="WTA",longWTA,longWTP))</f>
        <v>2.9862783250182834</v>
      </c>
      <c r="I15" s="90">
        <f>(1/UIpct)*((blpkm*IFaf*(AF!I15*I$2-AF!$D15*$D$2)+blpkmrtf*IFrtf*(RTF!I15*I$4-RTF!$D15*$D$4))*IF(WT="WTA",shortWTA,shortWTP)+(blpkm*IFaf*(AF!I15*(1-I$2)-AF!$D15*(1-$D$2))+blpkmrtf*IFrtf*(RTF!I15*(1-I$4)-RTF!$D15*(1-$D$4)))*IF(WT="WTA",longWTA,longWTP))</f>
        <v>6.7654600139719374</v>
      </c>
      <c r="J15" s="90">
        <f>(1/UIpct)*((blpkm*IFaf*(AF!J15*J$2-AF!$D15*$D$2)+blpkmrtf*IFrtf*(RTF!J15*J$4-RTF!$D15*$D$4))*IF(WT="WTA",shortWTA,shortWTP)+(blpkm*IFaf*(AF!J15*(1-J$2)-AF!$D15*(1-$D$2))+blpkmrtf*IFrtf*(RTF!J15*(1-J$4)-RTF!$D15*(1-$D$4)))*IF(WT="WTA",longWTA,longWTP))</f>
        <v>11.579536051505768</v>
      </c>
      <c r="K15" s="90">
        <f>(1/UIpct)*((blpkm*IFaf*(AF!K15*K$2-AF!$D15*$D$2)+blpkmrtf*IFrtf*(RTF!K15*K$4-RTF!$D15*$D$4))*IF(WT="WTA",shortWTA,shortWTP)+(blpkm*IFaf*(AF!K15*(1-K$2)-AF!$D15*(1-$D$2))+blpkmrtf*IFrtf*(RTF!K15*(1-K$4)-RTF!$D15*(1-$D$4)))*IF(WT="WTA",longWTA,longWTP))</f>
        <v>-2.3767896529165342</v>
      </c>
      <c r="L15" s="90">
        <f>(1/UIpct)*((blpkm*IFaf*(AF!L15*L$2-AF!$D15*$D$2)+blpkmrtf*IFrtf*(RTF!L15*L$4-RTF!$D15*$D$4))*IF(WT="WTA",shortWTA,shortWTP)+(blpkm*IFaf*(AF!L15*(1-L$2)-AF!$D15*(1-$D$2))+blpkmrtf*IFrtf*(RTF!L15*(1-L$4)-RTF!$D15*(1-$D$4)))*IF(WT="WTA",longWTA,longWTP))</f>
        <v>-4.2823929773807281</v>
      </c>
      <c r="M15" s="90">
        <f>(1/UIpct)*((blpkm*IFaf*(AF!M15*M$2-AF!$D15*$D$2)+blpkmrtf*IFrtf*(RTF!M15*M$4-RTF!$D15*$D$4))*IF(WT="WTA",shortWTA,shortWTP)+(blpkm*IFaf*(AF!M15*(1-M$2)-AF!$D15*(1-$D$2))+blpkmrtf*IFrtf*(RTF!M15*(1-M$4)-RTF!$D15*(1-$D$4)))*IF(WT="WTA",longWTA,longWTP))</f>
        <v>-5.8212368318136072</v>
      </c>
      <c r="N15" s="90">
        <f>(1/UIpct)*((blpkm*IFaf*(AF!N15*N$2-AF!$D15*$D$2)+blpkmrtf*IFrtf*(RTF!N15*N$4-RTF!$D15*$D$4))*IF(WT="WTA",shortWTA,shortWTP)+(blpkm*IFaf*(AF!N15*(1-N$2)-AF!$D15*(1-$D$2))+blpkmrtf*IFrtf*(RTF!N15*(1-N$4)-RTF!$D15*(1-$D$4)))*IF(WT="WTA",longWTA,longWTP))</f>
        <v>2.9862783250182834</v>
      </c>
      <c r="O15" s="90">
        <f>(1/UIpct)*((blpkm*IFaf*(AF!O15*O$2-AF!$D15*$D$2)+blpkmrtf*IFrtf*(RTF!O15*O$4-RTF!$D15*$D$4))*IF(WT="WTA",shortWTA,shortWTP)+(blpkm*IFaf*(AF!O15*(1-O$2)-AF!$D15*(1-$D$2))+blpkmrtf*IFrtf*(RTF!O15*(1-O$4)-RTF!$D15*(1-$D$4)))*IF(WT="WTA",longWTA,longWTP))</f>
        <v>6.7654600139719374</v>
      </c>
      <c r="P15" s="90">
        <f>(1/UIpct)*((blpkm*IFaf*(AF!P15*P$2-AF!$D15*$D$2)+blpkmrtf*IFrtf*(RTF!P15*P$4-RTF!$D15*$D$4))*IF(WT="WTA",shortWTA,shortWTP)+(blpkm*IFaf*(AF!P15*(1-P$2)-AF!$D15*(1-$D$2))+blpkmrtf*IFrtf*(RTF!P15*(1-P$4)-RTF!$D15*(1-$D$4)))*IF(WT="WTA",longWTA,longWTP))</f>
        <v>0</v>
      </c>
      <c r="Q15" s="90">
        <f>(1/UIpct)*((blpkm*IFaf*(AF!Q15*Q$2-AF!$D15*$D$2)+blpkmrtf*IFrtf*(RTF!Q15*Q$4-RTF!$D15*$D$4))*IF(WT="WTA",shortWTA,shortWTP)+(blpkm*IFaf*(AF!Q15*(1-Q$2)-AF!$D15*(1-$D$2))+blpkmrtf*IFrtf*(RTF!Q15*(1-Q$4)-RTF!$D15*(1-$D$4)))*IF(WT="WTA",longWTA,longWTP))</f>
        <v>-2.3767896529165342</v>
      </c>
      <c r="R15" s="90">
        <f>(1/UIpct)*((blpkm*IFaf*(AF!R15*R$2-AF!$D15*$D$2)+blpkmrtf*IFrtf*(RTF!R15*R$4-RTF!$D15*$D$4))*IF(WT="WTA",shortWTA,shortWTP)+(blpkm*IFaf*(AF!R15*(1-R$2)-AF!$D15*(1-$D$2))+blpkmrtf*IFrtf*(RTF!R15*(1-R$4)-RTF!$D15*(1-$D$4)))*IF(WT="WTA",longWTA,longWTP))</f>
        <v>-4.2823929773807281</v>
      </c>
      <c r="S15" s="90">
        <f>(1/UIpct)*((blpkm*IFaf*(AF!S15*S$2-AF!$D15*$D$2)+blpkmrtf*IFrtf*(RTF!S15*S$4-RTF!$D15*$D$4))*IF(WT="WTA",shortWTA,shortWTP)+(blpkm*IFaf*(AF!S15*(1-S$2)-AF!$D15*(1-$D$2))+blpkmrtf*IFrtf*(RTF!S15*(1-S$4)-RTF!$D15*(1-$D$4)))*IF(WT="WTA",longWTA,longWTP))</f>
        <v>-5.8212368318136072</v>
      </c>
      <c r="T15" s="90">
        <f>(1/UIpct)*((blpkm*IFaf*(AF!T15*T$2-AF!$D15*$D$2)+blpkmrtf*IFrtf*(RTF!T15*T$4-RTF!$D15*$D$4))*IF(WT="WTA",shortWTA,shortWTP)+(blpkm*IFaf*(AF!T15*(1-T$2)-AF!$D15*(1-$D$2))+blpkmrtf*IFrtf*(RTF!T15*(1-T$4)-RTF!$D15*(1-$D$4)))*IF(WT="WTA",longWTA,longWTP))</f>
        <v>2.9862783250182834</v>
      </c>
      <c r="U15" s="90">
        <f>(1/UIpct)*((blpkm*IFaf*(AF!U15*U$2-AF!$D15*$D$2)+blpkmrtf*IFrtf*(RTF!U15*U$4-RTF!$D15*$D$4))*IF(WT="WTA",shortWTA,shortWTP)+(blpkm*IFaf*(AF!U15*(1-U$2)-AF!$D15*(1-$D$2))+blpkmrtf*IFrtf*(RTF!U15*(1-U$4)-RTF!$D15*(1-$D$4)))*IF(WT="WTA",longWTA,longWTP))</f>
        <v>6.7654600139719374</v>
      </c>
      <c r="V15" s="90">
        <f>(1/UIpct)*((blpkm*IFaf*(AF!V15*V$2-AF!$D15*$D$2)+blpkmrtf*IFrtf*(RTF!V15*V$4-RTF!$D15*$D$4))*IF(WT="WTA",shortWTA,shortWTP)+(blpkm*IFaf*(AF!V15*(1-V$2)-AF!$D15*(1-$D$2))+blpkmrtf*IFrtf*(RTF!V15*(1-V$4)-RTF!$D15*(1-$D$4)))*IF(WT="WTA",longWTA,longWTP))</f>
        <v>0</v>
      </c>
      <c r="W15" s="90">
        <f>(1/UIpct)*((blpkm*IFaf*(AF!W15*W$2-AF!$D15*$D$2)+blpkmrtf*IFrtf*(RTF!W15*W$4-RTF!$D15*$D$4))*IF(WT="WTA",shortWTA,shortWTP)+(blpkm*IFaf*(AF!W15*(1-W$2)-AF!$D15*(1-$D$2))+blpkmrtf*IFrtf*(RTF!W15*(1-W$4)-RTF!$D15*(1-$D$4)))*IF(WT="WTA",longWTA,longWTP))</f>
        <v>-2.3767896529165342</v>
      </c>
      <c r="X15" s="90">
        <f>(1/UIpct)*((blpkm*IFaf*(AF!X15*X$2-AF!$D15*$D$2)+blpkmrtf*IFrtf*(RTF!X15*X$4-RTF!$D15*$D$4))*IF(WT="WTA",shortWTA,shortWTP)+(blpkm*IFaf*(AF!X15*(1-X$2)-AF!$D15*(1-$D$2))+blpkmrtf*IFrtf*(RTF!X15*(1-X$4)-RTF!$D15*(1-$D$4)))*IF(WT="WTA",longWTA,longWTP))</f>
        <v>-4.2823929773807281</v>
      </c>
      <c r="Y15" s="90">
        <f>(1/UIpct)*((blpkm*IFaf*(AF!Y15*Y$2-AF!$D15*$D$2)+blpkmrtf*IFrtf*(RTF!Y15*Y$4-RTF!$D15*$D$4))*IF(WT="WTA",shortWTA,shortWTP)+(blpkm*IFaf*(AF!Y15*(1-Y$2)-AF!$D15*(1-$D$2))+blpkmrtf*IFrtf*(RTF!Y15*(1-Y$4)-RTF!$D15*(1-$D$4)))*IF(WT="WTA",longWTA,longWTP))</f>
        <v>-5.8212368318136072</v>
      </c>
      <c r="Z15" s="90">
        <f>(1/UIpct)*((blpkm*IFaf*(AF!Z15*Z$2-AF!$D15*$D$2)+blpkmrtf*IFrtf*(RTF!Z15*Z$4-RTF!$D15*$D$4))*IF(WT="WTA",shortWTA,shortWTP)+(blpkm*IFaf*(AF!Z15*(1-Z$2)-AF!$D15*(1-$D$2))+blpkmrtf*IFrtf*(RTF!Z15*(1-Z$4)-RTF!$D15*(1-$D$4)))*IF(WT="WTA",longWTA,longWTP))</f>
        <v>2.9862783250182834</v>
      </c>
      <c r="AA15" s="90">
        <f>(1/UIpct)*((blpkm*IFaf*(AF!AA15*AA$2-AF!$D15*$D$2)+blpkmrtf*IFrtf*(RTF!AA15*AA$4-RTF!$D15*$D$4))*IF(WT="WTA",shortWTA,shortWTP)+(blpkm*IFaf*(AF!AA15*(1-AA$2)-AF!$D15*(1-$D$2))+blpkmrtf*IFrtf*(RTF!AA15*(1-AA$4)-RTF!$D15*(1-$D$4)))*IF(WT="WTA",longWTA,longWTP))</f>
        <v>6.7654600139719374</v>
      </c>
      <c r="AB15" s="90">
        <f>(1/UIpct)*((blpkm*IFaf*(AF!AB15*AB$2-AF!$D15*$D$2)+blpkmrtf*IFrtf*(RTF!AB15*AB$4-RTF!$D15*$D$4))*IF(WT="WTA",shortWTA,shortWTP)+(blpkm*IFaf*(AF!AB15*(1-AB$2)-AF!$D15*(1-$D$2))+blpkmrtf*IFrtf*(RTF!AB15*(1-AB$4)-RTF!$D15*(1-$D$4)))*IF(WT="WTA",longWTA,longWTP))</f>
        <v>0</v>
      </c>
      <c r="AC15" s="90">
        <f>(1/UIpct)*((blpkm*IFaf*(AF!AC15*AC$2-AF!$D15*$D$2)+blpkmrtf*IFrtf*(RTF!AC15*AC$4-RTF!$D15*$D$4))*IF(WT="WTA",shortWTA,shortWTP)+(blpkm*IFaf*(AF!AC15*(1-AC$2)-AF!$D15*(1-$D$2))+blpkmrtf*IFrtf*(RTF!AC15*(1-AC$4)-RTF!$D15*(1-$D$4)))*IF(WT="WTA",longWTA,longWTP))</f>
        <v>-2.3767896529165342</v>
      </c>
      <c r="AD15" s="90">
        <f>(1/UIpct)*((blpkm*IFaf*(AF!AD15*AD$2-AF!$D15*$D$2)+blpkmrtf*IFrtf*(RTF!AD15*AD$4-RTF!$D15*$D$4))*IF(WT="WTA",shortWTA,shortWTP)+(blpkm*IFaf*(AF!AD15*(1-AD$2)-AF!$D15*(1-$D$2))+blpkmrtf*IFrtf*(RTF!AD15*(1-AD$4)-RTF!$D15*(1-$D$4)))*IF(WT="WTA",longWTA,longWTP))</f>
        <v>-4.2823929773807281</v>
      </c>
      <c r="AE15" s="90">
        <f>(1/UIpct)*((blpkm*IFaf*(AF!AE15*AE$2-AF!$D15*$D$2)+blpkmrtf*IFrtf*(RTF!AE15*AE$4-RTF!$D15*$D$4))*IF(WT="WTA",shortWTA,shortWTP)+(blpkm*IFaf*(AF!AE15*(1-AE$2)-AF!$D15*(1-$D$2))+blpkmrtf*IFrtf*(RTF!AE15*(1-AE$4)-RTF!$D15*(1-$D$4)))*IF(WT="WTA",longWTA,longWTP))</f>
        <v>-5.8212368318136072</v>
      </c>
      <c r="AF15" s="90">
        <f>(1/UIpct)*((blpkm*IFaf*(AF!AF15*AF$2-AF!$D15*$D$2)+blpkmrtf*IFrtf*(RTF!AF15*AF$4-RTF!$D15*$D$4))*IF(WT="WTA",shortWTA,shortWTP)+(blpkm*IFaf*(AF!AF15*(1-AF$2)-AF!$D15*(1-$D$2))+blpkmrtf*IFrtf*(RTF!AF15*(1-AF$4)-RTF!$D15*(1-$D$4)))*IF(WT="WTA",longWTA,longWTP))</f>
        <v>2.9862783250182834</v>
      </c>
      <c r="AG15" s="90">
        <f>(1/UIpct)*((blpkm*IFaf*(AF!AG15*AG$2-AF!$D15*$D$2)+blpkmrtf*IFrtf*(RTF!AG15*AG$4-RTF!$D15*$D$4))*IF(WT="WTA",shortWTA,shortWTP)+(blpkm*IFaf*(AF!AG15*(1-AG$2)-AF!$D15*(1-$D$2))+blpkmrtf*IFrtf*(RTF!AG15*(1-AG$4)-RTF!$D15*(1-$D$4)))*IF(WT="WTA",longWTA,longWTP))</f>
        <v>6.7654600139719374</v>
      </c>
      <c r="AH15" s="90">
        <f>(1/UIpct)*((blpkm*IFaf*(AF!AH15*AH$2-AF!$D15*$D$2)+blpkmrtf*IFrtf*(RTF!AH15*AH$4-RTF!$D15*$D$4))*IF(WT="WTA",shortWTA,shortWTP)+(blpkm*IFaf*(AF!AH15*(1-AH$2)-AF!$D15*(1-$D$2))+blpkmrtf*IFrtf*(RTF!AH15*(1-AH$4)-RTF!$D15*(1-$D$4)))*IF(WT="WTA",longWTA,longWTP))</f>
        <v>0</v>
      </c>
      <c r="AI15" s="90">
        <f>(1/UIpct)*((blpkm*IFaf*(AF!AI15*AI$2-AF!$D15*$D$2)+blpkmrtf*IFrtf*(RTF!AI15*AI$4-RTF!$D15*$D$4))*IF(WT="WTA",shortWTA,shortWTP)+(blpkm*IFaf*(AF!AI15*(1-AI$2)-AF!$D15*(1-$D$2))+blpkmrtf*IFrtf*(RTF!AI15*(1-AI$4)-RTF!$D15*(1-$D$4)))*IF(WT="WTA",longWTA,longWTP))</f>
        <v>-2.3767896529165342</v>
      </c>
      <c r="AJ15" s="90">
        <f>(1/UIpct)*((blpkm*IFaf*(AF!AJ15*AJ$2-AF!$D15*$D$2)+blpkmrtf*IFrtf*(RTF!AJ15*AJ$4-RTF!$D15*$D$4))*IF(WT="WTA",shortWTA,shortWTP)+(blpkm*IFaf*(AF!AJ15*(1-AJ$2)-AF!$D15*(1-$D$2))+blpkmrtf*IFrtf*(RTF!AJ15*(1-AJ$4)-RTF!$D15*(1-$D$4)))*IF(WT="WTA",longWTA,longWTP))</f>
        <v>-4.2823929773807281</v>
      </c>
      <c r="AK15" s="90">
        <f>(1/UIpct)*((blpkm*IFaf*(AF!AK15*AK$2-AF!$D15*$D$2)+blpkmrtf*IFrtf*(RTF!AK15*AK$4-RTF!$D15*$D$4))*IF(WT="WTA",shortWTA,shortWTP)+(blpkm*IFaf*(AF!AK15*(1-AK$2)-AF!$D15*(1-$D$2))+blpkmrtf*IFrtf*(RTF!AK15*(1-AK$4)-RTF!$D15*(1-$D$4)))*IF(WT="WTA",longWTA,longWTP))</f>
        <v>-5.8212368318136072</v>
      </c>
      <c r="AL15" s="90">
        <f>(1/UIpct)*((blpkm*IFaf*(AF!AL15*AL$2-AF!$D15*$D$2)+blpkmrtf*IFrtf*(RTF!AL15*AL$4-RTF!$D15*$D$4))*IF(WT="WTA",shortWTA,shortWTP)+(blpkm*IFaf*(AF!AL15*(1-AL$2)-AF!$D15*(1-$D$2))+blpkmrtf*IFrtf*(RTF!AL15*(1-AL$4)-RTF!$D15*(1-$D$4)))*IF(WT="WTA",longWTA,longWTP))</f>
        <v>2.9862783250182834</v>
      </c>
      <c r="AM15" s="90">
        <f>(1/UIpct)*((blpkm*IFaf*(AF!AM15*AM$2-AF!$D15*$D$2)+blpkmrtf*IFrtf*(RTF!AM15*AM$4-RTF!$D15*$D$4))*IF(WT="WTA",shortWTA,shortWTP)+(blpkm*IFaf*(AF!AM15*(1-AM$2)-AF!$D15*(1-$D$2))+blpkmrtf*IFrtf*(RTF!AM15*(1-AM$4)-RTF!$D15*(1-$D$4)))*IF(WT="WTA",longWTA,longWTP))</f>
        <v>6.7654600139719374</v>
      </c>
      <c r="AN15" s="90">
        <f>(1/UIpct)*((blpkm*IFaf*(AF!AN15*AN$2-AF!$D15*$D$2)+blpkmrtf*IFrtf*(RTF!AN15*AN$4-RTF!$D15*$D$4))*IF(WT="WTA",shortWTA,shortWTP)+(blpkm*IFaf*(AF!AN15*(1-AN$2)-AF!$D15*(1-$D$2))+blpkmrtf*IFrtf*(RTF!AN15*(1-AN$4)-RTF!$D15*(1-$D$4)))*IF(WT="WTA",longWTA,longWTP))</f>
        <v>0</v>
      </c>
      <c r="AO15" s="90">
        <f>(1/UIpct)*((blpkm*IFaf*(AF!AO15*AO$2-AF!$D15*$D$2)+blpkmrtf*IFrtf*(RTF!AO15*AO$4-RTF!$D15*$D$4))*IF(WT="WTA",shortWTA,shortWTP)+(blpkm*IFaf*(AF!AO15*(1-AO$2)-AF!$D15*(1-$D$2))+blpkmrtf*IFrtf*(RTF!AO15*(1-AO$4)-RTF!$D15*(1-$D$4)))*IF(WT="WTA",longWTA,longWTP))</f>
        <v>-2.3767896529165342</v>
      </c>
      <c r="AP15" s="90">
        <f>(1/UIpct)*((blpkm*IFaf*(AF!AP15*AP$2-AF!$D15*$D$2)+blpkmrtf*IFrtf*(RTF!AP15*AP$4-RTF!$D15*$D$4))*IF(WT="WTA",shortWTA,shortWTP)+(blpkm*IFaf*(AF!AP15*(1-AP$2)-AF!$D15*(1-$D$2))+blpkmrtf*IFrtf*(RTF!AP15*(1-AP$4)-RTF!$D15*(1-$D$4)))*IF(WT="WTA",longWTA,longWTP))</f>
        <v>-4.2823929773807281</v>
      </c>
      <c r="AQ15" s="90">
        <f>(1/UIpct)*((blpkm*IFaf*(AF!AQ15*AQ$2-AF!$D15*$D$2)+blpkmrtf*IFrtf*(RTF!AQ15*AQ$4-RTF!$D15*$D$4))*IF(WT="WTA",shortWTA,shortWTP)+(blpkm*IFaf*(AF!AQ15*(1-AQ$2)-AF!$D15*(1-$D$2))+blpkmrtf*IFrtf*(RTF!AQ15*(1-AQ$4)-RTF!$D15*(1-$D$4)))*IF(WT="WTA",longWTA,longWTP))</f>
        <v>-5.8212368318136072</v>
      </c>
      <c r="AR15" s="90">
        <f>(1/UIpct)*((blpkm*IFaf*(AF!AR15*AR$2-AF!$D15*$D$2)+blpkmrtf*IFrtf*(RTF!AR15*AR$4-RTF!$D15*$D$4))*IF(WT="WTA",shortWTA,shortWTP)+(blpkm*IFaf*(AF!AR15*(1-AR$2)-AF!$D15*(1-$D$2))+blpkmrtf*IFrtf*(RTF!AR15*(1-AR$4)-RTF!$D15*(1-$D$4)))*IF(WT="WTA",longWTA,longWTP))</f>
        <v>2.9862783250182834</v>
      </c>
      <c r="AS15" s="90">
        <f>(1/UIpct)*((blpkm*IFaf*(AF!AS15*AS$2-AF!$D15*$D$2)+blpkmrtf*IFrtf*(RTF!AS15*AS$4-RTF!$D15*$D$4))*IF(WT="WTA",shortWTA,shortWTP)+(blpkm*IFaf*(AF!AS15*(1-AS$2)-AF!$D15*(1-$D$2))+blpkmrtf*IFrtf*(RTF!AS15*(1-AS$4)-RTF!$D15*(1-$D$4)))*IF(WT="WTA",longWTA,longWTP))</f>
        <v>6.7654600139719374</v>
      </c>
      <c r="AT15" s="90">
        <f>(1/UIpct)*((blpkm*IFaf*(AF!AT15*AT$2-AF!$D15*$D$2)+blpkmrtf*IFrtf*(RTF!AT15*AT$4-RTF!$D15*$D$4))*IF(WT="WTA",shortWTA,shortWTP)+(blpkm*IFaf*(AF!AT15*(1-AT$2)-AF!$D15*(1-$D$2))+blpkmrtf*IFrtf*(RTF!AT15*(1-AT$4)-RTF!$D15*(1-$D$4)))*IF(WT="WTA",longWTA,longWTP))</f>
        <v>0</v>
      </c>
      <c r="AU15" s="91" t="s">
        <v>78</v>
      </c>
      <c r="AV15" s="91"/>
      <c r="AW15" s="91"/>
    </row>
    <row r="16" spans="1:49" x14ac:dyDescent="0.25">
      <c r="A16" s="91">
        <f>social_cost!A16</f>
        <v>65</v>
      </c>
      <c r="B16" s="94">
        <f>social_cost!B16</f>
        <v>0.13252614684148301</v>
      </c>
      <c r="C16" s="95">
        <f>social_cost!C16</f>
        <v>3.2215625000000001</v>
      </c>
      <c r="D16" s="90">
        <f>(1/UIpct)*((blpkm*IFaf*(AF!D16*D$2-AF!$D16*$D$2)+blpkmrtf*IFrtf*(RTF!D16*D$4-RTF!$D16*$D$4))*IF(WT="WTA",shortWTA,shortWTP)+(blpkm*IFaf*(AF!D16*(1-D$2)-AF!$D16*(1-$D$2))+blpkmrtf*IFrtf*(RTF!D16*(1-D$4)-RTF!$D16*(1-$D$4)))*IF(WT="WTA",longWTA,longWTP))</f>
        <v>0</v>
      </c>
      <c r="E16" s="90">
        <f>(1/UIpct)*((blpkm*IFaf*(AF!E16*E$2-AF!$D16*$D$2)+blpkmrtf*IFrtf*(RTF!E16*E$4-RTF!$D16*$D$4))*IF(WT="WTA",shortWTA,shortWTP)+(blpkm*IFaf*(AF!E16*(1-E$2)-AF!$D16*(1-$D$2))+blpkmrtf*IFrtf*(RTF!E16*(1-E$4)-RTF!$D16*(1-$D$4)))*IF(WT="WTA",longWTA,longWTP))</f>
        <v>-2.3767896529165342</v>
      </c>
      <c r="F16" s="90">
        <f>(1/UIpct)*((blpkm*IFaf*(AF!F16*F$2-AF!$D16*$D$2)+blpkmrtf*IFrtf*(RTF!F16*F$4-RTF!$D16*$D$4))*IF(WT="WTA",shortWTA,shortWTP)+(blpkm*IFaf*(AF!F16*(1-F$2)-AF!$D16*(1-$D$2))+blpkmrtf*IFrtf*(RTF!F16*(1-F$4)-RTF!$D16*(1-$D$4)))*IF(WT="WTA",longWTA,longWTP))</f>
        <v>-4.2823929773807281</v>
      </c>
      <c r="G16" s="90">
        <f>(1/UIpct)*((blpkm*IFaf*(AF!G16*G$2-AF!$D16*$D$2)+blpkmrtf*IFrtf*(RTF!G16*G$4-RTF!$D16*$D$4))*IF(WT="WTA",shortWTA,shortWTP)+(blpkm*IFaf*(AF!G16*(1-G$2)-AF!$D16*(1-$D$2))+blpkmrtf*IFrtf*(RTF!G16*(1-G$4)-RTF!$D16*(1-$D$4)))*IF(WT="WTA",longWTA,longWTP))</f>
        <v>-5.8212368318136072</v>
      </c>
      <c r="H16" s="90">
        <f>(1/UIpct)*((blpkm*IFaf*(AF!H16*H$2-AF!$D16*$D$2)+blpkmrtf*IFrtf*(RTF!H16*H$4-RTF!$D16*$D$4))*IF(WT="WTA",shortWTA,shortWTP)+(blpkm*IFaf*(AF!H16*(1-H$2)-AF!$D16*(1-$D$2))+blpkmrtf*IFrtf*(RTF!H16*(1-H$4)-RTF!$D16*(1-$D$4)))*IF(WT="WTA",longWTA,longWTP))</f>
        <v>2.9862783250182834</v>
      </c>
      <c r="I16" s="90">
        <f>(1/UIpct)*((blpkm*IFaf*(AF!I16*I$2-AF!$D16*$D$2)+blpkmrtf*IFrtf*(RTF!I16*I$4-RTF!$D16*$D$4))*IF(WT="WTA",shortWTA,shortWTP)+(blpkm*IFaf*(AF!I16*(1-I$2)-AF!$D16*(1-$D$2))+blpkmrtf*IFrtf*(RTF!I16*(1-I$4)-RTF!$D16*(1-$D$4)))*IF(WT="WTA",longWTA,longWTP))</f>
        <v>6.7654600139719374</v>
      </c>
      <c r="J16" s="90">
        <f>(1/UIpct)*((blpkm*IFaf*(AF!J16*J$2-AF!$D16*$D$2)+blpkmrtf*IFrtf*(RTF!J16*J$4-RTF!$D16*$D$4))*IF(WT="WTA",shortWTA,shortWTP)+(blpkm*IFaf*(AF!J16*(1-J$2)-AF!$D16*(1-$D$2))+blpkmrtf*IFrtf*(RTF!J16*(1-J$4)-RTF!$D16*(1-$D$4)))*IF(WT="WTA",longWTA,longWTP))</f>
        <v>11.579536051505768</v>
      </c>
      <c r="K16" s="90">
        <f>(1/UIpct)*((blpkm*IFaf*(AF!K16*K$2-AF!$D16*$D$2)+blpkmrtf*IFrtf*(RTF!K16*K$4-RTF!$D16*$D$4))*IF(WT="WTA",shortWTA,shortWTP)+(blpkm*IFaf*(AF!K16*(1-K$2)-AF!$D16*(1-$D$2))+blpkmrtf*IFrtf*(RTF!K16*(1-K$4)-RTF!$D16*(1-$D$4)))*IF(WT="WTA",longWTA,longWTP))</f>
        <v>-2.3767896529165342</v>
      </c>
      <c r="L16" s="90">
        <f>(1/UIpct)*((blpkm*IFaf*(AF!L16*L$2-AF!$D16*$D$2)+blpkmrtf*IFrtf*(RTF!L16*L$4-RTF!$D16*$D$4))*IF(WT="WTA",shortWTA,shortWTP)+(blpkm*IFaf*(AF!L16*(1-L$2)-AF!$D16*(1-$D$2))+blpkmrtf*IFrtf*(RTF!L16*(1-L$4)-RTF!$D16*(1-$D$4)))*IF(WT="WTA",longWTA,longWTP))</f>
        <v>-4.2823929773807281</v>
      </c>
      <c r="M16" s="90">
        <f>(1/UIpct)*((blpkm*IFaf*(AF!M16*M$2-AF!$D16*$D$2)+blpkmrtf*IFrtf*(RTF!M16*M$4-RTF!$D16*$D$4))*IF(WT="WTA",shortWTA,shortWTP)+(blpkm*IFaf*(AF!M16*(1-M$2)-AF!$D16*(1-$D$2))+blpkmrtf*IFrtf*(RTF!M16*(1-M$4)-RTF!$D16*(1-$D$4)))*IF(WT="WTA",longWTA,longWTP))</f>
        <v>-5.8212368318136072</v>
      </c>
      <c r="N16" s="90">
        <f>(1/UIpct)*((blpkm*IFaf*(AF!N16*N$2-AF!$D16*$D$2)+blpkmrtf*IFrtf*(RTF!N16*N$4-RTF!$D16*$D$4))*IF(WT="WTA",shortWTA,shortWTP)+(blpkm*IFaf*(AF!N16*(1-N$2)-AF!$D16*(1-$D$2))+blpkmrtf*IFrtf*(RTF!N16*(1-N$4)-RTF!$D16*(1-$D$4)))*IF(WT="WTA",longWTA,longWTP))</f>
        <v>2.9862783250182834</v>
      </c>
      <c r="O16" s="90">
        <f>(1/UIpct)*((blpkm*IFaf*(AF!O16*O$2-AF!$D16*$D$2)+blpkmrtf*IFrtf*(RTF!O16*O$4-RTF!$D16*$D$4))*IF(WT="WTA",shortWTA,shortWTP)+(blpkm*IFaf*(AF!O16*(1-O$2)-AF!$D16*(1-$D$2))+blpkmrtf*IFrtf*(RTF!O16*(1-O$4)-RTF!$D16*(1-$D$4)))*IF(WT="WTA",longWTA,longWTP))</f>
        <v>6.7654600139719374</v>
      </c>
      <c r="P16" s="90">
        <f>(1/UIpct)*((blpkm*IFaf*(AF!P16*P$2-AF!$D16*$D$2)+blpkmrtf*IFrtf*(RTF!P16*P$4-RTF!$D16*$D$4))*IF(WT="WTA",shortWTA,shortWTP)+(blpkm*IFaf*(AF!P16*(1-P$2)-AF!$D16*(1-$D$2))+blpkmrtf*IFrtf*(RTF!P16*(1-P$4)-RTF!$D16*(1-$D$4)))*IF(WT="WTA",longWTA,longWTP))</f>
        <v>0</v>
      </c>
      <c r="Q16" s="90">
        <f>(1/UIpct)*((blpkm*IFaf*(AF!Q16*Q$2-AF!$D16*$D$2)+blpkmrtf*IFrtf*(RTF!Q16*Q$4-RTF!$D16*$D$4))*IF(WT="WTA",shortWTA,shortWTP)+(blpkm*IFaf*(AF!Q16*(1-Q$2)-AF!$D16*(1-$D$2))+blpkmrtf*IFrtf*(RTF!Q16*(1-Q$4)-RTF!$D16*(1-$D$4)))*IF(WT="WTA",longWTA,longWTP))</f>
        <v>-2.3767896529165342</v>
      </c>
      <c r="R16" s="90">
        <f>(1/UIpct)*((blpkm*IFaf*(AF!R16*R$2-AF!$D16*$D$2)+blpkmrtf*IFrtf*(RTF!R16*R$4-RTF!$D16*$D$4))*IF(WT="WTA",shortWTA,shortWTP)+(blpkm*IFaf*(AF!R16*(1-R$2)-AF!$D16*(1-$D$2))+blpkmrtf*IFrtf*(RTF!R16*(1-R$4)-RTF!$D16*(1-$D$4)))*IF(WT="WTA",longWTA,longWTP))</f>
        <v>-4.2823929773807281</v>
      </c>
      <c r="S16" s="90">
        <f>(1/UIpct)*((blpkm*IFaf*(AF!S16*S$2-AF!$D16*$D$2)+blpkmrtf*IFrtf*(RTF!S16*S$4-RTF!$D16*$D$4))*IF(WT="WTA",shortWTA,shortWTP)+(blpkm*IFaf*(AF!S16*(1-S$2)-AF!$D16*(1-$D$2))+blpkmrtf*IFrtf*(RTF!S16*(1-S$4)-RTF!$D16*(1-$D$4)))*IF(WT="WTA",longWTA,longWTP))</f>
        <v>-5.8212368318136072</v>
      </c>
      <c r="T16" s="90">
        <f>(1/UIpct)*((blpkm*IFaf*(AF!T16*T$2-AF!$D16*$D$2)+blpkmrtf*IFrtf*(RTF!T16*T$4-RTF!$D16*$D$4))*IF(WT="WTA",shortWTA,shortWTP)+(blpkm*IFaf*(AF!T16*(1-T$2)-AF!$D16*(1-$D$2))+blpkmrtf*IFrtf*(RTF!T16*(1-T$4)-RTF!$D16*(1-$D$4)))*IF(WT="WTA",longWTA,longWTP))</f>
        <v>2.9862783250182834</v>
      </c>
      <c r="U16" s="90">
        <f>(1/UIpct)*((blpkm*IFaf*(AF!U16*U$2-AF!$D16*$D$2)+blpkmrtf*IFrtf*(RTF!U16*U$4-RTF!$D16*$D$4))*IF(WT="WTA",shortWTA,shortWTP)+(blpkm*IFaf*(AF!U16*(1-U$2)-AF!$D16*(1-$D$2))+blpkmrtf*IFrtf*(RTF!U16*(1-U$4)-RTF!$D16*(1-$D$4)))*IF(WT="WTA",longWTA,longWTP))</f>
        <v>6.7654600139719374</v>
      </c>
      <c r="V16" s="90">
        <f>(1/UIpct)*((blpkm*IFaf*(AF!V16*V$2-AF!$D16*$D$2)+blpkmrtf*IFrtf*(RTF!V16*V$4-RTF!$D16*$D$4))*IF(WT="WTA",shortWTA,shortWTP)+(blpkm*IFaf*(AF!V16*(1-V$2)-AF!$D16*(1-$D$2))+blpkmrtf*IFrtf*(RTF!V16*(1-V$4)-RTF!$D16*(1-$D$4)))*IF(WT="WTA",longWTA,longWTP))</f>
        <v>0</v>
      </c>
      <c r="W16" s="90">
        <f>(1/UIpct)*((blpkm*IFaf*(AF!W16*W$2-AF!$D16*$D$2)+blpkmrtf*IFrtf*(RTF!W16*W$4-RTF!$D16*$D$4))*IF(WT="WTA",shortWTA,shortWTP)+(blpkm*IFaf*(AF!W16*(1-W$2)-AF!$D16*(1-$D$2))+blpkmrtf*IFrtf*(RTF!W16*(1-W$4)-RTF!$D16*(1-$D$4)))*IF(WT="WTA",longWTA,longWTP))</f>
        <v>-2.3767896529165342</v>
      </c>
      <c r="X16" s="90">
        <f>(1/UIpct)*((blpkm*IFaf*(AF!X16*X$2-AF!$D16*$D$2)+blpkmrtf*IFrtf*(RTF!X16*X$4-RTF!$D16*$D$4))*IF(WT="WTA",shortWTA,shortWTP)+(blpkm*IFaf*(AF!X16*(1-X$2)-AF!$D16*(1-$D$2))+blpkmrtf*IFrtf*(RTF!X16*(1-X$4)-RTF!$D16*(1-$D$4)))*IF(WT="WTA",longWTA,longWTP))</f>
        <v>-4.2823929773807281</v>
      </c>
      <c r="Y16" s="90">
        <f>(1/UIpct)*((blpkm*IFaf*(AF!Y16*Y$2-AF!$D16*$D$2)+blpkmrtf*IFrtf*(RTF!Y16*Y$4-RTF!$D16*$D$4))*IF(WT="WTA",shortWTA,shortWTP)+(blpkm*IFaf*(AF!Y16*(1-Y$2)-AF!$D16*(1-$D$2))+blpkmrtf*IFrtf*(RTF!Y16*(1-Y$4)-RTF!$D16*(1-$D$4)))*IF(WT="WTA",longWTA,longWTP))</f>
        <v>-5.8212368318136072</v>
      </c>
      <c r="Z16" s="90">
        <f>(1/UIpct)*((blpkm*IFaf*(AF!Z16*Z$2-AF!$D16*$D$2)+blpkmrtf*IFrtf*(RTF!Z16*Z$4-RTF!$D16*$D$4))*IF(WT="WTA",shortWTA,shortWTP)+(blpkm*IFaf*(AF!Z16*(1-Z$2)-AF!$D16*(1-$D$2))+blpkmrtf*IFrtf*(RTF!Z16*(1-Z$4)-RTF!$D16*(1-$D$4)))*IF(WT="WTA",longWTA,longWTP))</f>
        <v>2.9862783250182834</v>
      </c>
      <c r="AA16" s="90">
        <f>(1/UIpct)*((blpkm*IFaf*(AF!AA16*AA$2-AF!$D16*$D$2)+blpkmrtf*IFrtf*(RTF!AA16*AA$4-RTF!$D16*$D$4))*IF(WT="WTA",shortWTA,shortWTP)+(blpkm*IFaf*(AF!AA16*(1-AA$2)-AF!$D16*(1-$D$2))+blpkmrtf*IFrtf*(RTF!AA16*(1-AA$4)-RTF!$D16*(1-$D$4)))*IF(WT="WTA",longWTA,longWTP))</f>
        <v>6.7654600139719374</v>
      </c>
      <c r="AB16" s="90">
        <f>(1/UIpct)*((blpkm*IFaf*(AF!AB16*AB$2-AF!$D16*$D$2)+blpkmrtf*IFrtf*(RTF!AB16*AB$4-RTF!$D16*$D$4))*IF(WT="WTA",shortWTA,shortWTP)+(blpkm*IFaf*(AF!AB16*(1-AB$2)-AF!$D16*(1-$D$2))+blpkmrtf*IFrtf*(RTF!AB16*(1-AB$4)-RTF!$D16*(1-$D$4)))*IF(WT="WTA",longWTA,longWTP))</f>
        <v>0</v>
      </c>
      <c r="AC16" s="90">
        <f>(1/UIpct)*((blpkm*IFaf*(AF!AC16*AC$2-AF!$D16*$D$2)+blpkmrtf*IFrtf*(RTF!AC16*AC$4-RTF!$D16*$D$4))*IF(WT="WTA",shortWTA,shortWTP)+(blpkm*IFaf*(AF!AC16*(1-AC$2)-AF!$D16*(1-$D$2))+blpkmrtf*IFrtf*(RTF!AC16*(1-AC$4)-RTF!$D16*(1-$D$4)))*IF(WT="WTA",longWTA,longWTP))</f>
        <v>-2.3767896529165342</v>
      </c>
      <c r="AD16" s="90">
        <f>(1/UIpct)*((blpkm*IFaf*(AF!AD16*AD$2-AF!$D16*$D$2)+blpkmrtf*IFrtf*(RTF!AD16*AD$4-RTF!$D16*$D$4))*IF(WT="WTA",shortWTA,shortWTP)+(blpkm*IFaf*(AF!AD16*(1-AD$2)-AF!$D16*(1-$D$2))+blpkmrtf*IFrtf*(RTF!AD16*(1-AD$4)-RTF!$D16*(1-$D$4)))*IF(WT="WTA",longWTA,longWTP))</f>
        <v>-4.2823929773807281</v>
      </c>
      <c r="AE16" s="90">
        <f>(1/UIpct)*((blpkm*IFaf*(AF!AE16*AE$2-AF!$D16*$D$2)+blpkmrtf*IFrtf*(RTF!AE16*AE$4-RTF!$D16*$D$4))*IF(WT="WTA",shortWTA,shortWTP)+(blpkm*IFaf*(AF!AE16*(1-AE$2)-AF!$D16*(1-$D$2))+blpkmrtf*IFrtf*(RTF!AE16*(1-AE$4)-RTF!$D16*(1-$D$4)))*IF(WT="WTA",longWTA,longWTP))</f>
        <v>-5.8212368318136072</v>
      </c>
      <c r="AF16" s="90">
        <f>(1/UIpct)*((blpkm*IFaf*(AF!AF16*AF$2-AF!$D16*$D$2)+blpkmrtf*IFrtf*(RTF!AF16*AF$4-RTF!$D16*$D$4))*IF(WT="WTA",shortWTA,shortWTP)+(blpkm*IFaf*(AF!AF16*(1-AF$2)-AF!$D16*(1-$D$2))+blpkmrtf*IFrtf*(RTF!AF16*(1-AF$4)-RTF!$D16*(1-$D$4)))*IF(WT="WTA",longWTA,longWTP))</f>
        <v>2.9862783250182834</v>
      </c>
      <c r="AG16" s="90">
        <f>(1/UIpct)*((blpkm*IFaf*(AF!AG16*AG$2-AF!$D16*$D$2)+blpkmrtf*IFrtf*(RTF!AG16*AG$4-RTF!$D16*$D$4))*IF(WT="WTA",shortWTA,shortWTP)+(blpkm*IFaf*(AF!AG16*(1-AG$2)-AF!$D16*(1-$D$2))+blpkmrtf*IFrtf*(RTF!AG16*(1-AG$4)-RTF!$D16*(1-$D$4)))*IF(WT="WTA",longWTA,longWTP))</f>
        <v>6.7654600139719374</v>
      </c>
      <c r="AH16" s="90">
        <f>(1/UIpct)*((blpkm*IFaf*(AF!AH16*AH$2-AF!$D16*$D$2)+blpkmrtf*IFrtf*(RTF!AH16*AH$4-RTF!$D16*$D$4))*IF(WT="WTA",shortWTA,shortWTP)+(blpkm*IFaf*(AF!AH16*(1-AH$2)-AF!$D16*(1-$D$2))+blpkmrtf*IFrtf*(RTF!AH16*(1-AH$4)-RTF!$D16*(1-$D$4)))*IF(WT="WTA",longWTA,longWTP))</f>
        <v>0</v>
      </c>
      <c r="AI16" s="90">
        <f>(1/UIpct)*((blpkm*IFaf*(AF!AI16*AI$2-AF!$D16*$D$2)+blpkmrtf*IFrtf*(RTF!AI16*AI$4-RTF!$D16*$D$4))*IF(WT="WTA",shortWTA,shortWTP)+(blpkm*IFaf*(AF!AI16*(1-AI$2)-AF!$D16*(1-$D$2))+blpkmrtf*IFrtf*(RTF!AI16*(1-AI$4)-RTF!$D16*(1-$D$4)))*IF(WT="WTA",longWTA,longWTP))</f>
        <v>-2.3767896529165342</v>
      </c>
      <c r="AJ16" s="90">
        <f>(1/UIpct)*((blpkm*IFaf*(AF!AJ16*AJ$2-AF!$D16*$D$2)+blpkmrtf*IFrtf*(RTF!AJ16*AJ$4-RTF!$D16*$D$4))*IF(WT="WTA",shortWTA,shortWTP)+(blpkm*IFaf*(AF!AJ16*(1-AJ$2)-AF!$D16*(1-$D$2))+blpkmrtf*IFrtf*(RTF!AJ16*(1-AJ$4)-RTF!$D16*(1-$D$4)))*IF(WT="WTA",longWTA,longWTP))</f>
        <v>-4.2823929773807281</v>
      </c>
      <c r="AK16" s="90">
        <f>(1/UIpct)*((blpkm*IFaf*(AF!AK16*AK$2-AF!$D16*$D$2)+blpkmrtf*IFrtf*(RTF!AK16*AK$4-RTF!$D16*$D$4))*IF(WT="WTA",shortWTA,shortWTP)+(blpkm*IFaf*(AF!AK16*(1-AK$2)-AF!$D16*(1-$D$2))+blpkmrtf*IFrtf*(RTF!AK16*(1-AK$4)-RTF!$D16*(1-$D$4)))*IF(WT="WTA",longWTA,longWTP))</f>
        <v>-5.8212368318136072</v>
      </c>
      <c r="AL16" s="90">
        <f>(1/UIpct)*((blpkm*IFaf*(AF!AL16*AL$2-AF!$D16*$D$2)+blpkmrtf*IFrtf*(RTF!AL16*AL$4-RTF!$D16*$D$4))*IF(WT="WTA",shortWTA,shortWTP)+(blpkm*IFaf*(AF!AL16*(1-AL$2)-AF!$D16*(1-$D$2))+blpkmrtf*IFrtf*(RTF!AL16*(1-AL$4)-RTF!$D16*(1-$D$4)))*IF(WT="WTA",longWTA,longWTP))</f>
        <v>2.9862783250182834</v>
      </c>
      <c r="AM16" s="90">
        <f>(1/UIpct)*((blpkm*IFaf*(AF!AM16*AM$2-AF!$D16*$D$2)+blpkmrtf*IFrtf*(RTF!AM16*AM$4-RTF!$D16*$D$4))*IF(WT="WTA",shortWTA,shortWTP)+(blpkm*IFaf*(AF!AM16*(1-AM$2)-AF!$D16*(1-$D$2))+blpkmrtf*IFrtf*(RTF!AM16*(1-AM$4)-RTF!$D16*(1-$D$4)))*IF(WT="WTA",longWTA,longWTP))</f>
        <v>6.7654600139719374</v>
      </c>
      <c r="AN16" s="90">
        <f>(1/UIpct)*((blpkm*IFaf*(AF!AN16*AN$2-AF!$D16*$D$2)+blpkmrtf*IFrtf*(RTF!AN16*AN$4-RTF!$D16*$D$4))*IF(WT="WTA",shortWTA,shortWTP)+(blpkm*IFaf*(AF!AN16*(1-AN$2)-AF!$D16*(1-$D$2))+blpkmrtf*IFrtf*(RTF!AN16*(1-AN$4)-RTF!$D16*(1-$D$4)))*IF(WT="WTA",longWTA,longWTP))</f>
        <v>0</v>
      </c>
      <c r="AO16" s="90">
        <f>(1/UIpct)*((blpkm*IFaf*(AF!AO16*AO$2-AF!$D16*$D$2)+blpkmrtf*IFrtf*(RTF!AO16*AO$4-RTF!$D16*$D$4))*IF(WT="WTA",shortWTA,shortWTP)+(blpkm*IFaf*(AF!AO16*(1-AO$2)-AF!$D16*(1-$D$2))+blpkmrtf*IFrtf*(RTF!AO16*(1-AO$4)-RTF!$D16*(1-$D$4)))*IF(WT="WTA",longWTA,longWTP))</f>
        <v>-2.3767896529165342</v>
      </c>
      <c r="AP16" s="90">
        <f>(1/UIpct)*((blpkm*IFaf*(AF!AP16*AP$2-AF!$D16*$D$2)+blpkmrtf*IFrtf*(RTF!AP16*AP$4-RTF!$D16*$D$4))*IF(WT="WTA",shortWTA,shortWTP)+(blpkm*IFaf*(AF!AP16*(1-AP$2)-AF!$D16*(1-$D$2))+blpkmrtf*IFrtf*(RTF!AP16*(1-AP$4)-RTF!$D16*(1-$D$4)))*IF(WT="WTA",longWTA,longWTP))</f>
        <v>-4.2823929773807281</v>
      </c>
      <c r="AQ16" s="90">
        <f>(1/UIpct)*((blpkm*IFaf*(AF!AQ16*AQ$2-AF!$D16*$D$2)+blpkmrtf*IFrtf*(RTF!AQ16*AQ$4-RTF!$D16*$D$4))*IF(WT="WTA",shortWTA,shortWTP)+(blpkm*IFaf*(AF!AQ16*(1-AQ$2)-AF!$D16*(1-$D$2))+blpkmrtf*IFrtf*(RTF!AQ16*(1-AQ$4)-RTF!$D16*(1-$D$4)))*IF(WT="WTA",longWTA,longWTP))</f>
        <v>-5.8212368318136072</v>
      </c>
      <c r="AR16" s="90">
        <f>(1/UIpct)*((blpkm*IFaf*(AF!AR16*AR$2-AF!$D16*$D$2)+blpkmrtf*IFrtf*(RTF!AR16*AR$4-RTF!$D16*$D$4))*IF(WT="WTA",shortWTA,shortWTP)+(blpkm*IFaf*(AF!AR16*(1-AR$2)-AF!$D16*(1-$D$2))+blpkmrtf*IFrtf*(RTF!AR16*(1-AR$4)-RTF!$D16*(1-$D$4)))*IF(WT="WTA",longWTA,longWTP))</f>
        <v>2.9862783250182834</v>
      </c>
      <c r="AS16" s="90">
        <f>(1/UIpct)*((blpkm*IFaf*(AF!AS16*AS$2-AF!$D16*$D$2)+blpkmrtf*IFrtf*(RTF!AS16*AS$4-RTF!$D16*$D$4))*IF(WT="WTA",shortWTA,shortWTP)+(blpkm*IFaf*(AF!AS16*(1-AS$2)-AF!$D16*(1-$D$2))+blpkmrtf*IFrtf*(RTF!AS16*(1-AS$4)-RTF!$D16*(1-$D$4)))*IF(WT="WTA",longWTA,longWTP))</f>
        <v>6.7654600139719374</v>
      </c>
      <c r="AT16" s="90">
        <f>(1/UIpct)*((blpkm*IFaf*(AF!AT16*AT$2-AF!$D16*$D$2)+blpkmrtf*IFrtf*(RTF!AT16*AT$4-RTF!$D16*$D$4))*IF(WT="WTA",shortWTA,shortWTP)+(blpkm*IFaf*(AF!AT16*(1-AT$2)-AF!$D16*(1-$D$2))+blpkmrtf*IFrtf*(RTF!AT16*(1-AT$4)-RTF!$D16*(1-$D$4)))*IF(WT="WTA",longWTA,longWTP))</f>
        <v>0</v>
      </c>
      <c r="AU16" s="91" t="s">
        <v>78</v>
      </c>
      <c r="AV16" s="91"/>
      <c r="AW16" s="91"/>
    </row>
    <row r="17" spans="1:49" x14ac:dyDescent="0.25">
      <c r="A17" s="91">
        <f>social_cost!A17</f>
        <v>75</v>
      </c>
      <c r="B17" s="94">
        <f>social_cost!B17</f>
        <v>0.62656042837768389</v>
      </c>
      <c r="C17" s="95">
        <f>social_cost!C17</f>
        <v>4.2890625</v>
      </c>
      <c r="D17" s="90">
        <f>(1/UIpct)*((blpkm*IFaf*(AF!D17*D$2-AF!$D17*$D$2)+blpkmrtf*IFrtf*(RTF!D17*D$4-RTF!$D17*$D$4))*IF(WT="WTA",shortWTA,shortWTP)+(blpkm*IFaf*(AF!D17*(1-D$2)-AF!$D17*(1-$D$2))+blpkmrtf*IFrtf*(RTF!D17*(1-D$4)-RTF!$D17*(1-$D$4)))*IF(WT="WTA",longWTA,longWTP))</f>
        <v>0</v>
      </c>
      <c r="E17" s="90">
        <f>(1/UIpct)*((blpkm*IFaf*(AF!E17*E$2-AF!$D17*$D$2)+blpkmrtf*IFrtf*(RTF!E17*E$4-RTF!$D17*$D$4))*IF(WT="WTA",shortWTA,shortWTP)+(blpkm*IFaf*(AF!E17*(1-E$2)-AF!$D17*(1-$D$2))+blpkmrtf*IFrtf*(RTF!E17*(1-E$4)-RTF!$D17*(1-$D$4)))*IF(WT="WTA",longWTA,longWTP))</f>
        <v>-2.3767896529165342</v>
      </c>
      <c r="F17" s="90">
        <f>(1/UIpct)*((blpkm*IFaf*(AF!F17*F$2-AF!$D17*$D$2)+blpkmrtf*IFrtf*(RTF!F17*F$4-RTF!$D17*$D$4))*IF(WT="WTA",shortWTA,shortWTP)+(blpkm*IFaf*(AF!F17*(1-F$2)-AF!$D17*(1-$D$2))+blpkmrtf*IFrtf*(RTF!F17*(1-F$4)-RTF!$D17*(1-$D$4)))*IF(WT="WTA",longWTA,longWTP))</f>
        <v>-4.2823929773807281</v>
      </c>
      <c r="G17" s="90">
        <f>(1/UIpct)*((blpkm*IFaf*(AF!G17*G$2-AF!$D17*$D$2)+blpkmrtf*IFrtf*(RTF!G17*G$4-RTF!$D17*$D$4))*IF(WT="WTA",shortWTA,shortWTP)+(blpkm*IFaf*(AF!G17*(1-G$2)-AF!$D17*(1-$D$2))+blpkmrtf*IFrtf*(RTF!G17*(1-G$4)-RTF!$D17*(1-$D$4)))*IF(WT="WTA",longWTA,longWTP))</f>
        <v>-5.8212368318136072</v>
      </c>
      <c r="H17" s="90">
        <f>(1/UIpct)*((blpkm*IFaf*(AF!H17*H$2-AF!$D17*$D$2)+blpkmrtf*IFrtf*(RTF!H17*H$4-RTF!$D17*$D$4))*IF(WT="WTA",shortWTA,shortWTP)+(blpkm*IFaf*(AF!H17*(1-H$2)-AF!$D17*(1-$D$2))+blpkmrtf*IFrtf*(RTF!H17*(1-H$4)-RTF!$D17*(1-$D$4)))*IF(WT="WTA",longWTA,longWTP))</f>
        <v>2.9862783250182834</v>
      </c>
      <c r="I17" s="90">
        <f>(1/UIpct)*((blpkm*IFaf*(AF!I17*I$2-AF!$D17*$D$2)+blpkmrtf*IFrtf*(RTF!I17*I$4-RTF!$D17*$D$4))*IF(WT="WTA",shortWTA,shortWTP)+(blpkm*IFaf*(AF!I17*(1-I$2)-AF!$D17*(1-$D$2))+blpkmrtf*IFrtf*(RTF!I17*(1-I$4)-RTF!$D17*(1-$D$4)))*IF(WT="WTA",longWTA,longWTP))</f>
        <v>6.7654600139719374</v>
      </c>
      <c r="J17" s="90">
        <f>(1/UIpct)*((blpkm*IFaf*(AF!J17*J$2-AF!$D17*$D$2)+blpkmrtf*IFrtf*(RTF!J17*J$4-RTF!$D17*$D$4))*IF(WT="WTA",shortWTA,shortWTP)+(blpkm*IFaf*(AF!J17*(1-J$2)-AF!$D17*(1-$D$2))+blpkmrtf*IFrtf*(RTF!J17*(1-J$4)-RTF!$D17*(1-$D$4)))*IF(WT="WTA",longWTA,longWTP))</f>
        <v>11.579536051505768</v>
      </c>
      <c r="K17" s="90">
        <f>(1/UIpct)*((blpkm*IFaf*(AF!K17*K$2-AF!$D17*$D$2)+blpkmrtf*IFrtf*(RTF!K17*K$4-RTF!$D17*$D$4))*IF(WT="WTA",shortWTA,shortWTP)+(blpkm*IFaf*(AF!K17*(1-K$2)-AF!$D17*(1-$D$2))+blpkmrtf*IFrtf*(RTF!K17*(1-K$4)-RTF!$D17*(1-$D$4)))*IF(WT="WTA",longWTA,longWTP))</f>
        <v>-2.3767896529165342</v>
      </c>
      <c r="L17" s="90">
        <f>(1/UIpct)*((blpkm*IFaf*(AF!L17*L$2-AF!$D17*$D$2)+blpkmrtf*IFrtf*(RTF!L17*L$4-RTF!$D17*$D$4))*IF(WT="WTA",shortWTA,shortWTP)+(blpkm*IFaf*(AF!L17*(1-L$2)-AF!$D17*(1-$D$2))+blpkmrtf*IFrtf*(RTF!L17*(1-L$4)-RTF!$D17*(1-$D$4)))*IF(WT="WTA",longWTA,longWTP))</f>
        <v>-4.2823929773807281</v>
      </c>
      <c r="M17" s="90">
        <f>(1/UIpct)*((blpkm*IFaf*(AF!M17*M$2-AF!$D17*$D$2)+blpkmrtf*IFrtf*(RTF!M17*M$4-RTF!$D17*$D$4))*IF(WT="WTA",shortWTA,shortWTP)+(blpkm*IFaf*(AF!M17*(1-M$2)-AF!$D17*(1-$D$2))+blpkmrtf*IFrtf*(RTF!M17*(1-M$4)-RTF!$D17*(1-$D$4)))*IF(WT="WTA",longWTA,longWTP))</f>
        <v>-5.8212368318136072</v>
      </c>
      <c r="N17" s="90">
        <f>(1/UIpct)*((blpkm*IFaf*(AF!N17*N$2-AF!$D17*$D$2)+blpkmrtf*IFrtf*(RTF!N17*N$4-RTF!$D17*$D$4))*IF(WT="WTA",shortWTA,shortWTP)+(blpkm*IFaf*(AF!N17*(1-N$2)-AF!$D17*(1-$D$2))+blpkmrtf*IFrtf*(RTF!N17*(1-N$4)-RTF!$D17*(1-$D$4)))*IF(WT="WTA",longWTA,longWTP))</f>
        <v>2.9862783250182834</v>
      </c>
      <c r="O17" s="90">
        <f>(1/UIpct)*((blpkm*IFaf*(AF!O17*O$2-AF!$D17*$D$2)+blpkmrtf*IFrtf*(RTF!O17*O$4-RTF!$D17*$D$4))*IF(WT="WTA",shortWTA,shortWTP)+(blpkm*IFaf*(AF!O17*(1-O$2)-AF!$D17*(1-$D$2))+blpkmrtf*IFrtf*(RTF!O17*(1-O$4)-RTF!$D17*(1-$D$4)))*IF(WT="WTA",longWTA,longWTP))</f>
        <v>6.7654600139719374</v>
      </c>
      <c r="P17" s="90">
        <f>(1/UIpct)*((blpkm*IFaf*(AF!P17*P$2-AF!$D17*$D$2)+blpkmrtf*IFrtf*(RTF!P17*P$4-RTF!$D17*$D$4))*IF(WT="WTA",shortWTA,shortWTP)+(blpkm*IFaf*(AF!P17*(1-P$2)-AF!$D17*(1-$D$2))+blpkmrtf*IFrtf*(RTF!P17*(1-P$4)-RTF!$D17*(1-$D$4)))*IF(WT="WTA",longWTA,longWTP))</f>
        <v>0</v>
      </c>
      <c r="Q17" s="90">
        <f>(1/UIpct)*((blpkm*IFaf*(AF!Q17*Q$2-AF!$D17*$D$2)+blpkmrtf*IFrtf*(RTF!Q17*Q$4-RTF!$D17*$D$4))*IF(WT="WTA",shortWTA,shortWTP)+(blpkm*IFaf*(AF!Q17*(1-Q$2)-AF!$D17*(1-$D$2))+blpkmrtf*IFrtf*(RTF!Q17*(1-Q$4)-RTF!$D17*(1-$D$4)))*IF(WT="WTA",longWTA,longWTP))</f>
        <v>-2.3767896529165342</v>
      </c>
      <c r="R17" s="90">
        <f>(1/UIpct)*((blpkm*IFaf*(AF!R17*R$2-AF!$D17*$D$2)+blpkmrtf*IFrtf*(RTF!R17*R$4-RTF!$D17*$D$4))*IF(WT="WTA",shortWTA,shortWTP)+(blpkm*IFaf*(AF!R17*(1-R$2)-AF!$D17*(1-$D$2))+blpkmrtf*IFrtf*(RTF!R17*(1-R$4)-RTF!$D17*(1-$D$4)))*IF(WT="WTA",longWTA,longWTP))</f>
        <v>-4.2823929773807281</v>
      </c>
      <c r="S17" s="90">
        <f>(1/UIpct)*((blpkm*IFaf*(AF!S17*S$2-AF!$D17*$D$2)+blpkmrtf*IFrtf*(RTF!S17*S$4-RTF!$D17*$D$4))*IF(WT="WTA",shortWTA,shortWTP)+(blpkm*IFaf*(AF!S17*(1-S$2)-AF!$D17*(1-$D$2))+blpkmrtf*IFrtf*(RTF!S17*(1-S$4)-RTF!$D17*(1-$D$4)))*IF(WT="WTA",longWTA,longWTP))</f>
        <v>-5.8212368318136072</v>
      </c>
      <c r="T17" s="90">
        <f>(1/UIpct)*((blpkm*IFaf*(AF!T17*T$2-AF!$D17*$D$2)+blpkmrtf*IFrtf*(RTF!T17*T$4-RTF!$D17*$D$4))*IF(WT="WTA",shortWTA,shortWTP)+(blpkm*IFaf*(AF!T17*(1-T$2)-AF!$D17*(1-$D$2))+blpkmrtf*IFrtf*(RTF!T17*(1-T$4)-RTF!$D17*(1-$D$4)))*IF(WT="WTA",longWTA,longWTP))</f>
        <v>2.9862783250182834</v>
      </c>
      <c r="U17" s="90">
        <f>(1/UIpct)*((blpkm*IFaf*(AF!U17*U$2-AF!$D17*$D$2)+blpkmrtf*IFrtf*(RTF!U17*U$4-RTF!$D17*$D$4))*IF(WT="WTA",shortWTA,shortWTP)+(blpkm*IFaf*(AF!U17*(1-U$2)-AF!$D17*(1-$D$2))+blpkmrtf*IFrtf*(RTF!U17*(1-U$4)-RTF!$D17*(1-$D$4)))*IF(WT="WTA",longWTA,longWTP))</f>
        <v>6.7654600139719374</v>
      </c>
      <c r="V17" s="90">
        <f>(1/UIpct)*((blpkm*IFaf*(AF!V17*V$2-AF!$D17*$D$2)+blpkmrtf*IFrtf*(RTF!V17*V$4-RTF!$D17*$D$4))*IF(WT="WTA",shortWTA,shortWTP)+(blpkm*IFaf*(AF!V17*(1-V$2)-AF!$D17*(1-$D$2))+blpkmrtf*IFrtf*(RTF!V17*(1-V$4)-RTF!$D17*(1-$D$4)))*IF(WT="WTA",longWTA,longWTP))</f>
        <v>0</v>
      </c>
      <c r="W17" s="90">
        <f>(1/UIpct)*((blpkm*IFaf*(AF!W17*W$2-AF!$D17*$D$2)+blpkmrtf*IFrtf*(RTF!W17*W$4-RTF!$D17*$D$4))*IF(WT="WTA",shortWTA,shortWTP)+(blpkm*IFaf*(AF!W17*(1-W$2)-AF!$D17*(1-$D$2))+blpkmrtf*IFrtf*(RTF!W17*(1-W$4)-RTF!$D17*(1-$D$4)))*IF(WT="WTA",longWTA,longWTP))</f>
        <v>-2.3767896529165342</v>
      </c>
      <c r="X17" s="90">
        <f>(1/UIpct)*((blpkm*IFaf*(AF!X17*X$2-AF!$D17*$D$2)+blpkmrtf*IFrtf*(RTF!X17*X$4-RTF!$D17*$D$4))*IF(WT="WTA",shortWTA,shortWTP)+(blpkm*IFaf*(AF!X17*(1-X$2)-AF!$D17*(1-$D$2))+blpkmrtf*IFrtf*(RTF!X17*(1-X$4)-RTF!$D17*(1-$D$4)))*IF(WT="WTA",longWTA,longWTP))</f>
        <v>-4.2823929773807281</v>
      </c>
      <c r="Y17" s="90">
        <f>(1/UIpct)*((blpkm*IFaf*(AF!Y17*Y$2-AF!$D17*$D$2)+blpkmrtf*IFrtf*(RTF!Y17*Y$4-RTF!$D17*$D$4))*IF(WT="WTA",shortWTA,shortWTP)+(blpkm*IFaf*(AF!Y17*(1-Y$2)-AF!$D17*(1-$D$2))+blpkmrtf*IFrtf*(RTF!Y17*(1-Y$4)-RTF!$D17*(1-$D$4)))*IF(WT="WTA",longWTA,longWTP))</f>
        <v>-5.8212368318136072</v>
      </c>
      <c r="Z17" s="90">
        <f>(1/UIpct)*((blpkm*IFaf*(AF!Z17*Z$2-AF!$D17*$D$2)+blpkmrtf*IFrtf*(RTF!Z17*Z$4-RTF!$D17*$D$4))*IF(WT="WTA",shortWTA,shortWTP)+(blpkm*IFaf*(AF!Z17*(1-Z$2)-AF!$D17*(1-$D$2))+blpkmrtf*IFrtf*(RTF!Z17*(1-Z$4)-RTF!$D17*(1-$D$4)))*IF(WT="WTA",longWTA,longWTP))</f>
        <v>2.9862783250182834</v>
      </c>
      <c r="AA17" s="90">
        <f>(1/UIpct)*((blpkm*IFaf*(AF!AA17*AA$2-AF!$D17*$D$2)+blpkmrtf*IFrtf*(RTF!AA17*AA$4-RTF!$D17*$D$4))*IF(WT="WTA",shortWTA,shortWTP)+(blpkm*IFaf*(AF!AA17*(1-AA$2)-AF!$D17*(1-$D$2))+blpkmrtf*IFrtf*(RTF!AA17*(1-AA$4)-RTF!$D17*(1-$D$4)))*IF(WT="WTA",longWTA,longWTP))</f>
        <v>6.7654600139719374</v>
      </c>
      <c r="AB17" s="90">
        <f>(1/UIpct)*((blpkm*IFaf*(AF!AB17*AB$2-AF!$D17*$D$2)+blpkmrtf*IFrtf*(RTF!AB17*AB$4-RTF!$D17*$D$4))*IF(WT="WTA",shortWTA,shortWTP)+(blpkm*IFaf*(AF!AB17*(1-AB$2)-AF!$D17*(1-$D$2))+blpkmrtf*IFrtf*(RTF!AB17*(1-AB$4)-RTF!$D17*(1-$D$4)))*IF(WT="WTA",longWTA,longWTP))</f>
        <v>0</v>
      </c>
      <c r="AC17" s="90">
        <f>(1/UIpct)*((blpkm*IFaf*(AF!AC17*AC$2-AF!$D17*$D$2)+blpkmrtf*IFrtf*(RTF!AC17*AC$4-RTF!$D17*$D$4))*IF(WT="WTA",shortWTA,shortWTP)+(blpkm*IFaf*(AF!AC17*(1-AC$2)-AF!$D17*(1-$D$2))+blpkmrtf*IFrtf*(RTF!AC17*(1-AC$4)-RTF!$D17*(1-$D$4)))*IF(WT="WTA",longWTA,longWTP))</f>
        <v>-2.3767896529165342</v>
      </c>
      <c r="AD17" s="90">
        <f>(1/UIpct)*((blpkm*IFaf*(AF!AD17*AD$2-AF!$D17*$D$2)+blpkmrtf*IFrtf*(RTF!AD17*AD$4-RTF!$D17*$D$4))*IF(WT="WTA",shortWTA,shortWTP)+(blpkm*IFaf*(AF!AD17*(1-AD$2)-AF!$D17*(1-$D$2))+blpkmrtf*IFrtf*(RTF!AD17*(1-AD$4)-RTF!$D17*(1-$D$4)))*IF(WT="WTA",longWTA,longWTP))</f>
        <v>-4.2823929773807281</v>
      </c>
      <c r="AE17" s="90">
        <f>(1/UIpct)*((blpkm*IFaf*(AF!AE17*AE$2-AF!$D17*$D$2)+blpkmrtf*IFrtf*(RTF!AE17*AE$4-RTF!$D17*$D$4))*IF(WT="WTA",shortWTA,shortWTP)+(blpkm*IFaf*(AF!AE17*(1-AE$2)-AF!$D17*(1-$D$2))+blpkmrtf*IFrtf*(RTF!AE17*(1-AE$4)-RTF!$D17*(1-$D$4)))*IF(WT="WTA",longWTA,longWTP))</f>
        <v>-5.8212368318136072</v>
      </c>
      <c r="AF17" s="90">
        <f>(1/UIpct)*((blpkm*IFaf*(AF!AF17*AF$2-AF!$D17*$D$2)+blpkmrtf*IFrtf*(RTF!AF17*AF$4-RTF!$D17*$D$4))*IF(WT="WTA",shortWTA,shortWTP)+(blpkm*IFaf*(AF!AF17*(1-AF$2)-AF!$D17*(1-$D$2))+blpkmrtf*IFrtf*(RTF!AF17*(1-AF$4)-RTF!$D17*(1-$D$4)))*IF(WT="WTA",longWTA,longWTP))</f>
        <v>2.9862783250182834</v>
      </c>
      <c r="AG17" s="90">
        <f>(1/UIpct)*((blpkm*IFaf*(AF!AG17*AG$2-AF!$D17*$D$2)+blpkmrtf*IFrtf*(RTF!AG17*AG$4-RTF!$D17*$D$4))*IF(WT="WTA",shortWTA,shortWTP)+(blpkm*IFaf*(AF!AG17*(1-AG$2)-AF!$D17*(1-$D$2))+blpkmrtf*IFrtf*(RTF!AG17*(1-AG$4)-RTF!$D17*(1-$D$4)))*IF(WT="WTA",longWTA,longWTP))</f>
        <v>6.7654600139719374</v>
      </c>
      <c r="AH17" s="90">
        <f>(1/UIpct)*((blpkm*IFaf*(AF!AH17*AH$2-AF!$D17*$D$2)+blpkmrtf*IFrtf*(RTF!AH17*AH$4-RTF!$D17*$D$4))*IF(WT="WTA",shortWTA,shortWTP)+(blpkm*IFaf*(AF!AH17*(1-AH$2)-AF!$D17*(1-$D$2))+blpkmrtf*IFrtf*(RTF!AH17*(1-AH$4)-RTF!$D17*(1-$D$4)))*IF(WT="WTA",longWTA,longWTP))</f>
        <v>0</v>
      </c>
      <c r="AI17" s="90">
        <f>(1/UIpct)*((blpkm*IFaf*(AF!AI17*AI$2-AF!$D17*$D$2)+blpkmrtf*IFrtf*(RTF!AI17*AI$4-RTF!$D17*$D$4))*IF(WT="WTA",shortWTA,shortWTP)+(blpkm*IFaf*(AF!AI17*(1-AI$2)-AF!$D17*(1-$D$2))+blpkmrtf*IFrtf*(RTF!AI17*(1-AI$4)-RTF!$D17*(1-$D$4)))*IF(WT="WTA",longWTA,longWTP))</f>
        <v>-2.3767896529165342</v>
      </c>
      <c r="AJ17" s="90">
        <f>(1/UIpct)*((blpkm*IFaf*(AF!AJ17*AJ$2-AF!$D17*$D$2)+blpkmrtf*IFrtf*(RTF!AJ17*AJ$4-RTF!$D17*$D$4))*IF(WT="WTA",shortWTA,shortWTP)+(blpkm*IFaf*(AF!AJ17*(1-AJ$2)-AF!$D17*(1-$D$2))+blpkmrtf*IFrtf*(RTF!AJ17*(1-AJ$4)-RTF!$D17*(1-$D$4)))*IF(WT="WTA",longWTA,longWTP))</f>
        <v>-4.2823929773807281</v>
      </c>
      <c r="AK17" s="90">
        <f>(1/UIpct)*((blpkm*IFaf*(AF!AK17*AK$2-AF!$D17*$D$2)+blpkmrtf*IFrtf*(RTF!AK17*AK$4-RTF!$D17*$D$4))*IF(WT="WTA",shortWTA,shortWTP)+(blpkm*IFaf*(AF!AK17*(1-AK$2)-AF!$D17*(1-$D$2))+blpkmrtf*IFrtf*(RTF!AK17*(1-AK$4)-RTF!$D17*(1-$D$4)))*IF(WT="WTA",longWTA,longWTP))</f>
        <v>-5.8212368318136072</v>
      </c>
      <c r="AL17" s="90">
        <f>(1/UIpct)*((blpkm*IFaf*(AF!AL17*AL$2-AF!$D17*$D$2)+blpkmrtf*IFrtf*(RTF!AL17*AL$4-RTF!$D17*$D$4))*IF(WT="WTA",shortWTA,shortWTP)+(blpkm*IFaf*(AF!AL17*(1-AL$2)-AF!$D17*(1-$D$2))+blpkmrtf*IFrtf*(RTF!AL17*(1-AL$4)-RTF!$D17*(1-$D$4)))*IF(WT="WTA",longWTA,longWTP))</f>
        <v>2.9862783250182834</v>
      </c>
      <c r="AM17" s="90">
        <f>(1/UIpct)*((blpkm*IFaf*(AF!AM17*AM$2-AF!$D17*$D$2)+blpkmrtf*IFrtf*(RTF!AM17*AM$4-RTF!$D17*$D$4))*IF(WT="WTA",shortWTA,shortWTP)+(blpkm*IFaf*(AF!AM17*(1-AM$2)-AF!$D17*(1-$D$2))+blpkmrtf*IFrtf*(RTF!AM17*(1-AM$4)-RTF!$D17*(1-$D$4)))*IF(WT="WTA",longWTA,longWTP))</f>
        <v>6.7654600139719374</v>
      </c>
      <c r="AN17" s="90">
        <f>(1/UIpct)*((blpkm*IFaf*(AF!AN17*AN$2-AF!$D17*$D$2)+blpkmrtf*IFrtf*(RTF!AN17*AN$4-RTF!$D17*$D$4))*IF(WT="WTA",shortWTA,shortWTP)+(blpkm*IFaf*(AF!AN17*(1-AN$2)-AF!$D17*(1-$D$2))+blpkmrtf*IFrtf*(RTF!AN17*(1-AN$4)-RTF!$D17*(1-$D$4)))*IF(WT="WTA",longWTA,longWTP))</f>
        <v>0</v>
      </c>
      <c r="AO17" s="90">
        <f>(1/UIpct)*((blpkm*IFaf*(AF!AO17*AO$2-AF!$D17*$D$2)+blpkmrtf*IFrtf*(RTF!AO17*AO$4-RTF!$D17*$D$4))*IF(WT="WTA",shortWTA,shortWTP)+(blpkm*IFaf*(AF!AO17*(1-AO$2)-AF!$D17*(1-$D$2))+blpkmrtf*IFrtf*(RTF!AO17*(1-AO$4)-RTF!$D17*(1-$D$4)))*IF(WT="WTA",longWTA,longWTP))</f>
        <v>-2.3767896529165342</v>
      </c>
      <c r="AP17" s="90">
        <f>(1/UIpct)*((blpkm*IFaf*(AF!AP17*AP$2-AF!$D17*$D$2)+blpkmrtf*IFrtf*(RTF!AP17*AP$4-RTF!$D17*$D$4))*IF(WT="WTA",shortWTA,shortWTP)+(blpkm*IFaf*(AF!AP17*(1-AP$2)-AF!$D17*(1-$D$2))+blpkmrtf*IFrtf*(RTF!AP17*(1-AP$4)-RTF!$D17*(1-$D$4)))*IF(WT="WTA",longWTA,longWTP))</f>
        <v>-4.2823929773807281</v>
      </c>
      <c r="AQ17" s="90">
        <f>(1/UIpct)*((blpkm*IFaf*(AF!AQ17*AQ$2-AF!$D17*$D$2)+blpkmrtf*IFrtf*(RTF!AQ17*AQ$4-RTF!$D17*$D$4))*IF(WT="WTA",shortWTA,shortWTP)+(blpkm*IFaf*(AF!AQ17*(1-AQ$2)-AF!$D17*(1-$D$2))+blpkmrtf*IFrtf*(RTF!AQ17*(1-AQ$4)-RTF!$D17*(1-$D$4)))*IF(WT="WTA",longWTA,longWTP))</f>
        <v>-5.8212368318136072</v>
      </c>
      <c r="AR17" s="90">
        <f>(1/UIpct)*((blpkm*IFaf*(AF!AR17*AR$2-AF!$D17*$D$2)+blpkmrtf*IFrtf*(RTF!AR17*AR$4-RTF!$D17*$D$4))*IF(WT="WTA",shortWTA,shortWTP)+(blpkm*IFaf*(AF!AR17*(1-AR$2)-AF!$D17*(1-$D$2))+blpkmrtf*IFrtf*(RTF!AR17*(1-AR$4)-RTF!$D17*(1-$D$4)))*IF(WT="WTA",longWTA,longWTP))</f>
        <v>2.9862783250182834</v>
      </c>
      <c r="AS17" s="90">
        <f>(1/UIpct)*((blpkm*IFaf*(AF!AS17*AS$2-AF!$D17*$D$2)+blpkmrtf*IFrtf*(RTF!AS17*AS$4-RTF!$D17*$D$4))*IF(WT="WTA",shortWTA,shortWTP)+(blpkm*IFaf*(AF!AS17*(1-AS$2)-AF!$D17*(1-$D$2))+blpkmrtf*IFrtf*(RTF!AS17*(1-AS$4)-RTF!$D17*(1-$D$4)))*IF(WT="WTA",longWTA,longWTP))</f>
        <v>6.7654600139719374</v>
      </c>
      <c r="AT17" s="90">
        <f>(1/UIpct)*((blpkm*IFaf*(AF!AT17*AT$2-AF!$D17*$D$2)+blpkmrtf*IFrtf*(RTF!AT17*AT$4-RTF!$D17*$D$4))*IF(WT="WTA",shortWTA,shortWTP)+(blpkm*IFaf*(AF!AT17*(1-AT$2)-AF!$D17*(1-$D$2))+blpkmrtf*IFrtf*(RTF!AT17*(1-AT$4)-RTF!$D17*(1-$D$4)))*IF(WT="WTA",longWTA,longWTP))</f>
        <v>0</v>
      </c>
      <c r="AU17" s="91" t="s">
        <v>78</v>
      </c>
      <c r="AV17" s="91"/>
      <c r="AW17" s="91"/>
    </row>
    <row r="18" spans="1:49" x14ac:dyDescent="0.25">
      <c r="A18" s="91">
        <f>social_cost!A18</f>
        <v>80</v>
      </c>
      <c r="B18" s="94">
        <f>social_cost!B18</f>
        <v>2.6897111283267159</v>
      </c>
      <c r="C18" s="95">
        <f>social_cost!C18</f>
        <v>4.88</v>
      </c>
      <c r="D18" s="90">
        <f>(1/UIpct)*((blpkm*IFaf*(AF!D18*D$2-AF!$D18*$D$2)+blpkmrtf*IFrtf*(RTF!D18*D$4-RTF!$D18*$D$4))*IF(WT="WTA",shortWTA,shortWTP)+(blpkm*IFaf*(AF!D18*(1-D$2)-AF!$D18*(1-$D$2))+blpkmrtf*IFrtf*(RTF!D18*(1-D$4)-RTF!$D18*(1-$D$4)))*IF(WT="WTA",longWTA,longWTP))</f>
        <v>0</v>
      </c>
      <c r="E18" s="90">
        <f>(1/UIpct)*((blpkm*IFaf*(AF!E18*E$2-AF!$D18*$D$2)+blpkmrtf*IFrtf*(RTF!E18*E$4-RTF!$D18*$D$4))*IF(WT="WTA",shortWTA,shortWTP)+(blpkm*IFaf*(AF!E18*(1-E$2)-AF!$D18*(1-$D$2))+blpkmrtf*IFrtf*(RTF!E18*(1-E$4)-RTF!$D18*(1-$D$4)))*IF(WT="WTA",longWTA,longWTP))</f>
        <v>-2.3767896529165342</v>
      </c>
      <c r="F18" s="90">
        <f>(1/UIpct)*((blpkm*IFaf*(AF!F18*F$2-AF!$D18*$D$2)+blpkmrtf*IFrtf*(RTF!F18*F$4-RTF!$D18*$D$4))*IF(WT="WTA",shortWTA,shortWTP)+(blpkm*IFaf*(AF!F18*(1-F$2)-AF!$D18*(1-$D$2))+blpkmrtf*IFrtf*(RTF!F18*(1-F$4)-RTF!$D18*(1-$D$4)))*IF(WT="WTA",longWTA,longWTP))</f>
        <v>-4.2823929773807281</v>
      </c>
      <c r="G18" s="90">
        <f>(1/UIpct)*((blpkm*IFaf*(AF!G18*G$2-AF!$D18*$D$2)+blpkmrtf*IFrtf*(RTF!G18*G$4-RTF!$D18*$D$4))*IF(WT="WTA",shortWTA,shortWTP)+(blpkm*IFaf*(AF!G18*(1-G$2)-AF!$D18*(1-$D$2))+blpkmrtf*IFrtf*(RTF!G18*(1-G$4)-RTF!$D18*(1-$D$4)))*IF(WT="WTA",longWTA,longWTP))</f>
        <v>-5.8212368318136072</v>
      </c>
      <c r="H18" s="90">
        <f>(1/UIpct)*((blpkm*IFaf*(AF!H18*H$2-AF!$D18*$D$2)+blpkmrtf*IFrtf*(RTF!H18*H$4-RTF!$D18*$D$4))*IF(WT="WTA",shortWTA,shortWTP)+(blpkm*IFaf*(AF!H18*(1-H$2)-AF!$D18*(1-$D$2))+blpkmrtf*IFrtf*(RTF!H18*(1-H$4)-RTF!$D18*(1-$D$4)))*IF(WT="WTA",longWTA,longWTP))</f>
        <v>2.9862783250182834</v>
      </c>
      <c r="I18" s="90">
        <f>(1/UIpct)*((blpkm*IFaf*(AF!I18*I$2-AF!$D18*$D$2)+blpkmrtf*IFrtf*(RTF!I18*I$4-RTF!$D18*$D$4))*IF(WT="WTA",shortWTA,shortWTP)+(blpkm*IFaf*(AF!I18*(1-I$2)-AF!$D18*(1-$D$2))+blpkmrtf*IFrtf*(RTF!I18*(1-I$4)-RTF!$D18*(1-$D$4)))*IF(WT="WTA",longWTA,longWTP))</f>
        <v>6.7654600139719374</v>
      </c>
      <c r="J18" s="90">
        <f>(1/UIpct)*((blpkm*IFaf*(AF!J18*J$2-AF!$D18*$D$2)+blpkmrtf*IFrtf*(RTF!J18*J$4-RTF!$D18*$D$4))*IF(WT="WTA",shortWTA,shortWTP)+(blpkm*IFaf*(AF!J18*(1-J$2)-AF!$D18*(1-$D$2))+blpkmrtf*IFrtf*(RTF!J18*(1-J$4)-RTF!$D18*(1-$D$4)))*IF(WT="WTA",longWTA,longWTP))</f>
        <v>11.579536051505768</v>
      </c>
      <c r="K18" s="90">
        <f>(1/UIpct)*((blpkm*IFaf*(AF!K18*K$2-AF!$D18*$D$2)+blpkmrtf*IFrtf*(RTF!K18*K$4-RTF!$D18*$D$4))*IF(WT="WTA",shortWTA,shortWTP)+(blpkm*IFaf*(AF!K18*(1-K$2)-AF!$D18*(1-$D$2))+blpkmrtf*IFrtf*(RTF!K18*(1-K$4)-RTF!$D18*(1-$D$4)))*IF(WT="WTA",longWTA,longWTP))</f>
        <v>-2.3767896529165342</v>
      </c>
      <c r="L18" s="90">
        <f>(1/UIpct)*((blpkm*IFaf*(AF!L18*L$2-AF!$D18*$D$2)+blpkmrtf*IFrtf*(RTF!L18*L$4-RTF!$D18*$D$4))*IF(WT="WTA",shortWTA,shortWTP)+(blpkm*IFaf*(AF!L18*(1-L$2)-AF!$D18*(1-$D$2))+blpkmrtf*IFrtf*(RTF!L18*(1-L$4)-RTF!$D18*(1-$D$4)))*IF(WT="WTA",longWTA,longWTP))</f>
        <v>-4.2823929773807281</v>
      </c>
      <c r="M18" s="90">
        <f>(1/UIpct)*((blpkm*IFaf*(AF!M18*M$2-AF!$D18*$D$2)+blpkmrtf*IFrtf*(RTF!M18*M$4-RTF!$D18*$D$4))*IF(WT="WTA",shortWTA,shortWTP)+(blpkm*IFaf*(AF!M18*(1-M$2)-AF!$D18*(1-$D$2))+blpkmrtf*IFrtf*(RTF!M18*(1-M$4)-RTF!$D18*(1-$D$4)))*IF(WT="WTA",longWTA,longWTP))</f>
        <v>-5.8212368318136072</v>
      </c>
      <c r="N18" s="90">
        <f>(1/UIpct)*((blpkm*IFaf*(AF!N18*N$2-AF!$D18*$D$2)+blpkmrtf*IFrtf*(RTF!N18*N$4-RTF!$D18*$D$4))*IF(WT="WTA",shortWTA,shortWTP)+(blpkm*IFaf*(AF!N18*(1-N$2)-AF!$D18*(1-$D$2))+blpkmrtf*IFrtf*(RTF!N18*(1-N$4)-RTF!$D18*(1-$D$4)))*IF(WT="WTA",longWTA,longWTP))</f>
        <v>2.9862783250182834</v>
      </c>
      <c r="O18" s="90">
        <f>(1/UIpct)*((blpkm*IFaf*(AF!O18*O$2-AF!$D18*$D$2)+blpkmrtf*IFrtf*(RTF!O18*O$4-RTF!$D18*$D$4))*IF(WT="WTA",shortWTA,shortWTP)+(blpkm*IFaf*(AF!O18*(1-O$2)-AF!$D18*(1-$D$2))+blpkmrtf*IFrtf*(RTF!O18*(1-O$4)-RTF!$D18*(1-$D$4)))*IF(WT="WTA",longWTA,longWTP))</f>
        <v>6.7654600139719374</v>
      </c>
      <c r="P18" s="90">
        <f>(1/UIpct)*((blpkm*IFaf*(AF!P18*P$2-AF!$D18*$D$2)+blpkmrtf*IFrtf*(RTF!P18*P$4-RTF!$D18*$D$4))*IF(WT="WTA",shortWTA,shortWTP)+(blpkm*IFaf*(AF!P18*(1-P$2)-AF!$D18*(1-$D$2))+blpkmrtf*IFrtf*(RTF!P18*(1-P$4)-RTF!$D18*(1-$D$4)))*IF(WT="WTA",longWTA,longWTP))</f>
        <v>0</v>
      </c>
      <c r="Q18" s="90">
        <f>(1/UIpct)*((blpkm*IFaf*(AF!Q18*Q$2-AF!$D18*$D$2)+blpkmrtf*IFrtf*(RTF!Q18*Q$4-RTF!$D18*$D$4))*IF(WT="WTA",shortWTA,shortWTP)+(blpkm*IFaf*(AF!Q18*(1-Q$2)-AF!$D18*(1-$D$2))+blpkmrtf*IFrtf*(RTF!Q18*(1-Q$4)-RTF!$D18*(1-$D$4)))*IF(WT="WTA",longWTA,longWTP))</f>
        <v>-2.3767896529165342</v>
      </c>
      <c r="R18" s="90">
        <f>(1/UIpct)*((blpkm*IFaf*(AF!R18*R$2-AF!$D18*$D$2)+blpkmrtf*IFrtf*(RTF!R18*R$4-RTF!$D18*$D$4))*IF(WT="WTA",shortWTA,shortWTP)+(blpkm*IFaf*(AF!R18*(1-R$2)-AF!$D18*(1-$D$2))+blpkmrtf*IFrtf*(RTF!R18*(1-R$4)-RTF!$D18*(1-$D$4)))*IF(WT="WTA",longWTA,longWTP))</f>
        <v>-4.2823929773807281</v>
      </c>
      <c r="S18" s="90">
        <f>(1/UIpct)*((blpkm*IFaf*(AF!S18*S$2-AF!$D18*$D$2)+blpkmrtf*IFrtf*(RTF!S18*S$4-RTF!$D18*$D$4))*IF(WT="WTA",shortWTA,shortWTP)+(blpkm*IFaf*(AF!S18*(1-S$2)-AF!$D18*(1-$D$2))+blpkmrtf*IFrtf*(RTF!S18*(1-S$4)-RTF!$D18*(1-$D$4)))*IF(WT="WTA",longWTA,longWTP))</f>
        <v>-5.8212368318136072</v>
      </c>
      <c r="T18" s="90">
        <f>(1/UIpct)*((blpkm*IFaf*(AF!T18*T$2-AF!$D18*$D$2)+blpkmrtf*IFrtf*(RTF!T18*T$4-RTF!$D18*$D$4))*IF(WT="WTA",shortWTA,shortWTP)+(blpkm*IFaf*(AF!T18*(1-T$2)-AF!$D18*(1-$D$2))+blpkmrtf*IFrtf*(RTF!T18*(1-T$4)-RTF!$D18*(1-$D$4)))*IF(WT="WTA",longWTA,longWTP))</f>
        <v>2.9862783250182834</v>
      </c>
      <c r="U18" s="90">
        <f>(1/UIpct)*((blpkm*IFaf*(AF!U18*U$2-AF!$D18*$D$2)+blpkmrtf*IFrtf*(RTF!U18*U$4-RTF!$D18*$D$4))*IF(WT="WTA",shortWTA,shortWTP)+(blpkm*IFaf*(AF!U18*(1-U$2)-AF!$D18*(1-$D$2))+blpkmrtf*IFrtf*(RTF!U18*(1-U$4)-RTF!$D18*(1-$D$4)))*IF(WT="WTA",longWTA,longWTP))</f>
        <v>6.7654600139719374</v>
      </c>
      <c r="V18" s="90">
        <f>(1/UIpct)*((blpkm*IFaf*(AF!V18*V$2-AF!$D18*$D$2)+blpkmrtf*IFrtf*(RTF!V18*V$4-RTF!$D18*$D$4))*IF(WT="WTA",shortWTA,shortWTP)+(blpkm*IFaf*(AF!V18*(1-V$2)-AF!$D18*(1-$D$2))+blpkmrtf*IFrtf*(RTF!V18*(1-V$4)-RTF!$D18*(1-$D$4)))*IF(WT="WTA",longWTA,longWTP))</f>
        <v>0</v>
      </c>
      <c r="W18" s="90">
        <f>(1/UIpct)*((blpkm*IFaf*(AF!W18*W$2-AF!$D18*$D$2)+blpkmrtf*IFrtf*(RTF!W18*W$4-RTF!$D18*$D$4))*IF(WT="WTA",shortWTA,shortWTP)+(blpkm*IFaf*(AF!W18*(1-W$2)-AF!$D18*(1-$D$2))+blpkmrtf*IFrtf*(RTF!W18*(1-W$4)-RTF!$D18*(1-$D$4)))*IF(WT="WTA",longWTA,longWTP))</f>
        <v>-2.3767896529165342</v>
      </c>
      <c r="X18" s="90">
        <f>(1/UIpct)*((blpkm*IFaf*(AF!X18*X$2-AF!$D18*$D$2)+blpkmrtf*IFrtf*(RTF!X18*X$4-RTF!$D18*$D$4))*IF(WT="WTA",shortWTA,shortWTP)+(blpkm*IFaf*(AF!X18*(1-X$2)-AF!$D18*(1-$D$2))+blpkmrtf*IFrtf*(RTF!X18*(1-X$4)-RTF!$D18*(1-$D$4)))*IF(WT="WTA",longWTA,longWTP))</f>
        <v>-4.2823929773807281</v>
      </c>
      <c r="Y18" s="90">
        <f>(1/UIpct)*((blpkm*IFaf*(AF!Y18*Y$2-AF!$D18*$D$2)+blpkmrtf*IFrtf*(RTF!Y18*Y$4-RTF!$D18*$D$4))*IF(WT="WTA",shortWTA,shortWTP)+(blpkm*IFaf*(AF!Y18*(1-Y$2)-AF!$D18*(1-$D$2))+blpkmrtf*IFrtf*(RTF!Y18*(1-Y$4)-RTF!$D18*(1-$D$4)))*IF(WT="WTA",longWTA,longWTP))</f>
        <v>-5.8212368318136072</v>
      </c>
      <c r="Z18" s="90">
        <f>(1/UIpct)*((blpkm*IFaf*(AF!Z18*Z$2-AF!$D18*$D$2)+blpkmrtf*IFrtf*(RTF!Z18*Z$4-RTF!$D18*$D$4))*IF(WT="WTA",shortWTA,shortWTP)+(blpkm*IFaf*(AF!Z18*(1-Z$2)-AF!$D18*(1-$D$2))+blpkmrtf*IFrtf*(RTF!Z18*(1-Z$4)-RTF!$D18*(1-$D$4)))*IF(WT="WTA",longWTA,longWTP))</f>
        <v>2.9862783250182834</v>
      </c>
      <c r="AA18" s="90">
        <f>(1/UIpct)*((blpkm*IFaf*(AF!AA18*AA$2-AF!$D18*$D$2)+blpkmrtf*IFrtf*(RTF!AA18*AA$4-RTF!$D18*$D$4))*IF(WT="WTA",shortWTA,shortWTP)+(blpkm*IFaf*(AF!AA18*(1-AA$2)-AF!$D18*(1-$D$2))+blpkmrtf*IFrtf*(RTF!AA18*(1-AA$4)-RTF!$D18*(1-$D$4)))*IF(WT="WTA",longWTA,longWTP))</f>
        <v>6.7654600139719374</v>
      </c>
      <c r="AB18" s="90">
        <f>(1/UIpct)*((blpkm*IFaf*(AF!AB18*AB$2-AF!$D18*$D$2)+blpkmrtf*IFrtf*(RTF!AB18*AB$4-RTF!$D18*$D$4))*IF(WT="WTA",shortWTA,shortWTP)+(blpkm*IFaf*(AF!AB18*(1-AB$2)-AF!$D18*(1-$D$2))+blpkmrtf*IFrtf*(RTF!AB18*(1-AB$4)-RTF!$D18*(1-$D$4)))*IF(WT="WTA",longWTA,longWTP))</f>
        <v>0</v>
      </c>
      <c r="AC18" s="90">
        <f>(1/UIpct)*((blpkm*IFaf*(AF!AC18*AC$2-AF!$D18*$D$2)+blpkmrtf*IFrtf*(RTF!AC18*AC$4-RTF!$D18*$D$4))*IF(WT="WTA",shortWTA,shortWTP)+(blpkm*IFaf*(AF!AC18*(1-AC$2)-AF!$D18*(1-$D$2))+blpkmrtf*IFrtf*(RTF!AC18*(1-AC$4)-RTF!$D18*(1-$D$4)))*IF(WT="WTA",longWTA,longWTP))</f>
        <v>-2.3767896529165342</v>
      </c>
      <c r="AD18" s="90">
        <f>(1/UIpct)*((blpkm*IFaf*(AF!AD18*AD$2-AF!$D18*$D$2)+blpkmrtf*IFrtf*(RTF!AD18*AD$4-RTF!$D18*$D$4))*IF(WT="WTA",shortWTA,shortWTP)+(blpkm*IFaf*(AF!AD18*(1-AD$2)-AF!$D18*(1-$D$2))+blpkmrtf*IFrtf*(RTF!AD18*(1-AD$4)-RTF!$D18*(1-$D$4)))*IF(WT="WTA",longWTA,longWTP))</f>
        <v>-4.2823929773807281</v>
      </c>
      <c r="AE18" s="90">
        <f>(1/UIpct)*((blpkm*IFaf*(AF!AE18*AE$2-AF!$D18*$D$2)+blpkmrtf*IFrtf*(RTF!AE18*AE$4-RTF!$D18*$D$4))*IF(WT="WTA",shortWTA,shortWTP)+(blpkm*IFaf*(AF!AE18*(1-AE$2)-AF!$D18*(1-$D$2))+blpkmrtf*IFrtf*(RTF!AE18*(1-AE$4)-RTF!$D18*(1-$D$4)))*IF(WT="WTA",longWTA,longWTP))</f>
        <v>-5.8212368318136072</v>
      </c>
      <c r="AF18" s="90">
        <f>(1/UIpct)*((blpkm*IFaf*(AF!AF18*AF$2-AF!$D18*$D$2)+blpkmrtf*IFrtf*(RTF!AF18*AF$4-RTF!$D18*$D$4))*IF(WT="WTA",shortWTA,shortWTP)+(blpkm*IFaf*(AF!AF18*(1-AF$2)-AF!$D18*(1-$D$2))+blpkmrtf*IFrtf*(RTF!AF18*(1-AF$4)-RTF!$D18*(1-$D$4)))*IF(WT="WTA",longWTA,longWTP))</f>
        <v>2.9862783250182834</v>
      </c>
      <c r="AG18" s="90">
        <f>(1/UIpct)*((blpkm*IFaf*(AF!AG18*AG$2-AF!$D18*$D$2)+blpkmrtf*IFrtf*(RTF!AG18*AG$4-RTF!$D18*$D$4))*IF(WT="WTA",shortWTA,shortWTP)+(blpkm*IFaf*(AF!AG18*(1-AG$2)-AF!$D18*(1-$D$2))+blpkmrtf*IFrtf*(RTF!AG18*(1-AG$4)-RTF!$D18*(1-$D$4)))*IF(WT="WTA",longWTA,longWTP))</f>
        <v>6.7654600139719374</v>
      </c>
      <c r="AH18" s="90">
        <f>(1/UIpct)*((blpkm*IFaf*(AF!AH18*AH$2-AF!$D18*$D$2)+blpkmrtf*IFrtf*(RTF!AH18*AH$4-RTF!$D18*$D$4))*IF(WT="WTA",shortWTA,shortWTP)+(blpkm*IFaf*(AF!AH18*(1-AH$2)-AF!$D18*(1-$D$2))+blpkmrtf*IFrtf*(RTF!AH18*(1-AH$4)-RTF!$D18*(1-$D$4)))*IF(WT="WTA",longWTA,longWTP))</f>
        <v>0</v>
      </c>
      <c r="AI18" s="90">
        <f>(1/UIpct)*((blpkm*IFaf*(AF!AI18*AI$2-AF!$D18*$D$2)+blpkmrtf*IFrtf*(RTF!AI18*AI$4-RTF!$D18*$D$4))*IF(WT="WTA",shortWTA,shortWTP)+(blpkm*IFaf*(AF!AI18*(1-AI$2)-AF!$D18*(1-$D$2))+blpkmrtf*IFrtf*(RTF!AI18*(1-AI$4)-RTF!$D18*(1-$D$4)))*IF(WT="WTA",longWTA,longWTP))</f>
        <v>-2.3767896529165342</v>
      </c>
      <c r="AJ18" s="90">
        <f>(1/UIpct)*((blpkm*IFaf*(AF!AJ18*AJ$2-AF!$D18*$D$2)+blpkmrtf*IFrtf*(RTF!AJ18*AJ$4-RTF!$D18*$D$4))*IF(WT="WTA",shortWTA,shortWTP)+(blpkm*IFaf*(AF!AJ18*(1-AJ$2)-AF!$D18*(1-$D$2))+blpkmrtf*IFrtf*(RTF!AJ18*(1-AJ$4)-RTF!$D18*(1-$D$4)))*IF(WT="WTA",longWTA,longWTP))</f>
        <v>-4.2823929773807281</v>
      </c>
      <c r="AK18" s="90">
        <f>(1/UIpct)*((blpkm*IFaf*(AF!AK18*AK$2-AF!$D18*$D$2)+blpkmrtf*IFrtf*(RTF!AK18*AK$4-RTF!$D18*$D$4))*IF(WT="WTA",shortWTA,shortWTP)+(blpkm*IFaf*(AF!AK18*(1-AK$2)-AF!$D18*(1-$D$2))+blpkmrtf*IFrtf*(RTF!AK18*(1-AK$4)-RTF!$D18*(1-$D$4)))*IF(WT="WTA",longWTA,longWTP))</f>
        <v>-5.8212368318136072</v>
      </c>
      <c r="AL18" s="90">
        <f>(1/UIpct)*((blpkm*IFaf*(AF!AL18*AL$2-AF!$D18*$D$2)+blpkmrtf*IFrtf*(RTF!AL18*AL$4-RTF!$D18*$D$4))*IF(WT="WTA",shortWTA,shortWTP)+(blpkm*IFaf*(AF!AL18*(1-AL$2)-AF!$D18*(1-$D$2))+blpkmrtf*IFrtf*(RTF!AL18*(1-AL$4)-RTF!$D18*(1-$D$4)))*IF(WT="WTA",longWTA,longWTP))</f>
        <v>2.9862783250182834</v>
      </c>
      <c r="AM18" s="90">
        <f>(1/UIpct)*((blpkm*IFaf*(AF!AM18*AM$2-AF!$D18*$D$2)+blpkmrtf*IFrtf*(RTF!AM18*AM$4-RTF!$D18*$D$4))*IF(WT="WTA",shortWTA,shortWTP)+(blpkm*IFaf*(AF!AM18*(1-AM$2)-AF!$D18*(1-$D$2))+blpkmrtf*IFrtf*(RTF!AM18*(1-AM$4)-RTF!$D18*(1-$D$4)))*IF(WT="WTA",longWTA,longWTP))</f>
        <v>6.7654600139719374</v>
      </c>
      <c r="AN18" s="90">
        <f>(1/UIpct)*((blpkm*IFaf*(AF!AN18*AN$2-AF!$D18*$D$2)+blpkmrtf*IFrtf*(RTF!AN18*AN$4-RTF!$D18*$D$4))*IF(WT="WTA",shortWTA,shortWTP)+(blpkm*IFaf*(AF!AN18*(1-AN$2)-AF!$D18*(1-$D$2))+blpkmrtf*IFrtf*(RTF!AN18*(1-AN$4)-RTF!$D18*(1-$D$4)))*IF(WT="WTA",longWTA,longWTP))</f>
        <v>0</v>
      </c>
      <c r="AO18" s="90">
        <f>(1/UIpct)*((blpkm*IFaf*(AF!AO18*AO$2-AF!$D18*$D$2)+blpkmrtf*IFrtf*(RTF!AO18*AO$4-RTF!$D18*$D$4))*IF(WT="WTA",shortWTA,shortWTP)+(blpkm*IFaf*(AF!AO18*(1-AO$2)-AF!$D18*(1-$D$2))+blpkmrtf*IFrtf*(RTF!AO18*(1-AO$4)-RTF!$D18*(1-$D$4)))*IF(WT="WTA",longWTA,longWTP))</f>
        <v>-2.3767896529165342</v>
      </c>
      <c r="AP18" s="90">
        <f>(1/UIpct)*((blpkm*IFaf*(AF!AP18*AP$2-AF!$D18*$D$2)+blpkmrtf*IFrtf*(RTF!AP18*AP$4-RTF!$D18*$D$4))*IF(WT="WTA",shortWTA,shortWTP)+(blpkm*IFaf*(AF!AP18*(1-AP$2)-AF!$D18*(1-$D$2))+blpkmrtf*IFrtf*(RTF!AP18*(1-AP$4)-RTF!$D18*(1-$D$4)))*IF(WT="WTA",longWTA,longWTP))</f>
        <v>-4.2823929773807281</v>
      </c>
      <c r="AQ18" s="90">
        <f>(1/UIpct)*((blpkm*IFaf*(AF!AQ18*AQ$2-AF!$D18*$D$2)+blpkmrtf*IFrtf*(RTF!AQ18*AQ$4-RTF!$D18*$D$4))*IF(WT="WTA",shortWTA,shortWTP)+(blpkm*IFaf*(AF!AQ18*(1-AQ$2)-AF!$D18*(1-$D$2))+blpkmrtf*IFrtf*(RTF!AQ18*(1-AQ$4)-RTF!$D18*(1-$D$4)))*IF(WT="WTA",longWTA,longWTP))</f>
        <v>-5.8212368318136072</v>
      </c>
      <c r="AR18" s="90">
        <f>(1/UIpct)*((blpkm*IFaf*(AF!AR18*AR$2-AF!$D18*$D$2)+blpkmrtf*IFrtf*(RTF!AR18*AR$4-RTF!$D18*$D$4))*IF(WT="WTA",shortWTA,shortWTP)+(blpkm*IFaf*(AF!AR18*(1-AR$2)-AF!$D18*(1-$D$2))+blpkmrtf*IFrtf*(RTF!AR18*(1-AR$4)-RTF!$D18*(1-$D$4)))*IF(WT="WTA",longWTA,longWTP))</f>
        <v>2.9862783250182834</v>
      </c>
      <c r="AS18" s="90">
        <f>(1/UIpct)*((blpkm*IFaf*(AF!AS18*AS$2-AF!$D18*$D$2)+blpkmrtf*IFrtf*(RTF!AS18*AS$4-RTF!$D18*$D$4))*IF(WT="WTA",shortWTA,shortWTP)+(blpkm*IFaf*(AF!AS18*(1-AS$2)-AF!$D18*(1-$D$2))+blpkmrtf*IFrtf*(RTF!AS18*(1-AS$4)-RTF!$D18*(1-$D$4)))*IF(WT="WTA",longWTA,longWTP))</f>
        <v>6.7654600139719374</v>
      </c>
      <c r="AT18" s="90">
        <f>(1/UIpct)*((blpkm*IFaf*(AF!AT18*AT$2-AF!$D18*$D$2)+blpkmrtf*IFrtf*(RTF!AT18*AT$4-RTF!$D18*$D$4))*IF(WT="WTA",shortWTA,shortWTP)+(blpkm*IFaf*(AF!AT18*(1-AT$2)-AF!$D18*(1-$D$2))+blpkmrtf*IFrtf*(RTF!AT18*(1-AT$4)-RTF!$D18*(1-$D$4)))*IF(WT="WTA",longWTA,longWTP))</f>
        <v>0</v>
      </c>
      <c r="AU18" s="91" t="s">
        <v>78</v>
      </c>
      <c r="AV18" s="91"/>
      <c r="AW18" s="91"/>
    </row>
    <row r="19" spans="1:49" x14ac:dyDescent="0.25">
      <c r="A19" s="91">
        <f>social_cost!A19</f>
        <v>90</v>
      </c>
      <c r="B19" s="94">
        <f>social_cost!B19</f>
        <v>18.140588605829443</v>
      </c>
      <c r="C19" s="95">
        <f>social_cost!C19</f>
        <v>6.1762499999999987</v>
      </c>
      <c r="D19" s="90">
        <f>(1/UIpct)*((blpkm*IFaf*(AF!D19*D$2-AF!$D19*$D$2)+blpkmrtf*IFrtf*(RTF!D19*D$4-RTF!$D19*$D$4))*IF(WT="WTA",shortWTA,shortWTP)+(blpkm*IFaf*(AF!D19*(1-D$2)-AF!$D19*(1-$D$2))+blpkmrtf*IFrtf*(RTF!D19*(1-D$4)-RTF!$D19*(1-$D$4)))*IF(WT="WTA",longWTA,longWTP))</f>
        <v>0</v>
      </c>
      <c r="E19" s="90">
        <f>(1/UIpct)*((blpkm*IFaf*(AF!E19*E$2-AF!$D19*$D$2)+blpkmrtf*IFrtf*(RTF!E19*E$4-RTF!$D19*$D$4))*IF(WT="WTA",shortWTA,shortWTP)+(blpkm*IFaf*(AF!E19*(1-E$2)-AF!$D19*(1-$D$2))+blpkmrtf*IFrtf*(RTF!E19*(1-E$4)-RTF!$D19*(1-$D$4)))*IF(WT="WTA",longWTA,longWTP))</f>
        <v>-2.3767896529165342</v>
      </c>
      <c r="F19" s="90">
        <f>(1/UIpct)*((blpkm*IFaf*(AF!F19*F$2-AF!$D19*$D$2)+blpkmrtf*IFrtf*(RTF!F19*F$4-RTF!$D19*$D$4))*IF(WT="WTA",shortWTA,shortWTP)+(blpkm*IFaf*(AF!F19*(1-F$2)-AF!$D19*(1-$D$2))+blpkmrtf*IFrtf*(RTF!F19*(1-F$4)-RTF!$D19*(1-$D$4)))*IF(WT="WTA",longWTA,longWTP))</f>
        <v>-4.2823929773807281</v>
      </c>
      <c r="G19" s="90">
        <f>(1/UIpct)*((blpkm*IFaf*(AF!G19*G$2-AF!$D19*$D$2)+blpkmrtf*IFrtf*(RTF!G19*G$4-RTF!$D19*$D$4))*IF(WT="WTA",shortWTA,shortWTP)+(blpkm*IFaf*(AF!G19*(1-G$2)-AF!$D19*(1-$D$2))+blpkmrtf*IFrtf*(RTF!G19*(1-G$4)-RTF!$D19*(1-$D$4)))*IF(WT="WTA",longWTA,longWTP))</f>
        <v>-5.8212368318136072</v>
      </c>
      <c r="H19" s="90">
        <f>(1/UIpct)*((blpkm*IFaf*(AF!H19*H$2-AF!$D19*$D$2)+blpkmrtf*IFrtf*(RTF!H19*H$4-RTF!$D19*$D$4))*IF(WT="WTA",shortWTA,shortWTP)+(blpkm*IFaf*(AF!H19*(1-H$2)-AF!$D19*(1-$D$2))+blpkmrtf*IFrtf*(RTF!H19*(1-H$4)-RTF!$D19*(1-$D$4)))*IF(WT="WTA",longWTA,longWTP))</f>
        <v>2.9862783250182834</v>
      </c>
      <c r="I19" s="90">
        <f>(1/UIpct)*((blpkm*IFaf*(AF!I19*I$2-AF!$D19*$D$2)+blpkmrtf*IFrtf*(RTF!I19*I$4-RTF!$D19*$D$4))*IF(WT="WTA",shortWTA,shortWTP)+(blpkm*IFaf*(AF!I19*(1-I$2)-AF!$D19*(1-$D$2))+blpkmrtf*IFrtf*(RTF!I19*(1-I$4)-RTF!$D19*(1-$D$4)))*IF(WT="WTA",longWTA,longWTP))</f>
        <v>6.7654600139719374</v>
      </c>
      <c r="J19" s="90">
        <f>(1/UIpct)*((blpkm*IFaf*(AF!J19*J$2-AF!$D19*$D$2)+blpkmrtf*IFrtf*(RTF!J19*J$4-RTF!$D19*$D$4))*IF(WT="WTA",shortWTA,shortWTP)+(blpkm*IFaf*(AF!J19*(1-J$2)-AF!$D19*(1-$D$2))+blpkmrtf*IFrtf*(RTF!J19*(1-J$4)-RTF!$D19*(1-$D$4)))*IF(WT="WTA",longWTA,longWTP))</f>
        <v>11.579536051505768</v>
      </c>
      <c r="K19" s="90">
        <f>(1/UIpct)*((blpkm*IFaf*(AF!K19*K$2-AF!$D19*$D$2)+blpkmrtf*IFrtf*(RTF!K19*K$4-RTF!$D19*$D$4))*IF(WT="WTA",shortWTA,shortWTP)+(blpkm*IFaf*(AF!K19*(1-K$2)-AF!$D19*(1-$D$2))+blpkmrtf*IFrtf*(RTF!K19*(1-K$4)-RTF!$D19*(1-$D$4)))*IF(WT="WTA",longWTA,longWTP))</f>
        <v>-2.3767896529165342</v>
      </c>
      <c r="L19" s="90">
        <f>(1/UIpct)*((blpkm*IFaf*(AF!L19*L$2-AF!$D19*$D$2)+blpkmrtf*IFrtf*(RTF!L19*L$4-RTF!$D19*$D$4))*IF(WT="WTA",shortWTA,shortWTP)+(blpkm*IFaf*(AF!L19*(1-L$2)-AF!$D19*(1-$D$2))+blpkmrtf*IFrtf*(RTF!L19*(1-L$4)-RTF!$D19*(1-$D$4)))*IF(WT="WTA",longWTA,longWTP))</f>
        <v>-4.2823929773807281</v>
      </c>
      <c r="M19" s="90">
        <f>(1/UIpct)*((blpkm*IFaf*(AF!M19*M$2-AF!$D19*$D$2)+blpkmrtf*IFrtf*(RTF!M19*M$4-RTF!$D19*$D$4))*IF(WT="WTA",shortWTA,shortWTP)+(blpkm*IFaf*(AF!M19*(1-M$2)-AF!$D19*(1-$D$2))+blpkmrtf*IFrtf*(RTF!M19*(1-M$4)-RTF!$D19*(1-$D$4)))*IF(WT="WTA",longWTA,longWTP))</f>
        <v>-5.8212368318136072</v>
      </c>
      <c r="N19" s="90">
        <f>(1/UIpct)*((blpkm*IFaf*(AF!N19*N$2-AF!$D19*$D$2)+blpkmrtf*IFrtf*(RTF!N19*N$4-RTF!$D19*$D$4))*IF(WT="WTA",shortWTA,shortWTP)+(blpkm*IFaf*(AF!N19*(1-N$2)-AF!$D19*(1-$D$2))+blpkmrtf*IFrtf*(RTF!N19*(1-N$4)-RTF!$D19*(1-$D$4)))*IF(WT="WTA",longWTA,longWTP))</f>
        <v>2.9862783250182834</v>
      </c>
      <c r="O19" s="90">
        <f>(1/UIpct)*((blpkm*IFaf*(AF!O19*O$2-AF!$D19*$D$2)+blpkmrtf*IFrtf*(RTF!O19*O$4-RTF!$D19*$D$4))*IF(WT="WTA",shortWTA,shortWTP)+(blpkm*IFaf*(AF!O19*(1-O$2)-AF!$D19*(1-$D$2))+blpkmrtf*IFrtf*(RTF!O19*(1-O$4)-RTF!$D19*(1-$D$4)))*IF(WT="WTA",longWTA,longWTP))</f>
        <v>6.7654600139719374</v>
      </c>
      <c r="P19" s="90">
        <f>(1/UIpct)*((blpkm*IFaf*(AF!P19*P$2-AF!$D19*$D$2)+blpkmrtf*IFrtf*(RTF!P19*P$4-RTF!$D19*$D$4))*IF(WT="WTA",shortWTA,shortWTP)+(blpkm*IFaf*(AF!P19*(1-P$2)-AF!$D19*(1-$D$2))+blpkmrtf*IFrtf*(RTF!P19*(1-P$4)-RTF!$D19*(1-$D$4)))*IF(WT="WTA",longWTA,longWTP))</f>
        <v>0</v>
      </c>
      <c r="Q19" s="90">
        <f>(1/UIpct)*((blpkm*IFaf*(AF!Q19*Q$2-AF!$D19*$D$2)+blpkmrtf*IFrtf*(RTF!Q19*Q$4-RTF!$D19*$D$4))*IF(WT="WTA",shortWTA,shortWTP)+(blpkm*IFaf*(AF!Q19*(1-Q$2)-AF!$D19*(1-$D$2))+blpkmrtf*IFrtf*(RTF!Q19*(1-Q$4)-RTF!$D19*(1-$D$4)))*IF(WT="WTA",longWTA,longWTP))</f>
        <v>-2.3767896529165342</v>
      </c>
      <c r="R19" s="90">
        <f>(1/UIpct)*((blpkm*IFaf*(AF!R19*R$2-AF!$D19*$D$2)+blpkmrtf*IFrtf*(RTF!R19*R$4-RTF!$D19*$D$4))*IF(WT="WTA",shortWTA,shortWTP)+(blpkm*IFaf*(AF!R19*(1-R$2)-AF!$D19*(1-$D$2))+blpkmrtf*IFrtf*(RTF!R19*(1-R$4)-RTF!$D19*(1-$D$4)))*IF(WT="WTA",longWTA,longWTP))</f>
        <v>-4.2823929773807281</v>
      </c>
      <c r="S19" s="90">
        <f>(1/UIpct)*((blpkm*IFaf*(AF!S19*S$2-AF!$D19*$D$2)+blpkmrtf*IFrtf*(RTF!S19*S$4-RTF!$D19*$D$4))*IF(WT="WTA",shortWTA,shortWTP)+(blpkm*IFaf*(AF!S19*(1-S$2)-AF!$D19*(1-$D$2))+blpkmrtf*IFrtf*(RTF!S19*(1-S$4)-RTF!$D19*(1-$D$4)))*IF(WT="WTA",longWTA,longWTP))</f>
        <v>-5.8212368318136072</v>
      </c>
      <c r="T19" s="90">
        <f>(1/UIpct)*((blpkm*IFaf*(AF!T19*T$2-AF!$D19*$D$2)+blpkmrtf*IFrtf*(RTF!T19*T$4-RTF!$D19*$D$4))*IF(WT="WTA",shortWTA,shortWTP)+(blpkm*IFaf*(AF!T19*(1-T$2)-AF!$D19*(1-$D$2))+blpkmrtf*IFrtf*(RTF!T19*(1-T$4)-RTF!$D19*(1-$D$4)))*IF(WT="WTA",longWTA,longWTP))</f>
        <v>2.9862783250182834</v>
      </c>
      <c r="U19" s="90">
        <f>(1/UIpct)*((blpkm*IFaf*(AF!U19*U$2-AF!$D19*$D$2)+blpkmrtf*IFrtf*(RTF!U19*U$4-RTF!$D19*$D$4))*IF(WT="WTA",shortWTA,shortWTP)+(blpkm*IFaf*(AF!U19*(1-U$2)-AF!$D19*(1-$D$2))+blpkmrtf*IFrtf*(RTF!U19*(1-U$4)-RTF!$D19*(1-$D$4)))*IF(WT="WTA",longWTA,longWTP))</f>
        <v>6.7654600139719374</v>
      </c>
      <c r="V19" s="90">
        <f>(1/UIpct)*((blpkm*IFaf*(AF!V19*V$2-AF!$D19*$D$2)+blpkmrtf*IFrtf*(RTF!V19*V$4-RTF!$D19*$D$4))*IF(WT="WTA",shortWTA,shortWTP)+(blpkm*IFaf*(AF!V19*(1-V$2)-AF!$D19*(1-$D$2))+blpkmrtf*IFrtf*(RTF!V19*(1-V$4)-RTF!$D19*(1-$D$4)))*IF(WT="WTA",longWTA,longWTP))</f>
        <v>0</v>
      </c>
      <c r="W19" s="90">
        <f>(1/UIpct)*((blpkm*IFaf*(AF!W19*W$2-AF!$D19*$D$2)+blpkmrtf*IFrtf*(RTF!W19*W$4-RTF!$D19*$D$4))*IF(WT="WTA",shortWTA,shortWTP)+(blpkm*IFaf*(AF!W19*(1-W$2)-AF!$D19*(1-$D$2))+blpkmrtf*IFrtf*(RTF!W19*(1-W$4)-RTF!$D19*(1-$D$4)))*IF(WT="WTA",longWTA,longWTP))</f>
        <v>-2.3767896529165342</v>
      </c>
      <c r="X19" s="90">
        <f>(1/UIpct)*((blpkm*IFaf*(AF!X19*X$2-AF!$D19*$D$2)+blpkmrtf*IFrtf*(RTF!X19*X$4-RTF!$D19*$D$4))*IF(WT="WTA",shortWTA,shortWTP)+(blpkm*IFaf*(AF!X19*(1-X$2)-AF!$D19*(1-$D$2))+blpkmrtf*IFrtf*(RTF!X19*(1-X$4)-RTF!$D19*(1-$D$4)))*IF(WT="WTA",longWTA,longWTP))</f>
        <v>-4.2823929773807281</v>
      </c>
      <c r="Y19" s="90">
        <f>(1/UIpct)*((blpkm*IFaf*(AF!Y19*Y$2-AF!$D19*$D$2)+blpkmrtf*IFrtf*(RTF!Y19*Y$4-RTF!$D19*$D$4))*IF(WT="WTA",shortWTA,shortWTP)+(blpkm*IFaf*(AF!Y19*(1-Y$2)-AF!$D19*(1-$D$2))+blpkmrtf*IFrtf*(RTF!Y19*(1-Y$4)-RTF!$D19*(1-$D$4)))*IF(WT="WTA",longWTA,longWTP))</f>
        <v>-5.8212368318136072</v>
      </c>
      <c r="Z19" s="90">
        <f>(1/UIpct)*((blpkm*IFaf*(AF!Z19*Z$2-AF!$D19*$D$2)+blpkmrtf*IFrtf*(RTF!Z19*Z$4-RTF!$D19*$D$4))*IF(WT="WTA",shortWTA,shortWTP)+(blpkm*IFaf*(AF!Z19*(1-Z$2)-AF!$D19*(1-$D$2))+blpkmrtf*IFrtf*(RTF!Z19*(1-Z$4)-RTF!$D19*(1-$D$4)))*IF(WT="WTA",longWTA,longWTP))</f>
        <v>2.9862783250182834</v>
      </c>
      <c r="AA19" s="90">
        <f>(1/UIpct)*((blpkm*IFaf*(AF!AA19*AA$2-AF!$D19*$D$2)+blpkmrtf*IFrtf*(RTF!AA19*AA$4-RTF!$D19*$D$4))*IF(WT="WTA",shortWTA,shortWTP)+(blpkm*IFaf*(AF!AA19*(1-AA$2)-AF!$D19*(1-$D$2))+blpkmrtf*IFrtf*(RTF!AA19*(1-AA$4)-RTF!$D19*(1-$D$4)))*IF(WT="WTA",longWTA,longWTP))</f>
        <v>6.7654600139719374</v>
      </c>
      <c r="AB19" s="90">
        <f>(1/UIpct)*((blpkm*IFaf*(AF!AB19*AB$2-AF!$D19*$D$2)+blpkmrtf*IFrtf*(RTF!AB19*AB$4-RTF!$D19*$D$4))*IF(WT="WTA",shortWTA,shortWTP)+(blpkm*IFaf*(AF!AB19*(1-AB$2)-AF!$D19*(1-$D$2))+blpkmrtf*IFrtf*(RTF!AB19*(1-AB$4)-RTF!$D19*(1-$D$4)))*IF(WT="WTA",longWTA,longWTP))</f>
        <v>0</v>
      </c>
      <c r="AC19" s="90">
        <f>(1/UIpct)*((blpkm*IFaf*(AF!AC19*AC$2-AF!$D19*$D$2)+blpkmrtf*IFrtf*(RTF!AC19*AC$4-RTF!$D19*$D$4))*IF(WT="WTA",shortWTA,shortWTP)+(blpkm*IFaf*(AF!AC19*(1-AC$2)-AF!$D19*(1-$D$2))+blpkmrtf*IFrtf*(RTF!AC19*(1-AC$4)-RTF!$D19*(1-$D$4)))*IF(WT="WTA",longWTA,longWTP))</f>
        <v>-2.3767896529165342</v>
      </c>
      <c r="AD19" s="90">
        <f>(1/UIpct)*((blpkm*IFaf*(AF!AD19*AD$2-AF!$D19*$D$2)+blpkmrtf*IFrtf*(RTF!AD19*AD$4-RTF!$D19*$D$4))*IF(WT="WTA",shortWTA,shortWTP)+(blpkm*IFaf*(AF!AD19*(1-AD$2)-AF!$D19*(1-$D$2))+blpkmrtf*IFrtf*(RTF!AD19*(1-AD$4)-RTF!$D19*(1-$D$4)))*IF(WT="WTA",longWTA,longWTP))</f>
        <v>-4.2823929773807281</v>
      </c>
      <c r="AE19" s="90">
        <f>(1/UIpct)*((blpkm*IFaf*(AF!AE19*AE$2-AF!$D19*$D$2)+blpkmrtf*IFrtf*(RTF!AE19*AE$4-RTF!$D19*$D$4))*IF(WT="WTA",shortWTA,shortWTP)+(blpkm*IFaf*(AF!AE19*(1-AE$2)-AF!$D19*(1-$D$2))+blpkmrtf*IFrtf*(RTF!AE19*(1-AE$4)-RTF!$D19*(1-$D$4)))*IF(WT="WTA",longWTA,longWTP))</f>
        <v>-5.8212368318136072</v>
      </c>
      <c r="AF19" s="90">
        <f>(1/UIpct)*((blpkm*IFaf*(AF!AF19*AF$2-AF!$D19*$D$2)+blpkmrtf*IFrtf*(RTF!AF19*AF$4-RTF!$D19*$D$4))*IF(WT="WTA",shortWTA,shortWTP)+(blpkm*IFaf*(AF!AF19*(1-AF$2)-AF!$D19*(1-$D$2))+blpkmrtf*IFrtf*(RTF!AF19*(1-AF$4)-RTF!$D19*(1-$D$4)))*IF(WT="WTA",longWTA,longWTP))</f>
        <v>2.9862783250182834</v>
      </c>
      <c r="AG19" s="90">
        <f>(1/UIpct)*((blpkm*IFaf*(AF!AG19*AG$2-AF!$D19*$D$2)+blpkmrtf*IFrtf*(RTF!AG19*AG$4-RTF!$D19*$D$4))*IF(WT="WTA",shortWTA,shortWTP)+(blpkm*IFaf*(AF!AG19*(1-AG$2)-AF!$D19*(1-$D$2))+blpkmrtf*IFrtf*(RTF!AG19*(1-AG$4)-RTF!$D19*(1-$D$4)))*IF(WT="WTA",longWTA,longWTP))</f>
        <v>6.7654600139719374</v>
      </c>
      <c r="AH19" s="90">
        <f>(1/UIpct)*((blpkm*IFaf*(AF!AH19*AH$2-AF!$D19*$D$2)+blpkmrtf*IFrtf*(RTF!AH19*AH$4-RTF!$D19*$D$4))*IF(WT="WTA",shortWTA,shortWTP)+(blpkm*IFaf*(AF!AH19*(1-AH$2)-AF!$D19*(1-$D$2))+blpkmrtf*IFrtf*(RTF!AH19*(1-AH$4)-RTF!$D19*(1-$D$4)))*IF(WT="WTA",longWTA,longWTP))</f>
        <v>0</v>
      </c>
      <c r="AI19" s="90">
        <f>(1/UIpct)*((blpkm*IFaf*(AF!AI19*AI$2-AF!$D19*$D$2)+blpkmrtf*IFrtf*(RTF!AI19*AI$4-RTF!$D19*$D$4))*IF(WT="WTA",shortWTA,shortWTP)+(blpkm*IFaf*(AF!AI19*(1-AI$2)-AF!$D19*(1-$D$2))+blpkmrtf*IFrtf*(RTF!AI19*(1-AI$4)-RTF!$D19*(1-$D$4)))*IF(WT="WTA",longWTA,longWTP))</f>
        <v>-2.3767896529165342</v>
      </c>
      <c r="AJ19" s="90">
        <f>(1/UIpct)*((blpkm*IFaf*(AF!AJ19*AJ$2-AF!$D19*$D$2)+blpkmrtf*IFrtf*(RTF!AJ19*AJ$4-RTF!$D19*$D$4))*IF(WT="WTA",shortWTA,shortWTP)+(blpkm*IFaf*(AF!AJ19*(1-AJ$2)-AF!$D19*(1-$D$2))+blpkmrtf*IFrtf*(RTF!AJ19*(1-AJ$4)-RTF!$D19*(1-$D$4)))*IF(WT="WTA",longWTA,longWTP))</f>
        <v>-4.2823929773807281</v>
      </c>
      <c r="AK19" s="90">
        <f>(1/UIpct)*((blpkm*IFaf*(AF!AK19*AK$2-AF!$D19*$D$2)+blpkmrtf*IFrtf*(RTF!AK19*AK$4-RTF!$D19*$D$4))*IF(WT="WTA",shortWTA,shortWTP)+(blpkm*IFaf*(AF!AK19*(1-AK$2)-AF!$D19*(1-$D$2))+blpkmrtf*IFrtf*(RTF!AK19*(1-AK$4)-RTF!$D19*(1-$D$4)))*IF(WT="WTA",longWTA,longWTP))</f>
        <v>-5.8212368318136072</v>
      </c>
      <c r="AL19" s="90">
        <f>(1/UIpct)*((blpkm*IFaf*(AF!AL19*AL$2-AF!$D19*$D$2)+blpkmrtf*IFrtf*(RTF!AL19*AL$4-RTF!$D19*$D$4))*IF(WT="WTA",shortWTA,shortWTP)+(blpkm*IFaf*(AF!AL19*(1-AL$2)-AF!$D19*(1-$D$2))+blpkmrtf*IFrtf*(RTF!AL19*(1-AL$4)-RTF!$D19*(1-$D$4)))*IF(WT="WTA",longWTA,longWTP))</f>
        <v>2.9862783250182834</v>
      </c>
      <c r="AM19" s="90">
        <f>(1/UIpct)*((blpkm*IFaf*(AF!AM19*AM$2-AF!$D19*$D$2)+blpkmrtf*IFrtf*(RTF!AM19*AM$4-RTF!$D19*$D$4))*IF(WT="WTA",shortWTA,shortWTP)+(blpkm*IFaf*(AF!AM19*(1-AM$2)-AF!$D19*(1-$D$2))+blpkmrtf*IFrtf*(RTF!AM19*(1-AM$4)-RTF!$D19*(1-$D$4)))*IF(WT="WTA",longWTA,longWTP))</f>
        <v>6.7654600139719374</v>
      </c>
      <c r="AN19" s="90">
        <f>(1/UIpct)*((blpkm*IFaf*(AF!AN19*AN$2-AF!$D19*$D$2)+blpkmrtf*IFrtf*(RTF!AN19*AN$4-RTF!$D19*$D$4))*IF(WT="WTA",shortWTA,shortWTP)+(blpkm*IFaf*(AF!AN19*(1-AN$2)-AF!$D19*(1-$D$2))+blpkmrtf*IFrtf*(RTF!AN19*(1-AN$4)-RTF!$D19*(1-$D$4)))*IF(WT="WTA",longWTA,longWTP))</f>
        <v>0</v>
      </c>
      <c r="AO19" s="90">
        <f>(1/UIpct)*((blpkm*IFaf*(AF!AO19*AO$2-AF!$D19*$D$2)+blpkmrtf*IFrtf*(RTF!AO19*AO$4-RTF!$D19*$D$4))*IF(WT="WTA",shortWTA,shortWTP)+(blpkm*IFaf*(AF!AO19*(1-AO$2)-AF!$D19*(1-$D$2))+blpkmrtf*IFrtf*(RTF!AO19*(1-AO$4)-RTF!$D19*(1-$D$4)))*IF(WT="WTA",longWTA,longWTP))</f>
        <v>-2.3767896529165342</v>
      </c>
      <c r="AP19" s="90">
        <f>(1/UIpct)*((blpkm*IFaf*(AF!AP19*AP$2-AF!$D19*$D$2)+blpkmrtf*IFrtf*(RTF!AP19*AP$4-RTF!$D19*$D$4))*IF(WT="WTA",shortWTA,shortWTP)+(blpkm*IFaf*(AF!AP19*(1-AP$2)-AF!$D19*(1-$D$2))+blpkmrtf*IFrtf*(RTF!AP19*(1-AP$4)-RTF!$D19*(1-$D$4)))*IF(WT="WTA",longWTA,longWTP))</f>
        <v>-4.2823929773807281</v>
      </c>
      <c r="AQ19" s="90">
        <f>(1/UIpct)*((blpkm*IFaf*(AF!AQ19*AQ$2-AF!$D19*$D$2)+blpkmrtf*IFrtf*(RTF!AQ19*AQ$4-RTF!$D19*$D$4))*IF(WT="WTA",shortWTA,shortWTP)+(blpkm*IFaf*(AF!AQ19*(1-AQ$2)-AF!$D19*(1-$D$2))+blpkmrtf*IFrtf*(RTF!AQ19*(1-AQ$4)-RTF!$D19*(1-$D$4)))*IF(WT="WTA",longWTA,longWTP))</f>
        <v>-5.8212368318136072</v>
      </c>
      <c r="AR19" s="90">
        <f>(1/UIpct)*((blpkm*IFaf*(AF!AR19*AR$2-AF!$D19*$D$2)+blpkmrtf*IFrtf*(RTF!AR19*AR$4-RTF!$D19*$D$4))*IF(WT="WTA",shortWTA,shortWTP)+(blpkm*IFaf*(AF!AR19*(1-AR$2)-AF!$D19*(1-$D$2))+blpkmrtf*IFrtf*(RTF!AR19*(1-AR$4)-RTF!$D19*(1-$D$4)))*IF(WT="WTA",longWTA,longWTP))</f>
        <v>2.9862783250182834</v>
      </c>
      <c r="AS19" s="90">
        <f>(1/UIpct)*((blpkm*IFaf*(AF!AS19*AS$2-AF!$D19*$D$2)+blpkmrtf*IFrtf*(RTF!AS19*AS$4-RTF!$D19*$D$4))*IF(WT="WTA",shortWTA,shortWTP)+(blpkm*IFaf*(AF!AS19*(1-AS$2)-AF!$D19*(1-$D$2))+blpkmrtf*IFrtf*(RTF!AS19*(1-AS$4)-RTF!$D19*(1-$D$4)))*IF(WT="WTA",longWTA,longWTP))</f>
        <v>6.7654600139719374</v>
      </c>
      <c r="AT19" s="90">
        <f>(1/UIpct)*((blpkm*IFaf*(AF!AT19*AT$2-AF!$D19*$D$2)+blpkmrtf*IFrtf*(RTF!AT19*AT$4-RTF!$D19*$D$4))*IF(WT="WTA",shortWTA,shortWTP)+(blpkm*IFaf*(AF!AT19*(1-AT$2)-AF!$D19*(1-$D$2))+blpkmrtf*IFrtf*(RTF!AT19*(1-AT$4)-RTF!$D19*(1-$D$4)))*IF(WT="WTA",longWTA,longWTP))</f>
        <v>0</v>
      </c>
      <c r="AU19" s="91" t="s">
        <v>78</v>
      </c>
      <c r="AV19" s="91"/>
      <c r="AW19" s="91"/>
    </row>
    <row r="20" spans="1:49" x14ac:dyDescent="0.25">
      <c r="A20" s="91">
        <f>social_cost!A20</f>
        <v>100</v>
      </c>
      <c r="B20" s="94">
        <f>social_cost!B20</f>
        <v>12115.388678923004</v>
      </c>
      <c r="C20" s="95">
        <f>social_cost!C20</f>
        <v>7.625</v>
      </c>
      <c r="D20" s="90">
        <f>(1/UIpct)*((blpkm*IFaf*(AF!D20*D$2-AF!$D20*$D$2)+blpkmrtf*IFrtf*(RTF!D20*D$4-RTF!$D20*$D$4))*IF(WT="WTA",shortWTA,shortWTP)+(blpkm*IFaf*(AF!D20*(1-D$2)-AF!$D20*(1-$D$2))+blpkmrtf*IFrtf*(RTF!D20*(1-D$4)-RTF!$D20*(1-$D$4)))*IF(WT="WTA",longWTA,longWTP))</f>
        <v>0</v>
      </c>
      <c r="E20" s="90">
        <f>(1/UIpct)*((blpkm*IFaf*(AF!E20*E$2-AF!$D20*$D$2)+blpkmrtf*IFrtf*(RTF!E20*E$4-RTF!$D20*$D$4))*IF(WT="WTA",shortWTA,shortWTP)+(blpkm*IFaf*(AF!E20*(1-E$2)-AF!$D20*(1-$D$2))+blpkmrtf*IFrtf*(RTF!E20*(1-E$4)-RTF!$D20*(1-$D$4)))*IF(WT="WTA",longWTA,longWTP))</f>
        <v>-2.3767896529165342</v>
      </c>
      <c r="F20" s="90">
        <f>(1/UIpct)*((blpkm*IFaf*(AF!F20*F$2-AF!$D20*$D$2)+blpkmrtf*IFrtf*(RTF!F20*F$4-RTF!$D20*$D$4))*IF(WT="WTA",shortWTA,shortWTP)+(blpkm*IFaf*(AF!F20*(1-F$2)-AF!$D20*(1-$D$2))+blpkmrtf*IFrtf*(RTF!F20*(1-F$4)-RTF!$D20*(1-$D$4)))*IF(WT="WTA",longWTA,longWTP))</f>
        <v>-4.2823929773807281</v>
      </c>
      <c r="G20" s="90">
        <f>(1/UIpct)*((blpkm*IFaf*(AF!G20*G$2-AF!$D20*$D$2)+blpkmrtf*IFrtf*(RTF!G20*G$4-RTF!$D20*$D$4))*IF(WT="WTA",shortWTA,shortWTP)+(blpkm*IFaf*(AF!G20*(1-G$2)-AF!$D20*(1-$D$2))+blpkmrtf*IFrtf*(RTF!G20*(1-G$4)-RTF!$D20*(1-$D$4)))*IF(WT="WTA",longWTA,longWTP))</f>
        <v>-5.8212368318136072</v>
      </c>
      <c r="H20" s="90">
        <f>(1/UIpct)*((blpkm*IFaf*(AF!H20*H$2-AF!$D20*$D$2)+blpkmrtf*IFrtf*(RTF!H20*H$4-RTF!$D20*$D$4))*IF(WT="WTA",shortWTA,shortWTP)+(blpkm*IFaf*(AF!H20*(1-H$2)-AF!$D20*(1-$D$2))+blpkmrtf*IFrtf*(RTF!H20*(1-H$4)-RTF!$D20*(1-$D$4)))*IF(WT="WTA",longWTA,longWTP))</f>
        <v>2.9862783250182834</v>
      </c>
      <c r="I20" s="90">
        <f>(1/UIpct)*((blpkm*IFaf*(AF!I20*I$2-AF!$D20*$D$2)+blpkmrtf*IFrtf*(RTF!I20*I$4-RTF!$D20*$D$4))*IF(WT="WTA",shortWTA,shortWTP)+(blpkm*IFaf*(AF!I20*(1-I$2)-AF!$D20*(1-$D$2))+blpkmrtf*IFrtf*(RTF!I20*(1-I$4)-RTF!$D20*(1-$D$4)))*IF(WT="WTA",longWTA,longWTP))</f>
        <v>6.7654600139719374</v>
      </c>
      <c r="J20" s="90">
        <f>(1/UIpct)*((blpkm*IFaf*(AF!J20*J$2-AF!$D20*$D$2)+blpkmrtf*IFrtf*(RTF!J20*J$4-RTF!$D20*$D$4))*IF(WT="WTA",shortWTA,shortWTP)+(blpkm*IFaf*(AF!J20*(1-J$2)-AF!$D20*(1-$D$2))+blpkmrtf*IFrtf*(RTF!J20*(1-J$4)-RTF!$D20*(1-$D$4)))*IF(WT="WTA",longWTA,longWTP))</f>
        <v>11.579536051505768</v>
      </c>
      <c r="K20" s="90">
        <f>(1/UIpct)*((blpkm*IFaf*(AF!K20*K$2-AF!$D20*$D$2)+blpkmrtf*IFrtf*(RTF!K20*K$4-RTF!$D20*$D$4))*IF(WT="WTA",shortWTA,shortWTP)+(blpkm*IFaf*(AF!K20*(1-K$2)-AF!$D20*(1-$D$2))+blpkmrtf*IFrtf*(RTF!K20*(1-K$4)-RTF!$D20*(1-$D$4)))*IF(WT="WTA",longWTA,longWTP))</f>
        <v>-2.3767896529165342</v>
      </c>
      <c r="L20" s="90">
        <f>(1/UIpct)*((blpkm*IFaf*(AF!L20*L$2-AF!$D20*$D$2)+blpkmrtf*IFrtf*(RTF!L20*L$4-RTF!$D20*$D$4))*IF(WT="WTA",shortWTA,shortWTP)+(blpkm*IFaf*(AF!L20*(1-L$2)-AF!$D20*(1-$D$2))+blpkmrtf*IFrtf*(RTF!L20*(1-L$4)-RTF!$D20*(1-$D$4)))*IF(WT="WTA",longWTA,longWTP))</f>
        <v>-4.2823929773807281</v>
      </c>
      <c r="M20" s="90">
        <f>(1/UIpct)*((blpkm*IFaf*(AF!M20*M$2-AF!$D20*$D$2)+blpkmrtf*IFrtf*(RTF!M20*M$4-RTF!$D20*$D$4))*IF(WT="WTA",shortWTA,shortWTP)+(blpkm*IFaf*(AF!M20*(1-M$2)-AF!$D20*(1-$D$2))+blpkmrtf*IFrtf*(RTF!M20*(1-M$4)-RTF!$D20*(1-$D$4)))*IF(WT="WTA",longWTA,longWTP))</f>
        <v>-5.8212368318136072</v>
      </c>
      <c r="N20" s="90">
        <f>(1/UIpct)*((blpkm*IFaf*(AF!N20*N$2-AF!$D20*$D$2)+blpkmrtf*IFrtf*(RTF!N20*N$4-RTF!$D20*$D$4))*IF(WT="WTA",shortWTA,shortWTP)+(blpkm*IFaf*(AF!N20*(1-N$2)-AF!$D20*(1-$D$2))+blpkmrtf*IFrtf*(RTF!N20*(1-N$4)-RTF!$D20*(1-$D$4)))*IF(WT="WTA",longWTA,longWTP))</f>
        <v>2.9862783250182834</v>
      </c>
      <c r="O20" s="90">
        <f>(1/UIpct)*((blpkm*IFaf*(AF!O20*O$2-AF!$D20*$D$2)+blpkmrtf*IFrtf*(RTF!O20*O$4-RTF!$D20*$D$4))*IF(WT="WTA",shortWTA,shortWTP)+(blpkm*IFaf*(AF!O20*(1-O$2)-AF!$D20*(1-$D$2))+blpkmrtf*IFrtf*(RTF!O20*(1-O$4)-RTF!$D20*(1-$D$4)))*IF(WT="WTA",longWTA,longWTP))</f>
        <v>6.7654600139719374</v>
      </c>
      <c r="P20" s="90">
        <f>(1/UIpct)*((blpkm*IFaf*(AF!P20*P$2-AF!$D20*$D$2)+blpkmrtf*IFrtf*(RTF!P20*P$4-RTF!$D20*$D$4))*IF(WT="WTA",shortWTA,shortWTP)+(blpkm*IFaf*(AF!P20*(1-P$2)-AF!$D20*(1-$D$2))+blpkmrtf*IFrtf*(RTF!P20*(1-P$4)-RTF!$D20*(1-$D$4)))*IF(WT="WTA",longWTA,longWTP))</f>
        <v>0</v>
      </c>
      <c r="Q20" s="90">
        <f>(1/UIpct)*((blpkm*IFaf*(AF!Q20*Q$2-AF!$D20*$D$2)+blpkmrtf*IFrtf*(RTF!Q20*Q$4-RTF!$D20*$D$4))*IF(WT="WTA",shortWTA,shortWTP)+(blpkm*IFaf*(AF!Q20*(1-Q$2)-AF!$D20*(1-$D$2))+blpkmrtf*IFrtf*(RTF!Q20*(1-Q$4)-RTF!$D20*(1-$D$4)))*IF(WT="WTA",longWTA,longWTP))</f>
        <v>-2.3767896529165342</v>
      </c>
      <c r="R20" s="90">
        <f>(1/UIpct)*((blpkm*IFaf*(AF!R20*R$2-AF!$D20*$D$2)+blpkmrtf*IFrtf*(RTF!R20*R$4-RTF!$D20*$D$4))*IF(WT="WTA",shortWTA,shortWTP)+(blpkm*IFaf*(AF!R20*(1-R$2)-AF!$D20*(1-$D$2))+blpkmrtf*IFrtf*(RTF!R20*(1-R$4)-RTF!$D20*(1-$D$4)))*IF(WT="WTA",longWTA,longWTP))</f>
        <v>-4.2823929773807281</v>
      </c>
      <c r="S20" s="90">
        <f>(1/UIpct)*((blpkm*IFaf*(AF!S20*S$2-AF!$D20*$D$2)+blpkmrtf*IFrtf*(RTF!S20*S$4-RTF!$D20*$D$4))*IF(WT="WTA",shortWTA,shortWTP)+(blpkm*IFaf*(AF!S20*(1-S$2)-AF!$D20*(1-$D$2))+blpkmrtf*IFrtf*(RTF!S20*(1-S$4)-RTF!$D20*(1-$D$4)))*IF(WT="WTA",longWTA,longWTP))</f>
        <v>-5.8212368318136072</v>
      </c>
      <c r="T20" s="90">
        <f>(1/UIpct)*((blpkm*IFaf*(AF!T20*T$2-AF!$D20*$D$2)+blpkmrtf*IFrtf*(RTF!T20*T$4-RTF!$D20*$D$4))*IF(WT="WTA",shortWTA,shortWTP)+(blpkm*IFaf*(AF!T20*(1-T$2)-AF!$D20*(1-$D$2))+blpkmrtf*IFrtf*(RTF!T20*(1-T$4)-RTF!$D20*(1-$D$4)))*IF(WT="WTA",longWTA,longWTP))</f>
        <v>2.9862783250182834</v>
      </c>
      <c r="U20" s="90">
        <f>(1/UIpct)*((blpkm*IFaf*(AF!U20*U$2-AF!$D20*$D$2)+blpkmrtf*IFrtf*(RTF!U20*U$4-RTF!$D20*$D$4))*IF(WT="WTA",shortWTA,shortWTP)+(blpkm*IFaf*(AF!U20*(1-U$2)-AF!$D20*(1-$D$2))+blpkmrtf*IFrtf*(RTF!U20*(1-U$4)-RTF!$D20*(1-$D$4)))*IF(WT="WTA",longWTA,longWTP))</f>
        <v>6.7654600139719374</v>
      </c>
      <c r="V20" s="90">
        <f>(1/UIpct)*((blpkm*IFaf*(AF!V20*V$2-AF!$D20*$D$2)+blpkmrtf*IFrtf*(RTF!V20*V$4-RTF!$D20*$D$4))*IF(WT="WTA",shortWTA,shortWTP)+(blpkm*IFaf*(AF!V20*(1-V$2)-AF!$D20*(1-$D$2))+blpkmrtf*IFrtf*(RTF!V20*(1-V$4)-RTF!$D20*(1-$D$4)))*IF(WT="WTA",longWTA,longWTP))</f>
        <v>0</v>
      </c>
      <c r="W20" s="90">
        <f>(1/UIpct)*((blpkm*IFaf*(AF!W20*W$2-AF!$D20*$D$2)+blpkmrtf*IFrtf*(RTF!W20*W$4-RTF!$D20*$D$4))*IF(WT="WTA",shortWTA,shortWTP)+(blpkm*IFaf*(AF!W20*(1-W$2)-AF!$D20*(1-$D$2))+blpkmrtf*IFrtf*(RTF!W20*(1-W$4)-RTF!$D20*(1-$D$4)))*IF(WT="WTA",longWTA,longWTP))</f>
        <v>-2.3767896529165342</v>
      </c>
      <c r="X20" s="90">
        <f>(1/UIpct)*((blpkm*IFaf*(AF!X20*X$2-AF!$D20*$D$2)+blpkmrtf*IFrtf*(RTF!X20*X$4-RTF!$D20*$D$4))*IF(WT="WTA",shortWTA,shortWTP)+(blpkm*IFaf*(AF!X20*(1-X$2)-AF!$D20*(1-$D$2))+blpkmrtf*IFrtf*(RTF!X20*(1-X$4)-RTF!$D20*(1-$D$4)))*IF(WT="WTA",longWTA,longWTP))</f>
        <v>-4.2823929773807281</v>
      </c>
      <c r="Y20" s="90">
        <f>(1/UIpct)*((blpkm*IFaf*(AF!Y20*Y$2-AF!$D20*$D$2)+blpkmrtf*IFrtf*(RTF!Y20*Y$4-RTF!$D20*$D$4))*IF(WT="WTA",shortWTA,shortWTP)+(blpkm*IFaf*(AF!Y20*(1-Y$2)-AF!$D20*(1-$D$2))+blpkmrtf*IFrtf*(RTF!Y20*(1-Y$4)-RTF!$D20*(1-$D$4)))*IF(WT="WTA",longWTA,longWTP))</f>
        <v>-5.8212368318136072</v>
      </c>
      <c r="Z20" s="90">
        <f>(1/UIpct)*((blpkm*IFaf*(AF!Z20*Z$2-AF!$D20*$D$2)+blpkmrtf*IFrtf*(RTF!Z20*Z$4-RTF!$D20*$D$4))*IF(WT="WTA",shortWTA,shortWTP)+(blpkm*IFaf*(AF!Z20*(1-Z$2)-AF!$D20*(1-$D$2))+blpkmrtf*IFrtf*(RTF!Z20*(1-Z$4)-RTF!$D20*(1-$D$4)))*IF(WT="WTA",longWTA,longWTP))</f>
        <v>2.9862783250182834</v>
      </c>
      <c r="AA20" s="90">
        <f>(1/UIpct)*((blpkm*IFaf*(AF!AA20*AA$2-AF!$D20*$D$2)+blpkmrtf*IFrtf*(RTF!AA20*AA$4-RTF!$D20*$D$4))*IF(WT="WTA",shortWTA,shortWTP)+(blpkm*IFaf*(AF!AA20*(1-AA$2)-AF!$D20*(1-$D$2))+blpkmrtf*IFrtf*(RTF!AA20*(1-AA$4)-RTF!$D20*(1-$D$4)))*IF(WT="WTA",longWTA,longWTP))</f>
        <v>6.7654600139719374</v>
      </c>
      <c r="AB20" s="90">
        <f>(1/UIpct)*((blpkm*IFaf*(AF!AB20*AB$2-AF!$D20*$D$2)+blpkmrtf*IFrtf*(RTF!AB20*AB$4-RTF!$D20*$D$4))*IF(WT="WTA",shortWTA,shortWTP)+(blpkm*IFaf*(AF!AB20*(1-AB$2)-AF!$D20*(1-$D$2))+blpkmrtf*IFrtf*(RTF!AB20*(1-AB$4)-RTF!$D20*(1-$D$4)))*IF(WT="WTA",longWTA,longWTP))</f>
        <v>0</v>
      </c>
      <c r="AC20" s="90">
        <f>(1/UIpct)*((blpkm*IFaf*(AF!AC20*AC$2-AF!$D20*$D$2)+blpkmrtf*IFrtf*(RTF!AC20*AC$4-RTF!$D20*$D$4))*IF(WT="WTA",shortWTA,shortWTP)+(blpkm*IFaf*(AF!AC20*(1-AC$2)-AF!$D20*(1-$D$2))+blpkmrtf*IFrtf*(RTF!AC20*(1-AC$4)-RTF!$D20*(1-$D$4)))*IF(WT="WTA",longWTA,longWTP))</f>
        <v>-2.3767896529165342</v>
      </c>
      <c r="AD20" s="90">
        <f>(1/UIpct)*((blpkm*IFaf*(AF!AD20*AD$2-AF!$D20*$D$2)+blpkmrtf*IFrtf*(RTF!AD20*AD$4-RTF!$D20*$D$4))*IF(WT="WTA",shortWTA,shortWTP)+(blpkm*IFaf*(AF!AD20*(1-AD$2)-AF!$D20*(1-$D$2))+blpkmrtf*IFrtf*(RTF!AD20*(1-AD$4)-RTF!$D20*(1-$D$4)))*IF(WT="WTA",longWTA,longWTP))</f>
        <v>-4.2823929773807281</v>
      </c>
      <c r="AE20" s="90">
        <f>(1/UIpct)*((blpkm*IFaf*(AF!AE20*AE$2-AF!$D20*$D$2)+blpkmrtf*IFrtf*(RTF!AE20*AE$4-RTF!$D20*$D$4))*IF(WT="WTA",shortWTA,shortWTP)+(blpkm*IFaf*(AF!AE20*(1-AE$2)-AF!$D20*(1-$D$2))+blpkmrtf*IFrtf*(RTF!AE20*(1-AE$4)-RTF!$D20*(1-$D$4)))*IF(WT="WTA",longWTA,longWTP))</f>
        <v>-5.8212368318136072</v>
      </c>
      <c r="AF20" s="90">
        <f>(1/UIpct)*((blpkm*IFaf*(AF!AF20*AF$2-AF!$D20*$D$2)+blpkmrtf*IFrtf*(RTF!AF20*AF$4-RTF!$D20*$D$4))*IF(WT="WTA",shortWTA,shortWTP)+(blpkm*IFaf*(AF!AF20*(1-AF$2)-AF!$D20*(1-$D$2))+blpkmrtf*IFrtf*(RTF!AF20*(1-AF$4)-RTF!$D20*(1-$D$4)))*IF(WT="WTA",longWTA,longWTP))</f>
        <v>2.9862783250182834</v>
      </c>
      <c r="AG20" s="90">
        <f>(1/UIpct)*((blpkm*IFaf*(AF!AG20*AG$2-AF!$D20*$D$2)+blpkmrtf*IFrtf*(RTF!AG20*AG$4-RTF!$D20*$D$4))*IF(WT="WTA",shortWTA,shortWTP)+(blpkm*IFaf*(AF!AG20*(1-AG$2)-AF!$D20*(1-$D$2))+blpkmrtf*IFrtf*(RTF!AG20*(1-AG$4)-RTF!$D20*(1-$D$4)))*IF(WT="WTA",longWTA,longWTP))</f>
        <v>6.7654600139719374</v>
      </c>
      <c r="AH20" s="90">
        <f>(1/UIpct)*((blpkm*IFaf*(AF!AH20*AH$2-AF!$D20*$D$2)+blpkmrtf*IFrtf*(RTF!AH20*AH$4-RTF!$D20*$D$4))*IF(WT="WTA",shortWTA,shortWTP)+(blpkm*IFaf*(AF!AH20*(1-AH$2)-AF!$D20*(1-$D$2))+blpkmrtf*IFrtf*(RTF!AH20*(1-AH$4)-RTF!$D20*(1-$D$4)))*IF(WT="WTA",longWTA,longWTP))</f>
        <v>0</v>
      </c>
      <c r="AI20" s="90">
        <f>(1/UIpct)*((blpkm*IFaf*(AF!AI20*AI$2-AF!$D20*$D$2)+blpkmrtf*IFrtf*(RTF!AI20*AI$4-RTF!$D20*$D$4))*IF(WT="WTA",shortWTA,shortWTP)+(blpkm*IFaf*(AF!AI20*(1-AI$2)-AF!$D20*(1-$D$2))+blpkmrtf*IFrtf*(RTF!AI20*(1-AI$4)-RTF!$D20*(1-$D$4)))*IF(WT="WTA",longWTA,longWTP))</f>
        <v>-2.3767896529165342</v>
      </c>
      <c r="AJ20" s="90">
        <f>(1/UIpct)*((blpkm*IFaf*(AF!AJ20*AJ$2-AF!$D20*$D$2)+blpkmrtf*IFrtf*(RTF!AJ20*AJ$4-RTF!$D20*$D$4))*IF(WT="WTA",shortWTA,shortWTP)+(blpkm*IFaf*(AF!AJ20*(1-AJ$2)-AF!$D20*(1-$D$2))+blpkmrtf*IFrtf*(RTF!AJ20*(1-AJ$4)-RTF!$D20*(1-$D$4)))*IF(WT="WTA",longWTA,longWTP))</f>
        <v>-4.2823929773807281</v>
      </c>
      <c r="AK20" s="90">
        <f>(1/UIpct)*((blpkm*IFaf*(AF!AK20*AK$2-AF!$D20*$D$2)+blpkmrtf*IFrtf*(RTF!AK20*AK$4-RTF!$D20*$D$4))*IF(WT="WTA",shortWTA,shortWTP)+(blpkm*IFaf*(AF!AK20*(1-AK$2)-AF!$D20*(1-$D$2))+blpkmrtf*IFrtf*(RTF!AK20*(1-AK$4)-RTF!$D20*(1-$D$4)))*IF(WT="WTA",longWTA,longWTP))</f>
        <v>-5.8212368318136072</v>
      </c>
      <c r="AL20" s="90">
        <f>(1/UIpct)*((blpkm*IFaf*(AF!AL20*AL$2-AF!$D20*$D$2)+blpkmrtf*IFrtf*(RTF!AL20*AL$4-RTF!$D20*$D$4))*IF(WT="WTA",shortWTA,shortWTP)+(blpkm*IFaf*(AF!AL20*(1-AL$2)-AF!$D20*(1-$D$2))+blpkmrtf*IFrtf*(RTF!AL20*(1-AL$4)-RTF!$D20*(1-$D$4)))*IF(WT="WTA",longWTA,longWTP))</f>
        <v>2.9862783250182834</v>
      </c>
      <c r="AM20" s="90">
        <f>(1/UIpct)*((blpkm*IFaf*(AF!AM20*AM$2-AF!$D20*$D$2)+blpkmrtf*IFrtf*(RTF!AM20*AM$4-RTF!$D20*$D$4))*IF(WT="WTA",shortWTA,shortWTP)+(blpkm*IFaf*(AF!AM20*(1-AM$2)-AF!$D20*(1-$D$2))+blpkmrtf*IFrtf*(RTF!AM20*(1-AM$4)-RTF!$D20*(1-$D$4)))*IF(WT="WTA",longWTA,longWTP))</f>
        <v>6.7654600139719374</v>
      </c>
      <c r="AN20" s="90">
        <f>(1/UIpct)*((blpkm*IFaf*(AF!AN20*AN$2-AF!$D20*$D$2)+blpkmrtf*IFrtf*(RTF!AN20*AN$4-RTF!$D20*$D$4))*IF(WT="WTA",shortWTA,shortWTP)+(blpkm*IFaf*(AF!AN20*(1-AN$2)-AF!$D20*(1-$D$2))+blpkmrtf*IFrtf*(RTF!AN20*(1-AN$4)-RTF!$D20*(1-$D$4)))*IF(WT="WTA",longWTA,longWTP))</f>
        <v>0</v>
      </c>
      <c r="AO20" s="90">
        <f>(1/UIpct)*((blpkm*IFaf*(AF!AO20*AO$2-AF!$D20*$D$2)+blpkmrtf*IFrtf*(RTF!AO20*AO$4-RTF!$D20*$D$4))*IF(WT="WTA",shortWTA,shortWTP)+(blpkm*IFaf*(AF!AO20*(1-AO$2)-AF!$D20*(1-$D$2))+blpkmrtf*IFrtf*(RTF!AO20*(1-AO$4)-RTF!$D20*(1-$D$4)))*IF(WT="WTA",longWTA,longWTP))</f>
        <v>-2.3767896529165342</v>
      </c>
      <c r="AP20" s="90">
        <f>(1/UIpct)*((blpkm*IFaf*(AF!AP20*AP$2-AF!$D20*$D$2)+blpkmrtf*IFrtf*(RTF!AP20*AP$4-RTF!$D20*$D$4))*IF(WT="WTA",shortWTA,shortWTP)+(blpkm*IFaf*(AF!AP20*(1-AP$2)-AF!$D20*(1-$D$2))+blpkmrtf*IFrtf*(RTF!AP20*(1-AP$4)-RTF!$D20*(1-$D$4)))*IF(WT="WTA",longWTA,longWTP))</f>
        <v>-4.2823929773807281</v>
      </c>
      <c r="AQ20" s="90">
        <f>(1/UIpct)*((blpkm*IFaf*(AF!AQ20*AQ$2-AF!$D20*$D$2)+blpkmrtf*IFrtf*(RTF!AQ20*AQ$4-RTF!$D20*$D$4))*IF(WT="WTA",shortWTA,shortWTP)+(blpkm*IFaf*(AF!AQ20*(1-AQ$2)-AF!$D20*(1-$D$2))+blpkmrtf*IFrtf*(RTF!AQ20*(1-AQ$4)-RTF!$D20*(1-$D$4)))*IF(WT="WTA",longWTA,longWTP))</f>
        <v>-5.8212368318136072</v>
      </c>
      <c r="AR20" s="90">
        <f>(1/UIpct)*((blpkm*IFaf*(AF!AR20*AR$2-AF!$D20*$D$2)+blpkmrtf*IFrtf*(RTF!AR20*AR$4-RTF!$D20*$D$4))*IF(WT="WTA",shortWTA,shortWTP)+(blpkm*IFaf*(AF!AR20*(1-AR$2)-AF!$D20*(1-$D$2))+blpkmrtf*IFrtf*(RTF!AR20*(1-AR$4)-RTF!$D20*(1-$D$4)))*IF(WT="WTA",longWTA,longWTP))</f>
        <v>2.9862783250182834</v>
      </c>
      <c r="AS20" s="90">
        <f>(1/UIpct)*((blpkm*IFaf*(AF!AS20*AS$2-AF!$D20*$D$2)+blpkmrtf*IFrtf*(RTF!AS20*AS$4-RTF!$D20*$D$4))*IF(WT="WTA",shortWTA,shortWTP)+(blpkm*IFaf*(AF!AS20*(1-AS$2)-AF!$D20*(1-$D$2))+blpkmrtf*IFrtf*(RTF!AS20*(1-AS$4)-RTF!$D20*(1-$D$4)))*IF(WT="WTA",longWTA,longWTP))</f>
        <v>6.7654600139719374</v>
      </c>
      <c r="AT20" s="90">
        <f>(1/UIpct)*((blpkm*IFaf*(AF!AT20*AT$2-AF!$D20*$D$2)+blpkmrtf*IFrtf*(RTF!AT20*AT$4-RTF!$D20*$D$4))*IF(WT="WTA",shortWTA,shortWTP)+(blpkm*IFaf*(AF!AT20*(1-AT$2)-AF!$D20*(1-$D$2))+blpkmrtf*IFrtf*(RTF!AT20*(1-AT$4)-RTF!$D20*(1-$D$4)))*IF(WT="WTA",longWTA,longWTP))</f>
        <v>0</v>
      </c>
      <c r="AU20" s="91" t="s">
        <v>78</v>
      </c>
      <c r="AV20" s="91"/>
      <c r="AW20" s="91"/>
    </row>
    <row r="21" spans="1:49" x14ac:dyDescent="0.25">
      <c r="A21" s="91">
        <f>social_cost!A21</f>
        <v>110</v>
      </c>
      <c r="B21" s="94">
        <f>social_cost!B21</f>
        <v>0.86656347164415093</v>
      </c>
      <c r="C21" s="95">
        <f>social_cost!C21</f>
        <v>9.2262500000000003</v>
      </c>
      <c r="D21" s="90">
        <f>(1/UIpct)*((blpkm*IFaf*(AF!D21*D$2-AF!$D21*$D$2)+blpkmrtf*IFrtf*(RTF!D21*D$4-RTF!$D21*$D$4))*IF(WT="WTA",shortWTA,shortWTP)+(blpkm*IFaf*(AF!D21*(1-D$2)-AF!$D21*(1-$D$2))+blpkmrtf*IFrtf*(RTF!D21*(1-D$4)-RTF!$D21*(1-$D$4)))*IF(WT="WTA",longWTA,longWTP))</f>
        <v>0</v>
      </c>
      <c r="E21" s="90">
        <f>(1/UIpct)*((blpkm*IFaf*(AF!E21*E$2-AF!$D21*$D$2)+blpkmrtf*IFrtf*(RTF!E21*E$4-RTF!$D21*$D$4))*IF(WT="WTA",shortWTA,shortWTP)+(blpkm*IFaf*(AF!E21*(1-E$2)-AF!$D21*(1-$D$2))+blpkmrtf*IFrtf*(RTF!E21*(1-E$4)-RTF!$D21*(1-$D$4)))*IF(WT="WTA",longWTA,longWTP))</f>
        <v>-2.3767896529165342</v>
      </c>
      <c r="F21" s="90">
        <f>(1/UIpct)*((blpkm*IFaf*(AF!F21*F$2-AF!$D21*$D$2)+blpkmrtf*IFrtf*(RTF!F21*F$4-RTF!$D21*$D$4))*IF(WT="WTA",shortWTA,shortWTP)+(blpkm*IFaf*(AF!F21*(1-F$2)-AF!$D21*(1-$D$2))+blpkmrtf*IFrtf*(RTF!F21*(1-F$4)-RTF!$D21*(1-$D$4)))*IF(WT="WTA",longWTA,longWTP))</f>
        <v>-4.2823929773807281</v>
      </c>
      <c r="G21" s="90">
        <f>(1/UIpct)*((blpkm*IFaf*(AF!G21*G$2-AF!$D21*$D$2)+blpkmrtf*IFrtf*(RTF!G21*G$4-RTF!$D21*$D$4))*IF(WT="WTA",shortWTA,shortWTP)+(blpkm*IFaf*(AF!G21*(1-G$2)-AF!$D21*(1-$D$2))+blpkmrtf*IFrtf*(RTF!G21*(1-G$4)-RTF!$D21*(1-$D$4)))*IF(WT="WTA",longWTA,longWTP))</f>
        <v>-5.8212368318136072</v>
      </c>
      <c r="H21" s="90">
        <f>(1/UIpct)*((blpkm*IFaf*(AF!H21*H$2-AF!$D21*$D$2)+blpkmrtf*IFrtf*(RTF!H21*H$4-RTF!$D21*$D$4))*IF(WT="WTA",shortWTA,shortWTP)+(blpkm*IFaf*(AF!H21*(1-H$2)-AF!$D21*(1-$D$2))+blpkmrtf*IFrtf*(RTF!H21*(1-H$4)-RTF!$D21*(1-$D$4)))*IF(WT="WTA",longWTA,longWTP))</f>
        <v>2.9862783250182834</v>
      </c>
      <c r="I21" s="90">
        <f>(1/UIpct)*((blpkm*IFaf*(AF!I21*I$2-AF!$D21*$D$2)+blpkmrtf*IFrtf*(RTF!I21*I$4-RTF!$D21*$D$4))*IF(WT="WTA",shortWTA,shortWTP)+(blpkm*IFaf*(AF!I21*(1-I$2)-AF!$D21*(1-$D$2))+blpkmrtf*IFrtf*(RTF!I21*(1-I$4)-RTF!$D21*(1-$D$4)))*IF(WT="WTA",longWTA,longWTP))</f>
        <v>6.7654600139719374</v>
      </c>
      <c r="J21" s="90">
        <f>(1/UIpct)*((blpkm*IFaf*(AF!J21*J$2-AF!$D21*$D$2)+blpkmrtf*IFrtf*(RTF!J21*J$4-RTF!$D21*$D$4))*IF(WT="WTA",shortWTA,shortWTP)+(blpkm*IFaf*(AF!J21*(1-J$2)-AF!$D21*(1-$D$2))+blpkmrtf*IFrtf*(RTF!J21*(1-J$4)-RTF!$D21*(1-$D$4)))*IF(WT="WTA",longWTA,longWTP))</f>
        <v>11.579536051505768</v>
      </c>
      <c r="K21" s="90">
        <f>(1/UIpct)*((blpkm*IFaf*(AF!K21*K$2-AF!$D21*$D$2)+blpkmrtf*IFrtf*(RTF!K21*K$4-RTF!$D21*$D$4))*IF(WT="WTA",shortWTA,shortWTP)+(blpkm*IFaf*(AF!K21*(1-K$2)-AF!$D21*(1-$D$2))+blpkmrtf*IFrtf*(RTF!K21*(1-K$4)-RTF!$D21*(1-$D$4)))*IF(WT="WTA",longWTA,longWTP))</f>
        <v>-2.3767896529165342</v>
      </c>
      <c r="L21" s="90">
        <f>(1/UIpct)*((blpkm*IFaf*(AF!L21*L$2-AF!$D21*$D$2)+blpkmrtf*IFrtf*(RTF!L21*L$4-RTF!$D21*$D$4))*IF(WT="WTA",shortWTA,shortWTP)+(blpkm*IFaf*(AF!L21*(1-L$2)-AF!$D21*(1-$D$2))+blpkmrtf*IFrtf*(RTF!L21*(1-L$4)-RTF!$D21*(1-$D$4)))*IF(WT="WTA",longWTA,longWTP))</f>
        <v>-4.2823929773807281</v>
      </c>
      <c r="M21" s="90">
        <f>(1/UIpct)*((blpkm*IFaf*(AF!M21*M$2-AF!$D21*$D$2)+blpkmrtf*IFrtf*(RTF!M21*M$4-RTF!$D21*$D$4))*IF(WT="WTA",shortWTA,shortWTP)+(blpkm*IFaf*(AF!M21*(1-M$2)-AF!$D21*(1-$D$2))+blpkmrtf*IFrtf*(RTF!M21*(1-M$4)-RTF!$D21*(1-$D$4)))*IF(WT="WTA",longWTA,longWTP))</f>
        <v>-5.8212368318136072</v>
      </c>
      <c r="N21" s="90">
        <f>(1/UIpct)*((blpkm*IFaf*(AF!N21*N$2-AF!$D21*$D$2)+blpkmrtf*IFrtf*(RTF!N21*N$4-RTF!$D21*$D$4))*IF(WT="WTA",shortWTA,shortWTP)+(blpkm*IFaf*(AF!N21*(1-N$2)-AF!$D21*(1-$D$2))+blpkmrtf*IFrtf*(RTF!N21*(1-N$4)-RTF!$D21*(1-$D$4)))*IF(WT="WTA",longWTA,longWTP))</f>
        <v>2.9862783250182834</v>
      </c>
      <c r="O21" s="90">
        <f>(1/UIpct)*((blpkm*IFaf*(AF!O21*O$2-AF!$D21*$D$2)+blpkmrtf*IFrtf*(RTF!O21*O$4-RTF!$D21*$D$4))*IF(WT="WTA",shortWTA,shortWTP)+(blpkm*IFaf*(AF!O21*(1-O$2)-AF!$D21*(1-$D$2))+blpkmrtf*IFrtf*(RTF!O21*(1-O$4)-RTF!$D21*(1-$D$4)))*IF(WT="WTA",longWTA,longWTP))</f>
        <v>6.7654600139719374</v>
      </c>
      <c r="P21" s="90">
        <f>(1/UIpct)*((blpkm*IFaf*(AF!P21*P$2-AF!$D21*$D$2)+blpkmrtf*IFrtf*(RTF!P21*P$4-RTF!$D21*$D$4))*IF(WT="WTA",shortWTA,shortWTP)+(blpkm*IFaf*(AF!P21*(1-P$2)-AF!$D21*(1-$D$2))+blpkmrtf*IFrtf*(RTF!P21*(1-P$4)-RTF!$D21*(1-$D$4)))*IF(WT="WTA",longWTA,longWTP))</f>
        <v>0</v>
      </c>
      <c r="Q21" s="90">
        <f>(1/UIpct)*((blpkm*IFaf*(AF!Q21*Q$2-AF!$D21*$D$2)+blpkmrtf*IFrtf*(RTF!Q21*Q$4-RTF!$D21*$D$4))*IF(WT="WTA",shortWTA,shortWTP)+(blpkm*IFaf*(AF!Q21*(1-Q$2)-AF!$D21*(1-$D$2))+blpkmrtf*IFrtf*(RTF!Q21*(1-Q$4)-RTF!$D21*(1-$D$4)))*IF(WT="WTA",longWTA,longWTP))</f>
        <v>-2.3767896529165342</v>
      </c>
      <c r="R21" s="90">
        <f>(1/UIpct)*((blpkm*IFaf*(AF!R21*R$2-AF!$D21*$D$2)+blpkmrtf*IFrtf*(RTF!R21*R$4-RTF!$D21*$D$4))*IF(WT="WTA",shortWTA,shortWTP)+(blpkm*IFaf*(AF!R21*(1-R$2)-AF!$D21*(1-$D$2))+blpkmrtf*IFrtf*(RTF!R21*(1-R$4)-RTF!$D21*(1-$D$4)))*IF(WT="WTA",longWTA,longWTP))</f>
        <v>-4.2823929773807281</v>
      </c>
      <c r="S21" s="90">
        <f>(1/UIpct)*((blpkm*IFaf*(AF!S21*S$2-AF!$D21*$D$2)+blpkmrtf*IFrtf*(RTF!S21*S$4-RTF!$D21*$D$4))*IF(WT="WTA",shortWTA,shortWTP)+(blpkm*IFaf*(AF!S21*(1-S$2)-AF!$D21*(1-$D$2))+blpkmrtf*IFrtf*(RTF!S21*(1-S$4)-RTF!$D21*(1-$D$4)))*IF(WT="WTA",longWTA,longWTP))</f>
        <v>-5.8212368318136072</v>
      </c>
      <c r="T21" s="90">
        <f>(1/UIpct)*((blpkm*IFaf*(AF!T21*T$2-AF!$D21*$D$2)+blpkmrtf*IFrtf*(RTF!T21*T$4-RTF!$D21*$D$4))*IF(WT="WTA",shortWTA,shortWTP)+(blpkm*IFaf*(AF!T21*(1-T$2)-AF!$D21*(1-$D$2))+blpkmrtf*IFrtf*(RTF!T21*(1-T$4)-RTF!$D21*(1-$D$4)))*IF(WT="WTA",longWTA,longWTP))</f>
        <v>2.9862783250182834</v>
      </c>
      <c r="U21" s="90">
        <f>(1/UIpct)*((blpkm*IFaf*(AF!U21*U$2-AF!$D21*$D$2)+blpkmrtf*IFrtf*(RTF!U21*U$4-RTF!$D21*$D$4))*IF(WT="WTA",shortWTA,shortWTP)+(blpkm*IFaf*(AF!U21*(1-U$2)-AF!$D21*(1-$D$2))+blpkmrtf*IFrtf*(RTF!U21*(1-U$4)-RTF!$D21*(1-$D$4)))*IF(WT="WTA",longWTA,longWTP))</f>
        <v>6.7654600139719374</v>
      </c>
      <c r="V21" s="90">
        <f>(1/UIpct)*((blpkm*IFaf*(AF!V21*V$2-AF!$D21*$D$2)+blpkmrtf*IFrtf*(RTF!V21*V$4-RTF!$D21*$D$4))*IF(WT="WTA",shortWTA,shortWTP)+(blpkm*IFaf*(AF!V21*(1-V$2)-AF!$D21*(1-$D$2))+blpkmrtf*IFrtf*(RTF!V21*(1-V$4)-RTF!$D21*(1-$D$4)))*IF(WT="WTA",longWTA,longWTP))</f>
        <v>0</v>
      </c>
      <c r="W21" s="90">
        <f>(1/UIpct)*((blpkm*IFaf*(AF!W21*W$2-AF!$D21*$D$2)+blpkmrtf*IFrtf*(RTF!W21*W$4-RTF!$D21*$D$4))*IF(WT="WTA",shortWTA,shortWTP)+(blpkm*IFaf*(AF!W21*(1-W$2)-AF!$D21*(1-$D$2))+blpkmrtf*IFrtf*(RTF!W21*(1-W$4)-RTF!$D21*(1-$D$4)))*IF(WT="WTA",longWTA,longWTP))</f>
        <v>-2.3767896529165342</v>
      </c>
      <c r="X21" s="90">
        <f>(1/UIpct)*((blpkm*IFaf*(AF!X21*X$2-AF!$D21*$D$2)+blpkmrtf*IFrtf*(RTF!X21*X$4-RTF!$D21*$D$4))*IF(WT="WTA",shortWTA,shortWTP)+(blpkm*IFaf*(AF!X21*(1-X$2)-AF!$D21*(1-$D$2))+blpkmrtf*IFrtf*(RTF!X21*(1-X$4)-RTF!$D21*(1-$D$4)))*IF(WT="WTA",longWTA,longWTP))</f>
        <v>-4.2823929773807281</v>
      </c>
      <c r="Y21" s="90">
        <f>(1/UIpct)*((blpkm*IFaf*(AF!Y21*Y$2-AF!$D21*$D$2)+blpkmrtf*IFrtf*(RTF!Y21*Y$4-RTF!$D21*$D$4))*IF(WT="WTA",shortWTA,shortWTP)+(blpkm*IFaf*(AF!Y21*(1-Y$2)-AF!$D21*(1-$D$2))+blpkmrtf*IFrtf*(RTF!Y21*(1-Y$4)-RTF!$D21*(1-$D$4)))*IF(WT="WTA",longWTA,longWTP))</f>
        <v>-5.8212368318136072</v>
      </c>
      <c r="Z21" s="90">
        <f>(1/UIpct)*((blpkm*IFaf*(AF!Z21*Z$2-AF!$D21*$D$2)+blpkmrtf*IFrtf*(RTF!Z21*Z$4-RTF!$D21*$D$4))*IF(WT="WTA",shortWTA,shortWTP)+(blpkm*IFaf*(AF!Z21*(1-Z$2)-AF!$D21*(1-$D$2))+blpkmrtf*IFrtf*(RTF!Z21*(1-Z$4)-RTF!$D21*(1-$D$4)))*IF(WT="WTA",longWTA,longWTP))</f>
        <v>2.9862783250182834</v>
      </c>
      <c r="AA21" s="90">
        <f>(1/UIpct)*((blpkm*IFaf*(AF!AA21*AA$2-AF!$D21*$D$2)+blpkmrtf*IFrtf*(RTF!AA21*AA$4-RTF!$D21*$D$4))*IF(WT="WTA",shortWTA,shortWTP)+(blpkm*IFaf*(AF!AA21*(1-AA$2)-AF!$D21*(1-$D$2))+blpkmrtf*IFrtf*(RTF!AA21*(1-AA$4)-RTF!$D21*(1-$D$4)))*IF(WT="WTA",longWTA,longWTP))</f>
        <v>6.7654600139719374</v>
      </c>
      <c r="AB21" s="90">
        <f>(1/UIpct)*((blpkm*IFaf*(AF!AB21*AB$2-AF!$D21*$D$2)+blpkmrtf*IFrtf*(RTF!AB21*AB$4-RTF!$D21*$D$4))*IF(WT="WTA",shortWTA,shortWTP)+(blpkm*IFaf*(AF!AB21*(1-AB$2)-AF!$D21*(1-$D$2))+blpkmrtf*IFrtf*(RTF!AB21*(1-AB$4)-RTF!$D21*(1-$D$4)))*IF(WT="WTA",longWTA,longWTP))</f>
        <v>0</v>
      </c>
      <c r="AC21" s="90">
        <f>(1/UIpct)*((blpkm*IFaf*(AF!AC21*AC$2-AF!$D21*$D$2)+blpkmrtf*IFrtf*(RTF!AC21*AC$4-RTF!$D21*$D$4))*IF(WT="WTA",shortWTA,shortWTP)+(blpkm*IFaf*(AF!AC21*(1-AC$2)-AF!$D21*(1-$D$2))+blpkmrtf*IFrtf*(RTF!AC21*(1-AC$4)-RTF!$D21*(1-$D$4)))*IF(WT="WTA",longWTA,longWTP))</f>
        <v>-2.3767896529165342</v>
      </c>
      <c r="AD21" s="90">
        <f>(1/UIpct)*((blpkm*IFaf*(AF!AD21*AD$2-AF!$D21*$D$2)+blpkmrtf*IFrtf*(RTF!AD21*AD$4-RTF!$D21*$D$4))*IF(WT="WTA",shortWTA,shortWTP)+(blpkm*IFaf*(AF!AD21*(1-AD$2)-AF!$D21*(1-$D$2))+blpkmrtf*IFrtf*(RTF!AD21*(1-AD$4)-RTF!$D21*(1-$D$4)))*IF(WT="WTA",longWTA,longWTP))</f>
        <v>-4.2823929773807281</v>
      </c>
      <c r="AE21" s="90">
        <f>(1/UIpct)*((blpkm*IFaf*(AF!AE21*AE$2-AF!$D21*$D$2)+blpkmrtf*IFrtf*(RTF!AE21*AE$4-RTF!$D21*$D$4))*IF(WT="WTA",shortWTA,shortWTP)+(blpkm*IFaf*(AF!AE21*(1-AE$2)-AF!$D21*(1-$D$2))+blpkmrtf*IFrtf*(RTF!AE21*(1-AE$4)-RTF!$D21*(1-$D$4)))*IF(WT="WTA",longWTA,longWTP))</f>
        <v>-5.8212368318136072</v>
      </c>
      <c r="AF21" s="90">
        <f>(1/UIpct)*((blpkm*IFaf*(AF!AF21*AF$2-AF!$D21*$D$2)+blpkmrtf*IFrtf*(RTF!AF21*AF$4-RTF!$D21*$D$4))*IF(WT="WTA",shortWTA,shortWTP)+(blpkm*IFaf*(AF!AF21*(1-AF$2)-AF!$D21*(1-$D$2))+blpkmrtf*IFrtf*(RTF!AF21*(1-AF$4)-RTF!$D21*(1-$D$4)))*IF(WT="WTA",longWTA,longWTP))</f>
        <v>2.9862783250182834</v>
      </c>
      <c r="AG21" s="90">
        <f>(1/UIpct)*((blpkm*IFaf*(AF!AG21*AG$2-AF!$D21*$D$2)+blpkmrtf*IFrtf*(RTF!AG21*AG$4-RTF!$D21*$D$4))*IF(WT="WTA",shortWTA,shortWTP)+(blpkm*IFaf*(AF!AG21*(1-AG$2)-AF!$D21*(1-$D$2))+blpkmrtf*IFrtf*(RTF!AG21*(1-AG$4)-RTF!$D21*(1-$D$4)))*IF(WT="WTA",longWTA,longWTP))</f>
        <v>6.7654600139719374</v>
      </c>
      <c r="AH21" s="90">
        <f>(1/UIpct)*((blpkm*IFaf*(AF!AH21*AH$2-AF!$D21*$D$2)+blpkmrtf*IFrtf*(RTF!AH21*AH$4-RTF!$D21*$D$4))*IF(WT="WTA",shortWTA,shortWTP)+(blpkm*IFaf*(AF!AH21*(1-AH$2)-AF!$D21*(1-$D$2))+blpkmrtf*IFrtf*(RTF!AH21*(1-AH$4)-RTF!$D21*(1-$D$4)))*IF(WT="WTA",longWTA,longWTP))</f>
        <v>0</v>
      </c>
      <c r="AI21" s="90">
        <f>(1/UIpct)*((blpkm*IFaf*(AF!AI21*AI$2-AF!$D21*$D$2)+blpkmrtf*IFrtf*(RTF!AI21*AI$4-RTF!$D21*$D$4))*IF(WT="WTA",shortWTA,shortWTP)+(blpkm*IFaf*(AF!AI21*(1-AI$2)-AF!$D21*(1-$D$2))+blpkmrtf*IFrtf*(RTF!AI21*(1-AI$4)-RTF!$D21*(1-$D$4)))*IF(WT="WTA",longWTA,longWTP))</f>
        <v>-2.3767896529165342</v>
      </c>
      <c r="AJ21" s="90">
        <f>(1/UIpct)*((blpkm*IFaf*(AF!AJ21*AJ$2-AF!$D21*$D$2)+blpkmrtf*IFrtf*(RTF!AJ21*AJ$4-RTF!$D21*$D$4))*IF(WT="WTA",shortWTA,shortWTP)+(blpkm*IFaf*(AF!AJ21*(1-AJ$2)-AF!$D21*(1-$D$2))+blpkmrtf*IFrtf*(RTF!AJ21*(1-AJ$4)-RTF!$D21*(1-$D$4)))*IF(WT="WTA",longWTA,longWTP))</f>
        <v>-4.2823929773807281</v>
      </c>
      <c r="AK21" s="90">
        <f>(1/UIpct)*((blpkm*IFaf*(AF!AK21*AK$2-AF!$D21*$D$2)+blpkmrtf*IFrtf*(RTF!AK21*AK$4-RTF!$D21*$D$4))*IF(WT="WTA",shortWTA,shortWTP)+(blpkm*IFaf*(AF!AK21*(1-AK$2)-AF!$D21*(1-$D$2))+blpkmrtf*IFrtf*(RTF!AK21*(1-AK$4)-RTF!$D21*(1-$D$4)))*IF(WT="WTA",longWTA,longWTP))</f>
        <v>-5.8212368318136072</v>
      </c>
      <c r="AL21" s="90">
        <f>(1/UIpct)*((blpkm*IFaf*(AF!AL21*AL$2-AF!$D21*$D$2)+blpkmrtf*IFrtf*(RTF!AL21*AL$4-RTF!$D21*$D$4))*IF(WT="WTA",shortWTA,shortWTP)+(blpkm*IFaf*(AF!AL21*(1-AL$2)-AF!$D21*(1-$D$2))+blpkmrtf*IFrtf*(RTF!AL21*(1-AL$4)-RTF!$D21*(1-$D$4)))*IF(WT="WTA",longWTA,longWTP))</f>
        <v>2.9862783250182834</v>
      </c>
      <c r="AM21" s="90">
        <f>(1/UIpct)*((blpkm*IFaf*(AF!AM21*AM$2-AF!$D21*$D$2)+blpkmrtf*IFrtf*(RTF!AM21*AM$4-RTF!$D21*$D$4))*IF(WT="WTA",shortWTA,shortWTP)+(blpkm*IFaf*(AF!AM21*(1-AM$2)-AF!$D21*(1-$D$2))+blpkmrtf*IFrtf*(RTF!AM21*(1-AM$4)-RTF!$D21*(1-$D$4)))*IF(WT="WTA",longWTA,longWTP))</f>
        <v>6.7654600139719374</v>
      </c>
      <c r="AN21" s="90">
        <f>(1/UIpct)*((blpkm*IFaf*(AF!AN21*AN$2-AF!$D21*$D$2)+blpkmrtf*IFrtf*(RTF!AN21*AN$4-RTF!$D21*$D$4))*IF(WT="WTA",shortWTA,shortWTP)+(blpkm*IFaf*(AF!AN21*(1-AN$2)-AF!$D21*(1-$D$2))+blpkmrtf*IFrtf*(RTF!AN21*(1-AN$4)-RTF!$D21*(1-$D$4)))*IF(WT="WTA",longWTA,longWTP))</f>
        <v>0</v>
      </c>
      <c r="AO21" s="90">
        <f>(1/UIpct)*((blpkm*IFaf*(AF!AO21*AO$2-AF!$D21*$D$2)+blpkmrtf*IFrtf*(RTF!AO21*AO$4-RTF!$D21*$D$4))*IF(WT="WTA",shortWTA,shortWTP)+(blpkm*IFaf*(AF!AO21*(1-AO$2)-AF!$D21*(1-$D$2))+blpkmrtf*IFrtf*(RTF!AO21*(1-AO$4)-RTF!$D21*(1-$D$4)))*IF(WT="WTA",longWTA,longWTP))</f>
        <v>-2.3767896529165342</v>
      </c>
      <c r="AP21" s="90">
        <f>(1/UIpct)*((blpkm*IFaf*(AF!AP21*AP$2-AF!$D21*$D$2)+blpkmrtf*IFrtf*(RTF!AP21*AP$4-RTF!$D21*$D$4))*IF(WT="WTA",shortWTA,shortWTP)+(blpkm*IFaf*(AF!AP21*(1-AP$2)-AF!$D21*(1-$D$2))+blpkmrtf*IFrtf*(RTF!AP21*(1-AP$4)-RTF!$D21*(1-$D$4)))*IF(WT="WTA",longWTA,longWTP))</f>
        <v>-4.2823929773807281</v>
      </c>
      <c r="AQ21" s="90">
        <f>(1/UIpct)*((blpkm*IFaf*(AF!AQ21*AQ$2-AF!$D21*$D$2)+blpkmrtf*IFrtf*(RTF!AQ21*AQ$4-RTF!$D21*$D$4))*IF(WT="WTA",shortWTA,shortWTP)+(blpkm*IFaf*(AF!AQ21*(1-AQ$2)-AF!$D21*(1-$D$2))+blpkmrtf*IFrtf*(RTF!AQ21*(1-AQ$4)-RTF!$D21*(1-$D$4)))*IF(WT="WTA",longWTA,longWTP))</f>
        <v>-5.8212368318136072</v>
      </c>
      <c r="AR21" s="90">
        <f>(1/UIpct)*((blpkm*IFaf*(AF!AR21*AR$2-AF!$D21*$D$2)+blpkmrtf*IFrtf*(RTF!AR21*AR$4-RTF!$D21*$D$4))*IF(WT="WTA",shortWTA,shortWTP)+(blpkm*IFaf*(AF!AR21*(1-AR$2)-AF!$D21*(1-$D$2))+blpkmrtf*IFrtf*(RTF!AR21*(1-AR$4)-RTF!$D21*(1-$D$4)))*IF(WT="WTA",longWTA,longWTP))</f>
        <v>2.9862783250182834</v>
      </c>
      <c r="AS21" s="90">
        <f>(1/UIpct)*((blpkm*IFaf*(AF!AS21*AS$2-AF!$D21*$D$2)+blpkmrtf*IFrtf*(RTF!AS21*AS$4-RTF!$D21*$D$4))*IF(WT="WTA",shortWTA,shortWTP)+(blpkm*IFaf*(AF!AS21*(1-AS$2)-AF!$D21*(1-$D$2))+blpkmrtf*IFrtf*(RTF!AS21*(1-AS$4)-RTF!$D21*(1-$D$4)))*IF(WT="WTA",longWTA,longWTP))</f>
        <v>6.7654600139719374</v>
      </c>
      <c r="AT21" s="90">
        <f>(1/UIpct)*((blpkm*IFaf*(AF!AT21*AT$2-AF!$D21*$D$2)+blpkmrtf*IFrtf*(RTF!AT21*AT$4-RTF!$D21*$D$4))*IF(WT="WTA",shortWTA,shortWTP)+(blpkm*IFaf*(AF!AT21*(1-AT$2)-AF!$D21*(1-$D$2))+blpkmrtf*IFrtf*(RTF!AT21*(1-AT$4)-RTF!$D21*(1-$D$4)))*IF(WT="WTA",longWTA,longWTP))</f>
        <v>0</v>
      </c>
      <c r="AU21" s="91" t="s">
        <v>78</v>
      </c>
      <c r="AV21" s="91"/>
      <c r="AW21" s="91"/>
    </row>
    <row r="22" spans="1:49" x14ac:dyDescent="0.25">
      <c r="A22" s="91">
        <f>social_cost!A22</f>
        <v>121</v>
      </c>
      <c r="B22" s="94">
        <f>social_cost!B22</f>
        <v>6.6148388772899998E-3</v>
      </c>
      <c r="C22" s="95">
        <f>social_cost!C22</f>
        <v>11.163762499999999</v>
      </c>
      <c r="D22" s="90">
        <f>(1/UIpct)*((blpkm*IFaf*(AF!D22*D$2-AF!$D22*$D$2)+blpkmrtf*IFrtf*(RTF!D22*D$4-RTF!$D22*$D$4))*IF(WT="WTA",shortWTA,shortWTP)+(blpkm*IFaf*(AF!D22*(1-D$2)-AF!$D22*(1-$D$2))+blpkmrtf*IFrtf*(RTF!D22*(1-D$4)-RTF!$D22*(1-$D$4)))*IF(WT="WTA",longWTA,longWTP))</f>
        <v>0</v>
      </c>
      <c r="E22" s="90">
        <f>(1/UIpct)*((blpkm*IFaf*(AF!E22*E$2-AF!$D22*$D$2)+blpkmrtf*IFrtf*(RTF!E22*E$4-RTF!$D22*$D$4))*IF(WT="WTA",shortWTA,shortWTP)+(blpkm*IFaf*(AF!E22*(1-E$2)-AF!$D22*(1-$D$2))+blpkmrtf*IFrtf*(RTF!E22*(1-E$4)-RTF!$D22*(1-$D$4)))*IF(WT="WTA",longWTA,longWTP))</f>
        <v>-2.3767896529165342</v>
      </c>
      <c r="F22" s="90">
        <f>(1/UIpct)*((blpkm*IFaf*(AF!F22*F$2-AF!$D22*$D$2)+blpkmrtf*IFrtf*(RTF!F22*F$4-RTF!$D22*$D$4))*IF(WT="WTA",shortWTA,shortWTP)+(blpkm*IFaf*(AF!F22*(1-F$2)-AF!$D22*(1-$D$2))+blpkmrtf*IFrtf*(RTF!F22*(1-F$4)-RTF!$D22*(1-$D$4)))*IF(WT="WTA",longWTA,longWTP))</f>
        <v>-4.2823929773807281</v>
      </c>
      <c r="G22" s="90">
        <f>(1/UIpct)*((blpkm*IFaf*(AF!G22*G$2-AF!$D22*$D$2)+blpkmrtf*IFrtf*(RTF!G22*G$4-RTF!$D22*$D$4))*IF(WT="WTA",shortWTA,shortWTP)+(blpkm*IFaf*(AF!G22*(1-G$2)-AF!$D22*(1-$D$2))+blpkmrtf*IFrtf*(RTF!G22*(1-G$4)-RTF!$D22*(1-$D$4)))*IF(WT="WTA",longWTA,longWTP))</f>
        <v>-5.8212368318136072</v>
      </c>
      <c r="H22" s="90">
        <f>(1/UIpct)*((blpkm*IFaf*(AF!H22*H$2-AF!$D22*$D$2)+blpkmrtf*IFrtf*(RTF!H22*H$4-RTF!$D22*$D$4))*IF(WT="WTA",shortWTA,shortWTP)+(blpkm*IFaf*(AF!H22*(1-H$2)-AF!$D22*(1-$D$2))+blpkmrtf*IFrtf*(RTF!H22*(1-H$4)-RTF!$D22*(1-$D$4)))*IF(WT="WTA",longWTA,longWTP))</f>
        <v>2.9862783250182834</v>
      </c>
      <c r="I22" s="90">
        <f>(1/UIpct)*((blpkm*IFaf*(AF!I22*I$2-AF!$D22*$D$2)+blpkmrtf*IFrtf*(RTF!I22*I$4-RTF!$D22*$D$4))*IF(WT="WTA",shortWTA,shortWTP)+(blpkm*IFaf*(AF!I22*(1-I$2)-AF!$D22*(1-$D$2))+blpkmrtf*IFrtf*(RTF!I22*(1-I$4)-RTF!$D22*(1-$D$4)))*IF(WT="WTA",longWTA,longWTP))</f>
        <v>6.7654600139719374</v>
      </c>
      <c r="J22" s="90">
        <f>(1/UIpct)*((blpkm*IFaf*(AF!J22*J$2-AF!$D22*$D$2)+blpkmrtf*IFrtf*(RTF!J22*J$4-RTF!$D22*$D$4))*IF(WT="WTA",shortWTA,shortWTP)+(blpkm*IFaf*(AF!J22*(1-J$2)-AF!$D22*(1-$D$2))+blpkmrtf*IFrtf*(RTF!J22*(1-J$4)-RTF!$D22*(1-$D$4)))*IF(WT="WTA",longWTA,longWTP))</f>
        <v>11.579536051505768</v>
      </c>
      <c r="K22" s="90">
        <f>(1/UIpct)*((blpkm*IFaf*(AF!K22*K$2-AF!$D22*$D$2)+blpkmrtf*IFrtf*(RTF!K22*K$4-RTF!$D22*$D$4))*IF(WT="WTA",shortWTA,shortWTP)+(blpkm*IFaf*(AF!K22*(1-K$2)-AF!$D22*(1-$D$2))+blpkmrtf*IFrtf*(RTF!K22*(1-K$4)-RTF!$D22*(1-$D$4)))*IF(WT="WTA",longWTA,longWTP))</f>
        <v>-2.3767896529165342</v>
      </c>
      <c r="L22" s="90">
        <f>(1/UIpct)*((blpkm*IFaf*(AF!L22*L$2-AF!$D22*$D$2)+blpkmrtf*IFrtf*(RTF!L22*L$4-RTF!$D22*$D$4))*IF(WT="WTA",shortWTA,shortWTP)+(blpkm*IFaf*(AF!L22*(1-L$2)-AF!$D22*(1-$D$2))+blpkmrtf*IFrtf*(RTF!L22*(1-L$4)-RTF!$D22*(1-$D$4)))*IF(WT="WTA",longWTA,longWTP))</f>
        <v>-4.2823929773807281</v>
      </c>
      <c r="M22" s="90">
        <f>(1/UIpct)*((blpkm*IFaf*(AF!M22*M$2-AF!$D22*$D$2)+blpkmrtf*IFrtf*(RTF!M22*M$4-RTF!$D22*$D$4))*IF(WT="WTA",shortWTA,shortWTP)+(blpkm*IFaf*(AF!M22*(1-M$2)-AF!$D22*(1-$D$2))+blpkmrtf*IFrtf*(RTF!M22*(1-M$4)-RTF!$D22*(1-$D$4)))*IF(WT="WTA",longWTA,longWTP))</f>
        <v>-5.8212368318136072</v>
      </c>
      <c r="N22" s="90">
        <f>(1/UIpct)*((blpkm*IFaf*(AF!N22*N$2-AF!$D22*$D$2)+blpkmrtf*IFrtf*(RTF!N22*N$4-RTF!$D22*$D$4))*IF(WT="WTA",shortWTA,shortWTP)+(blpkm*IFaf*(AF!N22*(1-N$2)-AF!$D22*(1-$D$2))+blpkmrtf*IFrtf*(RTF!N22*(1-N$4)-RTF!$D22*(1-$D$4)))*IF(WT="WTA",longWTA,longWTP))</f>
        <v>2.9862783250182834</v>
      </c>
      <c r="O22" s="90">
        <f>(1/UIpct)*((blpkm*IFaf*(AF!O22*O$2-AF!$D22*$D$2)+blpkmrtf*IFrtf*(RTF!O22*O$4-RTF!$D22*$D$4))*IF(WT="WTA",shortWTA,shortWTP)+(blpkm*IFaf*(AF!O22*(1-O$2)-AF!$D22*(1-$D$2))+blpkmrtf*IFrtf*(RTF!O22*(1-O$4)-RTF!$D22*(1-$D$4)))*IF(WT="WTA",longWTA,longWTP))</f>
        <v>6.7654600139719374</v>
      </c>
      <c r="P22" s="90">
        <f>(1/UIpct)*((blpkm*IFaf*(AF!P22*P$2-AF!$D22*$D$2)+blpkmrtf*IFrtf*(RTF!P22*P$4-RTF!$D22*$D$4))*IF(WT="WTA",shortWTA,shortWTP)+(blpkm*IFaf*(AF!P22*(1-P$2)-AF!$D22*(1-$D$2))+blpkmrtf*IFrtf*(RTF!P22*(1-P$4)-RTF!$D22*(1-$D$4)))*IF(WT="WTA",longWTA,longWTP))</f>
        <v>0</v>
      </c>
      <c r="Q22" s="90">
        <f>(1/UIpct)*((blpkm*IFaf*(AF!Q22*Q$2-AF!$D22*$D$2)+blpkmrtf*IFrtf*(RTF!Q22*Q$4-RTF!$D22*$D$4))*IF(WT="WTA",shortWTA,shortWTP)+(blpkm*IFaf*(AF!Q22*(1-Q$2)-AF!$D22*(1-$D$2))+blpkmrtf*IFrtf*(RTF!Q22*(1-Q$4)-RTF!$D22*(1-$D$4)))*IF(WT="WTA",longWTA,longWTP))</f>
        <v>-2.3767896529165342</v>
      </c>
      <c r="R22" s="90">
        <f>(1/UIpct)*((blpkm*IFaf*(AF!R22*R$2-AF!$D22*$D$2)+blpkmrtf*IFrtf*(RTF!R22*R$4-RTF!$D22*$D$4))*IF(WT="WTA",shortWTA,shortWTP)+(blpkm*IFaf*(AF!R22*(1-R$2)-AF!$D22*(1-$D$2))+blpkmrtf*IFrtf*(RTF!R22*(1-R$4)-RTF!$D22*(1-$D$4)))*IF(WT="WTA",longWTA,longWTP))</f>
        <v>-4.2823929773807281</v>
      </c>
      <c r="S22" s="90">
        <f>(1/UIpct)*((blpkm*IFaf*(AF!S22*S$2-AF!$D22*$D$2)+blpkmrtf*IFrtf*(RTF!S22*S$4-RTF!$D22*$D$4))*IF(WT="WTA",shortWTA,shortWTP)+(blpkm*IFaf*(AF!S22*(1-S$2)-AF!$D22*(1-$D$2))+blpkmrtf*IFrtf*(RTF!S22*(1-S$4)-RTF!$D22*(1-$D$4)))*IF(WT="WTA",longWTA,longWTP))</f>
        <v>-5.8212368318136072</v>
      </c>
      <c r="T22" s="90">
        <f>(1/UIpct)*((blpkm*IFaf*(AF!T22*T$2-AF!$D22*$D$2)+blpkmrtf*IFrtf*(RTF!T22*T$4-RTF!$D22*$D$4))*IF(WT="WTA",shortWTA,shortWTP)+(blpkm*IFaf*(AF!T22*(1-T$2)-AF!$D22*(1-$D$2))+blpkmrtf*IFrtf*(RTF!T22*(1-T$4)-RTF!$D22*(1-$D$4)))*IF(WT="WTA",longWTA,longWTP))</f>
        <v>2.9862783250182834</v>
      </c>
      <c r="U22" s="90">
        <f>(1/UIpct)*((blpkm*IFaf*(AF!U22*U$2-AF!$D22*$D$2)+blpkmrtf*IFrtf*(RTF!U22*U$4-RTF!$D22*$D$4))*IF(WT="WTA",shortWTA,shortWTP)+(blpkm*IFaf*(AF!U22*(1-U$2)-AF!$D22*(1-$D$2))+blpkmrtf*IFrtf*(RTF!U22*(1-U$4)-RTF!$D22*(1-$D$4)))*IF(WT="WTA",longWTA,longWTP))</f>
        <v>6.7654600139719374</v>
      </c>
      <c r="V22" s="90">
        <f>(1/UIpct)*((blpkm*IFaf*(AF!V22*V$2-AF!$D22*$D$2)+blpkmrtf*IFrtf*(RTF!V22*V$4-RTF!$D22*$D$4))*IF(WT="WTA",shortWTA,shortWTP)+(blpkm*IFaf*(AF!V22*(1-V$2)-AF!$D22*(1-$D$2))+blpkmrtf*IFrtf*(RTF!V22*(1-V$4)-RTF!$D22*(1-$D$4)))*IF(WT="WTA",longWTA,longWTP))</f>
        <v>0</v>
      </c>
      <c r="W22" s="90">
        <f>(1/UIpct)*((blpkm*IFaf*(AF!W22*W$2-AF!$D22*$D$2)+blpkmrtf*IFrtf*(RTF!W22*W$4-RTF!$D22*$D$4))*IF(WT="WTA",shortWTA,shortWTP)+(blpkm*IFaf*(AF!W22*(1-W$2)-AF!$D22*(1-$D$2))+blpkmrtf*IFrtf*(RTF!W22*(1-W$4)-RTF!$D22*(1-$D$4)))*IF(WT="WTA",longWTA,longWTP))</f>
        <v>-2.3767896529165342</v>
      </c>
      <c r="X22" s="90">
        <f>(1/UIpct)*((blpkm*IFaf*(AF!X22*X$2-AF!$D22*$D$2)+blpkmrtf*IFrtf*(RTF!X22*X$4-RTF!$D22*$D$4))*IF(WT="WTA",shortWTA,shortWTP)+(blpkm*IFaf*(AF!X22*(1-X$2)-AF!$D22*(1-$D$2))+blpkmrtf*IFrtf*(RTF!X22*(1-X$4)-RTF!$D22*(1-$D$4)))*IF(WT="WTA",longWTA,longWTP))</f>
        <v>-4.2823929773807281</v>
      </c>
      <c r="Y22" s="90">
        <f>(1/UIpct)*((blpkm*IFaf*(AF!Y22*Y$2-AF!$D22*$D$2)+blpkmrtf*IFrtf*(RTF!Y22*Y$4-RTF!$D22*$D$4))*IF(WT="WTA",shortWTA,shortWTP)+(blpkm*IFaf*(AF!Y22*(1-Y$2)-AF!$D22*(1-$D$2))+blpkmrtf*IFrtf*(RTF!Y22*(1-Y$4)-RTF!$D22*(1-$D$4)))*IF(WT="WTA",longWTA,longWTP))</f>
        <v>-5.8212368318136072</v>
      </c>
      <c r="Z22" s="90">
        <f>(1/UIpct)*((blpkm*IFaf*(AF!Z22*Z$2-AF!$D22*$D$2)+blpkmrtf*IFrtf*(RTF!Z22*Z$4-RTF!$D22*$D$4))*IF(WT="WTA",shortWTA,shortWTP)+(blpkm*IFaf*(AF!Z22*(1-Z$2)-AF!$D22*(1-$D$2))+blpkmrtf*IFrtf*(RTF!Z22*(1-Z$4)-RTF!$D22*(1-$D$4)))*IF(WT="WTA",longWTA,longWTP))</f>
        <v>2.9862783250182834</v>
      </c>
      <c r="AA22" s="90">
        <f>(1/UIpct)*((blpkm*IFaf*(AF!AA22*AA$2-AF!$D22*$D$2)+blpkmrtf*IFrtf*(RTF!AA22*AA$4-RTF!$D22*$D$4))*IF(WT="WTA",shortWTA,shortWTP)+(blpkm*IFaf*(AF!AA22*(1-AA$2)-AF!$D22*(1-$D$2))+blpkmrtf*IFrtf*(RTF!AA22*(1-AA$4)-RTF!$D22*(1-$D$4)))*IF(WT="WTA",longWTA,longWTP))</f>
        <v>6.7654600139719374</v>
      </c>
      <c r="AB22" s="90">
        <f>(1/UIpct)*((blpkm*IFaf*(AF!AB22*AB$2-AF!$D22*$D$2)+blpkmrtf*IFrtf*(RTF!AB22*AB$4-RTF!$D22*$D$4))*IF(WT="WTA",shortWTA,shortWTP)+(blpkm*IFaf*(AF!AB22*(1-AB$2)-AF!$D22*(1-$D$2))+blpkmrtf*IFrtf*(RTF!AB22*(1-AB$4)-RTF!$D22*(1-$D$4)))*IF(WT="WTA",longWTA,longWTP))</f>
        <v>0</v>
      </c>
      <c r="AC22" s="90">
        <f>(1/UIpct)*((blpkm*IFaf*(AF!AC22*AC$2-AF!$D22*$D$2)+blpkmrtf*IFrtf*(RTF!AC22*AC$4-RTF!$D22*$D$4))*IF(WT="WTA",shortWTA,shortWTP)+(blpkm*IFaf*(AF!AC22*(1-AC$2)-AF!$D22*(1-$D$2))+blpkmrtf*IFrtf*(RTF!AC22*(1-AC$4)-RTF!$D22*(1-$D$4)))*IF(WT="WTA",longWTA,longWTP))</f>
        <v>-2.3767896529165342</v>
      </c>
      <c r="AD22" s="90">
        <f>(1/UIpct)*((blpkm*IFaf*(AF!AD22*AD$2-AF!$D22*$D$2)+blpkmrtf*IFrtf*(RTF!AD22*AD$4-RTF!$D22*$D$4))*IF(WT="WTA",shortWTA,shortWTP)+(blpkm*IFaf*(AF!AD22*(1-AD$2)-AF!$D22*(1-$D$2))+blpkmrtf*IFrtf*(RTF!AD22*(1-AD$4)-RTF!$D22*(1-$D$4)))*IF(WT="WTA",longWTA,longWTP))</f>
        <v>-4.2823929773807281</v>
      </c>
      <c r="AE22" s="90">
        <f>(1/UIpct)*((blpkm*IFaf*(AF!AE22*AE$2-AF!$D22*$D$2)+blpkmrtf*IFrtf*(RTF!AE22*AE$4-RTF!$D22*$D$4))*IF(WT="WTA",shortWTA,shortWTP)+(blpkm*IFaf*(AF!AE22*(1-AE$2)-AF!$D22*(1-$D$2))+blpkmrtf*IFrtf*(RTF!AE22*(1-AE$4)-RTF!$D22*(1-$D$4)))*IF(WT="WTA",longWTA,longWTP))</f>
        <v>-5.8212368318136072</v>
      </c>
      <c r="AF22" s="90">
        <f>(1/UIpct)*((blpkm*IFaf*(AF!AF22*AF$2-AF!$D22*$D$2)+blpkmrtf*IFrtf*(RTF!AF22*AF$4-RTF!$D22*$D$4))*IF(WT="WTA",shortWTA,shortWTP)+(blpkm*IFaf*(AF!AF22*(1-AF$2)-AF!$D22*(1-$D$2))+blpkmrtf*IFrtf*(RTF!AF22*(1-AF$4)-RTF!$D22*(1-$D$4)))*IF(WT="WTA",longWTA,longWTP))</f>
        <v>2.9862783250182834</v>
      </c>
      <c r="AG22" s="90">
        <f>(1/UIpct)*((blpkm*IFaf*(AF!AG22*AG$2-AF!$D22*$D$2)+blpkmrtf*IFrtf*(RTF!AG22*AG$4-RTF!$D22*$D$4))*IF(WT="WTA",shortWTA,shortWTP)+(blpkm*IFaf*(AF!AG22*(1-AG$2)-AF!$D22*(1-$D$2))+blpkmrtf*IFrtf*(RTF!AG22*(1-AG$4)-RTF!$D22*(1-$D$4)))*IF(WT="WTA",longWTA,longWTP))</f>
        <v>6.7654600139719374</v>
      </c>
      <c r="AH22" s="90">
        <f>(1/UIpct)*((blpkm*IFaf*(AF!AH22*AH$2-AF!$D22*$D$2)+blpkmrtf*IFrtf*(RTF!AH22*AH$4-RTF!$D22*$D$4))*IF(WT="WTA",shortWTA,shortWTP)+(blpkm*IFaf*(AF!AH22*(1-AH$2)-AF!$D22*(1-$D$2))+blpkmrtf*IFrtf*(RTF!AH22*(1-AH$4)-RTF!$D22*(1-$D$4)))*IF(WT="WTA",longWTA,longWTP))</f>
        <v>0</v>
      </c>
      <c r="AI22" s="90">
        <f>(1/UIpct)*((blpkm*IFaf*(AF!AI22*AI$2-AF!$D22*$D$2)+blpkmrtf*IFrtf*(RTF!AI22*AI$4-RTF!$D22*$D$4))*IF(WT="WTA",shortWTA,shortWTP)+(blpkm*IFaf*(AF!AI22*(1-AI$2)-AF!$D22*(1-$D$2))+blpkmrtf*IFrtf*(RTF!AI22*(1-AI$4)-RTF!$D22*(1-$D$4)))*IF(WT="WTA",longWTA,longWTP))</f>
        <v>-2.3767896529165342</v>
      </c>
      <c r="AJ22" s="90">
        <f>(1/UIpct)*((blpkm*IFaf*(AF!AJ22*AJ$2-AF!$D22*$D$2)+blpkmrtf*IFrtf*(RTF!AJ22*AJ$4-RTF!$D22*$D$4))*IF(WT="WTA",shortWTA,shortWTP)+(blpkm*IFaf*(AF!AJ22*(1-AJ$2)-AF!$D22*(1-$D$2))+blpkmrtf*IFrtf*(RTF!AJ22*(1-AJ$4)-RTF!$D22*(1-$D$4)))*IF(WT="WTA",longWTA,longWTP))</f>
        <v>-4.2823929773807281</v>
      </c>
      <c r="AK22" s="90">
        <f>(1/UIpct)*((blpkm*IFaf*(AF!AK22*AK$2-AF!$D22*$D$2)+blpkmrtf*IFrtf*(RTF!AK22*AK$4-RTF!$D22*$D$4))*IF(WT="WTA",shortWTA,shortWTP)+(blpkm*IFaf*(AF!AK22*(1-AK$2)-AF!$D22*(1-$D$2))+blpkmrtf*IFrtf*(RTF!AK22*(1-AK$4)-RTF!$D22*(1-$D$4)))*IF(WT="WTA",longWTA,longWTP))</f>
        <v>-5.8212368318136072</v>
      </c>
      <c r="AL22" s="90">
        <f>(1/UIpct)*((blpkm*IFaf*(AF!AL22*AL$2-AF!$D22*$D$2)+blpkmrtf*IFrtf*(RTF!AL22*AL$4-RTF!$D22*$D$4))*IF(WT="WTA",shortWTA,shortWTP)+(blpkm*IFaf*(AF!AL22*(1-AL$2)-AF!$D22*(1-$D$2))+blpkmrtf*IFrtf*(RTF!AL22*(1-AL$4)-RTF!$D22*(1-$D$4)))*IF(WT="WTA",longWTA,longWTP))</f>
        <v>2.9862783250182834</v>
      </c>
      <c r="AM22" s="90">
        <f>(1/UIpct)*((blpkm*IFaf*(AF!AM22*AM$2-AF!$D22*$D$2)+blpkmrtf*IFrtf*(RTF!AM22*AM$4-RTF!$D22*$D$4))*IF(WT="WTA",shortWTA,shortWTP)+(blpkm*IFaf*(AF!AM22*(1-AM$2)-AF!$D22*(1-$D$2))+blpkmrtf*IFrtf*(RTF!AM22*(1-AM$4)-RTF!$D22*(1-$D$4)))*IF(WT="WTA",longWTA,longWTP))</f>
        <v>6.7654600139719374</v>
      </c>
      <c r="AN22" s="90">
        <f>(1/UIpct)*((blpkm*IFaf*(AF!AN22*AN$2-AF!$D22*$D$2)+blpkmrtf*IFrtf*(RTF!AN22*AN$4-RTF!$D22*$D$4))*IF(WT="WTA",shortWTA,shortWTP)+(blpkm*IFaf*(AF!AN22*(1-AN$2)-AF!$D22*(1-$D$2))+blpkmrtf*IFrtf*(RTF!AN22*(1-AN$4)-RTF!$D22*(1-$D$4)))*IF(WT="WTA",longWTA,longWTP))</f>
        <v>0</v>
      </c>
      <c r="AO22" s="90">
        <f>(1/UIpct)*((blpkm*IFaf*(AF!AO22*AO$2-AF!$D22*$D$2)+blpkmrtf*IFrtf*(RTF!AO22*AO$4-RTF!$D22*$D$4))*IF(WT="WTA",shortWTA,shortWTP)+(blpkm*IFaf*(AF!AO22*(1-AO$2)-AF!$D22*(1-$D$2))+blpkmrtf*IFrtf*(RTF!AO22*(1-AO$4)-RTF!$D22*(1-$D$4)))*IF(WT="WTA",longWTA,longWTP))</f>
        <v>-2.3767896529165342</v>
      </c>
      <c r="AP22" s="90">
        <f>(1/UIpct)*((blpkm*IFaf*(AF!AP22*AP$2-AF!$D22*$D$2)+blpkmrtf*IFrtf*(RTF!AP22*AP$4-RTF!$D22*$D$4))*IF(WT="WTA",shortWTA,shortWTP)+(blpkm*IFaf*(AF!AP22*(1-AP$2)-AF!$D22*(1-$D$2))+blpkmrtf*IFrtf*(RTF!AP22*(1-AP$4)-RTF!$D22*(1-$D$4)))*IF(WT="WTA",longWTA,longWTP))</f>
        <v>-4.2823929773807281</v>
      </c>
      <c r="AQ22" s="90">
        <f>(1/UIpct)*((blpkm*IFaf*(AF!AQ22*AQ$2-AF!$D22*$D$2)+blpkmrtf*IFrtf*(RTF!AQ22*AQ$4-RTF!$D22*$D$4))*IF(WT="WTA",shortWTA,shortWTP)+(blpkm*IFaf*(AF!AQ22*(1-AQ$2)-AF!$D22*(1-$D$2))+blpkmrtf*IFrtf*(RTF!AQ22*(1-AQ$4)-RTF!$D22*(1-$D$4)))*IF(WT="WTA",longWTA,longWTP))</f>
        <v>-5.8212368318136072</v>
      </c>
      <c r="AR22" s="90">
        <f>(1/UIpct)*((blpkm*IFaf*(AF!AR22*AR$2-AF!$D22*$D$2)+blpkmrtf*IFrtf*(RTF!AR22*AR$4-RTF!$D22*$D$4))*IF(WT="WTA",shortWTA,shortWTP)+(blpkm*IFaf*(AF!AR22*(1-AR$2)-AF!$D22*(1-$D$2))+blpkmrtf*IFrtf*(RTF!AR22*(1-AR$4)-RTF!$D22*(1-$D$4)))*IF(WT="WTA",longWTA,longWTP))</f>
        <v>2.9862783250182834</v>
      </c>
      <c r="AS22" s="90">
        <f>(1/UIpct)*((blpkm*IFaf*(AF!AS22*AS$2-AF!$D22*$D$2)+blpkmrtf*IFrtf*(RTF!AS22*AS$4-RTF!$D22*$D$4))*IF(WT="WTA",shortWTA,shortWTP)+(blpkm*IFaf*(AF!AS22*(1-AS$2)-AF!$D22*(1-$D$2))+blpkmrtf*IFrtf*(RTF!AS22*(1-AS$4)-RTF!$D22*(1-$D$4)))*IF(WT="WTA",longWTA,longWTP))</f>
        <v>6.7654600139719374</v>
      </c>
      <c r="AT22" s="90">
        <f>(1/UIpct)*((blpkm*IFaf*(AF!AT22*AT$2-AF!$D22*$D$2)+blpkmrtf*IFrtf*(RTF!AT22*AT$4-RTF!$D22*$D$4))*IF(WT="WTA",shortWTA,shortWTP)+(blpkm*IFaf*(AF!AT22*(1-AT$2)-AF!$D22*(1-$D$2))+blpkmrtf*IFrtf*(RTF!AT22*(1-AT$4)-RTF!$D22*(1-$D$4)))*IF(WT="WTA",longWTA,longWTP))</f>
        <v>0</v>
      </c>
      <c r="AU22" s="91" t="s">
        <v>78</v>
      </c>
      <c r="AV22" s="91"/>
      <c r="AW22" s="91"/>
    </row>
    <row r="23" spans="1:49" x14ac:dyDescent="0.25">
      <c r="A23" s="91">
        <f>social_cost!A23</f>
        <v>125</v>
      </c>
      <c r="B23" s="94">
        <f>social_cost!B23</f>
        <v>422.49610318169948</v>
      </c>
      <c r="C23" s="95">
        <f>social_cost!C23</f>
        <v>11.9140625</v>
      </c>
      <c r="D23" s="90">
        <f>(1/UIpct)*((blpkm*IFaf*(AF!D23*D$2-AF!$D23*$D$2)+blpkmrtf*IFrtf*(RTF!D23*D$4-RTF!$D23*$D$4))*IF(WT="WTA",shortWTA,shortWTP)+(blpkm*IFaf*(AF!D23*(1-D$2)-AF!$D23*(1-$D$2))+blpkmrtf*IFrtf*(RTF!D23*(1-D$4)-RTF!$D23*(1-$D$4)))*IF(WT="WTA",longWTA,longWTP))</f>
        <v>0</v>
      </c>
      <c r="E23" s="90">
        <f>(1/UIpct)*((blpkm*IFaf*(AF!E23*E$2-AF!$D23*$D$2)+blpkmrtf*IFrtf*(RTF!E23*E$4-RTF!$D23*$D$4))*IF(WT="WTA",shortWTA,shortWTP)+(blpkm*IFaf*(AF!E23*(1-E$2)-AF!$D23*(1-$D$2))+blpkmrtf*IFrtf*(RTF!E23*(1-E$4)-RTF!$D23*(1-$D$4)))*IF(WT="WTA",longWTA,longWTP))</f>
        <v>-2.3767896529165342</v>
      </c>
      <c r="F23" s="90">
        <f>(1/UIpct)*((blpkm*IFaf*(AF!F23*F$2-AF!$D23*$D$2)+blpkmrtf*IFrtf*(RTF!F23*F$4-RTF!$D23*$D$4))*IF(WT="WTA",shortWTA,shortWTP)+(blpkm*IFaf*(AF!F23*(1-F$2)-AF!$D23*(1-$D$2))+blpkmrtf*IFrtf*(RTF!F23*(1-F$4)-RTF!$D23*(1-$D$4)))*IF(WT="WTA",longWTA,longWTP))</f>
        <v>-4.2823929773807281</v>
      </c>
      <c r="G23" s="90">
        <f>(1/UIpct)*((blpkm*IFaf*(AF!G23*G$2-AF!$D23*$D$2)+blpkmrtf*IFrtf*(RTF!G23*G$4-RTF!$D23*$D$4))*IF(WT="WTA",shortWTA,shortWTP)+(blpkm*IFaf*(AF!G23*(1-G$2)-AF!$D23*(1-$D$2))+blpkmrtf*IFrtf*(RTF!G23*(1-G$4)-RTF!$D23*(1-$D$4)))*IF(WT="WTA",longWTA,longWTP))</f>
        <v>-5.8212368318136072</v>
      </c>
      <c r="H23" s="90">
        <f>(1/UIpct)*((blpkm*IFaf*(AF!H23*H$2-AF!$D23*$D$2)+blpkmrtf*IFrtf*(RTF!H23*H$4-RTF!$D23*$D$4))*IF(WT="WTA",shortWTA,shortWTP)+(blpkm*IFaf*(AF!H23*(1-H$2)-AF!$D23*(1-$D$2))+blpkmrtf*IFrtf*(RTF!H23*(1-H$4)-RTF!$D23*(1-$D$4)))*IF(WT="WTA",longWTA,longWTP))</f>
        <v>2.9862783250182834</v>
      </c>
      <c r="I23" s="90">
        <f>(1/UIpct)*((blpkm*IFaf*(AF!I23*I$2-AF!$D23*$D$2)+blpkmrtf*IFrtf*(RTF!I23*I$4-RTF!$D23*$D$4))*IF(WT="WTA",shortWTA,shortWTP)+(blpkm*IFaf*(AF!I23*(1-I$2)-AF!$D23*(1-$D$2))+blpkmrtf*IFrtf*(RTF!I23*(1-I$4)-RTF!$D23*(1-$D$4)))*IF(WT="WTA",longWTA,longWTP))</f>
        <v>6.7654600139719374</v>
      </c>
      <c r="J23" s="90">
        <f>(1/UIpct)*((blpkm*IFaf*(AF!J23*J$2-AF!$D23*$D$2)+blpkmrtf*IFrtf*(RTF!J23*J$4-RTF!$D23*$D$4))*IF(WT="WTA",shortWTA,shortWTP)+(blpkm*IFaf*(AF!J23*(1-J$2)-AF!$D23*(1-$D$2))+blpkmrtf*IFrtf*(RTF!J23*(1-J$4)-RTF!$D23*(1-$D$4)))*IF(WT="WTA",longWTA,longWTP))</f>
        <v>11.579536051505768</v>
      </c>
      <c r="K23" s="90">
        <f>(1/UIpct)*((blpkm*IFaf*(AF!K23*K$2-AF!$D23*$D$2)+blpkmrtf*IFrtf*(RTF!K23*K$4-RTF!$D23*$D$4))*IF(WT="WTA",shortWTA,shortWTP)+(blpkm*IFaf*(AF!K23*(1-K$2)-AF!$D23*(1-$D$2))+blpkmrtf*IFrtf*(RTF!K23*(1-K$4)-RTF!$D23*(1-$D$4)))*IF(WT="WTA",longWTA,longWTP))</f>
        <v>-2.3767896529165342</v>
      </c>
      <c r="L23" s="90">
        <f>(1/UIpct)*((blpkm*IFaf*(AF!L23*L$2-AF!$D23*$D$2)+blpkmrtf*IFrtf*(RTF!L23*L$4-RTF!$D23*$D$4))*IF(WT="WTA",shortWTA,shortWTP)+(blpkm*IFaf*(AF!L23*(1-L$2)-AF!$D23*(1-$D$2))+blpkmrtf*IFrtf*(RTF!L23*(1-L$4)-RTF!$D23*(1-$D$4)))*IF(WT="WTA",longWTA,longWTP))</f>
        <v>-4.2823929773807281</v>
      </c>
      <c r="M23" s="90">
        <f>(1/UIpct)*((blpkm*IFaf*(AF!M23*M$2-AF!$D23*$D$2)+blpkmrtf*IFrtf*(RTF!M23*M$4-RTF!$D23*$D$4))*IF(WT="WTA",shortWTA,shortWTP)+(blpkm*IFaf*(AF!M23*(1-M$2)-AF!$D23*(1-$D$2))+blpkmrtf*IFrtf*(RTF!M23*(1-M$4)-RTF!$D23*(1-$D$4)))*IF(WT="WTA",longWTA,longWTP))</f>
        <v>-5.8212368318136072</v>
      </c>
      <c r="N23" s="90">
        <f>(1/UIpct)*((blpkm*IFaf*(AF!N23*N$2-AF!$D23*$D$2)+blpkmrtf*IFrtf*(RTF!N23*N$4-RTF!$D23*$D$4))*IF(WT="WTA",shortWTA,shortWTP)+(blpkm*IFaf*(AF!N23*(1-N$2)-AF!$D23*(1-$D$2))+blpkmrtf*IFrtf*(RTF!N23*(1-N$4)-RTF!$D23*(1-$D$4)))*IF(WT="WTA",longWTA,longWTP))</f>
        <v>2.9862783250182834</v>
      </c>
      <c r="O23" s="90">
        <f>(1/UIpct)*((blpkm*IFaf*(AF!O23*O$2-AF!$D23*$D$2)+blpkmrtf*IFrtf*(RTF!O23*O$4-RTF!$D23*$D$4))*IF(WT="WTA",shortWTA,shortWTP)+(blpkm*IFaf*(AF!O23*(1-O$2)-AF!$D23*(1-$D$2))+blpkmrtf*IFrtf*(RTF!O23*(1-O$4)-RTF!$D23*(1-$D$4)))*IF(WT="WTA",longWTA,longWTP))</f>
        <v>6.7654600139719374</v>
      </c>
      <c r="P23" s="90">
        <f>(1/UIpct)*((blpkm*IFaf*(AF!P23*P$2-AF!$D23*$D$2)+blpkmrtf*IFrtf*(RTF!P23*P$4-RTF!$D23*$D$4))*IF(WT="WTA",shortWTA,shortWTP)+(blpkm*IFaf*(AF!P23*(1-P$2)-AF!$D23*(1-$D$2))+blpkmrtf*IFrtf*(RTF!P23*(1-P$4)-RTF!$D23*(1-$D$4)))*IF(WT="WTA",longWTA,longWTP))</f>
        <v>0</v>
      </c>
      <c r="Q23" s="90">
        <f>(1/UIpct)*((blpkm*IFaf*(AF!Q23*Q$2-AF!$D23*$D$2)+blpkmrtf*IFrtf*(RTF!Q23*Q$4-RTF!$D23*$D$4))*IF(WT="WTA",shortWTA,shortWTP)+(blpkm*IFaf*(AF!Q23*(1-Q$2)-AF!$D23*(1-$D$2))+blpkmrtf*IFrtf*(RTF!Q23*(1-Q$4)-RTF!$D23*(1-$D$4)))*IF(WT="WTA",longWTA,longWTP))</f>
        <v>-2.3767896529165342</v>
      </c>
      <c r="R23" s="90">
        <f>(1/UIpct)*((blpkm*IFaf*(AF!R23*R$2-AF!$D23*$D$2)+blpkmrtf*IFrtf*(RTF!R23*R$4-RTF!$D23*$D$4))*IF(WT="WTA",shortWTA,shortWTP)+(blpkm*IFaf*(AF!R23*(1-R$2)-AF!$D23*(1-$D$2))+blpkmrtf*IFrtf*(RTF!R23*(1-R$4)-RTF!$D23*(1-$D$4)))*IF(WT="WTA",longWTA,longWTP))</f>
        <v>-4.2823929773807281</v>
      </c>
      <c r="S23" s="90">
        <f>(1/UIpct)*((blpkm*IFaf*(AF!S23*S$2-AF!$D23*$D$2)+blpkmrtf*IFrtf*(RTF!S23*S$4-RTF!$D23*$D$4))*IF(WT="WTA",shortWTA,shortWTP)+(blpkm*IFaf*(AF!S23*(1-S$2)-AF!$D23*(1-$D$2))+blpkmrtf*IFrtf*(RTF!S23*(1-S$4)-RTF!$D23*(1-$D$4)))*IF(WT="WTA",longWTA,longWTP))</f>
        <v>-5.8212368318136072</v>
      </c>
      <c r="T23" s="90">
        <f>(1/UIpct)*((blpkm*IFaf*(AF!T23*T$2-AF!$D23*$D$2)+blpkmrtf*IFrtf*(RTF!T23*T$4-RTF!$D23*$D$4))*IF(WT="WTA",shortWTA,shortWTP)+(blpkm*IFaf*(AF!T23*(1-T$2)-AF!$D23*(1-$D$2))+blpkmrtf*IFrtf*(RTF!T23*(1-T$4)-RTF!$D23*(1-$D$4)))*IF(WT="WTA",longWTA,longWTP))</f>
        <v>2.9862783250182834</v>
      </c>
      <c r="U23" s="90">
        <f>(1/UIpct)*((blpkm*IFaf*(AF!U23*U$2-AF!$D23*$D$2)+blpkmrtf*IFrtf*(RTF!U23*U$4-RTF!$D23*$D$4))*IF(WT="WTA",shortWTA,shortWTP)+(blpkm*IFaf*(AF!U23*(1-U$2)-AF!$D23*(1-$D$2))+blpkmrtf*IFrtf*(RTF!U23*(1-U$4)-RTF!$D23*(1-$D$4)))*IF(WT="WTA",longWTA,longWTP))</f>
        <v>6.7654600139719374</v>
      </c>
      <c r="V23" s="90">
        <f>(1/UIpct)*((blpkm*IFaf*(AF!V23*V$2-AF!$D23*$D$2)+blpkmrtf*IFrtf*(RTF!V23*V$4-RTF!$D23*$D$4))*IF(WT="WTA",shortWTA,shortWTP)+(blpkm*IFaf*(AF!V23*(1-V$2)-AF!$D23*(1-$D$2))+blpkmrtf*IFrtf*(RTF!V23*(1-V$4)-RTF!$D23*(1-$D$4)))*IF(WT="WTA",longWTA,longWTP))</f>
        <v>0</v>
      </c>
      <c r="W23" s="90">
        <f>(1/UIpct)*((blpkm*IFaf*(AF!W23*W$2-AF!$D23*$D$2)+blpkmrtf*IFrtf*(RTF!W23*W$4-RTF!$D23*$D$4))*IF(WT="WTA",shortWTA,shortWTP)+(blpkm*IFaf*(AF!W23*(1-W$2)-AF!$D23*(1-$D$2))+blpkmrtf*IFrtf*(RTF!W23*(1-W$4)-RTF!$D23*(1-$D$4)))*IF(WT="WTA",longWTA,longWTP))</f>
        <v>-2.3767896529165342</v>
      </c>
      <c r="X23" s="90">
        <f>(1/UIpct)*((blpkm*IFaf*(AF!X23*X$2-AF!$D23*$D$2)+blpkmrtf*IFrtf*(RTF!X23*X$4-RTF!$D23*$D$4))*IF(WT="WTA",shortWTA,shortWTP)+(blpkm*IFaf*(AF!X23*(1-X$2)-AF!$D23*(1-$D$2))+blpkmrtf*IFrtf*(RTF!X23*(1-X$4)-RTF!$D23*(1-$D$4)))*IF(WT="WTA",longWTA,longWTP))</f>
        <v>-4.2823929773807281</v>
      </c>
      <c r="Y23" s="90">
        <f>(1/UIpct)*((blpkm*IFaf*(AF!Y23*Y$2-AF!$D23*$D$2)+blpkmrtf*IFrtf*(RTF!Y23*Y$4-RTF!$D23*$D$4))*IF(WT="WTA",shortWTA,shortWTP)+(blpkm*IFaf*(AF!Y23*(1-Y$2)-AF!$D23*(1-$D$2))+blpkmrtf*IFrtf*(RTF!Y23*(1-Y$4)-RTF!$D23*(1-$D$4)))*IF(WT="WTA",longWTA,longWTP))</f>
        <v>-5.8212368318136072</v>
      </c>
      <c r="Z23" s="90">
        <f>(1/UIpct)*((blpkm*IFaf*(AF!Z23*Z$2-AF!$D23*$D$2)+blpkmrtf*IFrtf*(RTF!Z23*Z$4-RTF!$D23*$D$4))*IF(WT="WTA",shortWTA,shortWTP)+(blpkm*IFaf*(AF!Z23*(1-Z$2)-AF!$D23*(1-$D$2))+blpkmrtf*IFrtf*(RTF!Z23*(1-Z$4)-RTF!$D23*(1-$D$4)))*IF(WT="WTA",longWTA,longWTP))</f>
        <v>2.9862783250182834</v>
      </c>
      <c r="AA23" s="90">
        <f>(1/UIpct)*((blpkm*IFaf*(AF!AA23*AA$2-AF!$D23*$D$2)+blpkmrtf*IFrtf*(RTF!AA23*AA$4-RTF!$D23*$D$4))*IF(WT="WTA",shortWTA,shortWTP)+(blpkm*IFaf*(AF!AA23*(1-AA$2)-AF!$D23*(1-$D$2))+blpkmrtf*IFrtf*(RTF!AA23*(1-AA$4)-RTF!$D23*(1-$D$4)))*IF(WT="WTA",longWTA,longWTP))</f>
        <v>6.7654600139719374</v>
      </c>
      <c r="AB23" s="90">
        <f>(1/UIpct)*((blpkm*IFaf*(AF!AB23*AB$2-AF!$D23*$D$2)+blpkmrtf*IFrtf*(RTF!AB23*AB$4-RTF!$D23*$D$4))*IF(WT="WTA",shortWTA,shortWTP)+(blpkm*IFaf*(AF!AB23*(1-AB$2)-AF!$D23*(1-$D$2))+blpkmrtf*IFrtf*(RTF!AB23*(1-AB$4)-RTF!$D23*(1-$D$4)))*IF(WT="WTA",longWTA,longWTP))</f>
        <v>0</v>
      </c>
      <c r="AC23" s="90">
        <f>(1/UIpct)*((blpkm*IFaf*(AF!AC23*AC$2-AF!$D23*$D$2)+blpkmrtf*IFrtf*(RTF!AC23*AC$4-RTF!$D23*$D$4))*IF(WT="WTA",shortWTA,shortWTP)+(blpkm*IFaf*(AF!AC23*(1-AC$2)-AF!$D23*(1-$D$2))+blpkmrtf*IFrtf*(RTF!AC23*(1-AC$4)-RTF!$D23*(1-$D$4)))*IF(WT="WTA",longWTA,longWTP))</f>
        <v>-2.3767896529165342</v>
      </c>
      <c r="AD23" s="90">
        <f>(1/UIpct)*((blpkm*IFaf*(AF!AD23*AD$2-AF!$D23*$D$2)+blpkmrtf*IFrtf*(RTF!AD23*AD$4-RTF!$D23*$D$4))*IF(WT="WTA",shortWTA,shortWTP)+(blpkm*IFaf*(AF!AD23*(1-AD$2)-AF!$D23*(1-$D$2))+blpkmrtf*IFrtf*(RTF!AD23*(1-AD$4)-RTF!$D23*(1-$D$4)))*IF(WT="WTA",longWTA,longWTP))</f>
        <v>-4.2823929773807281</v>
      </c>
      <c r="AE23" s="90">
        <f>(1/UIpct)*((blpkm*IFaf*(AF!AE23*AE$2-AF!$D23*$D$2)+blpkmrtf*IFrtf*(RTF!AE23*AE$4-RTF!$D23*$D$4))*IF(WT="WTA",shortWTA,shortWTP)+(blpkm*IFaf*(AF!AE23*(1-AE$2)-AF!$D23*(1-$D$2))+blpkmrtf*IFrtf*(RTF!AE23*(1-AE$4)-RTF!$D23*(1-$D$4)))*IF(WT="WTA",longWTA,longWTP))</f>
        <v>-5.8212368318136072</v>
      </c>
      <c r="AF23" s="90">
        <f>(1/UIpct)*((blpkm*IFaf*(AF!AF23*AF$2-AF!$D23*$D$2)+blpkmrtf*IFrtf*(RTF!AF23*AF$4-RTF!$D23*$D$4))*IF(WT="WTA",shortWTA,shortWTP)+(blpkm*IFaf*(AF!AF23*(1-AF$2)-AF!$D23*(1-$D$2))+blpkmrtf*IFrtf*(RTF!AF23*(1-AF$4)-RTF!$D23*(1-$D$4)))*IF(WT="WTA",longWTA,longWTP))</f>
        <v>2.9862783250182834</v>
      </c>
      <c r="AG23" s="90">
        <f>(1/UIpct)*((blpkm*IFaf*(AF!AG23*AG$2-AF!$D23*$D$2)+blpkmrtf*IFrtf*(RTF!AG23*AG$4-RTF!$D23*$D$4))*IF(WT="WTA",shortWTA,shortWTP)+(blpkm*IFaf*(AF!AG23*(1-AG$2)-AF!$D23*(1-$D$2))+blpkmrtf*IFrtf*(RTF!AG23*(1-AG$4)-RTF!$D23*(1-$D$4)))*IF(WT="WTA",longWTA,longWTP))</f>
        <v>6.7654600139719374</v>
      </c>
      <c r="AH23" s="90">
        <f>(1/UIpct)*((blpkm*IFaf*(AF!AH23*AH$2-AF!$D23*$D$2)+blpkmrtf*IFrtf*(RTF!AH23*AH$4-RTF!$D23*$D$4))*IF(WT="WTA",shortWTA,shortWTP)+(blpkm*IFaf*(AF!AH23*(1-AH$2)-AF!$D23*(1-$D$2))+blpkmrtf*IFrtf*(RTF!AH23*(1-AH$4)-RTF!$D23*(1-$D$4)))*IF(WT="WTA",longWTA,longWTP))</f>
        <v>0</v>
      </c>
      <c r="AI23" s="90">
        <f>(1/UIpct)*((blpkm*IFaf*(AF!AI23*AI$2-AF!$D23*$D$2)+blpkmrtf*IFrtf*(RTF!AI23*AI$4-RTF!$D23*$D$4))*IF(WT="WTA",shortWTA,shortWTP)+(blpkm*IFaf*(AF!AI23*(1-AI$2)-AF!$D23*(1-$D$2))+blpkmrtf*IFrtf*(RTF!AI23*(1-AI$4)-RTF!$D23*(1-$D$4)))*IF(WT="WTA",longWTA,longWTP))</f>
        <v>-2.3767896529165342</v>
      </c>
      <c r="AJ23" s="90">
        <f>(1/UIpct)*((blpkm*IFaf*(AF!AJ23*AJ$2-AF!$D23*$D$2)+blpkmrtf*IFrtf*(RTF!AJ23*AJ$4-RTF!$D23*$D$4))*IF(WT="WTA",shortWTA,shortWTP)+(blpkm*IFaf*(AF!AJ23*(1-AJ$2)-AF!$D23*(1-$D$2))+blpkmrtf*IFrtf*(RTF!AJ23*(1-AJ$4)-RTF!$D23*(1-$D$4)))*IF(WT="WTA",longWTA,longWTP))</f>
        <v>-4.2823929773807281</v>
      </c>
      <c r="AK23" s="90">
        <f>(1/UIpct)*((blpkm*IFaf*(AF!AK23*AK$2-AF!$D23*$D$2)+blpkmrtf*IFrtf*(RTF!AK23*AK$4-RTF!$D23*$D$4))*IF(WT="WTA",shortWTA,shortWTP)+(blpkm*IFaf*(AF!AK23*(1-AK$2)-AF!$D23*(1-$D$2))+blpkmrtf*IFrtf*(RTF!AK23*(1-AK$4)-RTF!$D23*(1-$D$4)))*IF(WT="WTA",longWTA,longWTP))</f>
        <v>-5.8212368318136072</v>
      </c>
      <c r="AL23" s="90">
        <f>(1/UIpct)*((blpkm*IFaf*(AF!AL23*AL$2-AF!$D23*$D$2)+blpkmrtf*IFrtf*(RTF!AL23*AL$4-RTF!$D23*$D$4))*IF(WT="WTA",shortWTA,shortWTP)+(blpkm*IFaf*(AF!AL23*(1-AL$2)-AF!$D23*(1-$D$2))+blpkmrtf*IFrtf*(RTF!AL23*(1-AL$4)-RTF!$D23*(1-$D$4)))*IF(WT="WTA",longWTA,longWTP))</f>
        <v>2.9862783250182834</v>
      </c>
      <c r="AM23" s="90">
        <f>(1/UIpct)*((blpkm*IFaf*(AF!AM23*AM$2-AF!$D23*$D$2)+blpkmrtf*IFrtf*(RTF!AM23*AM$4-RTF!$D23*$D$4))*IF(WT="WTA",shortWTA,shortWTP)+(blpkm*IFaf*(AF!AM23*(1-AM$2)-AF!$D23*(1-$D$2))+blpkmrtf*IFrtf*(RTF!AM23*(1-AM$4)-RTF!$D23*(1-$D$4)))*IF(WT="WTA",longWTA,longWTP))</f>
        <v>6.7654600139719374</v>
      </c>
      <c r="AN23" s="90">
        <f>(1/UIpct)*((blpkm*IFaf*(AF!AN23*AN$2-AF!$D23*$D$2)+blpkmrtf*IFrtf*(RTF!AN23*AN$4-RTF!$D23*$D$4))*IF(WT="WTA",shortWTA,shortWTP)+(blpkm*IFaf*(AF!AN23*(1-AN$2)-AF!$D23*(1-$D$2))+blpkmrtf*IFrtf*(RTF!AN23*(1-AN$4)-RTF!$D23*(1-$D$4)))*IF(WT="WTA",longWTA,longWTP))</f>
        <v>0</v>
      </c>
      <c r="AO23" s="90">
        <f>(1/UIpct)*((blpkm*IFaf*(AF!AO23*AO$2-AF!$D23*$D$2)+blpkmrtf*IFrtf*(RTF!AO23*AO$4-RTF!$D23*$D$4))*IF(WT="WTA",shortWTA,shortWTP)+(blpkm*IFaf*(AF!AO23*(1-AO$2)-AF!$D23*(1-$D$2))+blpkmrtf*IFrtf*(RTF!AO23*(1-AO$4)-RTF!$D23*(1-$D$4)))*IF(WT="WTA",longWTA,longWTP))</f>
        <v>-2.3767896529165342</v>
      </c>
      <c r="AP23" s="90">
        <f>(1/UIpct)*((blpkm*IFaf*(AF!AP23*AP$2-AF!$D23*$D$2)+blpkmrtf*IFrtf*(RTF!AP23*AP$4-RTF!$D23*$D$4))*IF(WT="WTA",shortWTA,shortWTP)+(blpkm*IFaf*(AF!AP23*(1-AP$2)-AF!$D23*(1-$D$2))+blpkmrtf*IFrtf*(RTF!AP23*(1-AP$4)-RTF!$D23*(1-$D$4)))*IF(WT="WTA",longWTA,longWTP))</f>
        <v>-4.2823929773807281</v>
      </c>
      <c r="AQ23" s="90">
        <f>(1/UIpct)*((blpkm*IFaf*(AF!AQ23*AQ$2-AF!$D23*$D$2)+blpkmrtf*IFrtf*(RTF!AQ23*AQ$4-RTF!$D23*$D$4))*IF(WT="WTA",shortWTA,shortWTP)+(blpkm*IFaf*(AF!AQ23*(1-AQ$2)-AF!$D23*(1-$D$2))+blpkmrtf*IFrtf*(RTF!AQ23*(1-AQ$4)-RTF!$D23*(1-$D$4)))*IF(WT="WTA",longWTA,longWTP))</f>
        <v>-5.8212368318136072</v>
      </c>
      <c r="AR23" s="90">
        <f>(1/UIpct)*((blpkm*IFaf*(AF!AR23*AR$2-AF!$D23*$D$2)+blpkmrtf*IFrtf*(RTF!AR23*AR$4-RTF!$D23*$D$4))*IF(WT="WTA",shortWTA,shortWTP)+(blpkm*IFaf*(AF!AR23*(1-AR$2)-AF!$D23*(1-$D$2))+blpkmrtf*IFrtf*(RTF!AR23*(1-AR$4)-RTF!$D23*(1-$D$4)))*IF(WT="WTA",longWTA,longWTP))</f>
        <v>2.9862783250182834</v>
      </c>
      <c r="AS23" s="90">
        <f>(1/UIpct)*((blpkm*IFaf*(AF!AS23*AS$2-AF!$D23*$D$2)+blpkmrtf*IFrtf*(RTF!AS23*AS$4-RTF!$D23*$D$4))*IF(WT="WTA",shortWTA,shortWTP)+(blpkm*IFaf*(AF!AS23*(1-AS$2)-AF!$D23*(1-$D$2))+blpkmrtf*IFrtf*(RTF!AS23*(1-AS$4)-RTF!$D23*(1-$D$4)))*IF(WT="WTA",longWTA,longWTP))</f>
        <v>6.7654600139719374</v>
      </c>
      <c r="AT23" s="90">
        <f>(1/UIpct)*((blpkm*IFaf*(AF!AT23*AT$2-AF!$D23*$D$2)+blpkmrtf*IFrtf*(RTF!AT23*AT$4-RTF!$D23*$D$4))*IF(WT="WTA",shortWTA,shortWTP)+(blpkm*IFaf*(AF!AT23*(1-AT$2)-AF!$D23*(1-$D$2))+blpkmrtf*IFrtf*(RTF!AT23*(1-AT$4)-RTF!$D23*(1-$D$4)))*IF(WT="WTA",longWTA,longWTP))</f>
        <v>0</v>
      </c>
      <c r="AU23" s="91" t="s">
        <v>78</v>
      </c>
      <c r="AV23" s="91"/>
      <c r="AW23" s="91"/>
    </row>
    <row r="24" spans="1:49" x14ac:dyDescent="0.25">
      <c r="A24" s="91">
        <f>social_cost!A24</f>
        <v>140</v>
      </c>
      <c r="B24" s="94">
        <f>social_cost!B24</f>
        <v>4.1733112884715071</v>
      </c>
      <c r="C24" s="95">
        <f>social_cost!C24</f>
        <v>14.945</v>
      </c>
      <c r="D24" s="90">
        <f>(1/UIpct)*((blpkm*IFaf*(AF!D24*D$2-AF!$D24*$D$2)+blpkmrtf*IFrtf*(RTF!D24*D$4-RTF!$D24*$D$4))*IF(WT="WTA",shortWTA,shortWTP)+(blpkm*IFaf*(AF!D24*(1-D$2)-AF!$D24*(1-$D$2))+blpkmrtf*IFrtf*(RTF!D24*(1-D$4)-RTF!$D24*(1-$D$4)))*IF(WT="WTA",longWTA,longWTP))</f>
        <v>0</v>
      </c>
      <c r="E24" s="90">
        <f>(1/UIpct)*((blpkm*IFaf*(AF!E24*E$2-AF!$D24*$D$2)+blpkmrtf*IFrtf*(RTF!E24*E$4-RTF!$D24*$D$4))*IF(WT="WTA",shortWTA,shortWTP)+(blpkm*IFaf*(AF!E24*(1-E$2)-AF!$D24*(1-$D$2))+blpkmrtf*IFrtf*(RTF!E24*(1-E$4)-RTF!$D24*(1-$D$4)))*IF(WT="WTA",longWTA,longWTP))</f>
        <v>-2.3767896529165342</v>
      </c>
      <c r="F24" s="90">
        <f>(1/UIpct)*((blpkm*IFaf*(AF!F24*F$2-AF!$D24*$D$2)+blpkmrtf*IFrtf*(RTF!F24*F$4-RTF!$D24*$D$4))*IF(WT="WTA",shortWTA,shortWTP)+(blpkm*IFaf*(AF!F24*(1-F$2)-AF!$D24*(1-$D$2))+blpkmrtf*IFrtf*(RTF!F24*(1-F$4)-RTF!$D24*(1-$D$4)))*IF(WT="WTA",longWTA,longWTP))</f>
        <v>-4.2823929773807281</v>
      </c>
      <c r="G24" s="90">
        <f>(1/UIpct)*((blpkm*IFaf*(AF!G24*G$2-AF!$D24*$D$2)+blpkmrtf*IFrtf*(RTF!G24*G$4-RTF!$D24*$D$4))*IF(WT="WTA",shortWTA,shortWTP)+(blpkm*IFaf*(AF!G24*(1-G$2)-AF!$D24*(1-$D$2))+blpkmrtf*IFrtf*(RTF!G24*(1-G$4)-RTF!$D24*(1-$D$4)))*IF(WT="WTA",longWTA,longWTP))</f>
        <v>-5.8212368318136072</v>
      </c>
      <c r="H24" s="90">
        <f>(1/UIpct)*((blpkm*IFaf*(AF!H24*H$2-AF!$D24*$D$2)+blpkmrtf*IFrtf*(RTF!H24*H$4-RTF!$D24*$D$4))*IF(WT="WTA",shortWTA,shortWTP)+(blpkm*IFaf*(AF!H24*(1-H$2)-AF!$D24*(1-$D$2))+blpkmrtf*IFrtf*(RTF!H24*(1-H$4)-RTF!$D24*(1-$D$4)))*IF(WT="WTA",longWTA,longWTP))</f>
        <v>2.9862783250182834</v>
      </c>
      <c r="I24" s="90">
        <f>(1/UIpct)*((blpkm*IFaf*(AF!I24*I$2-AF!$D24*$D$2)+blpkmrtf*IFrtf*(RTF!I24*I$4-RTF!$D24*$D$4))*IF(WT="WTA",shortWTA,shortWTP)+(blpkm*IFaf*(AF!I24*(1-I$2)-AF!$D24*(1-$D$2))+blpkmrtf*IFrtf*(RTF!I24*(1-I$4)-RTF!$D24*(1-$D$4)))*IF(WT="WTA",longWTA,longWTP))</f>
        <v>6.7654600139719374</v>
      </c>
      <c r="J24" s="90">
        <f>(1/UIpct)*((blpkm*IFaf*(AF!J24*J$2-AF!$D24*$D$2)+blpkmrtf*IFrtf*(RTF!J24*J$4-RTF!$D24*$D$4))*IF(WT="WTA",shortWTA,shortWTP)+(blpkm*IFaf*(AF!J24*(1-J$2)-AF!$D24*(1-$D$2))+blpkmrtf*IFrtf*(RTF!J24*(1-J$4)-RTF!$D24*(1-$D$4)))*IF(WT="WTA",longWTA,longWTP))</f>
        <v>11.579536051505768</v>
      </c>
      <c r="K24" s="90">
        <f>(1/UIpct)*((blpkm*IFaf*(AF!K24*K$2-AF!$D24*$D$2)+blpkmrtf*IFrtf*(RTF!K24*K$4-RTF!$D24*$D$4))*IF(WT="WTA",shortWTA,shortWTP)+(blpkm*IFaf*(AF!K24*(1-K$2)-AF!$D24*(1-$D$2))+blpkmrtf*IFrtf*(RTF!K24*(1-K$4)-RTF!$D24*(1-$D$4)))*IF(WT="WTA",longWTA,longWTP))</f>
        <v>-2.3767896529165342</v>
      </c>
      <c r="L24" s="90">
        <f>(1/UIpct)*((blpkm*IFaf*(AF!L24*L$2-AF!$D24*$D$2)+blpkmrtf*IFrtf*(RTF!L24*L$4-RTF!$D24*$D$4))*IF(WT="WTA",shortWTA,shortWTP)+(blpkm*IFaf*(AF!L24*(1-L$2)-AF!$D24*(1-$D$2))+blpkmrtf*IFrtf*(RTF!L24*(1-L$4)-RTF!$D24*(1-$D$4)))*IF(WT="WTA",longWTA,longWTP))</f>
        <v>-4.2823929773807281</v>
      </c>
      <c r="M24" s="90">
        <f>(1/UIpct)*((blpkm*IFaf*(AF!M24*M$2-AF!$D24*$D$2)+blpkmrtf*IFrtf*(RTF!M24*M$4-RTF!$D24*$D$4))*IF(WT="WTA",shortWTA,shortWTP)+(blpkm*IFaf*(AF!M24*(1-M$2)-AF!$D24*(1-$D$2))+blpkmrtf*IFrtf*(RTF!M24*(1-M$4)-RTF!$D24*(1-$D$4)))*IF(WT="WTA",longWTA,longWTP))</f>
        <v>-5.8212368318136072</v>
      </c>
      <c r="N24" s="90">
        <f>(1/UIpct)*((blpkm*IFaf*(AF!N24*N$2-AF!$D24*$D$2)+blpkmrtf*IFrtf*(RTF!N24*N$4-RTF!$D24*$D$4))*IF(WT="WTA",shortWTA,shortWTP)+(blpkm*IFaf*(AF!N24*(1-N$2)-AF!$D24*(1-$D$2))+blpkmrtf*IFrtf*(RTF!N24*(1-N$4)-RTF!$D24*(1-$D$4)))*IF(WT="WTA",longWTA,longWTP))</f>
        <v>2.9862783250182834</v>
      </c>
      <c r="O24" s="90">
        <f>(1/UIpct)*((blpkm*IFaf*(AF!O24*O$2-AF!$D24*$D$2)+blpkmrtf*IFrtf*(RTF!O24*O$4-RTF!$D24*$D$4))*IF(WT="WTA",shortWTA,shortWTP)+(blpkm*IFaf*(AF!O24*(1-O$2)-AF!$D24*(1-$D$2))+blpkmrtf*IFrtf*(RTF!O24*(1-O$4)-RTF!$D24*(1-$D$4)))*IF(WT="WTA",longWTA,longWTP))</f>
        <v>6.7654600139719374</v>
      </c>
      <c r="P24" s="90">
        <f>(1/UIpct)*((blpkm*IFaf*(AF!P24*P$2-AF!$D24*$D$2)+blpkmrtf*IFrtf*(RTF!P24*P$4-RTF!$D24*$D$4))*IF(WT="WTA",shortWTA,shortWTP)+(blpkm*IFaf*(AF!P24*(1-P$2)-AF!$D24*(1-$D$2))+blpkmrtf*IFrtf*(RTF!P24*(1-P$4)-RTF!$D24*(1-$D$4)))*IF(WT="WTA",longWTA,longWTP))</f>
        <v>0</v>
      </c>
      <c r="Q24" s="90">
        <f>(1/UIpct)*((blpkm*IFaf*(AF!Q24*Q$2-AF!$D24*$D$2)+blpkmrtf*IFrtf*(RTF!Q24*Q$4-RTF!$D24*$D$4))*IF(WT="WTA",shortWTA,shortWTP)+(blpkm*IFaf*(AF!Q24*(1-Q$2)-AF!$D24*(1-$D$2))+blpkmrtf*IFrtf*(RTF!Q24*(1-Q$4)-RTF!$D24*(1-$D$4)))*IF(WT="WTA",longWTA,longWTP))</f>
        <v>-2.3767896529165342</v>
      </c>
      <c r="R24" s="90">
        <f>(1/UIpct)*((blpkm*IFaf*(AF!R24*R$2-AF!$D24*$D$2)+blpkmrtf*IFrtf*(RTF!R24*R$4-RTF!$D24*$D$4))*IF(WT="WTA",shortWTA,shortWTP)+(blpkm*IFaf*(AF!R24*(1-R$2)-AF!$D24*(1-$D$2))+blpkmrtf*IFrtf*(RTF!R24*(1-R$4)-RTF!$D24*(1-$D$4)))*IF(WT="WTA",longWTA,longWTP))</f>
        <v>-4.2823929773807281</v>
      </c>
      <c r="S24" s="90">
        <f>(1/UIpct)*((blpkm*IFaf*(AF!S24*S$2-AF!$D24*$D$2)+blpkmrtf*IFrtf*(RTF!S24*S$4-RTF!$D24*$D$4))*IF(WT="WTA",shortWTA,shortWTP)+(blpkm*IFaf*(AF!S24*(1-S$2)-AF!$D24*(1-$D$2))+blpkmrtf*IFrtf*(RTF!S24*(1-S$4)-RTF!$D24*(1-$D$4)))*IF(WT="WTA",longWTA,longWTP))</f>
        <v>-5.8212368318136072</v>
      </c>
      <c r="T24" s="90">
        <f>(1/UIpct)*((blpkm*IFaf*(AF!T24*T$2-AF!$D24*$D$2)+blpkmrtf*IFrtf*(RTF!T24*T$4-RTF!$D24*$D$4))*IF(WT="WTA",shortWTA,shortWTP)+(blpkm*IFaf*(AF!T24*(1-T$2)-AF!$D24*(1-$D$2))+blpkmrtf*IFrtf*(RTF!T24*(1-T$4)-RTF!$D24*(1-$D$4)))*IF(WT="WTA",longWTA,longWTP))</f>
        <v>2.9862783250182834</v>
      </c>
      <c r="U24" s="90">
        <f>(1/UIpct)*((blpkm*IFaf*(AF!U24*U$2-AF!$D24*$D$2)+blpkmrtf*IFrtf*(RTF!U24*U$4-RTF!$D24*$D$4))*IF(WT="WTA",shortWTA,shortWTP)+(blpkm*IFaf*(AF!U24*(1-U$2)-AF!$D24*(1-$D$2))+blpkmrtf*IFrtf*(RTF!U24*(1-U$4)-RTF!$D24*(1-$D$4)))*IF(WT="WTA",longWTA,longWTP))</f>
        <v>6.7654600139719374</v>
      </c>
      <c r="V24" s="90">
        <f>(1/UIpct)*((blpkm*IFaf*(AF!V24*V$2-AF!$D24*$D$2)+blpkmrtf*IFrtf*(RTF!V24*V$4-RTF!$D24*$D$4))*IF(WT="WTA",shortWTA,shortWTP)+(blpkm*IFaf*(AF!V24*(1-V$2)-AF!$D24*(1-$D$2))+blpkmrtf*IFrtf*(RTF!V24*(1-V$4)-RTF!$D24*(1-$D$4)))*IF(WT="WTA",longWTA,longWTP))</f>
        <v>0</v>
      </c>
      <c r="W24" s="90">
        <f>(1/UIpct)*((blpkm*IFaf*(AF!W24*W$2-AF!$D24*$D$2)+blpkmrtf*IFrtf*(RTF!W24*W$4-RTF!$D24*$D$4))*IF(WT="WTA",shortWTA,shortWTP)+(blpkm*IFaf*(AF!W24*(1-W$2)-AF!$D24*(1-$D$2))+blpkmrtf*IFrtf*(RTF!W24*(1-W$4)-RTF!$D24*(1-$D$4)))*IF(WT="WTA",longWTA,longWTP))</f>
        <v>-2.3767896529165342</v>
      </c>
      <c r="X24" s="90">
        <f>(1/UIpct)*((blpkm*IFaf*(AF!X24*X$2-AF!$D24*$D$2)+blpkmrtf*IFrtf*(RTF!X24*X$4-RTF!$D24*$D$4))*IF(WT="WTA",shortWTA,shortWTP)+(blpkm*IFaf*(AF!X24*(1-X$2)-AF!$D24*(1-$D$2))+blpkmrtf*IFrtf*(RTF!X24*(1-X$4)-RTF!$D24*(1-$D$4)))*IF(WT="WTA",longWTA,longWTP))</f>
        <v>-4.2823929773807281</v>
      </c>
      <c r="Y24" s="90">
        <f>(1/UIpct)*((blpkm*IFaf*(AF!Y24*Y$2-AF!$D24*$D$2)+blpkmrtf*IFrtf*(RTF!Y24*Y$4-RTF!$D24*$D$4))*IF(WT="WTA",shortWTA,shortWTP)+(blpkm*IFaf*(AF!Y24*(1-Y$2)-AF!$D24*(1-$D$2))+blpkmrtf*IFrtf*(RTF!Y24*(1-Y$4)-RTF!$D24*(1-$D$4)))*IF(WT="WTA",longWTA,longWTP))</f>
        <v>-5.8212368318136072</v>
      </c>
      <c r="Z24" s="90">
        <f>(1/UIpct)*((blpkm*IFaf*(AF!Z24*Z$2-AF!$D24*$D$2)+blpkmrtf*IFrtf*(RTF!Z24*Z$4-RTF!$D24*$D$4))*IF(WT="WTA",shortWTA,shortWTP)+(blpkm*IFaf*(AF!Z24*(1-Z$2)-AF!$D24*(1-$D$2))+blpkmrtf*IFrtf*(RTF!Z24*(1-Z$4)-RTF!$D24*(1-$D$4)))*IF(WT="WTA",longWTA,longWTP))</f>
        <v>2.9862783250182834</v>
      </c>
      <c r="AA24" s="90">
        <f>(1/UIpct)*((blpkm*IFaf*(AF!AA24*AA$2-AF!$D24*$D$2)+blpkmrtf*IFrtf*(RTF!AA24*AA$4-RTF!$D24*$D$4))*IF(WT="WTA",shortWTA,shortWTP)+(blpkm*IFaf*(AF!AA24*(1-AA$2)-AF!$D24*(1-$D$2))+blpkmrtf*IFrtf*(RTF!AA24*(1-AA$4)-RTF!$D24*(1-$D$4)))*IF(WT="WTA",longWTA,longWTP))</f>
        <v>6.7654600139719374</v>
      </c>
      <c r="AB24" s="90">
        <f>(1/UIpct)*((blpkm*IFaf*(AF!AB24*AB$2-AF!$D24*$D$2)+blpkmrtf*IFrtf*(RTF!AB24*AB$4-RTF!$D24*$D$4))*IF(WT="WTA",shortWTA,shortWTP)+(blpkm*IFaf*(AF!AB24*(1-AB$2)-AF!$D24*(1-$D$2))+blpkmrtf*IFrtf*(RTF!AB24*(1-AB$4)-RTF!$D24*(1-$D$4)))*IF(WT="WTA",longWTA,longWTP))</f>
        <v>0</v>
      </c>
      <c r="AC24" s="90">
        <f>(1/UIpct)*((blpkm*IFaf*(AF!AC24*AC$2-AF!$D24*$D$2)+blpkmrtf*IFrtf*(RTF!AC24*AC$4-RTF!$D24*$D$4))*IF(WT="WTA",shortWTA,shortWTP)+(blpkm*IFaf*(AF!AC24*(1-AC$2)-AF!$D24*(1-$D$2))+blpkmrtf*IFrtf*(RTF!AC24*(1-AC$4)-RTF!$D24*(1-$D$4)))*IF(WT="WTA",longWTA,longWTP))</f>
        <v>-2.3767896529165342</v>
      </c>
      <c r="AD24" s="90">
        <f>(1/UIpct)*((blpkm*IFaf*(AF!AD24*AD$2-AF!$D24*$D$2)+blpkmrtf*IFrtf*(RTF!AD24*AD$4-RTF!$D24*$D$4))*IF(WT="WTA",shortWTA,shortWTP)+(blpkm*IFaf*(AF!AD24*(1-AD$2)-AF!$D24*(1-$D$2))+blpkmrtf*IFrtf*(RTF!AD24*(1-AD$4)-RTF!$D24*(1-$D$4)))*IF(WT="WTA",longWTA,longWTP))</f>
        <v>-4.2823929773807281</v>
      </c>
      <c r="AE24" s="90">
        <f>(1/UIpct)*((blpkm*IFaf*(AF!AE24*AE$2-AF!$D24*$D$2)+blpkmrtf*IFrtf*(RTF!AE24*AE$4-RTF!$D24*$D$4))*IF(WT="WTA",shortWTA,shortWTP)+(blpkm*IFaf*(AF!AE24*(1-AE$2)-AF!$D24*(1-$D$2))+blpkmrtf*IFrtf*(RTF!AE24*(1-AE$4)-RTF!$D24*(1-$D$4)))*IF(WT="WTA",longWTA,longWTP))</f>
        <v>-5.8212368318136072</v>
      </c>
      <c r="AF24" s="90">
        <f>(1/UIpct)*((blpkm*IFaf*(AF!AF24*AF$2-AF!$D24*$D$2)+blpkmrtf*IFrtf*(RTF!AF24*AF$4-RTF!$D24*$D$4))*IF(WT="WTA",shortWTA,shortWTP)+(blpkm*IFaf*(AF!AF24*(1-AF$2)-AF!$D24*(1-$D$2))+blpkmrtf*IFrtf*(RTF!AF24*(1-AF$4)-RTF!$D24*(1-$D$4)))*IF(WT="WTA",longWTA,longWTP))</f>
        <v>2.9862783250182834</v>
      </c>
      <c r="AG24" s="90">
        <f>(1/UIpct)*((blpkm*IFaf*(AF!AG24*AG$2-AF!$D24*$D$2)+blpkmrtf*IFrtf*(RTF!AG24*AG$4-RTF!$D24*$D$4))*IF(WT="WTA",shortWTA,shortWTP)+(blpkm*IFaf*(AF!AG24*(1-AG$2)-AF!$D24*(1-$D$2))+blpkmrtf*IFrtf*(RTF!AG24*(1-AG$4)-RTF!$D24*(1-$D$4)))*IF(WT="WTA",longWTA,longWTP))</f>
        <v>6.7654600139719374</v>
      </c>
      <c r="AH24" s="90">
        <f>(1/UIpct)*((blpkm*IFaf*(AF!AH24*AH$2-AF!$D24*$D$2)+blpkmrtf*IFrtf*(RTF!AH24*AH$4-RTF!$D24*$D$4))*IF(WT="WTA",shortWTA,shortWTP)+(blpkm*IFaf*(AF!AH24*(1-AH$2)-AF!$D24*(1-$D$2))+blpkmrtf*IFrtf*(RTF!AH24*(1-AH$4)-RTF!$D24*(1-$D$4)))*IF(WT="WTA",longWTA,longWTP))</f>
        <v>0</v>
      </c>
      <c r="AI24" s="90">
        <f>(1/UIpct)*((blpkm*IFaf*(AF!AI24*AI$2-AF!$D24*$D$2)+blpkmrtf*IFrtf*(RTF!AI24*AI$4-RTF!$D24*$D$4))*IF(WT="WTA",shortWTA,shortWTP)+(blpkm*IFaf*(AF!AI24*(1-AI$2)-AF!$D24*(1-$D$2))+blpkmrtf*IFrtf*(RTF!AI24*(1-AI$4)-RTF!$D24*(1-$D$4)))*IF(WT="WTA",longWTA,longWTP))</f>
        <v>-2.3767896529165342</v>
      </c>
      <c r="AJ24" s="90">
        <f>(1/UIpct)*((blpkm*IFaf*(AF!AJ24*AJ$2-AF!$D24*$D$2)+blpkmrtf*IFrtf*(RTF!AJ24*AJ$4-RTF!$D24*$D$4))*IF(WT="WTA",shortWTA,shortWTP)+(blpkm*IFaf*(AF!AJ24*(1-AJ$2)-AF!$D24*(1-$D$2))+blpkmrtf*IFrtf*(RTF!AJ24*(1-AJ$4)-RTF!$D24*(1-$D$4)))*IF(WT="WTA",longWTA,longWTP))</f>
        <v>-4.2823929773807281</v>
      </c>
      <c r="AK24" s="90">
        <f>(1/UIpct)*((blpkm*IFaf*(AF!AK24*AK$2-AF!$D24*$D$2)+blpkmrtf*IFrtf*(RTF!AK24*AK$4-RTF!$D24*$D$4))*IF(WT="WTA",shortWTA,shortWTP)+(blpkm*IFaf*(AF!AK24*(1-AK$2)-AF!$D24*(1-$D$2))+blpkmrtf*IFrtf*(RTF!AK24*(1-AK$4)-RTF!$D24*(1-$D$4)))*IF(WT="WTA",longWTA,longWTP))</f>
        <v>-5.8212368318136072</v>
      </c>
      <c r="AL24" s="90">
        <f>(1/UIpct)*((blpkm*IFaf*(AF!AL24*AL$2-AF!$D24*$D$2)+blpkmrtf*IFrtf*(RTF!AL24*AL$4-RTF!$D24*$D$4))*IF(WT="WTA",shortWTA,shortWTP)+(blpkm*IFaf*(AF!AL24*(1-AL$2)-AF!$D24*(1-$D$2))+blpkmrtf*IFrtf*(RTF!AL24*(1-AL$4)-RTF!$D24*(1-$D$4)))*IF(WT="WTA",longWTA,longWTP))</f>
        <v>2.9862783250182834</v>
      </c>
      <c r="AM24" s="90">
        <f>(1/UIpct)*((blpkm*IFaf*(AF!AM24*AM$2-AF!$D24*$D$2)+blpkmrtf*IFrtf*(RTF!AM24*AM$4-RTF!$D24*$D$4))*IF(WT="WTA",shortWTA,shortWTP)+(blpkm*IFaf*(AF!AM24*(1-AM$2)-AF!$D24*(1-$D$2))+blpkmrtf*IFrtf*(RTF!AM24*(1-AM$4)-RTF!$D24*(1-$D$4)))*IF(WT="WTA",longWTA,longWTP))</f>
        <v>6.7654600139719374</v>
      </c>
      <c r="AN24" s="90">
        <f>(1/UIpct)*((blpkm*IFaf*(AF!AN24*AN$2-AF!$D24*$D$2)+blpkmrtf*IFrtf*(RTF!AN24*AN$4-RTF!$D24*$D$4))*IF(WT="WTA",shortWTA,shortWTP)+(blpkm*IFaf*(AF!AN24*(1-AN$2)-AF!$D24*(1-$D$2))+blpkmrtf*IFrtf*(RTF!AN24*(1-AN$4)-RTF!$D24*(1-$D$4)))*IF(WT="WTA",longWTA,longWTP))</f>
        <v>0</v>
      </c>
      <c r="AO24" s="90">
        <f>(1/UIpct)*((blpkm*IFaf*(AF!AO24*AO$2-AF!$D24*$D$2)+blpkmrtf*IFrtf*(RTF!AO24*AO$4-RTF!$D24*$D$4))*IF(WT="WTA",shortWTA,shortWTP)+(blpkm*IFaf*(AF!AO24*(1-AO$2)-AF!$D24*(1-$D$2))+blpkmrtf*IFrtf*(RTF!AO24*(1-AO$4)-RTF!$D24*(1-$D$4)))*IF(WT="WTA",longWTA,longWTP))</f>
        <v>-2.3767896529165342</v>
      </c>
      <c r="AP24" s="90">
        <f>(1/UIpct)*((blpkm*IFaf*(AF!AP24*AP$2-AF!$D24*$D$2)+blpkmrtf*IFrtf*(RTF!AP24*AP$4-RTF!$D24*$D$4))*IF(WT="WTA",shortWTA,shortWTP)+(blpkm*IFaf*(AF!AP24*(1-AP$2)-AF!$D24*(1-$D$2))+blpkmrtf*IFrtf*(RTF!AP24*(1-AP$4)-RTF!$D24*(1-$D$4)))*IF(WT="WTA",longWTA,longWTP))</f>
        <v>-4.2823929773807281</v>
      </c>
      <c r="AQ24" s="90">
        <f>(1/UIpct)*((blpkm*IFaf*(AF!AQ24*AQ$2-AF!$D24*$D$2)+blpkmrtf*IFrtf*(RTF!AQ24*AQ$4-RTF!$D24*$D$4))*IF(WT="WTA",shortWTA,shortWTP)+(blpkm*IFaf*(AF!AQ24*(1-AQ$2)-AF!$D24*(1-$D$2))+blpkmrtf*IFrtf*(RTF!AQ24*(1-AQ$4)-RTF!$D24*(1-$D$4)))*IF(WT="WTA",longWTA,longWTP))</f>
        <v>-5.8212368318136072</v>
      </c>
      <c r="AR24" s="90">
        <f>(1/UIpct)*((blpkm*IFaf*(AF!AR24*AR$2-AF!$D24*$D$2)+blpkmrtf*IFrtf*(RTF!AR24*AR$4-RTF!$D24*$D$4))*IF(WT="WTA",shortWTA,shortWTP)+(blpkm*IFaf*(AF!AR24*(1-AR$2)-AF!$D24*(1-$D$2))+blpkmrtf*IFrtf*(RTF!AR24*(1-AR$4)-RTF!$D24*(1-$D$4)))*IF(WT="WTA",longWTA,longWTP))</f>
        <v>2.9862783250182834</v>
      </c>
      <c r="AS24" s="90">
        <f>(1/UIpct)*((blpkm*IFaf*(AF!AS24*AS$2-AF!$D24*$D$2)+blpkmrtf*IFrtf*(RTF!AS24*AS$4-RTF!$D24*$D$4))*IF(WT="WTA",shortWTA,shortWTP)+(blpkm*IFaf*(AF!AS24*(1-AS$2)-AF!$D24*(1-$D$2))+blpkmrtf*IFrtf*(RTF!AS24*(1-AS$4)-RTF!$D24*(1-$D$4)))*IF(WT="WTA",longWTA,longWTP))</f>
        <v>6.7654600139719374</v>
      </c>
      <c r="AT24" s="90">
        <f>(1/UIpct)*((blpkm*IFaf*(AF!AT24*AT$2-AF!$D24*$D$2)+blpkmrtf*IFrtf*(RTF!AT24*AT$4-RTF!$D24*$D$4))*IF(WT="WTA",shortWTA,shortWTP)+(blpkm*IFaf*(AF!AT24*(1-AT$2)-AF!$D24*(1-$D$2))+blpkmrtf*IFrtf*(RTF!AT24*(1-AT$4)-RTF!$D24*(1-$D$4)))*IF(WT="WTA",longWTA,longWTP))</f>
        <v>0</v>
      </c>
      <c r="AU24" s="91" t="s">
        <v>78</v>
      </c>
      <c r="AV24" s="91"/>
      <c r="AW24" s="91"/>
    </row>
    <row r="25" spans="1:49" x14ac:dyDescent="0.25">
      <c r="A25" s="91">
        <f>social_cost!A25</f>
        <v>150</v>
      </c>
      <c r="B25" s="94">
        <f>social_cost!B25</f>
        <v>3773.6224345235673</v>
      </c>
      <c r="C25" s="95">
        <f>social_cost!C25</f>
        <v>17.15625</v>
      </c>
      <c r="D25" s="90">
        <f>(1/UIpct)*((blpkm*IFaf*(AF!D25*D$2-AF!$D25*$D$2)+blpkmrtf*IFrtf*(RTF!D25*D$4-RTF!$D25*$D$4))*IF(WT="WTA",shortWTA,shortWTP)+(blpkm*IFaf*(AF!D25*(1-D$2)-AF!$D25*(1-$D$2))+blpkmrtf*IFrtf*(RTF!D25*(1-D$4)-RTF!$D25*(1-$D$4)))*IF(WT="WTA",longWTA,longWTP))</f>
        <v>0</v>
      </c>
      <c r="E25" s="90">
        <f>(1/UIpct)*((blpkm*IFaf*(AF!E25*E$2-AF!$D25*$D$2)+blpkmrtf*IFrtf*(RTF!E25*E$4-RTF!$D25*$D$4))*IF(WT="WTA",shortWTA,shortWTP)+(blpkm*IFaf*(AF!E25*(1-E$2)-AF!$D25*(1-$D$2))+blpkmrtf*IFrtf*(RTF!E25*(1-E$4)-RTF!$D25*(1-$D$4)))*IF(WT="WTA",longWTA,longWTP))</f>
        <v>-2.3767896529165342</v>
      </c>
      <c r="F25" s="90">
        <f>(1/UIpct)*((blpkm*IFaf*(AF!F25*F$2-AF!$D25*$D$2)+blpkmrtf*IFrtf*(RTF!F25*F$4-RTF!$D25*$D$4))*IF(WT="WTA",shortWTA,shortWTP)+(blpkm*IFaf*(AF!F25*(1-F$2)-AF!$D25*(1-$D$2))+blpkmrtf*IFrtf*(RTF!F25*(1-F$4)-RTF!$D25*(1-$D$4)))*IF(WT="WTA",longWTA,longWTP))</f>
        <v>-4.2823929773807281</v>
      </c>
      <c r="G25" s="90">
        <f>(1/UIpct)*((blpkm*IFaf*(AF!G25*G$2-AF!$D25*$D$2)+blpkmrtf*IFrtf*(RTF!G25*G$4-RTF!$D25*$D$4))*IF(WT="WTA",shortWTA,shortWTP)+(blpkm*IFaf*(AF!G25*(1-G$2)-AF!$D25*(1-$D$2))+blpkmrtf*IFrtf*(RTF!G25*(1-G$4)-RTF!$D25*(1-$D$4)))*IF(WT="WTA",longWTA,longWTP))</f>
        <v>-5.8212368318136072</v>
      </c>
      <c r="H25" s="90">
        <f>(1/UIpct)*((blpkm*IFaf*(AF!H25*H$2-AF!$D25*$D$2)+blpkmrtf*IFrtf*(RTF!H25*H$4-RTF!$D25*$D$4))*IF(WT="WTA",shortWTA,shortWTP)+(blpkm*IFaf*(AF!H25*(1-H$2)-AF!$D25*(1-$D$2))+blpkmrtf*IFrtf*(RTF!H25*(1-H$4)-RTF!$D25*(1-$D$4)))*IF(WT="WTA",longWTA,longWTP))</f>
        <v>2.9862783250182834</v>
      </c>
      <c r="I25" s="90">
        <f>(1/UIpct)*((blpkm*IFaf*(AF!I25*I$2-AF!$D25*$D$2)+blpkmrtf*IFrtf*(RTF!I25*I$4-RTF!$D25*$D$4))*IF(WT="WTA",shortWTA,shortWTP)+(blpkm*IFaf*(AF!I25*(1-I$2)-AF!$D25*(1-$D$2))+blpkmrtf*IFrtf*(RTF!I25*(1-I$4)-RTF!$D25*(1-$D$4)))*IF(WT="WTA",longWTA,longWTP))</f>
        <v>6.7654600139719374</v>
      </c>
      <c r="J25" s="90">
        <f>(1/UIpct)*((blpkm*IFaf*(AF!J25*J$2-AF!$D25*$D$2)+blpkmrtf*IFrtf*(RTF!J25*J$4-RTF!$D25*$D$4))*IF(WT="WTA",shortWTA,shortWTP)+(blpkm*IFaf*(AF!J25*(1-J$2)-AF!$D25*(1-$D$2))+blpkmrtf*IFrtf*(RTF!J25*(1-J$4)-RTF!$D25*(1-$D$4)))*IF(WT="WTA",longWTA,longWTP))</f>
        <v>11.579536051505768</v>
      </c>
      <c r="K25" s="90">
        <f>(1/UIpct)*((blpkm*IFaf*(AF!K25*K$2-AF!$D25*$D$2)+blpkmrtf*IFrtf*(RTF!K25*K$4-RTF!$D25*$D$4))*IF(WT="WTA",shortWTA,shortWTP)+(blpkm*IFaf*(AF!K25*(1-K$2)-AF!$D25*(1-$D$2))+blpkmrtf*IFrtf*(RTF!K25*(1-K$4)-RTF!$D25*(1-$D$4)))*IF(WT="WTA",longWTA,longWTP))</f>
        <v>-2.3767896529165342</v>
      </c>
      <c r="L25" s="90">
        <f>(1/UIpct)*((blpkm*IFaf*(AF!L25*L$2-AF!$D25*$D$2)+blpkmrtf*IFrtf*(RTF!L25*L$4-RTF!$D25*$D$4))*IF(WT="WTA",shortWTA,shortWTP)+(blpkm*IFaf*(AF!L25*(1-L$2)-AF!$D25*(1-$D$2))+blpkmrtf*IFrtf*(RTF!L25*(1-L$4)-RTF!$D25*(1-$D$4)))*IF(WT="WTA",longWTA,longWTP))</f>
        <v>-4.2823929773807281</v>
      </c>
      <c r="M25" s="90">
        <f>(1/UIpct)*((blpkm*IFaf*(AF!M25*M$2-AF!$D25*$D$2)+blpkmrtf*IFrtf*(RTF!M25*M$4-RTF!$D25*$D$4))*IF(WT="WTA",shortWTA,shortWTP)+(blpkm*IFaf*(AF!M25*(1-M$2)-AF!$D25*(1-$D$2))+blpkmrtf*IFrtf*(RTF!M25*(1-M$4)-RTF!$D25*(1-$D$4)))*IF(WT="WTA",longWTA,longWTP))</f>
        <v>-5.8212368318136072</v>
      </c>
      <c r="N25" s="90">
        <f>(1/UIpct)*((blpkm*IFaf*(AF!N25*N$2-AF!$D25*$D$2)+blpkmrtf*IFrtf*(RTF!N25*N$4-RTF!$D25*$D$4))*IF(WT="WTA",shortWTA,shortWTP)+(blpkm*IFaf*(AF!N25*(1-N$2)-AF!$D25*(1-$D$2))+blpkmrtf*IFrtf*(RTF!N25*(1-N$4)-RTF!$D25*(1-$D$4)))*IF(WT="WTA",longWTA,longWTP))</f>
        <v>2.9862783250182834</v>
      </c>
      <c r="O25" s="90">
        <f>(1/UIpct)*((blpkm*IFaf*(AF!O25*O$2-AF!$D25*$D$2)+blpkmrtf*IFrtf*(RTF!O25*O$4-RTF!$D25*$D$4))*IF(WT="WTA",shortWTA,shortWTP)+(blpkm*IFaf*(AF!O25*(1-O$2)-AF!$D25*(1-$D$2))+blpkmrtf*IFrtf*(RTF!O25*(1-O$4)-RTF!$D25*(1-$D$4)))*IF(WT="WTA",longWTA,longWTP))</f>
        <v>6.7654600139719374</v>
      </c>
      <c r="P25" s="90">
        <f>(1/UIpct)*((blpkm*IFaf*(AF!P25*P$2-AF!$D25*$D$2)+blpkmrtf*IFrtf*(RTF!P25*P$4-RTF!$D25*$D$4))*IF(WT="WTA",shortWTA,shortWTP)+(blpkm*IFaf*(AF!P25*(1-P$2)-AF!$D25*(1-$D$2))+blpkmrtf*IFrtf*(RTF!P25*(1-P$4)-RTF!$D25*(1-$D$4)))*IF(WT="WTA",longWTA,longWTP))</f>
        <v>0</v>
      </c>
      <c r="Q25" s="90">
        <f>(1/UIpct)*((blpkm*IFaf*(AF!Q25*Q$2-AF!$D25*$D$2)+blpkmrtf*IFrtf*(RTF!Q25*Q$4-RTF!$D25*$D$4))*IF(WT="WTA",shortWTA,shortWTP)+(blpkm*IFaf*(AF!Q25*(1-Q$2)-AF!$D25*(1-$D$2))+blpkmrtf*IFrtf*(RTF!Q25*(1-Q$4)-RTF!$D25*(1-$D$4)))*IF(WT="WTA",longWTA,longWTP))</f>
        <v>-2.3767896529165342</v>
      </c>
      <c r="R25" s="90">
        <f>(1/UIpct)*((blpkm*IFaf*(AF!R25*R$2-AF!$D25*$D$2)+blpkmrtf*IFrtf*(RTF!R25*R$4-RTF!$D25*$D$4))*IF(WT="WTA",shortWTA,shortWTP)+(blpkm*IFaf*(AF!R25*(1-R$2)-AF!$D25*(1-$D$2))+blpkmrtf*IFrtf*(RTF!R25*(1-R$4)-RTF!$D25*(1-$D$4)))*IF(WT="WTA",longWTA,longWTP))</f>
        <v>-4.2823929773807281</v>
      </c>
      <c r="S25" s="90">
        <f>(1/UIpct)*((blpkm*IFaf*(AF!S25*S$2-AF!$D25*$D$2)+blpkmrtf*IFrtf*(RTF!S25*S$4-RTF!$D25*$D$4))*IF(WT="WTA",shortWTA,shortWTP)+(blpkm*IFaf*(AF!S25*(1-S$2)-AF!$D25*(1-$D$2))+blpkmrtf*IFrtf*(RTF!S25*(1-S$4)-RTF!$D25*(1-$D$4)))*IF(WT="WTA",longWTA,longWTP))</f>
        <v>-5.8212368318136072</v>
      </c>
      <c r="T25" s="90">
        <f>(1/UIpct)*((blpkm*IFaf*(AF!T25*T$2-AF!$D25*$D$2)+blpkmrtf*IFrtf*(RTF!T25*T$4-RTF!$D25*$D$4))*IF(WT="WTA",shortWTA,shortWTP)+(blpkm*IFaf*(AF!T25*(1-T$2)-AF!$D25*(1-$D$2))+blpkmrtf*IFrtf*(RTF!T25*(1-T$4)-RTF!$D25*(1-$D$4)))*IF(WT="WTA",longWTA,longWTP))</f>
        <v>2.9862783250182834</v>
      </c>
      <c r="U25" s="90">
        <f>(1/UIpct)*((blpkm*IFaf*(AF!U25*U$2-AF!$D25*$D$2)+blpkmrtf*IFrtf*(RTF!U25*U$4-RTF!$D25*$D$4))*IF(WT="WTA",shortWTA,shortWTP)+(blpkm*IFaf*(AF!U25*(1-U$2)-AF!$D25*(1-$D$2))+blpkmrtf*IFrtf*(RTF!U25*(1-U$4)-RTF!$D25*(1-$D$4)))*IF(WT="WTA",longWTA,longWTP))</f>
        <v>6.7654600139719374</v>
      </c>
      <c r="V25" s="90">
        <f>(1/UIpct)*((blpkm*IFaf*(AF!V25*V$2-AF!$D25*$D$2)+blpkmrtf*IFrtf*(RTF!V25*V$4-RTF!$D25*$D$4))*IF(WT="WTA",shortWTA,shortWTP)+(blpkm*IFaf*(AF!V25*(1-V$2)-AF!$D25*(1-$D$2))+blpkmrtf*IFrtf*(RTF!V25*(1-V$4)-RTF!$D25*(1-$D$4)))*IF(WT="WTA",longWTA,longWTP))</f>
        <v>0</v>
      </c>
      <c r="W25" s="90">
        <f>(1/UIpct)*((blpkm*IFaf*(AF!W25*W$2-AF!$D25*$D$2)+blpkmrtf*IFrtf*(RTF!W25*W$4-RTF!$D25*$D$4))*IF(WT="WTA",shortWTA,shortWTP)+(blpkm*IFaf*(AF!W25*(1-W$2)-AF!$D25*(1-$D$2))+blpkmrtf*IFrtf*(RTF!W25*(1-W$4)-RTF!$D25*(1-$D$4)))*IF(WT="WTA",longWTA,longWTP))</f>
        <v>-2.3767896529165342</v>
      </c>
      <c r="X25" s="90">
        <f>(1/UIpct)*((blpkm*IFaf*(AF!X25*X$2-AF!$D25*$D$2)+blpkmrtf*IFrtf*(RTF!X25*X$4-RTF!$D25*$D$4))*IF(WT="WTA",shortWTA,shortWTP)+(blpkm*IFaf*(AF!X25*(1-X$2)-AF!$D25*(1-$D$2))+blpkmrtf*IFrtf*(RTF!X25*(1-X$4)-RTF!$D25*(1-$D$4)))*IF(WT="WTA",longWTA,longWTP))</f>
        <v>-4.2823929773807281</v>
      </c>
      <c r="Y25" s="90">
        <f>(1/UIpct)*((blpkm*IFaf*(AF!Y25*Y$2-AF!$D25*$D$2)+blpkmrtf*IFrtf*(RTF!Y25*Y$4-RTF!$D25*$D$4))*IF(WT="WTA",shortWTA,shortWTP)+(blpkm*IFaf*(AF!Y25*(1-Y$2)-AF!$D25*(1-$D$2))+blpkmrtf*IFrtf*(RTF!Y25*(1-Y$4)-RTF!$D25*(1-$D$4)))*IF(WT="WTA",longWTA,longWTP))</f>
        <v>-5.8212368318136072</v>
      </c>
      <c r="Z25" s="90">
        <f>(1/UIpct)*((blpkm*IFaf*(AF!Z25*Z$2-AF!$D25*$D$2)+blpkmrtf*IFrtf*(RTF!Z25*Z$4-RTF!$D25*$D$4))*IF(WT="WTA",shortWTA,shortWTP)+(blpkm*IFaf*(AF!Z25*(1-Z$2)-AF!$D25*(1-$D$2))+blpkmrtf*IFrtf*(RTF!Z25*(1-Z$4)-RTF!$D25*(1-$D$4)))*IF(WT="WTA",longWTA,longWTP))</f>
        <v>2.9862783250182834</v>
      </c>
      <c r="AA25" s="90">
        <f>(1/UIpct)*((blpkm*IFaf*(AF!AA25*AA$2-AF!$D25*$D$2)+blpkmrtf*IFrtf*(RTF!AA25*AA$4-RTF!$D25*$D$4))*IF(WT="WTA",shortWTA,shortWTP)+(blpkm*IFaf*(AF!AA25*(1-AA$2)-AF!$D25*(1-$D$2))+blpkmrtf*IFrtf*(RTF!AA25*(1-AA$4)-RTF!$D25*(1-$D$4)))*IF(WT="WTA",longWTA,longWTP))</f>
        <v>6.7654600139719374</v>
      </c>
      <c r="AB25" s="90">
        <f>(1/UIpct)*((blpkm*IFaf*(AF!AB25*AB$2-AF!$D25*$D$2)+blpkmrtf*IFrtf*(RTF!AB25*AB$4-RTF!$D25*$D$4))*IF(WT="WTA",shortWTA,shortWTP)+(blpkm*IFaf*(AF!AB25*(1-AB$2)-AF!$D25*(1-$D$2))+blpkmrtf*IFrtf*(RTF!AB25*(1-AB$4)-RTF!$D25*(1-$D$4)))*IF(WT="WTA",longWTA,longWTP))</f>
        <v>0</v>
      </c>
      <c r="AC25" s="90">
        <f>(1/UIpct)*((blpkm*IFaf*(AF!AC25*AC$2-AF!$D25*$D$2)+blpkmrtf*IFrtf*(RTF!AC25*AC$4-RTF!$D25*$D$4))*IF(WT="WTA",shortWTA,shortWTP)+(blpkm*IFaf*(AF!AC25*(1-AC$2)-AF!$D25*(1-$D$2))+blpkmrtf*IFrtf*(RTF!AC25*(1-AC$4)-RTF!$D25*(1-$D$4)))*IF(WT="WTA",longWTA,longWTP))</f>
        <v>-2.3767896529165342</v>
      </c>
      <c r="AD25" s="90">
        <f>(1/UIpct)*((blpkm*IFaf*(AF!AD25*AD$2-AF!$D25*$D$2)+blpkmrtf*IFrtf*(RTF!AD25*AD$4-RTF!$D25*$D$4))*IF(WT="WTA",shortWTA,shortWTP)+(blpkm*IFaf*(AF!AD25*(1-AD$2)-AF!$D25*(1-$D$2))+blpkmrtf*IFrtf*(RTF!AD25*(1-AD$4)-RTF!$D25*(1-$D$4)))*IF(WT="WTA",longWTA,longWTP))</f>
        <v>-4.2823929773807281</v>
      </c>
      <c r="AE25" s="90">
        <f>(1/UIpct)*((blpkm*IFaf*(AF!AE25*AE$2-AF!$D25*$D$2)+blpkmrtf*IFrtf*(RTF!AE25*AE$4-RTF!$D25*$D$4))*IF(WT="WTA",shortWTA,shortWTP)+(blpkm*IFaf*(AF!AE25*(1-AE$2)-AF!$D25*(1-$D$2))+blpkmrtf*IFrtf*(RTF!AE25*(1-AE$4)-RTF!$D25*(1-$D$4)))*IF(WT="WTA",longWTA,longWTP))</f>
        <v>-5.8212368318136072</v>
      </c>
      <c r="AF25" s="90">
        <f>(1/UIpct)*((blpkm*IFaf*(AF!AF25*AF$2-AF!$D25*$D$2)+blpkmrtf*IFrtf*(RTF!AF25*AF$4-RTF!$D25*$D$4))*IF(WT="WTA",shortWTA,shortWTP)+(blpkm*IFaf*(AF!AF25*(1-AF$2)-AF!$D25*(1-$D$2))+blpkmrtf*IFrtf*(RTF!AF25*(1-AF$4)-RTF!$D25*(1-$D$4)))*IF(WT="WTA",longWTA,longWTP))</f>
        <v>2.9862783250182834</v>
      </c>
      <c r="AG25" s="90">
        <f>(1/UIpct)*((blpkm*IFaf*(AF!AG25*AG$2-AF!$D25*$D$2)+blpkmrtf*IFrtf*(RTF!AG25*AG$4-RTF!$D25*$D$4))*IF(WT="WTA",shortWTA,shortWTP)+(blpkm*IFaf*(AF!AG25*(1-AG$2)-AF!$D25*(1-$D$2))+blpkmrtf*IFrtf*(RTF!AG25*(1-AG$4)-RTF!$D25*(1-$D$4)))*IF(WT="WTA",longWTA,longWTP))</f>
        <v>6.7654600139719374</v>
      </c>
      <c r="AH25" s="90">
        <f>(1/UIpct)*((blpkm*IFaf*(AF!AH25*AH$2-AF!$D25*$D$2)+blpkmrtf*IFrtf*(RTF!AH25*AH$4-RTF!$D25*$D$4))*IF(WT="WTA",shortWTA,shortWTP)+(blpkm*IFaf*(AF!AH25*(1-AH$2)-AF!$D25*(1-$D$2))+blpkmrtf*IFrtf*(RTF!AH25*(1-AH$4)-RTF!$D25*(1-$D$4)))*IF(WT="WTA",longWTA,longWTP))</f>
        <v>0</v>
      </c>
      <c r="AI25" s="90">
        <f>(1/UIpct)*((blpkm*IFaf*(AF!AI25*AI$2-AF!$D25*$D$2)+blpkmrtf*IFrtf*(RTF!AI25*AI$4-RTF!$D25*$D$4))*IF(WT="WTA",shortWTA,shortWTP)+(blpkm*IFaf*(AF!AI25*(1-AI$2)-AF!$D25*(1-$D$2))+blpkmrtf*IFrtf*(RTF!AI25*(1-AI$4)-RTF!$D25*(1-$D$4)))*IF(WT="WTA",longWTA,longWTP))</f>
        <v>-2.3767896529165342</v>
      </c>
      <c r="AJ25" s="90">
        <f>(1/UIpct)*((blpkm*IFaf*(AF!AJ25*AJ$2-AF!$D25*$D$2)+blpkmrtf*IFrtf*(RTF!AJ25*AJ$4-RTF!$D25*$D$4))*IF(WT="WTA",shortWTA,shortWTP)+(blpkm*IFaf*(AF!AJ25*(1-AJ$2)-AF!$D25*(1-$D$2))+blpkmrtf*IFrtf*(RTF!AJ25*(1-AJ$4)-RTF!$D25*(1-$D$4)))*IF(WT="WTA",longWTA,longWTP))</f>
        <v>-4.2823929773807281</v>
      </c>
      <c r="AK25" s="90">
        <f>(1/UIpct)*((blpkm*IFaf*(AF!AK25*AK$2-AF!$D25*$D$2)+blpkmrtf*IFrtf*(RTF!AK25*AK$4-RTF!$D25*$D$4))*IF(WT="WTA",shortWTA,shortWTP)+(blpkm*IFaf*(AF!AK25*(1-AK$2)-AF!$D25*(1-$D$2))+blpkmrtf*IFrtf*(RTF!AK25*(1-AK$4)-RTF!$D25*(1-$D$4)))*IF(WT="WTA",longWTA,longWTP))</f>
        <v>-5.8212368318136072</v>
      </c>
      <c r="AL25" s="90">
        <f>(1/UIpct)*((blpkm*IFaf*(AF!AL25*AL$2-AF!$D25*$D$2)+blpkmrtf*IFrtf*(RTF!AL25*AL$4-RTF!$D25*$D$4))*IF(WT="WTA",shortWTA,shortWTP)+(blpkm*IFaf*(AF!AL25*(1-AL$2)-AF!$D25*(1-$D$2))+blpkmrtf*IFrtf*(RTF!AL25*(1-AL$4)-RTF!$D25*(1-$D$4)))*IF(WT="WTA",longWTA,longWTP))</f>
        <v>2.9862783250182834</v>
      </c>
      <c r="AM25" s="90">
        <f>(1/UIpct)*((blpkm*IFaf*(AF!AM25*AM$2-AF!$D25*$D$2)+blpkmrtf*IFrtf*(RTF!AM25*AM$4-RTF!$D25*$D$4))*IF(WT="WTA",shortWTA,shortWTP)+(blpkm*IFaf*(AF!AM25*(1-AM$2)-AF!$D25*(1-$D$2))+blpkmrtf*IFrtf*(RTF!AM25*(1-AM$4)-RTF!$D25*(1-$D$4)))*IF(WT="WTA",longWTA,longWTP))</f>
        <v>6.7654600139719374</v>
      </c>
      <c r="AN25" s="90">
        <f>(1/UIpct)*((blpkm*IFaf*(AF!AN25*AN$2-AF!$D25*$D$2)+blpkmrtf*IFrtf*(RTF!AN25*AN$4-RTF!$D25*$D$4))*IF(WT="WTA",shortWTA,shortWTP)+(blpkm*IFaf*(AF!AN25*(1-AN$2)-AF!$D25*(1-$D$2))+blpkmrtf*IFrtf*(RTF!AN25*(1-AN$4)-RTF!$D25*(1-$D$4)))*IF(WT="WTA",longWTA,longWTP))</f>
        <v>0</v>
      </c>
      <c r="AO25" s="90">
        <f>(1/UIpct)*((blpkm*IFaf*(AF!AO25*AO$2-AF!$D25*$D$2)+blpkmrtf*IFrtf*(RTF!AO25*AO$4-RTF!$D25*$D$4))*IF(WT="WTA",shortWTA,shortWTP)+(blpkm*IFaf*(AF!AO25*(1-AO$2)-AF!$D25*(1-$D$2))+blpkmrtf*IFrtf*(RTF!AO25*(1-AO$4)-RTF!$D25*(1-$D$4)))*IF(WT="WTA",longWTA,longWTP))</f>
        <v>-31.18964428913489</v>
      </c>
      <c r="AP25" s="90">
        <f>(1/UIpct)*((blpkm*IFaf*(AF!AP25*AP$2-AF!$D25*$D$2)+blpkmrtf*IFrtf*(RTF!AP25*AP$4-RTF!$D25*$D$4))*IF(WT="WTA",shortWTA,shortWTP)+(blpkm*IFaf*(AF!AP25*(1-AP$2)-AF!$D25*(1-$D$2))+blpkmrtf*IFrtf*(RTF!AP25*(1-AP$4)-RTF!$D25*(1-$D$4)))*IF(WT="WTA",longWTA,longWTP))</f>
        <v>-31.813027009386719</v>
      </c>
      <c r="AQ25" s="90">
        <f>(1/UIpct)*((blpkm*IFaf*(AF!AQ25*AQ$2-AF!$D25*$D$2)+blpkmrtf*IFrtf*(RTF!AQ25*AQ$4-RTF!$D25*$D$4))*IF(WT="WTA",shortWTA,shortWTP)+(blpkm*IFaf*(AF!AQ25*(1-AQ$2)-AF!$D25*(1-$D$2))+blpkmrtf*IFrtf*(RTF!AQ25*(1-AQ$4)-RTF!$D25*(1-$D$4)))*IF(WT="WTA",longWTA,longWTP))</f>
        <v>-32.369411480012253</v>
      </c>
      <c r="AR25" s="90">
        <f>(1/UIpct)*((blpkm*IFaf*(AF!AR25*AR$2-AF!$D25*$D$2)+blpkmrtf*IFrtf*(RTF!AR25*AR$4-RTF!$D25*$D$4))*IF(WT="WTA",shortWTA,shortWTP)+(blpkm*IFaf*(AF!AR25*(1-AR$2)-AF!$D25*(1-$D$2))+blpkmrtf*IFrtf*(RTF!AR25*(1-AR$4)-RTF!$D25*(1-$D$4)))*IF(WT="WTA",longWTA,longWTP))</f>
        <v>-29.708190801026372</v>
      </c>
      <c r="AS25" s="90">
        <f>(1/UIpct)*((blpkm*IFaf*(AF!AS25*AS$2-AF!$D25*$D$2)+blpkmrtf*IFrtf*(RTF!AS25*AS$4-RTF!$D25*$D$4))*IF(WT="WTA",shortWTA,shortWTP)+(blpkm*IFaf*(AF!AS25*(1-AS$2)-AF!$D25*(1-$D$2))+blpkmrtf*IFrtf*(RTF!AS25*(1-AS$4)-RTF!$D25*(1-$D$4)))*IF(WT="WTA",longWTA,longWTP))</f>
        <v>-28.833229076686536</v>
      </c>
      <c r="AT25" s="90">
        <f>(1/UIpct)*((blpkm*IFaf*(AF!AT25*AT$2-AF!$D25*$D$2)+blpkmrtf*IFrtf*(RTF!AT25*AT$4-RTF!$D25*$D$4))*IF(WT="WTA",shortWTA,shortWTP)+(blpkm*IFaf*(AF!AT25*(1-AT$2)-AF!$D25*(1-$D$2))+blpkmrtf*IFrtf*(RTF!AT25*(1-AT$4)-RTF!$D25*(1-$D$4)))*IF(WT="WTA",longWTA,longWTP))</f>
        <v>-30.49091737561972</v>
      </c>
      <c r="AU25" s="91" t="s">
        <v>78</v>
      </c>
      <c r="AV25" s="91"/>
      <c r="AW25" s="91"/>
    </row>
    <row r="26" spans="1:49" x14ac:dyDescent="0.25">
      <c r="A26" s="91">
        <f>social_cost!A26</f>
        <v>160</v>
      </c>
      <c r="B26" s="94">
        <f>social_cost!B26</f>
        <v>0.11728819468879999</v>
      </c>
      <c r="C26" s="95">
        <f>social_cost!C26</f>
        <v>19.52</v>
      </c>
      <c r="D26" s="90">
        <f>(1/UIpct)*((blpkm*IFaf*(AF!D26*D$2-AF!$D26*$D$2)+blpkmrtf*IFrtf*(RTF!D26*D$4-RTF!$D26*$D$4))*IF(WT="WTA",shortWTA,shortWTP)+(blpkm*IFaf*(AF!D26*(1-D$2)-AF!$D26*(1-$D$2))+blpkmrtf*IFrtf*(RTF!D26*(1-D$4)-RTF!$D26*(1-$D$4)))*IF(WT="WTA",longWTA,longWTP))</f>
        <v>0</v>
      </c>
      <c r="E26" s="90">
        <f>(1/UIpct)*((blpkm*IFaf*(AF!E26*E$2-AF!$D26*$D$2)+blpkmrtf*IFrtf*(RTF!E26*E$4-RTF!$D26*$D$4))*IF(WT="WTA",shortWTA,shortWTP)+(blpkm*IFaf*(AF!E26*(1-E$2)-AF!$D26*(1-$D$2))+blpkmrtf*IFrtf*(RTF!E26*(1-E$4)-RTF!$D26*(1-$D$4)))*IF(WT="WTA",longWTA,longWTP))</f>
        <v>-2.3767896529165342</v>
      </c>
      <c r="F26" s="90">
        <f>(1/UIpct)*((blpkm*IFaf*(AF!F26*F$2-AF!$D26*$D$2)+blpkmrtf*IFrtf*(RTF!F26*F$4-RTF!$D26*$D$4))*IF(WT="WTA",shortWTA,shortWTP)+(blpkm*IFaf*(AF!F26*(1-F$2)-AF!$D26*(1-$D$2))+blpkmrtf*IFrtf*(RTF!F26*(1-F$4)-RTF!$D26*(1-$D$4)))*IF(WT="WTA",longWTA,longWTP))</f>
        <v>-4.2823929773807281</v>
      </c>
      <c r="G26" s="90">
        <f>(1/UIpct)*((blpkm*IFaf*(AF!G26*G$2-AF!$D26*$D$2)+blpkmrtf*IFrtf*(RTF!G26*G$4-RTF!$D26*$D$4))*IF(WT="WTA",shortWTA,shortWTP)+(blpkm*IFaf*(AF!G26*(1-G$2)-AF!$D26*(1-$D$2))+blpkmrtf*IFrtf*(RTF!G26*(1-G$4)-RTF!$D26*(1-$D$4)))*IF(WT="WTA",longWTA,longWTP))</f>
        <v>-5.8212368318136072</v>
      </c>
      <c r="H26" s="90">
        <f>(1/UIpct)*((blpkm*IFaf*(AF!H26*H$2-AF!$D26*$D$2)+blpkmrtf*IFrtf*(RTF!H26*H$4-RTF!$D26*$D$4))*IF(WT="WTA",shortWTA,shortWTP)+(blpkm*IFaf*(AF!H26*(1-H$2)-AF!$D26*(1-$D$2))+blpkmrtf*IFrtf*(RTF!H26*(1-H$4)-RTF!$D26*(1-$D$4)))*IF(WT="WTA",longWTA,longWTP))</f>
        <v>2.9862783250182834</v>
      </c>
      <c r="I26" s="90">
        <f>(1/UIpct)*((blpkm*IFaf*(AF!I26*I$2-AF!$D26*$D$2)+blpkmrtf*IFrtf*(RTF!I26*I$4-RTF!$D26*$D$4))*IF(WT="WTA",shortWTA,shortWTP)+(blpkm*IFaf*(AF!I26*(1-I$2)-AF!$D26*(1-$D$2))+blpkmrtf*IFrtf*(RTF!I26*(1-I$4)-RTF!$D26*(1-$D$4)))*IF(WT="WTA",longWTA,longWTP))</f>
        <v>6.7654600139719374</v>
      </c>
      <c r="J26" s="90">
        <f>(1/UIpct)*((blpkm*IFaf*(AF!J26*J$2-AF!$D26*$D$2)+blpkmrtf*IFrtf*(RTF!J26*J$4-RTF!$D26*$D$4))*IF(WT="WTA",shortWTA,shortWTP)+(blpkm*IFaf*(AF!J26*(1-J$2)-AF!$D26*(1-$D$2))+blpkmrtf*IFrtf*(RTF!J26*(1-J$4)-RTF!$D26*(1-$D$4)))*IF(WT="WTA",longWTA,longWTP))</f>
        <v>11.579536051505768</v>
      </c>
      <c r="K26" s="90">
        <f>(1/UIpct)*((blpkm*IFaf*(AF!K26*K$2-AF!$D26*$D$2)+blpkmrtf*IFrtf*(RTF!K26*K$4-RTF!$D26*$D$4))*IF(WT="WTA",shortWTA,shortWTP)+(blpkm*IFaf*(AF!K26*(1-K$2)-AF!$D26*(1-$D$2))+blpkmrtf*IFrtf*(RTF!K26*(1-K$4)-RTF!$D26*(1-$D$4)))*IF(WT="WTA",longWTA,longWTP))</f>
        <v>-2.3767896529165342</v>
      </c>
      <c r="L26" s="90">
        <f>(1/UIpct)*((blpkm*IFaf*(AF!L26*L$2-AF!$D26*$D$2)+blpkmrtf*IFrtf*(RTF!L26*L$4-RTF!$D26*$D$4))*IF(WT="WTA",shortWTA,shortWTP)+(blpkm*IFaf*(AF!L26*(1-L$2)-AF!$D26*(1-$D$2))+blpkmrtf*IFrtf*(RTF!L26*(1-L$4)-RTF!$D26*(1-$D$4)))*IF(WT="WTA",longWTA,longWTP))</f>
        <v>-4.2823929773807281</v>
      </c>
      <c r="M26" s="90">
        <f>(1/UIpct)*((blpkm*IFaf*(AF!M26*M$2-AF!$D26*$D$2)+blpkmrtf*IFrtf*(RTF!M26*M$4-RTF!$D26*$D$4))*IF(WT="WTA",shortWTA,shortWTP)+(blpkm*IFaf*(AF!M26*(1-M$2)-AF!$D26*(1-$D$2))+blpkmrtf*IFrtf*(RTF!M26*(1-M$4)-RTF!$D26*(1-$D$4)))*IF(WT="WTA",longWTA,longWTP))</f>
        <v>-5.8212368318136072</v>
      </c>
      <c r="N26" s="90">
        <f>(1/UIpct)*((blpkm*IFaf*(AF!N26*N$2-AF!$D26*$D$2)+blpkmrtf*IFrtf*(RTF!N26*N$4-RTF!$D26*$D$4))*IF(WT="WTA",shortWTA,shortWTP)+(blpkm*IFaf*(AF!N26*(1-N$2)-AF!$D26*(1-$D$2))+blpkmrtf*IFrtf*(RTF!N26*(1-N$4)-RTF!$D26*(1-$D$4)))*IF(WT="WTA",longWTA,longWTP))</f>
        <v>2.9862783250182834</v>
      </c>
      <c r="O26" s="90">
        <f>(1/UIpct)*((blpkm*IFaf*(AF!O26*O$2-AF!$D26*$D$2)+blpkmrtf*IFrtf*(RTF!O26*O$4-RTF!$D26*$D$4))*IF(WT="WTA",shortWTA,shortWTP)+(blpkm*IFaf*(AF!O26*(1-O$2)-AF!$D26*(1-$D$2))+blpkmrtf*IFrtf*(RTF!O26*(1-O$4)-RTF!$D26*(1-$D$4)))*IF(WT="WTA",longWTA,longWTP))</f>
        <v>6.7654600139719374</v>
      </c>
      <c r="P26" s="90">
        <f>(1/UIpct)*((blpkm*IFaf*(AF!P26*P$2-AF!$D26*$D$2)+blpkmrtf*IFrtf*(RTF!P26*P$4-RTF!$D26*$D$4))*IF(WT="WTA",shortWTA,shortWTP)+(blpkm*IFaf*(AF!P26*(1-P$2)-AF!$D26*(1-$D$2))+blpkmrtf*IFrtf*(RTF!P26*(1-P$4)-RTF!$D26*(1-$D$4)))*IF(WT="WTA",longWTA,longWTP))</f>
        <v>0</v>
      </c>
      <c r="Q26" s="90">
        <f>(1/UIpct)*((blpkm*IFaf*(AF!Q26*Q$2-AF!$D26*$D$2)+blpkmrtf*IFrtf*(RTF!Q26*Q$4-RTF!$D26*$D$4))*IF(WT="WTA",shortWTA,shortWTP)+(blpkm*IFaf*(AF!Q26*(1-Q$2)-AF!$D26*(1-$D$2))+blpkmrtf*IFrtf*(RTF!Q26*(1-Q$4)-RTF!$D26*(1-$D$4)))*IF(WT="WTA",longWTA,longWTP))</f>
        <v>-2.3767896529165342</v>
      </c>
      <c r="R26" s="90">
        <f>(1/UIpct)*((blpkm*IFaf*(AF!R26*R$2-AF!$D26*$D$2)+blpkmrtf*IFrtf*(RTF!R26*R$4-RTF!$D26*$D$4))*IF(WT="WTA",shortWTA,shortWTP)+(blpkm*IFaf*(AF!R26*(1-R$2)-AF!$D26*(1-$D$2))+blpkmrtf*IFrtf*(RTF!R26*(1-R$4)-RTF!$D26*(1-$D$4)))*IF(WT="WTA",longWTA,longWTP))</f>
        <v>-4.2823929773807281</v>
      </c>
      <c r="S26" s="90">
        <f>(1/UIpct)*((blpkm*IFaf*(AF!S26*S$2-AF!$D26*$D$2)+blpkmrtf*IFrtf*(RTF!S26*S$4-RTF!$D26*$D$4))*IF(WT="WTA",shortWTA,shortWTP)+(blpkm*IFaf*(AF!S26*(1-S$2)-AF!$D26*(1-$D$2))+blpkmrtf*IFrtf*(RTF!S26*(1-S$4)-RTF!$D26*(1-$D$4)))*IF(WT="WTA",longWTA,longWTP))</f>
        <v>-5.8212368318136072</v>
      </c>
      <c r="T26" s="90">
        <f>(1/UIpct)*((blpkm*IFaf*(AF!T26*T$2-AF!$D26*$D$2)+blpkmrtf*IFrtf*(RTF!T26*T$4-RTF!$D26*$D$4))*IF(WT="WTA",shortWTA,shortWTP)+(blpkm*IFaf*(AF!T26*(1-T$2)-AF!$D26*(1-$D$2))+blpkmrtf*IFrtf*(RTF!T26*(1-T$4)-RTF!$D26*(1-$D$4)))*IF(WT="WTA",longWTA,longWTP))</f>
        <v>2.9862783250182834</v>
      </c>
      <c r="U26" s="90">
        <f>(1/UIpct)*((blpkm*IFaf*(AF!U26*U$2-AF!$D26*$D$2)+blpkmrtf*IFrtf*(RTF!U26*U$4-RTF!$D26*$D$4))*IF(WT="WTA",shortWTA,shortWTP)+(blpkm*IFaf*(AF!U26*(1-U$2)-AF!$D26*(1-$D$2))+blpkmrtf*IFrtf*(RTF!U26*(1-U$4)-RTF!$D26*(1-$D$4)))*IF(WT="WTA",longWTA,longWTP))</f>
        <v>6.7654600139719374</v>
      </c>
      <c r="V26" s="90">
        <f>(1/UIpct)*((blpkm*IFaf*(AF!V26*V$2-AF!$D26*$D$2)+blpkmrtf*IFrtf*(RTF!V26*V$4-RTF!$D26*$D$4))*IF(WT="WTA",shortWTA,shortWTP)+(blpkm*IFaf*(AF!V26*(1-V$2)-AF!$D26*(1-$D$2))+blpkmrtf*IFrtf*(RTF!V26*(1-V$4)-RTF!$D26*(1-$D$4)))*IF(WT="WTA",longWTA,longWTP))</f>
        <v>0</v>
      </c>
      <c r="W26" s="90">
        <f>(1/UIpct)*((blpkm*IFaf*(AF!W26*W$2-AF!$D26*$D$2)+blpkmrtf*IFrtf*(RTF!W26*W$4-RTF!$D26*$D$4))*IF(WT="WTA",shortWTA,shortWTP)+(blpkm*IFaf*(AF!W26*(1-W$2)-AF!$D26*(1-$D$2))+blpkmrtf*IFrtf*(RTF!W26*(1-W$4)-RTF!$D26*(1-$D$4)))*IF(WT="WTA",longWTA,longWTP))</f>
        <v>-2.3767896529165342</v>
      </c>
      <c r="X26" s="90">
        <f>(1/UIpct)*((blpkm*IFaf*(AF!X26*X$2-AF!$D26*$D$2)+blpkmrtf*IFrtf*(RTF!X26*X$4-RTF!$D26*$D$4))*IF(WT="WTA",shortWTA,shortWTP)+(blpkm*IFaf*(AF!X26*(1-X$2)-AF!$D26*(1-$D$2))+blpkmrtf*IFrtf*(RTF!X26*(1-X$4)-RTF!$D26*(1-$D$4)))*IF(WT="WTA",longWTA,longWTP))</f>
        <v>-4.2823929773807281</v>
      </c>
      <c r="Y26" s="90">
        <f>(1/UIpct)*((blpkm*IFaf*(AF!Y26*Y$2-AF!$D26*$D$2)+blpkmrtf*IFrtf*(RTF!Y26*Y$4-RTF!$D26*$D$4))*IF(WT="WTA",shortWTA,shortWTP)+(blpkm*IFaf*(AF!Y26*(1-Y$2)-AF!$D26*(1-$D$2))+blpkmrtf*IFrtf*(RTF!Y26*(1-Y$4)-RTF!$D26*(1-$D$4)))*IF(WT="WTA",longWTA,longWTP))</f>
        <v>-5.8212368318136072</v>
      </c>
      <c r="Z26" s="90">
        <f>(1/UIpct)*((blpkm*IFaf*(AF!Z26*Z$2-AF!$D26*$D$2)+blpkmrtf*IFrtf*(RTF!Z26*Z$4-RTF!$D26*$D$4))*IF(WT="WTA",shortWTA,shortWTP)+(blpkm*IFaf*(AF!Z26*(1-Z$2)-AF!$D26*(1-$D$2))+blpkmrtf*IFrtf*(RTF!Z26*(1-Z$4)-RTF!$D26*(1-$D$4)))*IF(WT="WTA",longWTA,longWTP))</f>
        <v>2.9862783250182834</v>
      </c>
      <c r="AA26" s="90">
        <f>(1/UIpct)*((blpkm*IFaf*(AF!AA26*AA$2-AF!$D26*$D$2)+blpkmrtf*IFrtf*(RTF!AA26*AA$4-RTF!$D26*$D$4))*IF(WT="WTA",shortWTA,shortWTP)+(blpkm*IFaf*(AF!AA26*(1-AA$2)-AF!$D26*(1-$D$2))+blpkmrtf*IFrtf*(RTF!AA26*(1-AA$4)-RTF!$D26*(1-$D$4)))*IF(WT="WTA",longWTA,longWTP))</f>
        <v>6.7654600139719374</v>
      </c>
      <c r="AB26" s="90">
        <f>(1/UIpct)*((blpkm*IFaf*(AF!AB26*AB$2-AF!$D26*$D$2)+blpkmrtf*IFrtf*(RTF!AB26*AB$4-RTF!$D26*$D$4))*IF(WT="WTA",shortWTA,shortWTP)+(blpkm*IFaf*(AF!AB26*(1-AB$2)-AF!$D26*(1-$D$2))+blpkmrtf*IFrtf*(RTF!AB26*(1-AB$4)-RTF!$D26*(1-$D$4)))*IF(WT="WTA",longWTA,longWTP))</f>
        <v>0</v>
      </c>
      <c r="AC26" s="90">
        <f>(1/UIpct)*((blpkm*IFaf*(AF!AC26*AC$2-AF!$D26*$D$2)+blpkmrtf*IFrtf*(RTF!AC26*AC$4-RTF!$D26*$D$4))*IF(WT="WTA",shortWTA,shortWTP)+(blpkm*IFaf*(AF!AC26*(1-AC$2)-AF!$D26*(1-$D$2))+blpkmrtf*IFrtf*(RTF!AC26*(1-AC$4)-RTF!$D26*(1-$D$4)))*IF(WT="WTA",longWTA,longWTP))</f>
        <v>-2.3767896529165342</v>
      </c>
      <c r="AD26" s="90">
        <f>(1/UIpct)*((blpkm*IFaf*(AF!AD26*AD$2-AF!$D26*$D$2)+blpkmrtf*IFrtf*(RTF!AD26*AD$4-RTF!$D26*$D$4))*IF(WT="WTA",shortWTA,shortWTP)+(blpkm*IFaf*(AF!AD26*(1-AD$2)-AF!$D26*(1-$D$2))+blpkmrtf*IFrtf*(RTF!AD26*(1-AD$4)-RTF!$D26*(1-$D$4)))*IF(WT="WTA",longWTA,longWTP))</f>
        <v>-4.2823929773807281</v>
      </c>
      <c r="AE26" s="90">
        <f>(1/UIpct)*((blpkm*IFaf*(AF!AE26*AE$2-AF!$D26*$D$2)+blpkmrtf*IFrtf*(RTF!AE26*AE$4-RTF!$D26*$D$4))*IF(WT="WTA",shortWTA,shortWTP)+(blpkm*IFaf*(AF!AE26*(1-AE$2)-AF!$D26*(1-$D$2))+blpkmrtf*IFrtf*(RTF!AE26*(1-AE$4)-RTF!$D26*(1-$D$4)))*IF(WT="WTA",longWTA,longWTP))</f>
        <v>-5.8212368318136072</v>
      </c>
      <c r="AF26" s="90">
        <f>(1/UIpct)*((blpkm*IFaf*(AF!AF26*AF$2-AF!$D26*$D$2)+blpkmrtf*IFrtf*(RTF!AF26*AF$4-RTF!$D26*$D$4))*IF(WT="WTA",shortWTA,shortWTP)+(blpkm*IFaf*(AF!AF26*(1-AF$2)-AF!$D26*(1-$D$2))+blpkmrtf*IFrtf*(RTF!AF26*(1-AF$4)-RTF!$D26*(1-$D$4)))*IF(WT="WTA",longWTA,longWTP))</f>
        <v>2.9862783250182834</v>
      </c>
      <c r="AG26" s="90">
        <f>(1/UIpct)*((blpkm*IFaf*(AF!AG26*AG$2-AF!$D26*$D$2)+blpkmrtf*IFrtf*(RTF!AG26*AG$4-RTF!$D26*$D$4))*IF(WT="WTA",shortWTA,shortWTP)+(blpkm*IFaf*(AF!AG26*(1-AG$2)-AF!$D26*(1-$D$2))+blpkmrtf*IFrtf*(RTF!AG26*(1-AG$4)-RTF!$D26*(1-$D$4)))*IF(WT="WTA",longWTA,longWTP))</f>
        <v>6.7654600139719374</v>
      </c>
      <c r="AH26" s="90">
        <f>(1/UIpct)*((blpkm*IFaf*(AF!AH26*AH$2-AF!$D26*$D$2)+blpkmrtf*IFrtf*(RTF!AH26*AH$4-RTF!$D26*$D$4))*IF(WT="WTA",shortWTA,shortWTP)+(blpkm*IFaf*(AF!AH26*(1-AH$2)-AF!$D26*(1-$D$2))+blpkmrtf*IFrtf*(RTF!AH26*(1-AH$4)-RTF!$D26*(1-$D$4)))*IF(WT="WTA",longWTA,longWTP))</f>
        <v>0</v>
      </c>
      <c r="AI26" s="90">
        <f>(1/UIpct)*((blpkm*IFaf*(AF!AI26*AI$2-AF!$D26*$D$2)+blpkmrtf*IFrtf*(RTF!AI26*AI$4-RTF!$D26*$D$4))*IF(WT="WTA",shortWTA,shortWTP)+(blpkm*IFaf*(AF!AI26*(1-AI$2)-AF!$D26*(1-$D$2))+blpkmrtf*IFrtf*(RTF!AI26*(1-AI$4)-RTF!$D26*(1-$D$4)))*IF(WT="WTA",longWTA,longWTP))</f>
        <v>-2.3767896529165342</v>
      </c>
      <c r="AJ26" s="90">
        <f>(1/UIpct)*((blpkm*IFaf*(AF!AJ26*AJ$2-AF!$D26*$D$2)+blpkmrtf*IFrtf*(RTF!AJ26*AJ$4-RTF!$D26*$D$4))*IF(WT="WTA",shortWTA,shortWTP)+(blpkm*IFaf*(AF!AJ26*(1-AJ$2)-AF!$D26*(1-$D$2))+blpkmrtf*IFrtf*(RTF!AJ26*(1-AJ$4)-RTF!$D26*(1-$D$4)))*IF(WT="WTA",longWTA,longWTP))</f>
        <v>-4.2823929773807281</v>
      </c>
      <c r="AK26" s="90">
        <f>(1/UIpct)*((blpkm*IFaf*(AF!AK26*AK$2-AF!$D26*$D$2)+blpkmrtf*IFrtf*(RTF!AK26*AK$4-RTF!$D26*$D$4))*IF(WT="WTA",shortWTA,shortWTP)+(blpkm*IFaf*(AF!AK26*(1-AK$2)-AF!$D26*(1-$D$2))+blpkmrtf*IFrtf*(RTF!AK26*(1-AK$4)-RTF!$D26*(1-$D$4)))*IF(WT="WTA",longWTA,longWTP))</f>
        <v>-5.8212368318136072</v>
      </c>
      <c r="AL26" s="90">
        <f>(1/UIpct)*((blpkm*IFaf*(AF!AL26*AL$2-AF!$D26*$D$2)+blpkmrtf*IFrtf*(RTF!AL26*AL$4-RTF!$D26*$D$4))*IF(WT="WTA",shortWTA,shortWTP)+(blpkm*IFaf*(AF!AL26*(1-AL$2)-AF!$D26*(1-$D$2))+blpkmrtf*IFrtf*(RTF!AL26*(1-AL$4)-RTF!$D26*(1-$D$4)))*IF(WT="WTA",longWTA,longWTP))</f>
        <v>2.9862783250182834</v>
      </c>
      <c r="AM26" s="90">
        <f>(1/UIpct)*((blpkm*IFaf*(AF!AM26*AM$2-AF!$D26*$D$2)+blpkmrtf*IFrtf*(RTF!AM26*AM$4-RTF!$D26*$D$4))*IF(WT="WTA",shortWTA,shortWTP)+(blpkm*IFaf*(AF!AM26*(1-AM$2)-AF!$D26*(1-$D$2))+blpkmrtf*IFrtf*(RTF!AM26*(1-AM$4)-RTF!$D26*(1-$D$4)))*IF(WT="WTA",longWTA,longWTP))</f>
        <v>6.7654600139719374</v>
      </c>
      <c r="AN26" s="90">
        <f>(1/UIpct)*((blpkm*IFaf*(AF!AN26*AN$2-AF!$D26*$D$2)+blpkmrtf*IFrtf*(RTF!AN26*AN$4-RTF!$D26*$D$4))*IF(WT="WTA",shortWTA,shortWTP)+(blpkm*IFaf*(AF!AN26*(1-AN$2)-AF!$D26*(1-$D$2))+blpkmrtf*IFrtf*(RTF!AN26*(1-AN$4)-RTF!$D26*(1-$D$4)))*IF(WT="WTA",longWTA,longWTP))</f>
        <v>0</v>
      </c>
      <c r="AO26" s="90">
        <f>(1/UIpct)*((blpkm*IFaf*(AF!AO26*AO$2-AF!$D26*$D$2)+blpkmrtf*IFrtf*(RTF!AO26*AO$4-RTF!$D26*$D$4))*IF(WT="WTA",shortWTA,shortWTP)+(blpkm*IFaf*(AF!AO26*(1-AO$2)-AF!$D26*(1-$D$2))+blpkmrtf*IFrtf*(RTF!AO26*(1-AO$4)-RTF!$D26*(1-$D$4)))*IF(WT="WTA",longWTA,longWTP))</f>
        <v>-31.18964428913489</v>
      </c>
      <c r="AP26" s="90">
        <f>(1/UIpct)*((blpkm*IFaf*(AF!AP26*AP$2-AF!$D26*$D$2)+blpkmrtf*IFrtf*(RTF!AP26*AP$4-RTF!$D26*$D$4))*IF(WT="WTA",shortWTA,shortWTP)+(blpkm*IFaf*(AF!AP26*(1-AP$2)-AF!$D26*(1-$D$2))+blpkmrtf*IFrtf*(RTF!AP26*(1-AP$4)-RTF!$D26*(1-$D$4)))*IF(WT="WTA",longWTA,longWTP))</f>
        <v>-31.813027009386719</v>
      </c>
      <c r="AQ26" s="90">
        <f>(1/UIpct)*((blpkm*IFaf*(AF!AQ26*AQ$2-AF!$D26*$D$2)+blpkmrtf*IFrtf*(RTF!AQ26*AQ$4-RTF!$D26*$D$4))*IF(WT="WTA",shortWTA,shortWTP)+(blpkm*IFaf*(AF!AQ26*(1-AQ$2)-AF!$D26*(1-$D$2))+blpkmrtf*IFrtf*(RTF!AQ26*(1-AQ$4)-RTF!$D26*(1-$D$4)))*IF(WT="WTA",longWTA,longWTP))</f>
        <v>-32.369411480012253</v>
      </c>
      <c r="AR26" s="90">
        <f>(1/UIpct)*((blpkm*IFaf*(AF!AR26*AR$2-AF!$D26*$D$2)+blpkmrtf*IFrtf*(RTF!AR26*AR$4-RTF!$D26*$D$4))*IF(WT="WTA",shortWTA,shortWTP)+(blpkm*IFaf*(AF!AR26*(1-AR$2)-AF!$D26*(1-$D$2))+blpkmrtf*IFrtf*(RTF!AR26*(1-AR$4)-RTF!$D26*(1-$D$4)))*IF(WT="WTA",longWTA,longWTP))</f>
        <v>-29.708190801026372</v>
      </c>
      <c r="AS26" s="90">
        <f>(1/UIpct)*((blpkm*IFaf*(AF!AS26*AS$2-AF!$D26*$D$2)+blpkmrtf*IFrtf*(RTF!AS26*AS$4-RTF!$D26*$D$4))*IF(WT="WTA",shortWTA,shortWTP)+(blpkm*IFaf*(AF!AS26*(1-AS$2)-AF!$D26*(1-$D$2))+blpkmrtf*IFrtf*(RTF!AS26*(1-AS$4)-RTF!$D26*(1-$D$4)))*IF(WT="WTA",longWTA,longWTP))</f>
        <v>-28.833229076686536</v>
      </c>
      <c r="AT26" s="90">
        <f>(1/UIpct)*((blpkm*IFaf*(AF!AT26*AT$2-AF!$D26*$D$2)+blpkmrtf*IFrtf*(RTF!AT26*AT$4-RTF!$D26*$D$4))*IF(WT="WTA",shortWTA,shortWTP)+(blpkm*IFaf*(AF!AT26*(1-AT$2)-AF!$D26*(1-$D$2))+blpkmrtf*IFrtf*(RTF!AT26*(1-AT$4)-RTF!$D26*(1-$D$4)))*IF(WT="WTA",longWTA,longWTP))</f>
        <v>-30.49091737561972</v>
      </c>
      <c r="AU26" s="91" t="s">
        <v>78</v>
      </c>
      <c r="AV26" s="91"/>
      <c r="AW26" s="91"/>
    </row>
    <row r="27" spans="1:49" x14ac:dyDescent="0.25">
      <c r="A27" s="91">
        <f>social_cost!A27</f>
        <v>168</v>
      </c>
      <c r="B27" s="94">
        <f>social_cost!B27</f>
        <v>1.246815112167045</v>
      </c>
      <c r="C27" s="95">
        <f>social_cost!C27</f>
        <v>21.520799999999994</v>
      </c>
      <c r="D27" s="90">
        <f>(1/UIpct)*((blpkm*IFaf*(AF!D27*D$2-AF!$D27*$D$2)+blpkmrtf*IFrtf*(RTF!D27*D$4-RTF!$D27*$D$4))*IF(WT="WTA",shortWTA,shortWTP)+(blpkm*IFaf*(AF!D27*(1-D$2)-AF!$D27*(1-$D$2))+blpkmrtf*IFrtf*(RTF!D27*(1-D$4)-RTF!$D27*(1-$D$4)))*IF(WT="WTA",longWTA,longWTP))</f>
        <v>0</v>
      </c>
      <c r="E27" s="90">
        <f>(1/UIpct)*((blpkm*IFaf*(AF!E27*E$2-AF!$D27*$D$2)+blpkmrtf*IFrtf*(RTF!E27*E$4-RTF!$D27*$D$4))*IF(WT="WTA",shortWTA,shortWTP)+(blpkm*IFaf*(AF!E27*(1-E$2)-AF!$D27*(1-$D$2))+blpkmrtf*IFrtf*(RTF!E27*(1-E$4)-RTF!$D27*(1-$D$4)))*IF(WT="WTA",longWTA,longWTP))</f>
        <v>-2.3767896529165342</v>
      </c>
      <c r="F27" s="90">
        <f>(1/UIpct)*((blpkm*IFaf*(AF!F27*F$2-AF!$D27*$D$2)+blpkmrtf*IFrtf*(RTF!F27*F$4-RTF!$D27*$D$4))*IF(WT="WTA",shortWTA,shortWTP)+(blpkm*IFaf*(AF!F27*(1-F$2)-AF!$D27*(1-$D$2))+blpkmrtf*IFrtf*(RTF!F27*(1-F$4)-RTF!$D27*(1-$D$4)))*IF(WT="WTA",longWTA,longWTP))</f>
        <v>-4.2823929773807281</v>
      </c>
      <c r="G27" s="90">
        <f>(1/UIpct)*((blpkm*IFaf*(AF!G27*G$2-AF!$D27*$D$2)+blpkmrtf*IFrtf*(RTF!G27*G$4-RTF!$D27*$D$4))*IF(WT="WTA",shortWTA,shortWTP)+(blpkm*IFaf*(AF!G27*(1-G$2)-AF!$D27*(1-$D$2))+blpkmrtf*IFrtf*(RTF!G27*(1-G$4)-RTF!$D27*(1-$D$4)))*IF(WT="WTA",longWTA,longWTP))</f>
        <v>-5.8212368318136072</v>
      </c>
      <c r="H27" s="90">
        <f>(1/UIpct)*((blpkm*IFaf*(AF!H27*H$2-AF!$D27*$D$2)+blpkmrtf*IFrtf*(RTF!H27*H$4-RTF!$D27*$D$4))*IF(WT="WTA",shortWTA,shortWTP)+(blpkm*IFaf*(AF!H27*(1-H$2)-AF!$D27*(1-$D$2))+blpkmrtf*IFrtf*(RTF!H27*(1-H$4)-RTF!$D27*(1-$D$4)))*IF(WT="WTA",longWTA,longWTP))</f>
        <v>2.9862783250182834</v>
      </c>
      <c r="I27" s="90">
        <f>(1/UIpct)*((blpkm*IFaf*(AF!I27*I$2-AF!$D27*$D$2)+blpkmrtf*IFrtf*(RTF!I27*I$4-RTF!$D27*$D$4))*IF(WT="WTA",shortWTA,shortWTP)+(blpkm*IFaf*(AF!I27*(1-I$2)-AF!$D27*(1-$D$2))+blpkmrtf*IFrtf*(RTF!I27*(1-I$4)-RTF!$D27*(1-$D$4)))*IF(WT="WTA",longWTA,longWTP))</f>
        <v>6.7654600139719374</v>
      </c>
      <c r="J27" s="90">
        <f>(1/UIpct)*((blpkm*IFaf*(AF!J27*J$2-AF!$D27*$D$2)+blpkmrtf*IFrtf*(RTF!J27*J$4-RTF!$D27*$D$4))*IF(WT="WTA",shortWTA,shortWTP)+(blpkm*IFaf*(AF!J27*(1-J$2)-AF!$D27*(1-$D$2))+blpkmrtf*IFrtf*(RTF!J27*(1-J$4)-RTF!$D27*(1-$D$4)))*IF(WT="WTA",longWTA,longWTP))</f>
        <v>11.579536051505768</v>
      </c>
      <c r="K27" s="90">
        <f>(1/UIpct)*((blpkm*IFaf*(AF!K27*K$2-AF!$D27*$D$2)+blpkmrtf*IFrtf*(RTF!K27*K$4-RTF!$D27*$D$4))*IF(WT="WTA",shortWTA,shortWTP)+(blpkm*IFaf*(AF!K27*(1-K$2)-AF!$D27*(1-$D$2))+blpkmrtf*IFrtf*(RTF!K27*(1-K$4)-RTF!$D27*(1-$D$4)))*IF(WT="WTA",longWTA,longWTP))</f>
        <v>-2.3767896529165342</v>
      </c>
      <c r="L27" s="90">
        <f>(1/UIpct)*((blpkm*IFaf*(AF!L27*L$2-AF!$D27*$D$2)+blpkmrtf*IFrtf*(RTF!L27*L$4-RTF!$D27*$D$4))*IF(WT="WTA",shortWTA,shortWTP)+(blpkm*IFaf*(AF!L27*(1-L$2)-AF!$D27*(1-$D$2))+blpkmrtf*IFrtf*(RTF!L27*(1-L$4)-RTF!$D27*(1-$D$4)))*IF(WT="WTA",longWTA,longWTP))</f>
        <v>-4.2823929773807281</v>
      </c>
      <c r="M27" s="90">
        <f>(1/UIpct)*((blpkm*IFaf*(AF!M27*M$2-AF!$D27*$D$2)+blpkmrtf*IFrtf*(RTF!M27*M$4-RTF!$D27*$D$4))*IF(WT="WTA",shortWTA,shortWTP)+(blpkm*IFaf*(AF!M27*(1-M$2)-AF!$D27*(1-$D$2))+blpkmrtf*IFrtf*(RTF!M27*(1-M$4)-RTF!$D27*(1-$D$4)))*IF(WT="WTA",longWTA,longWTP))</f>
        <v>-5.8212368318136072</v>
      </c>
      <c r="N27" s="90">
        <f>(1/UIpct)*((blpkm*IFaf*(AF!N27*N$2-AF!$D27*$D$2)+blpkmrtf*IFrtf*(RTF!N27*N$4-RTF!$D27*$D$4))*IF(WT="WTA",shortWTA,shortWTP)+(blpkm*IFaf*(AF!N27*(1-N$2)-AF!$D27*(1-$D$2))+blpkmrtf*IFrtf*(RTF!N27*(1-N$4)-RTF!$D27*(1-$D$4)))*IF(WT="WTA",longWTA,longWTP))</f>
        <v>2.9862783250182834</v>
      </c>
      <c r="O27" s="90">
        <f>(1/UIpct)*((blpkm*IFaf*(AF!O27*O$2-AF!$D27*$D$2)+blpkmrtf*IFrtf*(RTF!O27*O$4-RTF!$D27*$D$4))*IF(WT="WTA",shortWTA,shortWTP)+(blpkm*IFaf*(AF!O27*(1-O$2)-AF!$D27*(1-$D$2))+blpkmrtf*IFrtf*(RTF!O27*(1-O$4)-RTF!$D27*(1-$D$4)))*IF(WT="WTA",longWTA,longWTP))</f>
        <v>6.7654600139719374</v>
      </c>
      <c r="P27" s="90">
        <f>(1/UIpct)*((blpkm*IFaf*(AF!P27*P$2-AF!$D27*$D$2)+blpkmrtf*IFrtf*(RTF!P27*P$4-RTF!$D27*$D$4))*IF(WT="WTA",shortWTA,shortWTP)+(blpkm*IFaf*(AF!P27*(1-P$2)-AF!$D27*(1-$D$2))+blpkmrtf*IFrtf*(RTF!P27*(1-P$4)-RTF!$D27*(1-$D$4)))*IF(WT="WTA",longWTA,longWTP))</f>
        <v>0</v>
      </c>
      <c r="Q27" s="90">
        <f>(1/UIpct)*((blpkm*IFaf*(AF!Q27*Q$2-AF!$D27*$D$2)+blpkmrtf*IFrtf*(RTF!Q27*Q$4-RTF!$D27*$D$4))*IF(WT="WTA",shortWTA,shortWTP)+(blpkm*IFaf*(AF!Q27*(1-Q$2)-AF!$D27*(1-$D$2))+blpkmrtf*IFrtf*(RTF!Q27*(1-Q$4)-RTF!$D27*(1-$D$4)))*IF(WT="WTA",longWTA,longWTP))</f>
        <v>-2.3767896529165342</v>
      </c>
      <c r="R27" s="90">
        <f>(1/UIpct)*((blpkm*IFaf*(AF!R27*R$2-AF!$D27*$D$2)+blpkmrtf*IFrtf*(RTF!R27*R$4-RTF!$D27*$D$4))*IF(WT="WTA",shortWTA,shortWTP)+(blpkm*IFaf*(AF!R27*(1-R$2)-AF!$D27*(1-$D$2))+blpkmrtf*IFrtf*(RTF!R27*(1-R$4)-RTF!$D27*(1-$D$4)))*IF(WT="WTA",longWTA,longWTP))</f>
        <v>-4.2823929773807281</v>
      </c>
      <c r="S27" s="90">
        <f>(1/UIpct)*((blpkm*IFaf*(AF!S27*S$2-AF!$D27*$D$2)+blpkmrtf*IFrtf*(RTF!S27*S$4-RTF!$D27*$D$4))*IF(WT="WTA",shortWTA,shortWTP)+(blpkm*IFaf*(AF!S27*(1-S$2)-AF!$D27*(1-$D$2))+blpkmrtf*IFrtf*(RTF!S27*(1-S$4)-RTF!$D27*(1-$D$4)))*IF(WT="WTA",longWTA,longWTP))</f>
        <v>-5.8212368318136072</v>
      </c>
      <c r="T27" s="90">
        <f>(1/UIpct)*((blpkm*IFaf*(AF!T27*T$2-AF!$D27*$D$2)+blpkmrtf*IFrtf*(RTF!T27*T$4-RTF!$D27*$D$4))*IF(WT="WTA",shortWTA,shortWTP)+(blpkm*IFaf*(AF!T27*(1-T$2)-AF!$D27*(1-$D$2))+blpkmrtf*IFrtf*(RTF!T27*(1-T$4)-RTF!$D27*(1-$D$4)))*IF(WT="WTA",longWTA,longWTP))</f>
        <v>2.9862783250182834</v>
      </c>
      <c r="U27" s="90">
        <f>(1/UIpct)*((blpkm*IFaf*(AF!U27*U$2-AF!$D27*$D$2)+blpkmrtf*IFrtf*(RTF!U27*U$4-RTF!$D27*$D$4))*IF(WT="WTA",shortWTA,shortWTP)+(blpkm*IFaf*(AF!U27*(1-U$2)-AF!$D27*(1-$D$2))+blpkmrtf*IFrtf*(RTF!U27*(1-U$4)-RTF!$D27*(1-$D$4)))*IF(WT="WTA",longWTA,longWTP))</f>
        <v>6.7654600139719374</v>
      </c>
      <c r="V27" s="90">
        <f>(1/UIpct)*((blpkm*IFaf*(AF!V27*V$2-AF!$D27*$D$2)+blpkmrtf*IFrtf*(RTF!V27*V$4-RTF!$D27*$D$4))*IF(WT="WTA",shortWTA,shortWTP)+(blpkm*IFaf*(AF!V27*(1-V$2)-AF!$D27*(1-$D$2))+blpkmrtf*IFrtf*(RTF!V27*(1-V$4)-RTF!$D27*(1-$D$4)))*IF(WT="WTA",longWTA,longWTP))</f>
        <v>0</v>
      </c>
      <c r="W27" s="90">
        <f>(1/UIpct)*((blpkm*IFaf*(AF!W27*W$2-AF!$D27*$D$2)+blpkmrtf*IFrtf*(RTF!W27*W$4-RTF!$D27*$D$4))*IF(WT="WTA",shortWTA,shortWTP)+(blpkm*IFaf*(AF!W27*(1-W$2)-AF!$D27*(1-$D$2))+blpkmrtf*IFrtf*(RTF!W27*(1-W$4)-RTF!$D27*(1-$D$4)))*IF(WT="WTA",longWTA,longWTP))</f>
        <v>-2.3767896529165342</v>
      </c>
      <c r="X27" s="90">
        <f>(1/UIpct)*((blpkm*IFaf*(AF!X27*X$2-AF!$D27*$D$2)+blpkmrtf*IFrtf*(RTF!X27*X$4-RTF!$D27*$D$4))*IF(WT="WTA",shortWTA,shortWTP)+(blpkm*IFaf*(AF!X27*(1-X$2)-AF!$D27*(1-$D$2))+blpkmrtf*IFrtf*(RTF!X27*(1-X$4)-RTF!$D27*(1-$D$4)))*IF(WT="WTA",longWTA,longWTP))</f>
        <v>-4.2823929773807281</v>
      </c>
      <c r="Y27" s="90">
        <f>(1/UIpct)*((blpkm*IFaf*(AF!Y27*Y$2-AF!$D27*$D$2)+blpkmrtf*IFrtf*(RTF!Y27*Y$4-RTF!$D27*$D$4))*IF(WT="WTA",shortWTA,shortWTP)+(blpkm*IFaf*(AF!Y27*(1-Y$2)-AF!$D27*(1-$D$2))+blpkmrtf*IFrtf*(RTF!Y27*(1-Y$4)-RTF!$D27*(1-$D$4)))*IF(WT="WTA",longWTA,longWTP))</f>
        <v>-5.8212368318136072</v>
      </c>
      <c r="Z27" s="90">
        <f>(1/UIpct)*((blpkm*IFaf*(AF!Z27*Z$2-AF!$D27*$D$2)+blpkmrtf*IFrtf*(RTF!Z27*Z$4-RTF!$D27*$D$4))*IF(WT="WTA",shortWTA,shortWTP)+(blpkm*IFaf*(AF!Z27*(1-Z$2)-AF!$D27*(1-$D$2))+blpkmrtf*IFrtf*(RTF!Z27*(1-Z$4)-RTF!$D27*(1-$D$4)))*IF(WT="WTA",longWTA,longWTP))</f>
        <v>2.9862783250182834</v>
      </c>
      <c r="AA27" s="90">
        <f>(1/UIpct)*((blpkm*IFaf*(AF!AA27*AA$2-AF!$D27*$D$2)+blpkmrtf*IFrtf*(RTF!AA27*AA$4-RTF!$D27*$D$4))*IF(WT="WTA",shortWTA,shortWTP)+(blpkm*IFaf*(AF!AA27*(1-AA$2)-AF!$D27*(1-$D$2))+blpkmrtf*IFrtf*(RTF!AA27*(1-AA$4)-RTF!$D27*(1-$D$4)))*IF(WT="WTA",longWTA,longWTP))</f>
        <v>6.7654600139719374</v>
      </c>
      <c r="AB27" s="90">
        <f>(1/UIpct)*((blpkm*IFaf*(AF!AB27*AB$2-AF!$D27*$D$2)+blpkmrtf*IFrtf*(RTF!AB27*AB$4-RTF!$D27*$D$4))*IF(WT="WTA",shortWTA,shortWTP)+(blpkm*IFaf*(AF!AB27*(1-AB$2)-AF!$D27*(1-$D$2))+blpkmrtf*IFrtf*(RTF!AB27*(1-AB$4)-RTF!$D27*(1-$D$4)))*IF(WT="WTA",longWTA,longWTP))</f>
        <v>0</v>
      </c>
      <c r="AC27" s="90">
        <f>(1/UIpct)*((blpkm*IFaf*(AF!AC27*AC$2-AF!$D27*$D$2)+blpkmrtf*IFrtf*(RTF!AC27*AC$4-RTF!$D27*$D$4))*IF(WT="WTA",shortWTA,shortWTP)+(blpkm*IFaf*(AF!AC27*(1-AC$2)-AF!$D27*(1-$D$2))+blpkmrtf*IFrtf*(RTF!AC27*(1-AC$4)-RTF!$D27*(1-$D$4)))*IF(WT="WTA",longWTA,longWTP))</f>
        <v>-2.3767896529165342</v>
      </c>
      <c r="AD27" s="90">
        <f>(1/UIpct)*((blpkm*IFaf*(AF!AD27*AD$2-AF!$D27*$D$2)+blpkmrtf*IFrtf*(RTF!AD27*AD$4-RTF!$D27*$D$4))*IF(WT="WTA",shortWTA,shortWTP)+(blpkm*IFaf*(AF!AD27*(1-AD$2)-AF!$D27*(1-$D$2))+blpkmrtf*IFrtf*(RTF!AD27*(1-AD$4)-RTF!$D27*(1-$D$4)))*IF(WT="WTA",longWTA,longWTP))</f>
        <v>-4.2823929773807281</v>
      </c>
      <c r="AE27" s="90">
        <f>(1/UIpct)*((blpkm*IFaf*(AF!AE27*AE$2-AF!$D27*$D$2)+blpkmrtf*IFrtf*(RTF!AE27*AE$4-RTF!$D27*$D$4))*IF(WT="WTA",shortWTA,shortWTP)+(blpkm*IFaf*(AF!AE27*(1-AE$2)-AF!$D27*(1-$D$2))+blpkmrtf*IFrtf*(RTF!AE27*(1-AE$4)-RTF!$D27*(1-$D$4)))*IF(WT="WTA",longWTA,longWTP))</f>
        <v>-5.8212368318136072</v>
      </c>
      <c r="AF27" s="90">
        <f>(1/UIpct)*((blpkm*IFaf*(AF!AF27*AF$2-AF!$D27*$D$2)+blpkmrtf*IFrtf*(RTF!AF27*AF$4-RTF!$D27*$D$4))*IF(WT="WTA",shortWTA,shortWTP)+(blpkm*IFaf*(AF!AF27*(1-AF$2)-AF!$D27*(1-$D$2))+blpkmrtf*IFrtf*(RTF!AF27*(1-AF$4)-RTF!$D27*(1-$D$4)))*IF(WT="WTA",longWTA,longWTP))</f>
        <v>2.9862783250182834</v>
      </c>
      <c r="AG27" s="90">
        <f>(1/UIpct)*((blpkm*IFaf*(AF!AG27*AG$2-AF!$D27*$D$2)+blpkmrtf*IFrtf*(RTF!AG27*AG$4-RTF!$D27*$D$4))*IF(WT="WTA",shortWTA,shortWTP)+(blpkm*IFaf*(AF!AG27*(1-AG$2)-AF!$D27*(1-$D$2))+blpkmrtf*IFrtf*(RTF!AG27*(1-AG$4)-RTF!$D27*(1-$D$4)))*IF(WT="WTA",longWTA,longWTP))</f>
        <v>6.7654600139719374</v>
      </c>
      <c r="AH27" s="90">
        <f>(1/UIpct)*((blpkm*IFaf*(AF!AH27*AH$2-AF!$D27*$D$2)+blpkmrtf*IFrtf*(RTF!AH27*AH$4-RTF!$D27*$D$4))*IF(WT="WTA",shortWTA,shortWTP)+(blpkm*IFaf*(AF!AH27*(1-AH$2)-AF!$D27*(1-$D$2))+blpkmrtf*IFrtf*(RTF!AH27*(1-AH$4)-RTF!$D27*(1-$D$4)))*IF(WT="WTA",longWTA,longWTP))</f>
        <v>0</v>
      </c>
      <c r="AI27" s="90">
        <f>(1/UIpct)*((blpkm*IFaf*(AF!AI27*AI$2-AF!$D27*$D$2)+blpkmrtf*IFrtf*(RTF!AI27*AI$4-RTF!$D27*$D$4))*IF(WT="WTA",shortWTA,shortWTP)+(blpkm*IFaf*(AF!AI27*(1-AI$2)-AF!$D27*(1-$D$2))+blpkmrtf*IFrtf*(RTF!AI27*(1-AI$4)-RTF!$D27*(1-$D$4)))*IF(WT="WTA",longWTA,longWTP))</f>
        <v>-2.3767896529165342</v>
      </c>
      <c r="AJ27" s="90">
        <f>(1/UIpct)*((blpkm*IFaf*(AF!AJ27*AJ$2-AF!$D27*$D$2)+blpkmrtf*IFrtf*(RTF!AJ27*AJ$4-RTF!$D27*$D$4))*IF(WT="WTA",shortWTA,shortWTP)+(blpkm*IFaf*(AF!AJ27*(1-AJ$2)-AF!$D27*(1-$D$2))+blpkmrtf*IFrtf*(RTF!AJ27*(1-AJ$4)-RTF!$D27*(1-$D$4)))*IF(WT="WTA",longWTA,longWTP))</f>
        <v>-4.2823929773807281</v>
      </c>
      <c r="AK27" s="90">
        <f>(1/UIpct)*((blpkm*IFaf*(AF!AK27*AK$2-AF!$D27*$D$2)+blpkmrtf*IFrtf*(RTF!AK27*AK$4-RTF!$D27*$D$4))*IF(WT="WTA",shortWTA,shortWTP)+(blpkm*IFaf*(AF!AK27*(1-AK$2)-AF!$D27*(1-$D$2))+blpkmrtf*IFrtf*(RTF!AK27*(1-AK$4)-RTF!$D27*(1-$D$4)))*IF(WT="WTA",longWTA,longWTP))</f>
        <v>-5.8212368318136072</v>
      </c>
      <c r="AL27" s="90">
        <f>(1/UIpct)*((blpkm*IFaf*(AF!AL27*AL$2-AF!$D27*$D$2)+blpkmrtf*IFrtf*(RTF!AL27*AL$4-RTF!$D27*$D$4))*IF(WT="WTA",shortWTA,shortWTP)+(blpkm*IFaf*(AF!AL27*(1-AL$2)-AF!$D27*(1-$D$2))+blpkmrtf*IFrtf*(RTF!AL27*(1-AL$4)-RTF!$D27*(1-$D$4)))*IF(WT="WTA",longWTA,longWTP))</f>
        <v>2.9862783250182834</v>
      </c>
      <c r="AM27" s="90">
        <f>(1/UIpct)*((blpkm*IFaf*(AF!AM27*AM$2-AF!$D27*$D$2)+blpkmrtf*IFrtf*(RTF!AM27*AM$4-RTF!$D27*$D$4))*IF(WT="WTA",shortWTA,shortWTP)+(blpkm*IFaf*(AF!AM27*(1-AM$2)-AF!$D27*(1-$D$2))+blpkmrtf*IFrtf*(RTF!AM27*(1-AM$4)-RTF!$D27*(1-$D$4)))*IF(WT="WTA",longWTA,longWTP))</f>
        <v>6.7654600139719374</v>
      </c>
      <c r="AN27" s="90">
        <f>(1/UIpct)*((blpkm*IFaf*(AF!AN27*AN$2-AF!$D27*$D$2)+blpkmrtf*IFrtf*(RTF!AN27*AN$4-RTF!$D27*$D$4))*IF(WT="WTA",shortWTA,shortWTP)+(blpkm*IFaf*(AF!AN27*(1-AN$2)-AF!$D27*(1-$D$2))+blpkmrtf*IFrtf*(RTF!AN27*(1-AN$4)-RTF!$D27*(1-$D$4)))*IF(WT="WTA",longWTA,longWTP))</f>
        <v>0</v>
      </c>
      <c r="AO27" s="90">
        <f>(1/UIpct)*((blpkm*IFaf*(AF!AO27*AO$2-AF!$D27*$D$2)+blpkmrtf*IFrtf*(RTF!AO27*AO$4-RTF!$D27*$D$4))*IF(WT="WTA",shortWTA,shortWTP)+(blpkm*IFaf*(AF!AO27*(1-AO$2)-AF!$D27*(1-$D$2))+blpkmrtf*IFrtf*(RTF!AO27*(1-AO$4)-RTF!$D27*(1-$D$4)))*IF(WT="WTA",longWTA,longWTP))</f>
        <v>-31.18964428913489</v>
      </c>
      <c r="AP27" s="90">
        <f>(1/UIpct)*((blpkm*IFaf*(AF!AP27*AP$2-AF!$D27*$D$2)+blpkmrtf*IFrtf*(RTF!AP27*AP$4-RTF!$D27*$D$4))*IF(WT="WTA",shortWTA,shortWTP)+(blpkm*IFaf*(AF!AP27*(1-AP$2)-AF!$D27*(1-$D$2))+blpkmrtf*IFrtf*(RTF!AP27*(1-AP$4)-RTF!$D27*(1-$D$4)))*IF(WT="WTA",longWTA,longWTP))</f>
        <v>-31.813027009386719</v>
      </c>
      <c r="AQ27" s="90">
        <f>(1/UIpct)*((blpkm*IFaf*(AF!AQ27*AQ$2-AF!$D27*$D$2)+blpkmrtf*IFrtf*(RTF!AQ27*AQ$4-RTF!$D27*$D$4))*IF(WT="WTA",shortWTA,shortWTP)+(blpkm*IFaf*(AF!AQ27*(1-AQ$2)-AF!$D27*(1-$D$2))+blpkmrtf*IFrtf*(RTF!AQ27*(1-AQ$4)-RTF!$D27*(1-$D$4)))*IF(WT="WTA",longWTA,longWTP))</f>
        <v>-32.369411480012253</v>
      </c>
      <c r="AR27" s="90">
        <f>(1/UIpct)*((blpkm*IFaf*(AF!AR27*AR$2-AF!$D27*$D$2)+blpkmrtf*IFrtf*(RTF!AR27*AR$4-RTF!$D27*$D$4))*IF(WT="WTA",shortWTA,shortWTP)+(blpkm*IFaf*(AF!AR27*(1-AR$2)-AF!$D27*(1-$D$2))+blpkmrtf*IFrtf*(RTF!AR27*(1-AR$4)-RTF!$D27*(1-$D$4)))*IF(WT="WTA",longWTA,longWTP))</f>
        <v>-29.708190801026372</v>
      </c>
      <c r="AS27" s="90">
        <f>(1/UIpct)*((blpkm*IFaf*(AF!AS27*AS$2-AF!$D27*$D$2)+blpkmrtf*IFrtf*(RTF!AS27*AS$4-RTF!$D27*$D$4))*IF(WT="WTA",shortWTA,shortWTP)+(blpkm*IFaf*(AF!AS27*(1-AS$2)-AF!$D27*(1-$D$2))+blpkmrtf*IFrtf*(RTF!AS27*(1-AS$4)-RTF!$D27*(1-$D$4)))*IF(WT="WTA",longWTA,longWTP))</f>
        <v>-28.833229076686536</v>
      </c>
      <c r="AT27" s="90">
        <f>(1/UIpct)*((blpkm*IFaf*(AF!AT27*AT$2-AF!$D27*$D$2)+blpkmrtf*IFrtf*(RTF!AT27*AT$4-RTF!$D27*$D$4))*IF(WT="WTA",shortWTA,shortWTP)+(blpkm*IFaf*(AF!AT27*(1-AT$2)-AF!$D27*(1-$D$2))+blpkmrtf*IFrtf*(RTF!AT27*(1-AT$4)-RTF!$D27*(1-$D$4)))*IF(WT="WTA",longWTA,longWTP))</f>
        <v>-30.49091737561972</v>
      </c>
      <c r="AU27" s="91" t="s">
        <v>78</v>
      </c>
      <c r="AV27" s="91"/>
      <c r="AW27" s="91"/>
    </row>
    <row r="28" spans="1:49" x14ac:dyDescent="0.25">
      <c r="A28" s="91">
        <f>social_cost!A28</f>
        <v>180</v>
      </c>
      <c r="B28" s="94">
        <f>social_cost!B28</f>
        <v>103.13460651213624</v>
      </c>
      <c r="C28" s="95">
        <f>social_cost!C28</f>
        <v>24.704999999999995</v>
      </c>
      <c r="D28" s="90">
        <f>(1/UIpct)*((blpkm*IFaf*(AF!D28*D$2-AF!$D28*$D$2)+blpkmrtf*IFrtf*(RTF!D28*D$4-RTF!$D28*$D$4))*IF(WT="WTA",shortWTA,shortWTP)+(blpkm*IFaf*(AF!D28*(1-D$2)-AF!$D28*(1-$D$2))+blpkmrtf*IFrtf*(RTF!D28*(1-D$4)-RTF!$D28*(1-$D$4)))*IF(WT="WTA",longWTA,longWTP))</f>
        <v>0</v>
      </c>
      <c r="E28" s="90">
        <f>(1/UIpct)*((blpkm*IFaf*(AF!E28*E$2-AF!$D28*$D$2)+blpkmrtf*IFrtf*(RTF!E28*E$4-RTF!$D28*$D$4))*IF(WT="WTA",shortWTA,shortWTP)+(blpkm*IFaf*(AF!E28*(1-E$2)-AF!$D28*(1-$D$2))+blpkmrtf*IFrtf*(RTF!E28*(1-E$4)-RTF!$D28*(1-$D$4)))*IF(WT="WTA",longWTA,longWTP))</f>
        <v>-2.3767896529165342</v>
      </c>
      <c r="F28" s="90">
        <f>(1/UIpct)*((blpkm*IFaf*(AF!F28*F$2-AF!$D28*$D$2)+blpkmrtf*IFrtf*(RTF!F28*F$4-RTF!$D28*$D$4))*IF(WT="WTA",shortWTA,shortWTP)+(blpkm*IFaf*(AF!F28*(1-F$2)-AF!$D28*(1-$D$2))+blpkmrtf*IFrtf*(RTF!F28*(1-F$4)-RTF!$D28*(1-$D$4)))*IF(WT="WTA",longWTA,longWTP))</f>
        <v>-4.2823929773807281</v>
      </c>
      <c r="G28" s="90">
        <f>(1/UIpct)*((blpkm*IFaf*(AF!G28*G$2-AF!$D28*$D$2)+blpkmrtf*IFrtf*(RTF!G28*G$4-RTF!$D28*$D$4))*IF(WT="WTA",shortWTA,shortWTP)+(blpkm*IFaf*(AF!G28*(1-G$2)-AF!$D28*(1-$D$2))+blpkmrtf*IFrtf*(RTF!G28*(1-G$4)-RTF!$D28*(1-$D$4)))*IF(WT="WTA",longWTA,longWTP))</f>
        <v>-5.8212368318136072</v>
      </c>
      <c r="H28" s="90">
        <f>(1/UIpct)*((blpkm*IFaf*(AF!H28*H$2-AF!$D28*$D$2)+blpkmrtf*IFrtf*(RTF!H28*H$4-RTF!$D28*$D$4))*IF(WT="WTA",shortWTA,shortWTP)+(blpkm*IFaf*(AF!H28*(1-H$2)-AF!$D28*(1-$D$2))+blpkmrtf*IFrtf*(RTF!H28*(1-H$4)-RTF!$D28*(1-$D$4)))*IF(WT="WTA",longWTA,longWTP))</f>
        <v>2.9862783250182834</v>
      </c>
      <c r="I28" s="90">
        <f>(1/UIpct)*((blpkm*IFaf*(AF!I28*I$2-AF!$D28*$D$2)+blpkmrtf*IFrtf*(RTF!I28*I$4-RTF!$D28*$D$4))*IF(WT="WTA",shortWTA,shortWTP)+(blpkm*IFaf*(AF!I28*(1-I$2)-AF!$D28*(1-$D$2))+blpkmrtf*IFrtf*(RTF!I28*(1-I$4)-RTF!$D28*(1-$D$4)))*IF(WT="WTA",longWTA,longWTP))</f>
        <v>6.7654600139719374</v>
      </c>
      <c r="J28" s="90">
        <f>(1/UIpct)*((blpkm*IFaf*(AF!J28*J$2-AF!$D28*$D$2)+blpkmrtf*IFrtf*(RTF!J28*J$4-RTF!$D28*$D$4))*IF(WT="WTA",shortWTA,shortWTP)+(blpkm*IFaf*(AF!J28*(1-J$2)-AF!$D28*(1-$D$2))+blpkmrtf*IFrtf*(RTF!J28*(1-J$4)-RTF!$D28*(1-$D$4)))*IF(WT="WTA",longWTA,longWTP))</f>
        <v>11.579536051505768</v>
      </c>
      <c r="K28" s="90">
        <f>(1/UIpct)*((blpkm*IFaf*(AF!K28*K$2-AF!$D28*$D$2)+blpkmrtf*IFrtf*(RTF!K28*K$4-RTF!$D28*$D$4))*IF(WT="WTA",shortWTA,shortWTP)+(blpkm*IFaf*(AF!K28*(1-K$2)-AF!$D28*(1-$D$2))+blpkmrtf*IFrtf*(RTF!K28*(1-K$4)-RTF!$D28*(1-$D$4)))*IF(WT="WTA",longWTA,longWTP))</f>
        <v>-2.3767896529165342</v>
      </c>
      <c r="L28" s="90">
        <f>(1/UIpct)*((blpkm*IFaf*(AF!L28*L$2-AF!$D28*$D$2)+blpkmrtf*IFrtf*(RTF!L28*L$4-RTF!$D28*$D$4))*IF(WT="WTA",shortWTA,shortWTP)+(blpkm*IFaf*(AF!L28*(1-L$2)-AF!$D28*(1-$D$2))+blpkmrtf*IFrtf*(RTF!L28*(1-L$4)-RTF!$D28*(1-$D$4)))*IF(WT="WTA",longWTA,longWTP))</f>
        <v>-4.2823929773807281</v>
      </c>
      <c r="M28" s="90">
        <f>(1/UIpct)*((blpkm*IFaf*(AF!M28*M$2-AF!$D28*$D$2)+blpkmrtf*IFrtf*(RTF!M28*M$4-RTF!$D28*$D$4))*IF(WT="WTA",shortWTA,shortWTP)+(blpkm*IFaf*(AF!M28*(1-M$2)-AF!$D28*(1-$D$2))+blpkmrtf*IFrtf*(RTF!M28*(1-M$4)-RTF!$D28*(1-$D$4)))*IF(WT="WTA",longWTA,longWTP))</f>
        <v>-5.8212368318136072</v>
      </c>
      <c r="N28" s="90">
        <f>(1/UIpct)*((blpkm*IFaf*(AF!N28*N$2-AF!$D28*$D$2)+blpkmrtf*IFrtf*(RTF!N28*N$4-RTF!$D28*$D$4))*IF(WT="WTA",shortWTA,shortWTP)+(blpkm*IFaf*(AF!N28*(1-N$2)-AF!$D28*(1-$D$2))+blpkmrtf*IFrtf*(RTF!N28*(1-N$4)-RTF!$D28*(1-$D$4)))*IF(WT="WTA",longWTA,longWTP))</f>
        <v>2.9862783250182834</v>
      </c>
      <c r="O28" s="90">
        <f>(1/UIpct)*((blpkm*IFaf*(AF!O28*O$2-AF!$D28*$D$2)+blpkmrtf*IFrtf*(RTF!O28*O$4-RTF!$D28*$D$4))*IF(WT="WTA",shortWTA,shortWTP)+(blpkm*IFaf*(AF!O28*(1-O$2)-AF!$D28*(1-$D$2))+blpkmrtf*IFrtf*(RTF!O28*(1-O$4)-RTF!$D28*(1-$D$4)))*IF(WT="WTA",longWTA,longWTP))</f>
        <v>6.7654600139719374</v>
      </c>
      <c r="P28" s="90">
        <f>(1/UIpct)*((blpkm*IFaf*(AF!P28*P$2-AF!$D28*$D$2)+blpkmrtf*IFrtf*(RTF!P28*P$4-RTF!$D28*$D$4))*IF(WT="WTA",shortWTA,shortWTP)+(blpkm*IFaf*(AF!P28*(1-P$2)-AF!$D28*(1-$D$2))+blpkmrtf*IFrtf*(RTF!P28*(1-P$4)-RTF!$D28*(1-$D$4)))*IF(WT="WTA",longWTA,longWTP))</f>
        <v>0</v>
      </c>
      <c r="Q28" s="90">
        <f>(1/UIpct)*((blpkm*IFaf*(AF!Q28*Q$2-AF!$D28*$D$2)+blpkmrtf*IFrtf*(RTF!Q28*Q$4-RTF!$D28*$D$4))*IF(WT="WTA",shortWTA,shortWTP)+(blpkm*IFaf*(AF!Q28*(1-Q$2)-AF!$D28*(1-$D$2))+blpkmrtf*IFrtf*(RTF!Q28*(1-Q$4)-RTF!$D28*(1-$D$4)))*IF(WT="WTA",longWTA,longWTP))</f>
        <v>-2.3767896529165342</v>
      </c>
      <c r="R28" s="90">
        <f>(1/UIpct)*((blpkm*IFaf*(AF!R28*R$2-AF!$D28*$D$2)+blpkmrtf*IFrtf*(RTF!R28*R$4-RTF!$D28*$D$4))*IF(WT="WTA",shortWTA,shortWTP)+(blpkm*IFaf*(AF!R28*(1-R$2)-AF!$D28*(1-$D$2))+blpkmrtf*IFrtf*(RTF!R28*(1-R$4)-RTF!$D28*(1-$D$4)))*IF(WT="WTA",longWTA,longWTP))</f>
        <v>-4.2823929773807281</v>
      </c>
      <c r="S28" s="90">
        <f>(1/UIpct)*((blpkm*IFaf*(AF!S28*S$2-AF!$D28*$D$2)+blpkmrtf*IFrtf*(RTF!S28*S$4-RTF!$D28*$D$4))*IF(WT="WTA",shortWTA,shortWTP)+(blpkm*IFaf*(AF!S28*(1-S$2)-AF!$D28*(1-$D$2))+blpkmrtf*IFrtf*(RTF!S28*(1-S$4)-RTF!$D28*(1-$D$4)))*IF(WT="WTA",longWTA,longWTP))</f>
        <v>-5.8212368318136072</v>
      </c>
      <c r="T28" s="90">
        <f>(1/UIpct)*((blpkm*IFaf*(AF!T28*T$2-AF!$D28*$D$2)+blpkmrtf*IFrtf*(RTF!T28*T$4-RTF!$D28*$D$4))*IF(WT="WTA",shortWTA,shortWTP)+(blpkm*IFaf*(AF!T28*(1-T$2)-AF!$D28*(1-$D$2))+blpkmrtf*IFrtf*(RTF!T28*(1-T$4)-RTF!$D28*(1-$D$4)))*IF(WT="WTA",longWTA,longWTP))</f>
        <v>2.9862783250182834</v>
      </c>
      <c r="U28" s="90">
        <f>(1/UIpct)*((blpkm*IFaf*(AF!U28*U$2-AF!$D28*$D$2)+blpkmrtf*IFrtf*(RTF!U28*U$4-RTF!$D28*$D$4))*IF(WT="WTA",shortWTA,shortWTP)+(blpkm*IFaf*(AF!U28*(1-U$2)-AF!$D28*(1-$D$2))+blpkmrtf*IFrtf*(RTF!U28*(1-U$4)-RTF!$D28*(1-$D$4)))*IF(WT="WTA",longWTA,longWTP))</f>
        <v>6.7654600139719374</v>
      </c>
      <c r="V28" s="90">
        <f>(1/UIpct)*((blpkm*IFaf*(AF!V28*V$2-AF!$D28*$D$2)+blpkmrtf*IFrtf*(RTF!V28*V$4-RTF!$D28*$D$4))*IF(WT="WTA",shortWTA,shortWTP)+(blpkm*IFaf*(AF!V28*(1-V$2)-AF!$D28*(1-$D$2))+blpkmrtf*IFrtf*(RTF!V28*(1-V$4)-RTF!$D28*(1-$D$4)))*IF(WT="WTA",longWTA,longWTP))</f>
        <v>0</v>
      </c>
      <c r="W28" s="90">
        <f>(1/UIpct)*((blpkm*IFaf*(AF!W28*W$2-AF!$D28*$D$2)+blpkmrtf*IFrtf*(RTF!W28*W$4-RTF!$D28*$D$4))*IF(WT="WTA",shortWTA,shortWTP)+(blpkm*IFaf*(AF!W28*(1-W$2)-AF!$D28*(1-$D$2))+blpkmrtf*IFrtf*(RTF!W28*(1-W$4)-RTF!$D28*(1-$D$4)))*IF(WT="WTA",longWTA,longWTP))</f>
        <v>-2.3767896529165342</v>
      </c>
      <c r="X28" s="90">
        <f>(1/UIpct)*((blpkm*IFaf*(AF!X28*X$2-AF!$D28*$D$2)+blpkmrtf*IFrtf*(RTF!X28*X$4-RTF!$D28*$D$4))*IF(WT="WTA",shortWTA,shortWTP)+(blpkm*IFaf*(AF!X28*(1-X$2)-AF!$D28*(1-$D$2))+blpkmrtf*IFrtf*(RTF!X28*(1-X$4)-RTF!$D28*(1-$D$4)))*IF(WT="WTA",longWTA,longWTP))</f>
        <v>-4.2823929773807281</v>
      </c>
      <c r="Y28" s="90">
        <f>(1/UIpct)*((blpkm*IFaf*(AF!Y28*Y$2-AF!$D28*$D$2)+blpkmrtf*IFrtf*(RTF!Y28*Y$4-RTF!$D28*$D$4))*IF(WT="WTA",shortWTA,shortWTP)+(blpkm*IFaf*(AF!Y28*(1-Y$2)-AF!$D28*(1-$D$2))+blpkmrtf*IFrtf*(RTF!Y28*(1-Y$4)-RTF!$D28*(1-$D$4)))*IF(WT="WTA",longWTA,longWTP))</f>
        <v>-5.8212368318136072</v>
      </c>
      <c r="Z28" s="90">
        <f>(1/UIpct)*((blpkm*IFaf*(AF!Z28*Z$2-AF!$D28*$D$2)+blpkmrtf*IFrtf*(RTF!Z28*Z$4-RTF!$D28*$D$4))*IF(WT="WTA",shortWTA,shortWTP)+(blpkm*IFaf*(AF!Z28*(1-Z$2)-AF!$D28*(1-$D$2))+blpkmrtf*IFrtf*(RTF!Z28*(1-Z$4)-RTF!$D28*(1-$D$4)))*IF(WT="WTA",longWTA,longWTP))</f>
        <v>2.9862783250182834</v>
      </c>
      <c r="AA28" s="90">
        <f>(1/UIpct)*((blpkm*IFaf*(AF!AA28*AA$2-AF!$D28*$D$2)+blpkmrtf*IFrtf*(RTF!AA28*AA$4-RTF!$D28*$D$4))*IF(WT="WTA",shortWTA,shortWTP)+(blpkm*IFaf*(AF!AA28*(1-AA$2)-AF!$D28*(1-$D$2))+blpkmrtf*IFrtf*(RTF!AA28*(1-AA$4)-RTF!$D28*(1-$D$4)))*IF(WT="WTA",longWTA,longWTP))</f>
        <v>6.7654600139719374</v>
      </c>
      <c r="AB28" s="90">
        <f>(1/UIpct)*((blpkm*IFaf*(AF!AB28*AB$2-AF!$D28*$D$2)+blpkmrtf*IFrtf*(RTF!AB28*AB$4-RTF!$D28*$D$4))*IF(WT="WTA",shortWTA,shortWTP)+(blpkm*IFaf*(AF!AB28*(1-AB$2)-AF!$D28*(1-$D$2))+blpkmrtf*IFrtf*(RTF!AB28*(1-AB$4)-RTF!$D28*(1-$D$4)))*IF(WT="WTA",longWTA,longWTP))</f>
        <v>0</v>
      </c>
      <c r="AC28" s="90">
        <f>(1/UIpct)*((blpkm*IFaf*(AF!AC28*AC$2-AF!$D28*$D$2)+blpkmrtf*IFrtf*(RTF!AC28*AC$4-RTF!$D28*$D$4))*IF(WT="WTA",shortWTA,shortWTP)+(blpkm*IFaf*(AF!AC28*(1-AC$2)-AF!$D28*(1-$D$2))+blpkmrtf*IFrtf*(RTF!AC28*(1-AC$4)-RTF!$D28*(1-$D$4)))*IF(WT="WTA",longWTA,longWTP))</f>
        <v>-2.3767896529165342</v>
      </c>
      <c r="AD28" s="90">
        <f>(1/UIpct)*((blpkm*IFaf*(AF!AD28*AD$2-AF!$D28*$D$2)+blpkmrtf*IFrtf*(RTF!AD28*AD$4-RTF!$D28*$D$4))*IF(WT="WTA",shortWTA,shortWTP)+(blpkm*IFaf*(AF!AD28*(1-AD$2)-AF!$D28*(1-$D$2))+blpkmrtf*IFrtf*(RTF!AD28*(1-AD$4)-RTF!$D28*(1-$D$4)))*IF(WT="WTA",longWTA,longWTP))</f>
        <v>-4.2823929773807281</v>
      </c>
      <c r="AE28" s="90">
        <f>(1/UIpct)*((blpkm*IFaf*(AF!AE28*AE$2-AF!$D28*$D$2)+blpkmrtf*IFrtf*(RTF!AE28*AE$4-RTF!$D28*$D$4))*IF(WT="WTA",shortWTA,shortWTP)+(blpkm*IFaf*(AF!AE28*(1-AE$2)-AF!$D28*(1-$D$2))+blpkmrtf*IFrtf*(RTF!AE28*(1-AE$4)-RTF!$D28*(1-$D$4)))*IF(WT="WTA",longWTA,longWTP))</f>
        <v>-5.8212368318136072</v>
      </c>
      <c r="AF28" s="90">
        <f>(1/UIpct)*((blpkm*IFaf*(AF!AF28*AF$2-AF!$D28*$D$2)+blpkmrtf*IFrtf*(RTF!AF28*AF$4-RTF!$D28*$D$4))*IF(WT="WTA",shortWTA,shortWTP)+(blpkm*IFaf*(AF!AF28*(1-AF$2)-AF!$D28*(1-$D$2))+blpkmrtf*IFrtf*(RTF!AF28*(1-AF$4)-RTF!$D28*(1-$D$4)))*IF(WT="WTA",longWTA,longWTP))</f>
        <v>2.9862783250182834</v>
      </c>
      <c r="AG28" s="90">
        <f>(1/UIpct)*((blpkm*IFaf*(AF!AG28*AG$2-AF!$D28*$D$2)+blpkmrtf*IFrtf*(RTF!AG28*AG$4-RTF!$D28*$D$4))*IF(WT="WTA",shortWTA,shortWTP)+(blpkm*IFaf*(AF!AG28*(1-AG$2)-AF!$D28*(1-$D$2))+blpkmrtf*IFrtf*(RTF!AG28*(1-AG$4)-RTF!$D28*(1-$D$4)))*IF(WT="WTA",longWTA,longWTP))</f>
        <v>6.7654600139719374</v>
      </c>
      <c r="AH28" s="90">
        <f>(1/UIpct)*((blpkm*IFaf*(AF!AH28*AH$2-AF!$D28*$D$2)+blpkmrtf*IFrtf*(RTF!AH28*AH$4-RTF!$D28*$D$4))*IF(WT="WTA",shortWTA,shortWTP)+(blpkm*IFaf*(AF!AH28*(1-AH$2)-AF!$D28*(1-$D$2))+blpkmrtf*IFrtf*(RTF!AH28*(1-AH$4)-RTF!$D28*(1-$D$4)))*IF(WT="WTA",longWTA,longWTP))</f>
        <v>0</v>
      </c>
      <c r="AI28" s="90">
        <f>(1/UIpct)*((blpkm*IFaf*(AF!AI28*AI$2-AF!$D28*$D$2)+blpkmrtf*IFrtf*(RTF!AI28*AI$4-RTF!$D28*$D$4))*IF(WT="WTA",shortWTA,shortWTP)+(blpkm*IFaf*(AF!AI28*(1-AI$2)-AF!$D28*(1-$D$2))+blpkmrtf*IFrtf*(RTF!AI28*(1-AI$4)-RTF!$D28*(1-$D$4)))*IF(WT="WTA",longWTA,longWTP))</f>
        <v>-2.3767896529165342</v>
      </c>
      <c r="AJ28" s="90">
        <f>(1/UIpct)*((blpkm*IFaf*(AF!AJ28*AJ$2-AF!$D28*$D$2)+blpkmrtf*IFrtf*(RTF!AJ28*AJ$4-RTF!$D28*$D$4))*IF(WT="WTA",shortWTA,shortWTP)+(blpkm*IFaf*(AF!AJ28*(1-AJ$2)-AF!$D28*(1-$D$2))+blpkmrtf*IFrtf*(RTF!AJ28*(1-AJ$4)-RTF!$D28*(1-$D$4)))*IF(WT="WTA",longWTA,longWTP))</f>
        <v>-4.2823929773807281</v>
      </c>
      <c r="AK28" s="90">
        <f>(1/UIpct)*((blpkm*IFaf*(AF!AK28*AK$2-AF!$D28*$D$2)+blpkmrtf*IFrtf*(RTF!AK28*AK$4-RTF!$D28*$D$4))*IF(WT="WTA",shortWTA,shortWTP)+(blpkm*IFaf*(AF!AK28*(1-AK$2)-AF!$D28*(1-$D$2))+blpkmrtf*IFrtf*(RTF!AK28*(1-AK$4)-RTF!$D28*(1-$D$4)))*IF(WT="WTA",longWTA,longWTP))</f>
        <v>-5.8212368318136072</v>
      </c>
      <c r="AL28" s="90">
        <f>(1/UIpct)*((blpkm*IFaf*(AF!AL28*AL$2-AF!$D28*$D$2)+blpkmrtf*IFrtf*(RTF!AL28*AL$4-RTF!$D28*$D$4))*IF(WT="WTA",shortWTA,shortWTP)+(blpkm*IFaf*(AF!AL28*(1-AL$2)-AF!$D28*(1-$D$2))+blpkmrtf*IFrtf*(RTF!AL28*(1-AL$4)-RTF!$D28*(1-$D$4)))*IF(WT="WTA",longWTA,longWTP))</f>
        <v>2.9862783250182834</v>
      </c>
      <c r="AM28" s="90">
        <f>(1/UIpct)*((blpkm*IFaf*(AF!AM28*AM$2-AF!$D28*$D$2)+blpkmrtf*IFrtf*(RTF!AM28*AM$4-RTF!$D28*$D$4))*IF(WT="WTA",shortWTA,shortWTP)+(blpkm*IFaf*(AF!AM28*(1-AM$2)-AF!$D28*(1-$D$2))+blpkmrtf*IFrtf*(RTF!AM28*(1-AM$4)-RTF!$D28*(1-$D$4)))*IF(WT="WTA",longWTA,longWTP))</f>
        <v>6.7654600139719374</v>
      </c>
      <c r="AN28" s="90">
        <f>(1/UIpct)*((blpkm*IFaf*(AF!AN28*AN$2-AF!$D28*$D$2)+blpkmrtf*IFrtf*(RTF!AN28*AN$4-RTF!$D28*$D$4))*IF(WT="WTA",shortWTA,shortWTP)+(blpkm*IFaf*(AF!AN28*(1-AN$2)-AF!$D28*(1-$D$2))+blpkmrtf*IFrtf*(RTF!AN28*(1-AN$4)-RTF!$D28*(1-$D$4)))*IF(WT="WTA",longWTA,longWTP))</f>
        <v>0</v>
      </c>
      <c r="AO28" s="90">
        <f>(1/UIpct)*((blpkm*IFaf*(AF!AO28*AO$2-AF!$D28*$D$2)+blpkmrtf*IFrtf*(RTF!AO28*AO$4-RTF!$D28*$D$4))*IF(WT="WTA",shortWTA,shortWTP)+(blpkm*IFaf*(AF!AO28*(1-AO$2)-AF!$D28*(1-$D$2))+blpkmrtf*IFrtf*(RTF!AO28*(1-AO$4)-RTF!$D28*(1-$D$4)))*IF(WT="WTA",longWTA,longWTP))</f>
        <v>-31.18964428913489</v>
      </c>
      <c r="AP28" s="90">
        <f>(1/UIpct)*((blpkm*IFaf*(AF!AP28*AP$2-AF!$D28*$D$2)+blpkmrtf*IFrtf*(RTF!AP28*AP$4-RTF!$D28*$D$4))*IF(WT="WTA",shortWTA,shortWTP)+(blpkm*IFaf*(AF!AP28*(1-AP$2)-AF!$D28*(1-$D$2))+blpkmrtf*IFrtf*(RTF!AP28*(1-AP$4)-RTF!$D28*(1-$D$4)))*IF(WT="WTA",longWTA,longWTP))</f>
        <v>-31.813027009386719</v>
      </c>
      <c r="AQ28" s="90">
        <f>(1/UIpct)*((blpkm*IFaf*(AF!AQ28*AQ$2-AF!$D28*$D$2)+blpkmrtf*IFrtf*(RTF!AQ28*AQ$4-RTF!$D28*$D$4))*IF(WT="WTA",shortWTA,shortWTP)+(blpkm*IFaf*(AF!AQ28*(1-AQ$2)-AF!$D28*(1-$D$2))+blpkmrtf*IFrtf*(RTF!AQ28*(1-AQ$4)-RTF!$D28*(1-$D$4)))*IF(WT="WTA",longWTA,longWTP))</f>
        <v>-32.369411480012253</v>
      </c>
      <c r="AR28" s="90">
        <f>(1/UIpct)*((blpkm*IFaf*(AF!AR28*AR$2-AF!$D28*$D$2)+blpkmrtf*IFrtf*(RTF!AR28*AR$4-RTF!$D28*$D$4))*IF(WT="WTA",shortWTA,shortWTP)+(blpkm*IFaf*(AF!AR28*(1-AR$2)-AF!$D28*(1-$D$2))+blpkmrtf*IFrtf*(RTF!AR28*(1-AR$4)-RTF!$D28*(1-$D$4)))*IF(WT="WTA",longWTA,longWTP))</f>
        <v>-29.708190801026372</v>
      </c>
      <c r="AS28" s="90">
        <f>(1/UIpct)*((blpkm*IFaf*(AF!AS28*AS$2-AF!$D28*$D$2)+blpkmrtf*IFrtf*(RTF!AS28*AS$4-RTF!$D28*$D$4))*IF(WT="WTA",shortWTA,shortWTP)+(blpkm*IFaf*(AF!AS28*(1-AS$2)-AF!$D28*(1-$D$2))+blpkmrtf*IFrtf*(RTF!AS28*(1-AS$4)-RTF!$D28*(1-$D$4)))*IF(WT="WTA",longWTA,longWTP))</f>
        <v>-28.833229076686536</v>
      </c>
      <c r="AT28" s="90">
        <f>(1/UIpct)*((blpkm*IFaf*(AF!AT28*AT$2-AF!$D28*$D$2)+blpkmrtf*IFrtf*(RTF!AT28*AT$4-RTF!$D28*$D$4))*IF(WT="WTA",shortWTA,shortWTP)+(blpkm*IFaf*(AF!AT28*(1-AT$2)-AF!$D28*(1-$D$2))+blpkmrtf*IFrtf*(RTF!AT28*(1-AT$4)-RTF!$D28*(1-$D$4)))*IF(WT="WTA",longWTA,longWTP))</f>
        <v>-30.49091737561972</v>
      </c>
      <c r="AU28" s="91" t="s">
        <v>78</v>
      </c>
      <c r="AV28" s="91"/>
      <c r="AW28" s="91"/>
    </row>
    <row r="29" spans="1:49" x14ac:dyDescent="0.25">
      <c r="A29" s="91">
        <f>social_cost!A29</f>
        <v>200</v>
      </c>
      <c r="B29" s="94">
        <f>social_cost!B29</f>
        <v>1414.9522055319303</v>
      </c>
      <c r="C29" s="95">
        <f>social_cost!C29</f>
        <v>30.5</v>
      </c>
      <c r="D29" s="90">
        <f>(1/UIpct)*((blpkm*IFaf*(AF!D29*D$2-AF!$D29*$D$2)+blpkmrtf*IFrtf*(RTF!D29*D$4-RTF!$D29*$D$4))*IF(WT="WTA",shortWTA,shortWTP)+(blpkm*IFaf*(AF!D29*(1-D$2)-AF!$D29*(1-$D$2))+blpkmrtf*IFrtf*(RTF!D29*(1-D$4)-RTF!$D29*(1-$D$4)))*IF(WT="WTA",longWTA,longWTP))</f>
        <v>0</v>
      </c>
      <c r="E29" s="90">
        <f>(1/UIpct)*((blpkm*IFaf*(AF!E29*E$2-AF!$D29*$D$2)+blpkmrtf*IFrtf*(RTF!E29*E$4-RTF!$D29*$D$4))*IF(WT="WTA",shortWTA,shortWTP)+(blpkm*IFaf*(AF!E29*(1-E$2)-AF!$D29*(1-$D$2))+blpkmrtf*IFrtf*(RTF!E29*(1-E$4)-RTF!$D29*(1-$D$4)))*IF(WT="WTA",longWTA,longWTP))</f>
        <v>-2.3767896529165342</v>
      </c>
      <c r="F29" s="90">
        <f>(1/UIpct)*((blpkm*IFaf*(AF!F29*F$2-AF!$D29*$D$2)+blpkmrtf*IFrtf*(RTF!F29*F$4-RTF!$D29*$D$4))*IF(WT="WTA",shortWTA,shortWTP)+(blpkm*IFaf*(AF!F29*(1-F$2)-AF!$D29*(1-$D$2))+blpkmrtf*IFrtf*(RTF!F29*(1-F$4)-RTF!$D29*(1-$D$4)))*IF(WT="WTA",longWTA,longWTP))</f>
        <v>-4.2823929773807281</v>
      </c>
      <c r="G29" s="90">
        <f>(1/UIpct)*((blpkm*IFaf*(AF!G29*G$2-AF!$D29*$D$2)+blpkmrtf*IFrtf*(RTF!G29*G$4-RTF!$D29*$D$4))*IF(WT="WTA",shortWTA,shortWTP)+(blpkm*IFaf*(AF!G29*(1-G$2)-AF!$D29*(1-$D$2))+blpkmrtf*IFrtf*(RTF!G29*(1-G$4)-RTF!$D29*(1-$D$4)))*IF(WT="WTA",longWTA,longWTP))</f>
        <v>-5.8212368318136072</v>
      </c>
      <c r="H29" s="90">
        <f>(1/UIpct)*((blpkm*IFaf*(AF!H29*H$2-AF!$D29*$D$2)+blpkmrtf*IFrtf*(RTF!H29*H$4-RTF!$D29*$D$4))*IF(WT="WTA",shortWTA,shortWTP)+(blpkm*IFaf*(AF!H29*(1-H$2)-AF!$D29*(1-$D$2))+blpkmrtf*IFrtf*(RTF!H29*(1-H$4)-RTF!$D29*(1-$D$4)))*IF(WT="WTA",longWTA,longWTP))</f>
        <v>2.9862783250182834</v>
      </c>
      <c r="I29" s="90">
        <f>(1/UIpct)*((blpkm*IFaf*(AF!I29*I$2-AF!$D29*$D$2)+blpkmrtf*IFrtf*(RTF!I29*I$4-RTF!$D29*$D$4))*IF(WT="WTA",shortWTA,shortWTP)+(blpkm*IFaf*(AF!I29*(1-I$2)-AF!$D29*(1-$D$2))+blpkmrtf*IFrtf*(RTF!I29*(1-I$4)-RTF!$D29*(1-$D$4)))*IF(WT="WTA",longWTA,longWTP))</f>
        <v>6.7654600139719374</v>
      </c>
      <c r="J29" s="90">
        <f>(1/UIpct)*((blpkm*IFaf*(AF!J29*J$2-AF!$D29*$D$2)+blpkmrtf*IFrtf*(RTF!J29*J$4-RTF!$D29*$D$4))*IF(WT="WTA",shortWTA,shortWTP)+(blpkm*IFaf*(AF!J29*(1-J$2)-AF!$D29*(1-$D$2))+blpkmrtf*IFrtf*(RTF!J29*(1-J$4)-RTF!$D29*(1-$D$4)))*IF(WT="WTA",longWTA,longWTP))</f>
        <v>11.579536051505768</v>
      </c>
      <c r="K29" s="90">
        <f>(1/UIpct)*((blpkm*IFaf*(AF!K29*K$2-AF!$D29*$D$2)+blpkmrtf*IFrtf*(RTF!K29*K$4-RTF!$D29*$D$4))*IF(WT="WTA",shortWTA,shortWTP)+(blpkm*IFaf*(AF!K29*(1-K$2)-AF!$D29*(1-$D$2))+blpkmrtf*IFrtf*(RTF!K29*(1-K$4)-RTF!$D29*(1-$D$4)))*IF(WT="WTA",longWTA,longWTP))</f>
        <v>-2.3767896529165342</v>
      </c>
      <c r="L29" s="90">
        <f>(1/UIpct)*((blpkm*IFaf*(AF!L29*L$2-AF!$D29*$D$2)+blpkmrtf*IFrtf*(RTF!L29*L$4-RTF!$D29*$D$4))*IF(WT="WTA",shortWTA,shortWTP)+(blpkm*IFaf*(AF!L29*(1-L$2)-AF!$D29*(1-$D$2))+blpkmrtf*IFrtf*(RTF!L29*(1-L$4)-RTF!$D29*(1-$D$4)))*IF(WT="WTA",longWTA,longWTP))</f>
        <v>-4.2823929773807281</v>
      </c>
      <c r="M29" s="90">
        <f>(1/UIpct)*((blpkm*IFaf*(AF!M29*M$2-AF!$D29*$D$2)+blpkmrtf*IFrtf*(RTF!M29*M$4-RTF!$D29*$D$4))*IF(WT="WTA",shortWTA,shortWTP)+(blpkm*IFaf*(AF!M29*(1-M$2)-AF!$D29*(1-$D$2))+blpkmrtf*IFrtf*(RTF!M29*(1-M$4)-RTF!$D29*(1-$D$4)))*IF(WT="WTA",longWTA,longWTP))</f>
        <v>-5.8212368318136072</v>
      </c>
      <c r="N29" s="90">
        <f>(1/UIpct)*((blpkm*IFaf*(AF!N29*N$2-AF!$D29*$D$2)+blpkmrtf*IFrtf*(RTF!N29*N$4-RTF!$D29*$D$4))*IF(WT="WTA",shortWTA,shortWTP)+(blpkm*IFaf*(AF!N29*(1-N$2)-AF!$D29*(1-$D$2))+blpkmrtf*IFrtf*(RTF!N29*(1-N$4)-RTF!$D29*(1-$D$4)))*IF(WT="WTA",longWTA,longWTP))</f>
        <v>2.9862783250182834</v>
      </c>
      <c r="O29" s="90">
        <f>(1/UIpct)*((blpkm*IFaf*(AF!O29*O$2-AF!$D29*$D$2)+blpkmrtf*IFrtf*(RTF!O29*O$4-RTF!$D29*$D$4))*IF(WT="WTA",shortWTA,shortWTP)+(blpkm*IFaf*(AF!O29*(1-O$2)-AF!$D29*(1-$D$2))+blpkmrtf*IFrtf*(RTF!O29*(1-O$4)-RTF!$D29*(1-$D$4)))*IF(WT="WTA",longWTA,longWTP))</f>
        <v>6.7654600139719374</v>
      </c>
      <c r="P29" s="90">
        <f>(1/UIpct)*((blpkm*IFaf*(AF!P29*P$2-AF!$D29*$D$2)+blpkmrtf*IFrtf*(RTF!P29*P$4-RTF!$D29*$D$4))*IF(WT="WTA",shortWTA,shortWTP)+(blpkm*IFaf*(AF!P29*(1-P$2)-AF!$D29*(1-$D$2))+blpkmrtf*IFrtf*(RTF!P29*(1-P$4)-RTF!$D29*(1-$D$4)))*IF(WT="WTA",longWTA,longWTP))</f>
        <v>0</v>
      </c>
      <c r="Q29" s="90">
        <f>(1/UIpct)*((blpkm*IFaf*(AF!Q29*Q$2-AF!$D29*$D$2)+blpkmrtf*IFrtf*(RTF!Q29*Q$4-RTF!$D29*$D$4))*IF(WT="WTA",shortWTA,shortWTP)+(blpkm*IFaf*(AF!Q29*(1-Q$2)-AF!$D29*(1-$D$2))+blpkmrtf*IFrtf*(RTF!Q29*(1-Q$4)-RTF!$D29*(1-$D$4)))*IF(WT="WTA",longWTA,longWTP))</f>
        <v>-2.3767896529165342</v>
      </c>
      <c r="R29" s="90">
        <f>(1/UIpct)*((blpkm*IFaf*(AF!R29*R$2-AF!$D29*$D$2)+blpkmrtf*IFrtf*(RTF!R29*R$4-RTF!$D29*$D$4))*IF(WT="WTA",shortWTA,shortWTP)+(blpkm*IFaf*(AF!R29*(1-R$2)-AF!$D29*(1-$D$2))+blpkmrtf*IFrtf*(RTF!R29*(1-R$4)-RTF!$D29*(1-$D$4)))*IF(WT="WTA",longWTA,longWTP))</f>
        <v>-4.2823929773807281</v>
      </c>
      <c r="S29" s="90">
        <f>(1/UIpct)*((blpkm*IFaf*(AF!S29*S$2-AF!$D29*$D$2)+blpkmrtf*IFrtf*(RTF!S29*S$4-RTF!$D29*$D$4))*IF(WT="WTA",shortWTA,shortWTP)+(blpkm*IFaf*(AF!S29*(1-S$2)-AF!$D29*(1-$D$2))+blpkmrtf*IFrtf*(RTF!S29*(1-S$4)-RTF!$D29*(1-$D$4)))*IF(WT="WTA",longWTA,longWTP))</f>
        <v>-5.8212368318136072</v>
      </c>
      <c r="T29" s="90">
        <f>(1/UIpct)*((blpkm*IFaf*(AF!T29*T$2-AF!$D29*$D$2)+blpkmrtf*IFrtf*(RTF!T29*T$4-RTF!$D29*$D$4))*IF(WT="WTA",shortWTA,shortWTP)+(blpkm*IFaf*(AF!T29*(1-T$2)-AF!$D29*(1-$D$2))+blpkmrtf*IFrtf*(RTF!T29*(1-T$4)-RTF!$D29*(1-$D$4)))*IF(WT="WTA",longWTA,longWTP))</f>
        <v>2.9862783250182834</v>
      </c>
      <c r="U29" s="90">
        <f>(1/UIpct)*((blpkm*IFaf*(AF!U29*U$2-AF!$D29*$D$2)+blpkmrtf*IFrtf*(RTF!U29*U$4-RTF!$D29*$D$4))*IF(WT="WTA",shortWTA,shortWTP)+(blpkm*IFaf*(AF!U29*(1-U$2)-AF!$D29*(1-$D$2))+blpkmrtf*IFrtf*(RTF!U29*(1-U$4)-RTF!$D29*(1-$D$4)))*IF(WT="WTA",longWTA,longWTP))</f>
        <v>6.7654600139719374</v>
      </c>
      <c r="V29" s="90">
        <f>(1/UIpct)*((blpkm*IFaf*(AF!V29*V$2-AF!$D29*$D$2)+blpkmrtf*IFrtf*(RTF!V29*V$4-RTF!$D29*$D$4))*IF(WT="WTA",shortWTA,shortWTP)+(blpkm*IFaf*(AF!V29*(1-V$2)-AF!$D29*(1-$D$2))+blpkmrtf*IFrtf*(RTF!V29*(1-V$4)-RTF!$D29*(1-$D$4)))*IF(WT="WTA",longWTA,longWTP))</f>
        <v>0</v>
      </c>
      <c r="W29" s="90">
        <f>(1/UIpct)*((blpkm*IFaf*(AF!W29*W$2-AF!$D29*$D$2)+blpkmrtf*IFrtf*(RTF!W29*W$4-RTF!$D29*$D$4))*IF(WT="WTA",shortWTA,shortWTP)+(blpkm*IFaf*(AF!W29*(1-W$2)-AF!$D29*(1-$D$2))+blpkmrtf*IFrtf*(RTF!W29*(1-W$4)-RTF!$D29*(1-$D$4)))*IF(WT="WTA",longWTA,longWTP))</f>
        <v>-2.3767896529165342</v>
      </c>
      <c r="X29" s="90">
        <f>(1/UIpct)*((blpkm*IFaf*(AF!X29*X$2-AF!$D29*$D$2)+blpkmrtf*IFrtf*(RTF!X29*X$4-RTF!$D29*$D$4))*IF(WT="WTA",shortWTA,shortWTP)+(blpkm*IFaf*(AF!X29*(1-X$2)-AF!$D29*(1-$D$2))+blpkmrtf*IFrtf*(RTF!X29*(1-X$4)-RTF!$D29*(1-$D$4)))*IF(WT="WTA",longWTA,longWTP))</f>
        <v>-4.2823929773807281</v>
      </c>
      <c r="Y29" s="90">
        <f>(1/UIpct)*((blpkm*IFaf*(AF!Y29*Y$2-AF!$D29*$D$2)+blpkmrtf*IFrtf*(RTF!Y29*Y$4-RTF!$D29*$D$4))*IF(WT="WTA",shortWTA,shortWTP)+(blpkm*IFaf*(AF!Y29*(1-Y$2)-AF!$D29*(1-$D$2))+blpkmrtf*IFrtf*(RTF!Y29*(1-Y$4)-RTF!$D29*(1-$D$4)))*IF(WT="WTA",longWTA,longWTP))</f>
        <v>-5.8212368318136072</v>
      </c>
      <c r="Z29" s="90">
        <f>(1/UIpct)*((blpkm*IFaf*(AF!Z29*Z$2-AF!$D29*$D$2)+blpkmrtf*IFrtf*(RTF!Z29*Z$4-RTF!$D29*$D$4))*IF(WT="WTA",shortWTA,shortWTP)+(blpkm*IFaf*(AF!Z29*(1-Z$2)-AF!$D29*(1-$D$2))+blpkmrtf*IFrtf*(RTF!Z29*(1-Z$4)-RTF!$D29*(1-$D$4)))*IF(WT="WTA",longWTA,longWTP))</f>
        <v>2.9862783250182834</v>
      </c>
      <c r="AA29" s="90">
        <f>(1/UIpct)*((blpkm*IFaf*(AF!AA29*AA$2-AF!$D29*$D$2)+blpkmrtf*IFrtf*(RTF!AA29*AA$4-RTF!$D29*$D$4))*IF(WT="WTA",shortWTA,shortWTP)+(blpkm*IFaf*(AF!AA29*(1-AA$2)-AF!$D29*(1-$D$2))+blpkmrtf*IFrtf*(RTF!AA29*(1-AA$4)-RTF!$D29*(1-$D$4)))*IF(WT="WTA",longWTA,longWTP))</f>
        <v>6.7654600139719374</v>
      </c>
      <c r="AB29" s="90">
        <f>(1/UIpct)*((blpkm*IFaf*(AF!AB29*AB$2-AF!$D29*$D$2)+blpkmrtf*IFrtf*(RTF!AB29*AB$4-RTF!$D29*$D$4))*IF(WT="WTA",shortWTA,shortWTP)+(blpkm*IFaf*(AF!AB29*(1-AB$2)-AF!$D29*(1-$D$2))+blpkmrtf*IFrtf*(RTF!AB29*(1-AB$4)-RTF!$D29*(1-$D$4)))*IF(WT="WTA",longWTA,longWTP))</f>
        <v>0</v>
      </c>
      <c r="AC29" s="90">
        <f>(1/UIpct)*((blpkm*IFaf*(AF!AC29*AC$2-AF!$D29*$D$2)+blpkmrtf*IFrtf*(RTF!AC29*AC$4-RTF!$D29*$D$4))*IF(WT="WTA",shortWTA,shortWTP)+(blpkm*IFaf*(AF!AC29*(1-AC$2)-AF!$D29*(1-$D$2))+blpkmrtf*IFrtf*(RTF!AC29*(1-AC$4)-RTF!$D29*(1-$D$4)))*IF(WT="WTA",longWTA,longWTP))</f>
        <v>-2.3767896529165342</v>
      </c>
      <c r="AD29" s="90">
        <f>(1/UIpct)*((blpkm*IFaf*(AF!AD29*AD$2-AF!$D29*$D$2)+blpkmrtf*IFrtf*(RTF!AD29*AD$4-RTF!$D29*$D$4))*IF(WT="WTA",shortWTA,shortWTP)+(blpkm*IFaf*(AF!AD29*(1-AD$2)-AF!$D29*(1-$D$2))+blpkmrtf*IFrtf*(RTF!AD29*(1-AD$4)-RTF!$D29*(1-$D$4)))*IF(WT="WTA",longWTA,longWTP))</f>
        <v>-4.2823929773807281</v>
      </c>
      <c r="AE29" s="90">
        <f>(1/UIpct)*((blpkm*IFaf*(AF!AE29*AE$2-AF!$D29*$D$2)+blpkmrtf*IFrtf*(RTF!AE29*AE$4-RTF!$D29*$D$4))*IF(WT="WTA",shortWTA,shortWTP)+(blpkm*IFaf*(AF!AE29*(1-AE$2)-AF!$D29*(1-$D$2))+blpkmrtf*IFrtf*(RTF!AE29*(1-AE$4)-RTF!$D29*(1-$D$4)))*IF(WT="WTA",longWTA,longWTP))</f>
        <v>-5.8212368318136072</v>
      </c>
      <c r="AF29" s="90">
        <f>(1/UIpct)*((blpkm*IFaf*(AF!AF29*AF$2-AF!$D29*$D$2)+blpkmrtf*IFrtf*(RTF!AF29*AF$4-RTF!$D29*$D$4))*IF(WT="WTA",shortWTA,shortWTP)+(blpkm*IFaf*(AF!AF29*(1-AF$2)-AF!$D29*(1-$D$2))+blpkmrtf*IFrtf*(RTF!AF29*(1-AF$4)-RTF!$D29*(1-$D$4)))*IF(WT="WTA",longWTA,longWTP))</f>
        <v>2.9862783250182834</v>
      </c>
      <c r="AG29" s="90">
        <f>(1/UIpct)*((blpkm*IFaf*(AF!AG29*AG$2-AF!$D29*$D$2)+blpkmrtf*IFrtf*(RTF!AG29*AG$4-RTF!$D29*$D$4))*IF(WT="WTA",shortWTA,shortWTP)+(blpkm*IFaf*(AF!AG29*(1-AG$2)-AF!$D29*(1-$D$2))+blpkmrtf*IFrtf*(RTF!AG29*(1-AG$4)-RTF!$D29*(1-$D$4)))*IF(WT="WTA",longWTA,longWTP))</f>
        <v>6.7654600139719374</v>
      </c>
      <c r="AH29" s="90">
        <f>(1/UIpct)*((blpkm*IFaf*(AF!AH29*AH$2-AF!$D29*$D$2)+blpkmrtf*IFrtf*(RTF!AH29*AH$4-RTF!$D29*$D$4))*IF(WT="WTA",shortWTA,shortWTP)+(blpkm*IFaf*(AF!AH29*(1-AH$2)-AF!$D29*(1-$D$2))+blpkmrtf*IFrtf*(RTF!AH29*(1-AH$4)-RTF!$D29*(1-$D$4)))*IF(WT="WTA",longWTA,longWTP))</f>
        <v>0</v>
      </c>
      <c r="AI29" s="90">
        <f>(1/UIpct)*((blpkm*IFaf*(AF!AI29*AI$2-AF!$D29*$D$2)+blpkmrtf*IFrtf*(RTF!AI29*AI$4-RTF!$D29*$D$4))*IF(WT="WTA",shortWTA,shortWTP)+(blpkm*IFaf*(AF!AI29*(1-AI$2)-AF!$D29*(1-$D$2))+blpkmrtf*IFrtf*(RTF!AI29*(1-AI$4)-RTF!$D29*(1-$D$4)))*IF(WT="WTA",longWTA,longWTP))</f>
        <v>-31.18964428913489</v>
      </c>
      <c r="AJ29" s="90">
        <f>(1/UIpct)*((blpkm*IFaf*(AF!AJ29*AJ$2-AF!$D29*$D$2)+blpkmrtf*IFrtf*(RTF!AJ29*AJ$4-RTF!$D29*$D$4))*IF(WT="WTA",shortWTA,shortWTP)+(blpkm*IFaf*(AF!AJ29*(1-AJ$2)-AF!$D29*(1-$D$2))+blpkmrtf*IFrtf*(RTF!AJ29*(1-AJ$4)-RTF!$D29*(1-$D$4)))*IF(WT="WTA",longWTA,longWTP))</f>
        <v>-31.813027009386719</v>
      </c>
      <c r="AK29" s="90">
        <f>(1/UIpct)*((blpkm*IFaf*(AF!AK29*AK$2-AF!$D29*$D$2)+blpkmrtf*IFrtf*(RTF!AK29*AK$4-RTF!$D29*$D$4))*IF(WT="WTA",shortWTA,shortWTP)+(blpkm*IFaf*(AF!AK29*(1-AK$2)-AF!$D29*(1-$D$2))+blpkmrtf*IFrtf*(RTF!AK29*(1-AK$4)-RTF!$D29*(1-$D$4)))*IF(WT="WTA",longWTA,longWTP))</f>
        <v>-32.369411480012253</v>
      </c>
      <c r="AL29" s="90">
        <f>(1/UIpct)*((blpkm*IFaf*(AF!AL29*AL$2-AF!$D29*$D$2)+blpkmrtf*IFrtf*(RTF!AL29*AL$4-RTF!$D29*$D$4))*IF(WT="WTA",shortWTA,shortWTP)+(blpkm*IFaf*(AF!AL29*(1-AL$2)-AF!$D29*(1-$D$2))+blpkmrtf*IFrtf*(RTF!AL29*(1-AL$4)-RTF!$D29*(1-$D$4)))*IF(WT="WTA",longWTA,longWTP))</f>
        <v>-29.708190801026372</v>
      </c>
      <c r="AM29" s="90">
        <f>(1/UIpct)*((blpkm*IFaf*(AF!AM29*AM$2-AF!$D29*$D$2)+blpkmrtf*IFrtf*(RTF!AM29*AM$4-RTF!$D29*$D$4))*IF(WT="WTA",shortWTA,shortWTP)+(blpkm*IFaf*(AF!AM29*(1-AM$2)-AF!$D29*(1-$D$2))+blpkmrtf*IFrtf*(RTF!AM29*(1-AM$4)-RTF!$D29*(1-$D$4)))*IF(WT="WTA",longWTA,longWTP))</f>
        <v>-28.833229076686536</v>
      </c>
      <c r="AN29" s="90">
        <f>(1/UIpct)*((blpkm*IFaf*(AF!AN29*AN$2-AF!$D29*$D$2)+blpkmrtf*IFrtf*(RTF!AN29*AN$4-RTF!$D29*$D$4))*IF(WT="WTA",shortWTA,shortWTP)+(blpkm*IFaf*(AF!AN29*(1-AN$2)-AF!$D29*(1-$D$2))+blpkmrtf*IFrtf*(RTF!AN29*(1-AN$4)-RTF!$D29*(1-$D$4)))*IF(WT="WTA",longWTA,longWTP))</f>
        <v>-30.49091737561972</v>
      </c>
      <c r="AO29" s="90">
        <f>(1/UIpct)*((blpkm*IFaf*(AF!AO29*AO$2-AF!$D29*$D$2)+blpkmrtf*IFrtf*(RTF!AO29*AO$4-RTF!$D29*$D$4))*IF(WT="WTA",shortWTA,shortWTP)+(blpkm*IFaf*(AF!AO29*(1-AO$2)-AF!$D29*(1-$D$2))+blpkmrtf*IFrtf*(RTF!AO29*(1-AO$4)-RTF!$D29*(1-$D$4)))*IF(WT="WTA",longWTA,longWTP))</f>
        <v>-31.18964428913489</v>
      </c>
      <c r="AP29" s="90">
        <f>(1/UIpct)*((blpkm*IFaf*(AF!AP29*AP$2-AF!$D29*$D$2)+blpkmrtf*IFrtf*(RTF!AP29*AP$4-RTF!$D29*$D$4))*IF(WT="WTA",shortWTA,shortWTP)+(blpkm*IFaf*(AF!AP29*(1-AP$2)-AF!$D29*(1-$D$2))+blpkmrtf*IFrtf*(RTF!AP29*(1-AP$4)-RTF!$D29*(1-$D$4)))*IF(WT="WTA",longWTA,longWTP))</f>
        <v>-31.813027009386719</v>
      </c>
      <c r="AQ29" s="90">
        <f>(1/UIpct)*((blpkm*IFaf*(AF!AQ29*AQ$2-AF!$D29*$D$2)+blpkmrtf*IFrtf*(RTF!AQ29*AQ$4-RTF!$D29*$D$4))*IF(WT="WTA",shortWTA,shortWTP)+(blpkm*IFaf*(AF!AQ29*(1-AQ$2)-AF!$D29*(1-$D$2))+blpkmrtf*IFrtf*(RTF!AQ29*(1-AQ$4)-RTF!$D29*(1-$D$4)))*IF(WT="WTA",longWTA,longWTP))</f>
        <v>-32.369411480012253</v>
      </c>
      <c r="AR29" s="90">
        <f>(1/UIpct)*((blpkm*IFaf*(AF!AR29*AR$2-AF!$D29*$D$2)+blpkmrtf*IFrtf*(RTF!AR29*AR$4-RTF!$D29*$D$4))*IF(WT="WTA",shortWTA,shortWTP)+(blpkm*IFaf*(AF!AR29*(1-AR$2)-AF!$D29*(1-$D$2))+blpkmrtf*IFrtf*(RTF!AR29*(1-AR$4)-RTF!$D29*(1-$D$4)))*IF(WT="WTA",longWTA,longWTP))</f>
        <v>-29.708190801026372</v>
      </c>
      <c r="AS29" s="90">
        <f>(1/UIpct)*((blpkm*IFaf*(AF!AS29*AS$2-AF!$D29*$D$2)+blpkmrtf*IFrtf*(RTF!AS29*AS$4-RTF!$D29*$D$4))*IF(WT="WTA",shortWTA,shortWTP)+(blpkm*IFaf*(AF!AS29*(1-AS$2)-AF!$D29*(1-$D$2))+blpkmrtf*IFrtf*(RTF!AS29*(1-AS$4)-RTF!$D29*(1-$D$4)))*IF(WT="WTA",longWTA,longWTP))</f>
        <v>-28.833229076686536</v>
      </c>
      <c r="AT29" s="90">
        <f>(1/UIpct)*((blpkm*IFaf*(AF!AT29*AT$2-AF!$D29*$D$2)+blpkmrtf*IFrtf*(RTF!AT29*AT$4-RTF!$D29*$D$4))*IF(WT="WTA",shortWTA,shortWTP)+(blpkm*IFaf*(AF!AT29*(1-AT$2)-AF!$D29*(1-$D$2))+blpkmrtf*IFrtf*(RTF!AT29*(1-AT$4)-RTF!$D29*(1-$D$4)))*IF(WT="WTA",longWTA,longWTP))</f>
        <v>-30.49091737561972</v>
      </c>
      <c r="AU29" s="91" t="s">
        <v>78</v>
      </c>
      <c r="AV29" s="91"/>
      <c r="AW29" s="91"/>
    </row>
    <row r="30" spans="1:49" x14ac:dyDescent="0.25">
      <c r="A30" s="91">
        <f>social_cost!A30</f>
        <v>219</v>
      </c>
      <c r="B30" s="94">
        <f>social_cost!B30</f>
        <v>0.56119336137702303</v>
      </c>
      <c r="C30" s="95">
        <f>social_cost!C30</f>
        <v>36.570262499999998</v>
      </c>
      <c r="D30" s="90">
        <f>(1/UIpct)*((blpkm*IFaf*(AF!D30*D$2-AF!$D30*$D$2)+blpkmrtf*IFrtf*(RTF!D30*D$4-RTF!$D30*$D$4))*IF(WT="WTA",shortWTA,shortWTP)+(blpkm*IFaf*(AF!D30*(1-D$2)-AF!$D30*(1-$D$2))+blpkmrtf*IFrtf*(RTF!D30*(1-D$4)-RTF!$D30*(1-$D$4)))*IF(WT="WTA",longWTA,longWTP))</f>
        <v>0</v>
      </c>
      <c r="E30" s="90">
        <f>(1/UIpct)*((blpkm*IFaf*(AF!E30*E$2-AF!$D30*$D$2)+blpkmrtf*IFrtf*(RTF!E30*E$4-RTF!$D30*$D$4))*IF(WT="WTA",shortWTA,shortWTP)+(blpkm*IFaf*(AF!E30*(1-E$2)-AF!$D30*(1-$D$2))+blpkmrtf*IFrtf*(RTF!E30*(1-E$4)-RTF!$D30*(1-$D$4)))*IF(WT="WTA",longWTA,longWTP))</f>
        <v>-2.3767896529165342</v>
      </c>
      <c r="F30" s="90">
        <f>(1/UIpct)*((blpkm*IFaf*(AF!F30*F$2-AF!$D30*$D$2)+blpkmrtf*IFrtf*(RTF!F30*F$4-RTF!$D30*$D$4))*IF(WT="WTA",shortWTA,shortWTP)+(blpkm*IFaf*(AF!F30*(1-F$2)-AF!$D30*(1-$D$2))+blpkmrtf*IFrtf*(RTF!F30*(1-F$4)-RTF!$D30*(1-$D$4)))*IF(WT="WTA",longWTA,longWTP))</f>
        <v>-4.2823929773807281</v>
      </c>
      <c r="G30" s="90">
        <f>(1/UIpct)*((blpkm*IFaf*(AF!G30*G$2-AF!$D30*$D$2)+blpkmrtf*IFrtf*(RTF!G30*G$4-RTF!$D30*$D$4))*IF(WT="WTA",shortWTA,shortWTP)+(blpkm*IFaf*(AF!G30*(1-G$2)-AF!$D30*(1-$D$2))+blpkmrtf*IFrtf*(RTF!G30*(1-G$4)-RTF!$D30*(1-$D$4)))*IF(WT="WTA",longWTA,longWTP))</f>
        <v>-5.8212368318136072</v>
      </c>
      <c r="H30" s="90">
        <f>(1/UIpct)*((blpkm*IFaf*(AF!H30*H$2-AF!$D30*$D$2)+blpkmrtf*IFrtf*(RTF!H30*H$4-RTF!$D30*$D$4))*IF(WT="WTA",shortWTA,shortWTP)+(blpkm*IFaf*(AF!H30*(1-H$2)-AF!$D30*(1-$D$2))+blpkmrtf*IFrtf*(RTF!H30*(1-H$4)-RTF!$D30*(1-$D$4)))*IF(WT="WTA",longWTA,longWTP))</f>
        <v>2.9862783250182834</v>
      </c>
      <c r="I30" s="90">
        <f>(1/UIpct)*((blpkm*IFaf*(AF!I30*I$2-AF!$D30*$D$2)+blpkmrtf*IFrtf*(RTF!I30*I$4-RTF!$D30*$D$4))*IF(WT="WTA",shortWTA,shortWTP)+(blpkm*IFaf*(AF!I30*(1-I$2)-AF!$D30*(1-$D$2))+blpkmrtf*IFrtf*(RTF!I30*(1-I$4)-RTF!$D30*(1-$D$4)))*IF(WT="WTA",longWTA,longWTP))</f>
        <v>6.7654600139719374</v>
      </c>
      <c r="J30" s="90">
        <f>(1/UIpct)*((blpkm*IFaf*(AF!J30*J$2-AF!$D30*$D$2)+blpkmrtf*IFrtf*(RTF!J30*J$4-RTF!$D30*$D$4))*IF(WT="WTA",shortWTA,shortWTP)+(blpkm*IFaf*(AF!J30*(1-J$2)-AF!$D30*(1-$D$2))+blpkmrtf*IFrtf*(RTF!J30*(1-J$4)-RTF!$D30*(1-$D$4)))*IF(WT="WTA",longWTA,longWTP))</f>
        <v>11.579536051505768</v>
      </c>
      <c r="K30" s="90">
        <f>(1/UIpct)*((blpkm*IFaf*(AF!K30*K$2-AF!$D30*$D$2)+blpkmrtf*IFrtf*(RTF!K30*K$4-RTF!$D30*$D$4))*IF(WT="WTA",shortWTA,shortWTP)+(blpkm*IFaf*(AF!K30*(1-K$2)-AF!$D30*(1-$D$2))+blpkmrtf*IFrtf*(RTF!K30*(1-K$4)-RTF!$D30*(1-$D$4)))*IF(WT="WTA",longWTA,longWTP))</f>
        <v>-2.3767896529165342</v>
      </c>
      <c r="L30" s="90">
        <f>(1/UIpct)*((blpkm*IFaf*(AF!L30*L$2-AF!$D30*$D$2)+blpkmrtf*IFrtf*(RTF!L30*L$4-RTF!$D30*$D$4))*IF(WT="WTA",shortWTA,shortWTP)+(blpkm*IFaf*(AF!L30*(1-L$2)-AF!$D30*(1-$D$2))+blpkmrtf*IFrtf*(RTF!L30*(1-L$4)-RTF!$D30*(1-$D$4)))*IF(WT="WTA",longWTA,longWTP))</f>
        <v>-4.2823929773807281</v>
      </c>
      <c r="M30" s="90">
        <f>(1/UIpct)*((blpkm*IFaf*(AF!M30*M$2-AF!$D30*$D$2)+blpkmrtf*IFrtf*(RTF!M30*M$4-RTF!$D30*$D$4))*IF(WT="WTA",shortWTA,shortWTP)+(blpkm*IFaf*(AF!M30*(1-M$2)-AF!$D30*(1-$D$2))+blpkmrtf*IFrtf*(RTF!M30*(1-M$4)-RTF!$D30*(1-$D$4)))*IF(WT="WTA",longWTA,longWTP))</f>
        <v>-5.8212368318136072</v>
      </c>
      <c r="N30" s="90">
        <f>(1/UIpct)*((blpkm*IFaf*(AF!N30*N$2-AF!$D30*$D$2)+blpkmrtf*IFrtf*(RTF!N30*N$4-RTF!$D30*$D$4))*IF(WT="WTA",shortWTA,shortWTP)+(blpkm*IFaf*(AF!N30*(1-N$2)-AF!$D30*(1-$D$2))+blpkmrtf*IFrtf*(RTF!N30*(1-N$4)-RTF!$D30*(1-$D$4)))*IF(WT="WTA",longWTA,longWTP))</f>
        <v>2.9862783250182834</v>
      </c>
      <c r="O30" s="90">
        <f>(1/UIpct)*((blpkm*IFaf*(AF!O30*O$2-AF!$D30*$D$2)+blpkmrtf*IFrtf*(RTF!O30*O$4-RTF!$D30*$D$4))*IF(WT="WTA",shortWTA,shortWTP)+(blpkm*IFaf*(AF!O30*(1-O$2)-AF!$D30*(1-$D$2))+blpkmrtf*IFrtf*(RTF!O30*(1-O$4)-RTF!$D30*(1-$D$4)))*IF(WT="WTA",longWTA,longWTP))</f>
        <v>6.7654600139719374</v>
      </c>
      <c r="P30" s="90">
        <f>(1/UIpct)*((blpkm*IFaf*(AF!P30*P$2-AF!$D30*$D$2)+blpkmrtf*IFrtf*(RTF!P30*P$4-RTF!$D30*$D$4))*IF(WT="WTA",shortWTA,shortWTP)+(blpkm*IFaf*(AF!P30*(1-P$2)-AF!$D30*(1-$D$2))+blpkmrtf*IFrtf*(RTF!P30*(1-P$4)-RTF!$D30*(1-$D$4)))*IF(WT="WTA",longWTA,longWTP))</f>
        <v>0</v>
      </c>
      <c r="Q30" s="90">
        <f>(1/UIpct)*((blpkm*IFaf*(AF!Q30*Q$2-AF!$D30*$D$2)+blpkmrtf*IFrtf*(RTF!Q30*Q$4-RTF!$D30*$D$4))*IF(WT="WTA",shortWTA,shortWTP)+(blpkm*IFaf*(AF!Q30*(1-Q$2)-AF!$D30*(1-$D$2))+blpkmrtf*IFrtf*(RTF!Q30*(1-Q$4)-RTF!$D30*(1-$D$4)))*IF(WT="WTA",longWTA,longWTP))</f>
        <v>-2.3767896529165342</v>
      </c>
      <c r="R30" s="90">
        <f>(1/UIpct)*((blpkm*IFaf*(AF!R30*R$2-AF!$D30*$D$2)+blpkmrtf*IFrtf*(RTF!R30*R$4-RTF!$D30*$D$4))*IF(WT="WTA",shortWTA,shortWTP)+(blpkm*IFaf*(AF!R30*(1-R$2)-AF!$D30*(1-$D$2))+blpkmrtf*IFrtf*(RTF!R30*(1-R$4)-RTF!$D30*(1-$D$4)))*IF(WT="WTA",longWTA,longWTP))</f>
        <v>-4.2823929773807281</v>
      </c>
      <c r="S30" s="90">
        <f>(1/UIpct)*((blpkm*IFaf*(AF!S30*S$2-AF!$D30*$D$2)+blpkmrtf*IFrtf*(RTF!S30*S$4-RTF!$D30*$D$4))*IF(WT="WTA",shortWTA,shortWTP)+(blpkm*IFaf*(AF!S30*(1-S$2)-AF!$D30*(1-$D$2))+blpkmrtf*IFrtf*(RTF!S30*(1-S$4)-RTF!$D30*(1-$D$4)))*IF(WT="WTA",longWTA,longWTP))</f>
        <v>-5.8212368318136072</v>
      </c>
      <c r="T30" s="90">
        <f>(1/UIpct)*((blpkm*IFaf*(AF!T30*T$2-AF!$D30*$D$2)+blpkmrtf*IFrtf*(RTF!T30*T$4-RTF!$D30*$D$4))*IF(WT="WTA",shortWTA,shortWTP)+(blpkm*IFaf*(AF!T30*(1-T$2)-AF!$D30*(1-$D$2))+blpkmrtf*IFrtf*(RTF!T30*(1-T$4)-RTF!$D30*(1-$D$4)))*IF(WT="WTA",longWTA,longWTP))</f>
        <v>2.9862783250182834</v>
      </c>
      <c r="U30" s="90">
        <f>(1/UIpct)*((blpkm*IFaf*(AF!U30*U$2-AF!$D30*$D$2)+blpkmrtf*IFrtf*(RTF!U30*U$4-RTF!$D30*$D$4))*IF(WT="WTA",shortWTA,shortWTP)+(blpkm*IFaf*(AF!U30*(1-U$2)-AF!$D30*(1-$D$2))+blpkmrtf*IFrtf*(RTF!U30*(1-U$4)-RTF!$D30*(1-$D$4)))*IF(WT="WTA",longWTA,longWTP))</f>
        <v>6.7654600139719374</v>
      </c>
      <c r="V30" s="90">
        <f>(1/UIpct)*((blpkm*IFaf*(AF!V30*V$2-AF!$D30*$D$2)+blpkmrtf*IFrtf*(RTF!V30*V$4-RTF!$D30*$D$4))*IF(WT="WTA",shortWTA,shortWTP)+(blpkm*IFaf*(AF!V30*(1-V$2)-AF!$D30*(1-$D$2))+blpkmrtf*IFrtf*(RTF!V30*(1-V$4)-RTF!$D30*(1-$D$4)))*IF(WT="WTA",longWTA,longWTP))</f>
        <v>0</v>
      </c>
      <c r="W30" s="90">
        <f>(1/UIpct)*((blpkm*IFaf*(AF!W30*W$2-AF!$D30*$D$2)+blpkmrtf*IFrtf*(RTF!W30*W$4-RTF!$D30*$D$4))*IF(WT="WTA",shortWTA,shortWTP)+(blpkm*IFaf*(AF!W30*(1-W$2)-AF!$D30*(1-$D$2))+blpkmrtf*IFrtf*(RTF!W30*(1-W$4)-RTF!$D30*(1-$D$4)))*IF(WT="WTA",longWTA,longWTP))</f>
        <v>-2.3767896529165342</v>
      </c>
      <c r="X30" s="90">
        <f>(1/UIpct)*((blpkm*IFaf*(AF!X30*X$2-AF!$D30*$D$2)+blpkmrtf*IFrtf*(RTF!X30*X$4-RTF!$D30*$D$4))*IF(WT="WTA",shortWTA,shortWTP)+(blpkm*IFaf*(AF!X30*(1-X$2)-AF!$D30*(1-$D$2))+blpkmrtf*IFrtf*(RTF!X30*(1-X$4)-RTF!$D30*(1-$D$4)))*IF(WT="WTA",longWTA,longWTP))</f>
        <v>-4.2823929773807281</v>
      </c>
      <c r="Y30" s="90">
        <f>(1/UIpct)*((blpkm*IFaf*(AF!Y30*Y$2-AF!$D30*$D$2)+blpkmrtf*IFrtf*(RTF!Y30*Y$4-RTF!$D30*$D$4))*IF(WT="WTA",shortWTA,shortWTP)+(blpkm*IFaf*(AF!Y30*(1-Y$2)-AF!$D30*(1-$D$2))+blpkmrtf*IFrtf*(RTF!Y30*(1-Y$4)-RTF!$D30*(1-$D$4)))*IF(WT="WTA",longWTA,longWTP))</f>
        <v>-5.8212368318136072</v>
      </c>
      <c r="Z30" s="90">
        <f>(1/UIpct)*((blpkm*IFaf*(AF!Z30*Z$2-AF!$D30*$D$2)+blpkmrtf*IFrtf*(RTF!Z30*Z$4-RTF!$D30*$D$4))*IF(WT="WTA",shortWTA,shortWTP)+(blpkm*IFaf*(AF!Z30*(1-Z$2)-AF!$D30*(1-$D$2))+blpkmrtf*IFrtf*(RTF!Z30*(1-Z$4)-RTF!$D30*(1-$D$4)))*IF(WT="WTA",longWTA,longWTP))</f>
        <v>2.9862783250182834</v>
      </c>
      <c r="AA30" s="90">
        <f>(1/UIpct)*((blpkm*IFaf*(AF!AA30*AA$2-AF!$D30*$D$2)+blpkmrtf*IFrtf*(RTF!AA30*AA$4-RTF!$D30*$D$4))*IF(WT="WTA",shortWTA,shortWTP)+(blpkm*IFaf*(AF!AA30*(1-AA$2)-AF!$D30*(1-$D$2))+blpkmrtf*IFrtf*(RTF!AA30*(1-AA$4)-RTF!$D30*(1-$D$4)))*IF(WT="WTA",longWTA,longWTP))</f>
        <v>6.7654600139719374</v>
      </c>
      <c r="AB30" s="90">
        <f>(1/UIpct)*((blpkm*IFaf*(AF!AB30*AB$2-AF!$D30*$D$2)+blpkmrtf*IFrtf*(RTF!AB30*AB$4-RTF!$D30*$D$4))*IF(WT="WTA",shortWTA,shortWTP)+(blpkm*IFaf*(AF!AB30*(1-AB$2)-AF!$D30*(1-$D$2))+blpkmrtf*IFrtf*(RTF!AB30*(1-AB$4)-RTF!$D30*(1-$D$4)))*IF(WT="WTA",longWTA,longWTP))</f>
        <v>0</v>
      </c>
      <c r="AC30" s="90">
        <f>(1/UIpct)*((blpkm*IFaf*(AF!AC30*AC$2-AF!$D30*$D$2)+blpkmrtf*IFrtf*(RTF!AC30*AC$4-RTF!$D30*$D$4))*IF(WT="WTA",shortWTA,shortWTP)+(blpkm*IFaf*(AF!AC30*(1-AC$2)-AF!$D30*(1-$D$2))+blpkmrtf*IFrtf*(RTF!AC30*(1-AC$4)-RTF!$D30*(1-$D$4)))*IF(WT="WTA",longWTA,longWTP))</f>
        <v>-2.3767896529165342</v>
      </c>
      <c r="AD30" s="90">
        <f>(1/UIpct)*((blpkm*IFaf*(AF!AD30*AD$2-AF!$D30*$D$2)+blpkmrtf*IFrtf*(RTF!AD30*AD$4-RTF!$D30*$D$4))*IF(WT="WTA",shortWTA,shortWTP)+(blpkm*IFaf*(AF!AD30*(1-AD$2)-AF!$D30*(1-$D$2))+blpkmrtf*IFrtf*(RTF!AD30*(1-AD$4)-RTF!$D30*(1-$D$4)))*IF(WT="WTA",longWTA,longWTP))</f>
        <v>-4.2823929773807281</v>
      </c>
      <c r="AE30" s="90">
        <f>(1/UIpct)*((blpkm*IFaf*(AF!AE30*AE$2-AF!$D30*$D$2)+blpkmrtf*IFrtf*(RTF!AE30*AE$4-RTF!$D30*$D$4))*IF(WT="WTA",shortWTA,shortWTP)+(blpkm*IFaf*(AF!AE30*(1-AE$2)-AF!$D30*(1-$D$2))+blpkmrtf*IFrtf*(RTF!AE30*(1-AE$4)-RTF!$D30*(1-$D$4)))*IF(WT="WTA",longWTA,longWTP))</f>
        <v>-5.8212368318136072</v>
      </c>
      <c r="AF30" s="90">
        <f>(1/UIpct)*((blpkm*IFaf*(AF!AF30*AF$2-AF!$D30*$D$2)+blpkmrtf*IFrtf*(RTF!AF30*AF$4-RTF!$D30*$D$4))*IF(WT="WTA",shortWTA,shortWTP)+(blpkm*IFaf*(AF!AF30*(1-AF$2)-AF!$D30*(1-$D$2))+blpkmrtf*IFrtf*(RTF!AF30*(1-AF$4)-RTF!$D30*(1-$D$4)))*IF(WT="WTA",longWTA,longWTP))</f>
        <v>2.9862783250182834</v>
      </c>
      <c r="AG30" s="90">
        <f>(1/UIpct)*((blpkm*IFaf*(AF!AG30*AG$2-AF!$D30*$D$2)+blpkmrtf*IFrtf*(RTF!AG30*AG$4-RTF!$D30*$D$4))*IF(WT="WTA",shortWTA,shortWTP)+(blpkm*IFaf*(AF!AG30*(1-AG$2)-AF!$D30*(1-$D$2))+blpkmrtf*IFrtf*(RTF!AG30*(1-AG$4)-RTF!$D30*(1-$D$4)))*IF(WT="WTA",longWTA,longWTP))</f>
        <v>6.7654600139719374</v>
      </c>
      <c r="AH30" s="90">
        <f>(1/UIpct)*((blpkm*IFaf*(AF!AH30*AH$2-AF!$D30*$D$2)+blpkmrtf*IFrtf*(RTF!AH30*AH$4-RTF!$D30*$D$4))*IF(WT="WTA",shortWTA,shortWTP)+(blpkm*IFaf*(AF!AH30*(1-AH$2)-AF!$D30*(1-$D$2))+blpkmrtf*IFrtf*(RTF!AH30*(1-AH$4)-RTF!$D30*(1-$D$4)))*IF(WT="WTA",longWTA,longWTP))</f>
        <v>0</v>
      </c>
      <c r="AI30" s="90">
        <f>(1/UIpct)*((blpkm*IFaf*(AF!AI30*AI$2-AF!$D30*$D$2)+blpkmrtf*IFrtf*(RTF!AI30*AI$4-RTF!$D30*$D$4))*IF(WT="WTA",shortWTA,shortWTP)+(blpkm*IFaf*(AF!AI30*(1-AI$2)-AF!$D30*(1-$D$2))+blpkmrtf*IFrtf*(RTF!AI30*(1-AI$4)-RTF!$D30*(1-$D$4)))*IF(WT="WTA",longWTA,longWTP))</f>
        <v>-31.18964428913489</v>
      </c>
      <c r="AJ30" s="90">
        <f>(1/UIpct)*((blpkm*IFaf*(AF!AJ30*AJ$2-AF!$D30*$D$2)+blpkmrtf*IFrtf*(RTF!AJ30*AJ$4-RTF!$D30*$D$4))*IF(WT="WTA",shortWTA,shortWTP)+(blpkm*IFaf*(AF!AJ30*(1-AJ$2)-AF!$D30*(1-$D$2))+blpkmrtf*IFrtf*(RTF!AJ30*(1-AJ$4)-RTF!$D30*(1-$D$4)))*IF(WT="WTA",longWTA,longWTP))</f>
        <v>-31.813027009386719</v>
      </c>
      <c r="AK30" s="90">
        <f>(1/UIpct)*((blpkm*IFaf*(AF!AK30*AK$2-AF!$D30*$D$2)+blpkmrtf*IFrtf*(RTF!AK30*AK$4-RTF!$D30*$D$4))*IF(WT="WTA",shortWTA,shortWTP)+(blpkm*IFaf*(AF!AK30*(1-AK$2)-AF!$D30*(1-$D$2))+blpkmrtf*IFrtf*(RTF!AK30*(1-AK$4)-RTF!$D30*(1-$D$4)))*IF(WT="WTA",longWTA,longWTP))</f>
        <v>-32.369411480012253</v>
      </c>
      <c r="AL30" s="90">
        <f>(1/UIpct)*((blpkm*IFaf*(AF!AL30*AL$2-AF!$D30*$D$2)+blpkmrtf*IFrtf*(RTF!AL30*AL$4-RTF!$D30*$D$4))*IF(WT="WTA",shortWTA,shortWTP)+(blpkm*IFaf*(AF!AL30*(1-AL$2)-AF!$D30*(1-$D$2))+blpkmrtf*IFrtf*(RTF!AL30*(1-AL$4)-RTF!$D30*(1-$D$4)))*IF(WT="WTA",longWTA,longWTP))</f>
        <v>-29.708190801026372</v>
      </c>
      <c r="AM30" s="90">
        <f>(1/UIpct)*((blpkm*IFaf*(AF!AM30*AM$2-AF!$D30*$D$2)+blpkmrtf*IFrtf*(RTF!AM30*AM$4-RTF!$D30*$D$4))*IF(WT="WTA",shortWTA,shortWTP)+(blpkm*IFaf*(AF!AM30*(1-AM$2)-AF!$D30*(1-$D$2))+blpkmrtf*IFrtf*(RTF!AM30*(1-AM$4)-RTF!$D30*(1-$D$4)))*IF(WT="WTA",longWTA,longWTP))</f>
        <v>-28.833229076686536</v>
      </c>
      <c r="AN30" s="90">
        <f>(1/UIpct)*((blpkm*IFaf*(AF!AN30*AN$2-AF!$D30*$D$2)+blpkmrtf*IFrtf*(RTF!AN30*AN$4-RTF!$D30*$D$4))*IF(WT="WTA",shortWTA,shortWTP)+(blpkm*IFaf*(AF!AN30*(1-AN$2)-AF!$D30*(1-$D$2))+blpkmrtf*IFrtf*(RTF!AN30*(1-AN$4)-RTF!$D30*(1-$D$4)))*IF(WT="WTA",longWTA,longWTP))</f>
        <v>-30.49091737561972</v>
      </c>
      <c r="AO30" s="90">
        <f>(1/UIpct)*((blpkm*IFaf*(AF!AO30*AO$2-AF!$D30*$D$2)+blpkmrtf*IFrtf*(RTF!AO30*AO$4-RTF!$D30*$D$4))*IF(WT="WTA",shortWTA,shortWTP)+(blpkm*IFaf*(AF!AO30*(1-AO$2)-AF!$D30*(1-$D$2))+blpkmrtf*IFrtf*(RTF!AO30*(1-AO$4)-RTF!$D30*(1-$D$4)))*IF(WT="WTA",longWTA,longWTP))</f>
        <v>-31.18964428913489</v>
      </c>
      <c r="AP30" s="90">
        <f>(1/UIpct)*((blpkm*IFaf*(AF!AP30*AP$2-AF!$D30*$D$2)+blpkmrtf*IFrtf*(RTF!AP30*AP$4-RTF!$D30*$D$4))*IF(WT="WTA",shortWTA,shortWTP)+(blpkm*IFaf*(AF!AP30*(1-AP$2)-AF!$D30*(1-$D$2))+blpkmrtf*IFrtf*(RTF!AP30*(1-AP$4)-RTF!$D30*(1-$D$4)))*IF(WT="WTA",longWTA,longWTP))</f>
        <v>-31.813027009386719</v>
      </c>
      <c r="AQ30" s="90">
        <f>(1/UIpct)*((blpkm*IFaf*(AF!AQ30*AQ$2-AF!$D30*$D$2)+blpkmrtf*IFrtf*(RTF!AQ30*AQ$4-RTF!$D30*$D$4))*IF(WT="WTA",shortWTA,shortWTP)+(blpkm*IFaf*(AF!AQ30*(1-AQ$2)-AF!$D30*(1-$D$2))+blpkmrtf*IFrtf*(RTF!AQ30*(1-AQ$4)-RTF!$D30*(1-$D$4)))*IF(WT="WTA",longWTA,longWTP))</f>
        <v>-32.369411480012253</v>
      </c>
      <c r="AR30" s="90">
        <f>(1/UIpct)*((blpkm*IFaf*(AF!AR30*AR$2-AF!$D30*$D$2)+blpkmrtf*IFrtf*(RTF!AR30*AR$4-RTF!$D30*$D$4))*IF(WT="WTA",shortWTA,shortWTP)+(blpkm*IFaf*(AF!AR30*(1-AR$2)-AF!$D30*(1-$D$2))+blpkmrtf*IFrtf*(RTF!AR30*(1-AR$4)-RTF!$D30*(1-$D$4)))*IF(WT="WTA",longWTA,longWTP))</f>
        <v>-29.708190801026372</v>
      </c>
      <c r="AS30" s="90">
        <f>(1/UIpct)*((blpkm*IFaf*(AF!AS30*AS$2-AF!$D30*$D$2)+blpkmrtf*IFrtf*(RTF!AS30*AS$4-RTF!$D30*$D$4))*IF(WT="WTA",shortWTA,shortWTP)+(blpkm*IFaf*(AF!AS30*(1-AS$2)-AF!$D30*(1-$D$2))+blpkmrtf*IFrtf*(RTF!AS30*(1-AS$4)-RTF!$D30*(1-$D$4)))*IF(WT="WTA",longWTA,longWTP))</f>
        <v>-28.833229076686536</v>
      </c>
      <c r="AT30" s="90">
        <f>(1/UIpct)*((blpkm*IFaf*(AF!AT30*AT$2-AF!$D30*$D$2)+blpkmrtf*IFrtf*(RTF!AT30*AT$4-RTF!$D30*$D$4))*IF(WT="WTA",shortWTA,shortWTP)+(blpkm*IFaf*(AF!AT30*(1-AT$2)-AF!$D30*(1-$D$2))+blpkmrtf*IFrtf*(RTF!AT30*(1-AT$4)-RTF!$D30*(1-$D$4)))*IF(WT="WTA",longWTA,longWTP))</f>
        <v>-30.49091737561972</v>
      </c>
      <c r="AU30" s="91" t="s">
        <v>78</v>
      </c>
      <c r="AV30" s="91"/>
      <c r="AW30" s="91"/>
    </row>
    <row r="31" spans="1:49" x14ac:dyDescent="0.25">
      <c r="A31" s="91">
        <f>social_cost!A31</f>
        <v>225</v>
      </c>
      <c r="B31" s="94">
        <f>social_cost!B31</f>
        <v>44.800363744324343</v>
      </c>
      <c r="C31" s="95">
        <f>social_cost!C31</f>
        <v>38.601562499999993</v>
      </c>
      <c r="D31" s="90">
        <f>(1/UIpct)*((blpkm*IFaf*(AF!D31*D$2-AF!$D31*$D$2)+blpkmrtf*IFrtf*(RTF!D31*D$4-RTF!$D31*$D$4))*IF(WT="WTA",shortWTA,shortWTP)+(blpkm*IFaf*(AF!D31*(1-D$2)-AF!$D31*(1-$D$2))+blpkmrtf*IFrtf*(RTF!D31*(1-D$4)-RTF!$D31*(1-$D$4)))*IF(WT="WTA",longWTA,longWTP))</f>
        <v>0</v>
      </c>
      <c r="E31" s="90">
        <f>(1/UIpct)*((blpkm*IFaf*(AF!E31*E$2-AF!$D31*$D$2)+blpkmrtf*IFrtf*(RTF!E31*E$4-RTF!$D31*$D$4))*IF(WT="WTA",shortWTA,shortWTP)+(blpkm*IFaf*(AF!E31*(1-E$2)-AF!$D31*(1-$D$2))+blpkmrtf*IFrtf*(RTF!E31*(1-E$4)-RTF!$D31*(1-$D$4)))*IF(WT="WTA",longWTA,longWTP))</f>
        <v>-2.3767896529165342</v>
      </c>
      <c r="F31" s="90">
        <f>(1/UIpct)*((blpkm*IFaf*(AF!F31*F$2-AF!$D31*$D$2)+blpkmrtf*IFrtf*(RTF!F31*F$4-RTF!$D31*$D$4))*IF(WT="WTA",shortWTA,shortWTP)+(blpkm*IFaf*(AF!F31*(1-F$2)-AF!$D31*(1-$D$2))+blpkmrtf*IFrtf*(RTF!F31*(1-F$4)-RTF!$D31*(1-$D$4)))*IF(WT="WTA",longWTA,longWTP))</f>
        <v>-4.2823929773807281</v>
      </c>
      <c r="G31" s="90">
        <f>(1/UIpct)*((blpkm*IFaf*(AF!G31*G$2-AF!$D31*$D$2)+blpkmrtf*IFrtf*(RTF!G31*G$4-RTF!$D31*$D$4))*IF(WT="WTA",shortWTA,shortWTP)+(blpkm*IFaf*(AF!G31*(1-G$2)-AF!$D31*(1-$D$2))+blpkmrtf*IFrtf*(RTF!G31*(1-G$4)-RTF!$D31*(1-$D$4)))*IF(WT="WTA",longWTA,longWTP))</f>
        <v>-5.8212368318136072</v>
      </c>
      <c r="H31" s="90">
        <f>(1/UIpct)*((blpkm*IFaf*(AF!H31*H$2-AF!$D31*$D$2)+blpkmrtf*IFrtf*(RTF!H31*H$4-RTF!$D31*$D$4))*IF(WT="WTA",shortWTA,shortWTP)+(blpkm*IFaf*(AF!H31*(1-H$2)-AF!$D31*(1-$D$2))+blpkmrtf*IFrtf*(RTF!H31*(1-H$4)-RTF!$D31*(1-$D$4)))*IF(WT="WTA",longWTA,longWTP))</f>
        <v>2.9862783250182834</v>
      </c>
      <c r="I31" s="90">
        <f>(1/UIpct)*((blpkm*IFaf*(AF!I31*I$2-AF!$D31*$D$2)+blpkmrtf*IFrtf*(RTF!I31*I$4-RTF!$D31*$D$4))*IF(WT="WTA",shortWTA,shortWTP)+(blpkm*IFaf*(AF!I31*(1-I$2)-AF!$D31*(1-$D$2))+blpkmrtf*IFrtf*(RTF!I31*(1-I$4)-RTF!$D31*(1-$D$4)))*IF(WT="WTA",longWTA,longWTP))</f>
        <v>6.7654600139719374</v>
      </c>
      <c r="J31" s="90">
        <f>(1/UIpct)*((blpkm*IFaf*(AF!J31*J$2-AF!$D31*$D$2)+blpkmrtf*IFrtf*(RTF!J31*J$4-RTF!$D31*$D$4))*IF(WT="WTA",shortWTA,shortWTP)+(blpkm*IFaf*(AF!J31*(1-J$2)-AF!$D31*(1-$D$2))+blpkmrtf*IFrtf*(RTF!J31*(1-J$4)-RTF!$D31*(1-$D$4)))*IF(WT="WTA",longWTA,longWTP))</f>
        <v>11.579536051505768</v>
      </c>
      <c r="K31" s="90">
        <f>(1/UIpct)*((blpkm*IFaf*(AF!K31*K$2-AF!$D31*$D$2)+blpkmrtf*IFrtf*(RTF!K31*K$4-RTF!$D31*$D$4))*IF(WT="WTA",shortWTA,shortWTP)+(blpkm*IFaf*(AF!K31*(1-K$2)-AF!$D31*(1-$D$2))+blpkmrtf*IFrtf*(RTF!K31*(1-K$4)-RTF!$D31*(1-$D$4)))*IF(WT="WTA",longWTA,longWTP))</f>
        <v>-2.3767896529165342</v>
      </c>
      <c r="L31" s="90">
        <f>(1/UIpct)*((blpkm*IFaf*(AF!L31*L$2-AF!$D31*$D$2)+blpkmrtf*IFrtf*(RTF!L31*L$4-RTF!$D31*$D$4))*IF(WT="WTA",shortWTA,shortWTP)+(blpkm*IFaf*(AF!L31*(1-L$2)-AF!$D31*(1-$D$2))+blpkmrtf*IFrtf*(RTF!L31*(1-L$4)-RTF!$D31*(1-$D$4)))*IF(WT="WTA",longWTA,longWTP))</f>
        <v>-4.2823929773807281</v>
      </c>
      <c r="M31" s="90">
        <f>(1/UIpct)*((blpkm*IFaf*(AF!M31*M$2-AF!$D31*$D$2)+blpkmrtf*IFrtf*(RTF!M31*M$4-RTF!$D31*$D$4))*IF(WT="WTA",shortWTA,shortWTP)+(blpkm*IFaf*(AF!M31*(1-M$2)-AF!$D31*(1-$D$2))+blpkmrtf*IFrtf*(RTF!M31*(1-M$4)-RTF!$D31*(1-$D$4)))*IF(WT="WTA",longWTA,longWTP))</f>
        <v>-5.8212368318136072</v>
      </c>
      <c r="N31" s="90">
        <f>(1/UIpct)*((blpkm*IFaf*(AF!N31*N$2-AF!$D31*$D$2)+blpkmrtf*IFrtf*(RTF!N31*N$4-RTF!$D31*$D$4))*IF(WT="WTA",shortWTA,shortWTP)+(blpkm*IFaf*(AF!N31*(1-N$2)-AF!$D31*(1-$D$2))+blpkmrtf*IFrtf*(RTF!N31*(1-N$4)-RTF!$D31*(1-$D$4)))*IF(WT="WTA",longWTA,longWTP))</f>
        <v>2.9862783250182834</v>
      </c>
      <c r="O31" s="90">
        <f>(1/UIpct)*((blpkm*IFaf*(AF!O31*O$2-AF!$D31*$D$2)+blpkmrtf*IFrtf*(RTF!O31*O$4-RTF!$D31*$D$4))*IF(WT="WTA",shortWTA,shortWTP)+(blpkm*IFaf*(AF!O31*(1-O$2)-AF!$D31*(1-$D$2))+blpkmrtf*IFrtf*(RTF!O31*(1-O$4)-RTF!$D31*(1-$D$4)))*IF(WT="WTA",longWTA,longWTP))</f>
        <v>6.7654600139719374</v>
      </c>
      <c r="P31" s="90">
        <f>(1/UIpct)*((blpkm*IFaf*(AF!P31*P$2-AF!$D31*$D$2)+blpkmrtf*IFrtf*(RTF!P31*P$4-RTF!$D31*$D$4))*IF(WT="WTA",shortWTA,shortWTP)+(blpkm*IFaf*(AF!P31*(1-P$2)-AF!$D31*(1-$D$2))+blpkmrtf*IFrtf*(RTF!P31*(1-P$4)-RTF!$D31*(1-$D$4)))*IF(WT="WTA",longWTA,longWTP))</f>
        <v>0</v>
      </c>
      <c r="Q31" s="90">
        <f>(1/UIpct)*((blpkm*IFaf*(AF!Q31*Q$2-AF!$D31*$D$2)+blpkmrtf*IFrtf*(RTF!Q31*Q$4-RTF!$D31*$D$4))*IF(WT="WTA",shortWTA,shortWTP)+(blpkm*IFaf*(AF!Q31*(1-Q$2)-AF!$D31*(1-$D$2))+blpkmrtf*IFrtf*(RTF!Q31*(1-Q$4)-RTF!$D31*(1-$D$4)))*IF(WT="WTA",longWTA,longWTP))</f>
        <v>-2.3767896529165342</v>
      </c>
      <c r="R31" s="90">
        <f>(1/UIpct)*((blpkm*IFaf*(AF!R31*R$2-AF!$D31*$D$2)+blpkmrtf*IFrtf*(RTF!R31*R$4-RTF!$D31*$D$4))*IF(WT="WTA",shortWTA,shortWTP)+(blpkm*IFaf*(AF!R31*(1-R$2)-AF!$D31*(1-$D$2))+blpkmrtf*IFrtf*(RTF!R31*(1-R$4)-RTF!$D31*(1-$D$4)))*IF(WT="WTA",longWTA,longWTP))</f>
        <v>-4.2823929773807281</v>
      </c>
      <c r="S31" s="90">
        <f>(1/UIpct)*((blpkm*IFaf*(AF!S31*S$2-AF!$D31*$D$2)+blpkmrtf*IFrtf*(RTF!S31*S$4-RTF!$D31*$D$4))*IF(WT="WTA",shortWTA,shortWTP)+(blpkm*IFaf*(AF!S31*(1-S$2)-AF!$D31*(1-$D$2))+blpkmrtf*IFrtf*(RTF!S31*(1-S$4)-RTF!$D31*(1-$D$4)))*IF(WT="WTA",longWTA,longWTP))</f>
        <v>-5.8212368318136072</v>
      </c>
      <c r="T31" s="90">
        <f>(1/UIpct)*((blpkm*IFaf*(AF!T31*T$2-AF!$D31*$D$2)+blpkmrtf*IFrtf*(RTF!T31*T$4-RTF!$D31*$D$4))*IF(WT="WTA",shortWTA,shortWTP)+(blpkm*IFaf*(AF!T31*(1-T$2)-AF!$D31*(1-$D$2))+blpkmrtf*IFrtf*(RTF!T31*(1-T$4)-RTF!$D31*(1-$D$4)))*IF(WT="WTA",longWTA,longWTP))</f>
        <v>2.9862783250182834</v>
      </c>
      <c r="U31" s="90">
        <f>(1/UIpct)*((blpkm*IFaf*(AF!U31*U$2-AF!$D31*$D$2)+blpkmrtf*IFrtf*(RTF!U31*U$4-RTF!$D31*$D$4))*IF(WT="WTA",shortWTA,shortWTP)+(blpkm*IFaf*(AF!U31*(1-U$2)-AF!$D31*(1-$D$2))+blpkmrtf*IFrtf*(RTF!U31*(1-U$4)-RTF!$D31*(1-$D$4)))*IF(WT="WTA",longWTA,longWTP))</f>
        <v>6.7654600139719374</v>
      </c>
      <c r="V31" s="90">
        <f>(1/UIpct)*((blpkm*IFaf*(AF!V31*V$2-AF!$D31*$D$2)+blpkmrtf*IFrtf*(RTF!V31*V$4-RTF!$D31*$D$4))*IF(WT="WTA",shortWTA,shortWTP)+(blpkm*IFaf*(AF!V31*(1-V$2)-AF!$D31*(1-$D$2))+blpkmrtf*IFrtf*(RTF!V31*(1-V$4)-RTF!$D31*(1-$D$4)))*IF(WT="WTA",longWTA,longWTP))</f>
        <v>0</v>
      </c>
      <c r="W31" s="90">
        <f>(1/UIpct)*((blpkm*IFaf*(AF!W31*W$2-AF!$D31*$D$2)+blpkmrtf*IFrtf*(RTF!W31*W$4-RTF!$D31*$D$4))*IF(WT="WTA",shortWTA,shortWTP)+(blpkm*IFaf*(AF!W31*(1-W$2)-AF!$D31*(1-$D$2))+blpkmrtf*IFrtf*(RTF!W31*(1-W$4)-RTF!$D31*(1-$D$4)))*IF(WT="WTA",longWTA,longWTP))</f>
        <v>-2.3767896529165342</v>
      </c>
      <c r="X31" s="90">
        <f>(1/UIpct)*((blpkm*IFaf*(AF!X31*X$2-AF!$D31*$D$2)+blpkmrtf*IFrtf*(RTF!X31*X$4-RTF!$D31*$D$4))*IF(WT="WTA",shortWTA,shortWTP)+(blpkm*IFaf*(AF!X31*(1-X$2)-AF!$D31*(1-$D$2))+blpkmrtf*IFrtf*(RTF!X31*(1-X$4)-RTF!$D31*(1-$D$4)))*IF(WT="WTA",longWTA,longWTP))</f>
        <v>-4.2823929773807281</v>
      </c>
      <c r="Y31" s="90">
        <f>(1/UIpct)*((blpkm*IFaf*(AF!Y31*Y$2-AF!$D31*$D$2)+blpkmrtf*IFrtf*(RTF!Y31*Y$4-RTF!$D31*$D$4))*IF(WT="WTA",shortWTA,shortWTP)+(blpkm*IFaf*(AF!Y31*(1-Y$2)-AF!$D31*(1-$D$2))+blpkmrtf*IFrtf*(RTF!Y31*(1-Y$4)-RTF!$D31*(1-$D$4)))*IF(WT="WTA",longWTA,longWTP))</f>
        <v>-5.8212368318136072</v>
      </c>
      <c r="Z31" s="90">
        <f>(1/UIpct)*((blpkm*IFaf*(AF!Z31*Z$2-AF!$D31*$D$2)+blpkmrtf*IFrtf*(RTF!Z31*Z$4-RTF!$D31*$D$4))*IF(WT="WTA",shortWTA,shortWTP)+(blpkm*IFaf*(AF!Z31*(1-Z$2)-AF!$D31*(1-$D$2))+blpkmrtf*IFrtf*(RTF!Z31*(1-Z$4)-RTF!$D31*(1-$D$4)))*IF(WT="WTA",longWTA,longWTP))</f>
        <v>2.9862783250182834</v>
      </c>
      <c r="AA31" s="90">
        <f>(1/UIpct)*((blpkm*IFaf*(AF!AA31*AA$2-AF!$D31*$D$2)+blpkmrtf*IFrtf*(RTF!AA31*AA$4-RTF!$D31*$D$4))*IF(WT="WTA",shortWTA,shortWTP)+(blpkm*IFaf*(AF!AA31*(1-AA$2)-AF!$D31*(1-$D$2))+blpkmrtf*IFrtf*(RTF!AA31*(1-AA$4)-RTF!$D31*(1-$D$4)))*IF(WT="WTA",longWTA,longWTP))</f>
        <v>6.7654600139719374</v>
      </c>
      <c r="AB31" s="90">
        <f>(1/UIpct)*((blpkm*IFaf*(AF!AB31*AB$2-AF!$D31*$D$2)+blpkmrtf*IFrtf*(RTF!AB31*AB$4-RTF!$D31*$D$4))*IF(WT="WTA",shortWTA,shortWTP)+(blpkm*IFaf*(AF!AB31*(1-AB$2)-AF!$D31*(1-$D$2))+blpkmrtf*IFrtf*(RTF!AB31*(1-AB$4)-RTF!$D31*(1-$D$4)))*IF(WT="WTA",longWTA,longWTP))</f>
        <v>0</v>
      </c>
      <c r="AC31" s="90">
        <f>(1/UIpct)*((blpkm*IFaf*(AF!AC31*AC$2-AF!$D31*$D$2)+blpkmrtf*IFrtf*(RTF!AC31*AC$4-RTF!$D31*$D$4))*IF(WT="WTA",shortWTA,shortWTP)+(blpkm*IFaf*(AF!AC31*(1-AC$2)-AF!$D31*(1-$D$2))+blpkmrtf*IFrtf*(RTF!AC31*(1-AC$4)-RTF!$D31*(1-$D$4)))*IF(WT="WTA",longWTA,longWTP))</f>
        <v>-2.3767896529165342</v>
      </c>
      <c r="AD31" s="90">
        <f>(1/UIpct)*((blpkm*IFaf*(AF!AD31*AD$2-AF!$D31*$D$2)+blpkmrtf*IFrtf*(RTF!AD31*AD$4-RTF!$D31*$D$4))*IF(WT="WTA",shortWTA,shortWTP)+(blpkm*IFaf*(AF!AD31*(1-AD$2)-AF!$D31*(1-$D$2))+blpkmrtf*IFrtf*(RTF!AD31*(1-AD$4)-RTF!$D31*(1-$D$4)))*IF(WT="WTA",longWTA,longWTP))</f>
        <v>-4.2823929773807281</v>
      </c>
      <c r="AE31" s="90">
        <f>(1/UIpct)*((blpkm*IFaf*(AF!AE31*AE$2-AF!$D31*$D$2)+blpkmrtf*IFrtf*(RTF!AE31*AE$4-RTF!$D31*$D$4))*IF(WT="WTA",shortWTA,shortWTP)+(blpkm*IFaf*(AF!AE31*(1-AE$2)-AF!$D31*(1-$D$2))+blpkmrtf*IFrtf*(RTF!AE31*(1-AE$4)-RTF!$D31*(1-$D$4)))*IF(WT="WTA",longWTA,longWTP))</f>
        <v>-5.8212368318136072</v>
      </c>
      <c r="AF31" s="90">
        <f>(1/UIpct)*((blpkm*IFaf*(AF!AF31*AF$2-AF!$D31*$D$2)+blpkmrtf*IFrtf*(RTF!AF31*AF$4-RTF!$D31*$D$4))*IF(WT="WTA",shortWTA,shortWTP)+(blpkm*IFaf*(AF!AF31*(1-AF$2)-AF!$D31*(1-$D$2))+blpkmrtf*IFrtf*(RTF!AF31*(1-AF$4)-RTF!$D31*(1-$D$4)))*IF(WT="WTA",longWTA,longWTP))</f>
        <v>2.9862783250182834</v>
      </c>
      <c r="AG31" s="90">
        <f>(1/UIpct)*((blpkm*IFaf*(AF!AG31*AG$2-AF!$D31*$D$2)+blpkmrtf*IFrtf*(RTF!AG31*AG$4-RTF!$D31*$D$4))*IF(WT="WTA",shortWTA,shortWTP)+(blpkm*IFaf*(AF!AG31*(1-AG$2)-AF!$D31*(1-$D$2))+blpkmrtf*IFrtf*(RTF!AG31*(1-AG$4)-RTF!$D31*(1-$D$4)))*IF(WT="WTA",longWTA,longWTP))</f>
        <v>6.7654600139719374</v>
      </c>
      <c r="AH31" s="90">
        <f>(1/UIpct)*((blpkm*IFaf*(AF!AH31*AH$2-AF!$D31*$D$2)+blpkmrtf*IFrtf*(RTF!AH31*AH$4-RTF!$D31*$D$4))*IF(WT="WTA",shortWTA,shortWTP)+(blpkm*IFaf*(AF!AH31*(1-AH$2)-AF!$D31*(1-$D$2))+blpkmrtf*IFrtf*(RTF!AH31*(1-AH$4)-RTF!$D31*(1-$D$4)))*IF(WT="WTA",longWTA,longWTP))</f>
        <v>0</v>
      </c>
      <c r="AI31" s="90">
        <f>(1/UIpct)*((blpkm*IFaf*(AF!AI31*AI$2-AF!$D31*$D$2)+blpkmrtf*IFrtf*(RTF!AI31*AI$4-RTF!$D31*$D$4))*IF(WT="WTA",shortWTA,shortWTP)+(blpkm*IFaf*(AF!AI31*(1-AI$2)-AF!$D31*(1-$D$2))+blpkmrtf*IFrtf*(RTF!AI31*(1-AI$4)-RTF!$D31*(1-$D$4)))*IF(WT="WTA",longWTA,longWTP))</f>
        <v>-31.18964428913489</v>
      </c>
      <c r="AJ31" s="90">
        <f>(1/UIpct)*((blpkm*IFaf*(AF!AJ31*AJ$2-AF!$D31*$D$2)+blpkmrtf*IFrtf*(RTF!AJ31*AJ$4-RTF!$D31*$D$4))*IF(WT="WTA",shortWTA,shortWTP)+(blpkm*IFaf*(AF!AJ31*(1-AJ$2)-AF!$D31*(1-$D$2))+blpkmrtf*IFrtf*(RTF!AJ31*(1-AJ$4)-RTF!$D31*(1-$D$4)))*IF(WT="WTA",longWTA,longWTP))</f>
        <v>-31.813027009386719</v>
      </c>
      <c r="AK31" s="90">
        <f>(1/UIpct)*((blpkm*IFaf*(AF!AK31*AK$2-AF!$D31*$D$2)+blpkmrtf*IFrtf*(RTF!AK31*AK$4-RTF!$D31*$D$4))*IF(WT="WTA",shortWTA,shortWTP)+(blpkm*IFaf*(AF!AK31*(1-AK$2)-AF!$D31*(1-$D$2))+blpkmrtf*IFrtf*(RTF!AK31*(1-AK$4)-RTF!$D31*(1-$D$4)))*IF(WT="WTA",longWTA,longWTP))</f>
        <v>-32.369411480012253</v>
      </c>
      <c r="AL31" s="90">
        <f>(1/UIpct)*((blpkm*IFaf*(AF!AL31*AL$2-AF!$D31*$D$2)+blpkmrtf*IFrtf*(RTF!AL31*AL$4-RTF!$D31*$D$4))*IF(WT="WTA",shortWTA,shortWTP)+(blpkm*IFaf*(AF!AL31*(1-AL$2)-AF!$D31*(1-$D$2))+blpkmrtf*IFrtf*(RTF!AL31*(1-AL$4)-RTF!$D31*(1-$D$4)))*IF(WT="WTA",longWTA,longWTP))</f>
        <v>-29.708190801026372</v>
      </c>
      <c r="AM31" s="90">
        <f>(1/UIpct)*((blpkm*IFaf*(AF!AM31*AM$2-AF!$D31*$D$2)+blpkmrtf*IFrtf*(RTF!AM31*AM$4-RTF!$D31*$D$4))*IF(WT="WTA",shortWTA,shortWTP)+(blpkm*IFaf*(AF!AM31*(1-AM$2)-AF!$D31*(1-$D$2))+blpkmrtf*IFrtf*(RTF!AM31*(1-AM$4)-RTF!$D31*(1-$D$4)))*IF(WT="WTA",longWTA,longWTP))</f>
        <v>-28.833229076686536</v>
      </c>
      <c r="AN31" s="90">
        <f>(1/UIpct)*((blpkm*IFaf*(AF!AN31*AN$2-AF!$D31*$D$2)+blpkmrtf*IFrtf*(RTF!AN31*AN$4-RTF!$D31*$D$4))*IF(WT="WTA",shortWTA,shortWTP)+(blpkm*IFaf*(AF!AN31*(1-AN$2)-AF!$D31*(1-$D$2))+blpkmrtf*IFrtf*(RTF!AN31*(1-AN$4)-RTF!$D31*(1-$D$4)))*IF(WT="WTA",longWTA,longWTP))</f>
        <v>-30.49091737561972</v>
      </c>
      <c r="AO31" s="90">
        <f>(1/UIpct)*((blpkm*IFaf*(AF!AO31*AO$2-AF!$D31*$D$2)+blpkmrtf*IFrtf*(RTF!AO31*AO$4-RTF!$D31*$D$4))*IF(WT="WTA",shortWTA,shortWTP)+(blpkm*IFaf*(AF!AO31*(1-AO$2)-AF!$D31*(1-$D$2))+blpkmrtf*IFrtf*(RTF!AO31*(1-AO$4)-RTF!$D31*(1-$D$4)))*IF(WT="WTA",longWTA,longWTP))</f>
        <v>-31.18964428913489</v>
      </c>
      <c r="AP31" s="90">
        <f>(1/UIpct)*((blpkm*IFaf*(AF!AP31*AP$2-AF!$D31*$D$2)+blpkmrtf*IFrtf*(RTF!AP31*AP$4-RTF!$D31*$D$4))*IF(WT="WTA",shortWTA,shortWTP)+(blpkm*IFaf*(AF!AP31*(1-AP$2)-AF!$D31*(1-$D$2))+blpkmrtf*IFrtf*(RTF!AP31*(1-AP$4)-RTF!$D31*(1-$D$4)))*IF(WT="WTA",longWTA,longWTP))</f>
        <v>-31.813027009386719</v>
      </c>
      <c r="AQ31" s="90">
        <f>(1/UIpct)*((blpkm*IFaf*(AF!AQ31*AQ$2-AF!$D31*$D$2)+blpkmrtf*IFrtf*(RTF!AQ31*AQ$4-RTF!$D31*$D$4))*IF(WT="WTA",shortWTA,shortWTP)+(blpkm*IFaf*(AF!AQ31*(1-AQ$2)-AF!$D31*(1-$D$2))+blpkmrtf*IFrtf*(RTF!AQ31*(1-AQ$4)-RTF!$D31*(1-$D$4)))*IF(WT="WTA",longWTA,longWTP))</f>
        <v>-32.369411480012253</v>
      </c>
      <c r="AR31" s="90">
        <f>(1/UIpct)*((blpkm*IFaf*(AF!AR31*AR$2-AF!$D31*$D$2)+blpkmrtf*IFrtf*(RTF!AR31*AR$4-RTF!$D31*$D$4))*IF(WT="WTA",shortWTA,shortWTP)+(blpkm*IFaf*(AF!AR31*(1-AR$2)-AF!$D31*(1-$D$2))+blpkmrtf*IFrtf*(RTF!AR31*(1-AR$4)-RTF!$D31*(1-$D$4)))*IF(WT="WTA",longWTA,longWTP))</f>
        <v>-29.708190801026372</v>
      </c>
      <c r="AS31" s="90">
        <f>(1/UIpct)*((blpkm*IFaf*(AF!AS31*AS$2-AF!$D31*$D$2)+blpkmrtf*IFrtf*(RTF!AS31*AS$4-RTF!$D31*$D$4))*IF(WT="WTA",shortWTA,shortWTP)+(blpkm*IFaf*(AF!AS31*(1-AS$2)-AF!$D31*(1-$D$2))+blpkmrtf*IFrtf*(RTF!AS31*(1-AS$4)-RTF!$D31*(1-$D$4)))*IF(WT="WTA",longWTA,longWTP))</f>
        <v>-28.833229076686536</v>
      </c>
      <c r="AT31" s="90">
        <f>(1/UIpct)*((blpkm*IFaf*(AF!AT31*AT$2-AF!$D31*$D$2)+blpkmrtf*IFrtf*(RTF!AT31*AT$4-RTF!$D31*$D$4))*IF(WT="WTA",shortWTA,shortWTP)+(blpkm*IFaf*(AF!AT31*(1-AT$2)-AF!$D31*(1-$D$2))+blpkmrtf*IFrtf*(RTF!AT31*(1-AT$4)-RTF!$D31*(1-$D$4)))*IF(WT="WTA",longWTA,longWTP))</f>
        <v>-30.49091737561972</v>
      </c>
      <c r="AU31" s="91" t="s">
        <v>78</v>
      </c>
      <c r="AV31" s="91"/>
      <c r="AW31" s="91"/>
    </row>
    <row r="32" spans="1:49" x14ac:dyDescent="0.25">
      <c r="A32" s="91">
        <f>social_cost!A32</f>
        <v>250</v>
      </c>
      <c r="B32" s="94">
        <f>social_cost!B32</f>
        <v>874.32615677468948</v>
      </c>
      <c r="C32" s="95">
        <f>social_cost!C32</f>
        <v>47.65625</v>
      </c>
      <c r="D32" s="90">
        <f>(1/UIpct)*((blpkm*IFaf*(AF!D32*D$2-AF!$D32*$D$2)+blpkmrtf*IFrtf*(RTF!D32*D$4-RTF!$D32*$D$4))*IF(WT="WTA",shortWTA,shortWTP)+(blpkm*IFaf*(AF!D32*(1-D$2)-AF!$D32*(1-$D$2))+blpkmrtf*IFrtf*(RTF!D32*(1-D$4)-RTF!$D32*(1-$D$4)))*IF(WT="WTA",longWTA,longWTP))</f>
        <v>0</v>
      </c>
      <c r="E32" s="90">
        <f>(1/UIpct)*((blpkm*IFaf*(AF!E32*E$2-AF!$D32*$D$2)+blpkmrtf*IFrtf*(RTF!E32*E$4-RTF!$D32*$D$4))*IF(WT="WTA",shortWTA,shortWTP)+(blpkm*IFaf*(AF!E32*(1-E$2)-AF!$D32*(1-$D$2))+blpkmrtf*IFrtf*(RTF!E32*(1-E$4)-RTF!$D32*(1-$D$4)))*IF(WT="WTA",longWTA,longWTP))</f>
        <v>-2.3767896529165342</v>
      </c>
      <c r="F32" s="90">
        <f>(1/UIpct)*((blpkm*IFaf*(AF!F32*F$2-AF!$D32*$D$2)+blpkmrtf*IFrtf*(RTF!F32*F$4-RTF!$D32*$D$4))*IF(WT="WTA",shortWTA,shortWTP)+(blpkm*IFaf*(AF!F32*(1-F$2)-AF!$D32*(1-$D$2))+blpkmrtf*IFrtf*(RTF!F32*(1-F$4)-RTF!$D32*(1-$D$4)))*IF(WT="WTA",longWTA,longWTP))</f>
        <v>-4.2823929773807281</v>
      </c>
      <c r="G32" s="90">
        <f>(1/UIpct)*((blpkm*IFaf*(AF!G32*G$2-AF!$D32*$D$2)+blpkmrtf*IFrtf*(RTF!G32*G$4-RTF!$D32*$D$4))*IF(WT="WTA",shortWTA,shortWTP)+(blpkm*IFaf*(AF!G32*(1-G$2)-AF!$D32*(1-$D$2))+blpkmrtf*IFrtf*(RTF!G32*(1-G$4)-RTF!$D32*(1-$D$4)))*IF(WT="WTA",longWTA,longWTP))</f>
        <v>-5.8212368318136072</v>
      </c>
      <c r="H32" s="90">
        <f>(1/UIpct)*((blpkm*IFaf*(AF!H32*H$2-AF!$D32*$D$2)+blpkmrtf*IFrtf*(RTF!H32*H$4-RTF!$D32*$D$4))*IF(WT="WTA",shortWTA,shortWTP)+(blpkm*IFaf*(AF!H32*(1-H$2)-AF!$D32*(1-$D$2))+blpkmrtf*IFrtf*(RTF!H32*(1-H$4)-RTF!$D32*(1-$D$4)))*IF(WT="WTA",longWTA,longWTP))</f>
        <v>2.9862783250182834</v>
      </c>
      <c r="I32" s="90">
        <f>(1/UIpct)*((blpkm*IFaf*(AF!I32*I$2-AF!$D32*$D$2)+blpkmrtf*IFrtf*(RTF!I32*I$4-RTF!$D32*$D$4))*IF(WT="WTA",shortWTA,shortWTP)+(blpkm*IFaf*(AF!I32*(1-I$2)-AF!$D32*(1-$D$2))+blpkmrtf*IFrtf*(RTF!I32*(1-I$4)-RTF!$D32*(1-$D$4)))*IF(WT="WTA",longWTA,longWTP))</f>
        <v>6.7654600139719374</v>
      </c>
      <c r="J32" s="90">
        <f>(1/UIpct)*((blpkm*IFaf*(AF!J32*J$2-AF!$D32*$D$2)+blpkmrtf*IFrtf*(RTF!J32*J$4-RTF!$D32*$D$4))*IF(WT="WTA",shortWTA,shortWTP)+(blpkm*IFaf*(AF!J32*(1-J$2)-AF!$D32*(1-$D$2))+blpkmrtf*IFrtf*(RTF!J32*(1-J$4)-RTF!$D32*(1-$D$4)))*IF(WT="WTA",longWTA,longWTP))</f>
        <v>11.579536051505768</v>
      </c>
      <c r="K32" s="90">
        <f>(1/UIpct)*((blpkm*IFaf*(AF!K32*K$2-AF!$D32*$D$2)+blpkmrtf*IFrtf*(RTF!K32*K$4-RTF!$D32*$D$4))*IF(WT="WTA",shortWTA,shortWTP)+(blpkm*IFaf*(AF!K32*(1-K$2)-AF!$D32*(1-$D$2))+blpkmrtf*IFrtf*(RTF!K32*(1-K$4)-RTF!$D32*(1-$D$4)))*IF(WT="WTA",longWTA,longWTP))</f>
        <v>-2.3767896529165342</v>
      </c>
      <c r="L32" s="90">
        <f>(1/UIpct)*((blpkm*IFaf*(AF!L32*L$2-AF!$D32*$D$2)+blpkmrtf*IFrtf*(RTF!L32*L$4-RTF!$D32*$D$4))*IF(WT="WTA",shortWTA,shortWTP)+(blpkm*IFaf*(AF!L32*(1-L$2)-AF!$D32*(1-$D$2))+blpkmrtf*IFrtf*(RTF!L32*(1-L$4)-RTF!$D32*(1-$D$4)))*IF(WT="WTA",longWTA,longWTP))</f>
        <v>-4.2823929773807281</v>
      </c>
      <c r="M32" s="90">
        <f>(1/UIpct)*((blpkm*IFaf*(AF!M32*M$2-AF!$D32*$D$2)+blpkmrtf*IFrtf*(RTF!M32*M$4-RTF!$D32*$D$4))*IF(WT="WTA",shortWTA,shortWTP)+(blpkm*IFaf*(AF!M32*(1-M$2)-AF!$D32*(1-$D$2))+blpkmrtf*IFrtf*(RTF!M32*(1-M$4)-RTF!$D32*(1-$D$4)))*IF(WT="WTA",longWTA,longWTP))</f>
        <v>-5.8212368318136072</v>
      </c>
      <c r="N32" s="90">
        <f>(1/UIpct)*((blpkm*IFaf*(AF!N32*N$2-AF!$D32*$D$2)+blpkmrtf*IFrtf*(RTF!N32*N$4-RTF!$D32*$D$4))*IF(WT="WTA",shortWTA,shortWTP)+(blpkm*IFaf*(AF!N32*(1-N$2)-AF!$D32*(1-$D$2))+blpkmrtf*IFrtf*(RTF!N32*(1-N$4)-RTF!$D32*(1-$D$4)))*IF(WT="WTA",longWTA,longWTP))</f>
        <v>2.9862783250182834</v>
      </c>
      <c r="O32" s="90">
        <f>(1/UIpct)*((blpkm*IFaf*(AF!O32*O$2-AF!$D32*$D$2)+blpkmrtf*IFrtf*(RTF!O32*O$4-RTF!$D32*$D$4))*IF(WT="WTA",shortWTA,shortWTP)+(blpkm*IFaf*(AF!O32*(1-O$2)-AF!$D32*(1-$D$2))+blpkmrtf*IFrtf*(RTF!O32*(1-O$4)-RTF!$D32*(1-$D$4)))*IF(WT="WTA",longWTA,longWTP))</f>
        <v>6.7654600139719374</v>
      </c>
      <c r="P32" s="90">
        <f>(1/UIpct)*((blpkm*IFaf*(AF!P32*P$2-AF!$D32*$D$2)+blpkmrtf*IFrtf*(RTF!P32*P$4-RTF!$D32*$D$4))*IF(WT="WTA",shortWTA,shortWTP)+(blpkm*IFaf*(AF!P32*(1-P$2)-AF!$D32*(1-$D$2))+blpkmrtf*IFrtf*(RTF!P32*(1-P$4)-RTF!$D32*(1-$D$4)))*IF(WT="WTA",longWTA,longWTP))</f>
        <v>0</v>
      </c>
      <c r="Q32" s="90">
        <f>(1/UIpct)*((blpkm*IFaf*(AF!Q32*Q$2-AF!$D32*$D$2)+blpkmrtf*IFrtf*(RTF!Q32*Q$4-RTF!$D32*$D$4))*IF(WT="WTA",shortWTA,shortWTP)+(blpkm*IFaf*(AF!Q32*(1-Q$2)-AF!$D32*(1-$D$2))+blpkmrtf*IFrtf*(RTF!Q32*(1-Q$4)-RTF!$D32*(1-$D$4)))*IF(WT="WTA",longWTA,longWTP))</f>
        <v>-2.3767896529165342</v>
      </c>
      <c r="R32" s="90">
        <f>(1/UIpct)*((blpkm*IFaf*(AF!R32*R$2-AF!$D32*$D$2)+blpkmrtf*IFrtf*(RTF!R32*R$4-RTF!$D32*$D$4))*IF(WT="WTA",shortWTA,shortWTP)+(blpkm*IFaf*(AF!R32*(1-R$2)-AF!$D32*(1-$D$2))+blpkmrtf*IFrtf*(RTF!R32*(1-R$4)-RTF!$D32*(1-$D$4)))*IF(WT="WTA",longWTA,longWTP))</f>
        <v>-4.2823929773807281</v>
      </c>
      <c r="S32" s="90">
        <f>(1/UIpct)*((blpkm*IFaf*(AF!S32*S$2-AF!$D32*$D$2)+blpkmrtf*IFrtf*(RTF!S32*S$4-RTF!$D32*$D$4))*IF(WT="WTA",shortWTA,shortWTP)+(blpkm*IFaf*(AF!S32*(1-S$2)-AF!$D32*(1-$D$2))+blpkmrtf*IFrtf*(RTF!S32*(1-S$4)-RTF!$D32*(1-$D$4)))*IF(WT="WTA",longWTA,longWTP))</f>
        <v>-5.8212368318136072</v>
      </c>
      <c r="T32" s="90">
        <f>(1/UIpct)*((blpkm*IFaf*(AF!T32*T$2-AF!$D32*$D$2)+blpkmrtf*IFrtf*(RTF!T32*T$4-RTF!$D32*$D$4))*IF(WT="WTA",shortWTA,shortWTP)+(blpkm*IFaf*(AF!T32*(1-T$2)-AF!$D32*(1-$D$2))+blpkmrtf*IFrtf*(RTF!T32*(1-T$4)-RTF!$D32*(1-$D$4)))*IF(WT="WTA",longWTA,longWTP))</f>
        <v>2.9862783250182834</v>
      </c>
      <c r="U32" s="90">
        <f>(1/UIpct)*((blpkm*IFaf*(AF!U32*U$2-AF!$D32*$D$2)+blpkmrtf*IFrtf*(RTF!U32*U$4-RTF!$D32*$D$4))*IF(WT="WTA",shortWTA,shortWTP)+(blpkm*IFaf*(AF!U32*(1-U$2)-AF!$D32*(1-$D$2))+blpkmrtf*IFrtf*(RTF!U32*(1-U$4)-RTF!$D32*(1-$D$4)))*IF(WT="WTA",longWTA,longWTP))</f>
        <v>6.7654600139719374</v>
      </c>
      <c r="V32" s="90">
        <f>(1/UIpct)*((blpkm*IFaf*(AF!V32*V$2-AF!$D32*$D$2)+blpkmrtf*IFrtf*(RTF!V32*V$4-RTF!$D32*$D$4))*IF(WT="WTA",shortWTA,shortWTP)+(blpkm*IFaf*(AF!V32*(1-V$2)-AF!$D32*(1-$D$2))+blpkmrtf*IFrtf*(RTF!V32*(1-V$4)-RTF!$D32*(1-$D$4)))*IF(WT="WTA",longWTA,longWTP))</f>
        <v>0</v>
      </c>
      <c r="W32" s="90">
        <f>(1/UIpct)*((blpkm*IFaf*(AF!W32*W$2-AF!$D32*$D$2)+blpkmrtf*IFrtf*(RTF!W32*W$4-RTF!$D32*$D$4))*IF(WT="WTA",shortWTA,shortWTP)+(blpkm*IFaf*(AF!W32*(1-W$2)-AF!$D32*(1-$D$2))+blpkmrtf*IFrtf*(RTF!W32*(1-W$4)-RTF!$D32*(1-$D$4)))*IF(WT="WTA",longWTA,longWTP))</f>
        <v>-2.3767896529165342</v>
      </c>
      <c r="X32" s="90">
        <f>(1/UIpct)*((blpkm*IFaf*(AF!X32*X$2-AF!$D32*$D$2)+blpkmrtf*IFrtf*(RTF!X32*X$4-RTF!$D32*$D$4))*IF(WT="WTA",shortWTA,shortWTP)+(blpkm*IFaf*(AF!X32*(1-X$2)-AF!$D32*(1-$D$2))+blpkmrtf*IFrtf*(RTF!X32*(1-X$4)-RTF!$D32*(1-$D$4)))*IF(WT="WTA",longWTA,longWTP))</f>
        <v>-4.2823929773807281</v>
      </c>
      <c r="Y32" s="90">
        <f>(1/UIpct)*((blpkm*IFaf*(AF!Y32*Y$2-AF!$D32*$D$2)+blpkmrtf*IFrtf*(RTF!Y32*Y$4-RTF!$D32*$D$4))*IF(WT="WTA",shortWTA,shortWTP)+(blpkm*IFaf*(AF!Y32*(1-Y$2)-AF!$D32*(1-$D$2))+blpkmrtf*IFrtf*(RTF!Y32*(1-Y$4)-RTF!$D32*(1-$D$4)))*IF(WT="WTA",longWTA,longWTP))</f>
        <v>-5.8212368318136072</v>
      </c>
      <c r="Z32" s="90">
        <f>(1/UIpct)*((blpkm*IFaf*(AF!Z32*Z$2-AF!$D32*$D$2)+blpkmrtf*IFrtf*(RTF!Z32*Z$4-RTF!$D32*$D$4))*IF(WT="WTA",shortWTA,shortWTP)+(blpkm*IFaf*(AF!Z32*(1-Z$2)-AF!$D32*(1-$D$2))+blpkmrtf*IFrtf*(RTF!Z32*(1-Z$4)-RTF!$D32*(1-$D$4)))*IF(WT="WTA",longWTA,longWTP))</f>
        <v>2.9862783250182834</v>
      </c>
      <c r="AA32" s="90">
        <f>(1/UIpct)*((blpkm*IFaf*(AF!AA32*AA$2-AF!$D32*$D$2)+blpkmrtf*IFrtf*(RTF!AA32*AA$4-RTF!$D32*$D$4))*IF(WT="WTA",shortWTA,shortWTP)+(blpkm*IFaf*(AF!AA32*(1-AA$2)-AF!$D32*(1-$D$2))+blpkmrtf*IFrtf*(RTF!AA32*(1-AA$4)-RTF!$D32*(1-$D$4)))*IF(WT="WTA",longWTA,longWTP))</f>
        <v>6.7654600139719374</v>
      </c>
      <c r="AB32" s="90">
        <f>(1/UIpct)*((blpkm*IFaf*(AF!AB32*AB$2-AF!$D32*$D$2)+blpkmrtf*IFrtf*(RTF!AB32*AB$4-RTF!$D32*$D$4))*IF(WT="WTA",shortWTA,shortWTP)+(blpkm*IFaf*(AF!AB32*(1-AB$2)-AF!$D32*(1-$D$2))+blpkmrtf*IFrtf*(RTF!AB32*(1-AB$4)-RTF!$D32*(1-$D$4)))*IF(WT="WTA",longWTA,longWTP))</f>
        <v>0</v>
      </c>
      <c r="AC32" s="90">
        <f>(1/UIpct)*((blpkm*IFaf*(AF!AC32*AC$2-AF!$D32*$D$2)+blpkmrtf*IFrtf*(RTF!AC32*AC$4-RTF!$D32*$D$4))*IF(WT="WTA",shortWTA,shortWTP)+(blpkm*IFaf*(AF!AC32*(1-AC$2)-AF!$D32*(1-$D$2))+blpkmrtf*IFrtf*(RTF!AC32*(1-AC$4)-RTF!$D32*(1-$D$4)))*IF(WT="WTA",longWTA,longWTP))</f>
        <v>-31.18964428913489</v>
      </c>
      <c r="AD32" s="90">
        <f>(1/UIpct)*((blpkm*IFaf*(AF!AD32*AD$2-AF!$D32*$D$2)+blpkmrtf*IFrtf*(RTF!AD32*AD$4-RTF!$D32*$D$4))*IF(WT="WTA",shortWTA,shortWTP)+(blpkm*IFaf*(AF!AD32*(1-AD$2)-AF!$D32*(1-$D$2))+blpkmrtf*IFrtf*(RTF!AD32*(1-AD$4)-RTF!$D32*(1-$D$4)))*IF(WT="WTA",longWTA,longWTP))</f>
        <v>-31.813027009386719</v>
      </c>
      <c r="AE32" s="90">
        <f>(1/UIpct)*((blpkm*IFaf*(AF!AE32*AE$2-AF!$D32*$D$2)+blpkmrtf*IFrtf*(RTF!AE32*AE$4-RTF!$D32*$D$4))*IF(WT="WTA",shortWTA,shortWTP)+(blpkm*IFaf*(AF!AE32*(1-AE$2)-AF!$D32*(1-$D$2))+blpkmrtf*IFrtf*(RTF!AE32*(1-AE$4)-RTF!$D32*(1-$D$4)))*IF(WT="WTA",longWTA,longWTP))</f>
        <v>-32.369411480012253</v>
      </c>
      <c r="AF32" s="90">
        <f>(1/UIpct)*((blpkm*IFaf*(AF!AF32*AF$2-AF!$D32*$D$2)+blpkmrtf*IFrtf*(RTF!AF32*AF$4-RTF!$D32*$D$4))*IF(WT="WTA",shortWTA,shortWTP)+(blpkm*IFaf*(AF!AF32*(1-AF$2)-AF!$D32*(1-$D$2))+blpkmrtf*IFrtf*(RTF!AF32*(1-AF$4)-RTF!$D32*(1-$D$4)))*IF(WT="WTA",longWTA,longWTP))</f>
        <v>-29.708190801026372</v>
      </c>
      <c r="AG32" s="90">
        <f>(1/UIpct)*((blpkm*IFaf*(AF!AG32*AG$2-AF!$D32*$D$2)+blpkmrtf*IFrtf*(RTF!AG32*AG$4-RTF!$D32*$D$4))*IF(WT="WTA",shortWTA,shortWTP)+(blpkm*IFaf*(AF!AG32*(1-AG$2)-AF!$D32*(1-$D$2))+blpkmrtf*IFrtf*(RTF!AG32*(1-AG$4)-RTF!$D32*(1-$D$4)))*IF(WT="WTA",longWTA,longWTP))</f>
        <v>-28.833229076686536</v>
      </c>
      <c r="AH32" s="90">
        <f>(1/UIpct)*((blpkm*IFaf*(AF!AH32*AH$2-AF!$D32*$D$2)+blpkmrtf*IFrtf*(RTF!AH32*AH$4-RTF!$D32*$D$4))*IF(WT="WTA",shortWTA,shortWTP)+(blpkm*IFaf*(AF!AH32*(1-AH$2)-AF!$D32*(1-$D$2))+blpkmrtf*IFrtf*(RTF!AH32*(1-AH$4)-RTF!$D32*(1-$D$4)))*IF(WT="WTA",longWTA,longWTP))</f>
        <v>-30.49091737561972</v>
      </c>
      <c r="AI32" s="90">
        <f>(1/UIpct)*((blpkm*IFaf*(AF!AI32*AI$2-AF!$D32*$D$2)+blpkmrtf*IFrtf*(RTF!AI32*AI$4-RTF!$D32*$D$4))*IF(WT="WTA",shortWTA,shortWTP)+(blpkm*IFaf*(AF!AI32*(1-AI$2)-AF!$D32*(1-$D$2))+blpkmrtf*IFrtf*(RTF!AI32*(1-AI$4)-RTF!$D32*(1-$D$4)))*IF(WT="WTA",longWTA,longWTP))</f>
        <v>-31.18964428913489</v>
      </c>
      <c r="AJ32" s="90">
        <f>(1/UIpct)*((blpkm*IFaf*(AF!AJ32*AJ$2-AF!$D32*$D$2)+blpkmrtf*IFrtf*(RTF!AJ32*AJ$4-RTF!$D32*$D$4))*IF(WT="WTA",shortWTA,shortWTP)+(blpkm*IFaf*(AF!AJ32*(1-AJ$2)-AF!$D32*(1-$D$2))+blpkmrtf*IFrtf*(RTF!AJ32*(1-AJ$4)-RTF!$D32*(1-$D$4)))*IF(WT="WTA",longWTA,longWTP))</f>
        <v>-31.813027009386719</v>
      </c>
      <c r="AK32" s="90">
        <f>(1/UIpct)*((blpkm*IFaf*(AF!AK32*AK$2-AF!$D32*$D$2)+blpkmrtf*IFrtf*(RTF!AK32*AK$4-RTF!$D32*$D$4))*IF(WT="WTA",shortWTA,shortWTP)+(blpkm*IFaf*(AF!AK32*(1-AK$2)-AF!$D32*(1-$D$2))+blpkmrtf*IFrtf*(RTF!AK32*(1-AK$4)-RTF!$D32*(1-$D$4)))*IF(WT="WTA",longWTA,longWTP))</f>
        <v>-32.369411480012253</v>
      </c>
      <c r="AL32" s="90">
        <f>(1/UIpct)*((blpkm*IFaf*(AF!AL32*AL$2-AF!$D32*$D$2)+blpkmrtf*IFrtf*(RTF!AL32*AL$4-RTF!$D32*$D$4))*IF(WT="WTA",shortWTA,shortWTP)+(blpkm*IFaf*(AF!AL32*(1-AL$2)-AF!$D32*(1-$D$2))+blpkmrtf*IFrtf*(RTF!AL32*(1-AL$4)-RTF!$D32*(1-$D$4)))*IF(WT="WTA",longWTA,longWTP))</f>
        <v>-29.708190801026372</v>
      </c>
      <c r="AM32" s="90">
        <f>(1/UIpct)*((blpkm*IFaf*(AF!AM32*AM$2-AF!$D32*$D$2)+blpkmrtf*IFrtf*(RTF!AM32*AM$4-RTF!$D32*$D$4))*IF(WT="WTA",shortWTA,shortWTP)+(blpkm*IFaf*(AF!AM32*(1-AM$2)-AF!$D32*(1-$D$2))+blpkmrtf*IFrtf*(RTF!AM32*(1-AM$4)-RTF!$D32*(1-$D$4)))*IF(WT="WTA",longWTA,longWTP))</f>
        <v>-28.833229076686536</v>
      </c>
      <c r="AN32" s="90">
        <f>(1/UIpct)*((blpkm*IFaf*(AF!AN32*AN$2-AF!$D32*$D$2)+blpkmrtf*IFrtf*(RTF!AN32*AN$4-RTF!$D32*$D$4))*IF(WT="WTA",shortWTA,shortWTP)+(blpkm*IFaf*(AF!AN32*(1-AN$2)-AF!$D32*(1-$D$2))+blpkmrtf*IFrtf*(RTF!AN32*(1-AN$4)-RTF!$D32*(1-$D$4)))*IF(WT="WTA",longWTA,longWTP))</f>
        <v>-30.49091737561972</v>
      </c>
      <c r="AO32" s="90">
        <f>(1/UIpct)*((blpkm*IFaf*(AF!AO32*AO$2-AF!$D32*$D$2)+blpkmrtf*IFrtf*(RTF!AO32*AO$4-RTF!$D32*$D$4))*IF(WT="WTA",shortWTA,shortWTP)+(blpkm*IFaf*(AF!AO32*(1-AO$2)-AF!$D32*(1-$D$2))+blpkmrtf*IFrtf*(RTF!AO32*(1-AO$4)-RTF!$D32*(1-$D$4)))*IF(WT="WTA",longWTA,longWTP))</f>
        <v>-31.18964428913489</v>
      </c>
      <c r="AP32" s="90">
        <f>(1/UIpct)*((blpkm*IFaf*(AF!AP32*AP$2-AF!$D32*$D$2)+blpkmrtf*IFrtf*(RTF!AP32*AP$4-RTF!$D32*$D$4))*IF(WT="WTA",shortWTA,shortWTP)+(blpkm*IFaf*(AF!AP32*(1-AP$2)-AF!$D32*(1-$D$2))+blpkmrtf*IFrtf*(RTF!AP32*(1-AP$4)-RTF!$D32*(1-$D$4)))*IF(WT="WTA",longWTA,longWTP))</f>
        <v>-31.813027009386719</v>
      </c>
      <c r="AQ32" s="90">
        <f>(1/UIpct)*((blpkm*IFaf*(AF!AQ32*AQ$2-AF!$D32*$D$2)+blpkmrtf*IFrtf*(RTF!AQ32*AQ$4-RTF!$D32*$D$4))*IF(WT="WTA",shortWTA,shortWTP)+(blpkm*IFaf*(AF!AQ32*(1-AQ$2)-AF!$D32*(1-$D$2))+blpkmrtf*IFrtf*(RTF!AQ32*(1-AQ$4)-RTF!$D32*(1-$D$4)))*IF(WT="WTA",longWTA,longWTP))</f>
        <v>-32.369411480012253</v>
      </c>
      <c r="AR32" s="90">
        <f>(1/UIpct)*((blpkm*IFaf*(AF!AR32*AR$2-AF!$D32*$D$2)+blpkmrtf*IFrtf*(RTF!AR32*AR$4-RTF!$D32*$D$4))*IF(WT="WTA",shortWTA,shortWTP)+(blpkm*IFaf*(AF!AR32*(1-AR$2)-AF!$D32*(1-$D$2))+blpkmrtf*IFrtf*(RTF!AR32*(1-AR$4)-RTF!$D32*(1-$D$4)))*IF(WT="WTA",longWTA,longWTP))</f>
        <v>-29.708190801026372</v>
      </c>
      <c r="AS32" s="90">
        <f>(1/UIpct)*((blpkm*IFaf*(AF!AS32*AS$2-AF!$D32*$D$2)+blpkmrtf*IFrtf*(RTF!AS32*AS$4-RTF!$D32*$D$4))*IF(WT="WTA",shortWTA,shortWTP)+(blpkm*IFaf*(AF!AS32*(1-AS$2)-AF!$D32*(1-$D$2))+blpkmrtf*IFrtf*(RTF!AS32*(1-AS$4)-RTF!$D32*(1-$D$4)))*IF(WT="WTA",longWTA,longWTP))</f>
        <v>-28.833229076686536</v>
      </c>
      <c r="AT32" s="90">
        <f>(1/UIpct)*((blpkm*IFaf*(AF!AT32*AT$2-AF!$D32*$D$2)+blpkmrtf*IFrtf*(RTF!AT32*AT$4-RTF!$D32*$D$4))*IF(WT="WTA",shortWTA,shortWTP)+(blpkm*IFaf*(AF!AT32*(1-AT$2)-AF!$D32*(1-$D$2))+blpkmrtf*IFrtf*(RTF!AT32*(1-AT$4)-RTF!$D32*(1-$D$4)))*IF(WT="WTA",longWTA,longWTP))</f>
        <v>-30.49091737561972</v>
      </c>
      <c r="AU32" s="91" t="s">
        <v>78</v>
      </c>
      <c r="AV32" s="91"/>
      <c r="AW32" s="91"/>
    </row>
    <row r="33" spans="1:49" x14ac:dyDescent="0.25">
      <c r="A33" s="91">
        <f>social_cost!A33</f>
        <v>273</v>
      </c>
      <c r="B33" s="94">
        <f>social_cost!B33</f>
        <v>0.76867328542388003</v>
      </c>
      <c r="C33" s="95">
        <f>social_cost!C33</f>
        <v>56.828362499999997</v>
      </c>
      <c r="D33" s="90">
        <f>(1/UIpct)*((blpkm*IFaf*(AF!D33*D$2-AF!$D33*$D$2)+blpkmrtf*IFrtf*(RTF!D33*D$4-RTF!$D33*$D$4))*IF(WT="WTA",shortWTA,shortWTP)+(blpkm*IFaf*(AF!D33*(1-D$2)-AF!$D33*(1-$D$2))+blpkmrtf*IFrtf*(RTF!D33*(1-D$4)-RTF!$D33*(1-$D$4)))*IF(WT="WTA",longWTA,longWTP))</f>
        <v>0</v>
      </c>
      <c r="E33" s="90">
        <f>(1/UIpct)*((blpkm*IFaf*(AF!E33*E$2-AF!$D33*$D$2)+blpkmrtf*IFrtf*(RTF!E33*E$4-RTF!$D33*$D$4))*IF(WT="WTA",shortWTA,shortWTP)+(blpkm*IFaf*(AF!E33*(1-E$2)-AF!$D33*(1-$D$2))+blpkmrtf*IFrtf*(RTF!E33*(1-E$4)-RTF!$D33*(1-$D$4)))*IF(WT="WTA",longWTA,longWTP))</f>
        <v>-2.3767896529165342</v>
      </c>
      <c r="F33" s="90">
        <f>(1/UIpct)*((blpkm*IFaf*(AF!F33*F$2-AF!$D33*$D$2)+blpkmrtf*IFrtf*(RTF!F33*F$4-RTF!$D33*$D$4))*IF(WT="WTA",shortWTA,shortWTP)+(blpkm*IFaf*(AF!F33*(1-F$2)-AF!$D33*(1-$D$2))+blpkmrtf*IFrtf*(RTF!F33*(1-F$4)-RTF!$D33*(1-$D$4)))*IF(WT="WTA",longWTA,longWTP))</f>
        <v>-4.2823929773807281</v>
      </c>
      <c r="G33" s="90">
        <f>(1/UIpct)*((blpkm*IFaf*(AF!G33*G$2-AF!$D33*$D$2)+blpkmrtf*IFrtf*(RTF!G33*G$4-RTF!$D33*$D$4))*IF(WT="WTA",shortWTA,shortWTP)+(blpkm*IFaf*(AF!G33*(1-G$2)-AF!$D33*(1-$D$2))+blpkmrtf*IFrtf*(RTF!G33*(1-G$4)-RTF!$D33*(1-$D$4)))*IF(WT="WTA",longWTA,longWTP))</f>
        <v>-5.8212368318136072</v>
      </c>
      <c r="H33" s="90">
        <f>(1/UIpct)*((blpkm*IFaf*(AF!H33*H$2-AF!$D33*$D$2)+blpkmrtf*IFrtf*(RTF!H33*H$4-RTF!$D33*$D$4))*IF(WT="WTA",shortWTA,shortWTP)+(blpkm*IFaf*(AF!H33*(1-H$2)-AF!$D33*(1-$D$2))+blpkmrtf*IFrtf*(RTF!H33*(1-H$4)-RTF!$D33*(1-$D$4)))*IF(WT="WTA",longWTA,longWTP))</f>
        <v>2.9862783250182834</v>
      </c>
      <c r="I33" s="90">
        <f>(1/UIpct)*((blpkm*IFaf*(AF!I33*I$2-AF!$D33*$D$2)+blpkmrtf*IFrtf*(RTF!I33*I$4-RTF!$D33*$D$4))*IF(WT="WTA",shortWTA,shortWTP)+(blpkm*IFaf*(AF!I33*(1-I$2)-AF!$D33*(1-$D$2))+blpkmrtf*IFrtf*(RTF!I33*(1-I$4)-RTF!$D33*(1-$D$4)))*IF(WT="WTA",longWTA,longWTP))</f>
        <v>6.7654600139719374</v>
      </c>
      <c r="J33" s="90">
        <f>(1/UIpct)*((blpkm*IFaf*(AF!J33*J$2-AF!$D33*$D$2)+blpkmrtf*IFrtf*(RTF!J33*J$4-RTF!$D33*$D$4))*IF(WT="WTA",shortWTA,shortWTP)+(blpkm*IFaf*(AF!J33*(1-J$2)-AF!$D33*(1-$D$2))+blpkmrtf*IFrtf*(RTF!J33*(1-J$4)-RTF!$D33*(1-$D$4)))*IF(WT="WTA",longWTA,longWTP))</f>
        <v>11.579536051505768</v>
      </c>
      <c r="K33" s="90">
        <f>(1/UIpct)*((blpkm*IFaf*(AF!K33*K$2-AF!$D33*$D$2)+blpkmrtf*IFrtf*(RTF!K33*K$4-RTF!$D33*$D$4))*IF(WT="WTA",shortWTA,shortWTP)+(blpkm*IFaf*(AF!K33*(1-K$2)-AF!$D33*(1-$D$2))+blpkmrtf*IFrtf*(RTF!K33*(1-K$4)-RTF!$D33*(1-$D$4)))*IF(WT="WTA",longWTA,longWTP))</f>
        <v>-2.3767896529165342</v>
      </c>
      <c r="L33" s="90">
        <f>(1/UIpct)*((blpkm*IFaf*(AF!L33*L$2-AF!$D33*$D$2)+blpkmrtf*IFrtf*(RTF!L33*L$4-RTF!$D33*$D$4))*IF(WT="WTA",shortWTA,shortWTP)+(blpkm*IFaf*(AF!L33*(1-L$2)-AF!$D33*(1-$D$2))+blpkmrtf*IFrtf*(RTF!L33*(1-L$4)-RTF!$D33*(1-$D$4)))*IF(WT="WTA",longWTA,longWTP))</f>
        <v>-4.2823929773807281</v>
      </c>
      <c r="M33" s="90">
        <f>(1/UIpct)*((blpkm*IFaf*(AF!M33*M$2-AF!$D33*$D$2)+blpkmrtf*IFrtf*(RTF!M33*M$4-RTF!$D33*$D$4))*IF(WT="WTA",shortWTA,shortWTP)+(blpkm*IFaf*(AF!M33*(1-M$2)-AF!$D33*(1-$D$2))+blpkmrtf*IFrtf*(RTF!M33*(1-M$4)-RTF!$D33*(1-$D$4)))*IF(WT="WTA",longWTA,longWTP))</f>
        <v>-5.8212368318136072</v>
      </c>
      <c r="N33" s="90">
        <f>(1/UIpct)*((blpkm*IFaf*(AF!N33*N$2-AF!$D33*$D$2)+blpkmrtf*IFrtf*(RTF!N33*N$4-RTF!$D33*$D$4))*IF(WT="WTA",shortWTA,shortWTP)+(blpkm*IFaf*(AF!N33*(1-N$2)-AF!$D33*(1-$D$2))+blpkmrtf*IFrtf*(RTF!N33*(1-N$4)-RTF!$D33*(1-$D$4)))*IF(WT="WTA",longWTA,longWTP))</f>
        <v>2.9862783250182834</v>
      </c>
      <c r="O33" s="90">
        <f>(1/UIpct)*((blpkm*IFaf*(AF!O33*O$2-AF!$D33*$D$2)+blpkmrtf*IFrtf*(RTF!O33*O$4-RTF!$D33*$D$4))*IF(WT="WTA",shortWTA,shortWTP)+(blpkm*IFaf*(AF!O33*(1-O$2)-AF!$D33*(1-$D$2))+blpkmrtf*IFrtf*(RTF!O33*(1-O$4)-RTF!$D33*(1-$D$4)))*IF(WT="WTA",longWTA,longWTP))</f>
        <v>6.7654600139719374</v>
      </c>
      <c r="P33" s="90">
        <f>(1/UIpct)*((blpkm*IFaf*(AF!P33*P$2-AF!$D33*$D$2)+blpkmrtf*IFrtf*(RTF!P33*P$4-RTF!$D33*$D$4))*IF(WT="WTA",shortWTA,shortWTP)+(blpkm*IFaf*(AF!P33*(1-P$2)-AF!$D33*(1-$D$2))+blpkmrtf*IFrtf*(RTF!P33*(1-P$4)-RTF!$D33*(1-$D$4)))*IF(WT="WTA",longWTA,longWTP))</f>
        <v>0</v>
      </c>
      <c r="Q33" s="90">
        <f>(1/UIpct)*((blpkm*IFaf*(AF!Q33*Q$2-AF!$D33*$D$2)+blpkmrtf*IFrtf*(RTF!Q33*Q$4-RTF!$D33*$D$4))*IF(WT="WTA",shortWTA,shortWTP)+(blpkm*IFaf*(AF!Q33*(1-Q$2)-AF!$D33*(1-$D$2))+blpkmrtf*IFrtf*(RTF!Q33*(1-Q$4)-RTF!$D33*(1-$D$4)))*IF(WT="WTA",longWTA,longWTP))</f>
        <v>-2.3767896529165342</v>
      </c>
      <c r="R33" s="90">
        <f>(1/UIpct)*((blpkm*IFaf*(AF!R33*R$2-AF!$D33*$D$2)+blpkmrtf*IFrtf*(RTF!R33*R$4-RTF!$D33*$D$4))*IF(WT="WTA",shortWTA,shortWTP)+(blpkm*IFaf*(AF!R33*(1-R$2)-AF!$D33*(1-$D$2))+blpkmrtf*IFrtf*(RTF!R33*(1-R$4)-RTF!$D33*(1-$D$4)))*IF(WT="WTA",longWTA,longWTP))</f>
        <v>-4.2823929773807281</v>
      </c>
      <c r="S33" s="90">
        <f>(1/UIpct)*((blpkm*IFaf*(AF!S33*S$2-AF!$D33*$D$2)+blpkmrtf*IFrtf*(RTF!S33*S$4-RTF!$D33*$D$4))*IF(WT="WTA",shortWTA,shortWTP)+(blpkm*IFaf*(AF!S33*(1-S$2)-AF!$D33*(1-$D$2))+blpkmrtf*IFrtf*(RTF!S33*(1-S$4)-RTF!$D33*(1-$D$4)))*IF(WT="WTA",longWTA,longWTP))</f>
        <v>-5.8212368318136072</v>
      </c>
      <c r="T33" s="90">
        <f>(1/UIpct)*((blpkm*IFaf*(AF!T33*T$2-AF!$D33*$D$2)+blpkmrtf*IFrtf*(RTF!T33*T$4-RTF!$D33*$D$4))*IF(WT="WTA",shortWTA,shortWTP)+(blpkm*IFaf*(AF!T33*(1-T$2)-AF!$D33*(1-$D$2))+blpkmrtf*IFrtf*(RTF!T33*(1-T$4)-RTF!$D33*(1-$D$4)))*IF(WT="WTA",longWTA,longWTP))</f>
        <v>2.9862783250182834</v>
      </c>
      <c r="U33" s="90">
        <f>(1/UIpct)*((blpkm*IFaf*(AF!U33*U$2-AF!$D33*$D$2)+blpkmrtf*IFrtf*(RTF!U33*U$4-RTF!$D33*$D$4))*IF(WT="WTA",shortWTA,shortWTP)+(blpkm*IFaf*(AF!U33*(1-U$2)-AF!$D33*(1-$D$2))+blpkmrtf*IFrtf*(RTF!U33*(1-U$4)-RTF!$D33*(1-$D$4)))*IF(WT="WTA",longWTA,longWTP))</f>
        <v>6.7654600139719374</v>
      </c>
      <c r="V33" s="90">
        <f>(1/UIpct)*((blpkm*IFaf*(AF!V33*V$2-AF!$D33*$D$2)+blpkmrtf*IFrtf*(RTF!V33*V$4-RTF!$D33*$D$4))*IF(WT="WTA",shortWTA,shortWTP)+(blpkm*IFaf*(AF!V33*(1-V$2)-AF!$D33*(1-$D$2))+blpkmrtf*IFrtf*(RTF!V33*(1-V$4)-RTF!$D33*(1-$D$4)))*IF(WT="WTA",longWTA,longWTP))</f>
        <v>0</v>
      </c>
      <c r="W33" s="90">
        <f>(1/UIpct)*((blpkm*IFaf*(AF!W33*W$2-AF!$D33*$D$2)+blpkmrtf*IFrtf*(RTF!W33*W$4-RTF!$D33*$D$4))*IF(WT="WTA",shortWTA,shortWTP)+(blpkm*IFaf*(AF!W33*(1-W$2)-AF!$D33*(1-$D$2))+blpkmrtf*IFrtf*(RTF!W33*(1-W$4)-RTF!$D33*(1-$D$4)))*IF(WT="WTA",longWTA,longWTP))</f>
        <v>-2.3767896529165342</v>
      </c>
      <c r="X33" s="90">
        <f>(1/UIpct)*((blpkm*IFaf*(AF!X33*X$2-AF!$D33*$D$2)+blpkmrtf*IFrtf*(RTF!X33*X$4-RTF!$D33*$D$4))*IF(WT="WTA",shortWTA,shortWTP)+(blpkm*IFaf*(AF!X33*(1-X$2)-AF!$D33*(1-$D$2))+blpkmrtf*IFrtf*(RTF!X33*(1-X$4)-RTF!$D33*(1-$D$4)))*IF(WT="WTA",longWTA,longWTP))</f>
        <v>-4.2823929773807281</v>
      </c>
      <c r="Y33" s="90">
        <f>(1/UIpct)*((blpkm*IFaf*(AF!Y33*Y$2-AF!$D33*$D$2)+blpkmrtf*IFrtf*(RTF!Y33*Y$4-RTF!$D33*$D$4))*IF(WT="WTA",shortWTA,shortWTP)+(blpkm*IFaf*(AF!Y33*(1-Y$2)-AF!$D33*(1-$D$2))+blpkmrtf*IFrtf*(RTF!Y33*(1-Y$4)-RTF!$D33*(1-$D$4)))*IF(WT="WTA",longWTA,longWTP))</f>
        <v>-5.8212368318136072</v>
      </c>
      <c r="Z33" s="90">
        <f>(1/UIpct)*((blpkm*IFaf*(AF!Z33*Z$2-AF!$D33*$D$2)+blpkmrtf*IFrtf*(RTF!Z33*Z$4-RTF!$D33*$D$4))*IF(WT="WTA",shortWTA,shortWTP)+(blpkm*IFaf*(AF!Z33*(1-Z$2)-AF!$D33*(1-$D$2))+blpkmrtf*IFrtf*(RTF!Z33*(1-Z$4)-RTF!$D33*(1-$D$4)))*IF(WT="WTA",longWTA,longWTP))</f>
        <v>2.9862783250182834</v>
      </c>
      <c r="AA33" s="90">
        <f>(1/UIpct)*((blpkm*IFaf*(AF!AA33*AA$2-AF!$D33*$D$2)+blpkmrtf*IFrtf*(RTF!AA33*AA$4-RTF!$D33*$D$4))*IF(WT="WTA",shortWTA,shortWTP)+(blpkm*IFaf*(AF!AA33*(1-AA$2)-AF!$D33*(1-$D$2))+blpkmrtf*IFrtf*(RTF!AA33*(1-AA$4)-RTF!$D33*(1-$D$4)))*IF(WT="WTA",longWTA,longWTP))</f>
        <v>6.7654600139719374</v>
      </c>
      <c r="AB33" s="90">
        <f>(1/UIpct)*((blpkm*IFaf*(AF!AB33*AB$2-AF!$D33*$D$2)+blpkmrtf*IFrtf*(RTF!AB33*AB$4-RTF!$D33*$D$4))*IF(WT="WTA",shortWTA,shortWTP)+(blpkm*IFaf*(AF!AB33*(1-AB$2)-AF!$D33*(1-$D$2))+blpkmrtf*IFrtf*(RTF!AB33*(1-AB$4)-RTF!$D33*(1-$D$4)))*IF(WT="WTA",longWTA,longWTP))</f>
        <v>0</v>
      </c>
      <c r="AC33" s="90">
        <f>(1/UIpct)*((blpkm*IFaf*(AF!AC33*AC$2-AF!$D33*$D$2)+blpkmrtf*IFrtf*(RTF!AC33*AC$4-RTF!$D33*$D$4))*IF(WT="WTA",shortWTA,shortWTP)+(blpkm*IFaf*(AF!AC33*(1-AC$2)-AF!$D33*(1-$D$2))+blpkmrtf*IFrtf*(RTF!AC33*(1-AC$4)-RTF!$D33*(1-$D$4)))*IF(WT="WTA",longWTA,longWTP))</f>
        <v>-31.18964428913489</v>
      </c>
      <c r="AD33" s="90">
        <f>(1/UIpct)*((blpkm*IFaf*(AF!AD33*AD$2-AF!$D33*$D$2)+blpkmrtf*IFrtf*(RTF!AD33*AD$4-RTF!$D33*$D$4))*IF(WT="WTA",shortWTA,shortWTP)+(blpkm*IFaf*(AF!AD33*(1-AD$2)-AF!$D33*(1-$D$2))+blpkmrtf*IFrtf*(RTF!AD33*(1-AD$4)-RTF!$D33*(1-$D$4)))*IF(WT="WTA",longWTA,longWTP))</f>
        <v>-31.813027009386719</v>
      </c>
      <c r="AE33" s="90">
        <f>(1/UIpct)*((blpkm*IFaf*(AF!AE33*AE$2-AF!$D33*$D$2)+blpkmrtf*IFrtf*(RTF!AE33*AE$4-RTF!$D33*$D$4))*IF(WT="WTA",shortWTA,shortWTP)+(blpkm*IFaf*(AF!AE33*(1-AE$2)-AF!$D33*(1-$D$2))+blpkmrtf*IFrtf*(RTF!AE33*(1-AE$4)-RTF!$D33*(1-$D$4)))*IF(WT="WTA",longWTA,longWTP))</f>
        <v>-32.369411480012253</v>
      </c>
      <c r="AF33" s="90">
        <f>(1/UIpct)*((blpkm*IFaf*(AF!AF33*AF$2-AF!$D33*$D$2)+blpkmrtf*IFrtf*(RTF!AF33*AF$4-RTF!$D33*$D$4))*IF(WT="WTA",shortWTA,shortWTP)+(blpkm*IFaf*(AF!AF33*(1-AF$2)-AF!$D33*(1-$D$2))+blpkmrtf*IFrtf*(RTF!AF33*(1-AF$4)-RTF!$D33*(1-$D$4)))*IF(WT="WTA",longWTA,longWTP))</f>
        <v>-29.708190801026372</v>
      </c>
      <c r="AG33" s="90">
        <f>(1/UIpct)*((blpkm*IFaf*(AF!AG33*AG$2-AF!$D33*$D$2)+blpkmrtf*IFrtf*(RTF!AG33*AG$4-RTF!$D33*$D$4))*IF(WT="WTA",shortWTA,shortWTP)+(blpkm*IFaf*(AF!AG33*(1-AG$2)-AF!$D33*(1-$D$2))+blpkmrtf*IFrtf*(RTF!AG33*(1-AG$4)-RTF!$D33*(1-$D$4)))*IF(WT="WTA",longWTA,longWTP))</f>
        <v>-28.833229076686536</v>
      </c>
      <c r="AH33" s="90">
        <f>(1/UIpct)*((blpkm*IFaf*(AF!AH33*AH$2-AF!$D33*$D$2)+blpkmrtf*IFrtf*(RTF!AH33*AH$4-RTF!$D33*$D$4))*IF(WT="WTA",shortWTA,shortWTP)+(blpkm*IFaf*(AF!AH33*(1-AH$2)-AF!$D33*(1-$D$2))+blpkmrtf*IFrtf*(RTF!AH33*(1-AH$4)-RTF!$D33*(1-$D$4)))*IF(WT="WTA",longWTA,longWTP))</f>
        <v>-30.49091737561972</v>
      </c>
      <c r="AI33" s="90">
        <f>(1/UIpct)*((blpkm*IFaf*(AF!AI33*AI$2-AF!$D33*$D$2)+blpkmrtf*IFrtf*(RTF!AI33*AI$4-RTF!$D33*$D$4))*IF(WT="WTA",shortWTA,shortWTP)+(blpkm*IFaf*(AF!AI33*(1-AI$2)-AF!$D33*(1-$D$2))+blpkmrtf*IFrtf*(RTF!AI33*(1-AI$4)-RTF!$D33*(1-$D$4)))*IF(WT="WTA",longWTA,longWTP))</f>
        <v>-31.18964428913489</v>
      </c>
      <c r="AJ33" s="90">
        <f>(1/UIpct)*((blpkm*IFaf*(AF!AJ33*AJ$2-AF!$D33*$D$2)+blpkmrtf*IFrtf*(RTF!AJ33*AJ$4-RTF!$D33*$D$4))*IF(WT="WTA",shortWTA,shortWTP)+(blpkm*IFaf*(AF!AJ33*(1-AJ$2)-AF!$D33*(1-$D$2))+blpkmrtf*IFrtf*(RTF!AJ33*(1-AJ$4)-RTF!$D33*(1-$D$4)))*IF(WT="WTA",longWTA,longWTP))</f>
        <v>-31.813027009386719</v>
      </c>
      <c r="AK33" s="90">
        <f>(1/UIpct)*((blpkm*IFaf*(AF!AK33*AK$2-AF!$D33*$D$2)+blpkmrtf*IFrtf*(RTF!AK33*AK$4-RTF!$D33*$D$4))*IF(WT="WTA",shortWTA,shortWTP)+(blpkm*IFaf*(AF!AK33*(1-AK$2)-AF!$D33*(1-$D$2))+blpkmrtf*IFrtf*(RTF!AK33*(1-AK$4)-RTF!$D33*(1-$D$4)))*IF(WT="WTA",longWTA,longWTP))</f>
        <v>-32.369411480012253</v>
      </c>
      <c r="AL33" s="90">
        <f>(1/UIpct)*((blpkm*IFaf*(AF!AL33*AL$2-AF!$D33*$D$2)+blpkmrtf*IFrtf*(RTF!AL33*AL$4-RTF!$D33*$D$4))*IF(WT="WTA",shortWTA,shortWTP)+(blpkm*IFaf*(AF!AL33*(1-AL$2)-AF!$D33*(1-$D$2))+blpkmrtf*IFrtf*(RTF!AL33*(1-AL$4)-RTF!$D33*(1-$D$4)))*IF(WT="WTA",longWTA,longWTP))</f>
        <v>-29.708190801026372</v>
      </c>
      <c r="AM33" s="90">
        <f>(1/UIpct)*((blpkm*IFaf*(AF!AM33*AM$2-AF!$D33*$D$2)+blpkmrtf*IFrtf*(RTF!AM33*AM$4-RTF!$D33*$D$4))*IF(WT="WTA",shortWTA,shortWTP)+(blpkm*IFaf*(AF!AM33*(1-AM$2)-AF!$D33*(1-$D$2))+blpkmrtf*IFrtf*(RTF!AM33*(1-AM$4)-RTF!$D33*(1-$D$4)))*IF(WT="WTA",longWTA,longWTP))</f>
        <v>-28.833229076686536</v>
      </c>
      <c r="AN33" s="90">
        <f>(1/UIpct)*((blpkm*IFaf*(AF!AN33*AN$2-AF!$D33*$D$2)+blpkmrtf*IFrtf*(RTF!AN33*AN$4-RTF!$D33*$D$4))*IF(WT="WTA",shortWTA,shortWTP)+(blpkm*IFaf*(AF!AN33*(1-AN$2)-AF!$D33*(1-$D$2))+blpkmrtf*IFrtf*(RTF!AN33*(1-AN$4)-RTF!$D33*(1-$D$4)))*IF(WT="WTA",longWTA,longWTP))</f>
        <v>-30.49091737561972</v>
      </c>
      <c r="AO33" s="90">
        <f>(1/UIpct)*((blpkm*IFaf*(AF!AO33*AO$2-AF!$D33*$D$2)+blpkmrtf*IFrtf*(RTF!AO33*AO$4-RTF!$D33*$D$4))*IF(WT="WTA",shortWTA,shortWTP)+(blpkm*IFaf*(AF!AO33*(1-AO$2)-AF!$D33*(1-$D$2))+blpkmrtf*IFrtf*(RTF!AO33*(1-AO$4)-RTF!$D33*(1-$D$4)))*IF(WT="WTA",longWTA,longWTP))</f>
        <v>-31.18964428913489</v>
      </c>
      <c r="AP33" s="90">
        <f>(1/UIpct)*((blpkm*IFaf*(AF!AP33*AP$2-AF!$D33*$D$2)+blpkmrtf*IFrtf*(RTF!AP33*AP$4-RTF!$D33*$D$4))*IF(WT="WTA",shortWTA,shortWTP)+(blpkm*IFaf*(AF!AP33*(1-AP$2)-AF!$D33*(1-$D$2))+blpkmrtf*IFrtf*(RTF!AP33*(1-AP$4)-RTF!$D33*(1-$D$4)))*IF(WT="WTA",longWTA,longWTP))</f>
        <v>-31.813027009386719</v>
      </c>
      <c r="AQ33" s="90">
        <f>(1/UIpct)*((blpkm*IFaf*(AF!AQ33*AQ$2-AF!$D33*$D$2)+blpkmrtf*IFrtf*(RTF!AQ33*AQ$4-RTF!$D33*$D$4))*IF(WT="WTA",shortWTA,shortWTP)+(blpkm*IFaf*(AF!AQ33*(1-AQ$2)-AF!$D33*(1-$D$2))+blpkmrtf*IFrtf*(RTF!AQ33*(1-AQ$4)-RTF!$D33*(1-$D$4)))*IF(WT="WTA",longWTA,longWTP))</f>
        <v>-32.369411480012253</v>
      </c>
      <c r="AR33" s="90">
        <f>(1/UIpct)*((blpkm*IFaf*(AF!AR33*AR$2-AF!$D33*$D$2)+blpkmrtf*IFrtf*(RTF!AR33*AR$4-RTF!$D33*$D$4))*IF(WT="WTA",shortWTA,shortWTP)+(blpkm*IFaf*(AF!AR33*(1-AR$2)-AF!$D33*(1-$D$2))+blpkmrtf*IFrtf*(RTF!AR33*(1-AR$4)-RTF!$D33*(1-$D$4)))*IF(WT="WTA",longWTA,longWTP))</f>
        <v>-29.708190801026372</v>
      </c>
      <c r="AS33" s="90">
        <f>(1/UIpct)*((blpkm*IFaf*(AF!AS33*AS$2-AF!$D33*$D$2)+blpkmrtf*IFrtf*(RTF!AS33*AS$4-RTF!$D33*$D$4))*IF(WT="WTA",shortWTA,shortWTP)+(blpkm*IFaf*(AF!AS33*(1-AS$2)-AF!$D33*(1-$D$2))+blpkmrtf*IFrtf*(RTF!AS33*(1-AS$4)-RTF!$D33*(1-$D$4)))*IF(WT="WTA",longWTA,longWTP))</f>
        <v>-28.833229076686536</v>
      </c>
      <c r="AT33" s="90">
        <f>(1/UIpct)*((blpkm*IFaf*(AF!AT33*AT$2-AF!$D33*$D$2)+blpkmrtf*IFrtf*(RTF!AT33*AT$4-RTF!$D33*$D$4))*IF(WT="WTA",shortWTA,shortWTP)+(blpkm*IFaf*(AF!AT33*(1-AT$2)-AF!$D33*(1-$D$2))+blpkmrtf*IFrtf*(RTF!AT33*(1-AT$4)-RTF!$D33*(1-$D$4)))*IF(WT="WTA",longWTA,longWTP))</f>
        <v>-30.49091737561972</v>
      </c>
      <c r="AU33" s="91" t="s">
        <v>78</v>
      </c>
      <c r="AV33" s="91"/>
      <c r="AW33" s="91"/>
    </row>
    <row r="34" spans="1:49" x14ac:dyDescent="0.25">
      <c r="A34" s="91">
        <f>social_cost!A34</f>
        <v>280</v>
      </c>
      <c r="B34" s="94">
        <f>social_cost!B34</f>
        <v>3.4332082333043981</v>
      </c>
      <c r="C34" s="95">
        <f>social_cost!C34</f>
        <v>59.78</v>
      </c>
      <c r="D34" s="90">
        <f>(1/UIpct)*((blpkm*IFaf*(AF!D34*D$2-AF!$D34*$D$2)+blpkmrtf*IFrtf*(RTF!D34*D$4-RTF!$D34*$D$4))*IF(WT="WTA",shortWTA,shortWTP)+(blpkm*IFaf*(AF!D34*(1-D$2)-AF!$D34*(1-$D$2))+blpkmrtf*IFrtf*(RTF!D34*(1-D$4)-RTF!$D34*(1-$D$4)))*IF(WT="WTA",longWTA,longWTP))</f>
        <v>0</v>
      </c>
      <c r="E34" s="90">
        <f>(1/UIpct)*((blpkm*IFaf*(AF!E34*E$2-AF!$D34*$D$2)+blpkmrtf*IFrtf*(RTF!E34*E$4-RTF!$D34*$D$4))*IF(WT="WTA",shortWTA,shortWTP)+(blpkm*IFaf*(AF!E34*(1-E$2)-AF!$D34*(1-$D$2))+blpkmrtf*IFrtf*(RTF!E34*(1-E$4)-RTF!$D34*(1-$D$4)))*IF(WT="WTA",longWTA,longWTP))</f>
        <v>-2.3767896529165342</v>
      </c>
      <c r="F34" s="90">
        <f>(1/UIpct)*((blpkm*IFaf*(AF!F34*F$2-AF!$D34*$D$2)+blpkmrtf*IFrtf*(RTF!F34*F$4-RTF!$D34*$D$4))*IF(WT="WTA",shortWTA,shortWTP)+(blpkm*IFaf*(AF!F34*(1-F$2)-AF!$D34*(1-$D$2))+blpkmrtf*IFrtf*(RTF!F34*(1-F$4)-RTF!$D34*(1-$D$4)))*IF(WT="WTA",longWTA,longWTP))</f>
        <v>-4.2823929773807281</v>
      </c>
      <c r="G34" s="90">
        <f>(1/UIpct)*((blpkm*IFaf*(AF!G34*G$2-AF!$D34*$D$2)+blpkmrtf*IFrtf*(RTF!G34*G$4-RTF!$D34*$D$4))*IF(WT="WTA",shortWTA,shortWTP)+(blpkm*IFaf*(AF!G34*(1-G$2)-AF!$D34*(1-$D$2))+blpkmrtf*IFrtf*(RTF!G34*(1-G$4)-RTF!$D34*(1-$D$4)))*IF(WT="WTA",longWTA,longWTP))</f>
        <v>-5.8212368318136072</v>
      </c>
      <c r="H34" s="90">
        <f>(1/UIpct)*((blpkm*IFaf*(AF!H34*H$2-AF!$D34*$D$2)+blpkmrtf*IFrtf*(RTF!H34*H$4-RTF!$D34*$D$4))*IF(WT="WTA",shortWTA,shortWTP)+(blpkm*IFaf*(AF!H34*(1-H$2)-AF!$D34*(1-$D$2))+blpkmrtf*IFrtf*(RTF!H34*(1-H$4)-RTF!$D34*(1-$D$4)))*IF(WT="WTA",longWTA,longWTP))</f>
        <v>2.9862783250182834</v>
      </c>
      <c r="I34" s="90">
        <f>(1/UIpct)*((blpkm*IFaf*(AF!I34*I$2-AF!$D34*$D$2)+blpkmrtf*IFrtf*(RTF!I34*I$4-RTF!$D34*$D$4))*IF(WT="WTA",shortWTA,shortWTP)+(blpkm*IFaf*(AF!I34*(1-I$2)-AF!$D34*(1-$D$2))+blpkmrtf*IFrtf*(RTF!I34*(1-I$4)-RTF!$D34*(1-$D$4)))*IF(WT="WTA",longWTA,longWTP))</f>
        <v>6.7654600139719374</v>
      </c>
      <c r="J34" s="90">
        <f>(1/UIpct)*((blpkm*IFaf*(AF!J34*J$2-AF!$D34*$D$2)+blpkmrtf*IFrtf*(RTF!J34*J$4-RTF!$D34*$D$4))*IF(WT="WTA",shortWTA,shortWTP)+(blpkm*IFaf*(AF!J34*(1-J$2)-AF!$D34*(1-$D$2))+blpkmrtf*IFrtf*(RTF!J34*(1-J$4)-RTF!$D34*(1-$D$4)))*IF(WT="WTA",longWTA,longWTP))</f>
        <v>11.579536051505768</v>
      </c>
      <c r="K34" s="90">
        <f>(1/UIpct)*((blpkm*IFaf*(AF!K34*K$2-AF!$D34*$D$2)+blpkmrtf*IFrtf*(RTF!K34*K$4-RTF!$D34*$D$4))*IF(WT="WTA",shortWTA,shortWTP)+(blpkm*IFaf*(AF!K34*(1-K$2)-AF!$D34*(1-$D$2))+blpkmrtf*IFrtf*(RTF!K34*(1-K$4)-RTF!$D34*(1-$D$4)))*IF(WT="WTA",longWTA,longWTP))</f>
        <v>-2.3767896529165342</v>
      </c>
      <c r="L34" s="90">
        <f>(1/UIpct)*((blpkm*IFaf*(AF!L34*L$2-AF!$D34*$D$2)+blpkmrtf*IFrtf*(RTF!L34*L$4-RTF!$D34*$D$4))*IF(WT="WTA",shortWTA,shortWTP)+(blpkm*IFaf*(AF!L34*(1-L$2)-AF!$D34*(1-$D$2))+blpkmrtf*IFrtf*(RTF!L34*(1-L$4)-RTF!$D34*(1-$D$4)))*IF(WT="WTA",longWTA,longWTP))</f>
        <v>-4.2823929773807281</v>
      </c>
      <c r="M34" s="90">
        <f>(1/UIpct)*((blpkm*IFaf*(AF!M34*M$2-AF!$D34*$D$2)+blpkmrtf*IFrtf*(RTF!M34*M$4-RTF!$D34*$D$4))*IF(WT="WTA",shortWTA,shortWTP)+(blpkm*IFaf*(AF!M34*(1-M$2)-AF!$D34*(1-$D$2))+blpkmrtf*IFrtf*(RTF!M34*(1-M$4)-RTF!$D34*(1-$D$4)))*IF(WT="WTA",longWTA,longWTP))</f>
        <v>-5.8212368318136072</v>
      </c>
      <c r="N34" s="90">
        <f>(1/UIpct)*((blpkm*IFaf*(AF!N34*N$2-AF!$D34*$D$2)+blpkmrtf*IFrtf*(RTF!N34*N$4-RTF!$D34*$D$4))*IF(WT="WTA",shortWTA,shortWTP)+(blpkm*IFaf*(AF!N34*(1-N$2)-AF!$D34*(1-$D$2))+blpkmrtf*IFrtf*(RTF!N34*(1-N$4)-RTF!$D34*(1-$D$4)))*IF(WT="WTA",longWTA,longWTP))</f>
        <v>2.9862783250182834</v>
      </c>
      <c r="O34" s="90">
        <f>(1/UIpct)*((blpkm*IFaf*(AF!O34*O$2-AF!$D34*$D$2)+blpkmrtf*IFrtf*(RTF!O34*O$4-RTF!$D34*$D$4))*IF(WT="WTA",shortWTA,shortWTP)+(blpkm*IFaf*(AF!O34*(1-O$2)-AF!$D34*(1-$D$2))+blpkmrtf*IFrtf*(RTF!O34*(1-O$4)-RTF!$D34*(1-$D$4)))*IF(WT="WTA",longWTA,longWTP))</f>
        <v>6.7654600139719374</v>
      </c>
      <c r="P34" s="90">
        <f>(1/UIpct)*((blpkm*IFaf*(AF!P34*P$2-AF!$D34*$D$2)+blpkmrtf*IFrtf*(RTF!P34*P$4-RTF!$D34*$D$4))*IF(WT="WTA",shortWTA,shortWTP)+(blpkm*IFaf*(AF!P34*(1-P$2)-AF!$D34*(1-$D$2))+blpkmrtf*IFrtf*(RTF!P34*(1-P$4)-RTF!$D34*(1-$D$4)))*IF(WT="WTA",longWTA,longWTP))</f>
        <v>0</v>
      </c>
      <c r="Q34" s="90">
        <f>(1/UIpct)*((blpkm*IFaf*(AF!Q34*Q$2-AF!$D34*$D$2)+blpkmrtf*IFrtf*(RTF!Q34*Q$4-RTF!$D34*$D$4))*IF(WT="WTA",shortWTA,shortWTP)+(blpkm*IFaf*(AF!Q34*(1-Q$2)-AF!$D34*(1-$D$2))+blpkmrtf*IFrtf*(RTF!Q34*(1-Q$4)-RTF!$D34*(1-$D$4)))*IF(WT="WTA",longWTA,longWTP))</f>
        <v>-2.3767896529165342</v>
      </c>
      <c r="R34" s="90">
        <f>(1/UIpct)*((blpkm*IFaf*(AF!R34*R$2-AF!$D34*$D$2)+blpkmrtf*IFrtf*(RTF!R34*R$4-RTF!$D34*$D$4))*IF(WT="WTA",shortWTA,shortWTP)+(blpkm*IFaf*(AF!R34*(1-R$2)-AF!$D34*(1-$D$2))+blpkmrtf*IFrtf*(RTF!R34*(1-R$4)-RTF!$D34*(1-$D$4)))*IF(WT="WTA",longWTA,longWTP))</f>
        <v>-4.2823929773807281</v>
      </c>
      <c r="S34" s="90">
        <f>(1/UIpct)*((blpkm*IFaf*(AF!S34*S$2-AF!$D34*$D$2)+blpkmrtf*IFrtf*(RTF!S34*S$4-RTF!$D34*$D$4))*IF(WT="WTA",shortWTA,shortWTP)+(blpkm*IFaf*(AF!S34*(1-S$2)-AF!$D34*(1-$D$2))+blpkmrtf*IFrtf*(RTF!S34*(1-S$4)-RTF!$D34*(1-$D$4)))*IF(WT="WTA",longWTA,longWTP))</f>
        <v>-5.8212368318136072</v>
      </c>
      <c r="T34" s="90">
        <f>(1/UIpct)*((blpkm*IFaf*(AF!T34*T$2-AF!$D34*$D$2)+blpkmrtf*IFrtf*(RTF!T34*T$4-RTF!$D34*$D$4))*IF(WT="WTA",shortWTA,shortWTP)+(blpkm*IFaf*(AF!T34*(1-T$2)-AF!$D34*(1-$D$2))+blpkmrtf*IFrtf*(RTF!T34*(1-T$4)-RTF!$D34*(1-$D$4)))*IF(WT="WTA",longWTA,longWTP))</f>
        <v>2.9862783250182834</v>
      </c>
      <c r="U34" s="90">
        <f>(1/UIpct)*((blpkm*IFaf*(AF!U34*U$2-AF!$D34*$D$2)+blpkmrtf*IFrtf*(RTF!U34*U$4-RTF!$D34*$D$4))*IF(WT="WTA",shortWTA,shortWTP)+(blpkm*IFaf*(AF!U34*(1-U$2)-AF!$D34*(1-$D$2))+blpkmrtf*IFrtf*(RTF!U34*(1-U$4)-RTF!$D34*(1-$D$4)))*IF(WT="WTA",longWTA,longWTP))</f>
        <v>6.7654600139719374</v>
      </c>
      <c r="V34" s="90">
        <f>(1/UIpct)*((blpkm*IFaf*(AF!V34*V$2-AF!$D34*$D$2)+blpkmrtf*IFrtf*(RTF!V34*V$4-RTF!$D34*$D$4))*IF(WT="WTA",shortWTA,shortWTP)+(blpkm*IFaf*(AF!V34*(1-V$2)-AF!$D34*(1-$D$2))+blpkmrtf*IFrtf*(RTF!V34*(1-V$4)-RTF!$D34*(1-$D$4)))*IF(WT="WTA",longWTA,longWTP))</f>
        <v>0</v>
      </c>
      <c r="W34" s="90">
        <f>(1/UIpct)*((blpkm*IFaf*(AF!W34*W$2-AF!$D34*$D$2)+blpkmrtf*IFrtf*(RTF!W34*W$4-RTF!$D34*$D$4))*IF(WT="WTA",shortWTA,shortWTP)+(blpkm*IFaf*(AF!W34*(1-W$2)-AF!$D34*(1-$D$2))+blpkmrtf*IFrtf*(RTF!W34*(1-W$4)-RTF!$D34*(1-$D$4)))*IF(WT="WTA",longWTA,longWTP))</f>
        <v>-2.3767896529165342</v>
      </c>
      <c r="X34" s="90">
        <f>(1/UIpct)*((blpkm*IFaf*(AF!X34*X$2-AF!$D34*$D$2)+blpkmrtf*IFrtf*(RTF!X34*X$4-RTF!$D34*$D$4))*IF(WT="WTA",shortWTA,shortWTP)+(blpkm*IFaf*(AF!X34*(1-X$2)-AF!$D34*(1-$D$2))+blpkmrtf*IFrtf*(RTF!X34*(1-X$4)-RTF!$D34*(1-$D$4)))*IF(WT="WTA",longWTA,longWTP))</f>
        <v>-4.2823929773807281</v>
      </c>
      <c r="Y34" s="90">
        <f>(1/UIpct)*((blpkm*IFaf*(AF!Y34*Y$2-AF!$D34*$D$2)+blpkmrtf*IFrtf*(RTF!Y34*Y$4-RTF!$D34*$D$4))*IF(WT="WTA",shortWTA,shortWTP)+(blpkm*IFaf*(AF!Y34*(1-Y$2)-AF!$D34*(1-$D$2))+blpkmrtf*IFrtf*(RTF!Y34*(1-Y$4)-RTF!$D34*(1-$D$4)))*IF(WT="WTA",longWTA,longWTP))</f>
        <v>-5.8212368318136072</v>
      </c>
      <c r="Z34" s="90">
        <f>(1/UIpct)*((blpkm*IFaf*(AF!Z34*Z$2-AF!$D34*$D$2)+blpkmrtf*IFrtf*(RTF!Z34*Z$4-RTF!$D34*$D$4))*IF(WT="WTA",shortWTA,shortWTP)+(blpkm*IFaf*(AF!Z34*(1-Z$2)-AF!$D34*(1-$D$2))+blpkmrtf*IFrtf*(RTF!Z34*(1-Z$4)-RTF!$D34*(1-$D$4)))*IF(WT="WTA",longWTA,longWTP))</f>
        <v>2.9862783250182834</v>
      </c>
      <c r="AA34" s="90">
        <f>(1/UIpct)*((blpkm*IFaf*(AF!AA34*AA$2-AF!$D34*$D$2)+blpkmrtf*IFrtf*(RTF!AA34*AA$4-RTF!$D34*$D$4))*IF(WT="WTA",shortWTA,shortWTP)+(blpkm*IFaf*(AF!AA34*(1-AA$2)-AF!$D34*(1-$D$2))+blpkmrtf*IFrtf*(RTF!AA34*(1-AA$4)-RTF!$D34*(1-$D$4)))*IF(WT="WTA",longWTA,longWTP))</f>
        <v>6.7654600139719374</v>
      </c>
      <c r="AB34" s="90">
        <f>(1/UIpct)*((blpkm*IFaf*(AF!AB34*AB$2-AF!$D34*$D$2)+blpkmrtf*IFrtf*(RTF!AB34*AB$4-RTF!$D34*$D$4))*IF(WT="WTA",shortWTA,shortWTP)+(blpkm*IFaf*(AF!AB34*(1-AB$2)-AF!$D34*(1-$D$2))+blpkmrtf*IFrtf*(RTF!AB34*(1-AB$4)-RTF!$D34*(1-$D$4)))*IF(WT="WTA",longWTA,longWTP))</f>
        <v>0</v>
      </c>
      <c r="AC34" s="90">
        <f>(1/UIpct)*((blpkm*IFaf*(AF!AC34*AC$2-AF!$D34*$D$2)+blpkmrtf*IFrtf*(RTF!AC34*AC$4-RTF!$D34*$D$4))*IF(WT="WTA",shortWTA,shortWTP)+(blpkm*IFaf*(AF!AC34*(1-AC$2)-AF!$D34*(1-$D$2))+blpkmrtf*IFrtf*(RTF!AC34*(1-AC$4)-RTF!$D34*(1-$D$4)))*IF(WT="WTA",longWTA,longWTP))</f>
        <v>-31.18964428913489</v>
      </c>
      <c r="AD34" s="90">
        <f>(1/UIpct)*((blpkm*IFaf*(AF!AD34*AD$2-AF!$D34*$D$2)+blpkmrtf*IFrtf*(RTF!AD34*AD$4-RTF!$D34*$D$4))*IF(WT="WTA",shortWTA,shortWTP)+(blpkm*IFaf*(AF!AD34*(1-AD$2)-AF!$D34*(1-$D$2))+blpkmrtf*IFrtf*(RTF!AD34*(1-AD$4)-RTF!$D34*(1-$D$4)))*IF(WT="WTA",longWTA,longWTP))</f>
        <v>-31.813027009386719</v>
      </c>
      <c r="AE34" s="90">
        <f>(1/UIpct)*((blpkm*IFaf*(AF!AE34*AE$2-AF!$D34*$D$2)+blpkmrtf*IFrtf*(RTF!AE34*AE$4-RTF!$D34*$D$4))*IF(WT="WTA",shortWTA,shortWTP)+(blpkm*IFaf*(AF!AE34*(1-AE$2)-AF!$D34*(1-$D$2))+blpkmrtf*IFrtf*(RTF!AE34*(1-AE$4)-RTF!$D34*(1-$D$4)))*IF(WT="WTA",longWTA,longWTP))</f>
        <v>-32.369411480012253</v>
      </c>
      <c r="AF34" s="90">
        <f>(1/UIpct)*((blpkm*IFaf*(AF!AF34*AF$2-AF!$D34*$D$2)+blpkmrtf*IFrtf*(RTF!AF34*AF$4-RTF!$D34*$D$4))*IF(WT="WTA",shortWTA,shortWTP)+(blpkm*IFaf*(AF!AF34*(1-AF$2)-AF!$D34*(1-$D$2))+blpkmrtf*IFrtf*(RTF!AF34*(1-AF$4)-RTF!$D34*(1-$D$4)))*IF(WT="WTA",longWTA,longWTP))</f>
        <v>-29.708190801026372</v>
      </c>
      <c r="AG34" s="90">
        <f>(1/UIpct)*((blpkm*IFaf*(AF!AG34*AG$2-AF!$D34*$D$2)+blpkmrtf*IFrtf*(RTF!AG34*AG$4-RTF!$D34*$D$4))*IF(WT="WTA",shortWTA,shortWTP)+(blpkm*IFaf*(AF!AG34*(1-AG$2)-AF!$D34*(1-$D$2))+blpkmrtf*IFrtf*(RTF!AG34*(1-AG$4)-RTF!$D34*(1-$D$4)))*IF(WT="WTA",longWTA,longWTP))</f>
        <v>-28.833229076686536</v>
      </c>
      <c r="AH34" s="90">
        <f>(1/UIpct)*((blpkm*IFaf*(AF!AH34*AH$2-AF!$D34*$D$2)+blpkmrtf*IFrtf*(RTF!AH34*AH$4-RTF!$D34*$D$4))*IF(WT="WTA",shortWTA,shortWTP)+(blpkm*IFaf*(AF!AH34*(1-AH$2)-AF!$D34*(1-$D$2))+blpkmrtf*IFrtf*(RTF!AH34*(1-AH$4)-RTF!$D34*(1-$D$4)))*IF(WT="WTA",longWTA,longWTP))</f>
        <v>-30.49091737561972</v>
      </c>
      <c r="AI34" s="90">
        <f>(1/UIpct)*((blpkm*IFaf*(AF!AI34*AI$2-AF!$D34*$D$2)+blpkmrtf*IFrtf*(RTF!AI34*AI$4-RTF!$D34*$D$4))*IF(WT="WTA",shortWTA,shortWTP)+(blpkm*IFaf*(AF!AI34*(1-AI$2)-AF!$D34*(1-$D$2))+blpkmrtf*IFrtf*(RTF!AI34*(1-AI$4)-RTF!$D34*(1-$D$4)))*IF(WT="WTA",longWTA,longWTP))</f>
        <v>-31.18964428913489</v>
      </c>
      <c r="AJ34" s="90">
        <f>(1/UIpct)*((blpkm*IFaf*(AF!AJ34*AJ$2-AF!$D34*$D$2)+blpkmrtf*IFrtf*(RTF!AJ34*AJ$4-RTF!$D34*$D$4))*IF(WT="WTA",shortWTA,shortWTP)+(blpkm*IFaf*(AF!AJ34*(1-AJ$2)-AF!$D34*(1-$D$2))+blpkmrtf*IFrtf*(RTF!AJ34*(1-AJ$4)-RTF!$D34*(1-$D$4)))*IF(WT="WTA",longWTA,longWTP))</f>
        <v>-31.813027009386719</v>
      </c>
      <c r="AK34" s="90">
        <f>(1/UIpct)*((blpkm*IFaf*(AF!AK34*AK$2-AF!$D34*$D$2)+blpkmrtf*IFrtf*(RTF!AK34*AK$4-RTF!$D34*$D$4))*IF(WT="WTA",shortWTA,shortWTP)+(blpkm*IFaf*(AF!AK34*(1-AK$2)-AF!$D34*(1-$D$2))+blpkmrtf*IFrtf*(RTF!AK34*(1-AK$4)-RTF!$D34*(1-$D$4)))*IF(WT="WTA",longWTA,longWTP))</f>
        <v>-32.369411480012253</v>
      </c>
      <c r="AL34" s="90">
        <f>(1/UIpct)*((blpkm*IFaf*(AF!AL34*AL$2-AF!$D34*$D$2)+blpkmrtf*IFrtf*(RTF!AL34*AL$4-RTF!$D34*$D$4))*IF(WT="WTA",shortWTA,shortWTP)+(blpkm*IFaf*(AF!AL34*(1-AL$2)-AF!$D34*(1-$D$2))+blpkmrtf*IFrtf*(RTF!AL34*(1-AL$4)-RTF!$D34*(1-$D$4)))*IF(WT="WTA",longWTA,longWTP))</f>
        <v>-29.708190801026372</v>
      </c>
      <c r="AM34" s="90">
        <f>(1/UIpct)*((blpkm*IFaf*(AF!AM34*AM$2-AF!$D34*$D$2)+blpkmrtf*IFrtf*(RTF!AM34*AM$4-RTF!$D34*$D$4))*IF(WT="WTA",shortWTA,shortWTP)+(blpkm*IFaf*(AF!AM34*(1-AM$2)-AF!$D34*(1-$D$2))+blpkmrtf*IFrtf*(RTF!AM34*(1-AM$4)-RTF!$D34*(1-$D$4)))*IF(WT="WTA",longWTA,longWTP))</f>
        <v>-28.833229076686536</v>
      </c>
      <c r="AN34" s="90">
        <f>(1/UIpct)*((blpkm*IFaf*(AF!AN34*AN$2-AF!$D34*$D$2)+blpkmrtf*IFrtf*(RTF!AN34*AN$4-RTF!$D34*$D$4))*IF(WT="WTA",shortWTA,shortWTP)+(blpkm*IFaf*(AF!AN34*(1-AN$2)-AF!$D34*(1-$D$2))+blpkmrtf*IFrtf*(RTF!AN34*(1-AN$4)-RTF!$D34*(1-$D$4)))*IF(WT="WTA",longWTA,longWTP))</f>
        <v>-30.49091737561972</v>
      </c>
      <c r="AO34" s="90">
        <f>(1/UIpct)*((blpkm*IFaf*(AF!AO34*AO$2-AF!$D34*$D$2)+blpkmrtf*IFrtf*(RTF!AO34*AO$4-RTF!$D34*$D$4))*IF(WT="WTA",shortWTA,shortWTP)+(blpkm*IFaf*(AF!AO34*(1-AO$2)-AF!$D34*(1-$D$2))+blpkmrtf*IFrtf*(RTF!AO34*(1-AO$4)-RTF!$D34*(1-$D$4)))*IF(WT="WTA",longWTA,longWTP))</f>
        <v>-31.18964428913489</v>
      </c>
      <c r="AP34" s="90">
        <f>(1/UIpct)*((blpkm*IFaf*(AF!AP34*AP$2-AF!$D34*$D$2)+blpkmrtf*IFrtf*(RTF!AP34*AP$4-RTF!$D34*$D$4))*IF(WT="WTA",shortWTA,shortWTP)+(blpkm*IFaf*(AF!AP34*(1-AP$2)-AF!$D34*(1-$D$2))+blpkmrtf*IFrtf*(RTF!AP34*(1-AP$4)-RTF!$D34*(1-$D$4)))*IF(WT="WTA",longWTA,longWTP))</f>
        <v>-31.813027009386719</v>
      </c>
      <c r="AQ34" s="90">
        <f>(1/UIpct)*((blpkm*IFaf*(AF!AQ34*AQ$2-AF!$D34*$D$2)+blpkmrtf*IFrtf*(RTF!AQ34*AQ$4-RTF!$D34*$D$4))*IF(WT="WTA",shortWTA,shortWTP)+(blpkm*IFaf*(AF!AQ34*(1-AQ$2)-AF!$D34*(1-$D$2))+blpkmrtf*IFrtf*(RTF!AQ34*(1-AQ$4)-RTF!$D34*(1-$D$4)))*IF(WT="WTA",longWTA,longWTP))</f>
        <v>-32.369411480012253</v>
      </c>
      <c r="AR34" s="90">
        <f>(1/UIpct)*((blpkm*IFaf*(AF!AR34*AR$2-AF!$D34*$D$2)+blpkmrtf*IFrtf*(RTF!AR34*AR$4-RTF!$D34*$D$4))*IF(WT="WTA",shortWTA,shortWTP)+(blpkm*IFaf*(AF!AR34*(1-AR$2)-AF!$D34*(1-$D$2))+blpkmrtf*IFrtf*(RTF!AR34*(1-AR$4)-RTF!$D34*(1-$D$4)))*IF(WT="WTA",longWTA,longWTP))</f>
        <v>-29.708190801026372</v>
      </c>
      <c r="AS34" s="90">
        <f>(1/UIpct)*((blpkm*IFaf*(AF!AS34*AS$2-AF!$D34*$D$2)+blpkmrtf*IFrtf*(RTF!AS34*AS$4-RTF!$D34*$D$4))*IF(WT="WTA",shortWTA,shortWTP)+(blpkm*IFaf*(AF!AS34*(1-AS$2)-AF!$D34*(1-$D$2))+blpkmrtf*IFrtf*(RTF!AS34*(1-AS$4)-RTF!$D34*(1-$D$4)))*IF(WT="WTA",longWTA,longWTP))</f>
        <v>-28.833229076686536</v>
      </c>
      <c r="AT34" s="90">
        <f>(1/UIpct)*((blpkm*IFaf*(AF!AT34*AT$2-AF!$D34*$D$2)+blpkmrtf*IFrtf*(RTF!AT34*AT$4-RTF!$D34*$D$4))*IF(WT="WTA",shortWTA,shortWTP)+(blpkm*IFaf*(AF!AT34*(1-AT$2)-AF!$D34*(1-$D$2))+blpkmrtf*IFrtf*(RTF!AT34*(1-AT$4)-RTF!$D34*(1-$D$4)))*IF(WT="WTA",longWTA,longWTP))</f>
        <v>-30.49091737561972</v>
      </c>
      <c r="AU34" s="91" t="s">
        <v>78</v>
      </c>
      <c r="AV34" s="91"/>
      <c r="AW34" s="91"/>
    </row>
    <row r="35" spans="1:49" s="89" customFormat="1" x14ac:dyDescent="0.25">
      <c r="A35" s="91">
        <f>social_cost!A35</f>
        <v>300</v>
      </c>
      <c r="B35" s="94">
        <f>social_cost!B35</f>
        <v>791.44608352746627</v>
      </c>
      <c r="C35" s="95">
        <f>social_cost!C35</f>
        <v>68.625</v>
      </c>
      <c r="D35" s="90">
        <f>(1/UIpct)*((blpkm*IFaf*(AF!D35*D$2-AF!$D35*$D$2)+blpkmrtf*IFrtf*(RTF!D35*D$4-RTF!$D35*$D$4))*IF(WT="WTA",shortWTA,shortWTP)+(blpkm*IFaf*(AF!D35*(1-D$2)-AF!$D35*(1-$D$2))+blpkmrtf*IFrtf*(RTF!D35*(1-D$4)-RTF!$D35*(1-$D$4)))*IF(WT="WTA",longWTA,longWTP))</f>
        <v>0</v>
      </c>
      <c r="E35" s="90">
        <f>(1/UIpct)*((blpkm*IFaf*(AF!E35*E$2-AF!$D35*$D$2)+blpkmrtf*IFrtf*(RTF!E35*E$4-RTF!$D35*$D$4))*IF(WT="WTA",shortWTA,shortWTP)+(blpkm*IFaf*(AF!E35*(1-E$2)-AF!$D35*(1-$D$2))+blpkmrtf*IFrtf*(RTF!E35*(1-E$4)-RTF!$D35*(1-$D$4)))*IF(WT="WTA",longWTA,longWTP))</f>
        <v>-0.69872691351516514</v>
      </c>
      <c r="F35" s="90">
        <f>(1/UIpct)*((blpkm*IFaf*(AF!F35*F$2-AF!$D35*$D$2)+blpkmrtf*IFrtf*(RTF!F35*F$4-RTF!$D35*$D$4))*IF(WT="WTA",shortWTA,shortWTP)+(blpkm*IFaf*(AF!F35*(1-F$2)-AF!$D35*(1-$D$2))+blpkmrtf*IFrtf*(RTF!F35*(1-F$4)-RTF!$D35*(1-$D$4)))*IF(WT="WTA",longWTA,longWTP))</f>
        <v>-1.3221096337669964</v>
      </c>
      <c r="G35" s="90">
        <f>(1/UIpct)*((blpkm*IFaf*(AF!G35*G$2-AF!$D35*$D$2)+blpkmrtf*IFrtf*(RTF!G35*G$4-RTF!$D35*$D$4))*IF(WT="WTA",shortWTA,shortWTP)+(blpkm*IFaf*(AF!G35*(1-G$2)-AF!$D35*(1-$D$2))+blpkmrtf*IFrtf*(RTF!G35*(1-G$4)-RTF!$D35*(1-$D$4)))*IF(WT="WTA",longWTA,longWTP))</f>
        <v>-1.8784941043925265</v>
      </c>
      <c r="H35" s="90">
        <f>(1/UIpct)*((blpkm*IFaf*(AF!H35*H$2-AF!$D35*$D$2)+blpkmrtf*IFrtf*(RTF!H35*H$4-RTF!$D35*$D$4))*IF(WT="WTA",shortWTA,shortWTP)+(blpkm*IFaf*(AF!H35*(1-H$2)-AF!$D35*(1-$D$2))+blpkmrtf*IFrtf*(RTF!H35*(1-H$4)-RTF!$D35*(1-$D$4)))*IF(WT="WTA",longWTA,longWTP))</f>
        <v>0.78272657459334749</v>
      </c>
      <c r="I35" s="90">
        <f>(1/UIpct)*((blpkm*IFaf*(AF!I35*I$2-AF!$D35*$D$2)+blpkmrtf*IFrtf*(RTF!I35*I$4-RTF!$D35*$D$4))*IF(WT="WTA",shortWTA,shortWTP)+(blpkm*IFaf*(AF!I35*(1-I$2)-AF!$D35*(1-$D$2))+blpkmrtf*IFrtf*(RTF!I35*(1-I$4)-RTF!$D35*(1-$D$4)))*IF(WT="WTA",longWTA,longWTP))</f>
        <v>1.6576882989331914</v>
      </c>
      <c r="J35" s="90">
        <f>(1/UIpct)*((blpkm*IFaf*(AF!J35*J$2-AF!$D35*$D$2)+blpkmrtf*IFrtf*(RTF!J35*J$4-RTF!$D35*$D$4))*IF(WT="WTA",shortWTA,shortWTP)+(blpkm*IFaf*(AF!J35*(1-J$2)-AF!$D35*(1-$D$2))+blpkmrtf*IFrtf*(RTF!J35*(1-J$4)-RTF!$D35*(1-$D$4)))*IF(WT="WTA",longWTA,longWTP))</f>
        <v>2.6312202719180493</v>
      </c>
      <c r="K35" s="90">
        <f>(1/UIpct)*((blpkm*IFaf*(AF!K35*K$2-AF!$D35*$D$2)+blpkmrtf*IFrtf*(RTF!K35*K$4-RTF!$D35*$D$4))*IF(WT="WTA",shortWTA,shortWTP)+(blpkm*IFaf*(AF!K35*(1-K$2)-AF!$D35*(1-$D$2))+blpkmrtf*IFrtf*(RTF!K35*(1-K$4)-RTF!$D35*(1-$D$4)))*IF(WT="WTA",longWTA,longWTP))</f>
        <v>28.114127722703188</v>
      </c>
      <c r="L35" s="90">
        <f>(1/UIpct)*((blpkm*IFaf*(AF!L35*L$2-AF!$D35*$D$2)+blpkmrtf*IFrtf*(RTF!L35*L$4-RTF!$D35*$D$4))*IF(WT="WTA",shortWTA,shortWTP)+(blpkm*IFaf*(AF!L35*(1-L$2)-AF!$D35*(1-$D$2))+blpkmrtf*IFrtf*(RTF!L35*(1-L$4)-RTF!$D35*(1-$D$4)))*IF(WT="WTA",longWTA,longWTP))</f>
        <v>26.208524398238996</v>
      </c>
      <c r="M35" s="90">
        <f>(1/UIpct)*((blpkm*IFaf*(AF!M35*M$2-AF!$D35*$D$2)+blpkmrtf*IFrtf*(RTF!M35*M$4-RTF!$D35*$D$4))*IF(WT="WTA",shortWTA,shortWTP)+(blpkm*IFaf*(AF!M35*(1-M$2)-AF!$D35*(1-$D$2))+blpkmrtf*IFrtf*(RTF!M35*(1-M$4)-RTF!$D35*(1-$D$4)))*IF(WT="WTA",longWTA,longWTP))</f>
        <v>24.669680543806109</v>
      </c>
      <c r="N35" s="90">
        <f>(1/UIpct)*((blpkm*IFaf*(AF!N35*N$2-AF!$D35*$D$2)+blpkmrtf*IFrtf*(RTF!N35*N$4-RTF!$D35*$D$4))*IF(WT="WTA",shortWTA,shortWTP)+(blpkm*IFaf*(AF!N35*(1-N$2)-AF!$D35*(1-$D$2))+blpkmrtf*IFrtf*(RTF!N35*(1-N$4)-RTF!$D35*(1-$D$4)))*IF(WT="WTA",longWTA,longWTP))</f>
        <v>33.477195700637999</v>
      </c>
      <c r="O35" s="90">
        <f>(1/UIpct)*((blpkm*IFaf*(AF!O35*O$2-AF!$D35*$D$2)+blpkmrtf*IFrtf*(RTF!O35*O$4-RTF!$D35*$D$4))*IF(WT="WTA",shortWTA,shortWTP)+(blpkm*IFaf*(AF!O35*(1-O$2)-AF!$D35*(1-$D$2))+blpkmrtf*IFrtf*(RTF!O35*(1-O$4)-RTF!$D35*(1-$D$4)))*IF(WT="WTA",longWTA,longWTP))</f>
        <v>37.256377389591655</v>
      </c>
      <c r="P35" s="90">
        <f>(1/UIpct)*((blpkm*IFaf*(AF!P35*P$2-AF!$D35*$D$2)+blpkmrtf*IFrtf*(RTF!P35*P$4-RTF!$D35*$D$4))*IF(WT="WTA",shortWTA,shortWTP)+(blpkm*IFaf*(AF!P35*(1-P$2)-AF!$D35*(1-$D$2))+blpkmrtf*IFrtf*(RTF!P35*(1-P$4)-RTF!$D35*(1-$D$4)))*IF(WT="WTA",longWTA,longWTP))</f>
        <v>30.49091737561972</v>
      </c>
      <c r="Q35" s="90">
        <f>(1/UIpct)*((blpkm*IFaf*(AF!Q35*Q$2-AF!$D35*$D$2)+blpkmrtf*IFrtf*(RTF!Q35*Q$4-RTF!$D35*$D$4))*IF(WT="WTA",shortWTA,shortWTP)+(blpkm*IFaf*(AF!Q35*(1-Q$2)-AF!$D35*(1-$D$2))+blpkmrtf*IFrtf*(RTF!Q35*(1-Q$4)-RTF!$D35*(1-$D$4)))*IF(WT="WTA",longWTA,longWTP))</f>
        <v>28.114127722703188</v>
      </c>
      <c r="R35" s="90">
        <f>(1/UIpct)*((blpkm*IFaf*(AF!R35*R$2-AF!$D35*$D$2)+blpkmrtf*IFrtf*(RTF!R35*R$4-RTF!$D35*$D$4))*IF(WT="WTA",shortWTA,shortWTP)+(blpkm*IFaf*(AF!R35*(1-R$2)-AF!$D35*(1-$D$2))+blpkmrtf*IFrtf*(RTF!R35*(1-R$4)-RTF!$D35*(1-$D$4)))*IF(WT="WTA",longWTA,longWTP))</f>
        <v>26.208524398238996</v>
      </c>
      <c r="S35" s="90">
        <f>(1/UIpct)*((blpkm*IFaf*(AF!S35*S$2-AF!$D35*$D$2)+blpkmrtf*IFrtf*(RTF!S35*S$4-RTF!$D35*$D$4))*IF(WT="WTA",shortWTA,shortWTP)+(blpkm*IFaf*(AF!S35*(1-S$2)-AF!$D35*(1-$D$2))+blpkmrtf*IFrtf*(RTF!S35*(1-S$4)-RTF!$D35*(1-$D$4)))*IF(WT="WTA",longWTA,longWTP))</f>
        <v>24.669680543806109</v>
      </c>
      <c r="T35" s="90">
        <f>(1/UIpct)*((blpkm*IFaf*(AF!T35*T$2-AF!$D35*$D$2)+blpkmrtf*IFrtf*(RTF!T35*T$4-RTF!$D35*$D$4))*IF(WT="WTA",shortWTA,shortWTP)+(blpkm*IFaf*(AF!T35*(1-T$2)-AF!$D35*(1-$D$2))+blpkmrtf*IFrtf*(RTF!T35*(1-T$4)-RTF!$D35*(1-$D$4)))*IF(WT="WTA",longWTA,longWTP))</f>
        <v>33.477195700637999</v>
      </c>
      <c r="U35" s="90">
        <f>(1/UIpct)*((blpkm*IFaf*(AF!U35*U$2-AF!$D35*$D$2)+blpkmrtf*IFrtf*(RTF!U35*U$4-RTF!$D35*$D$4))*IF(WT="WTA",shortWTA,shortWTP)+(blpkm*IFaf*(AF!U35*(1-U$2)-AF!$D35*(1-$D$2))+blpkmrtf*IFrtf*(RTF!U35*(1-U$4)-RTF!$D35*(1-$D$4)))*IF(WT="WTA",longWTA,longWTP))</f>
        <v>37.256377389591655</v>
      </c>
      <c r="V35" s="90">
        <f>(1/UIpct)*((blpkm*IFaf*(AF!V35*V$2-AF!$D35*$D$2)+blpkmrtf*IFrtf*(RTF!V35*V$4-RTF!$D35*$D$4))*IF(WT="WTA",shortWTA,shortWTP)+(blpkm*IFaf*(AF!V35*(1-V$2)-AF!$D35*(1-$D$2))+blpkmrtf*IFrtf*(RTF!V35*(1-V$4)-RTF!$D35*(1-$D$4)))*IF(WT="WTA",longWTA,longWTP))</f>
        <v>30.49091737561972</v>
      </c>
      <c r="W35" s="90">
        <f>(1/UIpct)*((blpkm*IFaf*(AF!W35*W$2-AF!$D35*$D$2)+blpkmrtf*IFrtf*(RTF!W35*W$4-RTF!$D35*$D$4))*IF(WT="WTA",shortWTA,shortWTP)+(blpkm*IFaf*(AF!W35*(1-W$2)-AF!$D35*(1-$D$2))+blpkmrtf*IFrtf*(RTF!W35*(1-W$4)-RTF!$D35*(1-$D$4)))*IF(WT="WTA",longWTA,longWTP))</f>
        <v>28.114127722703188</v>
      </c>
      <c r="X35" s="90">
        <f>(1/UIpct)*((blpkm*IFaf*(AF!X35*X$2-AF!$D35*$D$2)+blpkmrtf*IFrtf*(RTF!X35*X$4-RTF!$D35*$D$4))*IF(WT="WTA",shortWTA,shortWTP)+(blpkm*IFaf*(AF!X35*(1-X$2)-AF!$D35*(1-$D$2))+blpkmrtf*IFrtf*(RTF!X35*(1-X$4)-RTF!$D35*(1-$D$4)))*IF(WT="WTA",longWTA,longWTP))</f>
        <v>26.208524398238996</v>
      </c>
      <c r="Y35" s="90">
        <f>(1/UIpct)*((blpkm*IFaf*(AF!Y35*Y$2-AF!$D35*$D$2)+blpkmrtf*IFrtf*(RTF!Y35*Y$4-RTF!$D35*$D$4))*IF(WT="WTA",shortWTA,shortWTP)+(blpkm*IFaf*(AF!Y35*(1-Y$2)-AF!$D35*(1-$D$2))+blpkmrtf*IFrtf*(RTF!Y35*(1-Y$4)-RTF!$D35*(1-$D$4)))*IF(WT="WTA",longWTA,longWTP))</f>
        <v>24.669680543806109</v>
      </c>
      <c r="Z35" s="90">
        <f>(1/UIpct)*((blpkm*IFaf*(AF!Z35*Z$2-AF!$D35*$D$2)+blpkmrtf*IFrtf*(RTF!Z35*Z$4-RTF!$D35*$D$4))*IF(WT="WTA",shortWTA,shortWTP)+(blpkm*IFaf*(AF!Z35*(1-Z$2)-AF!$D35*(1-$D$2))+blpkmrtf*IFrtf*(RTF!Z35*(1-Z$4)-RTF!$D35*(1-$D$4)))*IF(WT="WTA",longWTA,longWTP))</f>
        <v>33.477195700637999</v>
      </c>
      <c r="AA35" s="90">
        <f>(1/UIpct)*((blpkm*IFaf*(AF!AA35*AA$2-AF!$D35*$D$2)+blpkmrtf*IFrtf*(RTF!AA35*AA$4-RTF!$D35*$D$4))*IF(WT="WTA",shortWTA,shortWTP)+(blpkm*IFaf*(AF!AA35*(1-AA$2)-AF!$D35*(1-$D$2))+blpkmrtf*IFrtf*(RTF!AA35*(1-AA$4)-RTF!$D35*(1-$D$4)))*IF(WT="WTA",longWTA,longWTP))</f>
        <v>37.256377389591655</v>
      </c>
      <c r="AB35" s="90">
        <f>(1/UIpct)*((blpkm*IFaf*(AF!AB35*AB$2-AF!$D35*$D$2)+blpkmrtf*IFrtf*(RTF!AB35*AB$4-RTF!$D35*$D$4))*IF(WT="WTA",shortWTA,shortWTP)+(blpkm*IFaf*(AF!AB35*(1-AB$2)-AF!$D35*(1-$D$2))+blpkmrtf*IFrtf*(RTF!AB35*(1-AB$4)-RTF!$D35*(1-$D$4)))*IF(WT="WTA",longWTA,longWTP))</f>
        <v>30.49091737561972</v>
      </c>
      <c r="AC35" s="90">
        <f>(1/UIpct)*((blpkm*IFaf*(AF!AC35*AC$2-AF!$D35*$D$2)+blpkmrtf*IFrtf*(RTF!AC35*AC$4-RTF!$D35*$D$4))*IF(WT="WTA",shortWTA,shortWTP)+(blpkm*IFaf*(AF!AC35*(1-AC$2)-AF!$D35*(1-$D$2))+blpkmrtf*IFrtf*(RTF!AC35*(1-AC$4)-RTF!$D35*(1-$D$4)))*IF(WT="WTA",longWTA,longWTP))</f>
        <v>-0.69872691351516514</v>
      </c>
      <c r="AD35" s="90">
        <f>(1/UIpct)*((blpkm*IFaf*(AF!AD35*AD$2-AF!$D35*$D$2)+blpkmrtf*IFrtf*(RTF!AD35*AD$4-RTF!$D35*$D$4))*IF(WT="WTA",shortWTA,shortWTP)+(blpkm*IFaf*(AF!AD35*(1-AD$2)-AF!$D35*(1-$D$2))+blpkmrtf*IFrtf*(RTF!AD35*(1-AD$4)-RTF!$D35*(1-$D$4)))*IF(WT="WTA",longWTA,longWTP))</f>
        <v>-1.3221096337669964</v>
      </c>
      <c r="AE35" s="90">
        <f>(1/UIpct)*((blpkm*IFaf*(AF!AE35*AE$2-AF!$D35*$D$2)+blpkmrtf*IFrtf*(RTF!AE35*AE$4-RTF!$D35*$D$4))*IF(WT="WTA",shortWTA,shortWTP)+(blpkm*IFaf*(AF!AE35*(1-AE$2)-AF!$D35*(1-$D$2))+blpkmrtf*IFrtf*(RTF!AE35*(1-AE$4)-RTF!$D35*(1-$D$4)))*IF(WT="WTA",longWTA,longWTP))</f>
        <v>-1.8784941043925265</v>
      </c>
      <c r="AF35" s="90">
        <f>(1/UIpct)*((blpkm*IFaf*(AF!AF35*AF$2-AF!$D35*$D$2)+blpkmrtf*IFrtf*(RTF!AF35*AF$4-RTF!$D35*$D$4))*IF(WT="WTA",shortWTA,shortWTP)+(blpkm*IFaf*(AF!AF35*(1-AF$2)-AF!$D35*(1-$D$2))+blpkmrtf*IFrtf*(RTF!AF35*(1-AF$4)-RTF!$D35*(1-$D$4)))*IF(WT="WTA",longWTA,longWTP))</f>
        <v>0.78272657459334749</v>
      </c>
      <c r="AG35" s="90">
        <f>(1/UIpct)*((blpkm*IFaf*(AF!AG35*AG$2-AF!$D35*$D$2)+blpkmrtf*IFrtf*(RTF!AG35*AG$4-RTF!$D35*$D$4))*IF(WT="WTA",shortWTA,shortWTP)+(blpkm*IFaf*(AF!AG35*(1-AG$2)-AF!$D35*(1-$D$2))+blpkmrtf*IFrtf*(RTF!AG35*(1-AG$4)-RTF!$D35*(1-$D$4)))*IF(WT="WTA",longWTA,longWTP))</f>
        <v>1.6576882989331914</v>
      </c>
      <c r="AH35" s="90">
        <f>(1/UIpct)*((blpkm*IFaf*(AF!AH35*AH$2-AF!$D35*$D$2)+blpkmrtf*IFrtf*(RTF!AH35*AH$4-RTF!$D35*$D$4))*IF(WT="WTA",shortWTA,shortWTP)+(blpkm*IFaf*(AF!AH35*(1-AH$2)-AF!$D35*(1-$D$2))+blpkmrtf*IFrtf*(RTF!AH35*(1-AH$4)-RTF!$D35*(1-$D$4)))*IF(WT="WTA",longWTA,longWTP))</f>
        <v>0</v>
      </c>
      <c r="AI35" s="90">
        <f>(1/UIpct)*((blpkm*IFaf*(AF!AI35*AI$2-AF!$D35*$D$2)+blpkmrtf*IFrtf*(RTF!AI35*AI$4-RTF!$D35*$D$4))*IF(WT="WTA",shortWTA,shortWTP)+(blpkm*IFaf*(AF!AI35*(1-AI$2)-AF!$D35*(1-$D$2))+blpkmrtf*IFrtf*(RTF!AI35*(1-AI$4)-RTF!$D35*(1-$D$4)))*IF(WT="WTA",longWTA,longWTP))</f>
        <v>-0.69872691351516514</v>
      </c>
      <c r="AJ35" s="90">
        <f>(1/UIpct)*((blpkm*IFaf*(AF!AJ35*AJ$2-AF!$D35*$D$2)+blpkmrtf*IFrtf*(RTF!AJ35*AJ$4-RTF!$D35*$D$4))*IF(WT="WTA",shortWTA,shortWTP)+(blpkm*IFaf*(AF!AJ35*(1-AJ$2)-AF!$D35*(1-$D$2))+blpkmrtf*IFrtf*(RTF!AJ35*(1-AJ$4)-RTF!$D35*(1-$D$4)))*IF(WT="WTA",longWTA,longWTP))</f>
        <v>-1.3221096337669964</v>
      </c>
      <c r="AK35" s="90">
        <f>(1/UIpct)*((blpkm*IFaf*(AF!AK35*AK$2-AF!$D35*$D$2)+blpkmrtf*IFrtf*(RTF!AK35*AK$4-RTF!$D35*$D$4))*IF(WT="WTA",shortWTA,shortWTP)+(blpkm*IFaf*(AF!AK35*(1-AK$2)-AF!$D35*(1-$D$2))+blpkmrtf*IFrtf*(RTF!AK35*(1-AK$4)-RTF!$D35*(1-$D$4)))*IF(WT="WTA",longWTA,longWTP))</f>
        <v>-1.8784941043925265</v>
      </c>
      <c r="AL35" s="90">
        <f>(1/UIpct)*((blpkm*IFaf*(AF!AL35*AL$2-AF!$D35*$D$2)+blpkmrtf*IFrtf*(RTF!AL35*AL$4-RTF!$D35*$D$4))*IF(WT="WTA",shortWTA,shortWTP)+(blpkm*IFaf*(AF!AL35*(1-AL$2)-AF!$D35*(1-$D$2))+blpkmrtf*IFrtf*(RTF!AL35*(1-AL$4)-RTF!$D35*(1-$D$4)))*IF(WT="WTA",longWTA,longWTP))</f>
        <v>0.78272657459334749</v>
      </c>
      <c r="AM35" s="90">
        <f>(1/UIpct)*((blpkm*IFaf*(AF!AM35*AM$2-AF!$D35*$D$2)+blpkmrtf*IFrtf*(RTF!AM35*AM$4-RTF!$D35*$D$4))*IF(WT="WTA",shortWTA,shortWTP)+(blpkm*IFaf*(AF!AM35*(1-AM$2)-AF!$D35*(1-$D$2))+blpkmrtf*IFrtf*(RTF!AM35*(1-AM$4)-RTF!$D35*(1-$D$4)))*IF(WT="WTA",longWTA,longWTP))</f>
        <v>1.6576882989331914</v>
      </c>
      <c r="AN35" s="90">
        <f>(1/UIpct)*((blpkm*IFaf*(AF!AN35*AN$2-AF!$D35*$D$2)+blpkmrtf*IFrtf*(RTF!AN35*AN$4-RTF!$D35*$D$4))*IF(WT="WTA",shortWTA,shortWTP)+(blpkm*IFaf*(AF!AN35*(1-AN$2)-AF!$D35*(1-$D$2))+blpkmrtf*IFrtf*(RTF!AN35*(1-AN$4)-RTF!$D35*(1-$D$4)))*IF(WT="WTA",longWTA,longWTP))</f>
        <v>0</v>
      </c>
      <c r="AO35" s="90">
        <f>(1/UIpct)*((blpkm*IFaf*(AF!AO35*AO$2-AF!$D35*$D$2)+blpkmrtf*IFrtf*(RTF!AO35*AO$4-RTF!$D35*$D$4))*IF(WT="WTA",shortWTA,shortWTP)+(blpkm*IFaf*(AF!AO35*(1-AO$2)-AF!$D35*(1-$D$2))+blpkmrtf*IFrtf*(RTF!AO35*(1-AO$4)-RTF!$D35*(1-$D$4)))*IF(WT="WTA",longWTA,longWTP))</f>
        <v>-0.69872691351516514</v>
      </c>
      <c r="AP35" s="90">
        <f>(1/UIpct)*((blpkm*IFaf*(AF!AP35*AP$2-AF!$D35*$D$2)+blpkmrtf*IFrtf*(RTF!AP35*AP$4-RTF!$D35*$D$4))*IF(WT="WTA",shortWTA,shortWTP)+(blpkm*IFaf*(AF!AP35*(1-AP$2)-AF!$D35*(1-$D$2))+blpkmrtf*IFrtf*(RTF!AP35*(1-AP$4)-RTF!$D35*(1-$D$4)))*IF(WT="WTA",longWTA,longWTP))</f>
        <v>-1.3221096337669964</v>
      </c>
      <c r="AQ35" s="90">
        <f>(1/UIpct)*((blpkm*IFaf*(AF!AQ35*AQ$2-AF!$D35*$D$2)+blpkmrtf*IFrtf*(RTF!AQ35*AQ$4-RTF!$D35*$D$4))*IF(WT="WTA",shortWTA,shortWTP)+(blpkm*IFaf*(AF!AQ35*(1-AQ$2)-AF!$D35*(1-$D$2))+blpkmrtf*IFrtf*(RTF!AQ35*(1-AQ$4)-RTF!$D35*(1-$D$4)))*IF(WT="WTA",longWTA,longWTP))</f>
        <v>-1.8784941043925265</v>
      </c>
      <c r="AR35" s="90">
        <f>(1/UIpct)*((blpkm*IFaf*(AF!AR35*AR$2-AF!$D35*$D$2)+blpkmrtf*IFrtf*(RTF!AR35*AR$4-RTF!$D35*$D$4))*IF(WT="WTA",shortWTA,shortWTP)+(blpkm*IFaf*(AF!AR35*(1-AR$2)-AF!$D35*(1-$D$2))+blpkmrtf*IFrtf*(RTF!AR35*(1-AR$4)-RTF!$D35*(1-$D$4)))*IF(WT="WTA",longWTA,longWTP))</f>
        <v>0.78272657459334749</v>
      </c>
      <c r="AS35" s="90">
        <f>(1/UIpct)*((blpkm*IFaf*(AF!AS35*AS$2-AF!$D35*$D$2)+blpkmrtf*IFrtf*(RTF!AS35*AS$4-RTF!$D35*$D$4))*IF(WT="WTA",shortWTA,shortWTP)+(blpkm*IFaf*(AF!AS35*(1-AS$2)-AF!$D35*(1-$D$2))+blpkmrtf*IFrtf*(RTF!AS35*(1-AS$4)-RTF!$D35*(1-$D$4)))*IF(WT="WTA",longWTA,longWTP))</f>
        <v>1.6576882989331914</v>
      </c>
      <c r="AT35" s="90">
        <f>(1/UIpct)*((blpkm*IFaf*(AF!AT35*AT$2-AF!$D35*$D$2)+blpkmrtf*IFrtf*(RTF!AT35*AT$4-RTF!$D35*$D$4))*IF(WT="WTA",shortWTA,shortWTP)+(blpkm*IFaf*(AF!AT35*(1-AT$2)-AF!$D35*(1-$D$2))+blpkmrtf*IFrtf*(RTF!AT35*(1-AT$4)-RTF!$D35*(1-$D$4)))*IF(WT="WTA",longWTA,longWTP))</f>
        <v>0</v>
      </c>
      <c r="AU35" s="89" t="s">
        <v>78</v>
      </c>
    </row>
    <row r="36" spans="1:49" x14ac:dyDescent="0.25">
      <c r="A36" s="91">
        <f>social_cost!A36</f>
        <v>315</v>
      </c>
      <c r="B36" s="94">
        <f>social_cost!B36</f>
        <v>14.802664690366782</v>
      </c>
      <c r="C36" s="95">
        <f>social_cost!C36</f>
        <v>75.65906249999999</v>
      </c>
      <c r="D36" s="90">
        <f>(1/UIpct)*((blpkm*IFaf*(AF!D36*D$2-AF!$D36*$D$2)+blpkmrtf*IFrtf*(RTF!D36*D$4-RTF!$D36*$D$4))*IF(WT="WTA",shortWTA,shortWTP)+(blpkm*IFaf*(AF!D36*(1-D$2)-AF!$D36*(1-$D$2))+blpkmrtf*IFrtf*(RTF!D36*(1-D$4)-RTF!$D36*(1-$D$4)))*IF(WT="WTA",longWTA,longWTP))</f>
        <v>0</v>
      </c>
      <c r="E36" s="90">
        <f>(1/UIpct)*((blpkm*IFaf*(AF!E36*E$2-AF!$D36*$D$2)+blpkmrtf*IFrtf*(RTF!E36*E$4-RTF!$D36*$D$4))*IF(WT="WTA",shortWTA,shortWTP)+(blpkm*IFaf*(AF!E36*(1-E$2)-AF!$D36*(1-$D$2))+blpkmrtf*IFrtf*(RTF!E36*(1-E$4)-RTF!$D36*(1-$D$4)))*IF(WT="WTA",longWTA,longWTP))</f>
        <v>-0.69872691351516514</v>
      </c>
      <c r="F36" s="90">
        <f>(1/UIpct)*((blpkm*IFaf*(AF!F36*F$2-AF!$D36*$D$2)+blpkmrtf*IFrtf*(RTF!F36*F$4-RTF!$D36*$D$4))*IF(WT="WTA",shortWTA,shortWTP)+(blpkm*IFaf*(AF!F36*(1-F$2)-AF!$D36*(1-$D$2))+blpkmrtf*IFrtf*(RTF!F36*(1-F$4)-RTF!$D36*(1-$D$4)))*IF(WT="WTA",longWTA,longWTP))</f>
        <v>-1.3221096337669964</v>
      </c>
      <c r="G36" s="90">
        <f>(1/UIpct)*((blpkm*IFaf*(AF!G36*G$2-AF!$D36*$D$2)+blpkmrtf*IFrtf*(RTF!G36*G$4-RTF!$D36*$D$4))*IF(WT="WTA",shortWTA,shortWTP)+(blpkm*IFaf*(AF!G36*(1-G$2)-AF!$D36*(1-$D$2))+blpkmrtf*IFrtf*(RTF!G36*(1-G$4)-RTF!$D36*(1-$D$4)))*IF(WT="WTA",longWTA,longWTP))</f>
        <v>-1.8784941043925265</v>
      </c>
      <c r="H36" s="90">
        <f>(1/UIpct)*((blpkm*IFaf*(AF!H36*H$2-AF!$D36*$D$2)+blpkmrtf*IFrtf*(RTF!H36*H$4-RTF!$D36*$D$4))*IF(WT="WTA",shortWTA,shortWTP)+(blpkm*IFaf*(AF!H36*(1-H$2)-AF!$D36*(1-$D$2))+blpkmrtf*IFrtf*(RTF!H36*(1-H$4)-RTF!$D36*(1-$D$4)))*IF(WT="WTA",longWTA,longWTP))</f>
        <v>0.78272657459334749</v>
      </c>
      <c r="I36" s="90">
        <f>(1/UIpct)*((blpkm*IFaf*(AF!I36*I$2-AF!$D36*$D$2)+blpkmrtf*IFrtf*(RTF!I36*I$4-RTF!$D36*$D$4))*IF(WT="WTA",shortWTA,shortWTP)+(blpkm*IFaf*(AF!I36*(1-I$2)-AF!$D36*(1-$D$2))+blpkmrtf*IFrtf*(RTF!I36*(1-I$4)-RTF!$D36*(1-$D$4)))*IF(WT="WTA",longWTA,longWTP))</f>
        <v>1.6576882989331914</v>
      </c>
      <c r="J36" s="90">
        <f>(1/UIpct)*((blpkm*IFaf*(AF!J36*J$2-AF!$D36*$D$2)+blpkmrtf*IFrtf*(RTF!J36*J$4-RTF!$D36*$D$4))*IF(WT="WTA",shortWTA,shortWTP)+(blpkm*IFaf*(AF!J36*(1-J$2)-AF!$D36*(1-$D$2))+blpkmrtf*IFrtf*(RTF!J36*(1-J$4)-RTF!$D36*(1-$D$4)))*IF(WT="WTA",longWTA,longWTP))</f>
        <v>2.6312202719180493</v>
      </c>
      <c r="K36" s="90">
        <f>(1/UIpct)*((blpkm*IFaf*(AF!K36*K$2-AF!$D36*$D$2)+blpkmrtf*IFrtf*(RTF!K36*K$4-RTF!$D36*$D$4))*IF(WT="WTA",shortWTA,shortWTP)+(blpkm*IFaf*(AF!K36*(1-K$2)-AF!$D36*(1-$D$2))+blpkmrtf*IFrtf*(RTF!K36*(1-K$4)-RTF!$D36*(1-$D$4)))*IF(WT="WTA",longWTA,longWTP))</f>
        <v>28.114127722703188</v>
      </c>
      <c r="L36" s="90">
        <f>(1/UIpct)*((blpkm*IFaf*(AF!L36*L$2-AF!$D36*$D$2)+blpkmrtf*IFrtf*(RTF!L36*L$4-RTF!$D36*$D$4))*IF(WT="WTA",shortWTA,shortWTP)+(blpkm*IFaf*(AF!L36*(1-L$2)-AF!$D36*(1-$D$2))+blpkmrtf*IFrtf*(RTF!L36*(1-L$4)-RTF!$D36*(1-$D$4)))*IF(WT="WTA",longWTA,longWTP))</f>
        <v>26.208524398238996</v>
      </c>
      <c r="M36" s="90">
        <f>(1/UIpct)*((blpkm*IFaf*(AF!M36*M$2-AF!$D36*$D$2)+blpkmrtf*IFrtf*(RTF!M36*M$4-RTF!$D36*$D$4))*IF(WT="WTA",shortWTA,shortWTP)+(blpkm*IFaf*(AF!M36*(1-M$2)-AF!$D36*(1-$D$2))+blpkmrtf*IFrtf*(RTF!M36*(1-M$4)-RTF!$D36*(1-$D$4)))*IF(WT="WTA",longWTA,longWTP))</f>
        <v>24.669680543806109</v>
      </c>
      <c r="N36" s="90">
        <f>(1/UIpct)*((blpkm*IFaf*(AF!N36*N$2-AF!$D36*$D$2)+blpkmrtf*IFrtf*(RTF!N36*N$4-RTF!$D36*$D$4))*IF(WT="WTA",shortWTA,shortWTP)+(blpkm*IFaf*(AF!N36*(1-N$2)-AF!$D36*(1-$D$2))+blpkmrtf*IFrtf*(RTF!N36*(1-N$4)-RTF!$D36*(1-$D$4)))*IF(WT="WTA",longWTA,longWTP))</f>
        <v>33.477195700637999</v>
      </c>
      <c r="O36" s="90">
        <f>(1/UIpct)*((blpkm*IFaf*(AF!O36*O$2-AF!$D36*$D$2)+blpkmrtf*IFrtf*(RTF!O36*O$4-RTF!$D36*$D$4))*IF(WT="WTA",shortWTA,shortWTP)+(blpkm*IFaf*(AF!O36*(1-O$2)-AF!$D36*(1-$D$2))+blpkmrtf*IFrtf*(RTF!O36*(1-O$4)-RTF!$D36*(1-$D$4)))*IF(WT="WTA",longWTA,longWTP))</f>
        <v>37.256377389591655</v>
      </c>
      <c r="P36" s="90">
        <f>(1/UIpct)*((blpkm*IFaf*(AF!P36*P$2-AF!$D36*$D$2)+blpkmrtf*IFrtf*(RTF!P36*P$4-RTF!$D36*$D$4))*IF(WT="WTA",shortWTA,shortWTP)+(blpkm*IFaf*(AF!P36*(1-P$2)-AF!$D36*(1-$D$2))+blpkmrtf*IFrtf*(RTF!P36*(1-P$4)-RTF!$D36*(1-$D$4)))*IF(WT="WTA",longWTA,longWTP))</f>
        <v>30.49091737561972</v>
      </c>
      <c r="Q36" s="90">
        <f>(1/UIpct)*((blpkm*IFaf*(AF!Q36*Q$2-AF!$D36*$D$2)+blpkmrtf*IFrtf*(RTF!Q36*Q$4-RTF!$D36*$D$4))*IF(WT="WTA",shortWTA,shortWTP)+(blpkm*IFaf*(AF!Q36*(1-Q$2)-AF!$D36*(1-$D$2))+blpkmrtf*IFrtf*(RTF!Q36*(1-Q$4)-RTF!$D36*(1-$D$4)))*IF(WT="WTA",longWTA,longWTP))</f>
        <v>28.114127722703188</v>
      </c>
      <c r="R36" s="90">
        <f>(1/UIpct)*((blpkm*IFaf*(AF!R36*R$2-AF!$D36*$D$2)+blpkmrtf*IFrtf*(RTF!R36*R$4-RTF!$D36*$D$4))*IF(WT="WTA",shortWTA,shortWTP)+(blpkm*IFaf*(AF!R36*(1-R$2)-AF!$D36*(1-$D$2))+blpkmrtf*IFrtf*(RTF!R36*(1-R$4)-RTF!$D36*(1-$D$4)))*IF(WT="WTA",longWTA,longWTP))</f>
        <v>26.208524398238996</v>
      </c>
      <c r="S36" s="90">
        <f>(1/UIpct)*((blpkm*IFaf*(AF!S36*S$2-AF!$D36*$D$2)+blpkmrtf*IFrtf*(RTF!S36*S$4-RTF!$D36*$D$4))*IF(WT="WTA",shortWTA,shortWTP)+(blpkm*IFaf*(AF!S36*(1-S$2)-AF!$D36*(1-$D$2))+blpkmrtf*IFrtf*(RTF!S36*(1-S$4)-RTF!$D36*(1-$D$4)))*IF(WT="WTA",longWTA,longWTP))</f>
        <v>24.669680543806109</v>
      </c>
      <c r="T36" s="90">
        <f>(1/UIpct)*((blpkm*IFaf*(AF!T36*T$2-AF!$D36*$D$2)+blpkmrtf*IFrtf*(RTF!T36*T$4-RTF!$D36*$D$4))*IF(WT="WTA",shortWTA,shortWTP)+(blpkm*IFaf*(AF!T36*(1-T$2)-AF!$D36*(1-$D$2))+blpkmrtf*IFrtf*(RTF!T36*(1-T$4)-RTF!$D36*(1-$D$4)))*IF(WT="WTA",longWTA,longWTP))</f>
        <v>33.477195700637999</v>
      </c>
      <c r="U36" s="90">
        <f>(1/UIpct)*((blpkm*IFaf*(AF!U36*U$2-AF!$D36*$D$2)+blpkmrtf*IFrtf*(RTF!U36*U$4-RTF!$D36*$D$4))*IF(WT="WTA",shortWTA,shortWTP)+(blpkm*IFaf*(AF!U36*(1-U$2)-AF!$D36*(1-$D$2))+blpkmrtf*IFrtf*(RTF!U36*(1-U$4)-RTF!$D36*(1-$D$4)))*IF(WT="WTA",longWTA,longWTP))</f>
        <v>37.256377389591655</v>
      </c>
      <c r="V36" s="90">
        <f>(1/UIpct)*((blpkm*IFaf*(AF!V36*V$2-AF!$D36*$D$2)+blpkmrtf*IFrtf*(RTF!V36*V$4-RTF!$D36*$D$4))*IF(WT="WTA",shortWTA,shortWTP)+(blpkm*IFaf*(AF!V36*(1-V$2)-AF!$D36*(1-$D$2))+blpkmrtf*IFrtf*(RTF!V36*(1-V$4)-RTF!$D36*(1-$D$4)))*IF(WT="WTA",longWTA,longWTP))</f>
        <v>30.49091737561972</v>
      </c>
      <c r="W36" s="90">
        <f>(1/UIpct)*((blpkm*IFaf*(AF!W36*W$2-AF!$D36*$D$2)+blpkmrtf*IFrtf*(RTF!W36*W$4-RTF!$D36*$D$4))*IF(WT="WTA",shortWTA,shortWTP)+(blpkm*IFaf*(AF!W36*(1-W$2)-AF!$D36*(1-$D$2))+blpkmrtf*IFrtf*(RTF!W36*(1-W$4)-RTF!$D36*(1-$D$4)))*IF(WT="WTA",longWTA,longWTP))</f>
        <v>28.114127722703188</v>
      </c>
      <c r="X36" s="90">
        <f>(1/UIpct)*((blpkm*IFaf*(AF!X36*X$2-AF!$D36*$D$2)+blpkmrtf*IFrtf*(RTF!X36*X$4-RTF!$D36*$D$4))*IF(WT="WTA",shortWTA,shortWTP)+(blpkm*IFaf*(AF!X36*(1-X$2)-AF!$D36*(1-$D$2))+blpkmrtf*IFrtf*(RTF!X36*(1-X$4)-RTF!$D36*(1-$D$4)))*IF(WT="WTA",longWTA,longWTP))</f>
        <v>26.208524398238996</v>
      </c>
      <c r="Y36" s="90">
        <f>(1/UIpct)*((blpkm*IFaf*(AF!Y36*Y$2-AF!$D36*$D$2)+blpkmrtf*IFrtf*(RTF!Y36*Y$4-RTF!$D36*$D$4))*IF(WT="WTA",shortWTA,shortWTP)+(blpkm*IFaf*(AF!Y36*(1-Y$2)-AF!$D36*(1-$D$2))+blpkmrtf*IFrtf*(RTF!Y36*(1-Y$4)-RTF!$D36*(1-$D$4)))*IF(WT="WTA",longWTA,longWTP))</f>
        <v>24.669680543806109</v>
      </c>
      <c r="Z36" s="90">
        <f>(1/UIpct)*((blpkm*IFaf*(AF!Z36*Z$2-AF!$D36*$D$2)+blpkmrtf*IFrtf*(RTF!Z36*Z$4-RTF!$D36*$D$4))*IF(WT="WTA",shortWTA,shortWTP)+(blpkm*IFaf*(AF!Z36*(1-Z$2)-AF!$D36*(1-$D$2))+blpkmrtf*IFrtf*(RTF!Z36*(1-Z$4)-RTF!$D36*(1-$D$4)))*IF(WT="WTA",longWTA,longWTP))</f>
        <v>33.477195700637999</v>
      </c>
      <c r="AA36" s="90">
        <f>(1/UIpct)*((blpkm*IFaf*(AF!AA36*AA$2-AF!$D36*$D$2)+blpkmrtf*IFrtf*(RTF!AA36*AA$4-RTF!$D36*$D$4))*IF(WT="WTA",shortWTA,shortWTP)+(blpkm*IFaf*(AF!AA36*(1-AA$2)-AF!$D36*(1-$D$2))+blpkmrtf*IFrtf*(RTF!AA36*(1-AA$4)-RTF!$D36*(1-$D$4)))*IF(WT="WTA",longWTA,longWTP))</f>
        <v>37.256377389591655</v>
      </c>
      <c r="AB36" s="90">
        <f>(1/UIpct)*((blpkm*IFaf*(AF!AB36*AB$2-AF!$D36*$D$2)+blpkmrtf*IFrtf*(RTF!AB36*AB$4-RTF!$D36*$D$4))*IF(WT="WTA",shortWTA,shortWTP)+(blpkm*IFaf*(AF!AB36*(1-AB$2)-AF!$D36*(1-$D$2))+blpkmrtf*IFrtf*(RTF!AB36*(1-AB$4)-RTF!$D36*(1-$D$4)))*IF(WT="WTA",longWTA,longWTP))</f>
        <v>30.49091737561972</v>
      </c>
      <c r="AC36" s="90">
        <f>(1/UIpct)*((blpkm*IFaf*(AF!AC36*AC$2-AF!$D36*$D$2)+blpkmrtf*IFrtf*(RTF!AC36*AC$4-RTF!$D36*$D$4))*IF(WT="WTA",shortWTA,shortWTP)+(blpkm*IFaf*(AF!AC36*(1-AC$2)-AF!$D36*(1-$D$2))+blpkmrtf*IFrtf*(RTF!AC36*(1-AC$4)-RTF!$D36*(1-$D$4)))*IF(WT="WTA",longWTA,longWTP))</f>
        <v>-0.69872691351516514</v>
      </c>
      <c r="AD36" s="90">
        <f>(1/UIpct)*((blpkm*IFaf*(AF!AD36*AD$2-AF!$D36*$D$2)+blpkmrtf*IFrtf*(RTF!AD36*AD$4-RTF!$D36*$D$4))*IF(WT="WTA",shortWTA,shortWTP)+(blpkm*IFaf*(AF!AD36*(1-AD$2)-AF!$D36*(1-$D$2))+blpkmrtf*IFrtf*(RTF!AD36*(1-AD$4)-RTF!$D36*(1-$D$4)))*IF(WT="WTA",longWTA,longWTP))</f>
        <v>-1.3221096337669964</v>
      </c>
      <c r="AE36" s="90">
        <f>(1/UIpct)*((blpkm*IFaf*(AF!AE36*AE$2-AF!$D36*$D$2)+blpkmrtf*IFrtf*(RTF!AE36*AE$4-RTF!$D36*$D$4))*IF(WT="WTA",shortWTA,shortWTP)+(blpkm*IFaf*(AF!AE36*(1-AE$2)-AF!$D36*(1-$D$2))+blpkmrtf*IFrtf*(RTF!AE36*(1-AE$4)-RTF!$D36*(1-$D$4)))*IF(WT="WTA",longWTA,longWTP))</f>
        <v>-1.8784941043925265</v>
      </c>
      <c r="AF36" s="90">
        <f>(1/UIpct)*((blpkm*IFaf*(AF!AF36*AF$2-AF!$D36*$D$2)+blpkmrtf*IFrtf*(RTF!AF36*AF$4-RTF!$D36*$D$4))*IF(WT="WTA",shortWTA,shortWTP)+(blpkm*IFaf*(AF!AF36*(1-AF$2)-AF!$D36*(1-$D$2))+blpkmrtf*IFrtf*(RTF!AF36*(1-AF$4)-RTF!$D36*(1-$D$4)))*IF(WT="WTA",longWTA,longWTP))</f>
        <v>0.78272657459334749</v>
      </c>
      <c r="AG36" s="90">
        <f>(1/UIpct)*((blpkm*IFaf*(AF!AG36*AG$2-AF!$D36*$D$2)+blpkmrtf*IFrtf*(RTF!AG36*AG$4-RTF!$D36*$D$4))*IF(WT="WTA",shortWTA,shortWTP)+(blpkm*IFaf*(AF!AG36*(1-AG$2)-AF!$D36*(1-$D$2))+blpkmrtf*IFrtf*(RTF!AG36*(1-AG$4)-RTF!$D36*(1-$D$4)))*IF(WT="WTA",longWTA,longWTP))</f>
        <v>1.6576882989331914</v>
      </c>
      <c r="AH36" s="90">
        <f>(1/UIpct)*((blpkm*IFaf*(AF!AH36*AH$2-AF!$D36*$D$2)+blpkmrtf*IFrtf*(RTF!AH36*AH$4-RTF!$D36*$D$4))*IF(WT="WTA",shortWTA,shortWTP)+(blpkm*IFaf*(AF!AH36*(1-AH$2)-AF!$D36*(1-$D$2))+blpkmrtf*IFrtf*(RTF!AH36*(1-AH$4)-RTF!$D36*(1-$D$4)))*IF(WT="WTA",longWTA,longWTP))</f>
        <v>0</v>
      </c>
      <c r="AI36" s="90">
        <f>(1/UIpct)*((blpkm*IFaf*(AF!AI36*AI$2-AF!$D36*$D$2)+blpkmrtf*IFrtf*(RTF!AI36*AI$4-RTF!$D36*$D$4))*IF(WT="WTA",shortWTA,shortWTP)+(blpkm*IFaf*(AF!AI36*(1-AI$2)-AF!$D36*(1-$D$2))+blpkmrtf*IFrtf*(RTF!AI36*(1-AI$4)-RTF!$D36*(1-$D$4)))*IF(WT="WTA",longWTA,longWTP))</f>
        <v>-0.69872691351516514</v>
      </c>
      <c r="AJ36" s="90">
        <f>(1/UIpct)*((blpkm*IFaf*(AF!AJ36*AJ$2-AF!$D36*$D$2)+blpkmrtf*IFrtf*(RTF!AJ36*AJ$4-RTF!$D36*$D$4))*IF(WT="WTA",shortWTA,shortWTP)+(blpkm*IFaf*(AF!AJ36*(1-AJ$2)-AF!$D36*(1-$D$2))+blpkmrtf*IFrtf*(RTF!AJ36*(1-AJ$4)-RTF!$D36*(1-$D$4)))*IF(WT="WTA",longWTA,longWTP))</f>
        <v>-1.3221096337669964</v>
      </c>
      <c r="AK36" s="90">
        <f>(1/UIpct)*((blpkm*IFaf*(AF!AK36*AK$2-AF!$D36*$D$2)+blpkmrtf*IFrtf*(RTF!AK36*AK$4-RTF!$D36*$D$4))*IF(WT="WTA",shortWTA,shortWTP)+(blpkm*IFaf*(AF!AK36*(1-AK$2)-AF!$D36*(1-$D$2))+blpkmrtf*IFrtf*(RTF!AK36*(1-AK$4)-RTF!$D36*(1-$D$4)))*IF(WT="WTA",longWTA,longWTP))</f>
        <v>-1.8784941043925265</v>
      </c>
      <c r="AL36" s="90">
        <f>(1/UIpct)*((blpkm*IFaf*(AF!AL36*AL$2-AF!$D36*$D$2)+blpkmrtf*IFrtf*(RTF!AL36*AL$4-RTF!$D36*$D$4))*IF(WT="WTA",shortWTA,shortWTP)+(blpkm*IFaf*(AF!AL36*(1-AL$2)-AF!$D36*(1-$D$2))+blpkmrtf*IFrtf*(RTF!AL36*(1-AL$4)-RTF!$D36*(1-$D$4)))*IF(WT="WTA",longWTA,longWTP))</f>
        <v>0.78272657459334749</v>
      </c>
      <c r="AM36" s="90">
        <f>(1/UIpct)*((blpkm*IFaf*(AF!AM36*AM$2-AF!$D36*$D$2)+blpkmrtf*IFrtf*(RTF!AM36*AM$4-RTF!$D36*$D$4))*IF(WT="WTA",shortWTA,shortWTP)+(blpkm*IFaf*(AF!AM36*(1-AM$2)-AF!$D36*(1-$D$2))+blpkmrtf*IFrtf*(RTF!AM36*(1-AM$4)-RTF!$D36*(1-$D$4)))*IF(WT="WTA",longWTA,longWTP))</f>
        <v>1.6576882989331914</v>
      </c>
      <c r="AN36" s="90">
        <f>(1/UIpct)*((blpkm*IFaf*(AF!AN36*AN$2-AF!$D36*$D$2)+blpkmrtf*IFrtf*(RTF!AN36*AN$4-RTF!$D36*$D$4))*IF(WT="WTA",shortWTA,shortWTP)+(blpkm*IFaf*(AF!AN36*(1-AN$2)-AF!$D36*(1-$D$2))+blpkmrtf*IFrtf*(RTF!AN36*(1-AN$4)-RTF!$D36*(1-$D$4)))*IF(WT="WTA",longWTA,longWTP))</f>
        <v>0</v>
      </c>
      <c r="AO36" s="90">
        <f>(1/UIpct)*((blpkm*IFaf*(AF!AO36*AO$2-AF!$D36*$D$2)+blpkmrtf*IFrtf*(RTF!AO36*AO$4-RTF!$D36*$D$4))*IF(WT="WTA",shortWTA,shortWTP)+(blpkm*IFaf*(AF!AO36*(1-AO$2)-AF!$D36*(1-$D$2))+blpkmrtf*IFrtf*(RTF!AO36*(1-AO$4)-RTF!$D36*(1-$D$4)))*IF(WT="WTA",longWTA,longWTP))</f>
        <v>-0.69872691351516514</v>
      </c>
      <c r="AP36" s="90">
        <f>(1/UIpct)*((blpkm*IFaf*(AF!AP36*AP$2-AF!$D36*$D$2)+blpkmrtf*IFrtf*(RTF!AP36*AP$4-RTF!$D36*$D$4))*IF(WT="WTA",shortWTA,shortWTP)+(blpkm*IFaf*(AF!AP36*(1-AP$2)-AF!$D36*(1-$D$2))+blpkmrtf*IFrtf*(RTF!AP36*(1-AP$4)-RTF!$D36*(1-$D$4)))*IF(WT="WTA",longWTA,longWTP))</f>
        <v>-1.3221096337669964</v>
      </c>
      <c r="AQ36" s="90">
        <f>(1/UIpct)*((blpkm*IFaf*(AF!AQ36*AQ$2-AF!$D36*$D$2)+blpkmrtf*IFrtf*(RTF!AQ36*AQ$4-RTF!$D36*$D$4))*IF(WT="WTA",shortWTA,shortWTP)+(blpkm*IFaf*(AF!AQ36*(1-AQ$2)-AF!$D36*(1-$D$2))+blpkmrtf*IFrtf*(RTF!AQ36*(1-AQ$4)-RTF!$D36*(1-$D$4)))*IF(WT="WTA",longWTA,longWTP))</f>
        <v>-1.8784941043925265</v>
      </c>
      <c r="AR36" s="90">
        <f>(1/UIpct)*((blpkm*IFaf*(AF!AR36*AR$2-AF!$D36*$D$2)+blpkmrtf*IFrtf*(RTF!AR36*AR$4-RTF!$D36*$D$4))*IF(WT="WTA",shortWTA,shortWTP)+(blpkm*IFaf*(AF!AR36*(1-AR$2)-AF!$D36*(1-$D$2))+blpkmrtf*IFrtf*(RTF!AR36*(1-AR$4)-RTF!$D36*(1-$D$4)))*IF(WT="WTA",longWTA,longWTP))</f>
        <v>0.78272657459334749</v>
      </c>
      <c r="AS36" s="90">
        <f>(1/UIpct)*((blpkm*IFaf*(AF!AS36*AS$2-AF!$D36*$D$2)+blpkmrtf*IFrtf*(RTF!AS36*AS$4-RTF!$D36*$D$4))*IF(WT="WTA",shortWTA,shortWTP)+(blpkm*IFaf*(AF!AS36*(1-AS$2)-AF!$D36*(1-$D$2))+blpkmrtf*IFrtf*(RTF!AS36*(1-AS$4)-RTF!$D36*(1-$D$4)))*IF(WT="WTA",longWTA,longWTP))</f>
        <v>1.6576882989331914</v>
      </c>
      <c r="AT36" s="90">
        <f>(1/UIpct)*((blpkm*IFaf*(AF!AT36*AT$2-AF!$D36*$D$2)+blpkmrtf*IFrtf*(RTF!AT36*AT$4-RTF!$D36*$D$4))*IF(WT="WTA",shortWTA,shortWTP)+(blpkm*IFaf*(AF!AT36*(1-AT$2)-AF!$D36*(1-$D$2))+blpkmrtf*IFrtf*(RTF!AT36*(1-AT$4)-RTF!$D36*(1-$D$4)))*IF(WT="WTA",longWTA,longWTP))</f>
        <v>0</v>
      </c>
      <c r="AU36" s="91" t="s">
        <v>78</v>
      </c>
      <c r="AV36" s="91"/>
      <c r="AW36" s="91"/>
    </row>
    <row r="37" spans="1:49" x14ac:dyDescent="0.25">
      <c r="A37" s="91">
        <f>social_cost!A37</f>
        <v>324</v>
      </c>
      <c r="B37" s="94">
        <f>social_cost!B37</f>
        <v>0.32952793326036994</v>
      </c>
      <c r="C37" s="95">
        <f>social_cost!C37</f>
        <v>80.044200000000004</v>
      </c>
      <c r="D37" s="90">
        <f>(1/UIpct)*((blpkm*IFaf*(AF!D37*D$2-AF!$D37*$D$2)+blpkmrtf*IFrtf*(RTF!D37*D$4-RTF!$D37*$D$4))*IF(WT="WTA",shortWTA,shortWTP)+(blpkm*IFaf*(AF!D37*(1-D$2)-AF!$D37*(1-$D$2))+blpkmrtf*IFrtf*(RTF!D37*(1-D$4)-RTF!$D37*(1-$D$4)))*IF(WT="WTA",longWTA,longWTP))</f>
        <v>0</v>
      </c>
      <c r="E37" s="90">
        <f>(1/UIpct)*((blpkm*IFaf*(AF!E37*E$2-AF!$D37*$D$2)+blpkmrtf*IFrtf*(RTF!E37*E$4-RTF!$D37*$D$4))*IF(WT="WTA",shortWTA,shortWTP)+(blpkm*IFaf*(AF!E37*(1-E$2)-AF!$D37*(1-$D$2))+blpkmrtf*IFrtf*(RTF!E37*(1-E$4)-RTF!$D37*(1-$D$4)))*IF(WT="WTA",longWTA,longWTP))</f>
        <v>-0.69872691351516514</v>
      </c>
      <c r="F37" s="90">
        <f>(1/UIpct)*((blpkm*IFaf*(AF!F37*F$2-AF!$D37*$D$2)+blpkmrtf*IFrtf*(RTF!F37*F$4-RTF!$D37*$D$4))*IF(WT="WTA",shortWTA,shortWTP)+(blpkm*IFaf*(AF!F37*(1-F$2)-AF!$D37*(1-$D$2))+blpkmrtf*IFrtf*(RTF!F37*(1-F$4)-RTF!$D37*(1-$D$4)))*IF(WT="WTA",longWTA,longWTP))</f>
        <v>-1.3221096337669964</v>
      </c>
      <c r="G37" s="90">
        <f>(1/UIpct)*((blpkm*IFaf*(AF!G37*G$2-AF!$D37*$D$2)+blpkmrtf*IFrtf*(RTF!G37*G$4-RTF!$D37*$D$4))*IF(WT="WTA",shortWTA,shortWTP)+(blpkm*IFaf*(AF!G37*(1-G$2)-AF!$D37*(1-$D$2))+blpkmrtf*IFrtf*(RTF!G37*(1-G$4)-RTF!$D37*(1-$D$4)))*IF(WT="WTA",longWTA,longWTP))</f>
        <v>-1.8784941043925265</v>
      </c>
      <c r="H37" s="90">
        <f>(1/UIpct)*((blpkm*IFaf*(AF!H37*H$2-AF!$D37*$D$2)+blpkmrtf*IFrtf*(RTF!H37*H$4-RTF!$D37*$D$4))*IF(WT="WTA",shortWTA,shortWTP)+(blpkm*IFaf*(AF!H37*(1-H$2)-AF!$D37*(1-$D$2))+blpkmrtf*IFrtf*(RTF!H37*(1-H$4)-RTF!$D37*(1-$D$4)))*IF(WT="WTA",longWTA,longWTP))</f>
        <v>0.78272657459334749</v>
      </c>
      <c r="I37" s="90">
        <f>(1/UIpct)*((blpkm*IFaf*(AF!I37*I$2-AF!$D37*$D$2)+blpkmrtf*IFrtf*(RTF!I37*I$4-RTF!$D37*$D$4))*IF(WT="WTA",shortWTA,shortWTP)+(blpkm*IFaf*(AF!I37*(1-I$2)-AF!$D37*(1-$D$2))+blpkmrtf*IFrtf*(RTF!I37*(1-I$4)-RTF!$D37*(1-$D$4)))*IF(WT="WTA",longWTA,longWTP))</f>
        <v>1.6576882989331914</v>
      </c>
      <c r="J37" s="90">
        <f>(1/UIpct)*((blpkm*IFaf*(AF!J37*J$2-AF!$D37*$D$2)+blpkmrtf*IFrtf*(RTF!J37*J$4-RTF!$D37*$D$4))*IF(WT="WTA",shortWTA,shortWTP)+(blpkm*IFaf*(AF!J37*(1-J$2)-AF!$D37*(1-$D$2))+blpkmrtf*IFrtf*(RTF!J37*(1-J$4)-RTF!$D37*(1-$D$4)))*IF(WT="WTA",longWTA,longWTP))</f>
        <v>2.6312202719180493</v>
      </c>
      <c r="K37" s="90">
        <f>(1/UIpct)*((blpkm*IFaf*(AF!K37*K$2-AF!$D37*$D$2)+blpkmrtf*IFrtf*(RTF!K37*K$4-RTF!$D37*$D$4))*IF(WT="WTA",shortWTA,shortWTP)+(blpkm*IFaf*(AF!K37*(1-K$2)-AF!$D37*(1-$D$2))+blpkmrtf*IFrtf*(RTF!K37*(1-K$4)-RTF!$D37*(1-$D$4)))*IF(WT="WTA",longWTA,longWTP))</f>
        <v>28.114127722703188</v>
      </c>
      <c r="L37" s="90">
        <f>(1/UIpct)*((blpkm*IFaf*(AF!L37*L$2-AF!$D37*$D$2)+blpkmrtf*IFrtf*(RTF!L37*L$4-RTF!$D37*$D$4))*IF(WT="WTA",shortWTA,shortWTP)+(blpkm*IFaf*(AF!L37*(1-L$2)-AF!$D37*(1-$D$2))+blpkmrtf*IFrtf*(RTF!L37*(1-L$4)-RTF!$D37*(1-$D$4)))*IF(WT="WTA",longWTA,longWTP))</f>
        <v>26.208524398238996</v>
      </c>
      <c r="M37" s="90">
        <f>(1/UIpct)*((blpkm*IFaf*(AF!M37*M$2-AF!$D37*$D$2)+blpkmrtf*IFrtf*(RTF!M37*M$4-RTF!$D37*$D$4))*IF(WT="WTA",shortWTA,shortWTP)+(blpkm*IFaf*(AF!M37*(1-M$2)-AF!$D37*(1-$D$2))+blpkmrtf*IFrtf*(RTF!M37*(1-M$4)-RTF!$D37*(1-$D$4)))*IF(WT="WTA",longWTA,longWTP))</f>
        <v>24.669680543806109</v>
      </c>
      <c r="N37" s="90">
        <f>(1/UIpct)*((blpkm*IFaf*(AF!N37*N$2-AF!$D37*$D$2)+blpkmrtf*IFrtf*(RTF!N37*N$4-RTF!$D37*$D$4))*IF(WT="WTA",shortWTA,shortWTP)+(blpkm*IFaf*(AF!N37*(1-N$2)-AF!$D37*(1-$D$2))+blpkmrtf*IFrtf*(RTF!N37*(1-N$4)-RTF!$D37*(1-$D$4)))*IF(WT="WTA",longWTA,longWTP))</f>
        <v>33.477195700637999</v>
      </c>
      <c r="O37" s="90">
        <f>(1/UIpct)*((blpkm*IFaf*(AF!O37*O$2-AF!$D37*$D$2)+blpkmrtf*IFrtf*(RTF!O37*O$4-RTF!$D37*$D$4))*IF(WT="WTA",shortWTA,shortWTP)+(blpkm*IFaf*(AF!O37*(1-O$2)-AF!$D37*(1-$D$2))+blpkmrtf*IFrtf*(RTF!O37*(1-O$4)-RTF!$D37*(1-$D$4)))*IF(WT="WTA",longWTA,longWTP))</f>
        <v>37.256377389591655</v>
      </c>
      <c r="P37" s="90">
        <f>(1/UIpct)*((blpkm*IFaf*(AF!P37*P$2-AF!$D37*$D$2)+blpkmrtf*IFrtf*(RTF!P37*P$4-RTF!$D37*$D$4))*IF(WT="WTA",shortWTA,shortWTP)+(blpkm*IFaf*(AF!P37*(1-P$2)-AF!$D37*(1-$D$2))+blpkmrtf*IFrtf*(RTF!P37*(1-P$4)-RTF!$D37*(1-$D$4)))*IF(WT="WTA",longWTA,longWTP))</f>
        <v>30.49091737561972</v>
      </c>
      <c r="Q37" s="90">
        <f>(1/UIpct)*((blpkm*IFaf*(AF!Q37*Q$2-AF!$D37*$D$2)+blpkmrtf*IFrtf*(RTF!Q37*Q$4-RTF!$D37*$D$4))*IF(WT="WTA",shortWTA,shortWTP)+(blpkm*IFaf*(AF!Q37*(1-Q$2)-AF!$D37*(1-$D$2))+blpkmrtf*IFrtf*(RTF!Q37*(1-Q$4)-RTF!$D37*(1-$D$4)))*IF(WT="WTA",longWTA,longWTP))</f>
        <v>28.114127722703188</v>
      </c>
      <c r="R37" s="90">
        <f>(1/UIpct)*((blpkm*IFaf*(AF!R37*R$2-AF!$D37*$D$2)+blpkmrtf*IFrtf*(RTF!R37*R$4-RTF!$D37*$D$4))*IF(WT="WTA",shortWTA,shortWTP)+(blpkm*IFaf*(AF!R37*(1-R$2)-AF!$D37*(1-$D$2))+blpkmrtf*IFrtf*(RTF!R37*(1-R$4)-RTF!$D37*(1-$D$4)))*IF(WT="WTA",longWTA,longWTP))</f>
        <v>26.208524398238996</v>
      </c>
      <c r="S37" s="90">
        <f>(1/UIpct)*((blpkm*IFaf*(AF!S37*S$2-AF!$D37*$D$2)+blpkmrtf*IFrtf*(RTF!S37*S$4-RTF!$D37*$D$4))*IF(WT="WTA",shortWTA,shortWTP)+(blpkm*IFaf*(AF!S37*(1-S$2)-AF!$D37*(1-$D$2))+blpkmrtf*IFrtf*(RTF!S37*(1-S$4)-RTF!$D37*(1-$D$4)))*IF(WT="WTA",longWTA,longWTP))</f>
        <v>24.669680543806109</v>
      </c>
      <c r="T37" s="90">
        <f>(1/UIpct)*((blpkm*IFaf*(AF!T37*T$2-AF!$D37*$D$2)+blpkmrtf*IFrtf*(RTF!T37*T$4-RTF!$D37*$D$4))*IF(WT="WTA",shortWTA,shortWTP)+(blpkm*IFaf*(AF!T37*(1-T$2)-AF!$D37*(1-$D$2))+blpkmrtf*IFrtf*(RTF!T37*(1-T$4)-RTF!$D37*(1-$D$4)))*IF(WT="WTA",longWTA,longWTP))</f>
        <v>33.477195700637999</v>
      </c>
      <c r="U37" s="90">
        <f>(1/UIpct)*((blpkm*IFaf*(AF!U37*U$2-AF!$D37*$D$2)+blpkmrtf*IFrtf*(RTF!U37*U$4-RTF!$D37*$D$4))*IF(WT="WTA",shortWTA,shortWTP)+(blpkm*IFaf*(AF!U37*(1-U$2)-AF!$D37*(1-$D$2))+blpkmrtf*IFrtf*(RTF!U37*(1-U$4)-RTF!$D37*(1-$D$4)))*IF(WT="WTA",longWTA,longWTP))</f>
        <v>37.256377389591655</v>
      </c>
      <c r="V37" s="90">
        <f>(1/UIpct)*((blpkm*IFaf*(AF!V37*V$2-AF!$D37*$D$2)+blpkmrtf*IFrtf*(RTF!V37*V$4-RTF!$D37*$D$4))*IF(WT="WTA",shortWTA,shortWTP)+(blpkm*IFaf*(AF!V37*(1-V$2)-AF!$D37*(1-$D$2))+blpkmrtf*IFrtf*(RTF!V37*(1-V$4)-RTF!$D37*(1-$D$4)))*IF(WT="WTA",longWTA,longWTP))</f>
        <v>30.49091737561972</v>
      </c>
      <c r="W37" s="90">
        <f>(1/UIpct)*((blpkm*IFaf*(AF!W37*W$2-AF!$D37*$D$2)+blpkmrtf*IFrtf*(RTF!W37*W$4-RTF!$D37*$D$4))*IF(WT="WTA",shortWTA,shortWTP)+(blpkm*IFaf*(AF!W37*(1-W$2)-AF!$D37*(1-$D$2))+blpkmrtf*IFrtf*(RTF!W37*(1-W$4)-RTF!$D37*(1-$D$4)))*IF(WT="WTA",longWTA,longWTP))</f>
        <v>28.114127722703188</v>
      </c>
      <c r="X37" s="90">
        <f>(1/UIpct)*((blpkm*IFaf*(AF!X37*X$2-AF!$D37*$D$2)+blpkmrtf*IFrtf*(RTF!X37*X$4-RTF!$D37*$D$4))*IF(WT="WTA",shortWTA,shortWTP)+(blpkm*IFaf*(AF!X37*(1-X$2)-AF!$D37*(1-$D$2))+blpkmrtf*IFrtf*(RTF!X37*(1-X$4)-RTF!$D37*(1-$D$4)))*IF(WT="WTA",longWTA,longWTP))</f>
        <v>26.208524398238996</v>
      </c>
      <c r="Y37" s="90">
        <f>(1/UIpct)*((blpkm*IFaf*(AF!Y37*Y$2-AF!$D37*$D$2)+blpkmrtf*IFrtf*(RTF!Y37*Y$4-RTF!$D37*$D$4))*IF(WT="WTA",shortWTA,shortWTP)+(blpkm*IFaf*(AF!Y37*(1-Y$2)-AF!$D37*(1-$D$2))+blpkmrtf*IFrtf*(RTF!Y37*(1-Y$4)-RTF!$D37*(1-$D$4)))*IF(WT="WTA",longWTA,longWTP))</f>
        <v>24.669680543806109</v>
      </c>
      <c r="Z37" s="90">
        <f>(1/UIpct)*((blpkm*IFaf*(AF!Z37*Z$2-AF!$D37*$D$2)+blpkmrtf*IFrtf*(RTF!Z37*Z$4-RTF!$D37*$D$4))*IF(WT="WTA",shortWTA,shortWTP)+(blpkm*IFaf*(AF!Z37*(1-Z$2)-AF!$D37*(1-$D$2))+blpkmrtf*IFrtf*(RTF!Z37*(1-Z$4)-RTF!$D37*(1-$D$4)))*IF(WT="WTA",longWTA,longWTP))</f>
        <v>33.477195700637999</v>
      </c>
      <c r="AA37" s="90">
        <f>(1/UIpct)*((blpkm*IFaf*(AF!AA37*AA$2-AF!$D37*$D$2)+blpkmrtf*IFrtf*(RTF!AA37*AA$4-RTF!$D37*$D$4))*IF(WT="WTA",shortWTA,shortWTP)+(blpkm*IFaf*(AF!AA37*(1-AA$2)-AF!$D37*(1-$D$2))+blpkmrtf*IFrtf*(RTF!AA37*(1-AA$4)-RTF!$D37*(1-$D$4)))*IF(WT="WTA",longWTA,longWTP))</f>
        <v>37.256377389591655</v>
      </c>
      <c r="AB37" s="90">
        <f>(1/UIpct)*((blpkm*IFaf*(AF!AB37*AB$2-AF!$D37*$D$2)+blpkmrtf*IFrtf*(RTF!AB37*AB$4-RTF!$D37*$D$4))*IF(WT="WTA",shortWTA,shortWTP)+(blpkm*IFaf*(AF!AB37*(1-AB$2)-AF!$D37*(1-$D$2))+blpkmrtf*IFrtf*(RTF!AB37*(1-AB$4)-RTF!$D37*(1-$D$4)))*IF(WT="WTA",longWTA,longWTP))</f>
        <v>30.49091737561972</v>
      </c>
      <c r="AC37" s="90">
        <f>(1/UIpct)*((blpkm*IFaf*(AF!AC37*AC$2-AF!$D37*$D$2)+blpkmrtf*IFrtf*(RTF!AC37*AC$4-RTF!$D37*$D$4))*IF(WT="WTA",shortWTA,shortWTP)+(blpkm*IFaf*(AF!AC37*(1-AC$2)-AF!$D37*(1-$D$2))+blpkmrtf*IFrtf*(RTF!AC37*(1-AC$4)-RTF!$D37*(1-$D$4)))*IF(WT="WTA",longWTA,longWTP))</f>
        <v>-0.69872691351516514</v>
      </c>
      <c r="AD37" s="90">
        <f>(1/UIpct)*((blpkm*IFaf*(AF!AD37*AD$2-AF!$D37*$D$2)+blpkmrtf*IFrtf*(RTF!AD37*AD$4-RTF!$D37*$D$4))*IF(WT="WTA",shortWTA,shortWTP)+(blpkm*IFaf*(AF!AD37*(1-AD$2)-AF!$D37*(1-$D$2))+blpkmrtf*IFrtf*(RTF!AD37*(1-AD$4)-RTF!$D37*(1-$D$4)))*IF(WT="WTA",longWTA,longWTP))</f>
        <v>-1.3221096337669964</v>
      </c>
      <c r="AE37" s="90">
        <f>(1/UIpct)*((blpkm*IFaf*(AF!AE37*AE$2-AF!$D37*$D$2)+blpkmrtf*IFrtf*(RTF!AE37*AE$4-RTF!$D37*$D$4))*IF(WT="WTA",shortWTA,shortWTP)+(blpkm*IFaf*(AF!AE37*(1-AE$2)-AF!$D37*(1-$D$2))+blpkmrtf*IFrtf*(RTF!AE37*(1-AE$4)-RTF!$D37*(1-$D$4)))*IF(WT="WTA",longWTA,longWTP))</f>
        <v>-1.8784941043925265</v>
      </c>
      <c r="AF37" s="90">
        <f>(1/UIpct)*((blpkm*IFaf*(AF!AF37*AF$2-AF!$D37*$D$2)+blpkmrtf*IFrtf*(RTF!AF37*AF$4-RTF!$D37*$D$4))*IF(WT="WTA",shortWTA,shortWTP)+(blpkm*IFaf*(AF!AF37*(1-AF$2)-AF!$D37*(1-$D$2))+blpkmrtf*IFrtf*(RTF!AF37*(1-AF$4)-RTF!$D37*(1-$D$4)))*IF(WT="WTA",longWTA,longWTP))</f>
        <v>0.78272657459334749</v>
      </c>
      <c r="AG37" s="90">
        <f>(1/UIpct)*((blpkm*IFaf*(AF!AG37*AG$2-AF!$D37*$D$2)+blpkmrtf*IFrtf*(RTF!AG37*AG$4-RTF!$D37*$D$4))*IF(WT="WTA",shortWTA,shortWTP)+(blpkm*IFaf*(AF!AG37*(1-AG$2)-AF!$D37*(1-$D$2))+blpkmrtf*IFrtf*(RTF!AG37*(1-AG$4)-RTF!$D37*(1-$D$4)))*IF(WT="WTA",longWTA,longWTP))</f>
        <v>1.6576882989331914</v>
      </c>
      <c r="AH37" s="90">
        <f>(1/UIpct)*((blpkm*IFaf*(AF!AH37*AH$2-AF!$D37*$D$2)+blpkmrtf*IFrtf*(RTF!AH37*AH$4-RTF!$D37*$D$4))*IF(WT="WTA",shortWTA,shortWTP)+(blpkm*IFaf*(AF!AH37*(1-AH$2)-AF!$D37*(1-$D$2))+blpkmrtf*IFrtf*(RTF!AH37*(1-AH$4)-RTF!$D37*(1-$D$4)))*IF(WT="WTA",longWTA,longWTP))</f>
        <v>0</v>
      </c>
      <c r="AI37" s="90">
        <f>(1/UIpct)*((blpkm*IFaf*(AF!AI37*AI$2-AF!$D37*$D$2)+blpkmrtf*IFrtf*(RTF!AI37*AI$4-RTF!$D37*$D$4))*IF(WT="WTA",shortWTA,shortWTP)+(blpkm*IFaf*(AF!AI37*(1-AI$2)-AF!$D37*(1-$D$2))+blpkmrtf*IFrtf*(RTF!AI37*(1-AI$4)-RTF!$D37*(1-$D$4)))*IF(WT="WTA",longWTA,longWTP))</f>
        <v>-0.69872691351516514</v>
      </c>
      <c r="AJ37" s="90">
        <f>(1/UIpct)*((blpkm*IFaf*(AF!AJ37*AJ$2-AF!$D37*$D$2)+blpkmrtf*IFrtf*(RTF!AJ37*AJ$4-RTF!$D37*$D$4))*IF(WT="WTA",shortWTA,shortWTP)+(blpkm*IFaf*(AF!AJ37*(1-AJ$2)-AF!$D37*(1-$D$2))+blpkmrtf*IFrtf*(RTF!AJ37*(1-AJ$4)-RTF!$D37*(1-$D$4)))*IF(WT="WTA",longWTA,longWTP))</f>
        <v>-1.3221096337669964</v>
      </c>
      <c r="AK37" s="90">
        <f>(1/UIpct)*((blpkm*IFaf*(AF!AK37*AK$2-AF!$D37*$D$2)+blpkmrtf*IFrtf*(RTF!AK37*AK$4-RTF!$D37*$D$4))*IF(WT="WTA",shortWTA,shortWTP)+(blpkm*IFaf*(AF!AK37*(1-AK$2)-AF!$D37*(1-$D$2))+blpkmrtf*IFrtf*(RTF!AK37*(1-AK$4)-RTF!$D37*(1-$D$4)))*IF(WT="WTA",longWTA,longWTP))</f>
        <v>-1.8784941043925265</v>
      </c>
      <c r="AL37" s="90">
        <f>(1/UIpct)*((blpkm*IFaf*(AF!AL37*AL$2-AF!$D37*$D$2)+blpkmrtf*IFrtf*(RTF!AL37*AL$4-RTF!$D37*$D$4))*IF(WT="WTA",shortWTA,shortWTP)+(blpkm*IFaf*(AF!AL37*(1-AL$2)-AF!$D37*(1-$D$2))+blpkmrtf*IFrtf*(RTF!AL37*(1-AL$4)-RTF!$D37*(1-$D$4)))*IF(WT="WTA",longWTA,longWTP))</f>
        <v>0.78272657459334749</v>
      </c>
      <c r="AM37" s="90">
        <f>(1/UIpct)*((blpkm*IFaf*(AF!AM37*AM$2-AF!$D37*$D$2)+blpkmrtf*IFrtf*(RTF!AM37*AM$4-RTF!$D37*$D$4))*IF(WT="WTA",shortWTA,shortWTP)+(blpkm*IFaf*(AF!AM37*(1-AM$2)-AF!$D37*(1-$D$2))+blpkmrtf*IFrtf*(RTF!AM37*(1-AM$4)-RTF!$D37*(1-$D$4)))*IF(WT="WTA",longWTA,longWTP))</f>
        <v>1.6576882989331914</v>
      </c>
      <c r="AN37" s="90">
        <f>(1/UIpct)*((blpkm*IFaf*(AF!AN37*AN$2-AF!$D37*$D$2)+blpkmrtf*IFrtf*(RTF!AN37*AN$4-RTF!$D37*$D$4))*IF(WT="WTA",shortWTA,shortWTP)+(blpkm*IFaf*(AF!AN37*(1-AN$2)-AF!$D37*(1-$D$2))+blpkmrtf*IFrtf*(RTF!AN37*(1-AN$4)-RTF!$D37*(1-$D$4)))*IF(WT="WTA",longWTA,longWTP))</f>
        <v>0</v>
      </c>
      <c r="AO37" s="90">
        <f>(1/UIpct)*((blpkm*IFaf*(AF!AO37*AO$2-AF!$D37*$D$2)+blpkmrtf*IFrtf*(RTF!AO37*AO$4-RTF!$D37*$D$4))*IF(WT="WTA",shortWTA,shortWTP)+(blpkm*IFaf*(AF!AO37*(1-AO$2)-AF!$D37*(1-$D$2))+blpkmrtf*IFrtf*(RTF!AO37*(1-AO$4)-RTF!$D37*(1-$D$4)))*IF(WT="WTA",longWTA,longWTP))</f>
        <v>-0.69872691351516514</v>
      </c>
      <c r="AP37" s="90">
        <f>(1/UIpct)*((blpkm*IFaf*(AF!AP37*AP$2-AF!$D37*$D$2)+blpkmrtf*IFrtf*(RTF!AP37*AP$4-RTF!$D37*$D$4))*IF(WT="WTA",shortWTA,shortWTP)+(blpkm*IFaf*(AF!AP37*(1-AP$2)-AF!$D37*(1-$D$2))+blpkmrtf*IFrtf*(RTF!AP37*(1-AP$4)-RTF!$D37*(1-$D$4)))*IF(WT="WTA",longWTA,longWTP))</f>
        <v>-1.3221096337669964</v>
      </c>
      <c r="AQ37" s="90">
        <f>(1/UIpct)*((blpkm*IFaf*(AF!AQ37*AQ$2-AF!$D37*$D$2)+blpkmrtf*IFrtf*(RTF!AQ37*AQ$4-RTF!$D37*$D$4))*IF(WT="WTA",shortWTA,shortWTP)+(blpkm*IFaf*(AF!AQ37*(1-AQ$2)-AF!$D37*(1-$D$2))+blpkmrtf*IFrtf*(RTF!AQ37*(1-AQ$4)-RTF!$D37*(1-$D$4)))*IF(WT="WTA",longWTA,longWTP))</f>
        <v>-1.8784941043925265</v>
      </c>
      <c r="AR37" s="90">
        <f>(1/UIpct)*((blpkm*IFaf*(AF!AR37*AR$2-AF!$D37*$D$2)+blpkmrtf*IFrtf*(RTF!AR37*AR$4-RTF!$D37*$D$4))*IF(WT="WTA",shortWTA,shortWTP)+(blpkm*IFaf*(AF!AR37*(1-AR$2)-AF!$D37*(1-$D$2))+blpkmrtf*IFrtf*(RTF!AR37*(1-AR$4)-RTF!$D37*(1-$D$4)))*IF(WT="WTA",longWTA,longWTP))</f>
        <v>0.78272657459334749</v>
      </c>
      <c r="AS37" s="90">
        <f>(1/UIpct)*((blpkm*IFaf*(AF!AS37*AS$2-AF!$D37*$D$2)+blpkmrtf*IFrtf*(RTF!AS37*AS$4-RTF!$D37*$D$4))*IF(WT="WTA",shortWTA,shortWTP)+(blpkm*IFaf*(AF!AS37*(1-AS$2)-AF!$D37*(1-$D$2))+blpkmrtf*IFrtf*(RTF!AS37*(1-AS$4)-RTF!$D37*(1-$D$4)))*IF(WT="WTA",longWTA,longWTP))</f>
        <v>1.6576882989331914</v>
      </c>
      <c r="AT37" s="90">
        <f>(1/UIpct)*((blpkm*IFaf*(AF!AT37*AT$2-AF!$D37*$D$2)+blpkmrtf*IFrtf*(RTF!AT37*AT$4-RTF!$D37*$D$4))*IF(WT="WTA",shortWTA,shortWTP)+(blpkm*IFaf*(AF!AT37*(1-AT$2)-AF!$D37*(1-$D$2))+blpkmrtf*IFrtf*(RTF!AT37*(1-AT$4)-RTF!$D37*(1-$D$4)))*IF(WT="WTA",longWTA,longWTP))</f>
        <v>0</v>
      </c>
      <c r="AU37" s="91" t="s">
        <v>78</v>
      </c>
      <c r="AV37" s="91"/>
      <c r="AW37" s="91"/>
    </row>
    <row r="38" spans="1:49" x14ac:dyDescent="0.25">
      <c r="A38" s="91">
        <f>social_cost!A38</f>
        <v>350</v>
      </c>
      <c r="B38" s="94">
        <f>social_cost!B38</f>
        <v>2.9567365128330001E-2</v>
      </c>
      <c r="C38" s="95">
        <f>social_cost!C38</f>
        <v>93.40625</v>
      </c>
      <c r="D38" s="90">
        <f>(1/UIpct)*((blpkm*IFaf*(AF!D38*D$2-AF!$D38*$D$2)+blpkmrtf*IFrtf*(RTF!D38*D$4-RTF!$D38*$D$4))*IF(WT="WTA",shortWTA,shortWTP)+(blpkm*IFaf*(AF!D38*(1-D$2)-AF!$D38*(1-$D$2))+blpkmrtf*IFrtf*(RTF!D38*(1-D$4)-RTF!$D38*(1-$D$4)))*IF(WT="WTA",longWTA,longWTP))</f>
        <v>0</v>
      </c>
      <c r="E38" s="90">
        <f>(1/UIpct)*((blpkm*IFaf*(AF!E38*E$2-AF!$D38*$D$2)+blpkmrtf*IFrtf*(RTF!E38*E$4-RTF!$D38*$D$4))*IF(WT="WTA",shortWTA,shortWTP)+(blpkm*IFaf*(AF!E38*(1-E$2)-AF!$D38*(1-$D$2))+blpkmrtf*IFrtf*(RTF!E38*(1-E$4)-RTF!$D38*(1-$D$4)))*IF(WT="WTA",longWTA,longWTP))</f>
        <v>-0.69872691351516514</v>
      </c>
      <c r="F38" s="90">
        <f>(1/UIpct)*((blpkm*IFaf*(AF!F38*F$2-AF!$D38*$D$2)+blpkmrtf*IFrtf*(RTF!F38*F$4-RTF!$D38*$D$4))*IF(WT="WTA",shortWTA,shortWTP)+(blpkm*IFaf*(AF!F38*(1-F$2)-AF!$D38*(1-$D$2))+blpkmrtf*IFrtf*(RTF!F38*(1-F$4)-RTF!$D38*(1-$D$4)))*IF(WT="WTA",longWTA,longWTP))</f>
        <v>-1.3221096337669964</v>
      </c>
      <c r="G38" s="90">
        <f>(1/UIpct)*((blpkm*IFaf*(AF!G38*G$2-AF!$D38*$D$2)+blpkmrtf*IFrtf*(RTF!G38*G$4-RTF!$D38*$D$4))*IF(WT="WTA",shortWTA,shortWTP)+(blpkm*IFaf*(AF!G38*(1-G$2)-AF!$D38*(1-$D$2))+blpkmrtf*IFrtf*(RTF!G38*(1-G$4)-RTF!$D38*(1-$D$4)))*IF(WT="WTA",longWTA,longWTP))</f>
        <v>-1.8784941043925265</v>
      </c>
      <c r="H38" s="90">
        <f>(1/UIpct)*((blpkm*IFaf*(AF!H38*H$2-AF!$D38*$D$2)+blpkmrtf*IFrtf*(RTF!H38*H$4-RTF!$D38*$D$4))*IF(WT="WTA",shortWTA,shortWTP)+(blpkm*IFaf*(AF!H38*(1-H$2)-AF!$D38*(1-$D$2))+blpkmrtf*IFrtf*(RTF!H38*(1-H$4)-RTF!$D38*(1-$D$4)))*IF(WT="WTA",longWTA,longWTP))</f>
        <v>0.78272657459334749</v>
      </c>
      <c r="I38" s="90">
        <f>(1/UIpct)*((blpkm*IFaf*(AF!I38*I$2-AF!$D38*$D$2)+blpkmrtf*IFrtf*(RTF!I38*I$4-RTF!$D38*$D$4))*IF(WT="WTA",shortWTA,shortWTP)+(blpkm*IFaf*(AF!I38*(1-I$2)-AF!$D38*(1-$D$2))+blpkmrtf*IFrtf*(RTF!I38*(1-I$4)-RTF!$D38*(1-$D$4)))*IF(WT="WTA",longWTA,longWTP))</f>
        <v>1.6576882989331914</v>
      </c>
      <c r="J38" s="90">
        <f>(1/UIpct)*((blpkm*IFaf*(AF!J38*J$2-AF!$D38*$D$2)+blpkmrtf*IFrtf*(RTF!J38*J$4-RTF!$D38*$D$4))*IF(WT="WTA",shortWTA,shortWTP)+(blpkm*IFaf*(AF!J38*(1-J$2)-AF!$D38*(1-$D$2))+blpkmrtf*IFrtf*(RTF!J38*(1-J$4)-RTF!$D38*(1-$D$4)))*IF(WT="WTA",longWTA,longWTP))</f>
        <v>2.6312202719180493</v>
      </c>
      <c r="K38" s="90">
        <f>(1/UIpct)*((blpkm*IFaf*(AF!K38*K$2-AF!$D38*$D$2)+blpkmrtf*IFrtf*(RTF!K38*K$4-RTF!$D38*$D$4))*IF(WT="WTA",shortWTA,shortWTP)+(blpkm*IFaf*(AF!K38*(1-K$2)-AF!$D38*(1-$D$2))+blpkmrtf*IFrtf*(RTF!K38*(1-K$4)-RTF!$D38*(1-$D$4)))*IF(WT="WTA",longWTA,longWTP))</f>
        <v>28.114127722703188</v>
      </c>
      <c r="L38" s="90">
        <f>(1/UIpct)*((blpkm*IFaf*(AF!L38*L$2-AF!$D38*$D$2)+blpkmrtf*IFrtf*(RTF!L38*L$4-RTF!$D38*$D$4))*IF(WT="WTA",shortWTA,shortWTP)+(blpkm*IFaf*(AF!L38*(1-L$2)-AF!$D38*(1-$D$2))+blpkmrtf*IFrtf*(RTF!L38*(1-L$4)-RTF!$D38*(1-$D$4)))*IF(WT="WTA",longWTA,longWTP))</f>
        <v>26.208524398238996</v>
      </c>
      <c r="M38" s="90">
        <f>(1/UIpct)*((blpkm*IFaf*(AF!M38*M$2-AF!$D38*$D$2)+blpkmrtf*IFrtf*(RTF!M38*M$4-RTF!$D38*$D$4))*IF(WT="WTA",shortWTA,shortWTP)+(blpkm*IFaf*(AF!M38*(1-M$2)-AF!$D38*(1-$D$2))+blpkmrtf*IFrtf*(RTF!M38*(1-M$4)-RTF!$D38*(1-$D$4)))*IF(WT="WTA",longWTA,longWTP))</f>
        <v>24.669680543806109</v>
      </c>
      <c r="N38" s="90">
        <f>(1/UIpct)*((blpkm*IFaf*(AF!N38*N$2-AF!$D38*$D$2)+blpkmrtf*IFrtf*(RTF!N38*N$4-RTF!$D38*$D$4))*IF(WT="WTA",shortWTA,shortWTP)+(blpkm*IFaf*(AF!N38*(1-N$2)-AF!$D38*(1-$D$2))+blpkmrtf*IFrtf*(RTF!N38*(1-N$4)-RTF!$D38*(1-$D$4)))*IF(WT="WTA",longWTA,longWTP))</f>
        <v>33.477195700637999</v>
      </c>
      <c r="O38" s="90">
        <f>(1/UIpct)*((blpkm*IFaf*(AF!O38*O$2-AF!$D38*$D$2)+blpkmrtf*IFrtf*(RTF!O38*O$4-RTF!$D38*$D$4))*IF(WT="WTA",shortWTA,shortWTP)+(blpkm*IFaf*(AF!O38*(1-O$2)-AF!$D38*(1-$D$2))+blpkmrtf*IFrtf*(RTF!O38*(1-O$4)-RTF!$D38*(1-$D$4)))*IF(WT="WTA",longWTA,longWTP))</f>
        <v>37.256377389591655</v>
      </c>
      <c r="P38" s="90">
        <f>(1/UIpct)*((blpkm*IFaf*(AF!P38*P$2-AF!$D38*$D$2)+blpkmrtf*IFrtf*(RTF!P38*P$4-RTF!$D38*$D$4))*IF(WT="WTA",shortWTA,shortWTP)+(blpkm*IFaf*(AF!P38*(1-P$2)-AF!$D38*(1-$D$2))+blpkmrtf*IFrtf*(RTF!P38*(1-P$4)-RTF!$D38*(1-$D$4)))*IF(WT="WTA",longWTA,longWTP))</f>
        <v>30.49091737561972</v>
      </c>
      <c r="Q38" s="90">
        <f>(1/UIpct)*((blpkm*IFaf*(AF!Q38*Q$2-AF!$D38*$D$2)+blpkmrtf*IFrtf*(RTF!Q38*Q$4-RTF!$D38*$D$4))*IF(WT="WTA",shortWTA,shortWTP)+(blpkm*IFaf*(AF!Q38*(1-Q$2)-AF!$D38*(1-$D$2))+blpkmrtf*IFrtf*(RTF!Q38*(1-Q$4)-RTF!$D38*(1-$D$4)))*IF(WT="WTA",longWTA,longWTP))</f>
        <v>28.114127722703188</v>
      </c>
      <c r="R38" s="90">
        <f>(1/UIpct)*((blpkm*IFaf*(AF!R38*R$2-AF!$D38*$D$2)+blpkmrtf*IFrtf*(RTF!R38*R$4-RTF!$D38*$D$4))*IF(WT="WTA",shortWTA,shortWTP)+(blpkm*IFaf*(AF!R38*(1-R$2)-AF!$D38*(1-$D$2))+blpkmrtf*IFrtf*(RTF!R38*(1-R$4)-RTF!$D38*(1-$D$4)))*IF(WT="WTA",longWTA,longWTP))</f>
        <v>26.208524398238996</v>
      </c>
      <c r="S38" s="90">
        <f>(1/UIpct)*((blpkm*IFaf*(AF!S38*S$2-AF!$D38*$D$2)+blpkmrtf*IFrtf*(RTF!S38*S$4-RTF!$D38*$D$4))*IF(WT="WTA",shortWTA,shortWTP)+(blpkm*IFaf*(AF!S38*(1-S$2)-AF!$D38*(1-$D$2))+blpkmrtf*IFrtf*(RTF!S38*(1-S$4)-RTF!$D38*(1-$D$4)))*IF(WT="WTA",longWTA,longWTP))</f>
        <v>24.669680543806109</v>
      </c>
      <c r="T38" s="90">
        <f>(1/UIpct)*((blpkm*IFaf*(AF!T38*T$2-AF!$D38*$D$2)+blpkmrtf*IFrtf*(RTF!T38*T$4-RTF!$D38*$D$4))*IF(WT="WTA",shortWTA,shortWTP)+(blpkm*IFaf*(AF!T38*(1-T$2)-AF!$D38*(1-$D$2))+blpkmrtf*IFrtf*(RTF!T38*(1-T$4)-RTF!$D38*(1-$D$4)))*IF(WT="WTA",longWTA,longWTP))</f>
        <v>33.477195700637999</v>
      </c>
      <c r="U38" s="90">
        <f>(1/UIpct)*((blpkm*IFaf*(AF!U38*U$2-AF!$D38*$D$2)+blpkmrtf*IFrtf*(RTF!U38*U$4-RTF!$D38*$D$4))*IF(WT="WTA",shortWTA,shortWTP)+(blpkm*IFaf*(AF!U38*(1-U$2)-AF!$D38*(1-$D$2))+blpkmrtf*IFrtf*(RTF!U38*(1-U$4)-RTF!$D38*(1-$D$4)))*IF(WT="WTA",longWTA,longWTP))</f>
        <v>37.256377389591655</v>
      </c>
      <c r="V38" s="90">
        <f>(1/UIpct)*((blpkm*IFaf*(AF!V38*V$2-AF!$D38*$D$2)+blpkmrtf*IFrtf*(RTF!V38*V$4-RTF!$D38*$D$4))*IF(WT="WTA",shortWTA,shortWTP)+(blpkm*IFaf*(AF!V38*(1-V$2)-AF!$D38*(1-$D$2))+blpkmrtf*IFrtf*(RTF!V38*(1-V$4)-RTF!$D38*(1-$D$4)))*IF(WT="WTA",longWTA,longWTP))</f>
        <v>30.49091737561972</v>
      </c>
      <c r="W38" s="90">
        <f>(1/UIpct)*((blpkm*IFaf*(AF!W38*W$2-AF!$D38*$D$2)+blpkmrtf*IFrtf*(RTF!W38*W$4-RTF!$D38*$D$4))*IF(WT="WTA",shortWTA,shortWTP)+(blpkm*IFaf*(AF!W38*(1-W$2)-AF!$D38*(1-$D$2))+blpkmrtf*IFrtf*(RTF!W38*(1-W$4)-RTF!$D38*(1-$D$4)))*IF(WT="WTA",longWTA,longWTP))</f>
        <v>28.114127722703188</v>
      </c>
      <c r="X38" s="90">
        <f>(1/UIpct)*((blpkm*IFaf*(AF!X38*X$2-AF!$D38*$D$2)+blpkmrtf*IFrtf*(RTF!X38*X$4-RTF!$D38*$D$4))*IF(WT="WTA",shortWTA,shortWTP)+(blpkm*IFaf*(AF!X38*(1-X$2)-AF!$D38*(1-$D$2))+blpkmrtf*IFrtf*(RTF!X38*(1-X$4)-RTF!$D38*(1-$D$4)))*IF(WT="WTA",longWTA,longWTP))</f>
        <v>26.208524398238996</v>
      </c>
      <c r="Y38" s="90">
        <f>(1/UIpct)*((blpkm*IFaf*(AF!Y38*Y$2-AF!$D38*$D$2)+blpkmrtf*IFrtf*(RTF!Y38*Y$4-RTF!$D38*$D$4))*IF(WT="WTA",shortWTA,shortWTP)+(blpkm*IFaf*(AF!Y38*(1-Y$2)-AF!$D38*(1-$D$2))+blpkmrtf*IFrtf*(RTF!Y38*(1-Y$4)-RTF!$D38*(1-$D$4)))*IF(WT="WTA",longWTA,longWTP))</f>
        <v>24.669680543806109</v>
      </c>
      <c r="Z38" s="90">
        <f>(1/UIpct)*((blpkm*IFaf*(AF!Z38*Z$2-AF!$D38*$D$2)+blpkmrtf*IFrtf*(RTF!Z38*Z$4-RTF!$D38*$D$4))*IF(WT="WTA",shortWTA,shortWTP)+(blpkm*IFaf*(AF!Z38*(1-Z$2)-AF!$D38*(1-$D$2))+blpkmrtf*IFrtf*(RTF!Z38*(1-Z$4)-RTF!$D38*(1-$D$4)))*IF(WT="WTA",longWTA,longWTP))</f>
        <v>33.477195700637999</v>
      </c>
      <c r="AA38" s="90">
        <f>(1/UIpct)*((blpkm*IFaf*(AF!AA38*AA$2-AF!$D38*$D$2)+blpkmrtf*IFrtf*(RTF!AA38*AA$4-RTF!$D38*$D$4))*IF(WT="WTA",shortWTA,shortWTP)+(blpkm*IFaf*(AF!AA38*(1-AA$2)-AF!$D38*(1-$D$2))+blpkmrtf*IFrtf*(RTF!AA38*(1-AA$4)-RTF!$D38*(1-$D$4)))*IF(WT="WTA",longWTA,longWTP))</f>
        <v>37.256377389591655</v>
      </c>
      <c r="AB38" s="90">
        <f>(1/UIpct)*((blpkm*IFaf*(AF!AB38*AB$2-AF!$D38*$D$2)+blpkmrtf*IFrtf*(RTF!AB38*AB$4-RTF!$D38*$D$4))*IF(WT="WTA",shortWTA,shortWTP)+(blpkm*IFaf*(AF!AB38*(1-AB$2)-AF!$D38*(1-$D$2))+blpkmrtf*IFrtf*(RTF!AB38*(1-AB$4)-RTF!$D38*(1-$D$4)))*IF(WT="WTA",longWTA,longWTP))</f>
        <v>30.49091737561972</v>
      </c>
      <c r="AC38" s="90">
        <f>(1/UIpct)*((blpkm*IFaf*(AF!AC38*AC$2-AF!$D38*$D$2)+blpkmrtf*IFrtf*(RTF!AC38*AC$4-RTF!$D38*$D$4))*IF(WT="WTA",shortWTA,shortWTP)+(blpkm*IFaf*(AF!AC38*(1-AC$2)-AF!$D38*(1-$D$2))+blpkmrtf*IFrtf*(RTF!AC38*(1-AC$4)-RTF!$D38*(1-$D$4)))*IF(WT="WTA",longWTA,longWTP))</f>
        <v>-0.69872691351516514</v>
      </c>
      <c r="AD38" s="90">
        <f>(1/UIpct)*((blpkm*IFaf*(AF!AD38*AD$2-AF!$D38*$D$2)+blpkmrtf*IFrtf*(RTF!AD38*AD$4-RTF!$D38*$D$4))*IF(WT="WTA",shortWTA,shortWTP)+(blpkm*IFaf*(AF!AD38*(1-AD$2)-AF!$D38*(1-$D$2))+blpkmrtf*IFrtf*(RTF!AD38*(1-AD$4)-RTF!$D38*(1-$D$4)))*IF(WT="WTA",longWTA,longWTP))</f>
        <v>-1.3221096337669964</v>
      </c>
      <c r="AE38" s="90">
        <f>(1/UIpct)*((blpkm*IFaf*(AF!AE38*AE$2-AF!$D38*$D$2)+blpkmrtf*IFrtf*(RTF!AE38*AE$4-RTF!$D38*$D$4))*IF(WT="WTA",shortWTA,shortWTP)+(blpkm*IFaf*(AF!AE38*(1-AE$2)-AF!$D38*(1-$D$2))+blpkmrtf*IFrtf*(RTF!AE38*(1-AE$4)-RTF!$D38*(1-$D$4)))*IF(WT="WTA",longWTA,longWTP))</f>
        <v>-1.8784941043925265</v>
      </c>
      <c r="AF38" s="90">
        <f>(1/UIpct)*((blpkm*IFaf*(AF!AF38*AF$2-AF!$D38*$D$2)+blpkmrtf*IFrtf*(RTF!AF38*AF$4-RTF!$D38*$D$4))*IF(WT="WTA",shortWTA,shortWTP)+(blpkm*IFaf*(AF!AF38*(1-AF$2)-AF!$D38*(1-$D$2))+blpkmrtf*IFrtf*(RTF!AF38*(1-AF$4)-RTF!$D38*(1-$D$4)))*IF(WT="WTA",longWTA,longWTP))</f>
        <v>0.78272657459334749</v>
      </c>
      <c r="AG38" s="90">
        <f>(1/UIpct)*((blpkm*IFaf*(AF!AG38*AG$2-AF!$D38*$D$2)+blpkmrtf*IFrtf*(RTF!AG38*AG$4-RTF!$D38*$D$4))*IF(WT="WTA",shortWTA,shortWTP)+(blpkm*IFaf*(AF!AG38*(1-AG$2)-AF!$D38*(1-$D$2))+blpkmrtf*IFrtf*(RTF!AG38*(1-AG$4)-RTF!$D38*(1-$D$4)))*IF(WT="WTA",longWTA,longWTP))</f>
        <v>1.6576882989331914</v>
      </c>
      <c r="AH38" s="90">
        <f>(1/UIpct)*((blpkm*IFaf*(AF!AH38*AH$2-AF!$D38*$D$2)+blpkmrtf*IFrtf*(RTF!AH38*AH$4-RTF!$D38*$D$4))*IF(WT="WTA",shortWTA,shortWTP)+(blpkm*IFaf*(AF!AH38*(1-AH$2)-AF!$D38*(1-$D$2))+blpkmrtf*IFrtf*(RTF!AH38*(1-AH$4)-RTF!$D38*(1-$D$4)))*IF(WT="WTA",longWTA,longWTP))</f>
        <v>0</v>
      </c>
      <c r="AI38" s="90">
        <f>(1/UIpct)*((blpkm*IFaf*(AF!AI38*AI$2-AF!$D38*$D$2)+blpkmrtf*IFrtf*(RTF!AI38*AI$4-RTF!$D38*$D$4))*IF(WT="WTA",shortWTA,shortWTP)+(blpkm*IFaf*(AF!AI38*(1-AI$2)-AF!$D38*(1-$D$2))+blpkmrtf*IFrtf*(RTF!AI38*(1-AI$4)-RTF!$D38*(1-$D$4)))*IF(WT="WTA",longWTA,longWTP))</f>
        <v>-0.69872691351516514</v>
      </c>
      <c r="AJ38" s="90">
        <f>(1/UIpct)*((blpkm*IFaf*(AF!AJ38*AJ$2-AF!$D38*$D$2)+blpkmrtf*IFrtf*(RTF!AJ38*AJ$4-RTF!$D38*$D$4))*IF(WT="WTA",shortWTA,shortWTP)+(blpkm*IFaf*(AF!AJ38*(1-AJ$2)-AF!$D38*(1-$D$2))+blpkmrtf*IFrtf*(RTF!AJ38*(1-AJ$4)-RTF!$D38*(1-$D$4)))*IF(WT="WTA",longWTA,longWTP))</f>
        <v>-1.3221096337669964</v>
      </c>
      <c r="AK38" s="90">
        <f>(1/UIpct)*((blpkm*IFaf*(AF!AK38*AK$2-AF!$D38*$D$2)+blpkmrtf*IFrtf*(RTF!AK38*AK$4-RTF!$D38*$D$4))*IF(WT="WTA",shortWTA,shortWTP)+(blpkm*IFaf*(AF!AK38*(1-AK$2)-AF!$D38*(1-$D$2))+blpkmrtf*IFrtf*(RTF!AK38*(1-AK$4)-RTF!$D38*(1-$D$4)))*IF(WT="WTA",longWTA,longWTP))</f>
        <v>-1.8784941043925265</v>
      </c>
      <c r="AL38" s="90">
        <f>(1/UIpct)*((blpkm*IFaf*(AF!AL38*AL$2-AF!$D38*$D$2)+blpkmrtf*IFrtf*(RTF!AL38*AL$4-RTF!$D38*$D$4))*IF(WT="WTA",shortWTA,shortWTP)+(blpkm*IFaf*(AF!AL38*(1-AL$2)-AF!$D38*(1-$D$2))+blpkmrtf*IFrtf*(RTF!AL38*(1-AL$4)-RTF!$D38*(1-$D$4)))*IF(WT="WTA",longWTA,longWTP))</f>
        <v>0.78272657459334749</v>
      </c>
      <c r="AM38" s="90">
        <f>(1/UIpct)*((blpkm*IFaf*(AF!AM38*AM$2-AF!$D38*$D$2)+blpkmrtf*IFrtf*(RTF!AM38*AM$4-RTF!$D38*$D$4))*IF(WT="WTA",shortWTA,shortWTP)+(blpkm*IFaf*(AF!AM38*(1-AM$2)-AF!$D38*(1-$D$2))+blpkmrtf*IFrtf*(RTF!AM38*(1-AM$4)-RTF!$D38*(1-$D$4)))*IF(WT="WTA",longWTA,longWTP))</f>
        <v>1.6576882989331914</v>
      </c>
      <c r="AN38" s="90">
        <f>(1/UIpct)*((blpkm*IFaf*(AF!AN38*AN$2-AF!$D38*$D$2)+blpkmrtf*IFrtf*(RTF!AN38*AN$4-RTF!$D38*$D$4))*IF(WT="WTA",shortWTA,shortWTP)+(blpkm*IFaf*(AF!AN38*(1-AN$2)-AF!$D38*(1-$D$2))+blpkmrtf*IFrtf*(RTF!AN38*(1-AN$4)-RTF!$D38*(1-$D$4)))*IF(WT="WTA",longWTA,longWTP))</f>
        <v>0</v>
      </c>
      <c r="AO38" s="90">
        <f>(1/UIpct)*((blpkm*IFaf*(AF!AO38*AO$2-AF!$D38*$D$2)+blpkmrtf*IFrtf*(RTF!AO38*AO$4-RTF!$D38*$D$4))*IF(WT="WTA",shortWTA,shortWTP)+(blpkm*IFaf*(AF!AO38*(1-AO$2)-AF!$D38*(1-$D$2))+blpkmrtf*IFrtf*(RTF!AO38*(1-AO$4)-RTF!$D38*(1-$D$4)))*IF(WT="WTA",longWTA,longWTP))</f>
        <v>-0.69872691351516514</v>
      </c>
      <c r="AP38" s="90">
        <f>(1/UIpct)*((blpkm*IFaf*(AF!AP38*AP$2-AF!$D38*$D$2)+blpkmrtf*IFrtf*(RTF!AP38*AP$4-RTF!$D38*$D$4))*IF(WT="WTA",shortWTA,shortWTP)+(blpkm*IFaf*(AF!AP38*(1-AP$2)-AF!$D38*(1-$D$2))+blpkmrtf*IFrtf*(RTF!AP38*(1-AP$4)-RTF!$D38*(1-$D$4)))*IF(WT="WTA",longWTA,longWTP))</f>
        <v>-1.3221096337669964</v>
      </c>
      <c r="AQ38" s="90">
        <f>(1/UIpct)*((blpkm*IFaf*(AF!AQ38*AQ$2-AF!$D38*$D$2)+blpkmrtf*IFrtf*(RTF!AQ38*AQ$4-RTF!$D38*$D$4))*IF(WT="WTA",shortWTA,shortWTP)+(blpkm*IFaf*(AF!AQ38*(1-AQ$2)-AF!$D38*(1-$D$2))+blpkmrtf*IFrtf*(RTF!AQ38*(1-AQ$4)-RTF!$D38*(1-$D$4)))*IF(WT="WTA",longWTA,longWTP))</f>
        <v>-1.8784941043925265</v>
      </c>
      <c r="AR38" s="90">
        <f>(1/UIpct)*((blpkm*IFaf*(AF!AR38*AR$2-AF!$D38*$D$2)+blpkmrtf*IFrtf*(RTF!AR38*AR$4-RTF!$D38*$D$4))*IF(WT="WTA",shortWTA,shortWTP)+(blpkm*IFaf*(AF!AR38*(1-AR$2)-AF!$D38*(1-$D$2))+blpkmrtf*IFrtf*(RTF!AR38*(1-AR$4)-RTF!$D38*(1-$D$4)))*IF(WT="WTA",longWTA,longWTP))</f>
        <v>0.78272657459334749</v>
      </c>
      <c r="AS38" s="90">
        <f>(1/UIpct)*((blpkm*IFaf*(AF!AS38*AS$2-AF!$D38*$D$2)+blpkmrtf*IFrtf*(RTF!AS38*AS$4-RTF!$D38*$D$4))*IF(WT="WTA",shortWTA,shortWTP)+(blpkm*IFaf*(AF!AS38*(1-AS$2)-AF!$D38*(1-$D$2))+blpkmrtf*IFrtf*(RTF!AS38*(1-AS$4)-RTF!$D38*(1-$D$4)))*IF(WT="WTA",longWTA,longWTP))</f>
        <v>1.6576882989331914</v>
      </c>
      <c r="AT38" s="90">
        <f>(1/UIpct)*((blpkm*IFaf*(AF!AT38*AT$2-AF!$D38*$D$2)+blpkmrtf*IFrtf*(RTF!AT38*AT$4-RTF!$D38*$D$4))*IF(WT="WTA",shortWTA,shortWTP)+(blpkm*IFaf*(AF!AT38*(1-AT$2)-AF!$D38*(1-$D$2))+blpkmrtf*IFrtf*(RTF!AT38*(1-AT$4)-RTF!$D38*(1-$D$4)))*IF(WT="WTA",longWTA,longWTP))</f>
        <v>0</v>
      </c>
      <c r="AU38" s="91" t="s">
        <v>78</v>
      </c>
      <c r="AV38" s="91"/>
      <c r="AW38" s="91"/>
    </row>
    <row r="39" spans="1:49" x14ac:dyDescent="0.25">
      <c r="A39" s="91">
        <f>social_cost!A39</f>
        <v>355</v>
      </c>
      <c r="B39" s="94">
        <f>social_cost!B39</f>
        <v>6.2083213089663278</v>
      </c>
      <c r="C39" s="95">
        <f>social_cost!C39</f>
        <v>96.094062499999978</v>
      </c>
      <c r="D39" s="90">
        <f>(1/UIpct)*((blpkm*IFaf*(AF!D39*D$2-AF!$D39*$D$2)+blpkmrtf*IFrtf*(RTF!D39*D$4-RTF!$D39*$D$4))*IF(WT="WTA",shortWTA,shortWTP)+(blpkm*IFaf*(AF!D39*(1-D$2)-AF!$D39*(1-$D$2))+blpkmrtf*IFrtf*(RTF!D39*(1-D$4)-RTF!$D39*(1-$D$4)))*IF(WT="WTA",longWTA,longWTP))</f>
        <v>0</v>
      </c>
      <c r="E39" s="90">
        <f>(1/UIpct)*((blpkm*IFaf*(AF!E39*E$2-AF!$D39*$D$2)+blpkmrtf*IFrtf*(RTF!E39*E$4-RTF!$D39*$D$4))*IF(WT="WTA",shortWTA,shortWTP)+(blpkm*IFaf*(AF!E39*(1-E$2)-AF!$D39*(1-$D$2))+blpkmrtf*IFrtf*(RTF!E39*(1-E$4)-RTF!$D39*(1-$D$4)))*IF(WT="WTA",longWTA,longWTP))</f>
        <v>-0.69872691351516514</v>
      </c>
      <c r="F39" s="90">
        <f>(1/UIpct)*((blpkm*IFaf*(AF!F39*F$2-AF!$D39*$D$2)+blpkmrtf*IFrtf*(RTF!F39*F$4-RTF!$D39*$D$4))*IF(WT="WTA",shortWTA,shortWTP)+(blpkm*IFaf*(AF!F39*(1-F$2)-AF!$D39*(1-$D$2))+blpkmrtf*IFrtf*(RTF!F39*(1-F$4)-RTF!$D39*(1-$D$4)))*IF(WT="WTA",longWTA,longWTP))</f>
        <v>-1.3221096337669964</v>
      </c>
      <c r="G39" s="90">
        <f>(1/UIpct)*((blpkm*IFaf*(AF!G39*G$2-AF!$D39*$D$2)+blpkmrtf*IFrtf*(RTF!G39*G$4-RTF!$D39*$D$4))*IF(WT="WTA",shortWTA,shortWTP)+(blpkm*IFaf*(AF!G39*(1-G$2)-AF!$D39*(1-$D$2))+blpkmrtf*IFrtf*(RTF!G39*(1-G$4)-RTF!$D39*(1-$D$4)))*IF(WT="WTA",longWTA,longWTP))</f>
        <v>-1.8784941043925265</v>
      </c>
      <c r="H39" s="90">
        <f>(1/UIpct)*((blpkm*IFaf*(AF!H39*H$2-AF!$D39*$D$2)+blpkmrtf*IFrtf*(RTF!H39*H$4-RTF!$D39*$D$4))*IF(WT="WTA",shortWTA,shortWTP)+(blpkm*IFaf*(AF!H39*(1-H$2)-AF!$D39*(1-$D$2))+blpkmrtf*IFrtf*(RTF!H39*(1-H$4)-RTF!$D39*(1-$D$4)))*IF(WT="WTA",longWTA,longWTP))</f>
        <v>0.78272657459334749</v>
      </c>
      <c r="I39" s="90">
        <f>(1/UIpct)*((blpkm*IFaf*(AF!I39*I$2-AF!$D39*$D$2)+blpkmrtf*IFrtf*(RTF!I39*I$4-RTF!$D39*$D$4))*IF(WT="WTA",shortWTA,shortWTP)+(blpkm*IFaf*(AF!I39*(1-I$2)-AF!$D39*(1-$D$2))+blpkmrtf*IFrtf*(RTF!I39*(1-I$4)-RTF!$D39*(1-$D$4)))*IF(WT="WTA",longWTA,longWTP))</f>
        <v>1.6576882989331914</v>
      </c>
      <c r="J39" s="90">
        <f>(1/UIpct)*((blpkm*IFaf*(AF!J39*J$2-AF!$D39*$D$2)+blpkmrtf*IFrtf*(RTF!J39*J$4-RTF!$D39*$D$4))*IF(WT="WTA",shortWTA,shortWTP)+(blpkm*IFaf*(AF!J39*(1-J$2)-AF!$D39*(1-$D$2))+blpkmrtf*IFrtf*(RTF!J39*(1-J$4)-RTF!$D39*(1-$D$4)))*IF(WT="WTA",longWTA,longWTP))</f>
        <v>2.6312202719180493</v>
      </c>
      <c r="K39" s="90">
        <f>(1/UIpct)*((blpkm*IFaf*(AF!K39*K$2-AF!$D39*$D$2)+blpkmrtf*IFrtf*(RTF!K39*K$4-RTF!$D39*$D$4))*IF(WT="WTA",shortWTA,shortWTP)+(blpkm*IFaf*(AF!K39*(1-K$2)-AF!$D39*(1-$D$2))+blpkmrtf*IFrtf*(RTF!K39*(1-K$4)-RTF!$D39*(1-$D$4)))*IF(WT="WTA",longWTA,longWTP))</f>
        <v>28.114127722703188</v>
      </c>
      <c r="L39" s="90">
        <f>(1/UIpct)*((blpkm*IFaf*(AF!L39*L$2-AF!$D39*$D$2)+blpkmrtf*IFrtf*(RTF!L39*L$4-RTF!$D39*$D$4))*IF(WT="WTA",shortWTA,shortWTP)+(blpkm*IFaf*(AF!L39*(1-L$2)-AF!$D39*(1-$D$2))+blpkmrtf*IFrtf*(RTF!L39*(1-L$4)-RTF!$D39*(1-$D$4)))*IF(WT="WTA",longWTA,longWTP))</f>
        <v>26.208524398238996</v>
      </c>
      <c r="M39" s="90">
        <f>(1/UIpct)*((blpkm*IFaf*(AF!M39*M$2-AF!$D39*$D$2)+blpkmrtf*IFrtf*(RTF!M39*M$4-RTF!$D39*$D$4))*IF(WT="WTA",shortWTA,shortWTP)+(blpkm*IFaf*(AF!M39*(1-M$2)-AF!$D39*(1-$D$2))+blpkmrtf*IFrtf*(RTF!M39*(1-M$4)-RTF!$D39*(1-$D$4)))*IF(WT="WTA",longWTA,longWTP))</f>
        <v>24.669680543806109</v>
      </c>
      <c r="N39" s="90">
        <f>(1/UIpct)*((blpkm*IFaf*(AF!N39*N$2-AF!$D39*$D$2)+blpkmrtf*IFrtf*(RTF!N39*N$4-RTF!$D39*$D$4))*IF(WT="WTA",shortWTA,shortWTP)+(blpkm*IFaf*(AF!N39*(1-N$2)-AF!$D39*(1-$D$2))+blpkmrtf*IFrtf*(RTF!N39*(1-N$4)-RTF!$D39*(1-$D$4)))*IF(WT="WTA",longWTA,longWTP))</f>
        <v>33.477195700637999</v>
      </c>
      <c r="O39" s="90">
        <f>(1/UIpct)*((blpkm*IFaf*(AF!O39*O$2-AF!$D39*$D$2)+blpkmrtf*IFrtf*(RTF!O39*O$4-RTF!$D39*$D$4))*IF(WT="WTA",shortWTA,shortWTP)+(blpkm*IFaf*(AF!O39*(1-O$2)-AF!$D39*(1-$D$2))+blpkmrtf*IFrtf*(RTF!O39*(1-O$4)-RTF!$D39*(1-$D$4)))*IF(WT="WTA",longWTA,longWTP))</f>
        <v>37.256377389591655</v>
      </c>
      <c r="P39" s="90">
        <f>(1/UIpct)*((blpkm*IFaf*(AF!P39*P$2-AF!$D39*$D$2)+blpkmrtf*IFrtf*(RTF!P39*P$4-RTF!$D39*$D$4))*IF(WT="WTA",shortWTA,shortWTP)+(blpkm*IFaf*(AF!P39*(1-P$2)-AF!$D39*(1-$D$2))+blpkmrtf*IFrtf*(RTF!P39*(1-P$4)-RTF!$D39*(1-$D$4)))*IF(WT="WTA",longWTA,longWTP))</f>
        <v>30.49091737561972</v>
      </c>
      <c r="Q39" s="90">
        <f>(1/UIpct)*((blpkm*IFaf*(AF!Q39*Q$2-AF!$D39*$D$2)+blpkmrtf*IFrtf*(RTF!Q39*Q$4-RTF!$D39*$D$4))*IF(WT="WTA",shortWTA,shortWTP)+(blpkm*IFaf*(AF!Q39*(1-Q$2)-AF!$D39*(1-$D$2))+blpkmrtf*IFrtf*(RTF!Q39*(1-Q$4)-RTF!$D39*(1-$D$4)))*IF(WT="WTA",longWTA,longWTP))</f>
        <v>28.114127722703188</v>
      </c>
      <c r="R39" s="90">
        <f>(1/UIpct)*((blpkm*IFaf*(AF!R39*R$2-AF!$D39*$D$2)+blpkmrtf*IFrtf*(RTF!R39*R$4-RTF!$D39*$D$4))*IF(WT="WTA",shortWTA,shortWTP)+(blpkm*IFaf*(AF!R39*(1-R$2)-AF!$D39*(1-$D$2))+blpkmrtf*IFrtf*(RTF!R39*(1-R$4)-RTF!$D39*(1-$D$4)))*IF(WT="WTA",longWTA,longWTP))</f>
        <v>26.208524398238996</v>
      </c>
      <c r="S39" s="90">
        <f>(1/UIpct)*((blpkm*IFaf*(AF!S39*S$2-AF!$D39*$D$2)+blpkmrtf*IFrtf*(RTF!S39*S$4-RTF!$D39*$D$4))*IF(WT="WTA",shortWTA,shortWTP)+(blpkm*IFaf*(AF!S39*(1-S$2)-AF!$D39*(1-$D$2))+blpkmrtf*IFrtf*(RTF!S39*(1-S$4)-RTF!$D39*(1-$D$4)))*IF(WT="WTA",longWTA,longWTP))</f>
        <v>24.669680543806109</v>
      </c>
      <c r="T39" s="90">
        <f>(1/UIpct)*((blpkm*IFaf*(AF!T39*T$2-AF!$D39*$D$2)+blpkmrtf*IFrtf*(RTF!T39*T$4-RTF!$D39*$D$4))*IF(WT="WTA",shortWTA,shortWTP)+(blpkm*IFaf*(AF!T39*(1-T$2)-AF!$D39*(1-$D$2))+blpkmrtf*IFrtf*(RTF!T39*(1-T$4)-RTF!$D39*(1-$D$4)))*IF(WT="WTA",longWTA,longWTP))</f>
        <v>33.477195700637999</v>
      </c>
      <c r="U39" s="90">
        <f>(1/UIpct)*((blpkm*IFaf*(AF!U39*U$2-AF!$D39*$D$2)+blpkmrtf*IFrtf*(RTF!U39*U$4-RTF!$D39*$D$4))*IF(WT="WTA",shortWTA,shortWTP)+(blpkm*IFaf*(AF!U39*(1-U$2)-AF!$D39*(1-$D$2))+blpkmrtf*IFrtf*(RTF!U39*(1-U$4)-RTF!$D39*(1-$D$4)))*IF(WT="WTA",longWTA,longWTP))</f>
        <v>37.256377389591655</v>
      </c>
      <c r="V39" s="90">
        <f>(1/UIpct)*((blpkm*IFaf*(AF!V39*V$2-AF!$D39*$D$2)+blpkmrtf*IFrtf*(RTF!V39*V$4-RTF!$D39*$D$4))*IF(WT="WTA",shortWTA,shortWTP)+(blpkm*IFaf*(AF!V39*(1-V$2)-AF!$D39*(1-$D$2))+blpkmrtf*IFrtf*(RTF!V39*(1-V$4)-RTF!$D39*(1-$D$4)))*IF(WT="WTA",longWTA,longWTP))</f>
        <v>30.49091737561972</v>
      </c>
      <c r="W39" s="90">
        <f>(1/UIpct)*((blpkm*IFaf*(AF!W39*W$2-AF!$D39*$D$2)+blpkmrtf*IFrtf*(RTF!W39*W$4-RTF!$D39*$D$4))*IF(WT="WTA",shortWTA,shortWTP)+(blpkm*IFaf*(AF!W39*(1-W$2)-AF!$D39*(1-$D$2))+blpkmrtf*IFrtf*(RTF!W39*(1-W$4)-RTF!$D39*(1-$D$4)))*IF(WT="WTA",longWTA,longWTP))</f>
        <v>28.114127722703188</v>
      </c>
      <c r="X39" s="90">
        <f>(1/UIpct)*((blpkm*IFaf*(AF!X39*X$2-AF!$D39*$D$2)+blpkmrtf*IFrtf*(RTF!X39*X$4-RTF!$D39*$D$4))*IF(WT="WTA",shortWTA,shortWTP)+(blpkm*IFaf*(AF!X39*(1-X$2)-AF!$D39*(1-$D$2))+blpkmrtf*IFrtf*(RTF!X39*(1-X$4)-RTF!$D39*(1-$D$4)))*IF(WT="WTA",longWTA,longWTP))</f>
        <v>26.208524398238996</v>
      </c>
      <c r="Y39" s="90">
        <f>(1/UIpct)*((blpkm*IFaf*(AF!Y39*Y$2-AF!$D39*$D$2)+blpkmrtf*IFrtf*(RTF!Y39*Y$4-RTF!$D39*$D$4))*IF(WT="WTA",shortWTA,shortWTP)+(blpkm*IFaf*(AF!Y39*(1-Y$2)-AF!$D39*(1-$D$2))+blpkmrtf*IFrtf*(RTF!Y39*(1-Y$4)-RTF!$D39*(1-$D$4)))*IF(WT="WTA",longWTA,longWTP))</f>
        <v>24.669680543806109</v>
      </c>
      <c r="Z39" s="90">
        <f>(1/UIpct)*((blpkm*IFaf*(AF!Z39*Z$2-AF!$D39*$D$2)+blpkmrtf*IFrtf*(RTF!Z39*Z$4-RTF!$D39*$D$4))*IF(WT="WTA",shortWTA,shortWTP)+(blpkm*IFaf*(AF!Z39*(1-Z$2)-AF!$D39*(1-$D$2))+blpkmrtf*IFrtf*(RTF!Z39*(1-Z$4)-RTF!$D39*(1-$D$4)))*IF(WT="WTA",longWTA,longWTP))</f>
        <v>33.477195700637999</v>
      </c>
      <c r="AA39" s="90">
        <f>(1/UIpct)*((blpkm*IFaf*(AF!AA39*AA$2-AF!$D39*$D$2)+blpkmrtf*IFrtf*(RTF!AA39*AA$4-RTF!$D39*$D$4))*IF(WT="WTA",shortWTA,shortWTP)+(blpkm*IFaf*(AF!AA39*(1-AA$2)-AF!$D39*(1-$D$2))+blpkmrtf*IFrtf*(RTF!AA39*(1-AA$4)-RTF!$D39*(1-$D$4)))*IF(WT="WTA",longWTA,longWTP))</f>
        <v>37.256377389591655</v>
      </c>
      <c r="AB39" s="90">
        <f>(1/UIpct)*((blpkm*IFaf*(AF!AB39*AB$2-AF!$D39*$D$2)+blpkmrtf*IFrtf*(RTF!AB39*AB$4-RTF!$D39*$D$4))*IF(WT="WTA",shortWTA,shortWTP)+(blpkm*IFaf*(AF!AB39*(1-AB$2)-AF!$D39*(1-$D$2))+blpkmrtf*IFrtf*(RTF!AB39*(1-AB$4)-RTF!$D39*(1-$D$4)))*IF(WT="WTA",longWTA,longWTP))</f>
        <v>30.49091737561972</v>
      </c>
      <c r="AC39" s="90">
        <f>(1/UIpct)*((blpkm*IFaf*(AF!AC39*AC$2-AF!$D39*$D$2)+blpkmrtf*IFrtf*(RTF!AC39*AC$4-RTF!$D39*$D$4))*IF(WT="WTA",shortWTA,shortWTP)+(blpkm*IFaf*(AF!AC39*(1-AC$2)-AF!$D39*(1-$D$2))+blpkmrtf*IFrtf*(RTF!AC39*(1-AC$4)-RTF!$D39*(1-$D$4)))*IF(WT="WTA",longWTA,longWTP))</f>
        <v>-0.69872691351516514</v>
      </c>
      <c r="AD39" s="90">
        <f>(1/UIpct)*((blpkm*IFaf*(AF!AD39*AD$2-AF!$D39*$D$2)+blpkmrtf*IFrtf*(RTF!AD39*AD$4-RTF!$D39*$D$4))*IF(WT="WTA",shortWTA,shortWTP)+(blpkm*IFaf*(AF!AD39*(1-AD$2)-AF!$D39*(1-$D$2))+blpkmrtf*IFrtf*(RTF!AD39*(1-AD$4)-RTF!$D39*(1-$D$4)))*IF(WT="WTA",longWTA,longWTP))</f>
        <v>-1.3221096337669964</v>
      </c>
      <c r="AE39" s="90">
        <f>(1/UIpct)*((blpkm*IFaf*(AF!AE39*AE$2-AF!$D39*$D$2)+blpkmrtf*IFrtf*(RTF!AE39*AE$4-RTF!$D39*$D$4))*IF(WT="WTA",shortWTA,shortWTP)+(blpkm*IFaf*(AF!AE39*(1-AE$2)-AF!$D39*(1-$D$2))+blpkmrtf*IFrtf*(RTF!AE39*(1-AE$4)-RTF!$D39*(1-$D$4)))*IF(WT="WTA",longWTA,longWTP))</f>
        <v>-1.8784941043925265</v>
      </c>
      <c r="AF39" s="90">
        <f>(1/UIpct)*((blpkm*IFaf*(AF!AF39*AF$2-AF!$D39*$D$2)+blpkmrtf*IFrtf*(RTF!AF39*AF$4-RTF!$D39*$D$4))*IF(WT="WTA",shortWTA,shortWTP)+(blpkm*IFaf*(AF!AF39*(1-AF$2)-AF!$D39*(1-$D$2))+blpkmrtf*IFrtf*(RTF!AF39*(1-AF$4)-RTF!$D39*(1-$D$4)))*IF(WT="WTA",longWTA,longWTP))</f>
        <v>0.78272657459334749</v>
      </c>
      <c r="AG39" s="90">
        <f>(1/UIpct)*((blpkm*IFaf*(AF!AG39*AG$2-AF!$D39*$D$2)+blpkmrtf*IFrtf*(RTF!AG39*AG$4-RTF!$D39*$D$4))*IF(WT="WTA",shortWTA,shortWTP)+(blpkm*IFaf*(AF!AG39*(1-AG$2)-AF!$D39*(1-$D$2))+blpkmrtf*IFrtf*(RTF!AG39*(1-AG$4)-RTF!$D39*(1-$D$4)))*IF(WT="WTA",longWTA,longWTP))</f>
        <v>1.6576882989331914</v>
      </c>
      <c r="AH39" s="90">
        <f>(1/UIpct)*((blpkm*IFaf*(AF!AH39*AH$2-AF!$D39*$D$2)+blpkmrtf*IFrtf*(RTF!AH39*AH$4-RTF!$D39*$D$4))*IF(WT="WTA",shortWTA,shortWTP)+(blpkm*IFaf*(AF!AH39*(1-AH$2)-AF!$D39*(1-$D$2))+blpkmrtf*IFrtf*(RTF!AH39*(1-AH$4)-RTF!$D39*(1-$D$4)))*IF(WT="WTA",longWTA,longWTP))</f>
        <v>0</v>
      </c>
      <c r="AI39" s="90">
        <f>(1/UIpct)*((blpkm*IFaf*(AF!AI39*AI$2-AF!$D39*$D$2)+blpkmrtf*IFrtf*(RTF!AI39*AI$4-RTF!$D39*$D$4))*IF(WT="WTA",shortWTA,shortWTP)+(blpkm*IFaf*(AF!AI39*(1-AI$2)-AF!$D39*(1-$D$2))+blpkmrtf*IFrtf*(RTF!AI39*(1-AI$4)-RTF!$D39*(1-$D$4)))*IF(WT="WTA",longWTA,longWTP))</f>
        <v>-0.69872691351516514</v>
      </c>
      <c r="AJ39" s="90">
        <f>(1/UIpct)*((blpkm*IFaf*(AF!AJ39*AJ$2-AF!$D39*$D$2)+blpkmrtf*IFrtf*(RTF!AJ39*AJ$4-RTF!$D39*$D$4))*IF(WT="WTA",shortWTA,shortWTP)+(blpkm*IFaf*(AF!AJ39*(1-AJ$2)-AF!$D39*(1-$D$2))+blpkmrtf*IFrtf*(RTF!AJ39*(1-AJ$4)-RTF!$D39*(1-$D$4)))*IF(WT="WTA",longWTA,longWTP))</f>
        <v>-1.3221096337669964</v>
      </c>
      <c r="AK39" s="90">
        <f>(1/UIpct)*((blpkm*IFaf*(AF!AK39*AK$2-AF!$D39*$D$2)+blpkmrtf*IFrtf*(RTF!AK39*AK$4-RTF!$D39*$D$4))*IF(WT="WTA",shortWTA,shortWTP)+(blpkm*IFaf*(AF!AK39*(1-AK$2)-AF!$D39*(1-$D$2))+blpkmrtf*IFrtf*(RTF!AK39*(1-AK$4)-RTF!$D39*(1-$D$4)))*IF(WT="WTA",longWTA,longWTP))</f>
        <v>-1.8784941043925265</v>
      </c>
      <c r="AL39" s="90">
        <f>(1/UIpct)*((blpkm*IFaf*(AF!AL39*AL$2-AF!$D39*$D$2)+blpkmrtf*IFrtf*(RTF!AL39*AL$4-RTF!$D39*$D$4))*IF(WT="WTA",shortWTA,shortWTP)+(blpkm*IFaf*(AF!AL39*(1-AL$2)-AF!$D39*(1-$D$2))+blpkmrtf*IFrtf*(RTF!AL39*(1-AL$4)-RTF!$D39*(1-$D$4)))*IF(WT="WTA",longWTA,longWTP))</f>
        <v>0.78272657459334749</v>
      </c>
      <c r="AM39" s="90">
        <f>(1/UIpct)*((blpkm*IFaf*(AF!AM39*AM$2-AF!$D39*$D$2)+blpkmrtf*IFrtf*(RTF!AM39*AM$4-RTF!$D39*$D$4))*IF(WT="WTA",shortWTA,shortWTP)+(blpkm*IFaf*(AF!AM39*(1-AM$2)-AF!$D39*(1-$D$2))+blpkmrtf*IFrtf*(RTF!AM39*(1-AM$4)-RTF!$D39*(1-$D$4)))*IF(WT="WTA",longWTA,longWTP))</f>
        <v>1.6576882989331914</v>
      </c>
      <c r="AN39" s="90">
        <f>(1/UIpct)*((blpkm*IFaf*(AF!AN39*AN$2-AF!$D39*$D$2)+blpkmrtf*IFrtf*(RTF!AN39*AN$4-RTF!$D39*$D$4))*IF(WT="WTA",shortWTA,shortWTP)+(blpkm*IFaf*(AF!AN39*(1-AN$2)-AF!$D39*(1-$D$2))+blpkmrtf*IFrtf*(RTF!AN39*(1-AN$4)-RTF!$D39*(1-$D$4)))*IF(WT="WTA",longWTA,longWTP))</f>
        <v>0</v>
      </c>
      <c r="AO39" s="90">
        <f>(1/UIpct)*((blpkm*IFaf*(AF!AO39*AO$2-AF!$D39*$D$2)+blpkmrtf*IFrtf*(RTF!AO39*AO$4-RTF!$D39*$D$4))*IF(WT="WTA",shortWTA,shortWTP)+(blpkm*IFaf*(AF!AO39*(1-AO$2)-AF!$D39*(1-$D$2))+blpkmrtf*IFrtf*(RTF!AO39*(1-AO$4)-RTF!$D39*(1-$D$4)))*IF(WT="WTA",longWTA,longWTP))</f>
        <v>-0.69872691351516514</v>
      </c>
      <c r="AP39" s="90">
        <f>(1/UIpct)*((blpkm*IFaf*(AF!AP39*AP$2-AF!$D39*$D$2)+blpkmrtf*IFrtf*(RTF!AP39*AP$4-RTF!$D39*$D$4))*IF(WT="WTA",shortWTA,shortWTP)+(blpkm*IFaf*(AF!AP39*(1-AP$2)-AF!$D39*(1-$D$2))+blpkmrtf*IFrtf*(RTF!AP39*(1-AP$4)-RTF!$D39*(1-$D$4)))*IF(WT="WTA",longWTA,longWTP))</f>
        <v>-1.3221096337669964</v>
      </c>
      <c r="AQ39" s="90">
        <f>(1/UIpct)*((blpkm*IFaf*(AF!AQ39*AQ$2-AF!$D39*$D$2)+blpkmrtf*IFrtf*(RTF!AQ39*AQ$4-RTF!$D39*$D$4))*IF(WT="WTA",shortWTA,shortWTP)+(blpkm*IFaf*(AF!AQ39*(1-AQ$2)-AF!$D39*(1-$D$2))+blpkmrtf*IFrtf*(RTF!AQ39*(1-AQ$4)-RTF!$D39*(1-$D$4)))*IF(WT="WTA",longWTA,longWTP))</f>
        <v>-1.8784941043925265</v>
      </c>
      <c r="AR39" s="90">
        <f>(1/UIpct)*((blpkm*IFaf*(AF!AR39*AR$2-AF!$D39*$D$2)+blpkmrtf*IFrtf*(RTF!AR39*AR$4-RTF!$D39*$D$4))*IF(WT="WTA",shortWTA,shortWTP)+(blpkm*IFaf*(AF!AR39*(1-AR$2)-AF!$D39*(1-$D$2))+blpkmrtf*IFrtf*(RTF!AR39*(1-AR$4)-RTF!$D39*(1-$D$4)))*IF(WT="WTA",longWTA,longWTP))</f>
        <v>0.78272657459334749</v>
      </c>
      <c r="AS39" s="90">
        <f>(1/UIpct)*((blpkm*IFaf*(AF!AS39*AS$2-AF!$D39*$D$2)+blpkmrtf*IFrtf*(RTF!AS39*AS$4-RTF!$D39*$D$4))*IF(WT="WTA",shortWTA,shortWTP)+(blpkm*IFaf*(AF!AS39*(1-AS$2)-AF!$D39*(1-$D$2))+blpkmrtf*IFrtf*(RTF!AS39*(1-AS$4)-RTF!$D39*(1-$D$4)))*IF(WT="WTA",longWTA,longWTP))</f>
        <v>1.6576882989331914</v>
      </c>
      <c r="AT39" s="90">
        <f>(1/UIpct)*((blpkm*IFaf*(AF!AT39*AT$2-AF!$D39*$D$2)+blpkmrtf*IFrtf*(RTF!AT39*AT$4-RTF!$D39*$D$4))*IF(WT="WTA",shortWTA,shortWTP)+(blpkm*IFaf*(AF!AT39*(1-AT$2)-AF!$D39*(1-$D$2))+blpkmrtf*IFrtf*(RTF!AT39*(1-AT$4)-RTF!$D39*(1-$D$4)))*IF(WT="WTA",longWTA,longWTP))</f>
        <v>0</v>
      </c>
      <c r="AU39" s="91" t="s">
        <v>78</v>
      </c>
      <c r="AV39" s="91"/>
      <c r="AW39" s="91"/>
    </row>
    <row r="40" spans="1:49" x14ac:dyDescent="0.25">
      <c r="A40" s="91">
        <f>social_cost!A40</f>
        <v>356</v>
      </c>
      <c r="B40" s="94">
        <f>social_cost!B40</f>
        <v>9.9906055872500004E-4</v>
      </c>
      <c r="C40" s="95">
        <f>social_cost!C40</f>
        <v>96.636199999999988</v>
      </c>
      <c r="D40" s="90">
        <f>(1/UIpct)*((blpkm*IFaf*(AF!D40*D$2-AF!$D40*$D$2)+blpkmrtf*IFrtf*(RTF!D40*D$4-RTF!$D40*$D$4))*IF(WT="WTA",shortWTA,shortWTP)+(blpkm*IFaf*(AF!D40*(1-D$2)-AF!$D40*(1-$D$2))+blpkmrtf*IFrtf*(RTF!D40*(1-D$4)-RTF!$D40*(1-$D$4)))*IF(WT="WTA",longWTA,longWTP))</f>
        <v>0</v>
      </c>
      <c r="E40" s="90">
        <f>(1/UIpct)*((blpkm*IFaf*(AF!E40*E$2-AF!$D40*$D$2)+blpkmrtf*IFrtf*(RTF!E40*E$4-RTF!$D40*$D$4))*IF(WT="WTA",shortWTA,shortWTP)+(blpkm*IFaf*(AF!E40*(1-E$2)-AF!$D40*(1-$D$2))+blpkmrtf*IFrtf*(RTF!E40*(1-E$4)-RTF!$D40*(1-$D$4)))*IF(WT="WTA",longWTA,longWTP))</f>
        <v>-0.69872691351516514</v>
      </c>
      <c r="F40" s="90">
        <f>(1/UIpct)*((blpkm*IFaf*(AF!F40*F$2-AF!$D40*$D$2)+blpkmrtf*IFrtf*(RTF!F40*F$4-RTF!$D40*$D$4))*IF(WT="WTA",shortWTA,shortWTP)+(blpkm*IFaf*(AF!F40*(1-F$2)-AF!$D40*(1-$D$2))+blpkmrtf*IFrtf*(RTF!F40*(1-F$4)-RTF!$D40*(1-$D$4)))*IF(WT="WTA",longWTA,longWTP))</f>
        <v>-1.3221096337669964</v>
      </c>
      <c r="G40" s="90">
        <f>(1/UIpct)*((blpkm*IFaf*(AF!G40*G$2-AF!$D40*$D$2)+blpkmrtf*IFrtf*(RTF!G40*G$4-RTF!$D40*$D$4))*IF(WT="WTA",shortWTA,shortWTP)+(blpkm*IFaf*(AF!G40*(1-G$2)-AF!$D40*(1-$D$2))+blpkmrtf*IFrtf*(RTF!G40*(1-G$4)-RTF!$D40*(1-$D$4)))*IF(WT="WTA",longWTA,longWTP))</f>
        <v>-1.8784941043925265</v>
      </c>
      <c r="H40" s="90">
        <f>(1/UIpct)*((blpkm*IFaf*(AF!H40*H$2-AF!$D40*$D$2)+blpkmrtf*IFrtf*(RTF!H40*H$4-RTF!$D40*$D$4))*IF(WT="WTA",shortWTA,shortWTP)+(blpkm*IFaf*(AF!H40*(1-H$2)-AF!$D40*(1-$D$2))+blpkmrtf*IFrtf*(RTF!H40*(1-H$4)-RTF!$D40*(1-$D$4)))*IF(WT="WTA",longWTA,longWTP))</f>
        <v>0.78272657459334749</v>
      </c>
      <c r="I40" s="90">
        <f>(1/UIpct)*((blpkm*IFaf*(AF!I40*I$2-AF!$D40*$D$2)+blpkmrtf*IFrtf*(RTF!I40*I$4-RTF!$D40*$D$4))*IF(WT="WTA",shortWTA,shortWTP)+(blpkm*IFaf*(AF!I40*(1-I$2)-AF!$D40*(1-$D$2))+blpkmrtf*IFrtf*(RTF!I40*(1-I$4)-RTF!$D40*(1-$D$4)))*IF(WT="WTA",longWTA,longWTP))</f>
        <v>1.6576882989331914</v>
      </c>
      <c r="J40" s="90">
        <f>(1/UIpct)*((blpkm*IFaf*(AF!J40*J$2-AF!$D40*$D$2)+blpkmrtf*IFrtf*(RTF!J40*J$4-RTF!$D40*$D$4))*IF(WT="WTA",shortWTA,shortWTP)+(blpkm*IFaf*(AF!J40*(1-J$2)-AF!$D40*(1-$D$2))+blpkmrtf*IFrtf*(RTF!J40*(1-J$4)-RTF!$D40*(1-$D$4)))*IF(WT="WTA",longWTA,longWTP))</f>
        <v>2.6312202719180493</v>
      </c>
      <c r="K40" s="90">
        <f>(1/UIpct)*((blpkm*IFaf*(AF!K40*K$2-AF!$D40*$D$2)+blpkmrtf*IFrtf*(RTF!K40*K$4-RTF!$D40*$D$4))*IF(WT="WTA",shortWTA,shortWTP)+(blpkm*IFaf*(AF!K40*(1-K$2)-AF!$D40*(1-$D$2))+blpkmrtf*IFrtf*(RTF!K40*(1-K$4)-RTF!$D40*(1-$D$4)))*IF(WT="WTA",longWTA,longWTP))</f>
        <v>28.114127722703188</v>
      </c>
      <c r="L40" s="90">
        <f>(1/UIpct)*((blpkm*IFaf*(AF!L40*L$2-AF!$D40*$D$2)+blpkmrtf*IFrtf*(RTF!L40*L$4-RTF!$D40*$D$4))*IF(WT="WTA",shortWTA,shortWTP)+(blpkm*IFaf*(AF!L40*(1-L$2)-AF!$D40*(1-$D$2))+blpkmrtf*IFrtf*(RTF!L40*(1-L$4)-RTF!$D40*(1-$D$4)))*IF(WT="WTA",longWTA,longWTP))</f>
        <v>26.208524398238996</v>
      </c>
      <c r="M40" s="90">
        <f>(1/UIpct)*((blpkm*IFaf*(AF!M40*M$2-AF!$D40*$D$2)+blpkmrtf*IFrtf*(RTF!M40*M$4-RTF!$D40*$D$4))*IF(WT="WTA",shortWTA,shortWTP)+(blpkm*IFaf*(AF!M40*(1-M$2)-AF!$D40*(1-$D$2))+blpkmrtf*IFrtf*(RTF!M40*(1-M$4)-RTF!$D40*(1-$D$4)))*IF(WT="WTA",longWTA,longWTP))</f>
        <v>24.669680543806109</v>
      </c>
      <c r="N40" s="90">
        <f>(1/UIpct)*((blpkm*IFaf*(AF!N40*N$2-AF!$D40*$D$2)+blpkmrtf*IFrtf*(RTF!N40*N$4-RTF!$D40*$D$4))*IF(WT="WTA",shortWTA,shortWTP)+(blpkm*IFaf*(AF!N40*(1-N$2)-AF!$D40*(1-$D$2))+blpkmrtf*IFrtf*(RTF!N40*(1-N$4)-RTF!$D40*(1-$D$4)))*IF(WT="WTA",longWTA,longWTP))</f>
        <v>33.477195700637999</v>
      </c>
      <c r="O40" s="90">
        <f>(1/UIpct)*((blpkm*IFaf*(AF!O40*O$2-AF!$D40*$D$2)+blpkmrtf*IFrtf*(RTF!O40*O$4-RTF!$D40*$D$4))*IF(WT="WTA",shortWTA,shortWTP)+(blpkm*IFaf*(AF!O40*(1-O$2)-AF!$D40*(1-$D$2))+blpkmrtf*IFrtf*(RTF!O40*(1-O$4)-RTF!$D40*(1-$D$4)))*IF(WT="WTA",longWTA,longWTP))</f>
        <v>37.256377389591655</v>
      </c>
      <c r="P40" s="90">
        <f>(1/UIpct)*((blpkm*IFaf*(AF!P40*P$2-AF!$D40*$D$2)+blpkmrtf*IFrtf*(RTF!P40*P$4-RTF!$D40*$D$4))*IF(WT="WTA",shortWTA,shortWTP)+(blpkm*IFaf*(AF!P40*(1-P$2)-AF!$D40*(1-$D$2))+blpkmrtf*IFrtf*(RTF!P40*(1-P$4)-RTF!$D40*(1-$D$4)))*IF(WT="WTA",longWTA,longWTP))</f>
        <v>30.49091737561972</v>
      </c>
      <c r="Q40" s="90">
        <f>(1/UIpct)*((blpkm*IFaf*(AF!Q40*Q$2-AF!$D40*$D$2)+blpkmrtf*IFrtf*(RTF!Q40*Q$4-RTF!$D40*$D$4))*IF(WT="WTA",shortWTA,shortWTP)+(blpkm*IFaf*(AF!Q40*(1-Q$2)-AF!$D40*(1-$D$2))+blpkmrtf*IFrtf*(RTF!Q40*(1-Q$4)-RTF!$D40*(1-$D$4)))*IF(WT="WTA",longWTA,longWTP))</f>
        <v>28.114127722703188</v>
      </c>
      <c r="R40" s="90">
        <f>(1/UIpct)*((blpkm*IFaf*(AF!R40*R$2-AF!$D40*$D$2)+blpkmrtf*IFrtf*(RTF!R40*R$4-RTF!$D40*$D$4))*IF(WT="WTA",shortWTA,shortWTP)+(blpkm*IFaf*(AF!R40*(1-R$2)-AF!$D40*(1-$D$2))+blpkmrtf*IFrtf*(RTF!R40*(1-R$4)-RTF!$D40*(1-$D$4)))*IF(WT="WTA",longWTA,longWTP))</f>
        <v>26.208524398238996</v>
      </c>
      <c r="S40" s="90">
        <f>(1/UIpct)*((blpkm*IFaf*(AF!S40*S$2-AF!$D40*$D$2)+blpkmrtf*IFrtf*(RTF!S40*S$4-RTF!$D40*$D$4))*IF(WT="WTA",shortWTA,shortWTP)+(blpkm*IFaf*(AF!S40*(1-S$2)-AF!$D40*(1-$D$2))+blpkmrtf*IFrtf*(RTF!S40*(1-S$4)-RTF!$D40*(1-$D$4)))*IF(WT="WTA",longWTA,longWTP))</f>
        <v>24.669680543806109</v>
      </c>
      <c r="T40" s="90">
        <f>(1/UIpct)*((blpkm*IFaf*(AF!T40*T$2-AF!$D40*$D$2)+blpkmrtf*IFrtf*(RTF!T40*T$4-RTF!$D40*$D$4))*IF(WT="WTA",shortWTA,shortWTP)+(blpkm*IFaf*(AF!T40*(1-T$2)-AF!$D40*(1-$D$2))+blpkmrtf*IFrtf*(RTF!T40*(1-T$4)-RTF!$D40*(1-$D$4)))*IF(WT="WTA",longWTA,longWTP))</f>
        <v>33.477195700637999</v>
      </c>
      <c r="U40" s="90">
        <f>(1/UIpct)*((blpkm*IFaf*(AF!U40*U$2-AF!$D40*$D$2)+blpkmrtf*IFrtf*(RTF!U40*U$4-RTF!$D40*$D$4))*IF(WT="WTA",shortWTA,shortWTP)+(blpkm*IFaf*(AF!U40*(1-U$2)-AF!$D40*(1-$D$2))+blpkmrtf*IFrtf*(RTF!U40*(1-U$4)-RTF!$D40*(1-$D$4)))*IF(WT="WTA",longWTA,longWTP))</f>
        <v>37.256377389591655</v>
      </c>
      <c r="V40" s="90">
        <f>(1/UIpct)*((blpkm*IFaf*(AF!V40*V$2-AF!$D40*$D$2)+blpkmrtf*IFrtf*(RTF!V40*V$4-RTF!$D40*$D$4))*IF(WT="WTA",shortWTA,shortWTP)+(blpkm*IFaf*(AF!V40*(1-V$2)-AF!$D40*(1-$D$2))+blpkmrtf*IFrtf*(RTF!V40*(1-V$4)-RTF!$D40*(1-$D$4)))*IF(WT="WTA",longWTA,longWTP))</f>
        <v>30.49091737561972</v>
      </c>
      <c r="W40" s="90">
        <f>(1/UIpct)*((blpkm*IFaf*(AF!W40*W$2-AF!$D40*$D$2)+blpkmrtf*IFrtf*(RTF!W40*W$4-RTF!$D40*$D$4))*IF(WT="WTA",shortWTA,shortWTP)+(blpkm*IFaf*(AF!W40*(1-W$2)-AF!$D40*(1-$D$2))+blpkmrtf*IFrtf*(RTF!W40*(1-W$4)-RTF!$D40*(1-$D$4)))*IF(WT="WTA",longWTA,longWTP))</f>
        <v>28.114127722703188</v>
      </c>
      <c r="X40" s="90">
        <f>(1/UIpct)*((blpkm*IFaf*(AF!X40*X$2-AF!$D40*$D$2)+blpkmrtf*IFrtf*(RTF!X40*X$4-RTF!$D40*$D$4))*IF(WT="WTA",shortWTA,shortWTP)+(blpkm*IFaf*(AF!X40*(1-X$2)-AF!$D40*(1-$D$2))+blpkmrtf*IFrtf*(RTF!X40*(1-X$4)-RTF!$D40*(1-$D$4)))*IF(WT="WTA",longWTA,longWTP))</f>
        <v>26.208524398238996</v>
      </c>
      <c r="Y40" s="90">
        <f>(1/UIpct)*((blpkm*IFaf*(AF!Y40*Y$2-AF!$D40*$D$2)+blpkmrtf*IFrtf*(RTF!Y40*Y$4-RTF!$D40*$D$4))*IF(WT="WTA",shortWTA,shortWTP)+(blpkm*IFaf*(AF!Y40*(1-Y$2)-AF!$D40*(1-$D$2))+blpkmrtf*IFrtf*(RTF!Y40*(1-Y$4)-RTF!$D40*(1-$D$4)))*IF(WT="WTA",longWTA,longWTP))</f>
        <v>24.669680543806109</v>
      </c>
      <c r="Z40" s="90">
        <f>(1/UIpct)*((blpkm*IFaf*(AF!Z40*Z$2-AF!$D40*$D$2)+blpkmrtf*IFrtf*(RTF!Z40*Z$4-RTF!$D40*$D$4))*IF(WT="WTA",shortWTA,shortWTP)+(blpkm*IFaf*(AF!Z40*(1-Z$2)-AF!$D40*(1-$D$2))+blpkmrtf*IFrtf*(RTF!Z40*(1-Z$4)-RTF!$D40*(1-$D$4)))*IF(WT="WTA",longWTA,longWTP))</f>
        <v>33.477195700637999</v>
      </c>
      <c r="AA40" s="90">
        <f>(1/UIpct)*((blpkm*IFaf*(AF!AA40*AA$2-AF!$D40*$D$2)+blpkmrtf*IFrtf*(RTF!AA40*AA$4-RTF!$D40*$D$4))*IF(WT="WTA",shortWTA,shortWTP)+(blpkm*IFaf*(AF!AA40*(1-AA$2)-AF!$D40*(1-$D$2))+blpkmrtf*IFrtf*(RTF!AA40*(1-AA$4)-RTF!$D40*(1-$D$4)))*IF(WT="WTA",longWTA,longWTP))</f>
        <v>37.256377389591655</v>
      </c>
      <c r="AB40" s="90">
        <f>(1/UIpct)*((blpkm*IFaf*(AF!AB40*AB$2-AF!$D40*$D$2)+blpkmrtf*IFrtf*(RTF!AB40*AB$4-RTF!$D40*$D$4))*IF(WT="WTA",shortWTA,shortWTP)+(blpkm*IFaf*(AF!AB40*(1-AB$2)-AF!$D40*(1-$D$2))+blpkmrtf*IFrtf*(RTF!AB40*(1-AB$4)-RTF!$D40*(1-$D$4)))*IF(WT="WTA",longWTA,longWTP))</f>
        <v>30.49091737561972</v>
      </c>
      <c r="AC40" s="90">
        <f>(1/UIpct)*((blpkm*IFaf*(AF!AC40*AC$2-AF!$D40*$D$2)+blpkmrtf*IFrtf*(RTF!AC40*AC$4-RTF!$D40*$D$4))*IF(WT="WTA",shortWTA,shortWTP)+(blpkm*IFaf*(AF!AC40*(1-AC$2)-AF!$D40*(1-$D$2))+blpkmrtf*IFrtf*(RTF!AC40*(1-AC$4)-RTF!$D40*(1-$D$4)))*IF(WT="WTA",longWTA,longWTP))</f>
        <v>-0.69872691351516514</v>
      </c>
      <c r="AD40" s="90">
        <f>(1/UIpct)*((blpkm*IFaf*(AF!AD40*AD$2-AF!$D40*$D$2)+blpkmrtf*IFrtf*(RTF!AD40*AD$4-RTF!$D40*$D$4))*IF(WT="WTA",shortWTA,shortWTP)+(blpkm*IFaf*(AF!AD40*(1-AD$2)-AF!$D40*(1-$D$2))+blpkmrtf*IFrtf*(RTF!AD40*(1-AD$4)-RTF!$D40*(1-$D$4)))*IF(WT="WTA",longWTA,longWTP))</f>
        <v>-1.3221096337669964</v>
      </c>
      <c r="AE40" s="90">
        <f>(1/UIpct)*((blpkm*IFaf*(AF!AE40*AE$2-AF!$D40*$D$2)+blpkmrtf*IFrtf*(RTF!AE40*AE$4-RTF!$D40*$D$4))*IF(WT="WTA",shortWTA,shortWTP)+(blpkm*IFaf*(AF!AE40*(1-AE$2)-AF!$D40*(1-$D$2))+blpkmrtf*IFrtf*(RTF!AE40*(1-AE$4)-RTF!$D40*(1-$D$4)))*IF(WT="WTA",longWTA,longWTP))</f>
        <v>-1.8784941043925265</v>
      </c>
      <c r="AF40" s="90">
        <f>(1/UIpct)*((blpkm*IFaf*(AF!AF40*AF$2-AF!$D40*$D$2)+blpkmrtf*IFrtf*(RTF!AF40*AF$4-RTF!$D40*$D$4))*IF(WT="WTA",shortWTA,shortWTP)+(blpkm*IFaf*(AF!AF40*(1-AF$2)-AF!$D40*(1-$D$2))+blpkmrtf*IFrtf*(RTF!AF40*(1-AF$4)-RTF!$D40*(1-$D$4)))*IF(WT="WTA",longWTA,longWTP))</f>
        <v>0.78272657459334749</v>
      </c>
      <c r="AG40" s="90">
        <f>(1/UIpct)*((blpkm*IFaf*(AF!AG40*AG$2-AF!$D40*$D$2)+blpkmrtf*IFrtf*(RTF!AG40*AG$4-RTF!$D40*$D$4))*IF(WT="WTA",shortWTA,shortWTP)+(blpkm*IFaf*(AF!AG40*(1-AG$2)-AF!$D40*(1-$D$2))+blpkmrtf*IFrtf*(RTF!AG40*(1-AG$4)-RTF!$D40*(1-$D$4)))*IF(WT="WTA",longWTA,longWTP))</f>
        <v>1.6576882989331914</v>
      </c>
      <c r="AH40" s="90">
        <f>(1/UIpct)*((blpkm*IFaf*(AF!AH40*AH$2-AF!$D40*$D$2)+blpkmrtf*IFrtf*(RTF!AH40*AH$4-RTF!$D40*$D$4))*IF(WT="WTA",shortWTA,shortWTP)+(blpkm*IFaf*(AF!AH40*(1-AH$2)-AF!$D40*(1-$D$2))+blpkmrtf*IFrtf*(RTF!AH40*(1-AH$4)-RTF!$D40*(1-$D$4)))*IF(WT="WTA",longWTA,longWTP))</f>
        <v>0</v>
      </c>
      <c r="AI40" s="90">
        <f>(1/UIpct)*((blpkm*IFaf*(AF!AI40*AI$2-AF!$D40*$D$2)+blpkmrtf*IFrtf*(RTF!AI40*AI$4-RTF!$D40*$D$4))*IF(WT="WTA",shortWTA,shortWTP)+(blpkm*IFaf*(AF!AI40*(1-AI$2)-AF!$D40*(1-$D$2))+blpkmrtf*IFrtf*(RTF!AI40*(1-AI$4)-RTF!$D40*(1-$D$4)))*IF(WT="WTA",longWTA,longWTP))</f>
        <v>-0.69872691351516514</v>
      </c>
      <c r="AJ40" s="90">
        <f>(1/UIpct)*((blpkm*IFaf*(AF!AJ40*AJ$2-AF!$D40*$D$2)+blpkmrtf*IFrtf*(RTF!AJ40*AJ$4-RTF!$D40*$D$4))*IF(WT="WTA",shortWTA,shortWTP)+(blpkm*IFaf*(AF!AJ40*(1-AJ$2)-AF!$D40*(1-$D$2))+blpkmrtf*IFrtf*(RTF!AJ40*(1-AJ$4)-RTF!$D40*(1-$D$4)))*IF(WT="WTA",longWTA,longWTP))</f>
        <v>-1.3221096337669964</v>
      </c>
      <c r="AK40" s="90">
        <f>(1/UIpct)*((blpkm*IFaf*(AF!AK40*AK$2-AF!$D40*$D$2)+blpkmrtf*IFrtf*(RTF!AK40*AK$4-RTF!$D40*$D$4))*IF(WT="WTA",shortWTA,shortWTP)+(blpkm*IFaf*(AF!AK40*(1-AK$2)-AF!$D40*(1-$D$2))+blpkmrtf*IFrtf*(RTF!AK40*(1-AK$4)-RTF!$D40*(1-$D$4)))*IF(WT="WTA",longWTA,longWTP))</f>
        <v>-1.8784941043925265</v>
      </c>
      <c r="AL40" s="90">
        <f>(1/UIpct)*((blpkm*IFaf*(AF!AL40*AL$2-AF!$D40*$D$2)+blpkmrtf*IFrtf*(RTF!AL40*AL$4-RTF!$D40*$D$4))*IF(WT="WTA",shortWTA,shortWTP)+(blpkm*IFaf*(AF!AL40*(1-AL$2)-AF!$D40*(1-$D$2))+blpkmrtf*IFrtf*(RTF!AL40*(1-AL$4)-RTF!$D40*(1-$D$4)))*IF(WT="WTA",longWTA,longWTP))</f>
        <v>0.78272657459334749</v>
      </c>
      <c r="AM40" s="90">
        <f>(1/UIpct)*((blpkm*IFaf*(AF!AM40*AM$2-AF!$D40*$D$2)+blpkmrtf*IFrtf*(RTF!AM40*AM$4-RTF!$D40*$D$4))*IF(WT="WTA",shortWTA,shortWTP)+(blpkm*IFaf*(AF!AM40*(1-AM$2)-AF!$D40*(1-$D$2))+blpkmrtf*IFrtf*(RTF!AM40*(1-AM$4)-RTF!$D40*(1-$D$4)))*IF(WT="WTA",longWTA,longWTP))</f>
        <v>1.6576882989331914</v>
      </c>
      <c r="AN40" s="90">
        <f>(1/UIpct)*((blpkm*IFaf*(AF!AN40*AN$2-AF!$D40*$D$2)+blpkmrtf*IFrtf*(RTF!AN40*AN$4-RTF!$D40*$D$4))*IF(WT="WTA",shortWTA,shortWTP)+(blpkm*IFaf*(AF!AN40*(1-AN$2)-AF!$D40*(1-$D$2))+blpkmrtf*IFrtf*(RTF!AN40*(1-AN$4)-RTF!$D40*(1-$D$4)))*IF(WT="WTA",longWTA,longWTP))</f>
        <v>0</v>
      </c>
      <c r="AO40" s="90">
        <f>(1/UIpct)*((blpkm*IFaf*(AF!AO40*AO$2-AF!$D40*$D$2)+blpkmrtf*IFrtf*(RTF!AO40*AO$4-RTF!$D40*$D$4))*IF(WT="WTA",shortWTA,shortWTP)+(blpkm*IFaf*(AF!AO40*(1-AO$2)-AF!$D40*(1-$D$2))+blpkmrtf*IFrtf*(RTF!AO40*(1-AO$4)-RTF!$D40*(1-$D$4)))*IF(WT="WTA",longWTA,longWTP))</f>
        <v>-0.69872691351516514</v>
      </c>
      <c r="AP40" s="90">
        <f>(1/UIpct)*((blpkm*IFaf*(AF!AP40*AP$2-AF!$D40*$D$2)+blpkmrtf*IFrtf*(RTF!AP40*AP$4-RTF!$D40*$D$4))*IF(WT="WTA",shortWTA,shortWTP)+(blpkm*IFaf*(AF!AP40*(1-AP$2)-AF!$D40*(1-$D$2))+blpkmrtf*IFrtf*(RTF!AP40*(1-AP$4)-RTF!$D40*(1-$D$4)))*IF(WT="WTA",longWTA,longWTP))</f>
        <v>-1.3221096337669964</v>
      </c>
      <c r="AQ40" s="90">
        <f>(1/UIpct)*((blpkm*IFaf*(AF!AQ40*AQ$2-AF!$D40*$D$2)+blpkmrtf*IFrtf*(RTF!AQ40*AQ$4-RTF!$D40*$D$4))*IF(WT="WTA",shortWTA,shortWTP)+(blpkm*IFaf*(AF!AQ40*(1-AQ$2)-AF!$D40*(1-$D$2))+blpkmrtf*IFrtf*(RTF!AQ40*(1-AQ$4)-RTF!$D40*(1-$D$4)))*IF(WT="WTA",longWTA,longWTP))</f>
        <v>-1.8784941043925265</v>
      </c>
      <c r="AR40" s="90">
        <f>(1/UIpct)*((blpkm*IFaf*(AF!AR40*AR$2-AF!$D40*$D$2)+blpkmrtf*IFrtf*(RTF!AR40*AR$4-RTF!$D40*$D$4))*IF(WT="WTA",shortWTA,shortWTP)+(blpkm*IFaf*(AF!AR40*(1-AR$2)-AF!$D40*(1-$D$2))+blpkmrtf*IFrtf*(RTF!AR40*(1-AR$4)-RTF!$D40*(1-$D$4)))*IF(WT="WTA",longWTA,longWTP))</f>
        <v>0.78272657459334749</v>
      </c>
      <c r="AS40" s="90">
        <f>(1/UIpct)*((blpkm*IFaf*(AF!AS40*AS$2-AF!$D40*$D$2)+blpkmrtf*IFrtf*(RTF!AS40*AS$4-RTF!$D40*$D$4))*IF(WT="WTA",shortWTA,shortWTP)+(blpkm*IFaf*(AF!AS40*(1-AS$2)-AF!$D40*(1-$D$2))+blpkmrtf*IFrtf*(RTF!AS40*(1-AS$4)-RTF!$D40*(1-$D$4)))*IF(WT="WTA",longWTA,longWTP))</f>
        <v>1.6576882989331914</v>
      </c>
      <c r="AT40" s="90">
        <f>(1/UIpct)*((blpkm*IFaf*(AF!AT40*AT$2-AF!$D40*$D$2)+blpkmrtf*IFrtf*(RTF!AT40*AT$4-RTF!$D40*$D$4))*IF(WT="WTA",shortWTA,shortWTP)+(blpkm*IFaf*(AF!AT40*(1-AT$2)-AF!$D40*(1-$D$2))+blpkmrtf*IFrtf*(RTF!AT40*(1-AT$4)-RTF!$D40*(1-$D$4)))*IF(WT="WTA",longWTA,longWTP))</f>
        <v>0</v>
      </c>
      <c r="AU40" s="91" t="s">
        <v>78</v>
      </c>
      <c r="AV40" s="91"/>
      <c r="AW40" s="91"/>
    </row>
    <row r="41" spans="1:49" x14ac:dyDescent="0.25">
      <c r="A41" s="91">
        <f>social_cost!A41</f>
        <v>375</v>
      </c>
      <c r="B41" s="94">
        <f>social_cost!B41</f>
        <v>622.59293003221228</v>
      </c>
      <c r="C41" s="95">
        <f>social_cost!C41</f>
        <v>107.22656249999999</v>
      </c>
      <c r="D41" s="90">
        <f>(1/UIpct)*((blpkm*IFaf*(AF!D41*D$2-AF!$D41*$D$2)+blpkmrtf*IFrtf*(RTF!D41*D$4-RTF!$D41*$D$4))*IF(WT="WTA",shortWTA,shortWTP)+(blpkm*IFaf*(AF!D41*(1-D$2)-AF!$D41*(1-$D$2))+blpkmrtf*IFrtf*(RTF!D41*(1-D$4)-RTF!$D41*(1-$D$4)))*IF(WT="WTA",longWTA,longWTP))</f>
        <v>0</v>
      </c>
      <c r="E41" s="90">
        <f>(1/UIpct)*((blpkm*IFaf*(AF!E41*E$2-AF!$D41*$D$2)+blpkmrtf*IFrtf*(RTF!E41*E$4-RTF!$D41*$D$4))*IF(WT="WTA",shortWTA,shortWTP)+(blpkm*IFaf*(AF!E41*(1-E$2)-AF!$D41*(1-$D$2))+blpkmrtf*IFrtf*(RTF!E41*(1-E$4)-RTF!$D41*(1-$D$4)))*IF(WT="WTA",longWTA,longWTP))</f>
        <v>-0.69872691351516514</v>
      </c>
      <c r="F41" s="90">
        <f>(1/UIpct)*((blpkm*IFaf*(AF!F41*F$2-AF!$D41*$D$2)+blpkmrtf*IFrtf*(RTF!F41*F$4-RTF!$D41*$D$4))*IF(WT="WTA",shortWTA,shortWTP)+(blpkm*IFaf*(AF!F41*(1-F$2)-AF!$D41*(1-$D$2))+blpkmrtf*IFrtf*(RTF!F41*(1-F$4)-RTF!$D41*(1-$D$4)))*IF(WT="WTA",longWTA,longWTP))</f>
        <v>-1.3221096337669964</v>
      </c>
      <c r="G41" s="90">
        <f>(1/UIpct)*((blpkm*IFaf*(AF!G41*G$2-AF!$D41*$D$2)+blpkmrtf*IFrtf*(RTF!G41*G$4-RTF!$D41*$D$4))*IF(WT="WTA",shortWTA,shortWTP)+(blpkm*IFaf*(AF!G41*(1-G$2)-AF!$D41*(1-$D$2))+blpkmrtf*IFrtf*(RTF!G41*(1-G$4)-RTF!$D41*(1-$D$4)))*IF(WT="WTA",longWTA,longWTP))</f>
        <v>-1.8784941043925265</v>
      </c>
      <c r="H41" s="90">
        <f>(1/UIpct)*((blpkm*IFaf*(AF!H41*H$2-AF!$D41*$D$2)+blpkmrtf*IFrtf*(RTF!H41*H$4-RTF!$D41*$D$4))*IF(WT="WTA",shortWTA,shortWTP)+(blpkm*IFaf*(AF!H41*(1-H$2)-AF!$D41*(1-$D$2))+blpkmrtf*IFrtf*(RTF!H41*(1-H$4)-RTF!$D41*(1-$D$4)))*IF(WT="WTA",longWTA,longWTP))</f>
        <v>0.78272657459334749</v>
      </c>
      <c r="I41" s="90">
        <f>(1/UIpct)*((blpkm*IFaf*(AF!I41*I$2-AF!$D41*$D$2)+blpkmrtf*IFrtf*(RTF!I41*I$4-RTF!$D41*$D$4))*IF(WT="WTA",shortWTA,shortWTP)+(blpkm*IFaf*(AF!I41*(1-I$2)-AF!$D41*(1-$D$2))+blpkmrtf*IFrtf*(RTF!I41*(1-I$4)-RTF!$D41*(1-$D$4)))*IF(WT="WTA",longWTA,longWTP))</f>
        <v>1.6576882989331914</v>
      </c>
      <c r="J41" s="90">
        <f>(1/UIpct)*((blpkm*IFaf*(AF!J41*J$2-AF!$D41*$D$2)+blpkmrtf*IFrtf*(RTF!J41*J$4-RTF!$D41*$D$4))*IF(WT="WTA",shortWTA,shortWTP)+(blpkm*IFaf*(AF!J41*(1-J$2)-AF!$D41*(1-$D$2))+blpkmrtf*IFrtf*(RTF!J41*(1-J$4)-RTF!$D41*(1-$D$4)))*IF(WT="WTA",longWTA,longWTP))</f>
        <v>2.6312202719180493</v>
      </c>
      <c r="K41" s="90">
        <f>(1/UIpct)*((blpkm*IFaf*(AF!K41*K$2-AF!$D41*$D$2)+blpkmrtf*IFrtf*(RTF!K41*K$4-RTF!$D41*$D$4))*IF(WT="WTA",shortWTA,shortWTP)+(blpkm*IFaf*(AF!K41*(1-K$2)-AF!$D41*(1-$D$2))+blpkmrtf*IFrtf*(RTF!K41*(1-K$4)-RTF!$D41*(1-$D$4)))*IF(WT="WTA",longWTA,longWTP))</f>
        <v>-0.69872691351516514</v>
      </c>
      <c r="L41" s="90">
        <f>(1/UIpct)*((blpkm*IFaf*(AF!L41*L$2-AF!$D41*$D$2)+blpkmrtf*IFrtf*(RTF!L41*L$4-RTF!$D41*$D$4))*IF(WT="WTA",shortWTA,shortWTP)+(blpkm*IFaf*(AF!L41*(1-L$2)-AF!$D41*(1-$D$2))+blpkmrtf*IFrtf*(RTF!L41*(1-L$4)-RTF!$D41*(1-$D$4)))*IF(WT="WTA",longWTA,longWTP))</f>
        <v>-1.3221096337669964</v>
      </c>
      <c r="M41" s="90">
        <f>(1/UIpct)*((blpkm*IFaf*(AF!M41*M$2-AF!$D41*$D$2)+blpkmrtf*IFrtf*(RTF!M41*M$4-RTF!$D41*$D$4))*IF(WT="WTA",shortWTA,shortWTP)+(blpkm*IFaf*(AF!M41*(1-M$2)-AF!$D41*(1-$D$2))+blpkmrtf*IFrtf*(RTF!M41*(1-M$4)-RTF!$D41*(1-$D$4)))*IF(WT="WTA",longWTA,longWTP))</f>
        <v>-1.8784941043925265</v>
      </c>
      <c r="N41" s="90">
        <f>(1/UIpct)*((blpkm*IFaf*(AF!N41*N$2-AF!$D41*$D$2)+blpkmrtf*IFrtf*(RTF!N41*N$4-RTF!$D41*$D$4))*IF(WT="WTA",shortWTA,shortWTP)+(blpkm*IFaf*(AF!N41*(1-N$2)-AF!$D41*(1-$D$2))+blpkmrtf*IFrtf*(RTF!N41*(1-N$4)-RTF!$D41*(1-$D$4)))*IF(WT="WTA",longWTA,longWTP))</f>
        <v>0.78272657459334749</v>
      </c>
      <c r="O41" s="90">
        <f>(1/UIpct)*((blpkm*IFaf*(AF!O41*O$2-AF!$D41*$D$2)+blpkmrtf*IFrtf*(RTF!O41*O$4-RTF!$D41*$D$4))*IF(WT="WTA",shortWTA,shortWTP)+(blpkm*IFaf*(AF!O41*(1-O$2)-AF!$D41*(1-$D$2))+blpkmrtf*IFrtf*(RTF!O41*(1-O$4)-RTF!$D41*(1-$D$4)))*IF(WT="WTA",longWTA,longWTP))</f>
        <v>1.6576882989331914</v>
      </c>
      <c r="P41" s="90">
        <f>(1/UIpct)*((blpkm*IFaf*(AF!P41*P$2-AF!$D41*$D$2)+blpkmrtf*IFrtf*(RTF!P41*P$4-RTF!$D41*$D$4))*IF(WT="WTA",shortWTA,shortWTP)+(blpkm*IFaf*(AF!P41*(1-P$2)-AF!$D41*(1-$D$2))+blpkmrtf*IFrtf*(RTF!P41*(1-P$4)-RTF!$D41*(1-$D$4)))*IF(WT="WTA",longWTA,longWTP))</f>
        <v>0</v>
      </c>
      <c r="Q41" s="90">
        <f>(1/UIpct)*((blpkm*IFaf*(AF!Q41*Q$2-AF!$D41*$D$2)+blpkmrtf*IFrtf*(RTF!Q41*Q$4-RTF!$D41*$D$4))*IF(WT="WTA",shortWTA,shortWTP)+(blpkm*IFaf*(AF!Q41*(1-Q$2)-AF!$D41*(1-$D$2))+blpkmrtf*IFrtf*(RTF!Q41*(1-Q$4)-RTF!$D41*(1-$D$4)))*IF(WT="WTA",longWTA,longWTP))</f>
        <v>28.114127722703188</v>
      </c>
      <c r="R41" s="90">
        <f>(1/UIpct)*((blpkm*IFaf*(AF!R41*R$2-AF!$D41*$D$2)+blpkmrtf*IFrtf*(RTF!R41*R$4-RTF!$D41*$D$4))*IF(WT="WTA",shortWTA,shortWTP)+(blpkm*IFaf*(AF!R41*(1-R$2)-AF!$D41*(1-$D$2))+blpkmrtf*IFrtf*(RTF!R41*(1-R$4)-RTF!$D41*(1-$D$4)))*IF(WT="WTA",longWTA,longWTP))</f>
        <v>26.208524398238996</v>
      </c>
      <c r="S41" s="90">
        <f>(1/UIpct)*((blpkm*IFaf*(AF!S41*S$2-AF!$D41*$D$2)+blpkmrtf*IFrtf*(RTF!S41*S$4-RTF!$D41*$D$4))*IF(WT="WTA",shortWTA,shortWTP)+(blpkm*IFaf*(AF!S41*(1-S$2)-AF!$D41*(1-$D$2))+blpkmrtf*IFrtf*(RTF!S41*(1-S$4)-RTF!$D41*(1-$D$4)))*IF(WT="WTA",longWTA,longWTP))</f>
        <v>24.669680543806109</v>
      </c>
      <c r="T41" s="90">
        <f>(1/UIpct)*((blpkm*IFaf*(AF!T41*T$2-AF!$D41*$D$2)+blpkmrtf*IFrtf*(RTF!T41*T$4-RTF!$D41*$D$4))*IF(WT="WTA",shortWTA,shortWTP)+(blpkm*IFaf*(AF!T41*(1-T$2)-AF!$D41*(1-$D$2))+blpkmrtf*IFrtf*(RTF!T41*(1-T$4)-RTF!$D41*(1-$D$4)))*IF(WT="WTA",longWTA,longWTP))</f>
        <v>33.477195700637999</v>
      </c>
      <c r="U41" s="90">
        <f>(1/UIpct)*((blpkm*IFaf*(AF!U41*U$2-AF!$D41*$D$2)+blpkmrtf*IFrtf*(RTF!U41*U$4-RTF!$D41*$D$4))*IF(WT="WTA",shortWTA,shortWTP)+(blpkm*IFaf*(AF!U41*(1-U$2)-AF!$D41*(1-$D$2))+blpkmrtf*IFrtf*(RTF!U41*(1-U$4)-RTF!$D41*(1-$D$4)))*IF(WT="WTA",longWTA,longWTP))</f>
        <v>37.256377389591655</v>
      </c>
      <c r="V41" s="90">
        <f>(1/UIpct)*((blpkm*IFaf*(AF!V41*V$2-AF!$D41*$D$2)+blpkmrtf*IFrtf*(RTF!V41*V$4-RTF!$D41*$D$4))*IF(WT="WTA",shortWTA,shortWTP)+(blpkm*IFaf*(AF!V41*(1-V$2)-AF!$D41*(1-$D$2))+blpkmrtf*IFrtf*(RTF!V41*(1-V$4)-RTF!$D41*(1-$D$4)))*IF(WT="WTA",longWTA,longWTP))</f>
        <v>30.49091737561972</v>
      </c>
      <c r="W41" s="90">
        <f>(1/UIpct)*((blpkm*IFaf*(AF!W41*W$2-AF!$D41*$D$2)+blpkmrtf*IFrtf*(RTF!W41*W$4-RTF!$D41*$D$4))*IF(WT="WTA",shortWTA,shortWTP)+(blpkm*IFaf*(AF!W41*(1-W$2)-AF!$D41*(1-$D$2))+blpkmrtf*IFrtf*(RTF!W41*(1-W$4)-RTF!$D41*(1-$D$4)))*IF(WT="WTA",longWTA,longWTP))</f>
        <v>28.114127722703188</v>
      </c>
      <c r="X41" s="90">
        <f>(1/UIpct)*((blpkm*IFaf*(AF!X41*X$2-AF!$D41*$D$2)+blpkmrtf*IFrtf*(RTF!X41*X$4-RTF!$D41*$D$4))*IF(WT="WTA",shortWTA,shortWTP)+(blpkm*IFaf*(AF!X41*(1-X$2)-AF!$D41*(1-$D$2))+blpkmrtf*IFrtf*(RTF!X41*(1-X$4)-RTF!$D41*(1-$D$4)))*IF(WT="WTA",longWTA,longWTP))</f>
        <v>26.208524398238996</v>
      </c>
      <c r="Y41" s="90">
        <f>(1/UIpct)*((blpkm*IFaf*(AF!Y41*Y$2-AF!$D41*$D$2)+blpkmrtf*IFrtf*(RTF!Y41*Y$4-RTF!$D41*$D$4))*IF(WT="WTA",shortWTA,shortWTP)+(blpkm*IFaf*(AF!Y41*(1-Y$2)-AF!$D41*(1-$D$2))+blpkmrtf*IFrtf*(RTF!Y41*(1-Y$4)-RTF!$D41*(1-$D$4)))*IF(WT="WTA",longWTA,longWTP))</f>
        <v>24.669680543806109</v>
      </c>
      <c r="Z41" s="90">
        <f>(1/UIpct)*((blpkm*IFaf*(AF!Z41*Z$2-AF!$D41*$D$2)+blpkmrtf*IFrtf*(RTF!Z41*Z$4-RTF!$D41*$D$4))*IF(WT="WTA",shortWTA,shortWTP)+(blpkm*IFaf*(AF!Z41*(1-Z$2)-AF!$D41*(1-$D$2))+blpkmrtf*IFrtf*(RTF!Z41*(1-Z$4)-RTF!$D41*(1-$D$4)))*IF(WT="WTA",longWTA,longWTP))</f>
        <v>33.477195700637999</v>
      </c>
      <c r="AA41" s="90">
        <f>(1/UIpct)*((blpkm*IFaf*(AF!AA41*AA$2-AF!$D41*$D$2)+blpkmrtf*IFrtf*(RTF!AA41*AA$4-RTF!$D41*$D$4))*IF(WT="WTA",shortWTA,shortWTP)+(blpkm*IFaf*(AF!AA41*(1-AA$2)-AF!$D41*(1-$D$2))+blpkmrtf*IFrtf*(RTF!AA41*(1-AA$4)-RTF!$D41*(1-$D$4)))*IF(WT="WTA",longWTA,longWTP))</f>
        <v>37.256377389591655</v>
      </c>
      <c r="AB41" s="90">
        <f>(1/UIpct)*((blpkm*IFaf*(AF!AB41*AB$2-AF!$D41*$D$2)+blpkmrtf*IFrtf*(RTF!AB41*AB$4-RTF!$D41*$D$4))*IF(WT="WTA",shortWTA,shortWTP)+(blpkm*IFaf*(AF!AB41*(1-AB$2)-AF!$D41*(1-$D$2))+blpkmrtf*IFrtf*(RTF!AB41*(1-AB$4)-RTF!$D41*(1-$D$4)))*IF(WT="WTA",longWTA,longWTP))</f>
        <v>30.49091737561972</v>
      </c>
      <c r="AC41" s="90">
        <f>(1/UIpct)*((blpkm*IFaf*(AF!AC41*AC$2-AF!$D41*$D$2)+blpkmrtf*IFrtf*(RTF!AC41*AC$4-RTF!$D41*$D$4))*IF(WT="WTA",shortWTA,shortWTP)+(blpkm*IFaf*(AF!AC41*(1-AC$2)-AF!$D41*(1-$D$2))+blpkmrtf*IFrtf*(RTF!AC41*(1-AC$4)-RTF!$D41*(1-$D$4)))*IF(WT="WTA",longWTA,longWTP))</f>
        <v>-0.69872691351516514</v>
      </c>
      <c r="AD41" s="90">
        <f>(1/UIpct)*((blpkm*IFaf*(AF!AD41*AD$2-AF!$D41*$D$2)+blpkmrtf*IFrtf*(RTF!AD41*AD$4-RTF!$D41*$D$4))*IF(WT="WTA",shortWTA,shortWTP)+(blpkm*IFaf*(AF!AD41*(1-AD$2)-AF!$D41*(1-$D$2))+blpkmrtf*IFrtf*(RTF!AD41*(1-AD$4)-RTF!$D41*(1-$D$4)))*IF(WT="WTA",longWTA,longWTP))</f>
        <v>-1.3221096337669964</v>
      </c>
      <c r="AE41" s="90">
        <f>(1/UIpct)*((blpkm*IFaf*(AF!AE41*AE$2-AF!$D41*$D$2)+blpkmrtf*IFrtf*(RTF!AE41*AE$4-RTF!$D41*$D$4))*IF(WT="WTA",shortWTA,shortWTP)+(blpkm*IFaf*(AF!AE41*(1-AE$2)-AF!$D41*(1-$D$2))+blpkmrtf*IFrtf*(RTF!AE41*(1-AE$4)-RTF!$D41*(1-$D$4)))*IF(WT="WTA",longWTA,longWTP))</f>
        <v>-1.8784941043925265</v>
      </c>
      <c r="AF41" s="90">
        <f>(1/UIpct)*((blpkm*IFaf*(AF!AF41*AF$2-AF!$D41*$D$2)+blpkmrtf*IFrtf*(RTF!AF41*AF$4-RTF!$D41*$D$4))*IF(WT="WTA",shortWTA,shortWTP)+(blpkm*IFaf*(AF!AF41*(1-AF$2)-AF!$D41*(1-$D$2))+blpkmrtf*IFrtf*(RTF!AF41*(1-AF$4)-RTF!$D41*(1-$D$4)))*IF(WT="WTA",longWTA,longWTP))</f>
        <v>0.78272657459334749</v>
      </c>
      <c r="AG41" s="90">
        <f>(1/UIpct)*((blpkm*IFaf*(AF!AG41*AG$2-AF!$D41*$D$2)+blpkmrtf*IFrtf*(RTF!AG41*AG$4-RTF!$D41*$D$4))*IF(WT="WTA",shortWTA,shortWTP)+(blpkm*IFaf*(AF!AG41*(1-AG$2)-AF!$D41*(1-$D$2))+blpkmrtf*IFrtf*(RTF!AG41*(1-AG$4)-RTF!$D41*(1-$D$4)))*IF(WT="WTA",longWTA,longWTP))</f>
        <v>1.6576882989331914</v>
      </c>
      <c r="AH41" s="90">
        <f>(1/UIpct)*((blpkm*IFaf*(AF!AH41*AH$2-AF!$D41*$D$2)+blpkmrtf*IFrtf*(RTF!AH41*AH$4-RTF!$D41*$D$4))*IF(WT="WTA",shortWTA,shortWTP)+(blpkm*IFaf*(AF!AH41*(1-AH$2)-AF!$D41*(1-$D$2))+blpkmrtf*IFrtf*(RTF!AH41*(1-AH$4)-RTF!$D41*(1-$D$4)))*IF(WT="WTA",longWTA,longWTP))</f>
        <v>0</v>
      </c>
      <c r="AI41" s="90">
        <f>(1/UIpct)*((blpkm*IFaf*(AF!AI41*AI$2-AF!$D41*$D$2)+blpkmrtf*IFrtf*(RTF!AI41*AI$4-RTF!$D41*$D$4))*IF(WT="WTA",shortWTA,shortWTP)+(blpkm*IFaf*(AF!AI41*(1-AI$2)-AF!$D41*(1-$D$2))+blpkmrtf*IFrtf*(RTF!AI41*(1-AI$4)-RTF!$D41*(1-$D$4)))*IF(WT="WTA",longWTA,longWTP))</f>
        <v>-0.69872691351516514</v>
      </c>
      <c r="AJ41" s="90">
        <f>(1/UIpct)*((blpkm*IFaf*(AF!AJ41*AJ$2-AF!$D41*$D$2)+blpkmrtf*IFrtf*(RTF!AJ41*AJ$4-RTF!$D41*$D$4))*IF(WT="WTA",shortWTA,shortWTP)+(blpkm*IFaf*(AF!AJ41*(1-AJ$2)-AF!$D41*(1-$D$2))+blpkmrtf*IFrtf*(RTF!AJ41*(1-AJ$4)-RTF!$D41*(1-$D$4)))*IF(WT="WTA",longWTA,longWTP))</f>
        <v>-1.3221096337669964</v>
      </c>
      <c r="AK41" s="90">
        <f>(1/UIpct)*((blpkm*IFaf*(AF!AK41*AK$2-AF!$D41*$D$2)+blpkmrtf*IFrtf*(RTF!AK41*AK$4-RTF!$D41*$D$4))*IF(WT="WTA",shortWTA,shortWTP)+(blpkm*IFaf*(AF!AK41*(1-AK$2)-AF!$D41*(1-$D$2))+blpkmrtf*IFrtf*(RTF!AK41*(1-AK$4)-RTF!$D41*(1-$D$4)))*IF(WT="WTA",longWTA,longWTP))</f>
        <v>-1.8784941043925265</v>
      </c>
      <c r="AL41" s="90">
        <f>(1/UIpct)*((blpkm*IFaf*(AF!AL41*AL$2-AF!$D41*$D$2)+blpkmrtf*IFrtf*(RTF!AL41*AL$4-RTF!$D41*$D$4))*IF(WT="WTA",shortWTA,shortWTP)+(blpkm*IFaf*(AF!AL41*(1-AL$2)-AF!$D41*(1-$D$2))+blpkmrtf*IFrtf*(RTF!AL41*(1-AL$4)-RTF!$D41*(1-$D$4)))*IF(WT="WTA",longWTA,longWTP))</f>
        <v>0.78272657459334749</v>
      </c>
      <c r="AM41" s="90">
        <f>(1/UIpct)*((blpkm*IFaf*(AF!AM41*AM$2-AF!$D41*$D$2)+blpkmrtf*IFrtf*(RTF!AM41*AM$4-RTF!$D41*$D$4))*IF(WT="WTA",shortWTA,shortWTP)+(blpkm*IFaf*(AF!AM41*(1-AM$2)-AF!$D41*(1-$D$2))+blpkmrtf*IFrtf*(RTF!AM41*(1-AM$4)-RTF!$D41*(1-$D$4)))*IF(WT="WTA",longWTA,longWTP))</f>
        <v>1.6576882989331914</v>
      </c>
      <c r="AN41" s="90">
        <f>(1/UIpct)*((blpkm*IFaf*(AF!AN41*AN$2-AF!$D41*$D$2)+blpkmrtf*IFrtf*(RTF!AN41*AN$4-RTF!$D41*$D$4))*IF(WT="WTA",shortWTA,shortWTP)+(blpkm*IFaf*(AF!AN41*(1-AN$2)-AF!$D41*(1-$D$2))+blpkmrtf*IFrtf*(RTF!AN41*(1-AN$4)-RTF!$D41*(1-$D$4)))*IF(WT="WTA",longWTA,longWTP))</f>
        <v>0</v>
      </c>
      <c r="AO41" s="90">
        <f>(1/UIpct)*((blpkm*IFaf*(AF!AO41*AO$2-AF!$D41*$D$2)+blpkmrtf*IFrtf*(RTF!AO41*AO$4-RTF!$D41*$D$4))*IF(WT="WTA",shortWTA,shortWTP)+(blpkm*IFaf*(AF!AO41*(1-AO$2)-AF!$D41*(1-$D$2))+blpkmrtf*IFrtf*(RTF!AO41*(1-AO$4)-RTF!$D41*(1-$D$4)))*IF(WT="WTA",longWTA,longWTP))</f>
        <v>-0.69872691351516514</v>
      </c>
      <c r="AP41" s="90">
        <f>(1/UIpct)*((blpkm*IFaf*(AF!AP41*AP$2-AF!$D41*$D$2)+blpkmrtf*IFrtf*(RTF!AP41*AP$4-RTF!$D41*$D$4))*IF(WT="WTA",shortWTA,shortWTP)+(blpkm*IFaf*(AF!AP41*(1-AP$2)-AF!$D41*(1-$D$2))+blpkmrtf*IFrtf*(RTF!AP41*(1-AP$4)-RTF!$D41*(1-$D$4)))*IF(WT="WTA",longWTA,longWTP))</f>
        <v>-1.3221096337669964</v>
      </c>
      <c r="AQ41" s="90">
        <f>(1/UIpct)*((blpkm*IFaf*(AF!AQ41*AQ$2-AF!$D41*$D$2)+blpkmrtf*IFrtf*(RTF!AQ41*AQ$4-RTF!$D41*$D$4))*IF(WT="WTA",shortWTA,shortWTP)+(blpkm*IFaf*(AF!AQ41*(1-AQ$2)-AF!$D41*(1-$D$2))+blpkmrtf*IFrtf*(RTF!AQ41*(1-AQ$4)-RTF!$D41*(1-$D$4)))*IF(WT="WTA",longWTA,longWTP))</f>
        <v>-1.8784941043925265</v>
      </c>
      <c r="AR41" s="90">
        <f>(1/UIpct)*((blpkm*IFaf*(AF!AR41*AR$2-AF!$D41*$D$2)+blpkmrtf*IFrtf*(RTF!AR41*AR$4-RTF!$D41*$D$4))*IF(WT="WTA",shortWTA,shortWTP)+(blpkm*IFaf*(AF!AR41*(1-AR$2)-AF!$D41*(1-$D$2))+blpkmrtf*IFrtf*(RTF!AR41*(1-AR$4)-RTF!$D41*(1-$D$4)))*IF(WT="WTA",longWTA,longWTP))</f>
        <v>0.78272657459334749</v>
      </c>
      <c r="AS41" s="90">
        <f>(1/UIpct)*((blpkm*IFaf*(AF!AS41*AS$2-AF!$D41*$D$2)+blpkmrtf*IFrtf*(RTF!AS41*AS$4-RTF!$D41*$D$4))*IF(WT="WTA",shortWTA,shortWTP)+(blpkm*IFaf*(AF!AS41*(1-AS$2)-AF!$D41*(1-$D$2))+blpkmrtf*IFrtf*(RTF!AS41*(1-AS$4)-RTF!$D41*(1-$D$4)))*IF(WT="WTA",longWTA,longWTP))</f>
        <v>1.6576882989331914</v>
      </c>
      <c r="AT41" s="90">
        <f>(1/UIpct)*((blpkm*IFaf*(AF!AT41*AT$2-AF!$D41*$D$2)+blpkmrtf*IFrtf*(RTF!AT41*AT$4-RTF!$D41*$D$4))*IF(WT="WTA",shortWTA,shortWTP)+(blpkm*IFaf*(AF!AT41*(1-AT$2)-AF!$D41*(1-$D$2))+blpkmrtf*IFrtf*(RTF!AT41*(1-AT$4)-RTF!$D41*(1-$D$4)))*IF(WT="WTA",longWTA,longWTP))</f>
        <v>0</v>
      </c>
      <c r="AU41" s="91" t="s">
        <v>78</v>
      </c>
      <c r="AV41" s="91"/>
      <c r="AW41" s="91"/>
    </row>
    <row r="42" spans="1:49" x14ac:dyDescent="0.25">
      <c r="A42" s="91">
        <f>social_cost!A42</f>
        <v>400</v>
      </c>
      <c r="B42" s="94">
        <f>social_cost!B42</f>
        <v>7.5018652990651464</v>
      </c>
      <c r="C42" s="95">
        <f>social_cost!C42</f>
        <v>122</v>
      </c>
      <c r="D42" s="90">
        <f>(1/UIpct)*((blpkm*IFaf*(AF!D42*D$2-AF!$D42*$D$2)+blpkmrtf*IFrtf*(RTF!D42*D$4-RTF!$D42*$D$4))*IF(WT="WTA",shortWTA,shortWTP)+(blpkm*IFaf*(AF!D42*(1-D$2)-AF!$D42*(1-$D$2))+blpkmrtf*IFrtf*(RTF!D42*(1-D$4)-RTF!$D42*(1-$D$4)))*IF(WT="WTA",longWTA,longWTP))</f>
        <v>0</v>
      </c>
      <c r="E42" s="90">
        <f>(1/UIpct)*((blpkm*IFaf*(AF!E42*E$2-AF!$D42*$D$2)+blpkmrtf*IFrtf*(RTF!E42*E$4-RTF!$D42*$D$4))*IF(WT="WTA",shortWTA,shortWTP)+(blpkm*IFaf*(AF!E42*(1-E$2)-AF!$D42*(1-$D$2))+blpkmrtf*IFrtf*(RTF!E42*(1-E$4)-RTF!$D42*(1-$D$4)))*IF(WT="WTA",longWTA,longWTP))</f>
        <v>-0.69872691351516514</v>
      </c>
      <c r="F42" s="90">
        <f>(1/UIpct)*((blpkm*IFaf*(AF!F42*F$2-AF!$D42*$D$2)+blpkmrtf*IFrtf*(RTF!F42*F$4-RTF!$D42*$D$4))*IF(WT="WTA",shortWTA,shortWTP)+(blpkm*IFaf*(AF!F42*(1-F$2)-AF!$D42*(1-$D$2))+blpkmrtf*IFrtf*(RTF!F42*(1-F$4)-RTF!$D42*(1-$D$4)))*IF(WT="WTA",longWTA,longWTP))</f>
        <v>-1.3221096337669964</v>
      </c>
      <c r="G42" s="90">
        <f>(1/UIpct)*((blpkm*IFaf*(AF!G42*G$2-AF!$D42*$D$2)+blpkmrtf*IFrtf*(RTF!G42*G$4-RTF!$D42*$D$4))*IF(WT="WTA",shortWTA,shortWTP)+(blpkm*IFaf*(AF!G42*(1-G$2)-AF!$D42*(1-$D$2))+blpkmrtf*IFrtf*(RTF!G42*(1-G$4)-RTF!$D42*(1-$D$4)))*IF(WT="WTA",longWTA,longWTP))</f>
        <v>-1.8784941043925265</v>
      </c>
      <c r="H42" s="90">
        <f>(1/UIpct)*((blpkm*IFaf*(AF!H42*H$2-AF!$D42*$D$2)+blpkmrtf*IFrtf*(RTF!H42*H$4-RTF!$D42*$D$4))*IF(WT="WTA",shortWTA,shortWTP)+(blpkm*IFaf*(AF!H42*(1-H$2)-AF!$D42*(1-$D$2))+blpkmrtf*IFrtf*(RTF!H42*(1-H$4)-RTF!$D42*(1-$D$4)))*IF(WT="WTA",longWTA,longWTP))</f>
        <v>0.78272657459334749</v>
      </c>
      <c r="I42" s="90">
        <f>(1/UIpct)*((blpkm*IFaf*(AF!I42*I$2-AF!$D42*$D$2)+blpkmrtf*IFrtf*(RTF!I42*I$4-RTF!$D42*$D$4))*IF(WT="WTA",shortWTA,shortWTP)+(blpkm*IFaf*(AF!I42*(1-I$2)-AF!$D42*(1-$D$2))+blpkmrtf*IFrtf*(RTF!I42*(1-I$4)-RTF!$D42*(1-$D$4)))*IF(WT="WTA",longWTA,longWTP))</f>
        <v>1.6576882989331914</v>
      </c>
      <c r="J42" s="90">
        <f>(1/UIpct)*((blpkm*IFaf*(AF!J42*J$2-AF!$D42*$D$2)+blpkmrtf*IFrtf*(RTF!J42*J$4-RTF!$D42*$D$4))*IF(WT="WTA",shortWTA,shortWTP)+(blpkm*IFaf*(AF!J42*(1-J$2)-AF!$D42*(1-$D$2))+blpkmrtf*IFrtf*(RTF!J42*(1-J$4)-RTF!$D42*(1-$D$4)))*IF(WT="WTA",longWTA,longWTP))</f>
        <v>2.6312202719180493</v>
      </c>
      <c r="K42" s="90">
        <f>(1/UIpct)*((blpkm*IFaf*(AF!K42*K$2-AF!$D42*$D$2)+blpkmrtf*IFrtf*(RTF!K42*K$4-RTF!$D42*$D$4))*IF(WT="WTA",shortWTA,shortWTP)+(blpkm*IFaf*(AF!K42*(1-K$2)-AF!$D42*(1-$D$2))+blpkmrtf*IFrtf*(RTF!K42*(1-K$4)-RTF!$D42*(1-$D$4)))*IF(WT="WTA",longWTA,longWTP))</f>
        <v>-0.69872691351516514</v>
      </c>
      <c r="L42" s="90">
        <f>(1/UIpct)*((blpkm*IFaf*(AF!L42*L$2-AF!$D42*$D$2)+blpkmrtf*IFrtf*(RTF!L42*L$4-RTF!$D42*$D$4))*IF(WT="WTA",shortWTA,shortWTP)+(blpkm*IFaf*(AF!L42*(1-L$2)-AF!$D42*(1-$D$2))+blpkmrtf*IFrtf*(RTF!L42*(1-L$4)-RTF!$D42*(1-$D$4)))*IF(WT="WTA",longWTA,longWTP))</f>
        <v>-1.3221096337669964</v>
      </c>
      <c r="M42" s="90">
        <f>(1/UIpct)*((blpkm*IFaf*(AF!M42*M$2-AF!$D42*$D$2)+blpkmrtf*IFrtf*(RTF!M42*M$4-RTF!$D42*$D$4))*IF(WT="WTA",shortWTA,shortWTP)+(blpkm*IFaf*(AF!M42*(1-M$2)-AF!$D42*(1-$D$2))+blpkmrtf*IFrtf*(RTF!M42*(1-M$4)-RTF!$D42*(1-$D$4)))*IF(WT="WTA",longWTA,longWTP))</f>
        <v>-1.8784941043925265</v>
      </c>
      <c r="N42" s="90">
        <f>(1/UIpct)*((blpkm*IFaf*(AF!N42*N$2-AF!$D42*$D$2)+blpkmrtf*IFrtf*(RTF!N42*N$4-RTF!$D42*$D$4))*IF(WT="WTA",shortWTA,shortWTP)+(blpkm*IFaf*(AF!N42*(1-N$2)-AF!$D42*(1-$D$2))+blpkmrtf*IFrtf*(RTF!N42*(1-N$4)-RTF!$D42*(1-$D$4)))*IF(WT="WTA",longWTA,longWTP))</f>
        <v>0.78272657459334749</v>
      </c>
      <c r="O42" s="90">
        <f>(1/UIpct)*((blpkm*IFaf*(AF!O42*O$2-AF!$D42*$D$2)+blpkmrtf*IFrtf*(RTF!O42*O$4-RTF!$D42*$D$4))*IF(WT="WTA",shortWTA,shortWTP)+(blpkm*IFaf*(AF!O42*(1-O$2)-AF!$D42*(1-$D$2))+blpkmrtf*IFrtf*(RTF!O42*(1-O$4)-RTF!$D42*(1-$D$4)))*IF(WT="WTA",longWTA,longWTP))</f>
        <v>1.6576882989331914</v>
      </c>
      <c r="P42" s="90">
        <f>(1/UIpct)*((blpkm*IFaf*(AF!P42*P$2-AF!$D42*$D$2)+blpkmrtf*IFrtf*(RTF!P42*P$4-RTF!$D42*$D$4))*IF(WT="WTA",shortWTA,shortWTP)+(blpkm*IFaf*(AF!P42*(1-P$2)-AF!$D42*(1-$D$2))+blpkmrtf*IFrtf*(RTF!P42*(1-P$4)-RTF!$D42*(1-$D$4)))*IF(WT="WTA",longWTA,longWTP))</f>
        <v>0</v>
      </c>
      <c r="Q42" s="90">
        <f>(1/UIpct)*((blpkm*IFaf*(AF!Q42*Q$2-AF!$D42*$D$2)+blpkmrtf*IFrtf*(RTF!Q42*Q$4-RTF!$D42*$D$4))*IF(WT="WTA",shortWTA,shortWTP)+(blpkm*IFaf*(AF!Q42*(1-Q$2)-AF!$D42*(1-$D$2))+blpkmrtf*IFrtf*(RTF!Q42*(1-Q$4)-RTF!$D42*(1-$D$4)))*IF(WT="WTA",longWTA,longWTP))</f>
        <v>28.114127722703188</v>
      </c>
      <c r="R42" s="90">
        <f>(1/UIpct)*((blpkm*IFaf*(AF!R42*R$2-AF!$D42*$D$2)+blpkmrtf*IFrtf*(RTF!R42*R$4-RTF!$D42*$D$4))*IF(WT="WTA",shortWTA,shortWTP)+(blpkm*IFaf*(AF!R42*(1-R$2)-AF!$D42*(1-$D$2))+blpkmrtf*IFrtf*(RTF!R42*(1-R$4)-RTF!$D42*(1-$D$4)))*IF(WT="WTA",longWTA,longWTP))</f>
        <v>26.208524398238996</v>
      </c>
      <c r="S42" s="90">
        <f>(1/UIpct)*((blpkm*IFaf*(AF!S42*S$2-AF!$D42*$D$2)+blpkmrtf*IFrtf*(RTF!S42*S$4-RTF!$D42*$D$4))*IF(WT="WTA",shortWTA,shortWTP)+(blpkm*IFaf*(AF!S42*(1-S$2)-AF!$D42*(1-$D$2))+blpkmrtf*IFrtf*(RTF!S42*(1-S$4)-RTF!$D42*(1-$D$4)))*IF(WT="WTA",longWTA,longWTP))</f>
        <v>24.669680543806109</v>
      </c>
      <c r="T42" s="90">
        <f>(1/UIpct)*((blpkm*IFaf*(AF!T42*T$2-AF!$D42*$D$2)+blpkmrtf*IFrtf*(RTF!T42*T$4-RTF!$D42*$D$4))*IF(WT="WTA",shortWTA,shortWTP)+(blpkm*IFaf*(AF!T42*(1-T$2)-AF!$D42*(1-$D$2))+blpkmrtf*IFrtf*(RTF!T42*(1-T$4)-RTF!$D42*(1-$D$4)))*IF(WT="WTA",longWTA,longWTP))</f>
        <v>33.477195700637999</v>
      </c>
      <c r="U42" s="90">
        <f>(1/UIpct)*((blpkm*IFaf*(AF!U42*U$2-AF!$D42*$D$2)+blpkmrtf*IFrtf*(RTF!U42*U$4-RTF!$D42*$D$4))*IF(WT="WTA",shortWTA,shortWTP)+(blpkm*IFaf*(AF!U42*(1-U$2)-AF!$D42*(1-$D$2))+blpkmrtf*IFrtf*(RTF!U42*(1-U$4)-RTF!$D42*(1-$D$4)))*IF(WT="WTA",longWTA,longWTP))</f>
        <v>37.256377389591655</v>
      </c>
      <c r="V42" s="90">
        <f>(1/UIpct)*((blpkm*IFaf*(AF!V42*V$2-AF!$D42*$D$2)+blpkmrtf*IFrtf*(RTF!V42*V$4-RTF!$D42*$D$4))*IF(WT="WTA",shortWTA,shortWTP)+(blpkm*IFaf*(AF!V42*(1-V$2)-AF!$D42*(1-$D$2))+blpkmrtf*IFrtf*(RTF!V42*(1-V$4)-RTF!$D42*(1-$D$4)))*IF(WT="WTA",longWTA,longWTP))</f>
        <v>30.49091737561972</v>
      </c>
      <c r="W42" s="90">
        <f>(1/UIpct)*((blpkm*IFaf*(AF!W42*W$2-AF!$D42*$D$2)+blpkmrtf*IFrtf*(RTF!W42*W$4-RTF!$D42*$D$4))*IF(WT="WTA",shortWTA,shortWTP)+(blpkm*IFaf*(AF!W42*(1-W$2)-AF!$D42*(1-$D$2))+blpkmrtf*IFrtf*(RTF!W42*(1-W$4)-RTF!$D42*(1-$D$4)))*IF(WT="WTA",longWTA,longWTP))</f>
        <v>28.114127722703188</v>
      </c>
      <c r="X42" s="90">
        <f>(1/UIpct)*((blpkm*IFaf*(AF!X42*X$2-AF!$D42*$D$2)+blpkmrtf*IFrtf*(RTF!X42*X$4-RTF!$D42*$D$4))*IF(WT="WTA",shortWTA,shortWTP)+(blpkm*IFaf*(AF!X42*(1-X$2)-AF!$D42*(1-$D$2))+blpkmrtf*IFrtf*(RTF!X42*(1-X$4)-RTF!$D42*(1-$D$4)))*IF(WT="WTA",longWTA,longWTP))</f>
        <v>26.208524398238996</v>
      </c>
      <c r="Y42" s="90">
        <f>(1/UIpct)*((blpkm*IFaf*(AF!Y42*Y$2-AF!$D42*$D$2)+blpkmrtf*IFrtf*(RTF!Y42*Y$4-RTF!$D42*$D$4))*IF(WT="WTA",shortWTA,shortWTP)+(blpkm*IFaf*(AF!Y42*(1-Y$2)-AF!$D42*(1-$D$2))+blpkmrtf*IFrtf*(RTF!Y42*(1-Y$4)-RTF!$D42*(1-$D$4)))*IF(WT="WTA",longWTA,longWTP))</f>
        <v>24.669680543806109</v>
      </c>
      <c r="Z42" s="90">
        <f>(1/UIpct)*((blpkm*IFaf*(AF!Z42*Z$2-AF!$D42*$D$2)+blpkmrtf*IFrtf*(RTF!Z42*Z$4-RTF!$D42*$D$4))*IF(WT="WTA",shortWTA,shortWTP)+(blpkm*IFaf*(AF!Z42*(1-Z$2)-AF!$D42*(1-$D$2))+blpkmrtf*IFrtf*(RTF!Z42*(1-Z$4)-RTF!$D42*(1-$D$4)))*IF(WT="WTA",longWTA,longWTP))</f>
        <v>33.477195700637999</v>
      </c>
      <c r="AA42" s="90">
        <f>(1/UIpct)*((blpkm*IFaf*(AF!AA42*AA$2-AF!$D42*$D$2)+blpkmrtf*IFrtf*(RTF!AA42*AA$4-RTF!$D42*$D$4))*IF(WT="WTA",shortWTA,shortWTP)+(blpkm*IFaf*(AF!AA42*(1-AA$2)-AF!$D42*(1-$D$2))+blpkmrtf*IFrtf*(RTF!AA42*(1-AA$4)-RTF!$D42*(1-$D$4)))*IF(WT="WTA",longWTA,longWTP))</f>
        <v>37.256377389591655</v>
      </c>
      <c r="AB42" s="90">
        <f>(1/UIpct)*((blpkm*IFaf*(AF!AB42*AB$2-AF!$D42*$D$2)+blpkmrtf*IFrtf*(RTF!AB42*AB$4-RTF!$D42*$D$4))*IF(WT="WTA",shortWTA,shortWTP)+(blpkm*IFaf*(AF!AB42*(1-AB$2)-AF!$D42*(1-$D$2))+blpkmrtf*IFrtf*(RTF!AB42*(1-AB$4)-RTF!$D42*(1-$D$4)))*IF(WT="WTA",longWTA,longWTP))</f>
        <v>30.49091737561972</v>
      </c>
      <c r="AC42" s="90">
        <f>(1/UIpct)*((blpkm*IFaf*(AF!AC42*AC$2-AF!$D42*$D$2)+blpkmrtf*IFrtf*(RTF!AC42*AC$4-RTF!$D42*$D$4))*IF(WT="WTA",shortWTA,shortWTP)+(blpkm*IFaf*(AF!AC42*(1-AC$2)-AF!$D42*(1-$D$2))+blpkmrtf*IFrtf*(RTF!AC42*(1-AC$4)-RTF!$D42*(1-$D$4)))*IF(WT="WTA",longWTA,longWTP))</f>
        <v>-0.69872691351516514</v>
      </c>
      <c r="AD42" s="90">
        <f>(1/UIpct)*((blpkm*IFaf*(AF!AD42*AD$2-AF!$D42*$D$2)+blpkmrtf*IFrtf*(RTF!AD42*AD$4-RTF!$D42*$D$4))*IF(WT="WTA",shortWTA,shortWTP)+(blpkm*IFaf*(AF!AD42*(1-AD$2)-AF!$D42*(1-$D$2))+blpkmrtf*IFrtf*(RTF!AD42*(1-AD$4)-RTF!$D42*(1-$D$4)))*IF(WT="WTA",longWTA,longWTP))</f>
        <v>-1.3221096337669964</v>
      </c>
      <c r="AE42" s="90">
        <f>(1/UIpct)*((blpkm*IFaf*(AF!AE42*AE$2-AF!$D42*$D$2)+blpkmrtf*IFrtf*(RTF!AE42*AE$4-RTF!$D42*$D$4))*IF(WT="WTA",shortWTA,shortWTP)+(blpkm*IFaf*(AF!AE42*(1-AE$2)-AF!$D42*(1-$D$2))+blpkmrtf*IFrtf*(RTF!AE42*(1-AE$4)-RTF!$D42*(1-$D$4)))*IF(WT="WTA",longWTA,longWTP))</f>
        <v>-1.8784941043925265</v>
      </c>
      <c r="AF42" s="90">
        <f>(1/UIpct)*((blpkm*IFaf*(AF!AF42*AF$2-AF!$D42*$D$2)+blpkmrtf*IFrtf*(RTF!AF42*AF$4-RTF!$D42*$D$4))*IF(WT="WTA",shortWTA,shortWTP)+(blpkm*IFaf*(AF!AF42*(1-AF$2)-AF!$D42*(1-$D$2))+blpkmrtf*IFrtf*(RTF!AF42*(1-AF$4)-RTF!$D42*(1-$D$4)))*IF(WT="WTA",longWTA,longWTP))</f>
        <v>0.78272657459334749</v>
      </c>
      <c r="AG42" s="90">
        <f>(1/UIpct)*((blpkm*IFaf*(AF!AG42*AG$2-AF!$D42*$D$2)+blpkmrtf*IFrtf*(RTF!AG42*AG$4-RTF!$D42*$D$4))*IF(WT="WTA",shortWTA,shortWTP)+(blpkm*IFaf*(AF!AG42*(1-AG$2)-AF!$D42*(1-$D$2))+blpkmrtf*IFrtf*(RTF!AG42*(1-AG$4)-RTF!$D42*(1-$D$4)))*IF(WT="WTA",longWTA,longWTP))</f>
        <v>1.6576882989331914</v>
      </c>
      <c r="AH42" s="90">
        <f>(1/UIpct)*((blpkm*IFaf*(AF!AH42*AH$2-AF!$D42*$D$2)+blpkmrtf*IFrtf*(RTF!AH42*AH$4-RTF!$D42*$D$4))*IF(WT="WTA",shortWTA,shortWTP)+(blpkm*IFaf*(AF!AH42*(1-AH$2)-AF!$D42*(1-$D$2))+blpkmrtf*IFrtf*(RTF!AH42*(1-AH$4)-RTF!$D42*(1-$D$4)))*IF(WT="WTA",longWTA,longWTP))</f>
        <v>0</v>
      </c>
      <c r="AI42" s="90">
        <f>(1/UIpct)*((blpkm*IFaf*(AF!AI42*AI$2-AF!$D42*$D$2)+blpkmrtf*IFrtf*(RTF!AI42*AI$4-RTF!$D42*$D$4))*IF(WT="WTA",shortWTA,shortWTP)+(blpkm*IFaf*(AF!AI42*(1-AI$2)-AF!$D42*(1-$D$2))+blpkmrtf*IFrtf*(RTF!AI42*(1-AI$4)-RTF!$D42*(1-$D$4)))*IF(WT="WTA",longWTA,longWTP))</f>
        <v>-0.69872691351516514</v>
      </c>
      <c r="AJ42" s="90">
        <f>(1/UIpct)*((blpkm*IFaf*(AF!AJ42*AJ$2-AF!$D42*$D$2)+blpkmrtf*IFrtf*(RTF!AJ42*AJ$4-RTF!$D42*$D$4))*IF(WT="WTA",shortWTA,shortWTP)+(blpkm*IFaf*(AF!AJ42*(1-AJ$2)-AF!$D42*(1-$D$2))+blpkmrtf*IFrtf*(RTF!AJ42*(1-AJ$4)-RTF!$D42*(1-$D$4)))*IF(WT="WTA",longWTA,longWTP))</f>
        <v>-1.3221096337669964</v>
      </c>
      <c r="AK42" s="90">
        <f>(1/UIpct)*((blpkm*IFaf*(AF!AK42*AK$2-AF!$D42*$D$2)+blpkmrtf*IFrtf*(RTF!AK42*AK$4-RTF!$D42*$D$4))*IF(WT="WTA",shortWTA,shortWTP)+(blpkm*IFaf*(AF!AK42*(1-AK$2)-AF!$D42*(1-$D$2))+blpkmrtf*IFrtf*(RTF!AK42*(1-AK$4)-RTF!$D42*(1-$D$4)))*IF(WT="WTA",longWTA,longWTP))</f>
        <v>-1.8784941043925265</v>
      </c>
      <c r="AL42" s="90">
        <f>(1/UIpct)*((blpkm*IFaf*(AF!AL42*AL$2-AF!$D42*$D$2)+blpkmrtf*IFrtf*(RTF!AL42*AL$4-RTF!$D42*$D$4))*IF(WT="WTA",shortWTA,shortWTP)+(blpkm*IFaf*(AF!AL42*(1-AL$2)-AF!$D42*(1-$D$2))+blpkmrtf*IFrtf*(RTF!AL42*(1-AL$4)-RTF!$D42*(1-$D$4)))*IF(WT="WTA",longWTA,longWTP))</f>
        <v>0.78272657459334749</v>
      </c>
      <c r="AM42" s="90">
        <f>(1/UIpct)*((blpkm*IFaf*(AF!AM42*AM$2-AF!$D42*$D$2)+blpkmrtf*IFrtf*(RTF!AM42*AM$4-RTF!$D42*$D$4))*IF(WT="WTA",shortWTA,shortWTP)+(blpkm*IFaf*(AF!AM42*(1-AM$2)-AF!$D42*(1-$D$2))+blpkmrtf*IFrtf*(RTF!AM42*(1-AM$4)-RTF!$D42*(1-$D$4)))*IF(WT="WTA",longWTA,longWTP))</f>
        <v>1.6576882989331914</v>
      </c>
      <c r="AN42" s="90">
        <f>(1/UIpct)*((blpkm*IFaf*(AF!AN42*AN$2-AF!$D42*$D$2)+blpkmrtf*IFrtf*(RTF!AN42*AN$4-RTF!$D42*$D$4))*IF(WT="WTA",shortWTA,shortWTP)+(blpkm*IFaf*(AF!AN42*(1-AN$2)-AF!$D42*(1-$D$2))+blpkmrtf*IFrtf*(RTF!AN42*(1-AN$4)-RTF!$D42*(1-$D$4)))*IF(WT="WTA",longWTA,longWTP))</f>
        <v>0</v>
      </c>
      <c r="AO42" s="90">
        <f>(1/UIpct)*((blpkm*IFaf*(AF!AO42*AO$2-AF!$D42*$D$2)+blpkmrtf*IFrtf*(RTF!AO42*AO$4-RTF!$D42*$D$4))*IF(WT="WTA",shortWTA,shortWTP)+(blpkm*IFaf*(AF!AO42*(1-AO$2)-AF!$D42*(1-$D$2))+blpkmrtf*IFrtf*(RTF!AO42*(1-AO$4)-RTF!$D42*(1-$D$4)))*IF(WT="WTA",longWTA,longWTP))</f>
        <v>-0.69872691351516514</v>
      </c>
      <c r="AP42" s="90">
        <f>(1/UIpct)*((blpkm*IFaf*(AF!AP42*AP$2-AF!$D42*$D$2)+blpkmrtf*IFrtf*(RTF!AP42*AP$4-RTF!$D42*$D$4))*IF(WT="WTA",shortWTA,shortWTP)+(blpkm*IFaf*(AF!AP42*(1-AP$2)-AF!$D42*(1-$D$2))+blpkmrtf*IFrtf*(RTF!AP42*(1-AP$4)-RTF!$D42*(1-$D$4)))*IF(WT="WTA",longWTA,longWTP))</f>
        <v>-1.3221096337669964</v>
      </c>
      <c r="AQ42" s="90">
        <f>(1/UIpct)*((blpkm*IFaf*(AF!AQ42*AQ$2-AF!$D42*$D$2)+blpkmrtf*IFrtf*(RTF!AQ42*AQ$4-RTF!$D42*$D$4))*IF(WT="WTA",shortWTA,shortWTP)+(blpkm*IFaf*(AF!AQ42*(1-AQ$2)-AF!$D42*(1-$D$2))+blpkmrtf*IFrtf*(RTF!AQ42*(1-AQ$4)-RTF!$D42*(1-$D$4)))*IF(WT="WTA",longWTA,longWTP))</f>
        <v>-1.8784941043925265</v>
      </c>
      <c r="AR42" s="90">
        <f>(1/UIpct)*((blpkm*IFaf*(AF!AR42*AR$2-AF!$D42*$D$2)+blpkmrtf*IFrtf*(RTF!AR42*AR$4-RTF!$D42*$D$4))*IF(WT="WTA",shortWTA,shortWTP)+(blpkm*IFaf*(AF!AR42*(1-AR$2)-AF!$D42*(1-$D$2))+blpkmrtf*IFrtf*(RTF!AR42*(1-AR$4)-RTF!$D42*(1-$D$4)))*IF(WT="WTA",longWTA,longWTP))</f>
        <v>0.78272657459334749</v>
      </c>
      <c r="AS42" s="90">
        <f>(1/UIpct)*((blpkm*IFaf*(AF!AS42*AS$2-AF!$D42*$D$2)+blpkmrtf*IFrtf*(RTF!AS42*AS$4-RTF!$D42*$D$4))*IF(WT="WTA",shortWTA,shortWTP)+(blpkm*IFaf*(AF!AS42*(1-AS$2)-AF!$D42*(1-$D$2))+blpkmrtf*IFrtf*(RTF!AS42*(1-AS$4)-RTF!$D42*(1-$D$4)))*IF(WT="WTA",longWTA,longWTP))</f>
        <v>1.6576882989331914</v>
      </c>
      <c r="AT42" s="90">
        <f>(1/UIpct)*((blpkm*IFaf*(AF!AT42*AT$2-AF!$D42*$D$2)+blpkmrtf*IFrtf*(RTF!AT42*AT$4-RTF!$D42*$D$4))*IF(WT="WTA",shortWTA,shortWTP)+(blpkm*IFaf*(AF!AT42*(1-AT$2)-AF!$D42*(1-$D$2))+blpkmrtf*IFrtf*(RTF!AT42*(1-AT$4)-RTF!$D42*(1-$D$4)))*IF(WT="WTA",longWTA,longWTP))</f>
        <v>0</v>
      </c>
      <c r="AU42" s="91" t="s">
        <v>78</v>
      </c>
      <c r="AV42" s="91"/>
      <c r="AW42" s="91"/>
    </row>
    <row r="43" spans="1:49" x14ac:dyDescent="0.25">
      <c r="A43" s="91">
        <f>social_cost!A43</f>
        <v>406</v>
      </c>
      <c r="B43" s="94">
        <f>social_cost!B43</f>
        <v>0.19931553800290999</v>
      </c>
      <c r="C43" s="95">
        <f>social_cost!C43</f>
        <v>125.68744999999998</v>
      </c>
      <c r="D43" s="90">
        <f>(1/UIpct)*((blpkm*IFaf*(AF!D43*D$2-AF!$D43*$D$2)+blpkmrtf*IFrtf*(RTF!D43*D$4-RTF!$D43*$D$4))*IF(WT="WTA",shortWTA,shortWTP)+(blpkm*IFaf*(AF!D43*(1-D$2)-AF!$D43*(1-$D$2))+blpkmrtf*IFrtf*(RTF!D43*(1-D$4)-RTF!$D43*(1-$D$4)))*IF(WT="WTA",longWTA,longWTP))</f>
        <v>0</v>
      </c>
      <c r="E43" s="90">
        <f>(1/UIpct)*((blpkm*IFaf*(AF!E43*E$2-AF!$D43*$D$2)+blpkmrtf*IFrtf*(RTF!E43*E$4-RTF!$D43*$D$4))*IF(WT="WTA",shortWTA,shortWTP)+(blpkm*IFaf*(AF!E43*(1-E$2)-AF!$D43*(1-$D$2))+blpkmrtf*IFrtf*(RTF!E43*(1-E$4)-RTF!$D43*(1-$D$4)))*IF(WT="WTA",longWTA,longWTP))</f>
        <v>-0.69872691351516514</v>
      </c>
      <c r="F43" s="90">
        <f>(1/UIpct)*((blpkm*IFaf*(AF!F43*F$2-AF!$D43*$D$2)+blpkmrtf*IFrtf*(RTF!F43*F$4-RTF!$D43*$D$4))*IF(WT="WTA",shortWTA,shortWTP)+(blpkm*IFaf*(AF!F43*(1-F$2)-AF!$D43*(1-$D$2))+blpkmrtf*IFrtf*(RTF!F43*(1-F$4)-RTF!$D43*(1-$D$4)))*IF(WT="WTA",longWTA,longWTP))</f>
        <v>-1.3221096337669964</v>
      </c>
      <c r="G43" s="90">
        <f>(1/UIpct)*((blpkm*IFaf*(AF!G43*G$2-AF!$D43*$D$2)+blpkmrtf*IFrtf*(RTF!G43*G$4-RTF!$D43*$D$4))*IF(WT="WTA",shortWTA,shortWTP)+(blpkm*IFaf*(AF!G43*(1-G$2)-AF!$D43*(1-$D$2))+blpkmrtf*IFrtf*(RTF!G43*(1-G$4)-RTF!$D43*(1-$D$4)))*IF(WT="WTA",longWTA,longWTP))</f>
        <v>-1.8784941043925265</v>
      </c>
      <c r="H43" s="90">
        <f>(1/UIpct)*((blpkm*IFaf*(AF!H43*H$2-AF!$D43*$D$2)+blpkmrtf*IFrtf*(RTF!H43*H$4-RTF!$D43*$D$4))*IF(WT="WTA",shortWTA,shortWTP)+(blpkm*IFaf*(AF!H43*(1-H$2)-AF!$D43*(1-$D$2))+blpkmrtf*IFrtf*(RTF!H43*(1-H$4)-RTF!$D43*(1-$D$4)))*IF(WT="WTA",longWTA,longWTP))</f>
        <v>0.78272657459334749</v>
      </c>
      <c r="I43" s="90">
        <f>(1/UIpct)*((blpkm*IFaf*(AF!I43*I$2-AF!$D43*$D$2)+blpkmrtf*IFrtf*(RTF!I43*I$4-RTF!$D43*$D$4))*IF(WT="WTA",shortWTA,shortWTP)+(blpkm*IFaf*(AF!I43*(1-I$2)-AF!$D43*(1-$D$2))+blpkmrtf*IFrtf*(RTF!I43*(1-I$4)-RTF!$D43*(1-$D$4)))*IF(WT="WTA",longWTA,longWTP))</f>
        <v>1.6576882989331914</v>
      </c>
      <c r="J43" s="90">
        <f>(1/UIpct)*((blpkm*IFaf*(AF!J43*J$2-AF!$D43*$D$2)+blpkmrtf*IFrtf*(RTF!J43*J$4-RTF!$D43*$D$4))*IF(WT="WTA",shortWTA,shortWTP)+(blpkm*IFaf*(AF!J43*(1-J$2)-AF!$D43*(1-$D$2))+blpkmrtf*IFrtf*(RTF!J43*(1-J$4)-RTF!$D43*(1-$D$4)))*IF(WT="WTA",longWTA,longWTP))</f>
        <v>2.6312202719180493</v>
      </c>
      <c r="K43" s="90">
        <f>(1/UIpct)*((blpkm*IFaf*(AF!K43*K$2-AF!$D43*$D$2)+blpkmrtf*IFrtf*(RTF!K43*K$4-RTF!$D43*$D$4))*IF(WT="WTA",shortWTA,shortWTP)+(blpkm*IFaf*(AF!K43*(1-K$2)-AF!$D43*(1-$D$2))+blpkmrtf*IFrtf*(RTF!K43*(1-K$4)-RTF!$D43*(1-$D$4)))*IF(WT="WTA",longWTA,longWTP))</f>
        <v>-0.69872691351516514</v>
      </c>
      <c r="L43" s="90">
        <f>(1/UIpct)*((blpkm*IFaf*(AF!L43*L$2-AF!$D43*$D$2)+blpkmrtf*IFrtf*(RTF!L43*L$4-RTF!$D43*$D$4))*IF(WT="WTA",shortWTA,shortWTP)+(blpkm*IFaf*(AF!L43*(1-L$2)-AF!$D43*(1-$D$2))+blpkmrtf*IFrtf*(RTF!L43*(1-L$4)-RTF!$D43*(1-$D$4)))*IF(WT="WTA",longWTA,longWTP))</f>
        <v>-1.3221096337669964</v>
      </c>
      <c r="M43" s="90">
        <f>(1/UIpct)*((blpkm*IFaf*(AF!M43*M$2-AF!$D43*$D$2)+blpkmrtf*IFrtf*(RTF!M43*M$4-RTF!$D43*$D$4))*IF(WT="WTA",shortWTA,shortWTP)+(blpkm*IFaf*(AF!M43*(1-M$2)-AF!$D43*(1-$D$2))+blpkmrtf*IFrtf*(RTF!M43*(1-M$4)-RTF!$D43*(1-$D$4)))*IF(WT="WTA",longWTA,longWTP))</f>
        <v>-1.8784941043925265</v>
      </c>
      <c r="N43" s="90">
        <f>(1/UIpct)*((blpkm*IFaf*(AF!N43*N$2-AF!$D43*$D$2)+blpkmrtf*IFrtf*(RTF!N43*N$4-RTF!$D43*$D$4))*IF(WT="WTA",shortWTA,shortWTP)+(blpkm*IFaf*(AF!N43*(1-N$2)-AF!$D43*(1-$D$2))+blpkmrtf*IFrtf*(RTF!N43*(1-N$4)-RTF!$D43*(1-$D$4)))*IF(WT="WTA",longWTA,longWTP))</f>
        <v>0.78272657459334749</v>
      </c>
      <c r="O43" s="90">
        <f>(1/UIpct)*((blpkm*IFaf*(AF!O43*O$2-AF!$D43*$D$2)+blpkmrtf*IFrtf*(RTF!O43*O$4-RTF!$D43*$D$4))*IF(WT="WTA",shortWTA,shortWTP)+(blpkm*IFaf*(AF!O43*(1-O$2)-AF!$D43*(1-$D$2))+blpkmrtf*IFrtf*(RTF!O43*(1-O$4)-RTF!$D43*(1-$D$4)))*IF(WT="WTA",longWTA,longWTP))</f>
        <v>1.6576882989331914</v>
      </c>
      <c r="P43" s="90">
        <f>(1/UIpct)*((blpkm*IFaf*(AF!P43*P$2-AF!$D43*$D$2)+blpkmrtf*IFrtf*(RTF!P43*P$4-RTF!$D43*$D$4))*IF(WT="WTA",shortWTA,shortWTP)+(blpkm*IFaf*(AF!P43*(1-P$2)-AF!$D43*(1-$D$2))+blpkmrtf*IFrtf*(RTF!P43*(1-P$4)-RTF!$D43*(1-$D$4)))*IF(WT="WTA",longWTA,longWTP))</f>
        <v>0</v>
      </c>
      <c r="Q43" s="90">
        <f>(1/UIpct)*((blpkm*IFaf*(AF!Q43*Q$2-AF!$D43*$D$2)+blpkmrtf*IFrtf*(RTF!Q43*Q$4-RTF!$D43*$D$4))*IF(WT="WTA",shortWTA,shortWTP)+(blpkm*IFaf*(AF!Q43*(1-Q$2)-AF!$D43*(1-$D$2))+blpkmrtf*IFrtf*(RTF!Q43*(1-Q$4)-RTF!$D43*(1-$D$4)))*IF(WT="WTA",longWTA,longWTP))</f>
        <v>28.114127722703188</v>
      </c>
      <c r="R43" s="90">
        <f>(1/UIpct)*((blpkm*IFaf*(AF!R43*R$2-AF!$D43*$D$2)+blpkmrtf*IFrtf*(RTF!R43*R$4-RTF!$D43*$D$4))*IF(WT="WTA",shortWTA,shortWTP)+(blpkm*IFaf*(AF!R43*(1-R$2)-AF!$D43*(1-$D$2))+blpkmrtf*IFrtf*(RTF!R43*(1-R$4)-RTF!$D43*(1-$D$4)))*IF(WT="WTA",longWTA,longWTP))</f>
        <v>26.208524398238996</v>
      </c>
      <c r="S43" s="90">
        <f>(1/UIpct)*((blpkm*IFaf*(AF!S43*S$2-AF!$D43*$D$2)+blpkmrtf*IFrtf*(RTF!S43*S$4-RTF!$D43*$D$4))*IF(WT="WTA",shortWTA,shortWTP)+(blpkm*IFaf*(AF!S43*(1-S$2)-AF!$D43*(1-$D$2))+blpkmrtf*IFrtf*(RTF!S43*(1-S$4)-RTF!$D43*(1-$D$4)))*IF(WT="WTA",longWTA,longWTP))</f>
        <v>24.669680543806109</v>
      </c>
      <c r="T43" s="90">
        <f>(1/UIpct)*((blpkm*IFaf*(AF!T43*T$2-AF!$D43*$D$2)+blpkmrtf*IFrtf*(RTF!T43*T$4-RTF!$D43*$D$4))*IF(WT="WTA",shortWTA,shortWTP)+(blpkm*IFaf*(AF!T43*(1-T$2)-AF!$D43*(1-$D$2))+blpkmrtf*IFrtf*(RTF!T43*(1-T$4)-RTF!$D43*(1-$D$4)))*IF(WT="WTA",longWTA,longWTP))</f>
        <v>33.477195700637999</v>
      </c>
      <c r="U43" s="90">
        <f>(1/UIpct)*((blpkm*IFaf*(AF!U43*U$2-AF!$D43*$D$2)+blpkmrtf*IFrtf*(RTF!U43*U$4-RTF!$D43*$D$4))*IF(WT="WTA",shortWTA,shortWTP)+(blpkm*IFaf*(AF!U43*(1-U$2)-AF!$D43*(1-$D$2))+blpkmrtf*IFrtf*(RTF!U43*(1-U$4)-RTF!$D43*(1-$D$4)))*IF(WT="WTA",longWTA,longWTP))</f>
        <v>37.256377389591655</v>
      </c>
      <c r="V43" s="90">
        <f>(1/UIpct)*((blpkm*IFaf*(AF!V43*V$2-AF!$D43*$D$2)+blpkmrtf*IFrtf*(RTF!V43*V$4-RTF!$D43*$D$4))*IF(WT="WTA",shortWTA,shortWTP)+(blpkm*IFaf*(AF!V43*(1-V$2)-AF!$D43*(1-$D$2))+blpkmrtf*IFrtf*(RTF!V43*(1-V$4)-RTF!$D43*(1-$D$4)))*IF(WT="WTA",longWTA,longWTP))</f>
        <v>30.49091737561972</v>
      </c>
      <c r="W43" s="90">
        <f>(1/UIpct)*((blpkm*IFaf*(AF!W43*W$2-AF!$D43*$D$2)+blpkmrtf*IFrtf*(RTF!W43*W$4-RTF!$D43*$D$4))*IF(WT="WTA",shortWTA,shortWTP)+(blpkm*IFaf*(AF!W43*(1-W$2)-AF!$D43*(1-$D$2))+blpkmrtf*IFrtf*(RTF!W43*(1-W$4)-RTF!$D43*(1-$D$4)))*IF(WT="WTA",longWTA,longWTP))</f>
        <v>28.114127722703188</v>
      </c>
      <c r="X43" s="90">
        <f>(1/UIpct)*((blpkm*IFaf*(AF!X43*X$2-AF!$D43*$D$2)+blpkmrtf*IFrtf*(RTF!X43*X$4-RTF!$D43*$D$4))*IF(WT="WTA",shortWTA,shortWTP)+(blpkm*IFaf*(AF!X43*(1-X$2)-AF!$D43*(1-$D$2))+blpkmrtf*IFrtf*(RTF!X43*(1-X$4)-RTF!$D43*(1-$D$4)))*IF(WT="WTA",longWTA,longWTP))</f>
        <v>26.208524398238996</v>
      </c>
      <c r="Y43" s="90">
        <f>(1/UIpct)*((blpkm*IFaf*(AF!Y43*Y$2-AF!$D43*$D$2)+blpkmrtf*IFrtf*(RTF!Y43*Y$4-RTF!$D43*$D$4))*IF(WT="WTA",shortWTA,shortWTP)+(blpkm*IFaf*(AF!Y43*(1-Y$2)-AF!$D43*(1-$D$2))+blpkmrtf*IFrtf*(RTF!Y43*(1-Y$4)-RTF!$D43*(1-$D$4)))*IF(WT="WTA",longWTA,longWTP))</f>
        <v>24.669680543806109</v>
      </c>
      <c r="Z43" s="90">
        <f>(1/UIpct)*((blpkm*IFaf*(AF!Z43*Z$2-AF!$D43*$D$2)+blpkmrtf*IFrtf*(RTF!Z43*Z$4-RTF!$D43*$D$4))*IF(WT="WTA",shortWTA,shortWTP)+(blpkm*IFaf*(AF!Z43*(1-Z$2)-AF!$D43*(1-$D$2))+blpkmrtf*IFrtf*(RTF!Z43*(1-Z$4)-RTF!$D43*(1-$D$4)))*IF(WT="WTA",longWTA,longWTP))</f>
        <v>33.477195700637999</v>
      </c>
      <c r="AA43" s="90">
        <f>(1/UIpct)*((blpkm*IFaf*(AF!AA43*AA$2-AF!$D43*$D$2)+blpkmrtf*IFrtf*(RTF!AA43*AA$4-RTF!$D43*$D$4))*IF(WT="WTA",shortWTA,shortWTP)+(blpkm*IFaf*(AF!AA43*(1-AA$2)-AF!$D43*(1-$D$2))+blpkmrtf*IFrtf*(RTF!AA43*(1-AA$4)-RTF!$D43*(1-$D$4)))*IF(WT="WTA",longWTA,longWTP))</f>
        <v>37.256377389591655</v>
      </c>
      <c r="AB43" s="90">
        <f>(1/UIpct)*((blpkm*IFaf*(AF!AB43*AB$2-AF!$D43*$D$2)+blpkmrtf*IFrtf*(RTF!AB43*AB$4-RTF!$D43*$D$4))*IF(WT="WTA",shortWTA,shortWTP)+(blpkm*IFaf*(AF!AB43*(1-AB$2)-AF!$D43*(1-$D$2))+blpkmrtf*IFrtf*(RTF!AB43*(1-AB$4)-RTF!$D43*(1-$D$4)))*IF(WT="WTA",longWTA,longWTP))</f>
        <v>30.49091737561972</v>
      </c>
      <c r="AC43" s="90">
        <f>(1/UIpct)*((blpkm*IFaf*(AF!AC43*AC$2-AF!$D43*$D$2)+blpkmrtf*IFrtf*(RTF!AC43*AC$4-RTF!$D43*$D$4))*IF(WT="WTA",shortWTA,shortWTP)+(blpkm*IFaf*(AF!AC43*(1-AC$2)-AF!$D43*(1-$D$2))+blpkmrtf*IFrtf*(RTF!AC43*(1-AC$4)-RTF!$D43*(1-$D$4)))*IF(WT="WTA",longWTA,longWTP))</f>
        <v>-0.69872691351516514</v>
      </c>
      <c r="AD43" s="90">
        <f>(1/UIpct)*((blpkm*IFaf*(AF!AD43*AD$2-AF!$D43*$D$2)+blpkmrtf*IFrtf*(RTF!AD43*AD$4-RTF!$D43*$D$4))*IF(WT="WTA",shortWTA,shortWTP)+(blpkm*IFaf*(AF!AD43*(1-AD$2)-AF!$D43*(1-$D$2))+blpkmrtf*IFrtf*(RTF!AD43*(1-AD$4)-RTF!$D43*(1-$D$4)))*IF(WT="WTA",longWTA,longWTP))</f>
        <v>-1.3221096337669964</v>
      </c>
      <c r="AE43" s="90">
        <f>(1/UIpct)*((blpkm*IFaf*(AF!AE43*AE$2-AF!$D43*$D$2)+blpkmrtf*IFrtf*(RTF!AE43*AE$4-RTF!$D43*$D$4))*IF(WT="WTA",shortWTA,shortWTP)+(blpkm*IFaf*(AF!AE43*(1-AE$2)-AF!$D43*(1-$D$2))+blpkmrtf*IFrtf*(RTF!AE43*(1-AE$4)-RTF!$D43*(1-$D$4)))*IF(WT="WTA",longWTA,longWTP))</f>
        <v>-1.8784941043925265</v>
      </c>
      <c r="AF43" s="90">
        <f>(1/UIpct)*((blpkm*IFaf*(AF!AF43*AF$2-AF!$D43*$D$2)+blpkmrtf*IFrtf*(RTF!AF43*AF$4-RTF!$D43*$D$4))*IF(WT="WTA",shortWTA,shortWTP)+(blpkm*IFaf*(AF!AF43*(1-AF$2)-AF!$D43*(1-$D$2))+blpkmrtf*IFrtf*(RTF!AF43*(1-AF$4)-RTF!$D43*(1-$D$4)))*IF(WT="WTA",longWTA,longWTP))</f>
        <v>0.78272657459334749</v>
      </c>
      <c r="AG43" s="90">
        <f>(1/UIpct)*((blpkm*IFaf*(AF!AG43*AG$2-AF!$D43*$D$2)+blpkmrtf*IFrtf*(RTF!AG43*AG$4-RTF!$D43*$D$4))*IF(WT="WTA",shortWTA,shortWTP)+(blpkm*IFaf*(AF!AG43*(1-AG$2)-AF!$D43*(1-$D$2))+blpkmrtf*IFrtf*(RTF!AG43*(1-AG$4)-RTF!$D43*(1-$D$4)))*IF(WT="WTA",longWTA,longWTP))</f>
        <v>1.6576882989331914</v>
      </c>
      <c r="AH43" s="90">
        <f>(1/UIpct)*((blpkm*IFaf*(AF!AH43*AH$2-AF!$D43*$D$2)+blpkmrtf*IFrtf*(RTF!AH43*AH$4-RTF!$D43*$D$4))*IF(WT="WTA",shortWTA,shortWTP)+(blpkm*IFaf*(AF!AH43*(1-AH$2)-AF!$D43*(1-$D$2))+blpkmrtf*IFrtf*(RTF!AH43*(1-AH$4)-RTF!$D43*(1-$D$4)))*IF(WT="WTA",longWTA,longWTP))</f>
        <v>0</v>
      </c>
      <c r="AI43" s="90">
        <f>(1/UIpct)*((blpkm*IFaf*(AF!AI43*AI$2-AF!$D43*$D$2)+blpkmrtf*IFrtf*(RTF!AI43*AI$4-RTF!$D43*$D$4))*IF(WT="WTA",shortWTA,shortWTP)+(blpkm*IFaf*(AF!AI43*(1-AI$2)-AF!$D43*(1-$D$2))+blpkmrtf*IFrtf*(RTF!AI43*(1-AI$4)-RTF!$D43*(1-$D$4)))*IF(WT="WTA",longWTA,longWTP))</f>
        <v>-0.69872691351516514</v>
      </c>
      <c r="AJ43" s="90">
        <f>(1/UIpct)*((blpkm*IFaf*(AF!AJ43*AJ$2-AF!$D43*$D$2)+blpkmrtf*IFrtf*(RTF!AJ43*AJ$4-RTF!$D43*$D$4))*IF(WT="WTA",shortWTA,shortWTP)+(blpkm*IFaf*(AF!AJ43*(1-AJ$2)-AF!$D43*(1-$D$2))+blpkmrtf*IFrtf*(RTF!AJ43*(1-AJ$4)-RTF!$D43*(1-$D$4)))*IF(WT="WTA",longWTA,longWTP))</f>
        <v>-1.3221096337669964</v>
      </c>
      <c r="AK43" s="90">
        <f>(1/UIpct)*((blpkm*IFaf*(AF!AK43*AK$2-AF!$D43*$D$2)+blpkmrtf*IFrtf*(RTF!AK43*AK$4-RTF!$D43*$D$4))*IF(WT="WTA",shortWTA,shortWTP)+(blpkm*IFaf*(AF!AK43*(1-AK$2)-AF!$D43*(1-$D$2))+blpkmrtf*IFrtf*(RTF!AK43*(1-AK$4)-RTF!$D43*(1-$D$4)))*IF(WT="WTA",longWTA,longWTP))</f>
        <v>-1.8784941043925265</v>
      </c>
      <c r="AL43" s="90">
        <f>(1/UIpct)*((blpkm*IFaf*(AF!AL43*AL$2-AF!$D43*$D$2)+blpkmrtf*IFrtf*(RTF!AL43*AL$4-RTF!$D43*$D$4))*IF(WT="WTA",shortWTA,shortWTP)+(blpkm*IFaf*(AF!AL43*(1-AL$2)-AF!$D43*(1-$D$2))+blpkmrtf*IFrtf*(RTF!AL43*(1-AL$4)-RTF!$D43*(1-$D$4)))*IF(WT="WTA",longWTA,longWTP))</f>
        <v>0.78272657459334749</v>
      </c>
      <c r="AM43" s="90">
        <f>(1/UIpct)*((blpkm*IFaf*(AF!AM43*AM$2-AF!$D43*$D$2)+blpkmrtf*IFrtf*(RTF!AM43*AM$4-RTF!$D43*$D$4))*IF(WT="WTA",shortWTA,shortWTP)+(blpkm*IFaf*(AF!AM43*(1-AM$2)-AF!$D43*(1-$D$2))+blpkmrtf*IFrtf*(RTF!AM43*(1-AM$4)-RTF!$D43*(1-$D$4)))*IF(WT="WTA",longWTA,longWTP))</f>
        <v>1.6576882989331914</v>
      </c>
      <c r="AN43" s="90">
        <f>(1/UIpct)*((blpkm*IFaf*(AF!AN43*AN$2-AF!$D43*$D$2)+blpkmrtf*IFrtf*(RTF!AN43*AN$4-RTF!$D43*$D$4))*IF(WT="WTA",shortWTA,shortWTP)+(blpkm*IFaf*(AF!AN43*(1-AN$2)-AF!$D43*(1-$D$2))+blpkmrtf*IFrtf*(RTF!AN43*(1-AN$4)-RTF!$D43*(1-$D$4)))*IF(WT="WTA",longWTA,longWTP))</f>
        <v>0</v>
      </c>
      <c r="AO43" s="90">
        <f>(1/UIpct)*((blpkm*IFaf*(AF!AO43*AO$2-AF!$D43*$D$2)+blpkmrtf*IFrtf*(RTF!AO43*AO$4-RTF!$D43*$D$4))*IF(WT="WTA",shortWTA,shortWTP)+(blpkm*IFaf*(AF!AO43*(1-AO$2)-AF!$D43*(1-$D$2))+blpkmrtf*IFrtf*(RTF!AO43*(1-AO$4)-RTF!$D43*(1-$D$4)))*IF(WT="WTA",longWTA,longWTP))</f>
        <v>-0.69872691351516514</v>
      </c>
      <c r="AP43" s="90">
        <f>(1/UIpct)*((blpkm*IFaf*(AF!AP43*AP$2-AF!$D43*$D$2)+blpkmrtf*IFrtf*(RTF!AP43*AP$4-RTF!$D43*$D$4))*IF(WT="WTA",shortWTA,shortWTP)+(blpkm*IFaf*(AF!AP43*(1-AP$2)-AF!$D43*(1-$D$2))+blpkmrtf*IFrtf*(RTF!AP43*(1-AP$4)-RTF!$D43*(1-$D$4)))*IF(WT="WTA",longWTA,longWTP))</f>
        <v>-1.3221096337669964</v>
      </c>
      <c r="AQ43" s="90">
        <f>(1/UIpct)*((blpkm*IFaf*(AF!AQ43*AQ$2-AF!$D43*$D$2)+blpkmrtf*IFrtf*(RTF!AQ43*AQ$4-RTF!$D43*$D$4))*IF(WT="WTA",shortWTA,shortWTP)+(blpkm*IFaf*(AF!AQ43*(1-AQ$2)-AF!$D43*(1-$D$2))+blpkmrtf*IFrtf*(RTF!AQ43*(1-AQ$4)-RTF!$D43*(1-$D$4)))*IF(WT="WTA",longWTA,longWTP))</f>
        <v>-1.8784941043925265</v>
      </c>
      <c r="AR43" s="90">
        <f>(1/UIpct)*((blpkm*IFaf*(AF!AR43*AR$2-AF!$D43*$D$2)+blpkmrtf*IFrtf*(RTF!AR43*AR$4-RTF!$D43*$D$4))*IF(WT="WTA",shortWTA,shortWTP)+(blpkm*IFaf*(AF!AR43*(1-AR$2)-AF!$D43*(1-$D$2))+blpkmrtf*IFrtf*(RTF!AR43*(1-AR$4)-RTF!$D43*(1-$D$4)))*IF(WT="WTA",longWTA,longWTP))</f>
        <v>0.78272657459334749</v>
      </c>
      <c r="AS43" s="90">
        <f>(1/UIpct)*((blpkm*IFaf*(AF!AS43*AS$2-AF!$D43*$D$2)+blpkmrtf*IFrtf*(RTF!AS43*AS$4-RTF!$D43*$D$4))*IF(WT="WTA",shortWTA,shortWTP)+(blpkm*IFaf*(AF!AS43*(1-AS$2)-AF!$D43*(1-$D$2))+blpkmrtf*IFrtf*(RTF!AS43*(1-AS$4)-RTF!$D43*(1-$D$4)))*IF(WT="WTA",longWTA,longWTP))</f>
        <v>1.6576882989331914</v>
      </c>
      <c r="AT43" s="90">
        <f>(1/UIpct)*((blpkm*IFaf*(AF!AT43*AT$2-AF!$D43*$D$2)+blpkmrtf*IFrtf*(RTF!AT43*AT$4-RTF!$D43*$D$4))*IF(WT="WTA",shortWTA,shortWTP)+(blpkm*IFaf*(AF!AT43*(1-AT$2)-AF!$D43*(1-$D$2))+blpkmrtf*IFrtf*(RTF!AT43*(1-AT$4)-RTF!$D43*(1-$D$4)))*IF(WT="WTA",longWTA,longWTP))</f>
        <v>0</v>
      </c>
      <c r="AU43" s="91" t="s">
        <v>78</v>
      </c>
      <c r="AV43" s="91"/>
      <c r="AW43" s="91"/>
    </row>
    <row r="44" spans="1:49" x14ac:dyDescent="0.25">
      <c r="A44" s="91">
        <f>social_cost!A44</f>
        <v>415</v>
      </c>
      <c r="B44" s="94">
        <f>social_cost!B44</f>
        <v>2.0151445411804398</v>
      </c>
      <c r="C44" s="95">
        <f>social_cost!C44</f>
        <v>131.32156249999997</v>
      </c>
      <c r="D44" s="90">
        <f>(1/UIpct)*((blpkm*IFaf*(AF!D44*D$2-AF!$D44*$D$2)+blpkmrtf*IFrtf*(RTF!D44*D$4-RTF!$D44*$D$4))*IF(WT="WTA",shortWTA,shortWTP)+(blpkm*IFaf*(AF!D44*(1-D$2)-AF!$D44*(1-$D$2))+blpkmrtf*IFrtf*(RTF!D44*(1-D$4)-RTF!$D44*(1-$D$4)))*IF(WT="WTA",longWTA,longWTP))</f>
        <v>0</v>
      </c>
      <c r="E44" s="90">
        <f>(1/UIpct)*((blpkm*IFaf*(AF!E44*E$2-AF!$D44*$D$2)+blpkmrtf*IFrtf*(RTF!E44*E$4-RTF!$D44*$D$4))*IF(WT="WTA",shortWTA,shortWTP)+(blpkm*IFaf*(AF!E44*(1-E$2)-AF!$D44*(1-$D$2))+blpkmrtf*IFrtf*(RTF!E44*(1-E$4)-RTF!$D44*(1-$D$4)))*IF(WT="WTA",longWTA,longWTP))</f>
        <v>-0.69872691351516514</v>
      </c>
      <c r="F44" s="90">
        <f>(1/UIpct)*((blpkm*IFaf*(AF!F44*F$2-AF!$D44*$D$2)+blpkmrtf*IFrtf*(RTF!F44*F$4-RTF!$D44*$D$4))*IF(WT="WTA",shortWTA,shortWTP)+(blpkm*IFaf*(AF!F44*(1-F$2)-AF!$D44*(1-$D$2))+blpkmrtf*IFrtf*(RTF!F44*(1-F$4)-RTF!$D44*(1-$D$4)))*IF(WT="WTA",longWTA,longWTP))</f>
        <v>-1.3221096337669964</v>
      </c>
      <c r="G44" s="90">
        <f>(1/UIpct)*((blpkm*IFaf*(AF!G44*G$2-AF!$D44*$D$2)+blpkmrtf*IFrtf*(RTF!G44*G$4-RTF!$D44*$D$4))*IF(WT="WTA",shortWTA,shortWTP)+(blpkm*IFaf*(AF!G44*(1-G$2)-AF!$D44*(1-$D$2))+blpkmrtf*IFrtf*(RTF!G44*(1-G$4)-RTF!$D44*(1-$D$4)))*IF(WT="WTA",longWTA,longWTP))</f>
        <v>-1.8784941043925265</v>
      </c>
      <c r="H44" s="90">
        <f>(1/UIpct)*((blpkm*IFaf*(AF!H44*H$2-AF!$D44*$D$2)+blpkmrtf*IFrtf*(RTF!H44*H$4-RTF!$D44*$D$4))*IF(WT="WTA",shortWTA,shortWTP)+(blpkm*IFaf*(AF!H44*(1-H$2)-AF!$D44*(1-$D$2))+blpkmrtf*IFrtf*(RTF!H44*(1-H$4)-RTF!$D44*(1-$D$4)))*IF(WT="WTA",longWTA,longWTP))</f>
        <v>0.78272657459334749</v>
      </c>
      <c r="I44" s="90">
        <f>(1/UIpct)*((blpkm*IFaf*(AF!I44*I$2-AF!$D44*$D$2)+blpkmrtf*IFrtf*(RTF!I44*I$4-RTF!$D44*$D$4))*IF(WT="WTA",shortWTA,shortWTP)+(blpkm*IFaf*(AF!I44*(1-I$2)-AF!$D44*(1-$D$2))+blpkmrtf*IFrtf*(RTF!I44*(1-I$4)-RTF!$D44*(1-$D$4)))*IF(WT="WTA",longWTA,longWTP))</f>
        <v>1.6576882989331914</v>
      </c>
      <c r="J44" s="90">
        <f>(1/UIpct)*((blpkm*IFaf*(AF!J44*J$2-AF!$D44*$D$2)+blpkmrtf*IFrtf*(RTF!J44*J$4-RTF!$D44*$D$4))*IF(WT="WTA",shortWTA,shortWTP)+(blpkm*IFaf*(AF!J44*(1-J$2)-AF!$D44*(1-$D$2))+blpkmrtf*IFrtf*(RTF!J44*(1-J$4)-RTF!$D44*(1-$D$4)))*IF(WT="WTA",longWTA,longWTP))</f>
        <v>2.6312202719180493</v>
      </c>
      <c r="K44" s="90">
        <f>(1/UIpct)*((blpkm*IFaf*(AF!K44*K$2-AF!$D44*$D$2)+blpkmrtf*IFrtf*(RTF!K44*K$4-RTF!$D44*$D$4))*IF(WT="WTA",shortWTA,shortWTP)+(blpkm*IFaf*(AF!K44*(1-K$2)-AF!$D44*(1-$D$2))+blpkmrtf*IFrtf*(RTF!K44*(1-K$4)-RTF!$D44*(1-$D$4)))*IF(WT="WTA",longWTA,longWTP))</f>
        <v>-0.69872691351516514</v>
      </c>
      <c r="L44" s="90">
        <f>(1/UIpct)*((blpkm*IFaf*(AF!L44*L$2-AF!$D44*$D$2)+blpkmrtf*IFrtf*(RTF!L44*L$4-RTF!$D44*$D$4))*IF(WT="WTA",shortWTA,shortWTP)+(blpkm*IFaf*(AF!L44*(1-L$2)-AF!$D44*(1-$D$2))+blpkmrtf*IFrtf*(RTF!L44*(1-L$4)-RTF!$D44*(1-$D$4)))*IF(WT="WTA",longWTA,longWTP))</f>
        <v>-1.3221096337669964</v>
      </c>
      <c r="M44" s="90">
        <f>(1/UIpct)*((blpkm*IFaf*(AF!M44*M$2-AF!$D44*$D$2)+blpkmrtf*IFrtf*(RTF!M44*M$4-RTF!$D44*$D$4))*IF(WT="WTA",shortWTA,shortWTP)+(blpkm*IFaf*(AF!M44*(1-M$2)-AF!$D44*(1-$D$2))+blpkmrtf*IFrtf*(RTF!M44*(1-M$4)-RTF!$D44*(1-$D$4)))*IF(WT="WTA",longWTA,longWTP))</f>
        <v>-1.8784941043925265</v>
      </c>
      <c r="N44" s="90">
        <f>(1/UIpct)*((blpkm*IFaf*(AF!N44*N$2-AF!$D44*$D$2)+blpkmrtf*IFrtf*(RTF!N44*N$4-RTF!$D44*$D$4))*IF(WT="WTA",shortWTA,shortWTP)+(blpkm*IFaf*(AF!N44*(1-N$2)-AF!$D44*(1-$D$2))+blpkmrtf*IFrtf*(RTF!N44*(1-N$4)-RTF!$D44*(1-$D$4)))*IF(WT="WTA",longWTA,longWTP))</f>
        <v>0.78272657459334749</v>
      </c>
      <c r="O44" s="90">
        <f>(1/UIpct)*((blpkm*IFaf*(AF!O44*O$2-AF!$D44*$D$2)+blpkmrtf*IFrtf*(RTF!O44*O$4-RTF!$D44*$D$4))*IF(WT="WTA",shortWTA,shortWTP)+(blpkm*IFaf*(AF!O44*(1-O$2)-AF!$D44*(1-$D$2))+blpkmrtf*IFrtf*(RTF!O44*(1-O$4)-RTF!$D44*(1-$D$4)))*IF(WT="WTA",longWTA,longWTP))</f>
        <v>1.6576882989331914</v>
      </c>
      <c r="P44" s="90">
        <f>(1/UIpct)*((blpkm*IFaf*(AF!P44*P$2-AF!$D44*$D$2)+blpkmrtf*IFrtf*(RTF!P44*P$4-RTF!$D44*$D$4))*IF(WT="WTA",shortWTA,shortWTP)+(blpkm*IFaf*(AF!P44*(1-P$2)-AF!$D44*(1-$D$2))+blpkmrtf*IFrtf*(RTF!P44*(1-P$4)-RTF!$D44*(1-$D$4)))*IF(WT="WTA",longWTA,longWTP))</f>
        <v>0</v>
      </c>
      <c r="Q44" s="90">
        <f>(1/UIpct)*((blpkm*IFaf*(AF!Q44*Q$2-AF!$D44*$D$2)+blpkmrtf*IFrtf*(RTF!Q44*Q$4-RTF!$D44*$D$4))*IF(WT="WTA",shortWTA,shortWTP)+(blpkm*IFaf*(AF!Q44*(1-Q$2)-AF!$D44*(1-$D$2))+blpkmrtf*IFrtf*(RTF!Q44*(1-Q$4)-RTF!$D44*(1-$D$4)))*IF(WT="WTA",longWTA,longWTP))</f>
        <v>28.114127722703188</v>
      </c>
      <c r="R44" s="90">
        <f>(1/UIpct)*((blpkm*IFaf*(AF!R44*R$2-AF!$D44*$D$2)+blpkmrtf*IFrtf*(RTF!R44*R$4-RTF!$D44*$D$4))*IF(WT="WTA",shortWTA,shortWTP)+(blpkm*IFaf*(AF!R44*(1-R$2)-AF!$D44*(1-$D$2))+blpkmrtf*IFrtf*(RTF!R44*(1-R$4)-RTF!$D44*(1-$D$4)))*IF(WT="WTA",longWTA,longWTP))</f>
        <v>26.208524398238996</v>
      </c>
      <c r="S44" s="90">
        <f>(1/UIpct)*((blpkm*IFaf*(AF!S44*S$2-AF!$D44*$D$2)+blpkmrtf*IFrtf*(RTF!S44*S$4-RTF!$D44*$D$4))*IF(WT="WTA",shortWTA,shortWTP)+(blpkm*IFaf*(AF!S44*(1-S$2)-AF!$D44*(1-$D$2))+blpkmrtf*IFrtf*(RTF!S44*(1-S$4)-RTF!$D44*(1-$D$4)))*IF(WT="WTA",longWTA,longWTP))</f>
        <v>24.669680543806109</v>
      </c>
      <c r="T44" s="90">
        <f>(1/UIpct)*((blpkm*IFaf*(AF!T44*T$2-AF!$D44*$D$2)+blpkmrtf*IFrtf*(RTF!T44*T$4-RTF!$D44*$D$4))*IF(WT="WTA",shortWTA,shortWTP)+(blpkm*IFaf*(AF!T44*(1-T$2)-AF!$D44*(1-$D$2))+blpkmrtf*IFrtf*(RTF!T44*(1-T$4)-RTF!$D44*(1-$D$4)))*IF(WT="WTA",longWTA,longWTP))</f>
        <v>33.477195700637999</v>
      </c>
      <c r="U44" s="90">
        <f>(1/UIpct)*((blpkm*IFaf*(AF!U44*U$2-AF!$D44*$D$2)+blpkmrtf*IFrtf*(RTF!U44*U$4-RTF!$D44*$D$4))*IF(WT="WTA",shortWTA,shortWTP)+(blpkm*IFaf*(AF!U44*(1-U$2)-AF!$D44*(1-$D$2))+blpkmrtf*IFrtf*(RTF!U44*(1-U$4)-RTF!$D44*(1-$D$4)))*IF(WT="WTA",longWTA,longWTP))</f>
        <v>37.256377389591655</v>
      </c>
      <c r="V44" s="90">
        <f>(1/UIpct)*((blpkm*IFaf*(AF!V44*V$2-AF!$D44*$D$2)+blpkmrtf*IFrtf*(RTF!V44*V$4-RTF!$D44*$D$4))*IF(WT="WTA",shortWTA,shortWTP)+(blpkm*IFaf*(AF!V44*(1-V$2)-AF!$D44*(1-$D$2))+blpkmrtf*IFrtf*(RTF!V44*(1-V$4)-RTF!$D44*(1-$D$4)))*IF(WT="WTA",longWTA,longWTP))</f>
        <v>30.49091737561972</v>
      </c>
      <c r="W44" s="90">
        <f>(1/UIpct)*((blpkm*IFaf*(AF!W44*W$2-AF!$D44*$D$2)+blpkmrtf*IFrtf*(RTF!W44*W$4-RTF!$D44*$D$4))*IF(WT="WTA",shortWTA,shortWTP)+(blpkm*IFaf*(AF!W44*(1-W$2)-AF!$D44*(1-$D$2))+blpkmrtf*IFrtf*(RTF!W44*(1-W$4)-RTF!$D44*(1-$D$4)))*IF(WT="WTA",longWTA,longWTP))</f>
        <v>28.114127722703188</v>
      </c>
      <c r="X44" s="90">
        <f>(1/UIpct)*((blpkm*IFaf*(AF!X44*X$2-AF!$D44*$D$2)+blpkmrtf*IFrtf*(RTF!X44*X$4-RTF!$D44*$D$4))*IF(WT="WTA",shortWTA,shortWTP)+(blpkm*IFaf*(AF!X44*(1-X$2)-AF!$D44*(1-$D$2))+blpkmrtf*IFrtf*(RTF!X44*(1-X$4)-RTF!$D44*(1-$D$4)))*IF(WT="WTA",longWTA,longWTP))</f>
        <v>26.208524398238996</v>
      </c>
      <c r="Y44" s="90">
        <f>(1/UIpct)*((blpkm*IFaf*(AF!Y44*Y$2-AF!$D44*$D$2)+blpkmrtf*IFrtf*(RTF!Y44*Y$4-RTF!$D44*$D$4))*IF(WT="WTA",shortWTA,shortWTP)+(blpkm*IFaf*(AF!Y44*(1-Y$2)-AF!$D44*(1-$D$2))+blpkmrtf*IFrtf*(RTF!Y44*(1-Y$4)-RTF!$D44*(1-$D$4)))*IF(WT="WTA",longWTA,longWTP))</f>
        <v>24.669680543806109</v>
      </c>
      <c r="Z44" s="90">
        <f>(1/UIpct)*((blpkm*IFaf*(AF!Z44*Z$2-AF!$D44*$D$2)+blpkmrtf*IFrtf*(RTF!Z44*Z$4-RTF!$D44*$D$4))*IF(WT="WTA",shortWTA,shortWTP)+(blpkm*IFaf*(AF!Z44*(1-Z$2)-AF!$D44*(1-$D$2))+blpkmrtf*IFrtf*(RTF!Z44*(1-Z$4)-RTF!$D44*(1-$D$4)))*IF(WT="WTA",longWTA,longWTP))</f>
        <v>33.477195700637999</v>
      </c>
      <c r="AA44" s="90">
        <f>(1/UIpct)*((blpkm*IFaf*(AF!AA44*AA$2-AF!$D44*$D$2)+blpkmrtf*IFrtf*(RTF!AA44*AA$4-RTF!$D44*$D$4))*IF(WT="WTA",shortWTA,shortWTP)+(blpkm*IFaf*(AF!AA44*(1-AA$2)-AF!$D44*(1-$D$2))+blpkmrtf*IFrtf*(RTF!AA44*(1-AA$4)-RTF!$D44*(1-$D$4)))*IF(WT="WTA",longWTA,longWTP))</f>
        <v>37.256377389591655</v>
      </c>
      <c r="AB44" s="90">
        <f>(1/UIpct)*((blpkm*IFaf*(AF!AB44*AB$2-AF!$D44*$D$2)+blpkmrtf*IFrtf*(RTF!AB44*AB$4-RTF!$D44*$D$4))*IF(WT="WTA",shortWTA,shortWTP)+(blpkm*IFaf*(AF!AB44*(1-AB$2)-AF!$D44*(1-$D$2))+blpkmrtf*IFrtf*(RTF!AB44*(1-AB$4)-RTF!$D44*(1-$D$4)))*IF(WT="WTA",longWTA,longWTP))</f>
        <v>30.49091737561972</v>
      </c>
      <c r="AC44" s="90">
        <f>(1/UIpct)*((blpkm*IFaf*(AF!AC44*AC$2-AF!$D44*$D$2)+blpkmrtf*IFrtf*(RTF!AC44*AC$4-RTF!$D44*$D$4))*IF(WT="WTA",shortWTA,shortWTP)+(blpkm*IFaf*(AF!AC44*(1-AC$2)-AF!$D44*(1-$D$2))+blpkmrtf*IFrtf*(RTF!AC44*(1-AC$4)-RTF!$D44*(1-$D$4)))*IF(WT="WTA",longWTA,longWTP))</f>
        <v>-0.69872691351516514</v>
      </c>
      <c r="AD44" s="90">
        <f>(1/UIpct)*((blpkm*IFaf*(AF!AD44*AD$2-AF!$D44*$D$2)+blpkmrtf*IFrtf*(RTF!AD44*AD$4-RTF!$D44*$D$4))*IF(WT="WTA",shortWTA,shortWTP)+(blpkm*IFaf*(AF!AD44*(1-AD$2)-AF!$D44*(1-$D$2))+blpkmrtf*IFrtf*(RTF!AD44*(1-AD$4)-RTF!$D44*(1-$D$4)))*IF(WT="WTA",longWTA,longWTP))</f>
        <v>-1.3221096337669964</v>
      </c>
      <c r="AE44" s="90">
        <f>(1/UIpct)*((blpkm*IFaf*(AF!AE44*AE$2-AF!$D44*$D$2)+blpkmrtf*IFrtf*(RTF!AE44*AE$4-RTF!$D44*$D$4))*IF(WT="WTA",shortWTA,shortWTP)+(blpkm*IFaf*(AF!AE44*(1-AE$2)-AF!$D44*(1-$D$2))+blpkmrtf*IFrtf*(RTF!AE44*(1-AE$4)-RTF!$D44*(1-$D$4)))*IF(WT="WTA",longWTA,longWTP))</f>
        <v>-1.8784941043925265</v>
      </c>
      <c r="AF44" s="90">
        <f>(1/UIpct)*((blpkm*IFaf*(AF!AF44*AF$2-AF!$D44*$D$2)+blpkmrtf*IFrtf*(RTF!AF44*AF$4-RTF!$D44*$D$4))*IF(WT="WTA",shortWTA,shortWTP)+(blpkm*IFaf*(AF!AF44*(1-AF$2)-AF!$D44*(1-$D$2))+blpkmrtf*IFrtf*(RTF!AF44*(1-AF$4)-RTF!$D44*(1-$D$4)))*IF(WT="WTA",longWTA,longWTP))</f>
        <v>0.78272657459334749</v>
      </c>
      <c r="AG44" s="90">
        <f>(1/UIpct)*((blpkm*IFaf*(AF!AG44*AG$2-AF!$D44*$D$2)+blpkmrtf*IFrtf*(RTF!AG44*AG$4-RTF!$D44*$D$4))*IF(WT="WTA",shortWTA,shortWTP)+(blpkm*IFaf*(AF!AG44*(1-AG$2)-AF!$D44*(1-$D$2))+blpkmrtf*IFrtf*(RTF!AG44*(1-AG$4)-RTF!$D44*(1-$D$4)))*IF(WT="WTA",longWTA,longWTP))</f>
        <v>1.6576882989331914</v>
      </c>
      <c r="AH44" s="90">
        <f>(1/UIpct)*((blpkm*IFaf*(AF!AH44*AH$2-AF!$D44*$D$2)+blpkmrtf*IFrtf*(RTF!AH44*AH$4-RTF!$D44*$D$4))*IF(WT="WTA",shortWTA,shortWTP)+(blpkm*IFaf*(AF!AH44*(1-AH$2)-AF!$D44*(1-$D$2))+blpkmrtf*IFrtf*(RTF!AH44*(1-AH$4)-RTF!$D44*(1-$D$4)))*IF(WT="WTA",longWTA,longWTP))</f>
        <v>0</v>
      </c>
      <c r="AI44" s="90">
        <f>(1/UIpct)*((blpkm*IFaf*(AF!AI44*AI$2-AF!$D44*$D$2)+blpkmrtf*IFrtf*(RTF!AI44*AI$4-RTF!$D44*$D$4))*IF(WT="WTA",shortWTA,shortWTP)+(blpkm*IFaf*(AF!AI44*(1-AI$2)-AF!$D44*(1-$D$2))+blpkmrtf*IFrtf*(RTF!AI44*(1-AI$4)-RTF!$D44*(1-$D$4)))*IF(WT="WTA",longWTA,longWTP))</f>
        <v>-0.69872691351516514</v>
      </c>
      <c r="AJ44" s="90">
        <f>(1/UIpct)*((blpkm*IFaf*(AF!AJ44*AJ$2-AF!$D44*$D$2)+blpkmrtf*IFrtf*(RTF!AJ44*AJ$4-RTF!$D44*$D$4))*IF(WT="WTA",shortWTA,shortWTP)+(blpkm*IFaf*(AF!AJ44*(1-AJ$2)-AF!$D44*(1-$D$2))+blpkmrtf*IFrtf*(RTF!AJ44*(1-AJ$4)-RTF!$D44*(1-$D$4)))*IF(WT="WTA",longWTA,longWTP))</f>
        <v>-1.3221096337669964</v>
      </c>
      <c r="AK44" s="90">
        <f>(1/UIpct)*((blpkm*IFaf*(AF!AK44*AK$2-AF!$D44*$D$2)+blpkmrtf*IFrtf*(RTF!AK44*AK$4-RTF!$D44*$D$4))*IF(WT="WTA",shortWTA,shortWTP)+(blpkm*IFaf*(AF!AK44*(1-AK$2)-AF!$D44*(1-$D$2))+blpkmrtf*IFrtf*(RTF!AK44*(1-AK$4)-RTF!$D44*(1-$D$4)))*IF(WT="WTA",longWTA,longWTP))</f>
        <v>-1.8784941043925265</v>
      </c>
      <c r="AL44" s="90">
        <f>(1/UIpct)*((blpkm*IFaf*(AF!AL44*AL$2-AF!$D44*$D$2)+blpkmrtf*IFrtf*(RTF!AL44*AL$4-RTF!$D44*$D$4))*IF(WT="WTA",shortWTA,shortWTP)+(blpkm*IFaf*(AF!AL44*(1-AL$2)-AF!$D44*(1-$D$2))+blpkmrtf*IFrtf*(RTF!AL44*(1-AL$4)-RTF!$D44*(1-$D$4)))*IF(WT="WTA",longWTA,longWTP))</f>
        <v>0.78272657459334749</v>
      </c>
      <c r="AM44" s="90">
        <f>(1/UIpct)*((blpkm*IFaf*(AF!AM44*AM$2-AF!$D44*$D$2)+blpkmrtf*IFrtf*(RTF!AM44*AM$4-RTF!$D44*$D$4))*IF(WT="WTA",shortWTA,shortWTP)+(blpkm*IFaf*(AF!AM44*(1-AM$2)-AF!$D44*(1-$D$2))+blpkmrtf*IFrtf*(RTF!AM44*(1-AM$4)-RTF!$D44*(1-$D$4)))*IF(WT="WTA",longWTA,longWTP))</f>
        <v>1.6576882989331914</v>
      </c>
      <c r="AN44" s="90">
        <f>(1/UIpct)*((blpkm*IFaf*(AF!AN44*AN$2-AF!$D44*$D$2)+blpkmrtf*IFrtf*(RTF!AN44*AN$4-RTF!$D44*$D$4))*IF(WT="WTA",shortWTA,shortWTP)+(blpkm*IFaf*(AF!AN44*(1-AN$2)-AF!$D44*(1-$D$2))+blpkmrtf*IFrtf*(RTF!AN44*(1-AN$4)-RTF!$D44*(1-$D$4)))*IF(WT="WTA",longWTA,longWTP))</f>
        <v>0</v>
      </c>
      <c r="AO44" s="90">
        <f>(1/UIpct)*((blpkm*IFaf*(AF!AO44*AO$2-AF!$D44*$D$2)+blpkmrtf*IFrtf*(RTF!AO44*AO$4-RTF!$D44*$D$4))*IF(WT="WTA",shortWTA,shortWTP)+(blpkm*IFaf*(AF!AO44*(1-AO$2)-AF!$D44*(1-$D$2))+blpkmrtf*IFrtf*(RTF!AO44*(1-AO$4)-RTF!$D44*(1-$D$4)))*IF(WT="WTA",longWTA,longWTP))</f>
        <v>-0.69872691351516514</v>
      </c>
      <c r="AP44" s="90">
        <f>(1/UIpct)*((blpkm*IFaf*(AF!AP44*AP$2-AF!$D44*$D$2)+blpkmrtf*IFrtf*(RTF!AP44*AP$4-RTF!$D44*$D$4))*IF(WT="WTA",shortWTA,shortWTP)+(blpkm*IFaf*(AF!AP44*(1-AP$2)-AF!$D44*(1-$D$2))+blpkmrtf*IFrtf*(RTF!AP44*(1-AP$4)-RTF!$D44*(1-$D$4)))*IF(WT="WTA",longWTA,longWTP))</f>
        <v>-1.3221096337669964</v>
      </c>
      <c r="AQ44" s="90">
        <f>(1/UIpct)*((blpkm*IFaf*(AF!AQ44*AQ$2-AF!$D44*$D$2)+blpkmrtf*IFrtf*(RTF!AQ44*AQ$4-RTF!$D44*$D$4))*IF(WT="WTA",shortWTA,shortWTP)+(blpkm*IFaf*(AF!AQ44*(1-AQ$2)-AF!$D44*(1-$D$2))+blpkmrtf*IFrtf*(RTF!AQ44*(1-AQ$4)-RTF!$D44*(1-$D$4)))*IF(WT="WTA",longWTA,longWTP))</f>
        <v>-1.8784941043925265</v>
      </c>
      <c r="AR44" s="90">
        <f>(1/UIpct)*((blpkm*IFaf*(AF!AR44*AR$2-AF!$D44*$D$2)+blpkmrtf*IFrtf*(RTF!AR44*AR$4-RTF!$D44*$D$4))*IF(WT="WTA",shortWTA,shortWTP)+(blpkm*IFaf*(AF!AR44*(1-AR$2)-AF!$D44*(1-$D$2))+blpkmrtf*IFrtf*(RTF!AR44*(1-AR$4)-RTF!$D44*(1-$D$4)))*IF(WT="WTA",longWTA,longWTP))</f>
        <v>0.78272657459334749</v>
      </c>
      <c r="AS44" s="90">
        <f>(1/UIpct)*((blpkm*IFaf*(AF!AS44*AS$2-AF!$D44*$D$2)+blpkmrtf*IFrtf*(RTF!AS44*AS$4-RTF!$D44*$D$4))*IF(WT="WTA",shortWTA,shortWTP)+(blpkm*IFaf*(AF!AS44*(1-AS$2)-AF!$D44*(1-$D$2))+blpkmrtf*IFrtf*(RTF!AS44*(1-AS$4)-RTF!$D44*(1-$D$4)))*IF(WT="WTA",longWTA,longWTP))</f>
        <v>1.6576882989331914</v>
      </c>
      <c r="AT44" s="90">
        <f>(1/UIpct)*((blpkm*IFaf*(AF!AT44*AT$2-AF!$D44*$D$2)+blpkmrtf*IFrtf*(RTF!AT44*AT$4-RTF!$D44*$D$4))*IF(WT="WTA",shortWTA,shortWTP)+(blpkm*IFaf*(AF!AT44*(1-AT$2)-AF!$D44*(1-$D$2))+blpkmrtf*IFrtf*(RTF!AT44*(1-AT$4)-RTF!$D44*(1-$D$4)))*IF(WT="WTA",longWTA,longWTP))</f>
        <v>0</v>
      </c>
      <c r="AU44" s="91" t="s">
        <v>78</v>
      </c>
      <c r="AV44" s="91"/>
      <c r="AW44" s="91"/>
    </row>
    <row r="45" spans="1:49" x14ac:dyDescent="0.25">
      <c r="A45" s="91">
        <f>social_cost!A45</f>
        <v>450</v>
      </c>
      <c r="B45" s="94">
        <f>social_cost!B45</f>
        <v>363.56041076236136</v>
      </c>
      <c r="C45" s="95">
        <f>social_cost!C45</f>
        <v>154.40624999999997</v>
      </c>
      <c r="D45" s="90">
        <f>(1/UIpct)*((blpkm*IFaf*(AF!D45*D$2-AF!$D45*$D$2)+blpkmrtf*IFrtf*(RTF!D45*D$4-RTF!$D45*$D$4))*IF(WT="WTA",shortWTA,shortWTP)+(blpkm*IFaf*(AF!D45*(1-D$2)-AF!$D45*(1-$D$2))+blpkmrtf*IFrtf*(RTF!D45*(1-D$4)-RTF!$D45*(1-$D$4)))*IF(WT="WTA",longWTA,longWTP))</f>
        <v>0</v>
      </c>
      <c r="E45" s="90">
        <f>(1/UIpct)*((blpkm*IFaf*(AF!E45*E$2-AF!$D45*$D$2)+blpkmrtf*IFrtf*(RTF!E45*E$4-RTF!$D45*$D$4))*IF(WT="WTA",shortWTA,shortWTP)+(blpkm*IFaf*(AF!E45*(1-E$2)-AF!$D45*(1-$D$2))+blpkmrtf*IFrtf*(RTF!E45*(1-E$4)-RTF!$D45*(1-$D$4)))*IF(WT="WTA",longWTA,longWTP))</f>
        <v>-0.69872691351516514</v>
      </c>
      <c r="F45" s="90">
        <f>(1/UIpct)*((blpkm*IFaf*(AF!F45*F$2-AF!$D45*$D$2)+blpkmrtf*IFrtf*(RTF!F45*F$4-RTF!$D45*$D$4))*IF(WT="WTA",shortWTA,shortWTP)+(blpkm*IFaf*(AF!F45*(1-F$2)-AF!$D45*(1-$D$2))+blpkmrtf*IFrtf*(RTF!F45*(1-F$4)-RTF!$D45*(1-$D$4)))*IF(WT="WTA",longWTA,longWTP))</f>
        <v>-1.3221096337669964</v>
      </c>
      <c r="G45" s="90">
        <f>(1/UIpct)*((blpkm*IFaf*(AF!G45*G$2-AF!$D45*$D$2)+blpkmrtf*IFrtf*(RTF!G45*G$4-RTF!$D45*$D$4))*IF(WT="WTA",shortWTA,shortWTP)+(blpkm*IFaf*(AF!G45*(1-G$2)-AF!$D45*(1-$D$2))+blpkmrtf*IFrtf*(RTF!G45*(1-G$4)-RTF!$D45*(1-$D$4)))*IF(WT="WTA",longWTA,longWTP))</f>
        <v>-1.8784941043925265</v>
      </c>
      <c r="H45" s="90">
        <f>(1/UIpct)*((blpkm*IFaf*(AF!H45*H$2-AF!$D45*$D$2)+blpkmrtf*IFrtf*(RTF!H45*H$4-RTF!$D45*$D$4))*IF(WT="WTA",shortWTA,shortWTP)+(blpkm*IFaf*(AF!H45*(1-H$2)-AF!$D45*(1-$D$2))+blpkmrtf*IFrtf*(RTF!H45*(1-H$4)-RTF!$D45*(1-$D$4)))*IF(WT="WTA",longWTA,longWTP))</f>
        <v>0.78272657459334749</v>
      </c>
      <c r="I45" s="90">
        <f>(1/UIpct)*((blpkm*IFaf*(AF!I45*I$2-AF!$D45*$D$2)+blpkmrtf*IFrtf*(RTF!I45*I$4-RTF!$D45*$D$4))*IF(WT="WTA",shortWTA,shortWTP)+(blpkm*IFaf*(AF!I45*(1-I$2)-AF!$D45*(1-$D$2))+blpkmrtf*IFrtf*(RTF!I45*(1-I$4)-RTF!$D45*(1-$D$4)))*IF(WT="WTA",longWTA,longWTP))</f>
        <v>1.6576882989331914</v>
      </c>
      <c r="J45" s="90">
        <f>(1/UIpct)*((blpkm*IFaf*(AF!J45*J$2-AF!$D45*$D$2)+blpkmrtf*IFrtf*(RTF!J45*J$4-RTF!$D45*$D$4))*IF(WT="WTA",shortWTA,shortWTP)+(blpkm*IFaf*(AF!J45*(1-J$2)-AF!$D45*(1-$D$2))+blpkmrtf*IFrtf*(RTF!J45*(1-J$4)-RTF!$D45*(1-$D$4)))*IF(WT="WTA",longWTA,longWTP))</f>
        <v>2.6312202719180493</v>
      </c>
      <c r="K45" s="90">
        <f>(1/UIpct)*((blpkm*IFaf*(AF!K45*K$2-AF!$D45*$D$2)+blpkmrtf*IFrtf*(RTF!K45*K$4-RTF!$D45*$D$4))*IF(WT="WTA",shortWTA,shortWTP)+(blpkm*IFaf*(AF!K45*(1-K$2)-AF!$D45*(1-$D$2))+blpkmrtf*IFrtf*(RTF!K45*(1-K$4)-RTF!$D45*(1-$D$4)))*IF(WT="WTA",longWTA,longWTP))</f>
        <v>-0.69872691351516514</v>
      </c>
      <c r="L45" s="90">
        <f>(1/UIpct)*((blpkm*IFaf*(AF!L45*L$2-AF!$D45*$D$2)+blpkmrtf*IFrtf*(RTF!L45*L$4-RTF!$D45*$D$4))*IF(WT="WTA",shortWTA,shortWTP)+(blpkm*IFaf*(AF!L45*(1-L$2)-AF!$D45*(1-$D$2))+blpkmrtf*IFrtf*(RTF!L45*(1-L$4)-RTF!$D45*(1-$D$4)))*IF(WT="WTA",longWTA,longWTP))</f>
        <v>-1.3221096337669964</v>
      </c>
      <c r="M45" s="90">
        <f>(1/UIpct)*((blpkm*IFaf*(AF!M45*M$2-AF!$D45*$D$2)+blpkmrtf*IFrtf*(RTF!M45*M$4-RTF!$D45*$D$4))*IF(WT="WTA",shortWTA,shortWTP)+(blpkm*IFaf*(AF!M45*(1-M$2)-AF!$D45*(1-$D$2))+blpkmrtf*IFrtf*(RTF!M45*(1-M$4)-RTF!$D45*(1-$D$4)))*IF(WT="WTA",longWTA,longWTP))</f>
        <v>-1.8784941043925265</v>
      </c>
      <c r="N45" s="90">
        <f>(1/UIpct)*((blpkm*IFaf*(AF!N45*N$2-AF!$D45*$D$2)+blpkmrtf*IFrtf*(RTF!N45*N$4-RTF!$D45*$D$4))*IF(WT="WTA",shortWTA,shortWTP)+(blpkm*IFaf*(AF!N45*(1-N$2)-AF!$D45*(1-$D$2))+blpkmrtf*IFrtf*(RTF!N45*(1-N$4)-RTF!$D45*(1-$D$4)))*IF(WT="WTA",longWTA,longWTP))</f>
        <v>0.78272657459334749</v>
      </c>
      <c r="O45" s="90">
        <f>(1/UIpct)*((blpkm*IFaf*(AF!O45*O$2-AF!$D45*$D$2)+blpkmrtf*IFrtf*(RTF!O45*O$4-RTF!$D45*$D$4))*IF(WT="WTA",shortWTA,shortWTP)+(blpkm*IFaf*(AF!O45*(1-O$2)-AF!$D45*(1-$D$2))+blpkmrtf*IFrtf*(RTF!O45*(1-O$4)-RTF!$D45*(1-$D$4)))*IF(WT="WTA",longWTA,longWTP))</f>
        <v>1.6576882989331914</v>
      </c>
      <c r="P45" s="90">
        <f>(1/UIpct)*((blpkm*IFaf*(AF!P45*P$2-AF!$D45*$D$2)+blpkmrtf*IFrtf*(RTF!P45*P$4-RTF!$D45*$D$4))*IF(WT="WTA",shortWTA,shortWTP)+(blpkm*IFaf*(AF!P45*(1-P$2)-AF!$D45*(1-$D$2))+blpkmrtf*IFrtf*(RTF!P45*(1-P$4)-RTF!$D45*(1-$D$4)))*IF(WT="WTA",longWTA,longWTP))</f>
        <v>0</v>
      </c>
      <c r="Q45" s="90">
        <f>(1/UIpct)*((blpkm*IFaf*(AF!Q45*Q$2-AF!$D45*$D$2)+blpkmrtf*IFrtf*(RTF!Q45*Q$4-RTF!$D45*$D$4))*IF(WT="WTA",shortWTA,shortWTP)+(blpkm*IFaf*(AF!Q45*(1-Q$2)-AF!$D45*(1-$D$2))+blpkmrtf*IFrtf*(RTF!Q45*(1-Q$4)-RTF!$D45*(1-$D$4)))*IF(WT="WTA",longWTA,longWTP))</f>
        <v>-0.69872691351516514</v>
      </c>
      <c r="R45" s="90">
        <f>(1/UIpct)*((blpkm*IFaf*(AF!R45*R$2-AF!$D45*$D$2)+blpkmrtf*IFrtf*(RTF!R45*R$4-RTF!$D45*$D$4))*IF(WT="WTA",shortWTA,shortWTP)+(blpkm*IFaf*(AF!R45*(1-R$2)-AF!$D45*(1-$D$2))+blpkmrtf*IFrtf*(RTF!R45*(1-R$4)-RTF!$D45*(1-$D$4)))*IF(WT="WTA",longWTA,longWTP))</f>
        <v>-1.3221096337669964</v>
      </c>
      <c r="S45" s="90">
        <f>(1/UIpct)*((blpkm*IFaf*(AF!S45*S$2-AF!$D45*$D$2)+blpkmrtf*IFrtf*(RTF!S45*S$4-RTF!$D45*$D$4))*IF(WT="WTA",shortWTA,shortWTP)+(blpkm*IFaf*(AF!S45*(1-S$2)-AF!$D45*(1-$D$2))+blpkmrtf*IFrtf*(RTF!S45*(1-S$4)-RTF!$D45*(1-$D$4)))*IF(WT="WTA",longWTA,longWTP))</f>
        <v>-1.8784941043925265</v>
      </c>
      <c r="T45" s="90">
        <f>(1/UIpct)*((blpkm*IFaf*(AF!T45*T$2-AF!$D45*$D$2)+blpkmrtf*IFrtf*(RTF!T45*T$4-RTF!$D45*$D$4))*IF(WT="WTA",shortWTA,shortWTP)+(blpkm*IFaf*(AF!T45*(1-T$2)-AF!$D45*(1-$D$2))+blpkmrtf*IFrtf*(RTF!T45*(1-T$4)-RTF!$D45*(1-$D$4)))*IF(WT="WTA",longWTA,longWTP))</f>
        <v>0.78272657459334749</v>
      </c>
      <c r="U45" s="90">
        <f>(1/UIpct)*((blpkm*IFaf*(AF!U45*U$2-AF!$D45*$D$2)+blpkmrtf*IFrtf*(RTF!U45*U$4-RTF!$D45*$D$4))*IF(WT="WTA",shortWTA,shortWTP)+(blpkm*IFaf*(AF!U45*(1-U$2)-AF!$D45*(1-$D$2))+blpkmrtf*IFrtf*(RTF!U45*(1-U$4)-RTF!$D45*(1-$D$4)))*IF(WT="WTA",longWTA,longWTP))</f>
        <v>1.6576882989331914</v>
      </c>
      <c r="V45" s="90">
        <f>(1/UIpct)*((blpkm*IFaf*(AF!V45*V$2-AF!$D45*$D$2)+blpkmrtf*IFrtf*(RTF!V45*V$4-RTF!$D45*$D$4))*IF(WT="WTA",shortWTA,shortWTP)+(blpkm*IFaf*(AF!V45*(1-V$2)-AF!$D45*(1-$D$2))+blpkmrtf*IFrtf*(RTF!V45*(1-V$4)-RTF!$D45*(1-$D$4)))*IF(WT="WTA",longWTA,longWTP))</f>
        <v>0</v>
      </c>
      <c r="W45" s="90">
        <f>(1/UIpct)*((blpkm*IFaf*(AF!W45*W$2-AF!$D45*$D$2)+blpkmrtf*IFrtf*(RTF!W45*W$4-RTF!$D45*$D$4))*IF(WT="WTA",shortWTA,shortWTP)+(blpkm*IFaf*(AF!W45*(1-W$2)-AF!$D45*(1-$D$2))+blpkmrtf*IFrtf*(RTF!W45*(1-W$4)-RTF!$D45*(1-$D$4)))*IF(WT="WTA",longWTA,longWTP))</f>
        <v>28.114127722703188</v>
      </c>
      <c r="X45" s="90">
        <f>(1/UIpct)*((blpkm*IFaf*(AF!X45*X$2-AF!$D45*$D$2)+blpkmrtf*IFrtf*(RTF!X45*X$4-RTF!$D45*$D$4))*IF(WT="WTA",shortWTA,shortWTP)+(blpkm*IFaf*(AF!X45*(1-X$2)-AF!$D45*(1-$D$2))+blpkmrtf*IFrtf*(RTF!X45*(1-X$4)-RTF!$D45*(1-$D$4)))*IF(WT="WTA",longWTA,longWTP))</f>
        <v>26.208524398238996</v>
      </c>
      <c r="Y45" s="90">
        <f>(1/UIpct)*((blpkm*IFaf*(AF!Y45*Y$2-AF!$D45*$D$2)+blpkmrtf*IFrtf*(RTF!Y45*Y$4-RTF!$D45*$D$4))*IF(WT="WTA",shortWTA,shortWTP)+(blpkm*IFaf*(AF!Y45*(1-Y$2)-AF!$D45*(1-$D$2))+blpkmrtf*IFrtf*(RTF!Y45*(1-Y$4)-RTF!$D45*(1-$D$4)))*IF(WT="WTA",longWTA,longWTP))</f>
        <v>24.669680543806109</v>
      </c>
      <c r="Z45" s="90">
        <f>(1/UIpct)*((blpkm*IFaf*(AF!Z45*Z$2-AF!$D45*$D$2)+blpkmrtf*IFrtf*(RTF!Z45*Z$4-RTF!$D45*$D$4))*IF(WT="WTA",shortWTA,shortWTP)+(blpkm*IFaf*(AF!Z45*(1-Z$2)-AF!$D45*(1-$D$2))+blpkmrtf*IFrtf*(RTF!Z45*(1-Z$4)-RTF!$D45*(1-$D$4)))*IF(WT="WTA",longWTA,longWTP))</f>
        <v>33.477195700637999</v>
      </c>
      <c r="AA45" s="90">
        <f>(1/UIpct)*((blpkm*IFaf*(AF!AA45*AA$2-AF!$D45*$D$2)+blpkmrtf*IFrtf*(RTF!AA45*AA$4-RTF!$D45*$D$4))*IF(WT="WTA",shortWTA,shortWTP)+(blpkm*IFaf*(AF!AA45*(1-AA$2)-AF!$D45*(1-$D$2))+blpkmrtf*IFrtf*(RTF!AA45*(1-AA$4)-RTF!$D45*(1-$D$4)))*IF(WT="WTA",longWTA,longWTP))</f>
        <v>37.256377389591655</v>
      </c>
      <c r="AB45" s="90">
        <f>(1/UIpct)*((blpkm*IFaf*(AF!AB45*AB$2-AF!$D45*$D$2)+blpkmrtf*IFrtf*(RTF!AB45*AB$4-RTF!$D45*$D$4))*IF(WT="WTA",shortWTA,shortWTP)+(blpkm*IFaf*(AF!AB45*(1-AB$2)-AF!$D45*(1-$D$2))+blpkmrtf*IFrtf*(RTF!AB45*(1-AB$4)-RTF!$D45*(1-$D$4)))*IF(WT="WTA",longWTA,longWTP))</f>
        <v>30.49091737561972</v>
      </c>
      <c r="AC45" s="90">
        <f>(1/UIpct)*((blpkm*IFaf*(AF!AC45*AC$2-AF!$D45*$D$2)+blpkmrtf*IFrtf*(RTF!AC45*AC$4-RTF!$D45*$D$4))*IF(WT="WTA",shortWTA,shortWTP)+(blpkm*IFaf*(AF!AC45*(1-AC$2)-AF!$D45*(1-$D$2))+blpkmrtf*IFrtf*(RTF!AC45*(1-AC$4)-RTF!$D45*(1-$D$4)))*IF(WT="WTA",longWTA,longWTP))</f>
        <v>-0.69872691351516514</v>
      </c>
      <c r="AD45" s="90">
        <f>(1/UIpct)*((blpkm*IFaf*(AF!AD45*AD$2-AF!$D45*$D$2)+blpkmrtf*IFrtf*(RTF!AD45*AD$4-RTF!$D45*$D$4))*IF(WT="WTA",shortWTA,shortWTP)+(blpkm*IFaf*(AF!AD45*(1-AD$2)-AF!$D45*(1-$D$2))+blpkmrtf*IFrtf*(RTF!AD45*(1-AD$4)-RTF!$D45*(1-$D$4)))*IF(WT="WTA",longWTA,longWTP))</f>
        <v>-1.3221096337669964</v>
      </c>
      <c r="AE45" s="90">
        <f>(1/UIpct)*((blpkm*IFaf*(AF!AE45*AE$2-AF!$D45*$D$2)+blpkmrtf*IFrtf*(RTF!AE45*AE$4-RTF!$D45*$D$4))*IF(WT="WTA",shortWTA,shortWTP)+(blpkm*IFaf*(AF!AE45*(1-AE$2)-AF!$D45*(1-$D$2))+blpkmrtf*IFrtf*(RTF!AE45*(1-AE$4)-RTF!$D45*(1-$D$4)))*IF(WT="WTA",longWTA,longWTP))</f>
        <v>-1.8784941043925265</v>
      </c>
      <c r="AF45" s="90">
        <f>(1/UIpct)*((blpkm*IFaf*(AF!AF45*AF$2-AF!$D45*$D$2)+blpkmrtf*IFrtf*(RTF!AF45*AF$4-RTF!$D45*$D$4))*IF(WT="WTA",shortWTA,shortWTP)+(blpkm*IFaf*(AF!AF45*(1-AF$2)-AF!$D45*(1-$D$2))+blpkmrtf*IFrtf*(RTF!AF45*(1-AF$4)-RTF!$D45*(1-$D$4)))*IF(WT="WTA",longWTA,longWTP))</f>
        <v>0.78272657459334749</v>
      </c>
      <c r="AG45" s="90">
        <f>(1/UIpct)*((blpkm*IFaf*(AF!AG45*AG$2-AF!$D45*$D$2)+blpkmrtf*IFrtf*(RTF!AG45*AG$4-RTF!$D45*$D$4))*IF(WT="WTA",shortWTA,shortWTP)+(blpkm*IFaf*(AF!AG45*(1-AG$2)-AF!$D45*(1-$D$2))+blpkmrtf*IFrtf*(RTF!AG45*(1-AG$4)-RTF!$D45*(1-$D$4)))*IF(WT="WTA",longWTA,longWTP))</f>
        <v>1.6576882989331914</v>
      </c>
      <c r="AH45" s="90">
        <f>(1/UIpct)*((blpkm*IFaf*(AF!AH45*AH$2-AF!$D45*$D$2)+blpkmrtf*IFrtf*(RTF!AH45*AH$4-RTF!$D45*$D$4))*IF(WT="WTA",shortWTA,shortWTP)+(blpkm*IFaf*(AF!AH45*(1-AH$2)-AF!$D45*(1-$D$2))+blpkmrtf*IFrtf*(RTF!AH45*(1-AH$4)-RTF!$D45*(1-$D$4)))*IF(WT="WTA",longWTA,longWTP))</f>
        <v>0</v>
      </c>
      <c r="AI45" s="90">
        <f>(1/UIpct)*((blpkm*IFaf*(AF!AI45*AI$2-AF!$D45*$D$2)+blpkmrtf*IFrtf*(RTF!AI45*AI$4-RTF!$D45*$D$4))*IF(WT="WTA",shortWTA,shortWTP)+(blpkm*IFaf*(AF!AI45*(1-AI$2)-AF!$D45*(1-$D$2))+blpkmrtf*IFrtf*(RTF!AI45*(1-AI$4)-RTF!$D45*(1-$D$4)))*IF(WT="WTA",longWTA,longWTP))</f>
        <v>-0.69872691351516514</v>
      </c>
      <c r="AJ45" s="90">
        <f>(1/UIpct)*((blpkm*IFaf*(AF!AJ45*AJ$2-AF!$D45*$D$2)+blpkmrtf*IFrtf*(RTF!AJ45*AJ$4-RTF!$D45*$D$4))*IF(WT="WTA",shortWTA,shortWTP)+(blpkm*IFaf*(AF!AJ45*(1-AJ$2)-AF!$D45*(1-$D$2))+blpkmrtf*IFrtf*(RTF!AJ45*(1-AJ$4)-RTF!$D45*(1-$D$4)))*IF(WT="WTA",longWTA,longWTP))</f>
        <v>-1.3221096337669964</v>
      </c>
      <c r="AK45" s="90">
        <f>(1/UIpct)*((blpkm*IFaf*(AF!AK45*AK$2-AF!$D45*$D$2)+blpkmrtf*IFrtf*(RTF!AK45*AK$4-RTF!$D45*$D$4))*IF(WT="WTA",shortWTA,shortWTP)+(blpkm*IFaf*(AF!AK45*(1-AK$2)-AF!$D45*(1-$D$2))+blpkmrtf*IFrtf*(RTF!AK45*(1-AK$4)-RTF!$D45*(1-$D$4)))*IF(WT="WTA",longWTA,longWTP))</f>
        <v>-1.8784941043925265</v>
      </c>
      <c r="AL45" s="90">
        <f>(1/UIpct)*((blpkm*IFaf*(AF!AL45*AL$2-AF!$D45*$D$2)+blpkmrtf*IFrtf*(RTF!AL45*AL$4-RTF!$D45*$D$4))*IF(WT="WTA",shortWTA,shortWTP)+(blpkm*IFaf*(AF!AL45*(1-AL$2)-AF!$D45*(1-$D$2))+blpkmrtf*IFrtf*(RTF!AL45*(1-AL$4)-RTF!$D45*(1-$D$4)))*IF(WT="WTA",longWTA,longWTP))</f>
        <v>0.78272657459334749</v>
      </c>
      <c r="AM45" s="90">
        <f>(1/UIpct)*((blpkm*IFaf*(AF!AM45*AM$2-AF!$D45*$D$2)+blpkmrtf*IFrtf*(RTF!AM45*AM$4-RTF!$D45*$D$4))*IF(WT="WTA",shortWTA,shortWTP)+(blpkm*IFaf*(AF!AM45*(1-AM$2)-AF!$D45*(1-$D$2))+blpkmrtf*IFrtf*(RTF!AM45*(1-AM$4)-RTF!$D45*(1-$D$4)))*IF(WT="WTA",longWTA,longWTP))</f>
        <v>1.6576882989331914</v>
      </c>
      <c r="AN45" s="90">
        <f>(1/UIpct)*((blpkm*IFaf*(AF!AN45*AN$2-AF!$D45*$D$2)+blpkmrtf*IFrtf*(RTF!AN45*AN$4-RTF!$D45*$D$4))*IF(WT="WTA",shortWTA,shortWTP)+(blpkm*IFaf*(AF!AN45*(1-AN$2)-AF!$D45*(1-$D$2))+blpkmrtf*IFrtf*(RTF!AN45*(1-AN$4)-RTF!$D45*(1-$D$4)))*IF(WT="WTA",longWTA,longWTP))</f>
        <v>0</v>
      </c>
      <c r="AO45" s="90">
        <f>(1/UIpct)*((blpkm*IFaf*(AF!AO45*AO$2-AF!$D45*$D$2)+blpkmrtf*IFrtf*(RTF!AO45*AO$4-RTF!$D45*$D$4))*IF(WT="WTA",shortWTA,shortWTP)+(blpkm*IFaf*(AF!AO45*(1-AO$2)-AF!$D45*(1-$D$2))+blpkmrtf*IFrtf*(RTF!AO45*(1-AO$4)-RTF!$D45*(1-$D$4)))*IF(WT="WTA",longWTA,longWTP))</f>
        <v>-0.69872691351516514</v>
      </c>
      <c r="AP45" s="90">
        <f>(1/UIpct)*((blpkm*IFaf*(AF!AP45*AP$2-AF!$D45*$D$2)+blpkmrtf*IFrtf*(RTF!AP45*AP$4-RTF!$D45*$D$4))*IF(WT="WTA",shortWTA,shortWTP)+(blpkm*IFaf*(AF!AP45*(1-AP$2)-AF!$D45*(1-$D$2))+blpkmrtf*IFrtf*(RTF!AP45*(1-AP$4)-RTF!$D45*(1-$D$4)))*IF(WT="WTA",longWTA,longWTP))</f>
        <v>-1.3221096337669964</v>
      </c>
      <c r="AQ45" s="90">
        <f>(1/UIpct)*((blpkm*IFaf*(AF!AQ45*AQ$2-AF!$D45*$D$2)+blpkmrtf*IFrtf*(RTF!AQ45*AQ$4-RTF!$D45*$D$4))*IF(WT="WTA",shortWTA,shortWTP)+(blpkm*IFaf*(AF!AQ45*(1-AQ$2)-AF!$D45*(1-$D$2))+blpkmrtf*IFrtf*(RTF!AQ45*(1-AQ$4)-RTF!$D45*(1-$D$4)))*IF(WT="WTA",longWTA,longWTP))</f>
        <v>-1.8784941043925265</v>
      </c>
      <c r="AR45" s="90">
        <f>(1/UIpct)*((blpkm*IFaf*(AF!AR45*AR$2-AF!$D45*$D$2)+blpkmrtf*IFrtf*(RTF!AR45*AR$4-RTF!$D45*$D$4))*IF(WT="WTA",shortWTA,shortWTP)+(blpkm*IFaf*(AF!AR45*(1-AR$2)-AF!$D45*(1-$D$2))+blpkmrtf*IFrtf*(RTF!AR45*(1-AR$4)-RTF!$D45*(1-$D$4)))*IF(WT="WTA",longWTA,longWTP))</f>
        <v>0.78272657459334749</v>
      </c>
      <c r="AS45" s="90">
        <f>(1/UIpct)*((blpkm*IFaf*(AF!AS45*AS$2-AF!$D45*$D$2)+blpkmrtf*IFrtf*(RTF!AS45*AS$4-RTF!$D45*$D$4))*IF(WT="WTA",shortWTA,shortWTP)+(blpkm*IFaf*(AF!AS45*(1-AS$2)-AF!$D45*(1-$D$2))+blpkmrtf*IFrtf*(RTF!AS45*(1-AS$4)-RTF!$D45*(1-$D$4)))*IF(WT="WTA",longWTA,longWTP))</f>
        <v>1.6576882989331914</v>
      </c>
      <c r="AT45" s="90">
        <f>(1/UIpct)*((blpkm*IFaf*(AF!AT45*AT$2-AF!$D45*$D$2)+blpkmrtf*IFrtf*(RTF!AT45*AT$4-RTF!$D45*$D$4))*IF(WT="WTA",shortWTA,shortWTP)+(blpkm*IFaf*(AF!AT45*(1-AT$2)-AF!$D45*(1-$D$2))+blpkmrtf*IFrtf*(RTF!AT45*(1-AT$4)-RTF!$D45*(1-$D$4)))*IF(WT="WTA",longWTA,longWTP))</f>
        <v>0</v>
      </c>
      <c r="AU45" s="91" t="s">
        <v>78</v>
      </c>
      <c r="AV45" s="91"/>
      <c r="AW45" s="91"/>
    </row>
    <row r="46" spans="1:49" x14ac:dyDescent="0.25">
      <c r="A46" s="91">
        <f>social_cost!A46</f>
        <v>500</v>
      </c>
      <c r="B46" s="94">
        <f>social_cost!B46</f>
        <v>384.59660757688408</v>
      </c>
      <c r="C46" s="95">
        <f>social_cost!C46</f>
        <v>190.625</v>
      </c>
      <c r="D46" s="90">
        <f>(1/UIpct)*((blpkm*IFaf*(AF!D46*D$2-AF!$D46*$D$2)+blpkmrtf*IFrtf*(RTF!D46*D$4-RTF!$D46*$D$4))*IF(WT="WTA",shortWTA,shortWTP)+(blpkm*IFaf*(AF!D46*(1-D$2)-AF!$D46*(1-$D$2))+blpkmrtf*IFrtf*(RTF!D46*(1-D$4)-RTF!$D46*(1-$D$4)))*IF(WT="WTA",longWTA,longWTP))</f>
        <v>0</v>
      </c>
      <c r="E46" s="90">
        <f>(1/UIpct)*((blpkm*IFaf*(AF!E46*E$2-AF!$D46*$D$2)+blpkmrtf*IFrtf*(RTF!E46*E$4-RTF!$D46*$D$4))*IF(WT="WTA",shortWTA,shortWTP)+(blpkm*IFaf*(AF!E46*(1-E$2)-AF!$D46*(1-$D$2))+blpkmrtf*IFrtf*(RTF!E46*(1-E$4)-RTF!$D46*(1-$D$4)))*IF(WT="WTA",longWTA,longWTP))</f>
        <v>-0.69872691351516514</v>
      </c>
      <c r="F46" s="90">
        <f>(1/UIpct)*((blpkm*IFaf*(AF!F46*F$2-AF!$D46*$D$2)+blpkmrtf*IFrtf*(RTF!F46*F$4-RTF!$D46*$D$4))*IF(WT="WTA",shortWTA,shortWTP)+(blpkm*IFaf*(AF!F46*(1-F$2)-AF!$D46*(1-$D$2))+blpkmrtf*IFrtf*(RTF!F46*(1-F$4)-RTF!$D46*(1-$D$4)))*IF(WT="WTA",longWTA,longWTP))</f>
        <v>-1.3221096337669964</v>
      </c>
      <c r="G46" s="90">
        <f>(1/UIpct)*((blpkm*IFaf*(AF!G46*G$2-AF!$D46*$D$2)+blpkmrtf*IFrtf*(RTF!G46*G$4-RTF!$D46*$D$4))*IF(WT="WTA",shortWTA,shortWTP)+(blpkm*IFaf*(AF!G46*(1-G$2)-AF!$D46*(1-$D$2))+blpkmrtf*IFrtf*(RTF!G46*(1-G$4)-RTF!$D46*(1-$D$4)))*IF(WT="WTA",longWTA,longWTP))</f>
        <v>-1.8784941043925265</v>
      </c>
      <c r="H46" s="90">
        <f>(1/UIpct)*((blpkm*IFaf*(AF!H46*H$2-AF!$D46*$D$2)+blpkmrtf*IFrtf*(RTF!H46*H$4-RTF!$D46*$D$4))*IF(WT="WTA",shortWTA,shortWTP)+(blpkm*IFaf*(AF!H46*(1-H$2)-AF!$D46*(1-$D$2))+blpkmrtf*IFrtf*(RTF!H46*(1-H$4)-RTF!$D46*(1-$D$4)))*IF(WT="WTA",longWTA,longWTP))</f>
        <v>0.78272657459334749</v>
      </c>
      <c r="I46" s="90">
        <f>(1/UIpct)*((blpkm*IFaf*(AF!I46*I$2-AF!$D46*$D$2)+blpkmrtf*IFrtf*(RTF!I46*I$4-RTF!$D46*$D$4))*IF(WT="WTA",shortWTA,shortWTP)+(blpkm*IFaf*(AF!I46*(1-I$2)-AF!$D46*(1-$D$2))+blpkmrtf*IFrtf*(RTF!I46*(1-I$4)-RTF!$D46*(1-$D$4)))*IF(WT="WTA",longWTA,longWTP))</f>
        <v>1.6576882989331914</v>
      </c>
      <c r="J46" s="90">
        <f>(1/UIpct)*((blpkm*IFaf*(AF!J46*J$2-AF!$D46*$D$2)+blpkmrtf*IFrtf*(RTF!J46*J$4-RTF!$D46*$D$4))*IF(WT="WTA",shortWTA,shortWTP)+(blpkm*IFaf*(AF!J46*(1-J$2)-AF!$D46*(1-$D$2))+blpkmrtf*IFrtf*(RTF!J46*(1-J$4)-RTF!$D46*(1-$D$4)))*IF(WT="WTA",longWTA,longWTP))</f>
        <v>2.6312202719180493</v>
      </c>
      <c r="K46" s="90">
        <f>(1/UIpct)*((blpkm*IFaf*(AF!K46*K$2-AF!$D46*$D$2)+blpkmrtf*IFrtf*(RTF!K46*K$4-RTF!$D46*$D$4))*IF(WT="WTA",shortWTA,shortWTP)+(blpkm*IFaf*(AF!K46*(1-K$2)-AF!$D46*(1-$D$2))+blpkmrtf*IFrtf*(RTF!K46*(1-K$4)-RTF!$D46*(1-$D$4)))*IF(WT="WTA",longWTA,longWTP))</f>
        <v>-0.69872691351516514</v>
      </c>
      <c r="L46" s="90">
        <f>(1/UIpct)*((blpkm*IFaf*(AF!L46*L$2-AF!$D46*$D$2)+blpkmrtf*IFrtf*(RTF!L46*L$4-RTF!$D46*$D$4))*IF(WT="WTA",shortWTA,shortWTP)+(blpkm*IFaf*(AF!L46*(1-L$2)-AF!$D46*(1-$D$2))+blpkmrtf*IFrtf*(RTF!L46*(1-L$4)-RTF!$D46*(1-$D$4)))*IF(WT="WTA",longWTA,longWTP))</f>
        <v>-1.3221096337669964</v>
      </c>
      <c r="M46" s="90">
        <f>(1/UIpct)*((blpkm*IFaf*(AF!M46*M$2-AF!$D46*$D$2)+blpkmrtf*IFrtf*(RTF!M46*M$4-RTF!$D46*$D$4))*IF(WT="WTA",shortWTA,shortWTP)+(blpkm*IFaf*(AF!M46*(1-M$2)-AF!$D46*(1-$D$2))+blpkmrtf*IFrtf*(RTF!M46*(1-M$4)-RTF!$D46*(1-$D$4)))*IF(WT="WTA",longWTA,longWTP))</f>
        <v>-1.8784941043925265</v>
      </c>
      <c r="N46" s="90">
        <f>(1/UIpct)*((blpkm*IFaf*(AF!N46*N$2-AF!$D46*$D$2)+blpkmrtf*IFrtf*(RTF!N46*N$4-RTF!$D46*$D$4))*IF(WT="WTA",shortWTA,shortWTP)+(blpkm*IFaf*(AF!N46*(1-N$2)-AF!$D46*(1-$D$2))+blpkmrtf*IFrtf*(RTF!N46*(1-N$4)-RTF!$D46*(1-$D$4)))*IF(WT="WTA",longWTA,longWTP))</f>
        <v>0.78272657459334749</v>
      </c>
      <c r="O46" s="90">
        <f>(1/UIpct)*((blpkm*IFaf*(AF!O46*O$2-AF!$D46*$D$2)+blpkmrtf*IFrtf*(RTF!O46*O$4-RTF!$D46*$D$4))*IF(WT="WTA",shortWTA,shortWTP)+(blpkm*IFaf*(AF!O46*(1-O$2)-AF!$D46*(1-$D$2))+blpkmrtf*IFrtf*(RTF!O46*(1-O$4)-RTF!$D46*(1-$D$4)))*IF(WT="WTA",longWTA,longWTP))</f>
        <v>1.6576882989331914</v>
      </c>
      <c r="P46" s="90">
        <f>(1/UIpct)*((blpkm*IFaf*(AF!P46*P$2-AF!$D46*$D$2)+blpkmrtf*IFrtf*(RTF!P46*P$4-RTF!$D46*$D$4))*IF(WT="WTA",shortWTA,shortWTP)+(blpkm*IFaf*(AF!P46*(1-P$2)-AF!$D46*(1-$D$2))+blpkmrtf*IFrtf*(RTF!P46*(1-P$4)-RTF!$D46*(1-$D$4)))*IF(WT="WTA",longWTA,longWTP))</f>
        <v>0</v>
      </c>
      <c r="Q46" s="90">
        <f>(1/UIpct)*((blpkm*IFaf*(AF!Q46*Q$2-AF!$D46*$D$2)+blpkmrtf*IFrtf*(RTF!Q46*Q$4-RTF!$D46*$D$4))*IF(WT="WTA",shortWTA,shortWTP)+(blpkm*IFaf*(AF!Q46*(1-Q$2)-AF!$D46*(1-$D$2))+blpkmrtf*IFrtf*(RTF!Q46*(1-Q$4)-RTF!$D46*(1-$D$4)))*IF(WT="WTA",longWTA,longWTP))</f>
        <v>-0.69872691351516514</v>
      </c>
      <c r="R46" s="90">
        <f>(1/UIpct)*((blpkm*IFaf*(AF!R46*R$2-AF!$D46*$D$2)+blpkmrtf*IFrtf*(RTF!R46*R$4-RTF!$D46*$D$4))*IF(WT="WTA",shortWTA,shortWTP)+(blpkm*IFaf*(AF!R46*(1-R$2)-AF!$D46*(1-$D$2))+blpkmrtf*IFrtf*(RTF!R46*(1-R$4)-RTF!$D46*(1-$D$4)))*IF(WT="WTA",longWTA,longWTP))</f>
        <v>-1.3221096337669964</v>
      </c>
      <c r="S46" s="90">
        <f>(1/UIpct)*((blpkm*IFaf*(AF!S46*S$2-AF!$D46*$D$2)+blpkmrtf*IFrtf*(RTF!S46*S$4-RTF!$D46*$D$4))*IF(WT="WTA",shortWTA,shortWTP)+(blpkm*IFaf*(AF!S46*(1-S$2)-AF!$D46*(1-$D$2))+blpkmrtf*IFrtf*(RTF!S46*(1-S$4)-RTF!$D46*(1-$D$4)))*IF(WT="WTA",longWTA,longWTP))</f>
        <v>-1.8784941043925265</v>
      </c>
      <c r="T46" s="90">
        <f>(1/UIpct)*((blpkm*IFaf*(AF!T46*T$2-AF!$D46*$D$2)+blpkmrtf*IFrtf*(RTF!T46*T$4-RTF!$D46*$D$4))*IF(WT="WTA",shortWTA,shortWTP)+(blpkm*IFaf*(AF!T46*(1-T$2)-AF!$D46*(1-$D$2))+blpkmrtf*IFrtf*(RTF!T46*(1-T$4)-RTF!$D46*(1-$D$4)))*IF(WT="WTA",longWTA,longWTP))</f>
        <v>0.78272657459334749</v>
      </c>
      <c r="U46" s="90">
        <f>(1/UIpct)*((blpkm*IFaf*(AF!U46*U$2-AF!$D46*$D$2)+blpkmrtf*IFrtf*(RTF!U46*U$4-RTF!$D46*$D$4))*IF(WT="WTA",shortWTA,shortWTP)+(blpkm*IFaf*(AF!U46*(1-U$2)-AF!$D46*(1-$D$2))+blpkmrtf*IFrtf*(RTF!U46*(1-U$4)-RTF!$D46*(1-$D$4)))*IF(WT="WTA",longWTA,longWTP))</f>
        <v>1.6576882989331914</v>
      </c>
      <c r="V46" s="90">
        <f>(1/UIpct)*((blpkm*IFaf*(AF!V46*V$2-AF!$D46*$D$2)+blpkmrtf*IFrtf*(RTF!V46*V$4-RTF!$D46*$D$4))*IF(WT="WTA",shortWTA,shortWTP)+(blpkm*IFaf*(AF!V46*(1-V$2)-AF!$D46*(1-$D$2))+blpkmrtf*IFrtf*(RTF!V46*(1-V$4)-RTF!$D46*(1-$D$4)))*IF(WT="WTA",longWTA,longWTP))</f>
        <v>0</v>
      </c>
      <c r="W46" s="90">
        <f>(1/UIpct)*((blpkm*IFaf*(AF!W46*W$2-AF!$D46*$D$2)+blpkmrtf*IFrtf*(RTF!W46*W$4-RTF!$D46*$D$4))*IF(WT="WTA",shortWTA,shortWTP)+(blpkm*IFaf*(AF!W46*(1-W$2)-AF!$D46*(1-$D$2))+blpkmrtf*IFrtf*(RTF!W46*(1-W$4)-RTF!$D46*(1-$D$4)))*IF(WT="WTA",longWTA,longWTP))</f>
        <v>-0.69872691351516514</v>
      </c>
      <c r="X46" s="90">
        <f>(1/UIpct)*((blpkm*IFaf*(AF!X46*X$2-AF!$D46*$D$2)+blpkmrtf*IFrtf*(RTF!X46*X$4-RTF!$D46*$D$4))*IF(WT="WTA",shortWTA,shortWTP)+(blpkm*IFaf*(AF!X46*(1-X$2)-AF!$D46*(1-$D$2))+blpkmrtf*IFrtf*(RTF!X46*(1-X$4)-RTF!$D46*(1-$D$4)))*IF(WT="WTA",longWTA,longWTP))</f>
        <v>-1.3221096337669964</v>
      </c>
      <c r="Y46" s="90">
        <f>(1/UIpct)*((blpkm*IFaf*(AF!Y46*Y$2-AF!$D46*$D$2)+blpkmrtf*IFrtf*(RTF!Y46*Y$4-RTF!$D46*$D$4))*IF(WT="WTA",shortWTA,shortWTP)+(blpkm*IFaf*(AF!Y46*(1-Y$2)-AF!$D46*(1-$D$2))+blpkmrtf*IFrtf*(RTF!Y46*(1-Y$4)-RTF!$D46*(1-$D$4)))*IF(WT="WTA",longWTA,longWTP))</f>
        <v>-1.8784941043925265</v>
      </c>
      <c r="Z46" s="90">
        <f>(1/UIpct)*((blpkm*IFaf*(AF!Z46*Z$2-AF!$D46*$D$2)+blpkmrtf*IFrtf*(RTF!Z46*Z$4-RTF!$D46*$D$4))*IF(WT="WTA",shortWTA,shortWTP)+(blpkm*IFaf*(AF!Z46*(1-Z$2)-AF!$D46*(1-$D$2))+blpkmrtf*IFrtf*(RTF!Z46*(1-Z$4)-RTF!$D46*(1-$D$4)))*IF(WT="WTA",longWTA,longWTP))</f>
        <v>0.78272657459334749</v>
      </c>
      <c r="AA46" s="90">
        <f>(1/UIpct)*((blpkm*IFaf*(AF!AA46*AA$2-AF!$D46*$D$2)+blpkmrtf*IFrtf*(RTF!AA46*AA$4-RTF!$D46*$D$4))*IF(WT="WTA",shortWTA,shortWTP)+(blpkm*IFaf*(AF!AA46*(1-AA$2)-AF!$D46*(1-$D$2))+blpkmrtf*IFrtf*(RTF!AA46*(1-AA$4)-RTF!$D46*(1-$D$4)))*IF(WT="WTA",longWTA,longWTP))</f>
        <v>1.6576882989331914</v>
      </c>
      <c r="AB46" s="90">
        <f>(1/UIpct)*((blpkm*IFaf*(AF!AB46*AB$2-AF!$D46*$D$2)+blpkmrtf*IFrtf*(RTF!AB46*AB$4-RTF!$D46*$D$4))*IF(WT="WTA",shortWTA,shortWTP)+(blpkm*IFaf*(AF!AB46*(1-AB$2)-AF!$D46*(1-$D$2))+blpkmrtf*IFrtf*(RTF!AB46*(1-AB$4)-RTF!$D46*(1-$D$4)))*IF(WT="WTA",longWTA,longWTP))</f>
        <v>0</v>
      </c>
      <c r="AC46" s="90">
        <f>(1/UIpct)*((blpkm*IFaf*(AF!AC46*AC$2-AF!$D46*$D$2)+blpkmrtf*IFrtf*(RTF!AC46*AC$4-RTF!$D46*$D$4))*IF(WT="WTA",shortWTA,shortWTP)+(blpkm*IFaf*(AF!AC46*(1-AC$2)-AF!$D46*(1-$D$2))+blpkmrtf*IFrtf*(RTF!AC46*(1-AC$4)-RTF!$D46*(1-$D$4)))*IF(WT="WTA",longWTA,longWTP))</f>
        <v>-0.69872691351516514</v>
      </c>
      <c r="AD46" s="90">
        <f>(1/UIpct)*((blpkm*IFaf*(AF!AD46*AD$2-AF!$D46*$D$2)+blpkmrtf*IFrtf*(RTF!AD46*AD$4-RTF!$D46*$D$4))*IF(WT="WTA",shortWTA,shortWTP)+(blpkm*IFaf*(AF!AD46*(1-AD$2)-AF!$D46*(1-$D$2))+blpkmrtf*IFrtf*(RTF!AD46*(1-AD$4)-RTF!$D46*(1-$D$4)))*IF(WT="WTA",longWTA,longWTP))</f>
        <v>-1.3221096337669964</v>
      </c>
      <c r="AE46" s="90">
        <f>(1/UIpct)*((blpkm*IFaf*(AF!AE46*AE$2-AF!$D46*$D$2)+blpkmrtf*IFrtf*(RTF!AE46*AE$4-RTF!$D46*$D$4))*IF(WT="WTA",shortWTA,shortWTP)+(blpkm*IFaf*(AF!AE46*(1-AE$2)-AF!$D46*(1-$D$2))+blpkmrtf*IFrtf*(RTF!AE46*(1-AE$4)-RTF!$D46*(1-$D$4)))*IF(WT="WTA",longWTA,longWTP))</f>
        <v>-1.8784941043925265</v>
      </c>
      <c r="AF46" s="90">
        <f>(1/UIpct)*((blpkm*IFaf*(AF!AF46*AF$2-AF!$D46*$D$2)+blpkmrtf*IFrtf*(RTF!AF46*AF$4-RTF!$D46*$D$4))*IF(WT="WTA",shortWTA,shortWTP)+(blpkm*IFaf*(AF!AF46*(1-AF$2)-AF!$D46*(1-$D$2))+blpkmrtf*IFrtf*(RTF!AF46*(1-AF$4)-RTF!$D46*(1-$D$4)))*IF(WT="WTA",longWTA,longWTP))</f>
        <v>0.78272657459334749</v>
      </c>
      <c r="AG46" s="90">
        <f>(1/UIpct)*((blpkm*IFaf*(AF!AG46*AG$2-AF!$D46*$D$2)+blpkmrtf*IFrtf*(RTF!AG46*AG$4-RTF!$D46*$D$4))*IF(WT="WTA",shortWTA,shortWTP)+(blpkm*IFaf*(AF!AG46*(1-AG$2)-AF!$D46*(1-$D$2))+blpkmrtf*IFrtf*(RTF!AG46*(1-AG$4)-RTF!$D46*(1-$D$4)))*IF(WT="WTA",longWTA,longWTP))</f>
        <v>1.6576882989331914</v>
      </c>
      <c r="AH46" s="90">
        <f>(1/UIpct)*((blpkm*IFaf*(AF!AH46*AH$2-AF!$D46*$D$2)+blpkmrtf*IFrtf*(RTF!AH46*AH$4-RTF!$D46*$D$4))*IF(WT="WTA",shortWTA,shortWTP)+(blpkm*IFaf*(AF!AH46*(1-AH$2)-AF!$D46*(1-$D$2))+blpkmrtf*IFrtf*(RTF!AH46*(1-AH$4)-RTF!$D46*(1-$D$4)))*IF(WT="WTA",longWTA,longWTP))</f>
        <v>0</v>
      </c>
      <c r="AI46" s="90">
        <f>(1/UIpct)*((blpkm*IFaf*(AF!AI46*AI$2-AF!$D46*$D$2)+blpkmrtf*IFrtf*(RTF!AI46*AI$4-RTF!$D46*$D$4))*IF(WT="WTA",shortWTA,shortWTP)+(blpkm*IFaf*(AF!AI46*(1-AI$2)-AF!$D46*(1-$D$2))+blpkmrtf*IFrtf*(RTF!AI46*(1-AI$4)-RTF!$D46*(1-$D$4)))*IF(WT="WTA",longWTA,longWTP))</f>
        <v>-0.69872691351516514</v>
      </c>
      <c r="AJ46" s="90">
        <f>(1/UIpct)*((blpkm*IFaf*(AF!AJ46*AJ$2-AF!$D46*$D$2)+blpkmrtf*IFrtf*(RTF!AJ46*AJ$4-RTF!$D46*$D$4))*IF(WT="WTA",shortWTA,shortWTP)+(blpkm*IFaf*(AF!AJ46*(1-AJ$2)-AF!$D46*(1-$D$2))+blpkmrtf*IFrtf*(RTF!AJ46*(1-AJ$4)-RTF!$D46*(1-$D$4)))*IF(WT="WTA",longWTA,longWTP))</f>
        <v>-1.3221096337669964</v>
      </c>
      <c r="AK46" s="90">
        <f>(1/UIpct)*((blpkm*IFaf*(AF!AK46*AK$2-AF!$D46*$D$2)+blpkmrtf*IFrtf*(RTF!AK46*AK$4-RTF!$D46*$D$4))*IF(WT="WTA",shortWTA,shortWTP)+(blpkm*IFaf*(AF!AK46*(1-AK$2)-AF!$D46*(1-$D$2))+blpkmrtf*IFrtf*(RTF!AK46*(1-AK$4)-RTF!$D46*(1-$D$4)))*IF(WT="WTA",longWTA,longWTP))</f>
        <v>-1.8784941043925265</v>
      </c>
      <c r="AL46" s="90">
        <f>(1/UIpct)*((blpkm*IFaf*(AF!AL46*AL$2-AF!$D46*$D$2)+blpkmrtf*IFrtf*(RTF!AL46*AL$4-RTF!$D46*$D$4))*IF(WT="WTA",shortWTA,shortWTP)+(blpkm*IFaf*(AF!AL46*(1-AL$2)-AF!$D46*(1-$D$2))+blpkmrtf*IFrtf*(RTF!AL46*(1-AL$4)-RTF!$D46*(1-$D$4)))*IF(WT="WTA",longWTA,longWTP))</f>
        <v>0.78272657459334749</v>
      </c>
      <c r="AM46" s="90">
        <f>(1/UIpct)*((blpkm*IFaf*(AF!AM46*AM$2-AF!$D46*$D$2)+blpkmrtf*IFrtf*(RTF!AM46*AM$4-RTF!$D46*$D$4))*IF(WT="WTA",shortWTA,shortWTP)+(blpkm*IFaf*(AF!AM46*(1-AM$2)-AF!$D46*(1-$D$2))+blpkmrtf*IFrtf*(RTF!AM46*(1-AM$4)-RTF!$D46*(1-$D$4)))*IF(WT="WTA",longWTA,longWTP))</f>
        <v>1.6576882989331914</v>
      </c>
      <c r="AN46" s="90">
        <f>(1/UIpct)*((blpkm*IFaf*(AF!AN46*AN$2-AF!$D46*$D$2)+blpkmrtf*IFrtf*(RTF!AN46*AN$4-RTF!$D46*$D$4))*IF(WT="WTA",shortWTA,shortWTP)+(blpkm*IFaf*(AF!AN46*(1-AN$2)-AF!$D46*(1-$D$2))+blpkmrtf*IFrtf*(RTF!AN46*(1-AN$4)-RTF!$D46*(1-$D$4)))*IF(WT="WTA",longWTA,longWTP))</f>
        <v>0</v>
      </c>
      <c r="AO46" s="90">
        <f>(1/UIpct)*((blpkm*IFaf*(AF!AO46*AO$2-AF!$D46*$D$2)+blpkmrtf*IFrtf*(RTF!AO46*AO$4-RTF!$D46*$D$4))*IF(WT="WTA",shortWTA,shortWTP)+(blpkm*IFaf*(AF!AO46*(1-AO$2)-AF!$D46*(1-$D$2))+blpkmrtf*IFrtf*(RTF!AO46*(1-AO$4)-RTF!$D46*(1-$D$4)))*IF(WT="WTA",longWTA,longWTP))</f>
        <v>-0.69872691351516514</v>
      </c>
      <c r="AP46" s="90">
        <f>(1/UIpct)*((blpkm*IFaf*(AF!AP46*AP$2-AF!$D46*$D$2)+blpkmrtf*IFrtf*(RTF!AP46*AP$4-RTF!$D46*$D$4))*IF(WT="WTA",shortWTA,shortWTP)+(blpkm*IFaf*(AF!AP46*(1-AP$2)-AF!$D46*(1-$D$2))+blpkmrtf*IFrtf*(RTF!AP46*(1-AP$4)-RTF!$D46*(1-$D$4)))*IF(WT="WTA",longWTA,longWTP))</f>
        <v>-1.3221096337669964</v>
      </c>
      <c r="AQ46" s="90">
        <f>(1/UIpct)*((blpkm*IFaf*(AF!AQ46*AQ$2-AF!$D46*$D$2)+blpkmrtf*IFrtf*(RTF!AQ46*AQ$4-RTF!$D46*$D$4))*IF(WT="WTA",shortWTA,shortWTP)+(blpkm*IFaf*(AF!AQ46*(1-AQ$2)-AF!$D46*(1-$D$2))+blpkmrtf*IFrtf*(RTF!AQ46*(1-AQ$4)-RTF!$D46*(1-$D$4)))*IF(WT="WTA",longWTA,longWTP))</f>
        <v>-1.8784941043925265</v>
      </c>
      <c r="AR46" s="90">
        <f>(1/UIpct)*((blpkm*IFaf*(AF!AR46*AR$2-AF!$D46*$D$2)+blpkmrtf*IFrtf*(RTF!AR46*AR$4-RTF!$D46*$D$4))*IF(WT="WTA",shortWTA,shortWTP)+(blpkm*IFaf*(AF!AR46*(1-AR$2)-AF!$D46*(1-$D$2))+blpkmrtf*IFrtf*(RTF!AR46*(1-AR$4)-RTF!$D46*(1-$D$4)))*IF(WT="WTA",longWTA,longWTP))</f>
        <v>0.78272657459334749</v>
      </c>
      <c r="AS46" s="90">
        <f>(1/UIpct)*((blpkm*IFaf*(AF!AS46*AS$2-AF!$D46*$D$2)+blpkmrtf*IFrtf*(RTF!AS46*AS$4-RTF!$D46*$D$4))*IF(WT="WTA",shortWTA,shortWTP)+(blpkm*IFaf*(AF!AS46*(1-AS$2)-AF!$D46*(1-$D$2))+blpkmrtf*IFrtf*(RTF!AS46*(1-AS$4)-RTF!$D46*(1-$D$4)))*IF(WT="WTA",longWTA,longWTP))</f>
        <v>1.6576882989331914</v>
      </c>
      <c r="AT46" s="90">
        <f>(1/UIpct)*((blpkm*IFaf*(AF!AT46*AT$2-AF!$D46*$D$2)+blpkmrtf*IFrtf*(RTF!AT46*AT$4-RTF!$D46*$D$4))*IF(WT="WTA",shortWTA,shortWTP)+(blpkm*IFaf*(AF!AT46*(1-AT$2)-AF!$D46*(1-$D$2))+blpkmrtf*IFrtf*(RTF!AT46*(1-AT$4)-RTF!$D46*(1-$D$4)))*IF(WT="WTA",longWTA,longWTP))</f>
        <v>0</v>
      </c>
      <c r="AU46" s="91" t="s">
        <v>78</v>
      </c>
      <c r="AV46" s="91"/>
      <c r="AW46" s="91"/>
    </row>
    <row r="47" spans="1:49" x14ac:dyDescent="0.25">
      <c r="A47" s="91">
        <f>social_cost!A47</f>
        <v>508</v>
      </c>
      <c r="B47" s="94">
        <f>social_cost!B47</f>
        <v>1.4540552958964896</v>
      </c>
      <c r="C47" s="95">
        <f>social_cost!C47</f>
        <v>196.77379999999999</v>
      </c>
      <c r="D47" s="90">
        <f>(1/UIpct)*((blpkm*IFaf*(AF!D47*D$2-AF!$D47*$D$2)+blpkmrtf*IFrtf*(RTF!D47*D$4-RTF!$D47*$D$4))*IF(WT="WTA",shortWTA,shortWTP)+(blpkm*IFaf*(AF!D47*(1-D$2)-AF!$D47*(1-$D$2))+blpkmrtf*IFrtf*(RTF!D47*(1-D$4)-RTF!$D47*(1-$D$4)))*IF(WT="WTA",longWTA,longWTP))</f>
        <v>0</v>
      </c>
      <c r="E47" s="90">
        <f>(1/UIpct)*((blpkm*IFaf*(AF!E47*E$2-AF!$D47*$D$2)+blpkmrtf*IFrtf*(RTF!E47*E$4-RTF!$D47*$D$4))*IF(WT="WTA",shortWTA,shortWTP)+(blpkm*IFaf*(AF!E47*(1-E$2)-AF!$D47*(1-$D$2))+blpkmrtf*IFrtf*(RTF!E47*(1-E$4)-RTF!$D47*(1-$D$4)))*IF(WT="WTA",longWTA,longWTP))</f>
        <v>-0.69872691351516514</v>
      </c>
      <c r="F47" s="90">
        <f>(1/UIpct)*((blpkm*IFaf*(AF!F47*F$2-AF!$D47*$D$2)+blpkmrtf*IFrtf*(RTF!F47*F$4-RTF!$D47*$D$4))*IF(WT="WTA",shortWTA,shortWTP)+(blpkm*IFaf*(AF!F47*(1-F$2)-AF!$D47*(1-$D$2))+blpkmrtf*IFrtf*(RTF!F47*(1-F$4)-RTF!$D47*(1-$D$4)))*IF(WT="WTA",longWTA,longWTP))</f>
        <v>-1.3221096337669964</v>
      </c>
      <c r="G47" s="90">
        <f>(1/UIpct)*((blpkm*IFaf*(AF!G47*G$2-AF!$D47*$D$2)+blpkmrtf*IFrtf*(RTF!G47*G$4-RTF!$D47*$D$4))*IF(WT="WTA",shortWTA,shortWTP)+(blpkm*IFaf*(AF!G47*(1-G$2)-AF!$D47*(1-$D$2))+blpkmrtf*IFrtf*(RTF!G47*(1-G$4)-RTF!$D47*(1-$D$4)))*IF(WT="WTA",longWTA,longWTP))</f>
        <v>-1.8784941043925265</v>
      </c>
      <c r="H47" s="90">
        <f>(1/UIpct)*((blpkm*IFaf*(AF!H47*H$2-AF!$D47*$D$2)+blpkmrtf*IFrtf*(RTF!H47*H$4-RTF!$D47*$D$4))*IF(WT="WTA",shortWTA,shortWTP)+(blpkm*IFaf*(AF!H47*(1-H$2)-AF!$D47*(1-$D$2))+blpkmrtf*IFrtf*(RTF!H47*(1-H$4)-RTF!$D47*(1-$D$4)))*IF(WT="WTA",longWTA,longWTP))</f>
        <v>0.78272657459334749</v>
      </c>
      <c r="I47" s="90">
        <f>(1/UIpct)*((blpkm*IFaf*(AF!I47*I$2-AF!$D47*$D$2)+blpkmrtf*IFrtf*(RTF!I47*I$4-RTF!$D47*$D$4))*IF(WT="WTA",shortWTA,shortWTP)+(blpkm*IFaf*(AF!I47*(1-I$2)-AF!$D47*(1-$D$2))+blpkmrtf*IFrtf*(RTF!I47*(1-I$4)-RTF!$D47*(1-$D$4)))*IF(WT="WTA",longWTA,longWTP))</f>
        <v>1.6576882989331914</v>
      </c>
      <c r="J47" s="90">
        <f>(1/UIpct)*((blpkm*IFaf*(AF!J47*J$2-AF!$D47*$D$2)+blpkmrtf*IFrtf*(RTF!J47*J$4-RTF!$D47*$D$4))*IF(WT="WTA",shortWTA,shortWTP)+(blpkm*IFaf*(AF!J47*(1-J$2)-AF!$D47*(1-$D$2))+blpkmrtf*IFrtf*(RTF!J47*(1-J$4)-RTF!$D47*(1-$D$4)))*IF(WT="WTA",longWTA,longWTP))</f>
        <v>2.6312202719180493</v>
      </c>
      <c r="K47" s="90">
        <f>(1/UIpct)*((blpkm*IFaf*(AF!K47*K$2-AF!$D47*$D$2)+blpkmrtf*IFrtf*(RTF!K47*K$4-RTF!$D47*$D$4))*IF(WT="WTA",shortWTA,shortWTP)+(blpkm*IFaf*(AF!K47*(1-K$2)-AF!$D47*(1-$D$2))+blpkmrtf*IFrtf*(RTF!K47*(1-K$4)-RTF!$D47*(1-$D$4)))*IF(WT="WTA",longWTA,longWTP))</f>
        <v>-0.69872691351516514</v>
      </c>
      <c r="L47" s="90">
        <f>(1/UIpct)*((blpkm*IFaf*(AF!L47*L$2-AF!$D47*$D$2)+blpkmrtf*IFrtf*(RTF!L47*L$4-RTF!$D47*$D$4))*IF(WT="WTA",shortWTA,shortWTP)+(blpkm*IFaf*(AF!L47*(1-L$2)-AF!$D47*(1-$D$2))+blpkmrtf*IFrtf*(RTF!L47*(1-L$4)-RTF!$D47*(1-$D$4)))*IF(WT="WTA",longWTA,longWTP))</f>
        <v>-1.3221096337669964</v>
      </c>
      <c r="M47" s="90">
        <f>(1/UIpct)*((blpkm*IFaf*(AF!M47*M$2-AF!$D47*$D$2)+blpkmrtf*IFrtf*(RTF!M47*M$4-RTF!$D47*$D$4))*IF(WT="WTA",shortWTA,shortWTP)+(blpkm*IFaf*(AF!M47*(1-M$2)-AF!$D47*(1-$D$2))+blpkmrtf*IFrtf*(RTF!M47*(1-M$4)-RTF!$D47*(1-$D$4)))*IF(WT="WTA",longWTA,longWTP))</f>
        <v>-1.8784941043925265</v>
      </c>
      <c r="N47" s="90">
        <f>(1/UIpct)*((blpkm*IFaf*(AF!N47*N$2-AF!$D47*$D$2)+blpkmrtf*IFrtf*(RTF!N47*N$4-RTF!$D47*$D$4))*IF(WT="WTA",shortWTA,shortWTP)+(blpkm*IFaf*(AF!N47*(1-N$2)-AF!$D47*(1-$D$2))+blpkmrtf*IFrtf*(RTF!N47*(1-N$4)-RTF!$D47*(1-$D$4)))*IF(WT="WTA",longWTA,longWTP))</f>
        <v>0.78272657459334749</v>
      </c>
      <c r="O47" s="90">
        <f>(1/UIpct)*((blpkm*IFaf*(AF!O47*O$2-AF!$D47*$D$2)+blpkmrtf*IFrtf*(RTF!O47*O$4-RTF!$D47*$D$4))*IF(WT="WTA",shortWTA,shortWTP)+(blpkm*IFaf*(AF!O47*(1-O$2)-AF!$D47*(1-$D$2))+blpkmrtf*IFrtf*(RTF!O47*(1-O$4)-RTF!$D47*(1-$D$4)))*IF(WT="WTA",longWTA,longWTP))</f>
        <v>1.6576882989331914</v>
      </c>
      <c r="P47" s="90">
        <f>(1/UIpct)*((blpkm*IFaf*(AF!P47*P$2-AF!$D47*$D$2)+blpkmrtf*IFrtf*(RTF!P47*P$4-RTF!$D47*$D$4))*IF(WT="WTA",shortWTA,shortWTP)+(blpkm*IFaf*(AF!P47*(1-P$2)-AF!$D47*(1-$D$2))+blpkmrtf*IFrtf*(RTF!P47*(1-P$4)-RTF!$D47*(1-$D$4)))*IF(WT="WTA",longWTA,longWTP))</f>
        <v>0</v>
      </c>
      <c r="Q47" s="90">
        <f>(1/UIpct)*((blpkm*IFaf*(AF!Q47*Q$2-AF!$D47*$D$2)+blpkmrtf*IFrtf*(RTF!Q47*Q$4-RTF!$D47*$D$4))*IF(WT="WTA",shortWTA,shortWTP)+(blpkm*IFaf*(AF!Q47*(1-Q$2)-AF!$D47*(1-$D$2))+blpkmrtf*IFrtf*(RTF!Q47*(1-Q$4)-RTF!$D47*(1-$D$4)))*IF(WT="WTA",longWTA,longWTP))</f>
        <v>-0.69872691351516514</v>
      </c>
      <c r="R47" s="90">
        <f>(1/UIpct)*((blpkm*IFaf*(AF!R47*R$2-AF!$D47*$D$2)+blpkmrtf*IFrtf*(RTF!R47*R$4-RTF!$D47*$D$4))*IF(WT="WTA",shortWTA,shortWTP)+(blpkm*IFaf*(AF!R47*(1-R$2)-AF!$D47*(1-$D$2))+blpkmrtf*IFrtf*(RTF!R47*(1-R$4)-RTF!$D47*(1-$D$4)))*IF(WT="WTA",longWTA,longWTP))</f>
        <v>-1.3221096337669964</v>
      </c>
      <c r="S47" s="90">
        <f>(1/UIpct)*((blpkm*IFaf*(AF!S47*S$2-AF!$D47*$D$2)+blpkmrtf*IFrtf*(RTF!S47*S$4-RTF!$D47*$D$4))*IF(WT="WTA",shortWTA,shortWTP)+(blpkm*IFaf*(AF!S47*(1-S$2)-AF!$D47*(1-$D$2))+blpkmrtf*IFrtf*(RTF!S47*(1-S$4)-RTF!$D47*(1-$D$4)))*IF(WT="WTA",longWTA,longWTP))</f>
        <v>-1.8784941043925265</v>
      </c>
      <c r="T47" s="90">
        <f>(1/UIpct)*((blpkm*IFaf*(AF!T47*T$2-AF!$D47*$D$2)+blpkmrtf*IFrtf*(RTF!T47*T$4-RTF!$D47*$D$4))*IF(WT="WTA",shortWTA,shortWTP)+(blpkm*IFaf*(AF!T47*(1-T$2)-AF!$D47*(1-$D$2))+blpkmrtf*IFrtf*(RTF!T47*(1-T$4)-RTF!$D47*(1-$D$4)))*IF(WT="WTA",longWTA,longWTP))</f>
        <v>0.78272657459334749</v>
      </c>
      <c r="U47" s="90">
        <f>(1/UIpct)*((blpkm*IFaf*(AF!U47*U$2-AF!$D47*$D$2)+blpkmrtf*IFrtf*(RTF!U47*U$4-RTF!$D47*$D$4))*IF(WT="WTA",shortWTA,shortWTP)+(blpkm*IFaf*(AF!U47*(1-U$2)-AF!$D47*(1-$D$2))+blpkmrtf*IFrtf*(RTF!U47*(1-U$4)-RTF!$D47*(1-$D$4)))*IF(WT="WTA",longWTA,longWTP))</f>
        <v>1.6576882989331914</v>
      </c>
      <c r="V47" s="90">
        <f>(1/UIpct)*((blpkm*IFaf*(AF!V47*V$2-AF!$D47*$D$2)+blpkmrtf*IFrtf*(RTF!V47*V$4-RTF!$D47*$D$4))*IF(WT="WTA",shortWTA,shortWTP)+(blpkm*IFaf*(AF!V47*(1-V$2)-AF!$D47*(1-$D$2))+blpkmrtf*IFrtf*(RTF!V47*(1-V$4)-RTF!$D47*(1-$D$4)))*IF(WT="WTA",longWTA,longWTP))</f>
        <v>0</v>
      </c>
      <c r="W47" s="90">
        <f>(1/UIpct)*((blpkm*IFaf*(AF!W47*W$2-AF!$D47*$D$2)+blpkmrtf*IFrtf*(RTF!W47*W$4-RTF!$D47*$D$4))*IF(WT="WTA",shortWTA,shortWTP)+(blpkm*IFaf*(AF!W47*(1-W$2)-AF!$D47*(1-$D$2))+blpkmrtf*IFrtf*(RTF!W47*(1-W$4)-RTF!$D47*(1-$D$4)))*IF(WT="WTA",longWTA,longWTP))</f>
        <v>-0.69872691351516514</v>
      </c>
      <c r="X47" s="90">
        <f>(1/UIpct)*((blpkm*IFaf*(AF!X47*X$2-AF!$D47*$D$2)+blpkmrtf*IFrtf*(RTF!X47*X$4-RTF!$D47*$D$4))*IF(WT="WTA",shortWTA,shortWTP)+(blpkm*IFaf*(AF!X47*(1-X$2)-AF!$D47*(1-$D$2))+blpkmrtf*IFrtf*(RTF!X47*(1-X$4)-RTF!$D47*(1-$D$4)))*IF(WT="WTA",longWTA,longWTP))</f>
        <v>-1.3221096337669964</v>
      </c>
      <c r="Y47" s="90">
        <f>(1/UIpct)*((blpkm*IFaf*(AF!Y47*Y$2-AF!$D47*$D$2)+blpkmrtf*IFrtf*(RTF!Y47*Y$4-RTF!$D47*$D$4))*IF(WT="WTA",shortWTA,shortWTP)+(blpkm*IFaf*(AF!Y47*(1-Y$2)-AF!$D47*(1-$D$2))+blpkmrtf*IFrtf*(RTF!Y47*(1-Y$4)-RTF!$D47*(1-$D$4)))*IF(WT="WTA",longWTA,longWTP))</f>
        <v>-1.8784941043925265</v>
      </c>
      <c r="Z47" s="90">
        <f>(1/UIpct)*((blpkm*IFaf*(AF!Z47*Z$2-AF!$D47*$D$2)+blpkmrtf*IFrtf*(RTF!Z47*Z$4-RTF!$D47*$D$4))*IF(WT="WTA",shortWTA,shortWTP)+(blpkm*IFaf*(AF!Z47*(1-Z$2)-AF!$D47*(1-$D$2))+blpkmrtf*IFrtf*(RTF!Z47*(1-Z$4)-RTF!$D47*(1-$D$4)))*IF(WT="WTA",longWTA,longWTP))</f>
        <v>0.78272657459334749</v>
      </c>
      <c r="AA47" s="90">
        <f>(1/UIpct)*((blpkm*IFaf*(AF!AA47*AA$2-AF!$D47*$D$2)+blpkmrtf*IFrtf*(RTF!AA47*AA$4-RTF!$D47*$D$4))*IF(WT="WTA",shortWTA,shortWTP)+(blpkm*IFaf*(AF!AA47*(1-AA$2)-AF!$D47*(1-$D$2))+blpkmrtf*IFrtf*(RTF!AA47*(1-AA$4)-RTF!$D47*(1-$D$4)))*IF(WT="WTA",longWTA,longWTP))</f>
        <v>1.6576882989331914</v>
      </c>
      <c r="AB47" s="90">
        <f>(1/UIpct)*((blpkm*IFaf*(AF!AB47*AB$2-AF!$D47*$D$2)+blpkmrtf*IFrtf*(RTF!AB47*AB$4-RTF!$D47*$D$4))*IF(WT="WTA",shortWTA,shortWTP)+(blpkm*IFaf*(AF!AB47*(1-AB$2)-AF!$D47*(1-$D$2))+blpkmrtf*IFrtf*(RTF!AB47*(1-AB$4)-RTF!$D47*(1-$D$4)))*IF(WT="WTA",longWTA,longWTP))</f>
        <v>0</v>
      </c>
      <c r="AC47" s="90">
        <f>(1/UIpct)*((blpkm*IFaf*(AF!AC47*AC$2-AF!$D47*$D$2)+blpkmrtf*IFrtf*(RTF!AC47*AC$4-RTF!$D47*$D$4))*IF(WT="WTA",shortWTA,shortWTP)+(blpkm*IFaf*(AF!AC47*(1-AC$2)-AF!$D47*(1-$D$2))+blpkmrtf*IFrtf*(RTF!AC47*(1-AC$4)-RTF!$D47*(1-$D$4)))*IF(WT="WTA",longWTA,longWTP))</f>
        <v>-0.69872691351516514</v>
      </c>
      <c r="AD47" s="90">
        <f>(1/UIpct)*((blpkm*IFaf*(AF!AD47*AD$2-AF!$D47*$D$2)+blpkmrtf*IFrtf*(RTF!AD47*AD$4-RTF!$D47*$D$4))*IF(WT="WTA",shortWTA,shortWTP)+(blpkm*IFaf*(AF!AD47*(1-AD$2)-AF!$D47*(1-$D$2))+blpkmrtf*IFrtf*(RTF!AD47*(1-AD$4)-RTF!$D47*(1-$D$4)))*IF(WT="WTA",longWTA,longWTP))</f>
        <v>-1.3221096337669964</v>
      </c>
      <c r="AE47" s="90">
        <f>(1/UIpct)*((blpkm*IFaf*(AF!AE47*AE$2-AF!$D47*$D$2)+blpkmrtf*IFrtf*(RTF!AE47*AE$4-RTF!$D47*$D$4))*IF(WT="WTA",shortWTA,shortWTP)+(blpkm*IFaf*(AF!AE47*(1-AE$2)-AF!$D47*(1-$D$2))+blpkmrtf*IFrtf*(RTF!AE47*(1-AE$4)-RTF!$D47*(1-$D$4)))*IF(WT="WTA",longWTA,longWTP))</f>
        <v>-1.8784941043925265</v>
      </c>
      <c r="AF47" s="90">
        <f>(1/UIpct)*((blpkm*IFaf*(AF!AF47*AF$2-AF!$D47*$D$2)+blpkmrtf*IFrtf*(RTF!AF47*AF$4-RTF!$D47*$D$4))*IF(WT="WTA",shortWTA,shortWTP)+(blpkm*IFaf*(AF!AF47*(1-AF$2)-AF!$D47*(1-$D$2))+blpkmrtf*IFrtf*(RTF!AF47*(1-AF$4)-RTF!$D47*(1-$D$4)))*IF(WT="WTA",longWTA,longWTP))</f>
        <v>0.78272657459334749</v>
      </c>
      <c r="AG47" s="90">
        <f>(1/UIpct)*((blpkm*IFaf*(AF!AG47*AG$2-AF!$D47*$D$2)+blpkmrtf*IFrtf*(RTF!AG47*AG$4-RTF!$D47*$D$4))*IF(WT="WTA",shortWTA,shortWTP)+(blpkm*IFaf*(AF!AG47*(1-AG$2)-AF!$D47*(1-$D$2))+blpkmrtf*IFrtf*(RTF!AG47*(1-AG$4)-RTF!$D47*(1-$D$4)))*IF(WT="WTA",longWTA,longWTP))</f>
        <v>1.6576882989331914</v>
      </c>
      <c r="AH47" s="90">
        <f>(1/UIpct)*((blpkm*IFaf*(AF!AH47*AH$2-AF!$D47*$D$2)+blpkmrtf*IFrtf*(RTF!AH47*AH$4-RTF!$D47*$D$4))*IF(WT="WTA",shortWTA,shortWTP)+(blpkm*IFaf*(AF!AH47*(1-AH$2)-AF!$D47*(1-$D$2))+blpkmrtf*IFrtf*(RTF!AH47*(1-AH$4)-RTF!$D47*(1-$D$4)))*IF(WT="WTA",longWTA,longWTP))</f>
        <v>0</v>
      </c>
      <c r="AI47" s="90">
        <f>(1/UIpct)*((blpkm*IFaf*(AF!AI47*AI$2-AF!$D47*$D$2)+blpkmrtf*IFrtf*(RTF!AI47*AI$4-RTF!$D47*$D$4))*IF(WT="WTA",shortWTA,shortWTP)+(blpkm*IFaf*(AF!AI47*(1-AI$2)-AF!$D47*(1-$D$2))+blpkmrtf*IFrtf*(RTF!AI47*(1-AI$4)-RTF!$D47*(1-$D$4)))*IF(WT="WTA",longWTA,longWTP))</f>
        <v>-0.69872691351516514</v>
      </c>
      <c r="AJ47" s="90">
        <f>(1/UIpct)*((blpkm*IFaf*(AF!AJ47*AJ$2-AF!$D47*$D$2)+blpkmrtf*IFrtf*(RTF!AJ47*AJ$4-RTF!$D47*$D$4))*IF(WT="WTA",shortWTA,shortWTP)+(blpkm*IFaf*(AF!AJ47*(1-AJ$2)-AF!$D47*(1-$D$2))+blpkmrtf*IFrtf*(RTF!AJ47*(1-AJ$4)-RTF!$D47*(1-$D$4)))*IF(WT="WTA",longWTA,longWTP))</f>
        <v>-1.3221096337669964</v>
      </c>
      <c r="AK47" s="90">
        <f>(1/UIpct)*((blpkm*IFaf*(AF!AK47*AK$2-AF!$D47*$D$2)+blpkmrtf*IFrtf*(RTF!AK47*AK$4-RTF!$D47*$D$4))*IF(WT="WTA",shortWTA,shortWTP)+(blpkm*IFaf*(AF!AK47*(1-AK$2)-AF!$D47*(1-$D$2))+blpkmrtf*IFrtf*(RTF!AK47*(1-AK$4)-RTF!$D47*(1-$D$4)))*IF(WT="WTA",longWTA,longWTP))</f>
        <v>-1.8784941043925265</v>
      </c>
      <c r="AL47" s="90">
        <f>(1/UIpct)*((blpkm*IFaf*(AF!AL47*AL$2-AF!$D47*$D$2)+blpkmrtf*IFrtf*(RTF!AL47*AL$4-RTF!$D47*$D$4))*IF(WT="WTA",shortWTA,shortWTP)+(blpkm*IFaf*(AF!AL47*(1-AL$2)-AF!$D47*(1-$D$2))+blpkmrtf*IFrtf*(RTF!AL47*(1-AL$4)-RTF!$D47*(1-$D$4)))*IF(WT="WTA",longWTA,longWTP))</f>
        <v>0.78272657459334749</v>
      </c>
      <c r="AM47" s="90">
        <f>(1/UIpct)*((blpkm*IFaf*(AF!AM47*AM$2-AF!$D47*$D$2)+blpkmrtf*IFrtf*(RTF!AM47*AM$4-RTF!$D47*$D$4))*IF(WT="WTA",shortWTA,shortWTP)+(blpkm*IFaf*(AF!AM47*(1-AM$2)-AF!$D47*(1-$D$2))+blpkmrtf*IFrtf*(RTF!AM47*(1-AM$4)-RTF!$D47*(1-$D$4)))*IF(WT="WTA",longWTA,longWTP))</f>
        <v>1.6576882989331914</v>
      </c>
      <c r="AN47" s="90">
        <f>(1/UIpct)*((blpkm*IFaf*(AF!AN47*AN$2-AF!$D47*$D$2)+blpkmrtf*IFrtf*(RTF!AN47*AN$4-RTF!$D47*$D$4))*IF(WT="WTA",shortWTA,shortWTP)+(blpkm*IFaf*(AF!AN47*(1-AN$2)-AF!$D47*(1-$D$2))+blpkmrtf*IFrtf*(RTF!AN47*(1-AN$4)-RTF!$D47*(1-$D$4)))*IF(WT="WTA",longWTA,longWTP))</f>
        <v>0</v>
      </c>
      <c r="AO47" s="90">
        <f>(1/UIpct)*((blpkm*IFaf*(AF!AO47*AO$2-AF!$D47*$D$2)+blpkmrtf*IFrtf*(RTF!AO47*AO$4-RTF!$D47*$D$4))*IF(WT="WTA",shortWTA,shortWTP)+(blpkm*IFaf*(AF!AO47*(1-AO$2)-AF!$D47*(1-$D$2))+blpkmrtf*IFrtf*(RTF!AO47*(1-AO$4)-RTF!$D47*(1-$D$4)))*IF(WT="WTA",longWTA,longWTP))</f>
        <v>-0.69872691351516514</v>
      </c>
      <c r="AP47" s="90">
        <f>(1/UIpct)*((blpkm*IFaf*(AF!AP47*AP$2-AF!$D47*$D$2)+blpkmrtf*IFrtf*(RTF!AP47*AP$4-RTF!$D47*$D$4))*IF(WT="WTA",shortWTA,shortWTP)+(blpkm*IFaf*(AF!AP47*(1-AP$2)-AF!$D47*(1-$D$2))+blpkmrtf*IFrtf*(RTF!AP47*(1-AP$4)-RTF!$D47*(1-$D$4)))*IF(WT="WTA",longWTA,longWTP))</f>
        <v>-1.3221096337669964</v>
      </c>
      <c r="AQ47" s="90">
        <f>(1/UIpct)*((blpkm*IFaf*(AF!AQ47*AQ$2-AF!$D47*$D$2)+blpkmrtf*IFrtf*(RTF!AQ47*AQ$4-RTF!$D47*$D$4))*IF(WT="WTA",shortWTA,shortWTP)+(blpkm*IFaf*(AF!AQ47*(1-AQ$2)-AF!$D47*(1-$D$2))+blpkmrtf*IFrtf*(RTF!AQ47*(1-AQ$4)-RTF!$D47*(1-$D$4)))*IF(WT="WTA",longWTA,longWTP))</f>
        <v>-1.8784941043925265</v>
      </c>
      <c r="AR47" s="90">
        <f>(1/UIpct)*((blpkm*IFaf*(AF!AR47*AR$2-AF!$D47*$D$2)+blpkmrtf*IFrtf*(RTF!AR47*AR$4-RTF!$D47*$D$4))*IF(WT="WTA",shortWTA,shortWTP)+(blpkm*IFaf*(AF!AR47*(1-AR$2)-AF!$D47*(1-$D$2))+blpkmrtf*IFrtf*(RTF!AR47*(1-AR$4)-RTF!$D47*(1-$D$4)))*IF(WT="WTA",longWTA,longWTP))</f>
        <v>0.78272657459334749</v>
      </c>
      <c r="AS47" s="90">
        <f>(1/UIpct)*((blpkm*IFaf*(AF!AS47*AS$2-AF!$D47*$D$2)+blpkmrtf*IFrtf*(RTF!AS47*AS$4-RTF!$D47*$D$4))*IF(WT="WTA",shortWTA,shortWTP)+(blpkm*IFaf*(AF!AS47*(1-AS$2)-AF!$D47*(1-$D$2))+blpkmrtf*IFrtf*(RTF!AS47*(1-AS$4)-RTF!$D47*(1-$D$4)))*IF(WT="WTA",longWTA,longWTP))</f>
        <v>1.6576882989331914</v>
      </c>
      <c r="AT47" s="90">
        <f>(1/UIpct)*((blpkm*IFaf*(AF!AT47*AT$2-AF!$D47*$D$2)+blpkmrtf*IFrtf*(RTF!AT47*AT$4-RTF!$D47*$D$4))*IF(WT="WTA",shortWTA,shortWTP)+(blpkm*IFaf*(AF!AT47*(1-AT$2)-AF!$D47*(1-$D$2))+blpkmrtf*IFrtf*(RTF!AT47*(1-AT$4)-RTF!$D47*(1-$D$4)))*IF(WT="WTA",longWTA,longWTP))</f>
        <v>0</v>
      </c>
      <c r="AU47" s="91" t="s">
        <v>78</v>
      </c>
      <c r="AV47" s="91"/>
      <c r="AW47" s="91"/>
    </row>
    <row r="48" spans="1:49" x14ac:dyDescent="0.25">
      <c r="A48" s="91">
        <f>social_cost!A48</f>
        <v>550</v>
      </c>
      <c r="B48" s="94">
        <f>social_cost!B48</f>
        <v>0.2253154651881</v>
      </c>
      <c r="C48" s="95">
        <f>social_cost!C48</f>
        <v>230.65625</v>
      </c>
      <c r="D48" s="90">
        <f>(1/UIpct)*((blpkm*IFaf*(AF!D48*D$2-AF!$D48*$D$2)+blpkmrtf*IFrtf*(RTF!D48*D$4-RTF!$D48*$D$4))*IF(WT="WTA",shortWTA,shortWTP)+(blpkm*IFaf*(AF!D48*(1-D$2)-AF!$D48*(1-$D$2))+blpkmrtf*IFrtf*(RTF!D48*(1-D$4)-RTF!$D48*(1-$D$4)))*IF(WT="WTA",longWTA,longWTP))</f>
        <v>0</v>
      </c>
      <c r="E48" s="90">
        <f>(1/UIpct)*((blpkm*IFaf*(AF!E48*E$2-AF!$D48*$D$2)+blpkmrtf*IFrtf*(RTF!E48*E$4-RTF!$D48*$D$4))*IF(WT="WTA",shortWTA,shortWTP)+(blpkm*IFaf*(AF!E48*(1-E$2)-AF!$D48*(1-$D$2))+blpkmrtf*IFrtf*(RTF!E48*(1-E$4)-RTF!$D48*(1-$D$4)))*IF(WT="WTA",longWTA,longWTP))</f>
        <v>-0.69872691351516514</v>
      </c>
      <c r="F48" s="90">
        <f>(1/UIpct)*((blpkm*IFaf*(AF!F48*F$2-AF!$D48*$D$2)+blpkmrtf*IFrtf*(RTF!F48*F$4-RTF!$D48*$D$4))*IF(WT="WTA",shortWTA,shortWTP)+(blpkm*IFaf*(AF!F48*(1-F$2)-AF!$D48*(1-$D$2))+blpkmrtf*IFrtf*(RTF!F48*(1-F$4)-RTF!$D48*(1-$D$4)))*IF(WT="WTA",longWTA,longWTP))</f>
        <v>-1.3221096337669964</v>
      </c>
      <c r="G48" s="90">
        <f>(1/UIpct)*((blpkm*IFaf*(AF!G48*G$2-AF!$D48*$D$2)+blpkmrtf*IFrtf*(RTF!G48*G$4-RTF!$D48*$D$4))*IF(WT="WTA",shortWTA,shortWTP)+(blpkm*IFaf*(AF!G48*(1-G$2)-AF!$D48*(1-$D$2))+blpkmrtf*IFrtf*(RTF!G48*(1-G$4)-RTF!$D48*(1-$D$4)))*IF(WT="WTA",longWTA,longWTP))</f>
        <v>-1.8784941043925265</v>
      </c>
      <c r="H48" s="90">
        <f>(1/UIpct)*((blpkm*IFaf*(AF!H48*H$2-AF!$D48*$D$2)+blpkmrtf*IFrtf*(RTF!H48*H$4-RTF!$D48*$D$4))*IF(WT="WTA",shortWTA,shortWTP)+(blpkm*IFaf*(AF!H48*(1-H$2)-AF!$D48*(1-$D$2))+blpkmrtf*IFrtf*(RTF!H48*(1-H$4)-RTF!$D48*(1-$D$4)))*IF(WT="WTA",longWTA,longWTP))</f>
        <v>0.78272657459334749</v>
      </c>
      <c r="I48" s="90">
        <f>(1/UIpct)*((blpkm*IFaf*(AF!I48*I$2-AF!$D48*$D$2)+blpkmrtf*IFrtf*(RTF!I48*I$4-RTF!$D48*$D$4))*IF(WT="WTA",shortWTA,shortWTP)+(blpkm*IFaf*(AF!I48*(1-I$2)-AF!$D48*(1-$D$2))+blpkmrtf*IFrtf*(RTF!I48*(1-I$4)-RTF!$D48*(1-$D$4)))*IF(WT="WTA",longWTA,longWTP))</f>
        <v>1.6576882989331914</v>
      </c>
      <c r="J48" s="90">
        <f>(1/UIpct)*((blpkm*IFaf*(AF!J48*J$2-AF!$D48*$D$2)+blpkmrtf*IFrtf*(RTF!J48*J$4-RTF!$D48*$D$4))*IF(WT="WTA",shortWTA,shortWTP)+(blpkm*IFaf*(AF!J48*(1-J$2)-AF!$D48*(1-$D$2))+blpkmrtf*IFrtf*(RTF!J48*(1-J$4)-RTF!$D48*(1-$D$4)))*IF(WT="WTA",longWTA,longWTP))</f>
        <v>2.6312202719180493</v>
      </c>
      <c r="K48" s="90">
        <f>(1/UIpct)*((blpkm*IFaf*(AF!K48*K$2-AF!$D48*$D$2)+blpkmrtf*IFrtf*(RTF!K48*K$4-RTF!$D48*$D$4))*IF(WT="WTA",shortWTA,shortWTP)+(blpkm*IFaf*(AF!K48*(1-K$2)-AF!$D48*(1-$D$2))+blpkmrtf*IFrtf*(RTF!K48*(1-K$4)-RTF!$D48*(1-$D$4)))*IF(WT="WTA",longWTA,longWTP))</f>
        <v>-0.69872691351516514</v>
      </c>
      <c r="L48" s="90">
        <f>(1/UIpct)*((blpkm*IFaf*(AF!L48*L$2-AF!$D48*$D$2)+blpkmrtf*IFrtf*(RTF!L48*L$4-RTF!$D48*$D$4))*IF(WT="WTA",shortWTA,shortWTP)+(blpkm*IFaf*(AF!L48*(1-L$2)-AF!$D48*(1-$D$2))+blpkmrtf*IFrtf*(RTF!L48*(1-L$4)-RTF!$D48*(1-$D$4)))*IF(WT="WTA",longWTA,longWTP))</f>
        <v>-1.3221096337669964</v>
      </c>
      <c r="M48" s="90">
        <f>(1/UIpct)*((blpkm*IFaf*(AF!M48*M$2-AF!$D48*$D$2)+blpkmrtf*IFrtf*(RTF!M48*M$4-RTF!$D48*$D$4))*IF(WT="WTA",shortWTA,shortWTP)+(blpkm*IFaf*(AF!M48*(1-M$2)-AF!$D48*(1-$D$2))+blpkmrtf*IFrtf*(RTF!M48*(1-M$4)-RTF!$D48*(1-$D$4)))*IF(WT="WTA",longWTA,longWTP))</f>
        <v>-1.8784941043925265</v>
      </c>
      <c r="N48" s="90">
        <f>(1/UIpct)*((blpkm*IFaf*(AF!N48*N$2-AF!$D48*$D$2)+blpkmrtf*IFrtf*(RTF!N48*N$4-RTF!$D48*$D$4))*IF(WT="WTA",shortWTA,shortWTP)+(blpkm*IFaf*(AF!N48*(1-N$2)-AF!$D48*(1-$D$2))+blpkmrtf*IFrtf*(RTF!N48*(1-N$4)-RTF!$D48*(1-$D$4)))*IF(WT="WTA",longWTA,longWTP))</f>
        <v>0.78272657459334749</v>
      </c>
      <c r="O48" s="90">
        <f>(1/UIpct)*((blpkm*IFaf*(AF!O48*O$2-AF!$D48*$D$2)+blpkmrtf*IFrtf*(RTF!O48*O$4-RTF!$D48*$D$4))*IF(WT="WTA",shortWTA,shortWTP)+(blpkm*IFaf*(AF!O48*(1-O$2)-AF!$D48*(1-$D$2))+blpkmrtf*IFrtf*(RTF!O48*(1-O$4)-RTF!$D48*(1-$D$4)))*IF(WT="WTA",longWTA,longWTP))</f>
        <v>1.6576882989331914</v>
      </c>
      <c r="P48" s="90">
        <f>(1/UIpct)*((blpkm*IFaf*(AF!P48*P$2-AF!$D48*$D$2)+blpkmrtf*IFrtf*(RTF!P48*P$4-RTF!$D48*$D$4))*IF(WT="WTA",shortWTA,shortWTP)+(blpkm*IFaf*(AF!P48*(1-P$2)-AF!$D48*(1-$D$2))+blpkmrtf*IFrtf*(RTF!P48*(1-P$4)-RTF!$D48*(1-$D$4)))*IF(WT="WTA",longWTA,longWTP))</f>
        <v>0</v>
      </c>
      <c r="Q48" s="90">
        <f>(1/UIpct)*((blpkm*IFaf*(AF!Q48*Q$2-AF!$D48*$D$2)+blpkmrtf*IFrtf*(RTF!Q48*Q$4-RTF!$D48*$D$4))*IF(WT="WTA",shortWTA,shortWTP)+(blpkm*IFaf*(AF!Q48*(1-Q$2)-AF!$D48*(1-$D$2))+blpkmrtf*IFrtf*(RTF!Q48*(1-Q$4)-RTF!$D48*(1-$D$4)))*IF(WT="WTA",longWTA,longWTP))</f>
        <v>-0.69872691351516514</v>
      </c>
      <c r="R48" s="90">
        <f>(1/UIpct)*((blpkm*IFaf*(AF!R48*R$2-AF!$D48*$D$2)+blpkmrtf*IFrtf*(RTF!R48*R$4-RTF!$D48*$D$4))*IF(WT="WTA",shortWTA,shortWTP)+(blpkm*IFaf*(AF!R48*(1-R$2)-AF!$D48*(1-$D$2))+blpkmrtf*IFrtf*(RTF!R48*(1-R$4)-RTF!$D48*(1-$D$4)))*IF(WT="WTA",longWTA,longWTP))</f>
        <v>-1.3221096337669964</v>
      </c>
      <c r="S48" s="90">
        <f>(1/UIpct)*((blpkm*IFaf*(AF!S48*S$2-AF!$D48*$D$2)+blpkmrtf*IFrtf*(RTF!S48*S$4-RTF!$D48*$D$4))*IF(WT="WTA",shortWTA,shortWTP)+(blpkm*IFaf*(AF!S48*(1-S$2)-AF!$D48*(1-$D$2))+blpkmrtf*IFrtf*(RTF!S48*(1-S$4)-RTF!$D48*(1-$D$4)))*IF(WT="WTA",longWTA,longWTP))</f>
        <v>-1.8784941043925265</v>
      </c>
      <c r="T48" s="90">
        <f>(1/UIpct)*((blpkm*IFaf*(AF!T48*T$2-AF!$D48*$D$2)+blpkmrtf*IFrtf*(RTF!T48*T$4-RTF!$D48*$D$4))*IF(WT="WTA",shortWTA,shortWTP)+(blpkm*IFaf*(AF!T48*(1-T$2)-AF!$D48*(1-$D$2))+blpkmrtf*IFrtf*(RTF!T48*(1-T$4)-RTF!$D48*(1-$D$4)))*IF(WT="WTA",longWTA,longWTP))</f>
        <v>0.78272657459334749</v>
      </c>
      <c r="U48" s="90">
        <f>(1/UIpct)*((blpkm*IFaf*(AF!U48*U$2-AF!$D48*$D$2)+blpkmrtf*IFrtf*(RTF!U48*U$4-RTF!$D48*$D$4))*IF(WT="WTA",shortWTA,shortWTP)+(blpkm*IFaf*(AF!U48*(1-U$2)-AF!$D48*(1-$D$2))+blpkmrtf*IFrtf*(RTF!U48*(1-U$4)-RTF!$D48*(1-$D$4)))*IF(WT="WTA",longWTA,longWTP))</f>
        <v>1.6576882989331914</v>
      </c>
      <c r="V48" s="90">
        <f>(1/UIpct)*((blpkm*IFaf*(AF!V48*V$2-AF!$D48*$D$2)+blpkmrtf*IFrtf*(RTF!V48*V$4-RTF!$D48*$D$4))*IF(WT="WTA",shortWTA,shortWTP)+(blpkm*IFaf*(AF!V48*(1-V$2)-AF!$D48*(1-$D$2))+blpkmrtf*IFrtf*(RTF!V48*(1-V$4)-RTF!$D48*(1-$D$4)))*IF(WT="WTA",longWTA,longWTP))</f>
        <v>0</v>
      </c>
      <c r="W48" s="90">
        <f>(1/UIpct)*((blpkm*IFaf*(AF!W48*W$2-AF!$D48*$D$2)+blpkmrtf*IFrtf*(RTF!W48*W$4-RTF!$D48*$D$4))*IF(WT="WTA",shortWTA,shortWTP)+(blpkm*IFaf*(AF!W48*(1-W$2)-AF!$D48*(1-$D$2))+blpkmrtf*IFrtf*(RTF!W48*(1-W$4)-RTF!$D48*(1-$D$4)))*IF(WT="WTA",longWTA,longWTP))</f>
        <v>-0.69872691351516514</v>
      </c>
      <c r="X48" s="90">
        <f>(1/UIpct)*((blpkm*IFaf*(AF!X48*X$2-AF!$D48*$D$2)+blpkmrtf*IFrtf*(RTF!X48*X$4-RTF!$D48*$D$4))*IF(WT="WTA",shortWTA,shortWTP)+(blpkm*IFaf*(AF!X48*(1-X$2)-AF!$D48*(1-$D$2))+blpkmrtf*IFrtf*(RTF!X48*(1-X$4)-RTF!$D48*(1-$D$4)))*IF(WT="WTA",longWTA,longWTP))</f>
        <v>-1.3221096337669964</v>
      </c>
      <c r="Y48" s="90">
        <f>(1/UIpct)*((blpkm*IFaf*(AF!Y48*Y$2-AF!$D48*$D$2)+blpkmrtf*IFrtf*(RTF!Y48*Y$4-RTF!$D48*$D$4))*IF(WT="WTA",shortWTA,shortWTP)+(blpkm*IFaf*(AF!Y48*(1-Y$2)-AF!$D48*(1-$D$2))+blpkmrtf*IFrtf*(RTF!Y48*(1-Y$4)-RTF!$D48*(1-$D$4)))*IF(WT="WTA",longWTA,longWTP))</f>
        <v>-1.8784941043925265</v>
      </c>
      <c r="Z48" s="90">
        <f>(1/UIpct)*((blpkm*IFaf*(AF!Z48*Z$2-AF!$D48*$D$2)+blpkmrtf*IFrtf*(RTF!Z48*Z$4-RTF!$D48*$D$4))*IF(WT="WTA",shortWTA,shortWTP)+(blpkm*IFaf*(AF!Z48*(1-Z$2)-AF!$D48*(1-$D$2))+blpkmrtf*IFrtf*(RTF!Z48*(1-Z$4)-RTF!$D48*(1-$D$4)))*IF(WT="WTA",longWTA,longWTP))</f>
        <v>0.78272657459334749</v>
      </c>
      <c r="AA48" s="90">
        <f>(1/UIpct)*((blpkm*IFaf*(AF!AA48*AA$2-AF!$D48*$D$2)+blpkmrtf*IFrtf*(RTF!AA48*AA$4-RTF!$D48*$D$4))*IF(WT="WTA",shortWTA,shortWTP)+(blpkm*IFaf*(AF!AA48*(1-AA$2)-AF!$D48*(1-$D$2))+blpkmrtf*IFrtf*(RTF!AA48*(1-AA$4)-RTF!$D48*(1-$D$4)))*IF(WT="WTA",longWTA,longWTP))</f>
        <v>1.6576882989331914</v>
      </c>
      <c r="AB48" s="90">
        <f>(1/UIpct)*((blpkm*IFaf*(AF!AB48*AB$2-AF!$D48*$D$2)+blpkmrtf*IFrtf*(RTF!AB48*AB$4-RTF!$D48*$D$4))*IF(WT="WTA",shortWTA,shortWTP)+(blpkm*IFaf*(AF!AB48*(1-AB$2)-AF!$D48*(1-$D$2))+blpkmrtf*IFrtf*(RTF!AB48*(1-AB$4)-RTF!$D48*(1-$D$4)))*IF(WT="WTA",longWTA,longWTP))</f>
        <v>0</v>
      </c>
      <c r="AC48" s="90">
        <f>(1/UIpct)*((blpkm*IFaf*(AF!AC48*AC$2-AF!$D48*$D$2)+blpkmrtf*IFrtf*(RTF!AC48*AC$4-RTF!$D48*$D$4))*IF(WT="WTA",shortWTA,shortWTP)+(blpkm*IFaf*(AF!AC48*(1-AC$2)-AF!$D48*(1-$D$2))+blpkmrtf*IFrtf*(RTF!AC48*(1-AC$4)-RTF!$D48*(1-$D$4)))*IF(WT="WTA",longWTA,longWTP))</f>
        <v>-0.69872691351516514</v>
      </c>
      <c r="AD48" s="90">
        <f>(1/UIpct)*((blpkm*IFaf*(AF!AD48*AD$2-AF!$D48*$D$2)+blpkmrtf*IFrtf*(RTF!AD48*AD$4-RTF!$D48*$D$4))*IF(WT="WTA",shortWTA,shortWTP)+(blpkm*IFaf*(AF!AD48*(1-AD$2)-AF!$D48*(1-$D$2))+blpkmrtf*IFrtf*(RTF!AD48*(1-AD$4)-RTF!$D48*(1-$D$4)))*IF(WT="WTA",longWTA,longWTP))</f>
        <v>-1.3221096337669964</v>
      </c>
      <c r="AE48" s="90">
        <f>(1/UIpct)*((blpkm*IFaf*(AF!AE48*AE$2-AF!$D48*$D$2)+blpkmrtf*IFrtf*(RTF!AE48*AE$4-RTF!$D48*$D$4))*IF(WT="WTA",shortWTA,shortWTP)+(blpkm*IFaf*(AF!AE48*(1-AE$2)-AF!$D48*(1-$D$2))+blpkmrtf*IFrtf*(RTF!AE48*(1-AE$4)-RTF!$D48*(1-$D$4)))*IF(WT="WTA",longWTA,longWTP))</f>
        <v>-1.8784941043925265</v>
      </c>
      <c r="AF48" s="90">
        <f>(1/UIpct)*((blpkm*IFaf*(AF!AF48*AF$2-AF!$D48*$D$2)+blpkmrtf*IFrtf*(RTF!AF48*AF$4-RTF!$D48*$D$4))*IF(WT="WTA",shortWTA,shortWTP)+(blpkm*IFaf*(AF!AF48*(1-AF$2)-AF!$D48*(1-$D$2))+blpkmrtf*IFrtf*(RTF!AF48*(1-AF$4)-RTF!$D48*(1-$D$4)))*IF(WT="WTA",longWTA,longWTP))</f>
        <v>0.78272657459334749</v>
      </c>
      <c r="AG48" s="90">
        <f>(1/UIpct)*((blpkm*IFaf*(AF!AG48*AG$2-AF!$D48*$D$2)+blpkmrtf*IFrtf*(RTF!AG48*AG$4-RTF!$D48*$D$4))*IF(WT="WTA",shortWTA,shortWTP)+(blpkm*IFaf*(AF!AG48*(1-AG$2)-AF!$D48*(1-$D$2))+blpkmrtf*IFrtf*(RTF!AG48*(1-AG$4)-RTF!$D48*(1-$D$4)))*IF(WT="WTA",longWTA,longWTP))</f>
        <v>1.6576882989331914</v>
      </c>
      <c r="AH48" s="90">
        <f>(1/UIpct)*((blpkm*IFaf*(AF!AH48*AH$2-AF!$D48*$D$2)+blpkmrtf*IFrtf*(RTF!AH48*AH$4-RTF!$D48*$D$4))*IF(WT="WTA",shortWTA,shortWTP)+(blpkm*IFaf*(AF!AH48*(1-AH$2)-AF!$D48*(1-$D$2))+blpkmrtf*IFrtf*(RTF!AH48*(1-AH$4)-RTF!$D48*(1-$D$4)))*IF(WT="WTA",longWTA,longWTP))</f>
        <v>0</v>
      </c>
      <c r="AI48" s="90">
        <f>(1/UIpct)*((blpkm*IFaf*(AF!AI48*AI$2-AF!$D48*$D$2)+blpkmrtf*IFrtf*(RTF!AI48*AI$4-RTF!$D48*$D$4))*IF(WT="WTA",shortWTA,shortWTP)+(blpkm*IFaf*(AF!AI48*(1-AI$2)-AF!$D48*(1-$D$2))+blpkmrtf*IFrtf*(RTF!AI48*(1-AI$4)-RTF!$D48*(1-$D$4)))*IF(WT="WTA",longWTA,longWTP))</f>
        <v>-0.69872691351516514</v>
      </c>
      <c r="AJ48" s="90">
        <f>(1/UIpct)*((blpkm*IFaf*(AF!AJ48*AJ$2-AF!$D48*$D$2)+blpkmrtf*IFrtf*(RTF!AJ48*AJ$4-RTF!$D48*$D$4))*IF(WT="WTA",shortWTA,shortWTP)+(blpkm*IFaf*(AF!AJ48*(1-AJ$2)-AF!$D48*(1-$D$2))+blpkmrtf*IFrtf*(RTF!AJ48*(1-AJ$4)-RTF!$D48*(1-$D$4)))*IF(WT="WTA",longWTA,longWTP))</f>
        <v>-1.3221096337669964</v>
      </c>
      <c r="AK48" s="90">
        <f>(1/UIpct)*((blpkm*IFaf*(AF!AK48*AK$2-AF!$D48*$D$2)+blpkmrtf*IFrtf*(RTF!AK48*AK$4-RTF!$D48*$D$4))*IF(WT="WTA",shortWTA,shortWTP)+(blpkm*IFaf*(AF!AK48*(1-AK$2)-AF!$D48*(1-$D$2))+blpkmrtf*IFrtf*(RTF!AK48*(1-AK$4)-RTF!$D48*(1-$D$4)))*IF(WT="WTA",longWTA,longWTP))</f>
        <v>-1.8784941043925265</v>
      </c>
      <c r="AL48" s="90">
        <f>(1/UIpct)*((blpkm*IFaf*(AF!AL48*AL$2-AF!$D48*$D$2)+blpkmrtf*IFrtf*(RTF!AL48*AL$4-RTF!$D48*$D$4))*IF(WT="WTA",shortWTA,shortWTP)+(blpkm*IFaf*(AF!AL48*(1-AL$2)-AF!$D48*(1-$D$2))+blpkmrtf*IFrtf*(RTF!AL48*(1-AL$4)-RTF!$D48*(1-$D$4)))*IF(WT="WTA",longWTA,longWTP))</f>
        <v>0.78272657459334749</v>
      </c>
      <c r="AM48" s="90">
        <f>(1/UIpct)*((blpkm*IFaf*(AF!AM48*AM$2-AF!$D48*$D$2)+blpkmrtf*IFrtf*(RTF!AM48*AM$4-RTF!$D48*$D$4))*IF(WT="WTA",shortWTA,shortWTP)+(blpkm*IFaf*(AF!AM48*(1-AM$2)-AF!$D48*(1-$D$2))+blpkmrtf*IFrtf*(RTF!AM48*(1-AM$4)-RTF!$D48*(1-$D$4)))*IF(WT="WTA",longWTA,longWTP))</f>
        <v>1.6576882989331914</v>
      </c>
      <c r="AN48" s="90">
        <f>(1/UIpct)*((blpkm*IFaf*(AF!AN48*AN$2-AF!$D48*$D$2)+blpkmrtf*IFrtf*(RTF!AN48*AN$4-RTF!$D48*$D$4))*IF(WT="WTA",shortWTA,shortWTP)+(blpkm*IFaf*(AF!AN48*(1-AN$2)-AF!$D48*(1-$D$2))+blpkmrtf*IFrtf*(RTF!AN48*(1-AN$4)-RTF!$D48*(1-$D$4)))*IF(WT="WTA",longWTA,longWTP))</f>
        <v>0</v>
      </c>
      <c r="AO48" s="90">
        <f>(1/UIpct)*((blpkm*IFaf*(AF!AO48*AO$2-AF!$D48*$D$2)+blpkmrtf*IFrtf*(RTF!AO48*AO$4-RTF!$D48*$D$4))*IF(WT="WTA",shortWTA,shortWTP)+(blpkm*IFaf*(AF!AO48*(1-AO$2)-AF!$D48*(1-$D$2))+blpkmrtf*IFrtf*(RTF!AO48*(1-AO$4)-RTF!$D48*(1-$D$4)))*IF(WT="WTA",longWTA,longWTP))</f>
        <v>-0.69872691351516514</v>
      </c>
      <c r="AP48" s="90">
        <f>(1/UIpct)*((blpkm*IFaf*(AF!AP48*AP$2-AF!$D48*$D$2)+blpkmrtf*IFrtf*(RTF!AP48*AP$4-RTF!$D48*$D$4))*IF(WT="WTA",shortWTA,shortWTP)+(blpkm*IFaf*(AF!AP48*(1-AP$2)-AF!$D48*(1-$D$2))+blpkmrtf*IFrtf*(RTF!AP48*(1-AP$4)-RTF!$D48*(1-$D$4)))*IF(WT="WTA",longWTA,longWTP))</f>
        <v>-1.3221096337669964</v>
      </c>
      <c r="AQ48" s="90">
        <f>(1/UIpct)*((blpkm*IFaf*(AF!AQ48*AQ$2-AF!$D48*$D$2)+blpkmrtf*IFrtf*(RTF!AQ48*AQ$4-RTF!$D48*$D$4))*IF(WT="WTA",shortWTA,shortWTP)+(blpkm*IFaf*(AF!AQ48*(1-AQ$2)-AF!$D48*(1-$D$2))+blpkmrtf*IFrtf*(RTF!AQ48*(1-AQ$4)-RTF!$D48*(1-$D$4)))*IF(WT="WTA",longWTA,longWTP))</f>
        <v>-1.8784941043925265</v>
      </c>
      <c r="AR48" s="90">
        <f>(1/UIpct)*((blpkm*IFaf*(AF!AR48*AR$2-AF!$D48*$D$2)+blpkmrtf*IFrtf*(RTF!AR48*AR$4-RTF!$D48*$D$4))*IF(WT="WTA",shortWTA,shortWTP)+(blpkm*IFaf*(AF!AR48*(1-AR$2)-AF!$D48*(1-$D$2))+blpkmrtf*IFrtf*(RTF!AR48*(1-AR$4)-RTF!$D48*(1-$D$4)))*IF(WT="WTA",longWTA,longWTP))</f>
        <v>0.78272657459334749</v>
      </c>
      <c r="AS48" s="90">
        <f>(1/UIpct)*((blpkm*IFaf*(AF!AS48*AS$2-AF!$D48*$D$2)+blpkmrtf*IFrtf*(RTF!AS48*AS$4-RTF!$D48*$D$4))*IF(WT="WTA",shortWTA,shortWTP)+(blpkm*IFaf*(AF!AS48*(1-AS$2)-AF!$D48*(1-$D$2))+blpkmrtf*IFrtf*(RTF!AS48*(1-AS$4)-RTF!$D48*(1-$D$4)))*IF(WT="WTA",longWTA,longWTP))</f>
        <v>1.6576882989331914</v>
      </c>
      <c r="AT48" s="90">
        <f>(1/UIpct)*((blpkm*IFaf*(AF!AT48*AT$2-AF!$D48*$D$2)+blpkmrtf*IFrtf*(RTF!AT48*AT$4-RTF!$D48*$D$4))*IF(WT="WTA",shortWTA,shortWTP)+(blpkm*IFaf*(AF!AT48*(1-AT$2)-AF!$D48*(1-$D$2))+blpkmrtf*IFrtf*(RTF!AT48*(1-AT$4)-RTF!$D48*(1-$D$4)))*IF(WT="WTA",longWTA,longWTP))</f>
        <v>0</v>
      </c>
      <c r="AU48" s="91" t="s">
        <v>78</v>
      </c>
      <c r="AV48" s="91"/>
      <c r="AW48" s="91"/>
    </row>
    <row r="49" spans="1:49" x14ac:dyDescent="0.25">
      <c r="A49" s="91">
        <f>social_cost!A49</f>
        <v>559</v>
      </c>
      <c r="B49" s="94">
        <f>social_cost!B49</f>
        <v>0.77505430063065994</v>
      </c>
      <c r="C49" s="95">
        <f>social_cost!C49</f>
        <v>238.2667625</v>
      </c>
      <c r="D49" s="90">
        <f>(1/UIpct)*((blpkm*IFaf*(AF!D49*D$2-AF!$D49*$D$2)+blpkmrtf*IFrtf*(RTF!D49*D$4-RTF!$D49*$D$4))*IF(WT="WTA",shortWTA,shortWTP)+(blpkm*IFaf*(AF!D49*(1-D$2)-AF!$D49*(1-$D$2))+blpkmrtf*IFrtf*(RTF!D49*(1-D$4)-RTF!$D49*(1-$D$4)))*IF(WT="WTA",longWTA,longWTP))</f>
        <v>0</v>
      </c>
      <c r="E49" s="90">
        <f>(1/UIpct)*((blpkm*IFaf*(AF!E49*E$2-AF!$D49*$D$2)+blpkmrtf*IFrtf*(RTF!E49*E$4-RTF!$D49*$D$4))*IF(WT="WTA",shortWTA,shortWTP)+(blpkm*IFaf*(AF!E49*(1-E$2)-AF!$D49*(1-$D$2))+blpkmrtf*IFrtf*(RTF!E49*(1-E$4)-RTF!$D49*(1-$D$4)))*IF(WT="WTA",longWTA,longWTP))</f>
        <v>-0.69872691351516514</v>
      </c>
      <c r="F49" s="90">
        <f>(1/UIpct)*((blpkm*IFaf*(AF!F49*F$2-AF!$D49*$D$2)+blpkmrtf*IFrtf*(RTF!F49*F$4-RTF!$D49*$D$4))*IF(WT="WTA",shortWTA,shortWTP)+(blpkm*IFaf*(AF!F49*(1-F$2)-AF!$D49*(1-$D$2))+blpkmrtf*IFrtf*(RTF!F49*(1-F$4)-RTF!$D49*(1-$D$4)))*IF(WT="WTA",longWTA,longWTP))</f>
        <v>-1.3221096337669964</v>
      </c>
      <c r="G49" s="90">
        <f>(1/UIpct)*((blpkm*IFaf*(AF!G49*G$2-AF!$D49*$D$2)+blpkmrtf*IFrtf*(RTF!G49*G$4-RTF!$D49*$D$4))*IF(WT="WTA",shortWTA,shortWTP)+(blpkm*IFaf*(AF!G49*(1-G$2)-AF!$D49*(1-$D$2))+blpkmrtf*IFrtf*(RTF!G49*(1-G$4)-RTF!$D49*(1-$D$4)))*IF(WT="WTA",longWTA,longWTP))</f>
        <v>-1.8784941043925265</v>
      </c>
      <c r="H49" s="90">
        <f>(1/UIpct)*((blpkm*IFaf*(AF!H49*H$2-AF!$D49*$D$2)+blpkmrtf*IFrtf*(RTF!H49*H$4-RTF!$D49*$D$4))*IF(WT="WTA",shortWTA,shortWTP)+(blpkm*IFaf*(AF!H49*(1-H$2)-AF!$D49*(1-$D$2))+blpkmrtf*IFrtf*(RTF!H49*(1-H$4)-RTF!$D49*(1-$D$4)))*IF(WT="WTA",longWTA,longWTP))</f>
        <v>0.78272657459334749</v>
      </c>
      <c r="I49" s="90">
        <f>(1/UIpct)*((blpkm*IFaf*(AF!I49*I$2-AF!$D49*$D$2)+blpkmrtf*IFrtf*(RTF!I49*I$4-RTF!$D49*$D$4))*IF(WT="WTA",shortWTA,shortWTP)+(blpkm*IFaf*(AF!I49*(1-I$2)-AF!$D49*(1-$D$2))+blpkmrtf*IFrtf*(RTF!I49*(1-I$4)-RTF!$D49*(1-$D$4)))*IF(WT="WTA",longWTA,longWTP))</f>
        <v>1.6576882989331914</v>
      </c>
      <c r="J49" s="90">
        <f>(1/UIpct)*((blpkm*IFaf*(AF!J49*J$2-AF!$D49*$D$2)+blpkmrtf*IFrtf*(RTF!J49*J$4-RTF!$D49*$D$4))*IF(WT="WTA",shortWTA,shortWTP)+(blpkm*IFaf*(AF!J49*(1-J$2)-AF!$D49*(1-$D$2))+blpkmrtf*IFrtf*(RTF!J49*(1-J$4)-RTF!$D49*(1-$D$4)))*IF(WT="WTA",longWTA,longWTP))</f>
        <v>2.6312202719180493</v>
      </c>
      <c r="K49" s="90">
        <f>(1/UIpct)*((blpkm*IFaf*(AF!K49*K$2-AF!$D49*$D$2)+blpkmrtf*IFrtf*(RTF!K49*K$4-RTF!$D49*$D$4))*IF(WT="WTA",shortWTA,shortWTP)+(blpkm*IFaf*(AF!K49*(1-K$2)-AF!$D49*(1-$D$2))+blpkmrtf*IFrtf*(RTF!K49*(1-K$4)-RTF!$D49*(1-$D$4)))*IF(WT="WTA",longWTA,longWTP))</f>
        <v>-0.69872691351516514</v>
      </c>
      <c r="L49" s="90">
        <f>(1/UIpct)*((blpkm*IFaf*(AF!L49*L$2-AF!$D49*$D$2)+blpkmrtf*IFrtf*(RTF!L49*L$4-RTF!$D49*$D$4))*IF(WT="WTA",shortWTA,shortWTP)+(blpkm*IFaf*(AF!L49*(1-L$2)-AF!$D49*(1-$D$2))+blpkmrtf*IFrtf*(RTF!L49*(1-L$4)-RTF!$D49*(1-$D$4)))*IF(WT="WTA",longWTA,longWTP))</f>
        <v>-1.3221096337669964</v>
      </c>
      <c r="M49" s="90">
        <f>(1/UIpct)*((blpkm*IFaf*(AF!M49*M$2-AF!$D49*$D$2)+blpkmrtf*IFrtf*(RTF!M49*M$4-RTF!$D49*$D$4))*IF(WT="WTA",shortWTA,shortWTP)+(blpkm*IFaf*(AF!M49*(1-M$2)-AF!$D49*(1-$D$2))+blpkmrtf*IFrtf*(RTF!M49*(1-M$4)-RTF!$D49*(1-$D$4)))*IF(WT="WTA",longWTA,longWTP))</f>
        <v>-1.8784941043925265</v>
      </c>
      <c r="N49" s="90">
        <f>(1/UIpct)*((blpkm*IFaf*(AF!N49*N$2-AF!$D49*$D$2)+blpkmrtf*IFrtf*(RTF!N49*N$4-RTF!$D49*$D$4))*IF(WT="WTA",shortWTA,shortWTP)+(blpkm*IFaf*(AF!N49*(1-N$2)-AF!$D49*(1-$D$2))+blpkmrtf*IFrtf*(RTF!N49*(1-N$4)-RTF!$D49*(1-$D$4)))*IF(WT="WTA",longWTA,longWTP))</f>
        <v>0.78272657459334749</v>
      </c>
      <c r="O49" s="90">
        <f>(1/UIpct)*((blpkm*IFaf*(AF!O49*O$2-AF!$D49*$D$2)+blpkmrtf*IFrtf*(RTF!O49*O$4-RTF!$D49*$D$4))*IF(WT="WTA",shortWTA,shortWTP)+(blpkm*IFaf*(AF!O49*(1-O$2)-AF!$D49*(1-$D$2))+blpkmrtf*IFrtf*(RTF!O49*(1-O$4)-RTF!$D49*(1-$D$4)))*IF(WT="WTA",longWTA,longWTP))</f>
        <v>1.6576882989331914</v>
      </c>
      <c r="P49" s="90">
        <f>(1/UIpct)*((blpkm*IFaf*(AF!P49*P$2-AF!$D49*$D$2)+blpkmrtf*IFrtf*(RTF!P49*P$4-RTF!$D49*$D$4))*IF(WT="WTA",shortWTA,shortWTP)+(blpkm*IFaf*(AF!P49*(1-P$2)-AF!$D49*(1-$D$2))+blpkmrtf*IFrtf*(RTF!P49*(1-P$4)-RTF!$D49*(1-$D$4)))*IF(WT="WTA",longWTA,longWTP))</f>
        <v>0</v>
      </c>
      <c r="Q49" s="90">
        <f>(1/UIpct)*((blpkm*IFaf*(AF!Q49*Q$2-AF!$D49*$D$2)+blpkmrtf*IFrtf*(RTF!Q49*Q$4-RTF!$D49*$D$4))*IF(WT="WTA",shortWTA,shortWTP)+(blpkm*IFaf*(AF!Q49*(1-Q$2)-AF!$D49*(1-$D$2))+blpkmrtf*IFrtf*(RTF!Q49*(1-Q$4)-RTF!$D49*(1-$D$4)))*IF(WT="WTA",longWTA,longWTP))</f>
        <v>-0.69872691351516514</v>
      </c>
      <c r="R49" s="90">
        <f>(1/UIpct)*((blpkm*IFaf*(AF!R49*R$2-AF!$D49*$D$2)+blpkmrtf*IFrtf*(RTF!R49*R$4-RTF!$D49*$D$4))*IF(WT="WTA",shortWTA,shortWTP)+(blpkm*IFaf*(AF!R49*(1-R$2)-AF!$D49*(1-$D$2))+blpkmrtf*IFrtf*(RTF!R49*(1-R$4)-RTF!$D49*(1-$D$4)))*IF(WT="WTA",longWTA,longWTP))</f>
        <v>-1.3221096337669964</v>
      </c>
      <c r="S49" s="90">
        <f>(1/UIpct)*((blpkm*IFaf*(AF!S49*S$2-AF!$D49*$D$2)+blpkmrtf*IFrtf*(RTF!S49*S$4-RTF!$D49*$D$4))*IF(WT="WTA",shortWTA,shortWTP)+(blpkm*IFaf*(AF!S49*(1-S$2)-AF!$D49*(1-$D$2))+blpkmrtf*IFrtf*(RTF!S49*(1-S$4)-RTF!$D49*(1-$D$4)))*IF(WT="WTA",longWTA,longWTP))</f>
        <v>-1.8784941043925265</v>
      </c>
      <c r="T49" s="90">
        <f>(1/UIpct)*((blpkm*IFaf*(AF!T49*T$2-AF!$D49*$D$2)+blpkmrtf*IFrtf*(RTF!T49*T$4-RTF!$D49*$D$4))*IF(WT="WTA",shortWTA,shortWTP)+(blpkm*IFaf*(AF!T49*(1-T$2)-AF!$D49*(1-$D$2))+blpkmrtf*IFrtf*(RTF!T49*(1-T$4)-RTF!$D49*(1-$D$4)))*IF(WT="WTA",longWTA,longWTP))</f>
        <v>0.78272657459334749</v>
      </c>
      <c r="U49" s="90">
        <f>(1/UIpct)*((blpkm*IFaf*(AF!U49*U$2-AF!$D49*$D$2)+blpkmrtf*IFrtf*(RTF!U49*U$4-RTF!$D49*$D$4))*IF(WT="WTA",shortWTA,shortWTP)+(blpkm*IFaf*(AF!U49*(1-U$2)-AF!$D49*(1-$D$2))+blpkmrtf*IFrtf*(RTF!U49*(1-U$4)-RTF!$D49*(1-$D$4)))*IF(WT="WTA",longWTA,longWTP))</f>
        <v>1.6576882989331914</v>
      </c>
      <c r="V49" s="90">
        <f>(1/UIpct)*((blpkm*IFaf*(AF!V49*V$2-AF!$D49*$D$2)+blpkmrtf*IFrtf*(RTF!V49*V$4-RTF!$D49*$D$4))*IF(WT="WTA",shortWTA,shortWTP)+(blpkm*IFaf*(AF!V49*(1-V$2)-AF!$D49*(1-$D$2))+blpkmrtf*IFrtf*(RTF!V49*(1-V$4)-RTF!$D49*(1-$D$4)))*IF(WT="WTA",longWTA,longWTP))</f>
        <v>0</v>
      </c>
      <c r="W49" s="90">
        <f>(1/UIpct)*((blpkm*IFaf*(AF!W49*W$2-AF!$D49*$D$2)+blpkmrtf*IFrtf*(RTF!W49*W$4-RTF!$D49*$D$4))*IF(WT="WTA",shortWTA,shortWTP)+(blpkm*IFaf*(AF!W49*(1-W$2)-AF!$D49*(1-$D$2))+blpkmrtf*IFrtf*(RTF!W49*(1-W$4)-RTF!$D49*(1-$D$4)))*IF(WT="WTA",longWTA,longWTP))</f>
        <v>-0.69872691351516514</v>
      </c>
      <c r="X49" s="90">
        <f>(1/UIpct)*((blpkm*IFaf*(AF!X49*X$2-AF!$D49*$D$2)+blpkmrtf*IFrtf*(RTF!X49*X$4-RTF!$D49*$D$4))*IF(WT="WTA",shortWTA,shortWTP)+(blpkm*IFaf*(AF!X49*(1-X$2)-AF!$D49*(1-$D$2))+blpkmrtf*IFrtf*(RTF!X49*(1-X$4)-RTF!$D49*(1-$D$4)))*IF(WT="WTA",longWTA,longWTP))</f>
        <v>-1.3221096337669964</v>
      </c>
      <c r="Y49" s="90">
        <f>(1/UIpct)*((blpkm*IFaf*(AF!Y49*Y$2-AF!$D49*$D$2)+blpkmrtf*IFrtf*(RTF!Y49*Y$4-RTF!$D49*$D$4))*IF(WT="WTA",shortWTA,shortWTP)+(blpkm*IFaf*(AF!Y49*(1-Y$2)-AF!$D49*(1-$D$2))+blpkmrtf*IFrtf*(RTF!Y49*(1-Y$4)-RTF!$D49*(1-$D$4)))*IF(WT="WTA",longWTA,longWTP))</f>
        <v>-1.8784941043925265</v>
      </c>
      <c r="Z49" s="90">
        <f>(1/UIpct)*((blpkm*IFaf*(AF!Z49*Z$2-AF!$D49*$D$2)+blpkmrtf*IFrtf*(RTF!Z49*Z$4-RTF!$D49*$D$4))*IF(WT="WTA",shortWTA,shortWTP)+(blpkm*IFaf*(AF!Z49*(1-Z$2)-AF!$D49*(1-$D$2))+blpkmrtf*IFrtf*(RTF!Z49*(1-Z$4)-RTF!$D49*(1-$D$4)))*IF(WT="WTA",longWTA,longWTP))</f>
        <v>0.78272657459334749</v>
      </c>
      <c r="AA49" s="90">
        <f>(1/UIpct)*((blpkm*IFaf*(AF!AA49*AA$2-AF!$D49*$D$2)+blpkmrtf*IFrtf*(RTF!AA49*AA$4-RTF!$D49*$D$4))*IF(WT="WTA",shortWTA,shortWTP)+(blpkm*IFaf*(AF!AA49*(1-AA$2)-AF!$D49*(1-$D$2))+blpkmrtf*IFrtf*(RTF!AA49*(1-AA$4)-RTF!$D49*(1-$D$4)))*IF(WT="WTA",longWTA,longWTP))</f>
        <v>1.6576882989331914</v>
      </c>
      <c r="AB49" s="90">
        <f>(1/UIpct)*((blpkm*IFaf*(AF!AB49*AB$2-AF!$D49*$D$2)+blpkmrtf*IFrtf*(RTF!AB49*AB$4-RTF!$D49*$D$4))*IF(WT="WTA",shortWTA,shortWTP)+(blpkm*IFaf*(AF!AB49*(1-AB$2)-AF!$D49*(1-$D$2))+blpkmrtf*IFrtf*(RTF!AB49*(1-AB$4)-RTF!$D49*(1-$D$4)))*IF(WT="WTA",longWTA,longWTP))</f>
        <v>0</v>
      </c>
      <c r="AC49" s="90">
        <f>(1/UIpct)*((blpkm*IFaf*(AF!AC49*AC$2-AF!$D49*$D$2)+blpkmrtf*IFrtf*(RTF!AC49*AC$4-RTF!$D49*$D$4))*IF(WT="WTA",shortWTA,shortWTP)+(blpkm*IFaf*(AF!AC49*(1-AC$2)-AF!$D49*(1-$D$2))+blpkmrtf*IFrtf*(RTF!AC49*(1-AC$4)-RTF!$D49*(1-$D$4)))*IF(WT="WTA",longWTA,longWTP))</f>
        <v>-0.69872691351516514</v>
      </c>
      <c r="AD49" s="90">
        <f>(1/UIpct)*((blpkm*IFaf*(AF!AD49*AD$2-AF!$D49*$D$2)+blpkmrtf*IFrtf*(RTF!AD49*AD$4-RTF!$D49*$D$4))*IF(WT="WTA",shortWTA,shortWTP)+(blpkm*IFaf*(AF!AD49*(1-AD$2)-AF!$D49*(1-$D$2))+blpkmrtf*IFrtf*(RTF!AD49*(1-AD$4)-RTF!$D49*(1-$D$4)))*IF(WT="WTA",longWTA,longWTP))</f>
        <v>-1.3221096337669964</v>
      </c>
      <c r="AE49" s="90">
        <f>(1/UIpct)*((blpkm*IFaf*(AF!AE49*AE$2-AF!$D49*$D$2)+blpkmrtf*IFrtf*(RTF!AE49*AE$4-RTF!$D49*$D$4))*IF(WT="WTA",shortWTA,shortWTP)+(blpkm*IFaf*(AF!AE49*(1-AE$2)-AF!$D49*(1-$D$2))+blpkmrtf*IFrtf*(RTF!AE49*(1-AE$4)-RTF!$D49*(1-$D$4)))*IF(WT="WTA",longWTA,longWTP))</f>
        <v>-1.8784941043925265</v>
      </c>
      <c r="AF49" s="90">
        <f>(1/UIpct)*((blpkm*IFaf*(AF!AF49*AF$2-AF!$D49*$D$2)+blpkmrtf*IFrtf*(RTF!AF49*AF$4-RTF!$D49*$D$4))*IF(WT="WTA",shortWTA,shortWTP)+(blpkm*IFaf*(AF!AF49*(1-AF$2)-AF!$D49*(1-$D$2))+blpkmrtf*IFrtf*(RTF!AF49*(1-AF$4)-RTF!$D49*(1-$D$4)))*IF(WT="WTA",longWTA,longWTP))</f>
        <v>0.78272657459334749</v>
      </c>
      <c r="AG49" s="90">
        <f>(1/UIpct)*((blpkm*IFaf*(AF!AG49*AG$2-AF!$D49*$D$2)+blpkmrtf*IFrtf*(RTF!AG49*AG$4-RTF!$D49*$D$4))*IF(WT="WTA",shortWTA,shortWTP)+(blpkm*IFaf*(AF!AG49*(1-AG$2)-AF!$D49*(1-$D$2))+blpkmrtf*IFrtf*(RTF!AG49*(1-AG$4)-RTF!$D49*(1-$D$4)))*IF(WT="WTA",longWTA,longWTP))</f>
        <v>1.6576882989331914</v>
      </c>
      <c r="AH49" s="90">
        <f>(1/UIpct)*((blpkm*IFaf*(AF!AH49*AH$2-AF!$D49*$D$2)+blpkmrtf*IFrtf*(RTF!AH49*AH$4-RTF!$D49*$D$4))*IF(WT="WTA",shortWTA,shortWTP)+(blpkm*IFaf*(AF!AH49*(1-AH$2)-AF!$D49*(1-$D$2))+blpkmrtf*IFrtf*(RTF!AH49*(1-AH$4)-RTF!$D49*(1-$D$4)))*IF(WT="WTA",longWTA,longWTP))</f>
        <v>0</v>
      </c>
      <c r="AI49" s="90">
        <f>(1/UIpct)*((blpkm*IFaf*(AF!AI49*AI$2-AF!$D49*$D$2)+blpkmrtf*IFrtf*(RTF!AI49*AI$4-RTF!$D49*$D$4))*IF(WT="WTA",shortWTA,shortWTP)+(blpkm*IFaf*(AF!AI49*(1-AI$2)-AF!$D49*(1-$D$2))+blpkmrtf*IFrtf*(RTF!AI49*(1-AI$4)-RTF!$D49*(1-$D$4)))*IF(WT="WTA",longWTA,longWTP))</f>
        <v>-0.69872691351516514</v>
      </c>
      <c r="AJ49" s="90">
        <f>(1/UIpct)*((blpkm*IFaf*(AF!AJ49*AJ$2-AF!$D49*$D$2)+blpkmrtf*IFrtf*(RTF!AJ49*AJ$4-RTF!$D49*$D$4))*IF(WT="WTA",shortWTA,shortWTP)+(blpkm*IFaf*(AF!AJ49*(1-AJ$2)-AF!$D49*(1-$D$2))+blpkmrtf*IFrtf*(RTF!AJ49*(1-AJ$4)-RTF!$D49*(1-$D$4)))*IF(WT="WTA",longWTA,longWTP))</f>
        <v>-1.3221096337669964</v>
      </c>
      <c r="AK49" s="90">
        <f>(1/UIpct)*((blpkm*IFaf*(AF!AK49*AK$2-AF!$D49*$D$2)+blpkmrtf*IFrtf*(RTF!AK49*AK$4-RTF!$D49*$D$4))*IF(WT="WTA",shortWTA,shortWTP)+(blpkm*IFaf*(AF!AK49*(1-AK$2)-AF!$D49*(1-$D$2))+blpkmrtf*IFrtf*(RTF!AK49*(1-AK$4)-RTF!$D49*(1-$D$4)))*IF(WT="WTA",longWTA,longWTP))</f>
        <v>-1.8784941043925265</v>
      </c>
      <c r="AL49" s="90">
        <f>(1/UIpct)*((blpkm*IFaf*(AF!AL49*AL$2-AF!$D49*$D$2)+blpkmrtf*IFrtf*(RTF!AL49*AL$4-RTF!$D49*$D$4))*IF(WT="WTA",shortWTA,shortWTP)+(blpkm*IFaf*(AF!AL49*(1-AL$2)-AF!$D49*(1-$D$2))+blpkmrtf*IFrtf*(RTF!AL49*(1-AL$4)-RTF!$D49*(1-$D$4)))*IF(WT="WTA",longWTA,longWTP))</f>
        <v>0.78272657459334749</v>
      </c>
      <c r="AM49" s="90">
        <f>(1/UIpct)*((blpkm*IFaf*(AF!AM49*AM$2-AF!$D49*$D$2)+blpkmrtf*IFrtf*(RTF!AM49*AM$4-RTF!$D49*$D$4))*IF(WT="WTA",shortWTA,shortWTP)+(blpkm*IFaf*(AF!AM49*(1-AM$2)-AF!$D49*(1-$D$2))+blpkmrtf*IFrtf*(RTF!AM49*(1-AM$4)-RTF!$D49*(1-$D$4)))*IF(WT="WTA",longWTA,longWTP))</f>
        <v>1.6576882989331914</v>
      </c>
      <c r="AN49" s="90">
        <f>(1/UIpct)*((blpkm*IFaf*(AF!AN49*AN$2-AF!$D49*$D$2)+blpkmrtf*IFrtf*(RTF!AN49*AN$4-RTF!$D49*$D$4))*IF(WT="WTA",shortWTA,shortWTP)+(blpkm*IFaf*(AF!AN49*(1-AN$2)-AF!$D49*(1-$D$2))+blpkmrtf*IFrtf*(RTF!AN49*(1-AN$4)-RTF!$D49*(1-$D$4)))*IF(WT="WTA",longWTA,longWTP))</f>
        <v>0</v>
      </c>
      <c r="AO49" s="90">
        <f>(1/UIpct)*((blpkm*IFaf*(AF!AO49*AO$2-AF!$D49*$D$2)+blpkmrtf*IFrtf*(RTF!AO49*AO$4-RTF!$D49*$D$4))*IF(WT="WTA",shortWTA,shortWTP)+(blpkm*IFaf*(AF!AO49*(1-AO$2)-AF!$D49*(1-$D$2))+blpkmrtf*IFrtf*(RTF!AO49*(1-AO$4)-RTF!$D49*(1-$D$4)))*IF(WT="WTA",longWTA,longWTP))</f>
        <v>-0.69872691351516514</v>
      </c>
      <c r="AP49" s="90">
        <f>(1/UIpct)*((blpkm*IFaf*(AF!AP49*AP$2-AF!$D49*$D$2)+blpkmrtf*IFrtf*(RTF!AP49*AP$4-RTF!$D49*$D$4))*IF(WT="WTA",shortWTA,shortWTP)+(blpkm*IFaf*(AF!AP49*(1-AP$2)-AF!$D49*(1-$D$2))+blpkmrtf*IFrtf*(RTF!AP49*(1-AP$4)-RTF!$D49*(1-$D$4)))*IF(WT="WTA",longWTA,longWTP))</f>
        <v>-1.3221096337669964</v>
      </c>
      <c r="AQ49" s="90">
        <f>(1/UIpct)*((blpkm*IFaf*(AF!AQ49*AQ$2-AF!$D49*$D$2)+blpkmrtf*IFrtf*(RTF!AQ49*AQ$4-RTF!$D49*$D$4))*IF(WT="WTA",shortWTA,shortWTP)+(blpkm*IFaf*(AF!AQ49*(1-AQ$2)-AF!$D49*(1-$D$2))+blpkmrtf*IFrtf*(RTF!AQ49*(1-AQ$4)-RTF!$D49*(1-$D$4)))*IF(WT="WTA",longWTA,longWTP))</f>
        <v>-1.8784941043925265</v>
      </c>
      <c r="AR49" s="90">
        <f>(1/UIpct)*((blpkm*IFaf*(AF!AR49*AR$2-AF!$D49*$D$2)+blpkmrtf*IFrtf*(RTF!AR49*AR$4-RTF!$D49*$D$4))*IF(WT="WTA",shortWTA,shortWTP)+(blpkm*IFaf*(AF!AR49*(1-AR$2)-AF!$D49*(1-$D$2))+blpkmrtf*IFrtf*(RTF!AR49*(1-AR$4)-RTF!$D49*(1-$D$4)))*IF(WT="WTA",longWTA,longWTP))</f>
        <v>0.78272657459334749</v>
      </c>
      <c r="AS49" s="90">
        <f>(1/UIpct)*((blpkm*IFaf*(AF!AS49*AS$2-AF!$D49*$D$2)+blpkmrtf*IFrtf*(RTF!AS49*AS$4-RTF!$D49*$D$4))*IF(WT="WTA",shortWTA,shortWTP)+(blpkm*IFaf*(AF!AS49*(1-AS$2)-AF!$D49*(1-$D$2))+blpkmrtf*IFrtf*(RTF!AS49*(1-AS$4)-RTF!$D49*(1-$D$4)))*IF(WT="WTA",longWTA,longWTP))</f>
        <v>1.6576882989331914</v>
      </c>
      <c r="AT49" s="90">
        <f>(1/UIpct)*((blpkm*IFaf*(AF!AT49*AT$2-AF!$D49*$D$2)+blpkmrtf*IFrtf*(RTF!AT49*AT$4-RTF!$D49*$D$4))*IF(WT="WTA",shortWTA,shortWTP)+(blpkm*IFaf*(AF!AT49*(1-AT$2)-AF!$D49*(1-$D$2))+blpkmrtf*IFrtf*(RTF!AT49*(1-AT$4)-RTF!$D49*(1-$D$4)))*IF(WT="WTA",longWTA,longWTP))</f>
        <v>0</v>
      </c>
      <c r="AU49" s="91" t="s">
        <v>78</v>
      </c>
      <c r="AV49" s="91"/>
      <c r="AW49" s="91"/>
    </row>
    <row r="50" spans="1:49" x14ac:dyDescent="0.25">
      <c r="A50" s="91">
        <f>social_cost!A50</f>
        <v>560</v>
      </c>
      <c r="B50" s="94">
        <f>social_cost!B50</f>
        <v>3.3010432450200198</v>
      </c>
      <c r="C50" s="95">
        <f>social_cost!C50</f>
        <v>239.12</v>
      </c>
      <c r="D50" s="90">
        <f>(1/UIpct)*((blpkm*IFaf*(AF!D50*D$2-AF!$D50*$D$2)+blpkmrtf*IFrtf*(RTF!D50*D$4-RTF!$D50*$D$4))*IF(WT="WTA",shortWTA,shortWTP)+(blpkm*IFaf*(AF!D50*(1-D$2)-AF!$D50*(1-$D$2))+blpkmrtf*IFrtf*(RTF!D50*(1-D$4)-RTF!$D50*(1-$D$4)))*IF(WT="WTA",longWTA,longWTP))</f>
        <v>0</v>
      </c>
      <c r="E50" s="90">
        <f>(1/UIpct)*((blpkm*IFaf*(AF!E50*E$2-AF!$D50*$D$2)+blpkmrtf*IFrtf*(RTF!E50*E$4-RTF!$D50*$D$4))*IF(WT="WTA",shortWTA,shortWTP)+(blpkm*IFaf*(AF!E50*(1-E$2)-AF!$D50*(1-$D$2))+blpkmrtf*IFrtf*(RTF!E50*(1-E$4)-RTF!$D50*(1-$D$4)))*IF(WT="WTA",longWTA,longWTP))</f>
        <v>-0.69872691351516514</v>
      </c>
      <c r="F50" s="90">
        <f>(1/UIpct)*((blpkm*IFaf*(AF!F50*F$2-AF!$D50*$D$2)+blpkmrtf*IFrtf*(RTF!F50*F$4-RTF!$D50*$D$4))*IF(WT="WTA",shortWTA,shortWTP)+(blpkm*IFaf*(AF!F50*(1-F$2)-AF!$D50*(1-$D$2))+blpkmrtf*IFrtf*(RTF!F50*(1-F$4)-RTF!$D50*(1-$D$4)))*IF(WT="WTA",longWTA,longWTP))</f>
        <v>-1.3221096337669964</v>
      </c>
      <c r="G50" s="90">
        <f>(1/UIpct)*((blpkm*IFaf*(AF!G50*G$2-AF!$D50*$D$2)+blpkmrtf*IFrtf*(RTF!G50*G$4-RTF!$D50*$D$4))*IF(WT="WTA",shortWTA,shortWTP)+(blpkm*IFaf*(AF!G50*(1-G$2)-AF!$D50*(1-$D$2))+blpkmrtf*IFrtf*(RTF!G50*(1-G$4)-RTF!$D50*(1-$D$4)))*IF(WT="WTA",longWTA,longWTP))</f>
        <v>-1.8784941043925265</v>
      </c>
      <c r="H50" s="90">
        <f>(1/UIpct)*((blpkm*IFaf*(AF!H50*H$2-AF!$D50*$D$2)+blpkmrtf*IFrtf*(RTF!H50*H$4-RTF!$D50*$D$4))*IF(WT="WTA",shortWTA,shortWTP)+(blpkm*IFaf*(AF!H50*(1-H$2)-AF!$D50*(1-$D$2))+blpkmrtf*IFrtf*(RTF!H50*(1-H$4)-RTF!$D50*(1-$D$4)))*IF(WT="WTA",longWTA,longWTP))</f>
        <v>0.78272657459334749</v>
      </c>
      <c r="I50" s="90">
        <f>(1/UIpct)*((blpkm*IFaf*(AF!I50*I$2-AF!$D50*$D$2)+blpkmrtf*IFrtf*(RTF!I50*I$4-RTF!$D50*$D$4))*IF(WT="WTA",shortWTA,shortWTP)+(blpkm*IFaf*(AF!I50*(1-I$2)-AF!$D50*(1-$D$2))+blpkmrtf*IFrtf*(RTF!I50*(1-I$4)-RTF!$D50*(1-$D$4)))*IF(WT="WTA",longWTA,longWTP))</f>
        <v>1.6576882989331914</v>
      </c>
      <c r="J50" s="90">
        <f>(1/UIpct)*((blpkm*IFaf*(AF!J50*J$2-AF!$D50*$D$2)+blpkmrtf*IFrtf*(RTF!J50*J$4-RTF!$D50*$D$4))*IF(WT="WTA",shortWTA,shortWTP)+(blpkm*IFaf*(AF!J50*(1-J$2)-AF!$D50*(1-$D$2))+blpkmrtf*IFrtf*(RTF!J50*(1-J$4)-RTF!$D50*(1-$D$4)))*IF(WT="WTA",longWTA,longWTP))</f>
        <v>2.6312202719180493</v>
      </c>
      <c r="K50" s="90">
        <f>(1/UIpct)*((blpkm*IFaf*(AF!K50*K$2-AF!$D50*$D$2)+blpkmrtf*IFrtf*(RTF!K50*K$4-RTF!$D50*$D$4))*IF(WT="WTA",shortWTA,shortWTP)+(blpkm*IFaf*(AF!K50*(1-K$2)-AF!$D50*(1-$D$2))+blpkmrtf*IFrtf*(RTF!K50*(1-K$4)-RTF!$D50*(1-$D$4)))*IF(WT="WTA",longWTA,longWTP))</f>
        <v>-0.69872691351516514</v>
      </c>
      <c r="L50" s="90">
        <f>(1/UIpct)*((blpkm*IFaf*(AF!L50*L$2-AF!$D50*$D$2)+blpkmrtf*IFrtf*(RTF!L50*L$4-RTF!$D50*$D$4))*IF(WT="WTA",shortWTA,shortWTP)+(blpkm*IFaf*(AF!L50*(1-L$2)-AF!$D50*(1-$D$2))+blpkmrtf*IFrtf*(RTF!L50*(1-L$4)-RTF!$D50*(1-$D$4)))*IF(WT="WTA",longWTA,longWTP))</f>
        <v>-1.3221096337669964</v>
      </c>
      <c r="M50" s="90">
        <f>(1/UIpct)*((blpkm*IFaf*(AF!M50*M$2-AF!$D50*$D$2)+blpkmrtf*IFrtf*(RTF!M50*M$4-RTF!$D50*$D$4))*IF(WT="WTA",shortWTA,shortWTP)+(blpkm*IFaf*(AF!M50*(1-M$2)-AF!$D50*(1-$D$2))+blpkmrtf*IFrtf*(RTF!M50*(1-M$4)-RTF!$D50*(1-$D$4)))*IF(WT="WTA",longWTA,longWTP))</f>
        <v>-1.8784941043925265</v>
      </c>
      <c r="N50" s="90">
        <f>(1/UIpct)*((blpkm*IFaf*(AF!N50*N$2-AF!$D50*$D$2)+blpkmrtf*IFrtf*(RTF!N50*N$4-RTF!$D50*$D$4))*IF(WT="WTA",shortWTA,shortWTP)+(blpkm*IFaf*(AF!N50*(1-N$2)-AF!$D50*(1-$D$2))+blpkmrtf*IFrtf*(RTF!N50*(1-N$4)-RTF!$D50*(1-$D$4)))*IF(WT="WTA",longWTA,longWTP))</f>
        <v>0.78272657459334749</v>
      </c>
      <c r="O50" s="90">
        <f>(1/UIpct)*((blpkm*IFaf*(AF!O50*O$2-AF!$D50*$D$2)+blpkmrtf*IFrtf*(RTF!O50*O$4-RTF!$D50*$D$4))*IF(WT="WTA",shortWTA,shortWTP)+(blpkm*IFaf*(AF!O50*(1-O$2)-AF!$D50*(1-$D$2))+blpkmrtf*IFrtf*(RTF!O50*(1-O$4)-RTF!$D50*(1-$D$4)))*IF(WT="WTA",longWTA,longWTP))</f>
        <v>1.6576882989331914</v>
      </c>
      <c r="P50" s="90">
        <f>(1/UIpct)*((blpkm*IFaf*(AF!P50*P$2-AF!$D50*$D$2)+blpkmrtf*IFrtf*(RTF!P50*P$4-RTF!$D50*$D$4))*IF(WT="WTA",shortWTA,shortWTP)+(blpkm*IFaf*(AF!P50*(1-P$2)-AF!$D50*(1-$D$2))+blpkmrtf*IFrtf*(RTF!P50*(1-P$4)-RTF!$D50*(1-$D$4)))*IF(WT="WTA",longWTA,longWTP))</f>
        <v>0</v>
      </c>
      <c r="Q50" s="90">
        <f>(1/UIpct)*((blpkm*IFaf*(AF!Q50*Q$2-AF!$D50*$D$2)+blpkmrtf*IFrtf*(RTF!Q50*Q$4-RTF!$D50*$D$4))*IF(WT="WTA",shortWTA,shortWTP)+(blpkm*IFaf*(AF!Q50*(1-Q$2)-AF!$D50*(1-$D$2))+blpkmrtf*IFrtf*(RTF!Q50*(1-Q$4)-RTF!$D50*(1-$D$4)))*IF(WT="WTA",longWTA,longWTP))</f>
        <v>-0.69872691351516514</v>
      </c>
      <c r="R50" s="90">
        <f>(1/UIpct)*((blpkm*IFaf*(AF!R50*R$2-AF!$D50*$D$2)+blpkmrtf*IFrtf*(RTF!R50*R$4-RTF!$D50*$D$4))*IF(WT="WTA",shortWTA,shortWTP)+(blpkm*IFaf*(AF!R50*(1-R$2)-AF!$D50*(1-$D$2))+blpkmrtf*IFrtf*(RTF!R50*(1-R$4)-RTF!$D50*(1-$D$4)))*IF(WT="WTA",longWTA,longWTP))</f>
        <v>-1.3221096337669964</v>
      </c>
      <c r="S50" s="90">
        <f>(1/UIpct)*((blpkm*IFaf*(AF!S50*S$2-AF!$D50*$D$2)+blpkmrtf*IFrtf*(RTF!S50*S$4-RTF!$D50*$D$4))*IF(WT="WTA",shortWTA,shortWTP)+(blpkm*IFaf*(AF!S50*(1-S$2)-AF!$D50*(1-$D$2))+blpkmrtf*IFrtf*(RTF!S50*(1-S$4)-RTF!$D50*(1-$D$4)))*IF(WT="WTA",longWTA,longWTP))</f>
        <v>-1.8784941043925265</v>
      </c>
      <c r="T50" s="90">
        <f>(1/UIpct)*((blpkm*IFaf*(AF!T50*T$2-AF!$D50*$D$2)+blpkmrtf*IFrtf*(RTF!T50*T$4-RTF!$D50*$D$4))*IF(WT="WTA",shortWTA,shortWTP)+(blpkm*IFaf*(AF!T50*(1-T$2)-AF!$D50*(1-$D$2))+blpkmrtf*IFrtf*(RTF!T50*(1-T$4)-RTF!$D50*(1-$D$4)))*IF(WT="WTA",longWTA,longWTP))</f>
        <v>0.78272657459334749</v>
      </c>
      <c r="U50" s="90">
        <f>(1/UIpct)*((blpkm*IFaf*(AF!U50*U$2-AF!$D50*$D$2)+blpkmrtf*IFrtf*(RTF!U50*U$4-RTF!$D50*$D$4))*IF(WT="WTA",shortWTA,shortWTP)+(blpkm*IFaf*(AF!U50*(1-U$2)-AF!$D50*(1-$D$2))+blpkmrtf*IFrtf*(RTF!U50*(1-U$4)-RTF!$D50*(1-$D$4)))*IF(WT="WTA",longWTA,longWTP))</f>
        <v>1.6576882989331914</v>
      </c>
      <c r="V50" s="90">
        <f>(1/UIpct)*((blpkm*IFaf*(AF!V50*V$2-AF!$D50*$D$2)+blpkmrtf*IFrtf*(RTF!V50*V$4-RTF!$D50*$D$4))*IF(WT="WTA",shortWTA,shortWTP)+(blpkm*IFaf*(AF!V50*(1-V$2)-AF!$D50*(1-$D$2))+blpkmrtf*IFrtf*(RTF!V50*(1-V$4)-RTF!$D50*(1-$D$4)))*IF(WT="WTA",longWTA,longWTP))</f>
        <v>0</v>
      </c>
      <c r="W50" s="90">
        <f>(1/UIpct)*((blpkm*IFaf*(AF!W50*W$2-AF!$D50*$D$2)+blpkmrtf*IFrtf*(RTF!W50*W$4-RTF!$D50*$D$4))*IF(WT="WTA",shortWTA,shortWTP)+(blpkm*IFaf*(AF!W50*(1-W$2)-AF!$D50*(1-$D$2))+blpkmrtf*IFrtf*(RTF!W50*(1-W$4)-RTF!$D50*(1-$D$4)))*IF(WT="WTA",longWTA,longWTP))</f>
        <v>-0.69872691351516514</v>
      </c>
      <c r="X50" s="90">
        <f>(1/UIpct)*((blpkm*IFaf*(AF!X50*X$2-AF!$D50*$D$2)+blpkmrtf*IFrtf*(RTF!X50*X$4-RTF!$D50*$D$4))*IF(WT="WTA",shortWTA,shortWTP)+(blpkm*IFaf*(AF!X50*(1-X$2)-AF!$D50*(1-$D$2))+blpkmrtf*IFrtf*(RTF!X50*(1-X$4)-RTF!$D50*(1-$D$4)))*IF(WT="WTA",longWTA,longWTP))</f>
        <v>-1.3221096337669964</v>
      </c>
      <c r="Y50" s="90">
        <f>(1/UIpct)*((blpkm*IFaf*(AF!Y50*Y$2-AF!$D50*$D$2)+blpkmrtf*IFrtf*(RTF!Y50*Y$4-RTF!$D50*$D$4))*IF(WT="WTA",shortWTA,shortWTP)+(blpkm*IFaf*(AF!Y50*(1-Y$2)-AF!$D50*(1-$D$2))+blpkmrtf*IFrtf*(RTF!Y50*(1-Y$4)-RTF!$D50*(1-$D$4)))*IF(WT="WTA",longWTA,longWTP))</f>
        <v>-1.8784941043925265</v>
      </c>
      <c r="Z50" s="90">
        <f>(1/UIpct)*((blpkm*IFaf*(AF!Z50*Z$2-AF!$D50*$D$2)+blpkmrtf*IFrtf*(RTF!Z50*Z$4-RTF!$D50*$D$4))*IF(WT="WTA",shortWTA,shortWTP)+(blpkm*IFaf*(AF!Z50*(1-Z$2)-AF!$D50*(1-$D$2))+blpkmrtf*IFrtf*(RTF!Z50*(1-Z$4)-RTF!$D50*(1-$D$4)))*IF(WT="WTA",longWTA,longWTP))</f>
        <v>0.78272657459334749</v>
      </c>
      <c r="AA50" s="90">
        <f>(1/UIpct)*((blpkm*IFaf*(AF!AA50*AA$2-AF!$D50*$D$2)+blpkmrtf*IFrtf*(RTF!AA50*AA$4-RTF!$D50*$D$4))*IF(WT="WTA",shortWTA,shortWTP)+(blpkm*IFaf*(AF!AA50*(1-AA$2)-AF!$D50*(1-$D$2))+blpkmrtf*IFrtf*(RTF!AA50*(1-AA$4)-RTF!$D50*(1-$D$4)))*IF(WT="WTA",longWTA,longWTP))</f>
        <v>1.6576882989331914</v>
      </c>
      <c r="AB50" s="90">
        <f>(1/UIpct)*((blpkm*IFaf*(AF!AB50*AB$2-AF!$D50*$D$2)+blpkmrtf*IFrtf*(RTF!AB50*AB$4-RTF!$D50*$D$4))*IF(WT="WTA",shortWTA,shortWTP)+(blpkm*IFaf*(AF!AB50*(1-AB$2)-AF!$D50*(1-$D$2))+blpkmrtf*IFrtf*(RTF!AB50*(1-AB$4)-RTF!$D50*(1-$D$4)))*IF(WT="WTA",longWTA,longWTP))</f>
        <v>0</v>
      </c>
      <c r="AC50" s="90">
        <f>(1/UIpct)*((blpkm*IFaf*(AF!AC50*AC$2-AF!$D50*$D$2)+blpkmrtf*IFrtf*(RTF!AC50*AC$4-RTF!$D50*$D$4))*IF(WT="WTA",shortWTA,shortWTP)+(blpkm*IFaf*(AF!AC50*(1-AC$2)-AF!$D50*(1-$D$2))+blpkmrtf*IFrtf*(RTF!AC50*(1-AC$4)-RTF!$D50*(1-$D$4)))*IF(WT="WTA",longWTA,longWTP))</f>
        <v>-0.69872691351516514</v>
      </c>
      <c r="AD50" s="90">
        <f>(1/UIpct)*((blpkm*IFaf*(AF!AD50*AD$2-AF!$D50*$D$2)+blpkmrtf*IFrtf*(RTF!AD50*AD$4-RTF!$D50*$D$4))*IF(WT="WTA",shortWTA,shortWTP)+(blpkm*IFaf*(AF!AD50*(1-AD$2)-AF!$D50*(1-$D$2))+blpkmrtf*IFrtf*(RTF!AD50*(1-AD$4)-RTF!$D50*(1-$D$4)))*IF(WT="WTA",longWTA,longWTP))</f>
        <v>-1.3221096337669964</v>
      </c>
      <c r="AE50" s="90">
        <f>(1/UIpct)*((blpkm*IFaf*(AF!AE50*AE$2-AF!$D50*$D$2)+blpkmrtf*IFrtf*(RTF!AE50*AE$4-RTF!$D50*$D$4))*IF(WT="WTA",shortWTA,shortWTP)+(blpkm*IFaf*(AF!AE50*(1-AE$2)-AF!$D50*(1-$D$2))+blpkmrtf*IFrtf*(RTF!AE50*(1-AE$4)-RTF!$D50*(1-$D$4)))*IF(WT="WTA",longWTA,longWTP))</f>
        <v>-1.8784941043925265</v>
      </c>
      <c r="AF50" s="90">
        <f>(1/UIpct)*((blpkm*IFaf*(AF!AF50*AF$2-AF!$D50*$D$2)+blpkmrtf*IFrtf*(RTF!AF50*AF$4-RTF!$D50*$D$4))*IF(WT="WTA",shortWTA,shortWTP)+(blpkm*IFaf*(AF!AF50*(1-AF$2)-AF!$D50*(1-$D$2))+blpkmrtf*IFrtf*(RTF!AF50*(1-AF$4)-RTF!$D50*(1-$D$4)))*IF(WT="WTA",longWTA,longWTP))</f>
        <v>0.78272657459334749</v>
      </c>
      <c r="AG50" s="90">
        <f>(1/UIpct)*((blpkm*IFaf*(AF!AG50*AG$2-AF!$D50*$D$2)+blpkmrtf*IFrtf*(RTF!AG50*AG$4-RTF!$D50*$D$4))*IF(WT="WTA",shortWTA,shortWTP)+(blpkm*IFaf*(AF!AG50*(1-AG$2)-AF!$D50*(1-$D$2))+blpkmrtf*IFrtf*(RTF!AG50*(1-AG$4)-RTF!$D50*(1-$D$4)))*IF(WT="WTA",longWTA,longWTP))</f>
        <v>1.6576882989331914</v>
      </c>
      <c r="AH50" s="90">
        <f>(1/UIpct)*((blpkm*IFaf*(AF!AH50*AH$2-AF!$D50*$D$2)+blpkmrtf*IFrtf*(RTF!AH50*AH$4-RTF!$D50*$D$4))*IF(WT="WTA",shortWTA,shortWTP)+(blpkm*IFaf*(AF!AH50*(1-AH$2)-AF!$D50*(1-$D$2))+blpkmrtf*IFrtf*(RTF!AH50*(1-AH$4)-RTF!$D50*(1-$D$4)))*IF(WT="WTA",longWTA,longWTP))</f>
        <v>0</v>
      </c>
      <c r="AI50" s="90">
        <f>(1/UIpct)*((blpkm*IFaf*(AF!AI50*AI$2-AF!$D50*$D$2)+blpkmrtf*IFrtf*(RTF!AI50*AI$4-RTF!$D50*$D$4))*IF(WT="WTA",shortWTA,shortWTP)+(blpkm*IFaf*(AF!AI50*(1-AI$2)-AF!$D50*(1-$D$2))+blpkmrtf*IFrtf*(RTF!AI50*(1-AI$4)-RTF!$D50*(1-$D$4)))*IF(WT="WTA",longWTA,longWTP))</f>
        <v>-0.69872691351516514</v>
      </c>
      <c r="AJ50" s="90">
        <f>(1/UIpct)*((blpkm*IFaf*(AF!AJ50*AJ$2-AF!$D50*$D$2)+blpkmrtf*IFrtf*(RTF!AJ50*AJ$4-RTF!$D50*$D$4))*IF(WT="WTA",shortWTA,shortWTP)+(blpkm*IFaf*(AF!AJ50*(1-AJ$2)-AF!$D50*(1-$D$2))+blpkmrtf*IFrtf*(RTF!AJ50*(1-AJ$4)-RTF!$D50*(1-$D$4)))*IF(WT="WTA",longWTA,longWTP))</f>
        <v>-1.3221096337669964</v>
      </c>
      <c r="AK50" s="90">
        <f>(1/UIpct)*((blpkm*IFaf*(AF!AK50*AK$2-AF!$D50*$D$2)+blpkmrtf*IFrtf*(RTF!AK50*AK$4-RTF!$D50*$D$4))*IF(WT="WTA",shortWTA,shortWTP)+(blpkm*IFaf*(AF!AK50*(1-AK$2)-AF!$D50*(1-$D$2))+blpkmrtf*IFrtf*(RTF!AK50*(1-AK$4)-RTF!$D50*(1-$D$4)))*IF(WT="WTA",longWTA,longWTP))</f>
        <v>-1.8784941043925265</v>
      </c>
      <c r="AL50" s="90">
        <f>(1/UIpct)*((blpkm*IFaf*(AF!AL50*AL$2-AF!$D50*$D$2)+blpkmrtf*IFrtf*(RTF!AL50*AL$4-RTF!$D50*$D$4))*IF(WT="WTA",shortWTA,shortWTP)+(blpkm*IFaf*(AF!AL50*(1-AL$2)-AF!$D50*(1-$D$2))+blpkmrtf*IFrtf*(RTF!AL50*(1-AL$4)-RTF!$D50*(1-$D$4)))*IF(WT="WTA",longWTA,longWTP))</f>
        <v>0.78272657459334749</v>
      </c>
      <c r="AM50" s="90">
        <f>(1/UIpct)*((blpkm*IFaf*(AF!AM50*AM$2-AF!$D50*$D$2)+blpkmrtf*IFrtf*(RTF!AM50*AM$4-RTF!$D50*$D$4))*IF(WT="WTA",shortWTA,shortWTP)+(blpkm*IFaf*(AF!AM50*(1-AM$2)-AF!$D50*(1-$D$2))+blpkmrtf*IFrtf*(RTF!AM50*(1-AM$4)-RTF!$D50*(1-$D$4)))*IF(WT="WTA",longWTA,longWTP))</f>
        <v>1.6576882989331914</v>
      </c>
      <c r="AN50" s="90">
        <f>(1/UIpct)*((blpkm*IFaf*(AF!AN50*AN$2-AF!$D50*$D$2)+blpkmrtf*IFrtf*(RTF!AN50*AN$4-RTF!$D50*$D$4))*IF(WT="WTA",shortWTA,shortWTP)+(blpkm*IFaf*(AF!AN50*(1-AN$2)-AF!$D50*(1-$D$2))+blpkmrtf*IFrtf*(RTF!AN50*(1-AN$4)-RTF!$D50*(1-$D$4)))*IF(WT="WTA",longWTA,longWTP))</f>
        <v>0</v>
      </c>
      <c r="AO50" s="90">
        <f>(1/UIpct)*((blpkm*IFaf*(AF!AO50*AO$2-AF!$D50*$D$2)+blpkmrtf*IFrtf*(RTF!AO50*AO$4-RTF!$D50*$D$4))*IF(WT="WTA",shortWTA,shortWTP)+(blpkm*IFaf*(AF!AO50*(1-AO$2)-AF!$D50*(1-$D$2))+blpkmrtf*IFrtf*(RTF!AO50*(1-AO$4)-RTF!$D50*(1-$D$4)))*IF(WT="WTA",longWTA,longWTP))</f>
        <v>-0.69872691351516514</v>
      </c>
      <c r="AP50" s="90">
        <f>(1/UIpct)*((blpkm*IFaf*(AF!AP50*AP$2-AF!$D50*$D$2)+blpkmrtf*IFrtf*(RTF!AP50*AP$4-RTF!$D50*$D$4))*IF(WT="WTA",shortWTA,shortWTP)+(blpkm*IFaf*(AF!AP50*(1-AP$2)-AF!$D50*(1-$D$2))+blpkmrtf*IFrtf*(RTF!AP50*(1-AP$4)-RTF!$D50*(1-$D$4)))*IF(WT="WTA",longWTA,longWTP))</f>
        <v>-1.3221096337669964</v>
      </c>
      <c r="AQ50" s="90">
        <f>(1/UIpct)*((blpkm*IFaf*(AF!AQ50*AQ$2-AF!$D50*$D$2)+blpkmrtf*IFrtf*(RTF!AQ50*AQ$4-RTF!$D50*$D$4))*IF(WT="WTA",shortWTA,shortWTP)+(blpkm*IFaf*(AF!AQ50*(1-AQ$2)-AF!$D50*(1-$D$2))+blpkmrtf*IFrtf*(RTF!AQ50*(1-AQ$4)-RTF!$D50*(1-$D$4)))*IF(WT="WTA",longWTA,longWTP))</f>
        <v>-1.8784941043925265</v>
      </c>
      <c r="AR50" s="90">
        <f>(1/UIpct)*((blpkm*IFaf*(AF!AR50*AR$2-AF!$D50*$D$2)+blpkmrtf*IFrtf*(RTF!AR50*AR$4-RTF!$D50*$D$4))*IF(WT="WTA",shortWTA,shortWTP)+(blpkm*IFaf*(AF!AR50*(1-AR$2)-AF!$D50*(1-$D$2))+blpkmrtf*IFrtf*(RTF!AR50*(1-AR$4)-RTF!$D50*(1-$D$4)))*IF(WT="WTA",longWTA,longWTP))</f>
        <v>0.78272657459334749</v>
      </c>
      <c r="AS50" s="90">
        <f>(1/UIpct)*((blpkm*IFaf*(AF!AS50*AS$2-AF!$D50*$D$2)+blpkmrtf*IFrtf*(RTF!AS50*AS$4-RTF!$D50*$D$4))*IF(WT="WTA",shortWTA,shortWTP)+(blpkm*IFaf*(AF!AS50*(1-AS$2)-AF!$D50*(1-$D$2))+blpkmrtf*IFrtf*(RTF!AS50*(1-AS$4)-RTF!$D50*(1-$D$4)))*IF(WT="WTA",longWTA,longWTP))</f>
        <v>1.6576882989331914</v>
      </c>
      <c r="AT50" s="90">
        <f>(1/UIpct)*((blpkm*IFaf*(AF!AT50*AT$2-AF!$D50*$D$2)+blpkmrtf*IFrtf*(RTF!AT50*AT$4-RTF!$D50*$D$4))*IF(WT="WTA",shortWTA,shortWTP)+(blpkm*IFaf*(AF!AT50*(1-AT$2)-AF!$D50*(1-$D$2))+blpkmrtf*IFrtf*(RTF!AT50*(1-AT$4)-RTF!$D50*(1-$D$4)))*IF(WT="WTA",longWTA,longWTP))</f>
        <v>0</v>
      </c>
      <c r="AU50" s="91" t="s">
        <v>78</v>
      </c>
      <c r="AV50" s="91"/>
      <c r="AW50" s="91"/>
    </row>
    <row r="51" spans="1:49" x14ac:dyDescent="0.25">
      <c r="A51" s="91">
        <f>social_cost!A51</f>
        <v>600</v>
      </c>
      <c r="B51" s="94">
        <f>social_cost!B51</f>
        <v>359.17414895668247</v>
      </c>
      <c r="C51" s="95">
        <f>social_cost!C51</f>
        <v>274.5</v>
      </c>
      <c r="D51" s="90">
        <f>(1/UIpct)*((blpkm*IFaf*(AF!D51*D$2-AF!$D51*$D$2)+blpkmrtf*IFrtf*(RTF!D51*D$4-RTF!$D51*$D$4))*IF(WT="WTA",shortWTA,shortWTP)+(blpkm*IFaf*(AF!D51*(1-D$2)-AF!$D51*(1-$D$2))+blpkmrtf*IFrtf*(RTF!D51*(1-D$4)-RTF!$D51*(1-$D$4)))*IF(WT="WTA",longWTA,longWTP))</f>
        <v>0</v>
      </c>
      <c r="E51" s="90">
        <f>(1/UIpct)*((blpkm*IFaf*(AF!E51*E$2-AF!$D51*$D$2)+blpkmrtf*IFrtf*(RTF!E51*E$4-RTF!$D51*$D$4))*IF(WT="WTA",shortWTA,shortWTP)+(blpkm*IFaf*(AF!E51*(1-E$2)-AF!$D51*(1-$D$2))+blpkmrtf*IFrtf*(RTF!E51*(1-E$4)-RTF!$D51*(1-$D$4)))*IF(WT="WTA",longWTA,longWTP))</f>
        <v>-0.69872691351516514</v>
      </c>
      <c r="F51" s="90">
        <f>(1/UIpct)*((blpkm*IFaf*(AF!F51*F$2-AF!$D51*$D$2)+blpkmrtf*IFrtf*(RTF!F51*F$4-RTF!$D51*$D$4))*IF(WT="WTA",shortWTA,shortWTP)+(blpkm*IFaf*(AF!F51*(1-F$2)-AF!$D51*(1-$D$2))+blpkmrtf*IFrtf*(RTF!F51*(1-F$4)-RTF!$D51*(1-$D$4)))*IF(WT="WTA",longWTA,longWTP))</f>
        <v>-1.3221096337669964</v>
      </c>
      <c r="G51" s="90">
        <f>(1/UIpct)*((blpkm*IFaf*(AF!G51*G$2-AF!$D51*$D$2)+blpkmrtf*IFrtf*(RTF!G51*G$4-RTF!$D51*$D$4))*IF(WT="WTA",shortWTA,shortWTP)+(blpkm*IFaf*(AF!G51*(1-G$2)-AF!$D51*(1-$D$2))+blpkmrtf*IFrtf*(RTF!G51*(1-G$4)-RTF!$D51*(1-$D$4)))*IF(WT="WTA",longWTA,longWTP))</f>
        <v>-1.8784941043925265</v>
      </c>
      <c r="H51" s="90">
        <f>(1/UIpct)*((blpkm*IFaf*(AF!H51*H$2-AF!$D51*$D$2)+blpkmrtf*IFrtf*(RTF!H51*H$4-RTF!$D51*$D$4))*IF(WT="WTA",shortWTA,shortWTP)+(blpkm*IFaf*(AF!H51*(1-H$2)-AF!$D51*(1-$D$2))+blpkmrtf*IFrtf*(RTF!H51*(1-H$4)-RTF!$D51*(1-$D$4)))*IF(WT="WTA",longWTA,longWTP))</f>
        <v>0.78272657459334749</v>
      </c>
      <c r="I51" s="90">
        <f>(1/UIpct)*((blpkm*IFaf*(AF!I51*I$2-AF!$D51*$D$2)+blpkmrtf*IFrtf*(RTF!I51*I$4-RTF!$D51*$D$4))*IF(WT="WTA",shortWTA,shortWTP)+(blpkm*IFaf*(AF!I51*(1-I$2)-AF!$D51*(1-$D$2))+blpkmrtf*IFrtf*(RTF!I51*(1-I$4)-RTF!$D51*(1-$D$4)))*IF(WT="WTA",longWTA,longWTP))</f>
        <v>1.6576882989331914</v>
      </c>
      <c r="J51" s="90">
        <f>(1/UIpct)*((blpkm*IFaf*(AF!J51*J$2-AF!$D51*$D$2)+blpkmrtf*IFrtf*(RTF!J51*J$4-RTF!$D51*$D$4))*IF(WT="WTA",shortWTA,shortWTP)+(blpkm*IFaf*(AF!J51*(1-J$2)-AF!$D51*(1-$D$2))+blpkmrtf*IFrtf*(RTF!J51*(1-J$4)-RTF!$D51*(1-$D$4)))*IF(WT="WTA",longWTA,longWTP))</f>
        <v>2.6312202719180493</v>
      </c>
      <c r="K51" s="90">
        <f>(1/UIpct)*((blpkm*IFaf*(AF!K51*K$2-AF!$D51*$D$2)+blpkmrtf*IFrtf*(RTF!K51*K$4-RTF!$D51*$D$4))*IF(WT="WTA",shortWTA,shortWTP)+(blpkm*IFaf*(AF!K51*(1-K$2)-AF!$D51*(1-$D$2))+blpkmrtf*IFrtf*(RTF!K51*(1-K$4)-RTF!$D51*(1-$D$4)))*IF(WT="WTA",longWTA,longWTP))</f>
        <v>-0.69872691351516514</v>
      </c>
      <c r="L51" s="90">
        <f>(1/UIpct)*((blpkm*IFaf*(AF!L51*L$2-AF!$D51*$D$2)+blpkmrtf*IFrtf*(RTF!L51*L$4-RTF!$D51*$D$4))*IF(WT="WTA",shortWTA,shortWTP)+(blpkm*IFaf*(AF!L51*(1-L$2)-AF!$D51*(1-$D$2))+blpkmrtf*IFrtf*(RTF!L51*(1-L$4)-RTF!$D51*(1-$D$4)))*IF(WT="WTA",longWTA,longWTP))</f>
        <v>-1.3221096337669964</v>
      </c>
      <c r="M51" s="90">
        <f>(1/UIpct)*((blpkm*IFaf*(AF!M51*M$2-AF!$D51*$D$2)+blpkmrtf*IFrtf*(RTF!M51*M$4-RTF!$D51*$D$4))*IF(WT="WTA",shortWTA,shortWTP)+(blpkm*IFaf*(AF!M51*(1-M$2)-AF!$D51*(1-$D$2))+blpkmrtf*IFrtf*(RTF!M51*(1-M$4)-RTF!$D51*(1-$D$4)))*IF(WT="WTA",longWTA,longWTP))</f>
        <v>-1.8784941043925265</v>
      </c>
      <c r="N51" s="90">
        <f>(1/UIpct)*((blpkm*IFaf*(AF!N51*N$2-AF!$D51*$D$2)+blpkmrtf*IFrtf*(RTF!N51*N$4-RTF!$D51*$D$4))*IF(WT="WTA",shortWTA,shortWTP)+(blpkm*IFaf*(AF!N51*(1-N$2)-AF!$D51*(1-$D$2))+blpkmrtf*IFrtf*(RTF!N51*(1-N$4)-RTF!$D51*(1-$D$4)))*IF(WT="WTA",longWTA,longWTP))</f>
        <v>0.78272657459334749</v>
      </c>
      <c r="O51" s="90">
        <f>(1/UIpct)*((blpkm*IFaf*(AF!O51*O$2-AF!$D51*$D$2)+blpkmrtf*IFrtf*(RTF!O51*O$4-RTF!$D51*$D$4))*IF(WT="WTA",shortWTA,shortWTP)+(blpkm*IFaf*(AF!O51*(1-O$2)-AF!$D51*(1-$D$2))+blpkmrtf*IFrtf*(RTF!O51*(1-O$4)-RTF!$D51*(1-$D$4)))*IF(WT="WTA",longWTA,longWTP))</f>
        <v>1.6576882989331914</v>
      </c>
      <c r="P51" s="90">
        <f>(1/UIpct)*((blpkm*IFaf*(AF!P51*P$2-AF!$D51*$D$2)+blpkmrtf*IFrtf*(RTF!P51*P$4-RTF!$D51*$D$4))*IF(WT="WTA",shortWTA,shortWTP)+(blpkm*IFaf*(AF!P51*(1-P$2)-AF!$D51*(1-$D$2))+blpkmrtf*IFrtf*(RTF!P51*(1-P$4)-RTF!$D51*(1-$D$4)))*IF(WT="WTA",longWTA,longWTP))</f>
        <v>0</v>
      </c>
      <c r="Q51" s="90">
        <f>(1/UIpct)*((blpkm*IFaf*(AF!Q51*Q$2-AF!$D51*$D$2)+blpkmrtf*IFrtf*(RTF!Q51*Q$4-RTF!$D51*$D$4))*IF(WT="WTA",shortWTA,shortWTP)+(blpkm*IFaf*(AF!Q51*(1-Q$2)-AF!$D51*(1-$D$2))+blpkmrtf*IFrtf*(RTF!Q51*(1-Q$4)-RTF!$D51*(1-$D$4)))*IF(WT="WTA",longWTA,longWTP))</f>
        <v>-0.69872691351516514</v>
      </c>
      <c r="R51" s="90">
        <f>(1/UIpct)*((blpkm*IFaf*(AF!R51*R$2-AF!$D51*$D$2)+blpkmrtf*IFrtf*(RTF!R51*R$4-RTF!$D51*$D$4))*IF(WT="WTA",shortWTA,shortWTP)+(blpkm*IFaf*(AF!R51*(1-R$2)-AF!$D51*(1-$D$2))+blpkmrtf*IFrtf*(RTF!R51*(1-R$4)-RTF!$D51*(1-$D$4)))*IF(WT="WTA",longWTA,longWTP))</f>
        <v>-1.3221096337669964</v>
      </c>
      <c r="S51" s="90">
        <f>(1/UIpct)*((blpkm*IFaf*(AF!S51*S$2-AF!$D51*$D$2)+blpkmrtf*IFrtf*(RTF!S51*S$4-RTF!$D51*$D$4))*IF(WT="WTA",shortWTA,shortWTP)+(blpkm*IFaf*(AF!S51*(1-S$2)-AF!$D51*(1-$D$2))+blpkmrtf*IFrtf*(RTF!S51*(1-S$4)-RTF!$D51*(1-$D$4)))*IF(WT="WTA",longWTA,longWTP))</f>
        <v>-1.8784941043925265</v>
      </c>
      <c r="T51" s="90">
        <f>(1/UIpct)*((blpkm*IFaf*(AF!T51*T$2-AF!$D51*$D$2)+blpkmrtf*IFrtf*(RTF!T51*T$4-RTF!$D51*$D$4))*IF(WT="WTA",shortWTA,shortWTP)+(blpkm*IFaf*(AF!T51*(1-T$2)-AF!$D51*(1-$D$2))+blpkmrtf*IFrtf*(RTF!T51*(1-T$4)-RTF!$D51*(1-$D$4)))*IF(WT="WTA",longWTA,longWTP))</f>
        <v>0.78272657459334749</v>
      </c>
      <c r="U51" s="90">
        <f>(1/UIpct)*((blpkm*IFaf*(AF!U51*U$2-AF!$D51*$D$2)+blpkmrtf*IFrtf*(RTF!U51*U$4-RTF!$D51*$D$4))*IF(WT="WTA",shortWTA,shortWTP)+(blpkm*IFaf*(AF!U51*(1-U$2)-AF!$D51*(1-$D$2))+blpkmrtf*IFrtf*(RTF!U51*(1-U$4)-RTF!$D51*(1-$D$4)))*IF(WT="WTA",longWTA,longWTP))</f>
        <v>1.6576882989331914</v>
      </c>
      <c r="V51" s="90">
        <f>(1/UIpct)*((blpkm*IFaf*(AF!V51*V$2-AF!$D51*$D$2)+blpkmrtf*IFrtf*(RTF!V51*V$4-RTF!$D51*$D$4))*IF(WT="WTA",shortWTA,shortWTP)+(blpkm*IFaf*(AF!V51*(1-V$2)-AF!$D51*(1-$D$2))+blpkmrtf*IFrtf*(RTF!V51*(1-V$4)-RTF!$D51*(1-$D$4)))*IF(WT="WTA",longWTA,longWTP))</f>
        <v>0</v>
      </c>
      <c r="W51" s="90">
        <f>(1/UIpct)*((blpkm*IFaf*(AF!W51*W$2-AF!$D51*$D$2)+blpkmrtf*IFrtf*(RTF!W51*W$4-RTF!$D51*$D$4))*IF(WT="WTA",shortWTA,shortWTP)+(blpkm*IFaf*(AF!W51*(1-W$2)-AF!$D51*(1-$D$2))+blpkmrtf*IFrtf*(RTF!W51*(1-W$4)-RTF!$D51*(1-$D$4)))*IF(WT="WTA",longWTA,longWTP))</f>
        <v>-0.69872691351516514</v>
      </c>
      <c r="X51" s="90">
        <f>(1/UIpct)*((blpkm*IFaf*(AF!X51*X$2-AF!$D51*$D$2)+blpkmrtf*IFrtf*(RTF!X51*X$4-RTF!$D51*$D$4))*IF(WT="WTA",shortWTA,shortWTP)+(blpkm*IFaf*(AF!X51*(1-X$2)-AF!$D51*(1-$D$2))+blpkmrtf*IFrtf*(RTF!X51*(1-X$4)-RTF!$D51*(1-$D$4)))*IF(WT="WTA",longWTA,longWTP))</f>
        <v>-1.3221096337669964</v>
      </c>
      <c r="Y51" s="90">
        <f>(1/UIpct)*((blpkm*IFaf*(AF!Y51*Y$2-AF!$D51*$D$2)+blpkmrtf*IFrtf*(RTF!Y51*Y$4-RTF!$D51*$D$4))*IF(WT="WTA",shortWTA,shortWTP)+(blpkm*IFaf*(AF!Y51*(1-Y$2)-AF!$D51*(1-$D$2))+blpkmrtf*IFrtf*(RTF!Y51*(1-Y$4)-RTF!$D51*(1-$D$4)))*IF(WT="WTA",longWTA,longWTP))</f>
        <v>-1.8784941043925265</v>
      </c>
      <c r="Z51" s="90">
        <f>(1/UIpct)*((blpkm*IFaf*(AF!Z51*Z$2-AF!$D51*$D$2)+blpkmrtf*IFrtf*(RTF!Z51*Z$4-RTF!$D51*$D$4))*IF(WT="WTA",shortWTA,shortWTP)+(blpkm*IFaf*(AF!Z51*(1-Z$2)-AF!$D51*(1-$D$2))+blpkmrtf*IFrtf*(RTF!Z51*(1-Z$4)-RTF!$D51*(1-$D$4)))*IF(WT="WTA",longWTA,longWTP))</f>
        <v>0.78272657459334749</v>
      </c>
      <c r="AA51" s="90">
        <f>(1/UIpct)*((blpkm*IFaf*(AF!AA51*AA$2-AF!$D51*$D$2)+blpkmrtf*IFrtf*(RTF!AA51*AA$4-RTF!$D51*$D$4))*IF(WT="WTA",shortWTA,shortWTP)+(blpkm*IFaf*(AF!AA51*(1-AA$2)-AF!$D51*(1-$D$2))+blpkmrtf*IFrtf*(RTF!AA51*(1-AA$4)-RTF!$D51*(1-$D$4)))*IF(WT="WTA",longWTA,longWTP))</f>
        <v>1.6576882989331914</v>
      </c>
      <c r="AB51" s="90">
        <f>(1/UIpct)*((blpkm*IFaf*(AF!AB51*AB$2-AF!$D51*$D$2)+blpkmrtf*IFrtf*(RTF!AB51*AB$4-RTF!$D51*$D$4))*IF(WT="WTA",shortWTA,shortWTP)+(blpkm*IFaf*(AF!AB51*(1-AB$2)-AF!$D51*(1-$D$2))+blpkmrtf*IFrtf*(RTF!AB51*(1-AB$4)-RTF!$D51*(1-$D$4)))*IF(WT="WTA",longWTA,longWTP))</f>
        <v>0</v>
      </c>
      <c r="AC51" s="90">
        <f>(1/UIpct)*((blpkm*IFaf*(AF!AC51*AC$2-AF!$D51*$D$2)+blpkmrtf*IFrtf*(RTF!AC51*AC$4-RTF!$D51*$D$4))*IF(WT="WTA",shortWTA,shortWTP)+(blpkm*IFaf*(AF!AC51*(1-AC$2)-AF!$D51*(1-$D$2))+blpkmrtf*IFrtf*(RTF!AC51*(1-AC$4)-RTF!$D51*(1-$D$4)))*IF(WT="WTA",longWTA,longWTP))</f>
        <v>-0.69872691351516514</v>
      </c>
      <c r="AD51" s="90">
        <f>(1/UIpct)*((blpkm*IFaf*(AF!AD51*AD$2-AF!$D51*$D$2)+blpkmrtf*IFrtf*(RTF!AD51*AD$4-RTF!$D51*$D$4))*IF(WT="WTA",shortWTA,shortWTP)+(blpkm*IFaf*(AF!AD51*(1-AD$2)-AF!$D51*(1-$D$2))+blpkmrtf*IFrtf*(RTF!AD51*(1-AD$4)-RTF!$D51*(1-$D$4)))*IF(WT="WTA",longWTA,longWTP))</f>
        <v>-1.3221096337669964</v>
      </c>
      <c r="AE51" s="90">
        <f>(1/UIpct)*((blpkm*IFaf*(AF!AE51*AE$2-AF!$D51*$D$2)+blpkmrtf*IFrtf*(RTF!AE51*AE$4-RTF!$D51*$D$4))*IF(WT="WTA",shortWTA,shortWTP)+(blpkm*IFaf*(AF!AE51*(1-AE$2)-AF!$D51*(1-$D$2))+blpkmrtf*IFrtf*(RTF!AE51*(1-AE$4)-RTF!$D51*(1-$D$4)))*IF(WT="WTA",longWTA,longWTP))</f>
        <v>-1.8784941043925265</v>
      </c>
      <c r="AF51" s="90">
        <f>(1/UIpct)*((blpkm*IFaf*(AF!AF51*AF$2-AF!$D51*$D$2)+blpkmrtf*IFrtf*(RTF!AF51*AF$4-RTF!$D51*$D$4))*IF(WT="WTA",shortWTA,shortWTP)+(blpkm*IFaf*(AF!AF51*(1-AF$2)-AF!$D51*(1-$D$2))+blpkmrtf*IFrtf*(RTF!AF51*(1-AF$4)-RTF!$D51*(1-$D$4)))*IF(WT="WTA",longWTA,longWTP))</f>
        <v>0.78272657459334749</v>
      </c>
      <c r="AG51" s="90">
        <f>(1/UIpct)*((blpkm*IFaf*(AF!AG51*AG$2-AF!$D51*$D$2)+blpkmrtf*IFrtf*(RTF!AG51*AG$4-RTF!$D51*$D$4))*IF(WT="WTA",shortWTA,shortWTP)+(blpkm*IFaf*(AF!AG51*(1-AG$2)-AF!$D51*(1-$D$2))+blpkmrtf*IFrtf*(RTF!AG51*(1-AG$4)-RTF!$D51*(1-$D$4)))*IF(WT="WTA",longWTA,longWTP))</f>
        <v>1.6576882989331914</v>
      </c>
      <c r="AH51" s="90">
        <f>(1/UIpct)*((blpkm*IFaf*(AF!AH51*AH$2-AF!$D51*$D$2)+blpkmrtf*IFrtf*(RTF!AH51*AH$4-RTF!$D51*$D$4))*IF(WT="WTA",shortWTA,shortWTP)+(blpkm*IFaf*(AF!AH51*(1-AH$2)-AF!$D51*(1-$D$2))+blpkmrtf*IFrtf*(RTF!AH51*(1-AH$4)-RTF!$D51*(1-$D$4)))*IF(WT="WTA",longWTA,longWTP))</f>
        <v>0</v>
      </c>
      <c r="AI51" s="90">
        <f>(1/UIpct)*((blpkm*IFaf*(AF!AI51*AI$2-AF!$D51*$D$2)+blpkmrtf*IFrtf*(RTF!AI51*AI$4-RTF!$D51*$D$4))*IF(WT="WTA",shortWTA,shortWTP)+(blpkm*IFaf*(AF!AI51*(1-AI$2)-AF!$D51*(1-$D$2))+blpkmrtf*IFrtf*(RTF!AI51*(1-AI$4)-RTF!$D51*(1-$D$4)))*IF(WT="WTA",longWTA,longWTP))</f>
        <v>-0.69872691351516514</v>
      </c>
      <c r="AJ51" s="90">
        <f>(1/UIpct)*((blpkm*IFaf*(AF!AJ51*AJ$2-AF!$D51*$D$2)+blpkmrtf*IFrtf*(RTF!AJ51*AJ$4-RTF!$D51*$D$4))*IF(WT="WTA",shortWTA,shortWTP)+(blpkm*IFaf*(AF!AJ51*(1-AJ$2)-AF!$D51*(1-$D$2))+blpkmrtf*IFrtf*(RTF!AJ51*(1-AJ$4)-RTF!$D51*(1-$D$4)))*IF(WT="WTA",longWTA,longWTP))</f>
        <v>-1.3221096337669964</v>
      </c>
      <c r="AK51" s="90">
        <f>(1/UIpct)*((blpkm*IFaf*(AF!AK51*AK$2-AF!$D51*$D$2)+blpkmrtf*IFrtf*(RTF!AK51*AK$4-RTF!$D51*$D$4))*IF(WT="WTA",shortWTA,shortWTP)+(blpkm*IFaf*(AF!AK51*(1-AK$2)-AF!$D51*(1-$D$2))+blpkmrtf*IFrtf*(RTF!AK51*(1-AK$4)-RTF!$D51*(1-$D$4)))*IF(WT="WTA",longWTA,longWTP))</f>
        <v>-1.8784941043925265</v>
      </c>
      <c r="AL51" s="90">
        <f>(1/UIpct)*((blpkm*IFaf*(AF!AL51*AL$2-AF!$D51*$D$2)+blpkmrtf*IFrtf*(RTF!AL51*AL$4-RTF!$D51*$D$4))*IF(WT="WTA",shortWTA,shortWTP)+(blpkm*IFaf*(AF!AL51*(1-AL$2)-AF!$D51*(1-$D$2))+blpkmrtf*IFrtf*(RTF!AL51*(1-AL$4)-RTF!$D51*(1-$D$4)))*IF(WT="WTA",longWTA,longWTP))</f>
        <v>0.78272657459334749</v>
      </c>
      <c r="AM51" s="90">
        <f>(1/UIpct)*((blpkm*IFaf*(AF!AM51*AM$2-AF!$D51*$D$2)+blpkmrtf*IFrtf*(RTF!AM51*AM$4-RTF!$D51*$D$4))*IF(WT="WTA",shortWTA,shortWTP)+(blpkm*IFaf*(AF!AM51*(1-AM$2)-AF!$D51*(1-$D$2))+blpkmrtf*IFrtf*(RTF!AM51*(1-AM$4)-RTF!$D51*(1-$D$4)))*IF(WT="WTA",longWTA,longWTP))</f>
        <v>1.6576882989331914</v>
      </c>
      <c r="AN51" s="90">
        <f>(1/UIpct)*((blpkm*IFaf*(AF!AN51*AN$2-AF!$D51*$D$2)+blpkmrtf*IFrtf*(RTF!AN51*AN$4-RTF!$D51*$D$4))*IF(WT="WTA",shortWTA,shortWTP)+(blpkm*IFaf*(AF!AN51*(1-AN$2)-AF!$D51*(1-$D$2))+blpkmrtf*IFrtf*(RTF!AN51*(1-AN$4)-RTF!$D51*(1-$D$4)))*IF(WT="WTA",longWTA,longWTP))</f>
        <v>0</v>
      </c>
      <c r="AO51" s="90">
        <f>(1/UIpct)*((blpkm*IFaf*(AF!AO51*AO$2-AF!$D51*$D$2)+blpkmrtf*IFrtf*(RTF!AO51*AO$4-RTF!$D51*$D$4))*IF(WT="WTA",shortWTA,shortWTP)+(blpkm*IFaf*(AF!AO51*(1-AO$2)-AF!$D51*(1-$D$2))+blpkmrtf*IFrtf*(RTF!AO51*(1-AO$4)-RTF!$D51*(1-$D$4)))*IF(WT="WTA",longWTA,longWTP))</f>
        <v>-0.69872691351516514</v>
      </c>
      <c r="AP51" s="90">
        <f>(1/UIpct)*((blpkm*IFaf*(AF!AP51*AP$2-AF!$D51*$D$2)+blpkmrtf*IFrtf*(RTF!AP51*AP$4-RTF!$D51*$D$4))*IF(WT="WTA",shortWTA,shortWTP)+(blpkm*IFaf*(AF!AP51*(1-AP$2)-AF!$D51*(1-$D$2))+blpkmrtf*IFrtf*(RTF!AP51*(1-AP$4)-RTF!$D51*(1-$D$4)))*IF(WT="WTA",longWTA,longWTP))</f>
        <v>-1.3221096337669964</v>
      </c>
      <c r="AQ51" s="90">
        <f>(1/UIpct)*((blpkm*IFaf*(AF!AQ51*AQ$2-AF!$D51*$D$2)+blpkmrtf*IFrtf*(RTF!AQ51*AQ$4-RTF!$D51*$D$4))*IF(WT="WTA",shortWTA,shortWTP)+(blpkm*IFaf*(AF!AQ51*(1-AQ$2)-AF!$D51*(1-$D$2))+blpkmrtf*IFrtf*(RTF!AQ51*(1-AQ$4)-RTF!$D51*(1-$D$4)))*IF(WT="WTA",longWTA,longWTP))</f>
        <v>-1.8784941043925265</v>
      </c>
      <c r="AR51" s="90">
        <f>(1/UIpct)*((blpkm*IFaf*(AF!AR51*AR$2-AF!$D51*$D$2)+blpkmrtf*IFrtf*(RTF!AR51*AR$4-RTF!$D51*$D$4))*IF(WT="WTA",shortWTA,shortWTP)+(blpkm*IFaf*(AF!AR51*(1-AR$2)-AF!$D51*(1-$D$2))+blpkmrtf*IFrtf*(RTF!AR51*(1-AR$4)-RTF!$D51*(1-$D$4)))*IF(WT="WTA",longWTA,longWTP))</f>
        <v>0.78272657459334749</v>
      </c>
      <c r="AS51" s="90">
        <f>(1/UIpct)*((blpkm*IFaf*(AF!AS51*AS$2-AF!$D51*$D$2)+blpkmrtf*IFrtf*(RTF!AS51*AS$4-RTF!$D51*$D$4))*IF(WT="WTA",shortWTA,shortWTP)+(blpkm*IFaf*(AF!AS51*(1-AS$2)-AF!$D51*(1-$D$2))+blpkmrtf*IFrtf*(RTF!AS51*(1-AS$4)-RTF!$D51*(1-$D$4)))*IF(WT="WTA",longWTA,longWTP))</f>
        <v>1.6576882989331914</v>
      </c>
      <c r="AT51" s="90">
        <f>(1/UIpct)*((blpkm*IFaf*(AF!AT51*AT$2-AF!$D51*$D$2)+blpkmrtf*IFrtf*(RTF!AT51*AT$4-RTF!$D51*$D$4))*IF(WT="WTA",shortWTA,shortWTP)+(blpkm*IFaf*(AF!AT51*(1-AT$2)-AF!$D51*(1-$D$2))+blpkmrtf*IFrtf*(RTF!AT51*(1-AT$4)-RTF!$D51*(1-$D$4)))*IF(WT="WTA",longWTA,longWTP))</f>
        <v>0</v>
      </c>
      <c r="AU51" s="91" t="s">
        <v>78</v>
      </c>
      <c r="AV51" s="91"/>
      <c r="AW51" s="91"/>
    </row>
    <row r="52" spans="1:49" x14ac:dyDescent="0.25">
      <c r="A52" s="91">
        <f>social_cost!A52</f>
        <v>650</v>
      </c>
      <c r="B52" s="94">
        <f>social_cost!B52</f>
        <v>1.9154972410373798</v>
      </c>
      <c r="C52" s="95">
        <f>social_cost!C52</f>
        <v>322.15625</v>
      </c>
      <c r="D52" s="90">
        <f>(1/UIpct)*((blpkm*IFaf*(AF!D52*D$2-AF!$D52*$D$2)+blpkmrtf*IFrtf*(RTF!D52*D$4-RTF!$D52*$D$4))*IF(WT="WTA",shortWTA,shortWTP)+(blpkm*IFaf*(AF!D52*(1-D$2)-AF!$D52*(1-$D$2))+blpkmrtf*IFrtf*(RTF!D52*(1-D$4)-RTF!$D52*(1-$D$4)))*IF(WT="WTA",longWTA,longWTP))</f>
        <v>0</v>
      </c>
      <c r="E52" s="90">
        <f>(1/UIpct)*((blpkm*IFaf*(AF!E52*E$2-AF!$D52*$D$2)+blpkmrtf*IFrtf*(RTF!E52*E$4-RTF!$D52*$D$4))*IF(WT="WTA",shortWTA,shortWTP)+(blpkm*IFaf*(AF!E52*(1-E$2)-AF!$D52*(1-$D$2))+blpkmrtf*IFrtf*(RTF!E52*(1-E$4)-RTF!$D52*(1-$D$4)))*IF(WT="WTA",longWTA,longWTP))</f>
        <v>-0.69872691351516514</v>
      </c>
      <c r="F52" s="90">
        <f>(1/UIpct)*((blpkm*IFaf*(AF!F52*F$2-AF!$D52*$D$2)+blpkmrtf*IFrtf*(RTF!F52*F$4-RTF!$D52*$D$4))*IF(WT="WTA",shortWTA,shortWTP)+(blpkm*IFaf*(AF!F52*(1-F$2)-AF!$D52*(1-$D$2))+blpkmrtf*IFrtf*(RTF!F52*(1-F$4)-RTF!$D52*(1-$D$4)))*IF(WT="WTA",longWTA,longWTP))</f>
        <v>-1.3221096337669964</v>
      </c>
      <c r="G52" s="90">
        <f>(1/UIpct)*((blpkm*IFaf*(AF!G52*G$2-AF!$D52*$D$2)+blpkmrtf*IFrtf*(RTF!G52*G$4-RTF!$D52*$D$4))*IF(WT="WTA",shortWTA,shortWTP)+(blpkm*IFaf*(AF!G52*(1-G$2)-AF!$D52*(1-$D$2))+blpkmrtf*IFrtf*(RTF!G52*(1-G$4)-RTF!$D52*(1-$D$4)))*IF(WT="WTA",longWTA,longWTP))</f>
        <v>-1.8784941043925265</v>
      </c>
      <c r="H52" s="90">
        <f>(1/UIpct)*((blpkm*IFaf*(AF!H52*H$2-AF!$D52*$D$2)+blpkmrtf*IFrtf*(RTF!H52*H$4-RTF!$D52*$D$4))*IF(WT="WTA",shortWTA,shortWTP)+(blpkm*IFaf*(AF!H52*(1-H$2)-AF!$D52*(1-$D$2))+blpkmrtf*IFrtf*(RTF!H52*(1-H$4)-RTF!$D52*(1-$D$4)))*IF(WT="WTA",longWTA,longWTP))</f>
        <v>0.78272657459334749</v>
      </c>
      <c r="I52" s="90">
        <f>(1/UIpct)*((blpkm*IFaf*(AF!I52*I$2-AF!$D52*$D$2)+blpkmrtf*IFrtf*(RTF!I52*I$4-RTF!$D52*$D$4))*IF(WT="WTA",shortWTA,shortWTP)+(blpkm*IFaf*(AF!I52*(1-I$2)-AF!$D52*(1-$D$2))+blpkmrtf*IFrtf*(RTF!I52*(1-I$4)-RTF!$D52*(1-$D$4)))*IF(WT="WTA",longWTA,longWTP))</f>
        <v>1.6576882989331914</v>
      </c>
      <c r="J52" s="90">
        <f>(1/UIpct)*((blpkm*IFaf*(AF!J52*J$2-AF!$D52*$D$2)+blpkmrtf*IFrtf*(RTF!J52*J$4-RTF!$D52*$D$4))*IF(WT="WTA",shortWTA,shortWTP)+(blpkm*IFaf*(AF!J52*(1-J$2)-AF!$D52*(1-$D$2))+blpkmrtf*IFrtf*(RTF!J52*(1-J$4)-RTF!$D52*(1-$D$4)))*IF(WT="WTA",longWTA,longWTP))</f>
        <v>2.6312202719180493</v>
      </c>
      <c r="K52" s="90">
        <f>(1/UIpct)*((blpkm*IFaf*(AF!K52*K$2-AF!$D52*$D$2)+blpkmrtf*IFrtf*(RTF!K52*K$4-RTF!$D52*$D$4))*IF(WT="WTA",shortWTA,shortWTP)+(blpkm*IFaf*(AF!K52*(1-K$2)-AF!$D52*(1-$D$2))+blpkmrtf*IFrtf*(RTF!K52*(1-K$4)-RTF!$D52*(1-$D$4)))*IF(WT="WTA",longWTA,longWTP))</f>
        <v>-0.69872691351516514</v>
      </c>
      <c r="L52" s="90">
        <f>(1/UIpct)*((blpkm*IFaf*(AF!L52*L$2-AF!$D52*$D$2)+blpkmrtf*IFrtf*(RTF!L52*L$4-RTF!$D52*$D$4))*IF(WT="WTA",shortWTA,shortWTP)+(blpkm*IFaf*(AF!L52*(1-L$2)-AF!$D52*(1-$D$2))+blpkmrtf*IFrtf*(RTF!L52*(1-L$4)-RTF!$D52*(1-$D$4)))*IF(WT="WTA",longWTA,longWTP))</f>
        <v>-1.3221096337669964</v>
      </c>
      <c r="M52" s="90">
        <f>(1/UIpct)*((blpkm*IFaf*(AF!M52*M$2-AF!$D52*$D$2)+blpkmrtf*IFrtf*(RTF!M52*M$4-RTF!$D52*$D$4))*IF(WT="WTA",shortWTA,shortWTP)+(blpkm*IFaf*(AF!M52*(1-M$2)-AF!$D52*(1-$D$2))+blpkmrtf*IFrtf*(RTF!M52*(1-M$4)-RTF!$D52*(1-$D$4)))*IF(WT="WTA",longWTA,longWTP))</f>
        <v>-1.8784941043925265</v>
      </c>
      <c r="N52" s="90">
        <f>(1/UIpct)*((blpkm*IFaf*(AF!N52*N$2-AF!$D52*$D$2)+blpkmrtf*IFrtf*(RTF!N52*N$4-RTF!$D52*$D$4))*IF(WT="WTA",shortWTA,shortWTP)+(blpkm*IFaf*(AF!N52*(1-N$2)-AF!$D52*(1-$D$2))+blpkmrtf*IFrtf*(RTF!N52*(1-N$4)-RTF!$D52*(1-$D$4)))*IF(WT="WTA",longWTA,longWTP))</f>
        <v>0.78272657459334749</v>
      </c>
      <c r="O52" s="90">
        <f>(1/UIpct)*((blpkm*IFaf*(AF!O52*O$2-AF!$D52*$D$2)+blpkmrtf*IFrtf*(RTF!O52*O$4-RTF!$D52*$D$4))*IF(WT="WTA",shortWTA,shortWTP)+(blpkm*IFaf*(AF!O52*(1-O$2)-AF!$D52*(1-$D$2))+blpkmrtf*IFrtf*(RTF!O52*(1-O$4)-RTF!$D52*(1-$D$4)))*IF(WT="WTA",longWTA,longWTP))</f>
        <v>1.6576882989331914</v>
      </c>
      <c r="P52" s="90">
        <f>(1/UIpct)*((blpkm*IFaf*(AF!P52*P$2-AF!$D52*$D$2)+blpkmrtf*IFrtf*(RTF!P52*P$4-RTF!$D52*$D$4))*IF(WT="WTA",shortWTA,shortWTP)+(blpkm*IFaf*(AF!P52*(1-P$2)-AF!$D52*(1-$D$2))+blpkmrtf*IFrtf*(RTF!P52*(1-P$4)-RTF!$D52*(1-$D$4)))*IF(WT="WTA",longWTA,longWTP))</f>
        <v>0</v>
      </c>
      <c r="Q52" s="90">
        <f>(1/UIpct)*((blpkm*IFaf*(AF!Q52*Q$2-AF!$D52*$D$2)+blpkmrtf*IFrtf*(RTF!Q52*Q$4-RTF!$D52*$D$4))*IF(WT="WTA",shortWTA,shortWTP)+(blpkm*IFaf*(AF!Q52*(1-Q$2)-AF!$D52*(1-$D$2))+blpkmrtf*IFrtf*(RTF!Q52*(1-Q$4)-RTF!$D52*(1-$D$4)))*IF(WT="WTA",longWTA,longWTP))</f>
        <v>-0.69872691351516514</v>
      </c>
      <c r="R52" s="90">
        <f>(1/UIpct)*((blpkm*IFaf*(AF!R52*R$2-AF!$D52*$D$2)+blpkmrtf*IFrtf*(RTF!R52*R$4-RTF!$D52*$D$4))*IF(WT="WTA",shortWTA,shortWTP)+(blpkm*IFaf*(AF!R52*(1-R$2)-AF!$D52*(1-$D$2))+blpkmrtf*IFrtf*(RTF!R52*(1-R$4)-RTF!$D52*(1-$D$4)))*IF(WT="WTA",longWTA,longWTP))</f>
        <v>-1.3221096337669964</v>
      </c>
      <c r="S52" s="90">
        <f>(1/UIpct)*((blpkm*IFaf*(AF!S52*S$2-AF!$D52*$D$2)+blpkmrtf*IFrtf*(RTF!S52*S$4-RTF!$D52*$D$4))*IF(WT="WTA",shortWTA,shortWTP)+(blpkm*IFaf*(AF!S52*(1-S$2)-AF!$D52*(1-$D$2))+blpkmrtf*IFrtf*(RTF!S52*(1-S$4)-RTF!$D52*(1-$D$4)))*IF(WT="WTA",longWTA,longWTP))</f>
        <v>-1.8784941043925265</v>
      </c>
      <c r="T52" s="90">
        <f>(1/UIpct)*((blpkm*IFaf*(AF!T52*T$2-AF!$D52*$D$2)+blpkmrtf*IFrtf*(RTF!T52*T$4-RTF!$D52*$D$4))*IF(WT="WTA",shortWTA,shortWTP)+(blpkm*IFaf*(AF!T52*(1-T$2)-AF!$D52*(1-$D$2))+blpkmrtf*IFrtf*(RTF!T52*(1-T$4)-RTF!$D52*(1-$D$4)))*IF(WT="WTA",longWTA,longWTP))</f>
        <v>0.78272657459334749</v>
      </c>
      <c r="U52" s="90">
        <f>(1/UIpct)*((blpkm*IFaf*(AF!U52*U$2-AF!$D52*$D$2)+blpkmrtf*IFrtf*(RTF!U52*U$4-RTF!$D52*$D$4))*IF(WT="WTA",shortWTA,shortWTP)+(blpkm*IFaf*(AF!U52*(1-U$2)-AF!$D52*(1-$D$2))+blpkmrtf*IFrtf*(RTF!U52*(1-U$4)-RTF!$D52*(1-$D$4)))*IF(WT="WTA",longWTA,longWTP))</f>
        <v>1.6576882989331914</v>
      </c>
      <c r="V52" s="90">
        <f>(1/UIpct)*((blpkm*IFaf*(AF!V52*V$2-AF!$D52*$D$2)+blpkmrtf*IFrtf*(RTF!V52*V$4-RTF!$D52*$D$4))*IF(WT="WTA",shortWTA,shortWTP)+(blpkm*IFaf*(AF!V52*(1-V$2)-AF!$D52*(1-$D$2))+blpkmrtf*IFrtf*(RTF!V52*(1-V$4)-RTF!$D52*(1-$D$4)))*IF(WT="WTA",longWTA,longWTP))</f>
        <v>0</v>
      </c>
      <c r="W52" s="90">
        <f>(1/UIpct)*((blpkm*IFaf*(AF!W52*W$2-AF!$D52*$D$2)+blpkmrtf*IFrtf*(RTF!W52*W$4-RTF!$D52*$D$4))*IF(WT="WTA",shortWTA,shortWTP)+(blpkm*IFaf*(AF!W52*(1-W$2)-AF!$D52*(1-$D$2))+blpkmrtf*IFrtf*(RTF!W52*(1-W$4)-RTF!$D52*(1-$D$4)))*IF(WT="WTA",longWTA,longWTP))</f>
        <v>-0.69872691351516514</v>
      </c>
      <c r="X52" s="90">
        <f>(1/UIpct)*((blpkm*IFaf*(AF!X52*X$2-AF!$D52*$D$2)+blpkmrtf*IFrtf*(RTF!X52*X$4-RTF!$D52*$D$4))*IF(WT="WTA",shortWTA,shortWTP)+(blpkm*IFaf*(AF!X52*(1-X$2)-AF!$D52*(1-$D$2))+blpkmrtf*IFrtf*(RTF!X52*(1-X$4)-RTF!$D52*(1-$D$4)))*IF(WT="WTA",longWTA,longWTP))</f>
        <v>-1.3221096337669964</v>
      </c>
      <c r="Y52" s="90">
        <f>(1/UIpct)*((blpkm*IFaf*(AF!Y52*Y$2-AF!$D52*$D$2)+blpkmrtf*IFrtf*(RTF!Y52*Y$4-RTF!$D52*$D$4))*IF(WT="WTA",shortWTA,shortWTP)+(blpkm*IFaf*(AF!Y52*(1-Y$2)-AF!$D52*(1-$D$2))+blpkmrtf*IFrtf*(RTF!Y52*(1-Y$4)-RTF!$D52*(1-$D$4)))*IF(WT="WTA",longWTA,longWTP))</f>
        <v>-1.8784941043925265</v>
      </c>
      <c r="Z52" s="90">
        <f>(1/UIpct)*((blpkm*IFaf*(AF!Z52*Z$2-AF!$D52*$D$2)+blpkmrtf*IFrtf*(RTF!Z52*Z$4-RTF!$D52*$D$4))*IF(WT="WTA",shortWTA,shortWTP)+(blpkm*IFaf*(AF!Z52*(1-Z$2)-AF!$D52*(1-$D$2))+blpkmrtf*IFrtf*(RTF!Z52*(1-Z$4)-RTF!$D52*(1-$D$4)))*IF(WT="WTA",longWTA,longWTP))</f>
        <v>0.78272657459334749</v>
      </c>
      <c r="AA52" s="90">
        <f>(1/UIpct)*((blpkm*IFaf*(AF!AA52*AA$2-AF!$D52*$D$2)+blpkmrtf*IFrtf*(RTF!AA52*AA$4-RTF!$D52*$D$4))*IF(WT="WTA",shortWTA,shortWTP)+(blpkm*IFaf*(AF!AA52*(1-AA$2)-AF!$D52*(1-$D$2))+blpkmrtf*IFrtf*(RTF!AA52*(1-AA$4)-RTF!$D52*(1-$D$4)))*IF(WT="WTA",longWTA,longWTP))</f>
        <v>1.6576882989331914</v>
      </c>
      <c r="AB52" s="90">
        <f>(1/UIpct)*((blpkm*IFaf*(AF!AB52*AB$2-AF!$D52*$D$2)+blpkmrtf*IFrtf*(RTF!AB52*AB$4-RTF!$D52*$D$4))*IF(WT="WTA",shortWTA,shortWTP)+(blpkm*IFaf*(AF!AB52*(1-AB$2)-AF!$D52*(1-$D$2))+blpkmrtf*IFrtf*(RTF!AB52*(1-AB$4)-RTF!$D52*(1-$D$4)))*IF(WT="WTA",longWTA,longWTP))</f>
        <v>0</v>
      </c>
      <c r="AC52" s="90">
        <f>(1/UIpct)*((blpkm*IFaf*(AF!AC52*AC$2-AF!$D52*$D$2)+blpkmrtf*IFrtf*(RTF!AC52*AC$4-RTF!$D52*$D$4))*IF(WT="WTA",shortWTA,shortWTP)+(blpkm*IFaf*(AF!AC52*(1-AC$2)-AF!$D52*(1-$D$2))+blpkmrtf*IFrtf*(RTF!AC52*(1-AC$4)-RTF!$D52*(1-$D$4)))*IF(WT="WTA",longWTA,longWTP))</f>
        <v>-0.69872691351516514</v>
      </c>
      <c r="AD52" s="90">
        <f>(1/UIpct)*((blpkm*IFaf*(AF!AD52*AD$2-AF!$D52*$D$2)+blpkmrtf*IFrtf*(RTF!AD52*AD$4-RTF!$D52*$D$4))*IF(WT="WTA",shortWTA,shortWTP)+(blpkm*IFaf*(AF!AD52*(1-AD$2)-AF!$D52*(1-$D$2))+blpkmrtf*IFrtf*(RTF!AD52*(1-AD$4)-RTF!$D52*(1-$D$4)))*IF(WT="WTA",longWTA,longWTP))</f>
        <v>-1.3221096337669964</v>
      </c>
      <c r="AE52" s="90">
        <f>(1/UIpct)*((blpkm*IFaf*(AF!AE52*AE$2-AF!$D52*$D$2)+blpkmrtf*IFrtf*(RTF!AE52*AE$4-RTF!$D52*$D$4))*IF(WT="WTA",shortWTA,shortWTP)+(blpkm*IFaf*(AF!AE52*(1-AE$2)-AF!$D52*(1-$D$2))+blpkmrtf*IFrtf*(RTF!AE52*(1-AE$4)-RTF!$D52*(1-$D$4)))*IF(WT="WTA",longWTA,longWTP))</f>
        <v>-1.8784941043925265</v>
      </c>
      <c r="AF52" s="90">
        <f>(1/UIpct)*((blpkm*IFaf*(AF!AF52*AF$2-AF!$D52*$D$2)+blpkmrtf*IFrtf*(RTF!AF52*AF$4-RTF!$D52*$D$4))*IF(WT="WTA",shortWTA,shortWTP)+(blpkm*IFaf*(AF!AF52*(1-AF$2)-AF!$D52*(1-$D$2))+blpkmrtf*IFrtf*(RTF!AF52*(1-AF$4)-RTF!$D52*(1-$D$4)))*IF(WT="WTA",longWTA,longWTP))</f>
        <v>0.78272657459334749</v>
      </c>
      <c r="AG52" s="90">
        <f>(1/UIpct)*((blpkm*IFaf*(AF!AG52*AG$2-AF!$D52*$D$2)+blpkmrtf*IFrtf*(RTF!AG52*AG$4-RTF!$D52*$D$4))*IF(WT="WTA",shortWTA,shortWTP)+(blpkm*IFaf*(AF!AG52*(1-AG$2)-AF!$D52*(1-$D$2))+blpkmrtf*IFrtf*(RTF!AG52*(1-AG$4)-RTF!$D52*(1-$D$4)))*IF(WT="WTA",longWTA,longWTP))</f>
        <v>1.6576882989331914</v>
      </c>
      <c r="AH52" s="90">
        <f>(1/UIpct)*((blpkm*IFaf*(AF!AH52*AH$2-AF!$D52*$D$2)+blpkmrtf*IFrtf*(RTF!AH52*AH$4-RTF!$D52*$D$4))*IF(WT="WTA",shortWTA,shortWTP)+(blpkm*IFaf*(AF!AH52*(1-AH$2)-AF!$D52*(1-$D$2))+blpkmrtf*IFrtf*(RTF!AH52*(1-AH$4)-RTF!$D52*(1-$D$4)))*IF(WT="WTA",longWTA,longWTP))</f>
        <v>0</v>
      </c>
      <c r="AI52" s="90">
        <f>(1/UIpct)*((blpkm*IFaf*(AF!AI52*AI$2-AF!$D52*$D$2)+blpkmrtf*IFrtf*(RTF!AI52*AI$4-RTF!$D52*$D$4))*IF(WT="WTA",shortWTA,shortWTP)+(blpkm*IFaf*(AF!AI52*(1-AI$2)-AF!$D52*(1-$D$2))+blpkmrtf*IFrtf*(RTF!AI52*(1-AI$4)-RTF!$D52*(1-$D$4)))*IF(WT="WTA",longWTA,longWTP))</f>
        <v>-0.69872691351516514</v>
      </c>
      <c r="AJ52" s="90">
        <f>(1/UIpct)*((blpkm*IFaf*(AF!AJ52*AJ$2-AF!$D52*$D$2)+blpkmrtf*IFrtf*(RTF!AJ52*AJ$4-RTF!$D52*$D$4))*IF(WT="WTA",shortWTA,shortWTP)+(blpkm*IFaf*(AF!AJ52*(1-AJ$2)-AF!$D52*(1-$D$2))+blpkmrtf*IFrtf*(RTF!AJ52*(1-AJ$4)-RTF!$D52*(1-$D$4)))*IF(WT="WTA",longWTA,longWTP))</f>
        <v>-1.3221096337669964</v>
      </c>
      <c r="AK52" s="90">
        <f>(1/UIpct)*((blpkm*IFaf*(AF!AK52*AK$2-AF!$D52*$D$2)+blpkmrtf*IFrtf*(RTF!AK52*AK$4-RTF!$D52*$D$4))*IF(WT="WTA",shortWTA,shortWTP)+(blpkm*IFaf*(AF!AK52*(1-AK$2)-AF!$D52*(1-$D$2))+blpkmrtf*IFrtf*(RTF!AK52*(1-AK$4)-RTF!$D52*(1-$D$4)))*IF(WT="WTA",longWTA,longWTP))</f>
        <v>-1.8784941043925265</v>
      </c>
      <c r="AL52" s="90">
        <f>(1/UIpct)*((blpkm*IFaf*(AF!AL52*AL$2-AF!$D52*$D$2)+blpkmrtf*IFrtf*(RTF!AL52*AL$4-RTF!$D52*$D$4))*IF(WT="WTA",shortWTA,shortWTP)+(blpkm*IFaf*(AF!AL52*(1-AL$2)-AF!$D52*(1-$D$2))+blpkmrtf*IFrtf*(RTF!AL52*(1-AL$4)-RTF!$D52*(1-$D$4)))*IF(WT="WTA",longWTA,longWTP))</f>
        <v>0.78272657459334749</v>
      </c>
      <c r="AM52" s="90">
        <f>(1/UIpct)*((blpkm*IFaf*(AF!AM52*AM$2-AF!$D52*$D$2)+blpkmrtf*IFrtf*(RTF!AM52*AM$4-RTF!$D52*$D$4))*IF(WT="WTA",shortWTA,shortWTP)+(blpkm*IFaf*(AF!AM52*(1-AM$2)-AF!$D52*(1-$D$2))+blpkmrtf*IFrtf*(RTF!AM52*(1-AM$4)-RTF!$D52*(1-$D$4)))*IF(WT="WTA",longWTA,longWTP))</f>
        <v>1.6576882989331914</v>
      </c>
      <c r="AN52" s="90">
        <f>(1/UIpct)*((blpkm*IFaf*(AF!AN52*AN$2-AF!$D52*$D$2)+blpkmrtf*IFrtf*(RTF!AN52*AN$4-RTF!$D52*$D$4))*IF(WT="WTA",shortWTA,shortWTP)+(blpkm*IFaf*(AF!AN52*(1-AN$2)-AF!$D52*(1-$D$2))+blpkmrtf*IFrtf*(RTF!AN52*(1-AN$4)-RTF!$D52*(1-$D$4)))*IF(WT="WTA",longWTA,longWTP))</f>
        <v>0</v>
      </c>
      <c r="AO52" s="90">
        <f>(1/UIpct)*((blpkm*IFaf*(AF!AO52*AO$2-AF!$D52*$D$2)+blpkmrtf*IFrtf*(RTF!AO52*AO$4-RTF!$D52*$D$4))*IF(WT="WTA",shortWTA,shortWTP)+(blpkm*IFaf*(AF!AO52*(1-AO$2)-AF!$D52*(1-$D$2))+blpkmrtf*IFrtf*(RTF!AO52*(1-AO$4)-RTF!$D52*(1-$D$4)))*IF(WT="WTA",longWTA,longWTP))</f>
        <v>-0.69872691351516514</v>
      </c>
      <c r="AP52" s="90">
        <f>(1/UIpct)*((blpkm*IFaf*(AF!AP52*AP$2-AF!$D52*$D$2)+blpkmrtf*IFrtf*(RTF!AP52*AP$4-RTF!$D52*$D$4))*IF(WT="WTA",shortWTA,shortWTP)+(blpkm*IFaf*(AF!AP52*(1-AP$2)-AF!$D52*(1-$D$2))+blpkmrtf*IFrtf*(RTF!AP52*(1-AP$4)-RTF!$D52*(1-$D$4)))*IF(WT="WTA",longWTA,longWTP))</f>
        <v>-1.3221096337669964</v>
      </c>
      <c r="AQ52" s="90">
        <f>(1/UIpct)*((blpkm*IFaf*(AF!AQ52*AQ$2-AF!$D52*$D$2)+blpkmrtf*IFrtf*(RTF!AQ52*AQ$4-RTF!$D52*$D$4))*IF(WT="WTA",shortWTA,shortWTP)+(blpkm*IFaf*(AF!AQ52*(1-AQ$2)-AF!$D52*(1-$D$2))+blpkmrtf*IFrtf*(RTF!AQ52*(1-AQ$4)-RTF!$D52*(1-$D$4)))*IF(WT="WTA",longWTA,longWTP))</f>
        <v>-1.8784941043925265</v>
      </c>
      <c r="AR52" s="90">
        <f>(1/UIpct)*((blpkm*IFaf*(AF!AR52*AR$2-AF!$D52*$D$2)+blpkmrtf*IFrtf*(RTF!AR52*AR$4-RTF!$D52*$D$4))*IF(WT="WTA",shortWTA,shortWTP)+(blpkm*IFaf*(AF!AR52*(1-AR$2)-AF!$D52*(1-$D$2))+blpkmrtf*IFrtf*(RTF!AR52*(1-AR$4)-RTF!$D52*(1-$D$4)))*IF(WT="WTA",longWTA,longWTP))</f>
        <v>0.78272657459334749</v>
      </c>
      <c r="AS52" s="90">
        <f>(1/UIpct)*((blpkm*IFaf*(AF!AS52*AS$2-AF!$D52*$D$2)+blpkmrtf*IFrtf*(RTF!AS52*AS$4-RTF!$D52*$D$4))*IF(WT="WTA",shortWTA,shortWTP)+(blpkm*IFaf*(AF!AS52*(1-AS$2)-AF!$D52*(1-$D$2))+blpkmrtf*IFrtf*(RTF!AS52*(1-AS$4)-RTF!$D52*(1-$D$4)))*IF(WT="WTA",longWTA,longWTP))</f>
        <v>1.6576882989331914</v>
      </c>
      <c r="AT52" s="90">
        <f>(1/UIpct)*((blpkm*IFaf*(AF!AT52*AT$2-AF!$D52*$D$2)+blpkmrtf*IFrtf*(RTF!AT52*AT$4-RTF!$D52*$D$4))*IF(WT="WTA",shortWTA,shortWTP)+(blpkm*IFaf*(AF!AT52*(1-AT$2)-AF!$D52*(1-$D$2))+blpkmrtf*IFrtf*(RTF!AT52*(1-AT$4)-RTF!$D52*(1-$D$4)))*IF(WT="WTA",longWTA,longWTP))</f>
        <v>0</v>
      </c>
      <c r="AU52" s="91" t="s">
        <v>78</v>
      </c>
      <c r="AV52" s="91"/>
      <c r="AW52" s="91"/>
    </row>
    <row r="53" spans="1:49" x14ac:dyDescent="0.25">
      <c r="A53" s="91">
        <f>social_cost!A53</f>
        <v>660</v>
      </c>
      <c r="B53" s="94">
        <f>social_cost!B53</f>
        <v>0.22201482393029998</v>
      </c>
      <c r="C53" s="95">
        <f>social_cost!C53</f>
        <v>332.14499999999998</v>
      </c>
      <c r="D53" s="90">
        <f>(1/UIpct)*((blpkm*IFaf*(AF!D53*D$2-AF!$D53*$D$2)+blpkmrtf*IFrtf*(RTF!D53*D$4-RTF!$D53*$D$4))*IF(WT="WTA",shortWTA,shortWTP)+(blpkm*IFaf*(AF!D53*(1-D$2)-AF!$D53*(1-$D$2))+blpkmrtf*IFrtf*(RTF!D53*(1-D$4)-RTF!$D53*(1-$D$4)))*IF(WT="WTA",longWTA,longWTP))</f>
        <v>0</v>
      </c>
      <c r="E53" s="90">
        <f>(1/UIpct)*((blpkm*IFaf*(AF!E53*E$2-AF!$D53*$D$2)+blpkmrtf*IFrtf*(RTF!E53*E$4-RTF!$D53*$D$4))*IF(WT="WTA",shortWTA,shortWTP)+(blpkm*IFaf*(AF!E53*(1-E$2)-AF!$D53*(1-$D$2))+blpkmrtf*IFrtf*(RTF!E53*(1-E$4)-RTF!$D53*(1-$D$4)))*IF(WT="WTA",longWTA,longWTP))</f>
        <v>-0.69872691351516514</v>
      </c>
      <c r="F53" s="90">
        <f>(1/UIpct)*((blpkm*IFaf*(AF!F53*F$2-AF!$D53*$D$2)+blpkmrtf*IFrtf*(RTF!F53*F$4-RTF!$D53*$D$4))*IF(WT="WTA",shortWTA,shortWTP)+(blpkm*IFaf*(AF!F53*(1-F$2)-AF!$D53*(1-$D$2))+blpkmrtf*IFrtf*(RTF!F53*(1-F$4)-RTF!$D53*(1-$D$4)))*IF(WT="WTA",longWTA,longWTP))</f>
        <v>-1.3221096337669964</v>
      </c>
      <c r="G53" s="90">
        <f>(1/UIpct)*((blpkm*IFaf*(AF!G53*G$2-AF!$D53*$D$2)+blpkmrtf*IFrtf*(RTF!G53*G$4-RTF!$D53*$D$4))*IF(WT="WTA",shortWTA,shortWTP)+(blpkm*IFaf*(AF!G53*(1-G$2)-AF!$D53*(1-$D$2))+blpkmrtf*IFrtf*(RTF!G53*(1-G$4)-RTF!$D53*(1-$D$4)))*IF(WT="WTA",longWTA,longWTP))</f>
        <v>-1.8784941043925265</v>
      </c>
      <c r="H53" s="90">
        <f>(1/UIpct)*((blpkm*IFaf*(AF!H53*H$2-AF!$D53*$D$2)+blpkmrtf*IFrtf*(RTF!H53*H$4-RTF!$D53*$D$4))*IF(WT="WTA",shortWTA,shortWTP)+(blpkm*IFaf*(AF!H53*(1-H$2)-AF!$D53*(1-$D$2))+blpkmrtf*IFrtf*(RTF!H53*(1-H$4)-RTF!$D53*(1-$D$4)))*IF(WT="WTA",longWTA,longWTP))</f>
        <v>0.78272657459334749</v>
      </c>
      <c r="I53" s="90">
        <f>(1/UIpct)*((blpkm*IFaf*(AF!I53*I$2-AF!$D53*$D$2)+blpkmrtf*IFrtf*(RTF!I53*I$4-RTF!$D53*$D$4))*IF(WT="WTA",shortWTA,shortWTP)+(blpkm*IFaf*(AF!I53*(1-I$2)-AF!$D53*(1-$D$2))+blpkmrtf*IFrtf*(RTF!I53*(1-I$4)-RTF!$D53*(1-$D$4)))*IF(WT="WTA",longWTA,longWTP))</f>
        <v>1.6576882989331914</v>
      </c>
      <c r="J53" s="90">
        <f>(1/UIpct)*((blpkm*IFaf*(AF!J53*J$2-AF!$D53*$D$2)+blpkmrtf*IFrtf*(RTF!J53*J$4-RTF!$D53*$D$4))*IF(WT="WTA",shortWTA,shortWTP)+(blpkm*IFaf*(AF!J53*(1-J$2)-AF!$D53*(1-$D$2))+blpkmrtf*IFrtf*(RTF!J53*(1-J$4)-RTF!$D53*(1-$D$4)))*IF(WT="WTA",longWTA,longWTP))</f>
        <v>2.6312202719180493</v>
      </c>
      <c r="K53" s="90">
        <f>(1/UIpct)*((blpkm*IFaf*(AF!K53*K$2-AF!$D53*$D$2)+blpkmrtf*IFrtf*(RTF!K53*K$4-RTF!$D53*$D$4))*IF(WT="WTA",shortWTA,shortWTP)+(blpkm*IFaf*(AF!K53*(1-K$2)-AF!$D53*(1-$D$2))+blpkmrtf*IFrtf*(RTF!K53*(1-K$4)-RTF!$D53*(1-$D$4)))*IF(WT="WTA",longWTA,longWTP))</f>
        <v>-0.69872691351516514</v>
      </c>
      <c r="L53" s="90">
        <f>(1/UIpct)*((blpkm*IFaf*(AF!L53*L$2-AF!$D53*$D$2)+blpkmrtf*IFrtf*(RTF!L53*L$4-RTF!$D53*$D$4))*IF(WT="WTA",shortWTA,shortWTP)+(blpkm*IFaf*(AF!L53*(1-L$2)-AF!$D53*(1-$D$2))+blpkmrtf*IFrtf*(RTF!L53*(1-L$4)-RTF!$D53*(1-$D$4)))*IF(WT="WTA",longWTA,longWTP))</f>
        <v>-1.3221096337669964</v>
      </c>
      <c r="M53" s="90">
        <f>(1/UIpct)*((blpkm*IFaf*(AF!M53*M$2-AF!$D53*$D$2)+blpkmrtf*IFrtf*(RTF!M53*M$4-RTF!$D53*$D$4))*IF(WT="WTA",shortWTA,shortWTP)+(blpkm*IFaf*(AF!M53*(1-M$2)-AF!$D53*(1-$D$2))+blpkmrtf*IFrtf*(RTF!M53*(1-M$4)-RTF!$D53*(1-$D$4)))*IF(WT="WTA",longWTA,longWTP))</f>
        <v>-1.8784941043925265</v>
      </c>
      <c r="N53" s="90">
        <f>(1/UIpct)*((blpkm*IFaf*(AF!N53*N$2-AF!$D53*$D$2)+blpkmrtf*IFrtf*(RTF!N53*N$4-RTF!$D53*$D$4))*IF(WT="WTA",shortWTA,shortWTP)+(blpkm*IFaf*(AF!N53*(1-N$2)-AF!$D53*(1-$D$2))+blpkmrtf*IFrtf*(RTF!N53*(1-N$4)-RTF!$D53*(1-$D$4)))*IF(WT="WTA",longWTA,longWTP))</f>
        <v>0.78272657459334749</v>
      </c>
      <c r="O53" s="90">
        <f>(1/UIpct)*((blpkm*IFaf*(AF!O53*O$2-AF!$D53*$D$2)+blpkmrtf*IFrtf*(RTF!O53*O$4-RTF!$D53*$D$4))*IF(WT="WTA",shortWTA,shortWTP)+(blpkm*IFaf*(AF!O53*(1-O$2)-AF!$D53*(1-$D$2))+blpkmrtf*IFrtf*(RTF!O53*(1-O$4)-RTF!$D53*(1-$D$4)))*IF(WT="WTA",longWTA,longWTP))</f>
        <v>1.6576882989331914</v>
      </c>
      <c r="P53" s="90">
        <f>(1/UIpct)*((blpkm*IFaf*(AF!P53*P$2-AF!$D53*$D$2)+blpkmrtf*IFrtf*(RTF!P53*P$4-RTF!$D53*$D$4))*IF(WT="WTA",shortWTA,shortWTP)+(blpkm*IFaf*(AF!P53*(1-P$2)-AF!$D53*(1-$D$2))+blpkmrtf*IFrtf*(RTF!P53*(1-P$4)-RTF!$D53*(1-$D$4)))*IF(WT="WTA",longWTA,longWTP))</f>
        <v>0</v>
      </c>
      <c r="Q53" s="90">
        <f>(1/UIpct)*((blpkm*IFaf*(AF!Q53*Q$2-AF!$D53*$D$2)+blpkmrtf*IFrtf*(RTF!Q53*Q$4-RTF!$D53*$D$4))*IF(WT="WTA",shortWTA,shortWTP)+(blpkm*IFaf*(AF!Q53*(1-Q$2)-AF!$D53*(1-$D$2))+blpkmrtf*IFrtf*(RTF!Q53*(1-Q$4)-RTF!$D53*(1-$D$4)))*IF(WT="WTA",longWTA,longWTP))</f>
        <v>-0.69872691351516514</v>
      </c>
      <c r="R53" s="90">
        <f>(1/UIpct)*((blpkm*IFaf*(AF!R53*R$2-AF!$D53*$D$2)+blpkmrtf*IFrtf*(RTF!R53*R$4-RTF!$D53*$D$4))*IF(WT="WTA",shortWTA,shortWTP)+(blpkm*IFaf*(AF!R53*(1-R$2)-AF!$D53*(1-$D$2))+blpkmrtf*IFrtf*(RTF!R53*(1-R$4)-RTF!$D53*(1-$D$4)))*IF(WT="WTA",longWTA,longWTP))</f>
        <v>-1.3221096337669964</v>
      </c>
      <c r="S53" s="90">
        <f>(1/UIpct)*((blpkm*IFaf*(AF!S53*S$2-AF!$D53*$D$2)+blpkmrtf*IFrtf*(RTF!S53*S$4-RTF!$D53*$D$4))*IF(WT="WTA",shortWTA,shortWTP)+(blpkm*IFaf*(AF!S53*(1-S$2)-AF!$D53*(1-$D$2))+blpkmrtf*IFrtf*(RTF!S53*(1-S$4)-RTF!$D53*(1-$D$4)))*IF(WT="WTA",longWTA,longWTP))</f>
        <v>-1.8784941043925265</v>
      </c>
      <c r="T53" s="90">
        <f>(1/UIpct)*((blpkm*IFaf*(AF!T53*T$2-AF!$D53*$D$2)+blpkmrtf*IFrtf*(RTF!T53*T$4-RTF!$D53*$D$4))*IF(WT="WTA",shortWTA,shortWTP)+(blpkm*IFaf*(AF!T53*(1-T$2)-AF!$D53*(1-$D$2))+blpkmrtf*IFrtf*(RTF!T53*(1-T$4)-RTF!$D53*(1-$D$4)))*IF(WT="WTA",longWTA,longWTP))</f>
        <v>0.78272657459334749</v>
      </c>
      <c r="U53" s="90">
        <f>(1/UIpct)*((blpkm*IFaf*(AF!U53*U$2-AF!$D53*$D$2)+blpkmrtf*IFrtf*(RTF!U53*U$4-RTF!$D53*$D$4))*IF(WT="WTA",shortWTA,shortWTP)+(blpkm*IFaf*(AF!U53*(1-U$2)-AF!$D53*(1-$D$2))+blpkmrtf*IFrtf*(RTF!U53*(1-U$4)-RTF!$D53*(1-$D$4)))*IF(WT="WTA",longWTA,longWTP))</f>
        <v>1.6576882989331914</v>
      </c>
      <c r="V53" s="90">
        <f>(1/UIpct)*((blpkm*IFaf*(AF!V53*V$2-AF!$D53*$D$2)+blpkmrtf*IFrtf*(RTF!V53*V$4-RTF!$D53*$D$4))*IF(WT="WTA",shortWTA,shortWTP)+(blpkm*IFaf*(AF!V53*(1-V$2)-AF!$D53*(1-$D$2))+blpkmrtf*IFrtf*(RTF!V53*(1-V$4)-RTF!$D53*(1-$D$4)))*IF(WT="WTA",longWTA,longWTP))</f>
        <v>0</v>
      </c>
      <c r="W53" s="90">
        <f>(1/UIpct)*((blpkm*IFaf*(AF!W53*W$2-AF!$D53*$D$2)+blpkmrtf*IFrtf*(RTF!W53*W$4-RTF!$D53*$D$4))*IF(WT="WTA",shortWTA,shortWTP)+(blpkm*IFaf*(AF!W53*(1-W$2)-AF!$D53*(1-$D$2))+blpkmrtf*IFrtf*(RTF!W53*(1-W$4)-RTF!$D53*(1-$D$4)))*IF(WT="WTA",longWTA,longWTP))</f>
        <v>-0.69872691351516514</v>
      </c>
      <c r="X53" s="90">
        <f>(1/UIpct)*((blpkm*IFaf*(AF!X53*X$2-AF!$D53*$D$2)+blpkmrtf*IFrtf*(RTF!X53*X$4-RTF!$D53*$D$4))*IF(WT="WTA",shortWTA,shortWTP)+(blpkm*IFaf*(AF!X53*(1-X$2)-AF!$D53*(1-$D$2))+blpkmrtf*IFrtf*(RTF!X53*(1-X$4)-RTF!$D53*(1-$D$4)))*IF(WT="WTA",longWTA,longWTP))</f>
        <v>-1.3221096337669964</v>
      </c>
      <c r="Y53" s="90">
        <f>(1/UIpct)*((blpkm*IFaf*(AF!Y53*Y$2-AF!$D53*$D$2)+blpkmrtf*IFrtf*(RTF!Y53*Y$4-RTF!$D53*$D$4))*IF(WT="WTA",shortWTA,shortWTP)+(blpkm*IFaf*(AF!Y53*(1-Y$2)-AF!$D53*(1-$D$2))+blpkmrtf*IFrtf*(RTF!Y53*(1-Y$4)-RTF!$D53*(1-$D$4)))*IF(WT="WTA",longWTA,longWTP))</f>
        <v>-1.8784941043925265</v>
      </c>
      <c r="Z53" s="90">
        <f>(1/UIpct)*((blpkm*IFaf*(AF!Z53*Z$2-AF!$D53*$D$2)+blpkmrtf*IFrtf*(RTF!Z53*Z$4-RTF!$D53*$D$4))*IF(WT="WTA",shortWTA,shortWTP)+(blpkm*IFaf*(AF!Z53*(1-Z$2)-AF!$D53*(1-$D$2))+blpkmrtf*IFrtf*(RTF!Z53*(1-Z$4)-RTF!$D53*(1-$D$4)))*IF(WT="WTA",longWTA,longWTP))</f>
        <v>0.78272657459334749</v>
      </c>
      <c r="AA53" s="90">
        <f>(1/UIpct)*((blpkm*IFaf*(AF!AA53*AA$2-AF!$D53*$D$2)+blpkmrtf*IFrtf*(RTF!AA53*AA$4-RTF!$D53*$D$4))*IF(WT="WTA",shortWTA,shortWTP)+(blpkm*IFaf*(AF!AA53*(1-AA$2)-AF!$D53*(1-$D$2))+blpkmrtf*IFrtf*(RTF!AA53*(1-AA$4)-RTF!$D53*(1-$D$4)))*IF(WT="WTA",longWTA,longWTP))</f>
        <v>1.6576882989331914</v>
      </c>
      <c r="AB53" s="90">
        <f>(1/UIpct)*((blpkm*IFaf*(AF!AB53*AB$2-AF!$D53*$D$2)+blpkmrtf*IFrtf*(RTF!AB53*AB$4-RTF!$D53*$D$4))*IF(WT="WTA",shortWTA,shortWTP)+(blpkm*IFaf*(AF!AB53*(1-AB$2)-AF!$D53*(1-$D$2))+blpkmrtf*IFrtf*(RTF!AB53*(1-AB$4)-RTF!$D53*(1-$D$4)))*IF(WT="WTA",longWTA,longWTP))</f>
        <v>0</v>
      </c>
      <c r="AC53" s="90">
        <f>(1/UIpct)*((blpkm*IFaf*(AF!AC53*AC$2-AF!$D53*$D$2)+blpkmrtf*IFrtf*(RTF!AC53*AC$4-RTF!$D53*$D$4))*IF(WT="WTA",shortWTA,shortWTP)+(blpkm*IFaf*(AF!AC53*(1-AC$2)-AF!$D53*(1-$D$2))+blpkmrtf*IFrtf*(RTF!AC53*(1-AC$4)-RTF!$D53*(1-$D$4)))*IF(WT="WTA",longWTA,longWTP))</f>
        <v>-0.69872691351516514</v>
      </c>
      <c r="AD53" s="90">
        <f>(1/UIpct)*((blpkm*IFaf*(AF!AD53*AD$2-AF!$D53*$D$2)+blpkmrtf*IFrtf*(RTF!AD53*AD$4-RTF!$D53*$D$4))*IF(WT="WTA",shortWTA,shortWTP)+(blpkm*IFaf*(AF!AD53*(1-AD$2)-AF!$D53*(1-$D$2))+blpkmrtf*IFrtf*(RTF!AD53*(1-AD$4)-RTF!$D53*(1-$D$4)))*IF(WT="WTA",longWTA,longWTP))</f>
        <v>-1.3221096337669964</v>
      </c>
      <c r="AE53" s="90">
        <f>(1/UIpct)*((blpkm*IFaf*(AF!AE53*AE$2-AF!$D53*$D$2)+blpkmrtf*IFrtf*(RTF!AE53*AE$4-RTF!$D53*$D$4))*IF(WT="WTA",shortWTA,shortWTP)+(blpkm*IFaf*(AF!AE53*(1-AE$2)-AF!$D53*(1-$D$2))+blpkmrtf*IFrtf*(RTF!AE53*(1-AE$4)-RTF!$D53*(1-$D$4)))*IF(WT="WTA",longWTA,longWTP))</f>
        <v>-1.8784941043925265</v>
      </c>
      <c r="AF53" s="90">
        <f>(1/UIpct)*((blpkm*IFaf*(AF!AF53*AF$2-AF!$D53*$D$2)+blpkmrtf*IFrtf*(RTF!AF53*AF$4-RTF!$D53*$D$4))*IF(WT="WTA",shortWTA,shortWTP)+(blpkm*IFaf*(AF!AF53*(1-AF$2)-AF!$D53*(1-$D$2))+blpkmrtf*IFrtf*(RTF!AF53*(1-AF$4)-RTF!$D53*(1-$D$4)))*IF(WT="WTA",longWTA,longWTP))</f>
        <v>0.78272657459334749</v>
      </c>
      <c r="AG53" s="90">
        <f>(1/UIpct)*((blpkm*IFaf*(AF!AG53*AG$2-AF!$D53*$D$2)+blpkmrtf*IFrtf*(RTF!AG53*AG$4-RTF!$D53*$D$4))*IF(WT="WTA",shortWTA,shortWTP)+(blpkm*IFaf*(AF!AG53*(1-AG$2)-AF!$D53*(1-$D$2))+blpkmrtf*IFrtf*(RTF!AG53*(1-AG$4)-RTF!$D53*(1-$D$4)))*IF(WT="WTA",longWTA,longWTP))</f>
        <v>1.6576882989331914</v>
      </c>
      <c r="AH53" s="90">
        <f>(1/UIpct)*((blpkm*IFaf*(AF!AH53*AH$2-AF!$D53*$D$2)+blpkmrtf*IFrtf*(RTF!AH53*AH$4-RTF!$D53*$D$4))*IF(WT="WTA",shortWTA,shortWTP)+(blpkm*IFaf*(AF!AH53*(1-AH$2)-AF!$D53*(1-$D$2))+blpkmrtf*IFrtf*(RTF!AH53*(1-AH$4)-RTF!$D53*(1-$D$4)))*IF(WT="WTA",longWTA,longWTP))</f>
        <v>0</v>
      </c>
      <c r="AI53" s="90">
        <f>(1/UIpct)*((blpkm*IFaf*(AF!AI53*AI$2-AF!$D53*$D$2)+blpkmrtf*IFrtf*(RTF!AI53*AI$4-RTF!$D53*$D$4))*IF(WT="WTA",shortWTA,shortWTP)+(blpkm*IFaf*(AF!AI53*(1-AI$2)-AF!$D53*(1-$D$2))+blpkmrtf*IFrtf*(RTF!AI53*(1-AI$4)-RTF!$D53*(1-$D$4)))*IF(WT="WTA",longWTA,longWTP))</f>
        <v>-0.69872691351516514</v>
      </c>
      <c r="AJ53" s="90">
        <f>(1/UIpct)*((blpkm*IFaf*(AF!AJ53*AJ$2-AF!$D53*$D$2)+blpkmrtf*IFrtf*(RTF!AJ53*AJ$4-RTF!$D53*$D$4))*IF(WT="WTA",shortWTA,shortWTP)+(blpkm*IFaf*(AF!AJ53*(1-AJ$2)-AF!$D53*(1-$D$2))+blpkmrtf*IFrtf*(RTF!AJ53*(1-AJ$4)-RTF!$D53*(1-$D$4)))*IF(WT="WTA",longWTA,longWTP))</f>
        <v>-1.3221096337669964</v>
      </c>
      <c r="AK53" s="90">
        <f>(1/UIpct)*((blpkm*IFaf*(AF!AK53*AK$2-AF!$D53*$D$2)+blpkmrtf*IFrtf*(RTF!AK53*AK$4-RTF!$D53*$D$4))*IF(WT="WTA",shortWTA,shortWTP)+(blpkm*IFaf*(AF!AK53*(1-AK$2)-AF!$D53*(1-$D$2))+blpkmrtf*IFrtf*(RTF!AK53*(1-AK$4)-RTF!$D53*(1-$D$4)))*IF(WT="WTA",longWTA,longWTP))</f>
        <v>-1.8784941043925265</v>
      </c>
      <c r="AL53" s="90">
        <f>(1/UIpct)*((blpkm*IFaf*(AF!AL53*AL$2-AF!$D53*$D$2)+blpkmrtf*IFrtf*(RTF!AL53*AL$4-RTF!$D53*$D$4))*IF(WT="WTA",shortWTA,shortWTP)+(blpkm*IFaf*(AF!AL53*(1-AL$2)-AF!$D53*(1-$D$2))+blpkmrtf*IFrtf*(RTF!AL53*(1-AL$4)-RTF!$D53*(1-$D$4)))*IF(WT="WTA",longWTA,longWTP))</f>
        <v>0.78272657459334749</v>
      </c>
      <c r="AM53" s="90">
        <f>(1/UIpct)*((blpkm*IFaf*(AF!AM53*AM$2-AF!$D53*$D$2)+blpkmrtf*IFrtf*(RTF!AM53*AM$4-RTF!$D53*$D$4))*IF(WT="WTA",shortWTA,shortWTP)+(blpkm*IFaf*(AF!AM53*(1-AM$2)-AF!$D53*(1-$D$2))+blpkmrtf*IFrtf*(RTF!AM53*(1-AM$4)-RTF!$D53*(1-$D$4)))*IF(WT="WTA",longWTA,longWTP))</f>
        <v>1.6576882989331914</v>
      </c>
      <c r="AN53" s="90">
        <f>(1/UIpct)*((blpkm*IFaf*(AF!AN53*AN$2-AF!$D53*$D$2)+blpkmrtf*IFrtf*(RTF!AN53*AN$4-RTF!$D53*$D$4))*IF(WT="WTA",shortWTA,shortWTP)+(blpkm*IFaf*(AF!AN53*(1-AN$2)-AF!$D53*(1-$D$2))+blpkmrtf*IFrtf*(RTF!AN53*(1-AN$4)-RTF!$D53*(1-$D$4)))*IF(WT="WTA",longWTA,longWTP))</f>
        <v>0</v>
      </c>
      <c r="AO53" s="90">
        <f>(1/UIpct)*((blpkm*IFaf*(AF!AO53*AO$2-AF!$D53*$D$2)+blpkmrtf*IFrtf*(RTF!AO53*AO$4-RTF!$D53*$D$4))*IF(WT="WTA",shortWTA,shortWTP)+(blpkm*IFaf*(AF!AO53*(1-AO$2)-AF!$D53*(1-$D$2))+blpkmrtf*IFrtf*(RTF!AO53*(1-AO$4)-RTF!$D53*(1-$D$4)))*IF(WT="WTA",longWTA,longWTP))</f>
        <v>-0.69872691351516514</v>
      </c>
      <c r="AP53" s="90">
        <f>(1/UIpct)*((blpkm*IFaf*(AF!AP53*AP$2-AF!$D53*$D$2)+blpkmrtf*IFrtf*(RTF!AP53*AP$4-RTF!$D53*$D$4))*IF(WT="WTA",shortWTA,shortWTP)+(blpkm*IFaf*(AF!AP53*(1-AP$2)-AF!$D53*(1-$D$2))+blpkmrtf*IFrtf*(RTF!AP53*(1-AP$4)-RTF!$D53*(1-$D$4)))*IF(WT="WTA",longWTA,longWTP))</f>
        <v>-1.3221096337669964</v>
      </c>
      <c r="AQ53" s="90">
        <f>(1/UIpct)*((blpkm*IFaf*(AF!AQ53*AQ$2-AF!$D53*$D$2)+blpkmrtf*IFrtf*(RTF!AQ53*AQ$4-RTF!$D53*$D$4))*IF(WT="WTA",shortWTA,shortWTP)+(blpkm*IFaf*(AF!AQ53*(1-AQ$2)-AF!$D53*(1-$D$2))+blpkmrtf*IFrtf*(RTF!AQ53*(1-AQ$4)-RTF!$D53*(1-$D$4)))*IF(WT="WTA",longWTA,longWTP))</f>
        <v>-1.8784941043925265</v>
      </c>
      <c r="AR53" s="90">
        <f>(1/UIpct)*((blpkm*IFaf*(AF!AR53*AR$2-AF!$D53*$D$2)+blpkmrtf*IFrtf*(RTF!AR53*AR$4-RTF!$D53*$D$4))*IF(WT="WTA",shortWTA,shortWTP)+(blpkm*IFaf*(AF!AR53*(1-AR$2)-AF!$D53*(1-$D$2))+blpkmrtf*IFrtf*(RTF!AR53*(1-AR$4)-RTF!$D53*(1-$D$4)))*IF(WT="WTA",longWTA,longWTP))</f>
        <v>0.78272657459334749</v>
      </c>
      <c r="AS53" s="90">
        <f>(1/UIpct)*((blpkm*IFaf*(AF!AS53*AS$2-AF!$D53*$D$2)+blpkmrtf*IFrtf*(RTF!AS53*AS$4-RTF!$D53*$D$4))*IF(WT="WTA",shortWTA,shortWTP)+(blpkm*IFaf*(AF!AS53*(1-AS$2)-AF!$D53*(1-$D$2))+blpkmrtf*IFrtf*(RTF!AS53*(1-AS$4)-RTF!$D53*(1-$D$4)))*IF(WT="WTA",longWTA,longWTP))</f>
        <v>1.6576882989331914</v>
      </c>
      <c r="AT53" s="90">
        <f>(1/UIpct)*((blpkm*IFaf*(AF!AT53*AT$2-AF!$D53*$D$2)+blpkmrtf*IFrtf*(RTF!AT53*AT$4-RTF!$D53*$D$4))*IF(WT="WTA",shortWTA,shortWTP)+(blpkm*IFaf*(AF!AT53*(1-AT$2)-AF!$D53*(1-$D$2))+blpkmrtf*IFrtf*(RTF!AT53*(1-AT$4)-RTF!$D53*(1-$D$4)))*IF(WT="WTA",longWTA,longWTP))</f>
        <v>0</v>
      </c>
      <c r="AU53" s="91" t="s">
        <v>78</v>
      </c>
      <c r="AV53" s="91"/>
      <c r="AW53" s="91"/>
    </row>
    <row r="54" spans="1:49" x14ac:dyDescent="0.25">
      <c r="A54" s="91">
        <f>social_cost!A54</f>
        <v>675</v>
      </c>
      <c r="B54" s="94">
        <f>social_cost!B54</f>
        <v>0.12371070665449999</v>
      </c>
      <c r="C54" s="95">
        <f>social_cost!C54</f>
        <v>347.4140625</v>
      </c>
      <c r="D54" s="90">
        <f>(1/UIpct)*((blpkm*IFaf*(AF!D54*D$2-AF!$D54*$D$2)+blpkmrtf*IFrtf*(RTF!D54*D$4-RTF!$D54*$D$4))*IF(WT="WTA",shortWTA,shortWTP)+(blpkm*IFaf*(AF!D54*(1-D$2)-AF!$D54*(1-$D$2))+blpkmrtf*IFrtf*(RTF!D54*(1-D$4)-RTF!$D54*(1-$D$4)))*IF(WT="WTA",longWTA,longWTP))</f>
        <v>0</v>
      </c>
      <c r="E54" s="90">
        <f>(1/UIpct)*((blpkm*IFaf*(AF!E54*E$2-AF!$D54*$D$2)+blpkmrtf*IFrtf*(RTF!E54*E$4-RTF!$D54*$D$4))*IF(WT="WTA",shortWTA,shortWTP)+(blpkm*IFaf*(AF!E54*(1-E$2)-AF!$D54*(1-$D$2))+blpkmrtf*IFrtf*(RTF!E54*(1-E$4)-RTF!$D54*(1-$D$4)))*IF(WT="WTA",longWTA,longWTP))</f>
        <v>-0.69872691351516514</v>
      </c>
      <c r="F54" s="90">
        <f>(1/UIpct)*((blpkm*IFaf*(AF!F54*F$2-AF!$D54*$D$2)+blpkmrtf*IFrtf*(RTF!F54*F$4-RTF!$D54*$D$4))*IF(WT="WTA",shortWTA,shortWTP)+(blpkm*IFaf*(AF!F54*(1-F$2)-AF!$D54*(1-$D$2))+blpkmrtf*IFrtf*(RTF!F54*(1-F$4)-RTF!$D54*(1-$D$4)))*IF(WT="WTA",longWTA,longWTP))</f>
        <v>-1.3221096337669964</v>
      </c>
      <c r="G54" s="90">
        <f>(1/UIpct)*((blpkm*IFaf*(AF!G54*G$2-AF!$D54*$D$2)+blpkmrtf*IFrtf*(RTF!G54*G$4-RTF!$D54*$D$4))*IF(WT="WTA",shortWTA,shortWTP)+(blpkm*IFaf*(AF!G54*(1-G$2)-AF!$D54*(1-$D$2))+blpkmrtf*IFrtf*(RTF!G54*(1-G$4)-RTF!$D54*(1-$D$4)))*IF(WT="WTA",longWTA,longWTP))</f>
        <v>-1.8784941043925265</v>
      </c>
      <c r="H54" s="90">
        <f>(1/UIpct)*((blpkm*IFaf*(AF!H54*H$2-AF!$D54*$D$2)+blpkmrtf*IFrtf*(RTF!H54*H$4-RTF!$D54*$D$4))*IF(WT="WTA",shortWTA,shortWTP)+(blpkm*IFaf*(AF!H54*(1-H$2)-AF!$D54*(1-$D$2))+blpkmrtf*IFrtf*(RTF!H54*(1-H$4)-RTF!$D54*(1-$D$4)))*IF(WT="WTA",longWTA,longWTP))</f>
        <v>0.78272657459334749</v>
      </c>
      <c r="I54" s="90">
        <f>(1/UIpct)*((blpkm*IFaf*(AF!I54*I$2-AF!$D54*$D$2)+blpkmrtf*IFrtf*(RTF!I54*I$4-RTF!$D54*$D$4))*IF(WT="WTA",shortWTA,shortWTP)+(blpkm*IFaf*(AF!I54*(1-I$2)-AF!$D54*(1-$D$2))+blpkmrtf*IFrtf*(RTF!I54*(1-I$4)-RTF!$D54*(1-$D$4)))*IF(WT="WTA",longWTA,longWTP))</f>
        <v>1.6576882989331914</v>
      </c>
      <c r="J54" s="90">
        <f>(1/UIpct)*((blpkm*IFaf*(AF!J54*J$2-AF!$D54*$D$2)+blpkmrtf*IFrtf*(RTF!J54*J$4-RTF!$D54*$D$4))*IF(WT="WTA",shortWTA,shortWTP)+(blpkm*IFaf*(AF!J54*(1-J$2)-AF!$D54*(1-$D$2))+blpkmrtf*IFrtf*(RTF!J54*(1-J$4)-RTF!$D54*(1-$D$4)))*IF(WT="WTA",longWTA,longWTP))</f>
        <v>2.6312202719180493</v>
      </c>
      <c r="K54" s="90">
        <f>(1/UIpct)*((blpkm*IFaf*(AF!K54*K$2-AF!$D54*$D$2)+blpkmrtf*IFrtf*(RTF!K54*K$4-RTF!$D54*$D$4))*IF(WT="WTA",shortWTA,shortWTP)+(blpkm*IFaf*(AF!K54*(1-K$2)-AF!$D54*(1-$D$2))+blpkmrtf*IFrtf*(RTF!K54*(1-K$4)-RTF!$D54*(1-$D$4)))*IF(WT="WTA",longWTA,longWTP))</f>
        <v>-0.69872691351516514</v>
      </c>
      <c r="L54" s="90">
        <f>(1/UIpct)*((blpkm*IFaf*(AF!L54*L$2-AF!$D54*$D$2)+blpkmrtf*IFrtf*(RTF!L54*L$4-RTF!$D54*$D$4))*IF(WT="WTA",shortWTA,shortWTP)+(blpkm*IFaf*(AF!L54*(1-L$2)-AF!$D54*(1-$D$2))+blpkmrtf*IFrtf*(RTF!L54*(1-L$4)-RTF!$D54*(1-$D$4)))*IF(WT="WTA",longWTA,longWTP))</f>
        <v>-1.3221096337669964</v>
      </c>
      <c r="M54" s="90">
        <f>(1/UIpct)*((blpkm*IFaf*(AF!M54*M$2-AF!$D54*$D$2)+blpkmrtf*IFrtf*(RTF!M54*M$4-RTF!$D54*$D$4))*IF(WT="WTA",shortWTA,shortWTP)+(blpkm*IFaf*(AF!M54*(1-M$2)-AF!$D54*(1-$D$2))+blpkmrtf*IFrtf*(RTF!M54*(1-M$4)-RTF!$D54*(1-$D$4)))*IF(WT="WTA",longWTA,longWTP))</f>
        <v>-1.8784941043925265</v>
      </c>
      <c r="N54" s="90">
        <f>(1/UIpct)*((blpkm*IFaf*(AF!N54*N$2-AF!$D54*$D$2)+blpkmrtf*IFrtf*(RTF!N54*N$4-RTF!$D54*$D$4))*IF(WT="WTA",shortWTA,shortWTP)+(blpkm*IFaf*(AF!N54*(1-N$2)-AF!$D54*(1-$D$2))+blpkmrtf*IFrtf*(RTF!N54*(1-N$4)-RTF!$D54*(1-$D$4)))*IF(WT="WTA",longWTA,longWTP))</f>
        <v>0.78272657459334749</v>
      </c>
      <c r="O54" s="90">
        <f>(1/UIpct)*((blpkm*IFaf*(AF!O54*O$2-AF!$D54*$D$2)+blpkmrtf*IFrtf*(RTF!O54*O$4-RTF!$D54*$D$4))*IF(WT="WTA",shortWTA,shortWTP)+(blpkm*IFaf*(AF!O54*(1-O$2)-AF!$D54*(1-$D$2))+blpkmrtf*IFrtf*(RTF!O54*(1-O$4)-RTF!$D54*(1-$D$4)))*IF(WT="WTA",longWTA,longWTP))</f>
        <v>1.6576882989331914</v>
      </c>
      <c r="P54" s="90">
        <f>(1/UIpct)*((blpkm*IFaf*(AF!P54*P$2-AF!$D54*$D$2)+blpkmrtf*IFrtf*(RTF!P54*P$4-RTF!$D54*$D$4))*IF(WT="WTA",shortWTA,shortWTP)+(blpkm*IFaf*(AF!P54*(1-P$2)-AF!$D54*(1-$D$2))+blpkmrtf*IFrtf*(RTF!P54*(1-P$4)-RTF!$D54*(1-$D$4)))*IF(WT="WTA",longWTA,longWTP))</f>
        <v>0</v>
      </c>
      <c r="Q54" s="90">
        <f>(1/UIpct)*((blpkm*IFaf*(AF!Q54*Q$2-AF!$D54*$D$2)+blpkmrtf*IFrtf*(RTF!Q54*Q$4-RTF!$D54*$D$4))*IF(WT="WTA",shortWTA,shortWTP)+(blpkm*IFaf*(AF!Q54*(1-Q$2)-AF!$D54*(1-$D$2))+blpkmrtf*IFrtf*(RTF!Q54*(1-Q$4)-RTF!$D54*(1-$D$4)))*IF(WT="WTA",longWTA,longWTP))</f>
        <v>-0.69872691351516514</v>
      </c>
      <c r="R54" s="90">
        <f>(1/UIpct)*((blpkm*IFaf*(AF!R54*R$2-AF!$D54*$D$2)+blpkmrtf*IFrtf*(RTF!R54*R$4-RTF!$D54*$D$4))*IF(WT="WTA",shortWTA,shortWTP)+(blpkm*IFaf*(AF!R54*(1-R$2)-AF!$D54*(1-$D$2))+blpkmrtf*IFrtf*(RTF!R54*(1-R$4)-RTF!$D54*(1-$D$4)))*IF(WT="WTA",longWTA,longWTP))</f>
        <v>-1.3221096337669964</v>
      </c>
      <c r="S54" s="90">
        <f>(1/UIpct)*((blpkm*IFaf*(AF!S54*S$2-AF!$D54*$D$2)+blpkmrtf*IFrtf*(RTF!S54*S$4-RTF!$D54*$D$4))*IF(WT="WTA",shortWTA,shortWTP)+(blpkm*IFaf*(AF!S54*(1-S$2)-AF!$D54*(1-$D$2))+blpkmrtf*IFrtf*(RTF!S54*(1-S$4)-RTF!$D54*(1-$D$4)))*IF(WT="WTA",longWTA,longWTP))</f>
        <v>-1.8784941043925265</v>
      </c>
      <c r="T54" s="90">
        <f>(1/UIpct)*((blpkm*IFaf*(AF!T54*T$2-AF!$D54*$D$2)+blpkmrtf*IFrtf*(RTF!T54*T$4-RTF!$D54*$D$4))*IF(WT="WTA",shortWTA,shortWTP)+(blpkm*IFaf*(AF!T54*(1-T$2)-AF!$D54*(1-$D$2))+blpkmrtf*IFrtf*(RTF!T54*(1-T$4)-RTF!$D54*(1-$D$4)))*IF(WT="WTA",longWTA,longWTP))</f>
        <v>0.78272657459334749</v>
      </c>
      <c r="U54" s="90">
        <f>(1/UIpct)*((blpkm*IFaf*(AF!U54*U$2-AF!$D54*$D$2)+blpkmrtf*IFrtf*(RTF!U54*U$4-RTF!$D54*$D$4))*IF(WT="WTA",shortWTA,shortWTP)+(blpkm*IFaf*(AF!U54*(1-U$2)-AF!$D54*(1-$D$2))+blpkmrtf*IFrtf*(RTF!U54*(1-U$4)-RTF!$D54*(1-$D$4)))*IF(WT="WTA",longWTA,longWTP))</f>
        <v>1.6576882989331914</v>
      </c>
      <c r="V54" s="90">
        <f>(1/UIpct)*((blpkm*IFaf*(AF!V54*V$2-AF!$D54*$D$2)+blpkmrtf*IFrtf*(RTF!V54*V$4-RTF!$D54*$D$4))*IF(WT="WTA",shortWTA,shortWTP)+(blpkm*IFaf*(AF!V54*(1-V$2)-AF!$D54*(1-$D$2))+blpkmrtf*IFrtf*(RTF!V54*(1-V$4)-RTF!$D54*(1-$D$4)))*IF(WT="WTA",longWTA,longWTP))</f>
        <v>0</v>
      </c>
      <c r="W54" s="90">
        <f>(1/UIpct)*((blpkm*IFaf*(AF!W54*W$2-AF!$D54*$D$2)+blpkmrtf*IFrtf*(RTF!W54*W$4-RTF!$D54*$D$4))*IF(WT="WTA",shortWTA,shortWTP)+(blpkm*IFaf*(AF!W54*(1-W$2)-AF!$D54*(1-$D$2))+blpkmrtf*IFrtf*(RTF!W54*(1-W$4)-RTF!$D54*(1-$D$4)))*IF(WT="WTA",longWTA,longWTP))</f>
        <v>-0.69872691351516514</v>
      </c>
      <c r="X54" s="90">
        <f>(1/UIpct)*((blpkm*IFaf*(AF!X54*X$2-AF!$D54*$D$2)+blpkmrtf*IFrtf*(RTF!X54*X$4-RTF!$D54*$D$4))*IF(WT="WTA",shortWTA,shortWTP)+(blpkm*IFaf*(AF!X54*(1-X$2)-AF!$D54*(1-$D$2))+blpkmrtf*IFrtf*(RTF!X54*(1-X$4)-RTF!$D54*(1-$D$4)))*IF(WT="WTA",longWTA,longWTP))</f>
        <v>-1.3221096337669964</v>
      </c>
      <c r="Y54" s="90">
        <f>(1/UIpct)*((blpkm*IFaf*(AF!Y54*Y$2-AF!$D54*$D$2)+blpkmrtf*IFrtf*(RTF!Y54*Y$4-RTF!$D54*$D$4))*IF(WT="WTA",shortWTA,shortWTP)+(blpkm*IFaf*(AF!Y54*(1-Y$2)-AF!$D54*(1-$D$2))+blpkmrtf*IFrtf*(RTF!Y54*(1-Y$4)-RTF!$D54*(1-$D$4)))*IF(WT="WTA",longWTA,longWTP))</f>
        <v>-1.8784941043925265</v>
      </c>
      <c r="Z54" s="90">
        <f>(1/UIpct)*((blpkm*IFaf*(AF!Z54*Z$2-AF!$D54*$D$2)+blpkmrtf*IFrtf*(RTF!Z54*Z$4-RTF!$D54*$D$4))*IF(WT="WTA",shortWTA,shortWTP)+(blpkm*IFaf*(AF!Z54*(1-Z$2)-AF!$D54*(1-$D$2))+blpkmrtf*IFrtf*(RTF!Z54*(1-Z$4)-RTF!$D54*(1-$D$4)))*IF(WT="WTA",longWTA,longWTP))</f>
        <v>0.78272657459334749</v>
      </c>
      <c r="AA54" s="90">
        <f>(1/UIpct)*((blpkm*IFaf*(AF!AA54*AA$2-AF!$D54*$D$2)+blpkmrtf*IFrtf*(RTF!AA54*AA$4-RTF!$D54*$D$4))*IF(WT="WTA",shortWTA,shortWTP)+(blpkm*IFaf*(AF!AA54*(1-AA$2)-AF!$D54*(1-$D$2))+blpkmrtf*IFrtf*(RTF!AA54*(1-AA$4)-RTF!$D54*(1-$D$4)))*IF(WT="WTA",longWTA,longWTP))</f>
        <v>1.6576882989331914</v>
      </c>
      <c r="AB54" s="90">
        <f>(1/UIpct)*((blpkm*IFaf*(AF!AB54*AB$2-AF!$D54*$D$2)+blpkmrtf*IFrtf*(RTF!AB54*AB$4-RTF!$D54*$D$4))*IF(WT="WTA",shortWTA,shortWTP)+(blpkm*IFaf*(AF!AB54*(1-AB$2)-AF!$D54*(1-$D$2))+blpkmrtf*IFrtf*(RTF!AB54*(1-AB$4)-RTF!$D54*(1-$D$4)))*IF(WT="WTA",longWTA,longWTP))</f>
        <v>0</v>
      </c>
      <c r="AC54" s="90">
        <f>(1/UIpct)*((blpkm*IFaf*(AF!AC54*AC$2-AF!$D54*$D$2)+blpkmrtf*IFrtf*(RTF!AC54*AC$4-RTF!$D54*$D$4))*IF(WT="WTA",shortWTA,shortWTP)+(blpkm*IFaf*(AF!AC54*(1-AC$2)-AF!$D54*(1-$D$2))+blpkmrtf*IFrtf*(RTF!AC54*(1-AC$4)-RTF!$D54*(1-$D$4)))*IF(WT="WTA",longWTA,longWTP))</f>
        <v>-0.69872691351516514</v>
      </c>
      <c r="AD54" s="90">
        <f>(1/UIpct)*((blpkm*IFaf*(AF!AD54*AD$2-AF!$D54*$D$2)+blpkmrtf*IFrtf*(RTF!AD54*AD$4-RTF!$D54*$D$4))*IF(WT="WTA",shortWTA,shortWTP)+(blpkm*IFaf*(AF!AD54*(1-AD$2)-AF!$D54*(1-$D$2))+blpkmrtf*IFrtf*(RTF!AD54*(1-AD$4)-RTF!$D54*(1-$D$4)))*IF(WT="WTA",longWTA,longWTP))</f>
        <v>-1.3221096337669964</v>
      </c>
      <c r="AE54" s="90">
        <f>(1/UIpct)*((blpkm*IFaf*(AF!AE54*AE$2-AF!$D54*$D$2)+blpkmrtf*IFrtf*(RTF!AE54*AE$4-RTF!$D54*$D$4))*IF(WT="WTA",shortWTA,shortWTP)+(blpkm*IFaf*(AF!AE54*(1-AE$2)-AF!$D54*(1-$D$2))+blpkmrtf*IFrtf*(RTF!AE54*(1-AE$4)-RTF!$D54*(1-$D$4)))*IF(WT="WTA",longWTA,longWTP))</f>
        <v>-1.8784941043925265</v>
      </c>
      <c r="AF54" s="90">
        <f>(1/UIpct)*((blpkm*IFaf*(AF!AF54*AF$2-AF!$D54*$D$2)+blpkmrtf*IFrtf*(RTF!AF54*AF$4-RTF!$D54*$D$4))*IF(WT="WTA",shortWTA,shortWTP)+(blpkm*IFaf*(AF!AF54*(1-AF$2)-AF!$D54*(1-$D$2))+blpkmrtf*IFrtf*(RTF!AF54*(1-AF$4)-RTF!$D54*(1-$D$4)))*IF(WT="WTA",longWTA,longWTP))</f>
        <v>0.78272657459334749</v>
      </c>
      <c r="AG54" s="90">
        <f>(1/UIpct)*((blpkm*IFaf*(AF!AG54*AG$2-AF!$D54*$D$2)+blpkmrtf*IFrtf*(RTF!AG54*AG$4-RTF!$D54*$D$4))*IF(WT="WTA",shortWTA,shortWTP)+(blpkm*IFaf*(AF!AG54*(1-AG$2)-AF!$D54*(1-$D$2))+blpkmrtf*IFrtf*(RTF!AG54*(1-AG$4)-RTF!$D54*(1-$D$4)))*IF(WT="WTA",longWTA,longWTP))</f>
        <v>1.6576882989331914</v>
      </c>
      <c r="AH54" s="90">
        <f>(1/UIpct)*((blpkm*IFaf*(AF!AH54*AH$2-AF!$D54*$D$2)+blpkmrtf*IFrtf*(RTF!AH54*AH$4-RTF!$D54*$D$4))*IF(WT="WTA",shortWTA,shortWTP)+(blpkm*IFaf*(AF!AH54*(1-AH$2)-AF!$D54*(1-$D$2))+blpkmrtf*IFrtf*(RTF!AH54*(1-AH$4)-RTF!$D54*(1-$D$4)))*IF(WT="WTA",longWTA,longWTP))</f>
        <v>0</v>
      </c>
      <c r="AI54" s="90">
        <f>(1/UIpct)*((blpkm*IFaf*(AF!AI54*AI$2-AF!$D54*$D$2)+blpkmrtf*IFrtf*(RTF!AI54*AI$4-RTF!$D54*$D$4))*IF(WT="WTA",shortWTA,shortWTP)+(blpkm*IFaf*(AF!AI54*(1-AI$2)-AF!$D54*(1-$D$2))+blpkmrtf*IFrtf*(RTF!AI54*(1-AI$4)-RTF!$D54*(1-$D$4)))*IF(WT="WTA",longWTA,longWTP))</f>
        <v>-0.69872691351516514</v>
      </c>
      <c r="AJ54" s="90">
        <f>(1/UIpct)*((blpkm*IFaf*(AF!AJ54*AJ$2-AF!$D54*$D$2)+blpkmrtf*IFrtf*(RTF!AJ54*AJ$4-RTF!$D54*$D$4))*IF(WT="WTA",shortWTA,shortWTP)+(blpkm*IFaf*(AF!AJ54*(1-AJ$2)-AF!$D54*(1-$D$2))+blpkmrtf*IFrtf*(RTF!AJ54*(1-AJ$4)-RTF!$D54*(1-$D$4)))*IF(WT="WTA",longWTA,longWTP))</f>
        <v>-1.3221096337669964</v>
      </c>
      <c r="AK54" s="90">
        <f>(1/UIpct)*((blpkm*IFaf*(AF!AK54*AK$2-AF!$D54*$D$2)+blpkmrtf*IFrtf*(RTF!AK54*AK$4-RTF!$D54*$D$4))*IF(WT="WTA",shortWTA,shortWTP)+(blpkm*IFaf*(AF!AK54*(1-AK$2)-AF!$D54*(1-$D$2))+blpkmrtf*IFrtf*(RTF!AK54*(1-AK$4)-RTF!$D54*(1-$D$4)))*IF(WT="WTA",longWTA,longWTP))</f>
        <v>-1.8784941043925265</v>
      </c>
      <c r="AL54" s="90">
        <f>(1/UIpct)*((blpkm*IFaf*(AF!AL54*AL$2-AF!$D54*$D$2)+blpkmrtf*IFrtf*(RTF!AL54*AL$4-RTF!$D54*$D$4))*IF(WT="WTA",shortWTA,shortWTP)+(blpkm*IFaf*(AF!AL54*(1-AL$2)-AF!$D54*(1-$D$2))+blpkmrtf*IFrtf*(RTF!AL54*(1-AL$4)-RTF!$D54*(1-$D$4)))*IF(WT="WTA",longWTA,longWTP))</f>
        <v>0.78272657459334749</v>
      </c>
      <c r="AM54" s="90">
        <f>(1/UIpct)*((blpkm*IFaf*(AF!AM54*AM$2-AF!$D54*$D$2)+blpkmrtf*IFrtf*(RTF!AM54*AM$4-RTF!$D54*$D$4))*IF(WT="WTA",shortWTA,shortWTP)+(blpkm*IFaf*(AF!AM54*(1-AM$2)-AF!$D54*(1-$D$2))+blpkmrtf*IFrtf*(RTF!AM54*(1-AM$4)-RTF!$D54*(1-$D$4)))*IF(WT="WTA",longWTA,longWTP))</f>
        <v>1.6576882989331914</v>
      </c>
      <c r="AN54" s="90">
        <f>(1/UIpct)*((blpkm*IFaf*(AF!AN54*AN$2-AF!$D54*$D$2)+blpkmrtf*IFrtf*(RTF!AN54*AN$4-RTF!$D54*$D$4))*IF(WT="WTA",shortWTA,shortWTP)+(blpkm*IFaf*(AF!AN54*(1-AN$2)-AF!$D54*(1-$D$2))+blpkmrtf*IFrtf*(RTF!AN54*(1-AN$4)-RTF!$D54*(1-$D$4)))*IF(WT="WTA",longWTA,longWTP))</f>
        <v>0</v>
      </c>
      <c r="AO54" s="90">
        <f>(1/UIpct)*((blpkm*IFaf*(AF!AO54*AO$2-AF!$D54*$D$2)+blpkmrtf*IFrtf*(RTF!AO54*AO$4-RTF!$D54*$D$4))*IF(WT="WTA",shortWTA,shortWTP)+(blpkm*IFaf*(AF!AO54*(1-AO$2)-AF!$D54*(1-$D$2))+blpkmrtf*IFrtf*(RTF!AO54*(1-AO$4)-RTF!$D54*(1-$D$4)))*IF(WT="WTA",longWTA,longWTP))</f>
        <v>-0.69872691351516514</v>
      </c>
      <c r="AP54" s="90">
        <f>(1/UIpct)*((blpkm*IFaf*(AF!AP54*AP$2-AF!$D54*$D$2)+blpkmrtf*IFrtf*(RTF!AP54*AP$4-RTF!$D54*$D$4))*IF(WT="WTA",shortWTA,shortWTP)+(blpkm*IFaf*(AF!AP54*(1-AP$2)-AF!$D54*(1-$D$2))+blpkmrtf*IFrtf*(RTF!AP54*(1-AP$4)-RTF!$D54*(1-$D$4)))*IF(WT="WTA",longWTA,longWTP))</f>
        <v>-1.3221096337669964</v>
      </c>
      <c r="AQ54" s="90">
        <f>(1/UIpct)*((blpkm*IFaf*(AF!AQ54*AQ$2-AF!$D54*$D$2)+blpkmrtf*IFrtf*(RTF!AQ54*AQ$4-RTF!$D54*$D$4))*IF(WT="WTA",shortWTA,shortWTP)+(blpkm*IFaf*(AF!AQ54*(1-AQ$2)-AF!$D54*(1-$D$2))+blpkmrtf*IFrtf*(RTF!AQ54*(1-AQ$4)-RTF!$D54*(1-$D$4)))*IF(WT="WTA",longWTA,longWTP))</f>
        <v>-1.8784941043925265</v>
      </c>
      <c r="AR54" s="90">
        <f>(1/UIpct)*((blpkm*IFaf*(AF!AR54*AR$2-AF!$D54*$D$2)+blpkmrtf*IFrtf*(RTF!AR54*AR$4-RTF!$D54*$D$4))*IF(WT="WTA",shortWTA,shortWTP)+(blpkm*IFaf*(AF!AR54*(1-AR$2)-AF!$D54*(1-$D$2))+blpkmrtf*IFrtf*(RTF!AR54*(1-AR$4)-RTF!$D54*(1-$D$4)))*IF(WT="WTA",longWTA,longWTP))</f>
        <v>0.78272657459334749</v>
      </c>
      <c r="AS54" s="90">
        <f>(1/UIpct)*((blpkm*IFaf*(AF!AS54*AS$2-AF!$D54*$D$2)+blpkmrtf*IFrtf*(RTF!AS54*AS$4-RTF!$D54*$D$4))*IF(WT="WTA",shortWTA,shortWTP)+(blpkm*IFaf*(AF!AS54*(1-AS$2)-AF!$D54*(1-$D$2))+blpkmrtf*IFrtf*(RTF!AS54*(1-AS$4)-RTF!$D54*(1-$D$4)))*IF(WT="WTA",longWTA,longWTP))</f>
        <v>1.6576882989331914</v>
      </c>
      <c r="AT54" s="90">
        <f>(1/UIpct)*((blpkm*IFaf*(AF!AT54*AT$2-AF!$D54*$D$2)+blpkmrtf*IFrtf*(RTF!AT54*AT$4-RTF!$D54*$D$4))*IF(WT="WTA",shortWTA,shortWTP)+(blpkm*IFaf*(AF!AT54*(1-AT$2)-AF!$D54*(1-$D$2))+blpkmrtf*IFrtf*(RTF!AT54*(1-AT$4)-RTF!$D54*(1-$D$4)))*IF(WT="WTA",longWTA,longWTP))</f>
        <v>0</v>
      </c>
      <c r="AU54" s="91" t="s">
        <v>78</v>
      </c>
      <c r="AV54" s="91"/>
      <c r="AW54" s="91"/>
    </row>
    <row r="55" spans="1:49" x14ac:dyDescent="0.25">
      <c r="A55" s="91">
        <f>social_cost!A55</f>
        <v>750</v>
      </c>
      <c r="B55" s="94">
        <f>social_cost!B55</f>
        <v>231.60602215794427</v>
      </c>
      <c r="C55" s="95">
        <f>social_cost!C55</f>
        <v>428.90624999999994</v>
      </c>
      <c r="D55" s="90">
        <f>(1/UIpct)*((blpkm*IFaf*(AF!D55*D$2-AF!$D55*$D$2)+blpkmrtf*IFrtf*(RTF!D55*D$4-RTF!$D55*$D$4))*IF(WT="WTA",shortWTA,shortWTP)+(blpkm*IFaf*(AF!D55*(1-D$2)-AF!$D55*(1-$D$2))+blpkmrtf*IFrtf*(RTF!D55*(1-D$4)-RTF!$D55*(1-$D$4)))*IF(WT="WTA",longWTA,longWTP))</f>
        <v>0</v>
      </c>
      <c r="E55" s="90">
        <f>(1/UIpct)*((blpkm*IFaf*(AF!E55*E$2-AF!$D55*$D$2)+blpkmrtf*IFrtf*(RTF!E55*E$4-RTF!$D55*$D$4))*IF(WT="WTA",shortWTA,shortWTP)+(blpkm*IFaf*(AF!E55*(1-E$2)-AF!$D55*(1-$D$2))+blpkmrtf*IFrtf*(RTF!E55*(1-E$4)-RTF!$D55*(1-$D$4)))*IF(WT="WTA",longWTA,longWTP))</f>
        <v>-0.69872691351516514</v>
      </c>
      <c r="F55" s="90">
        <f>(1/UIpct)*((blpkm*IFaf*(AF!F55*F$2-AF!$D55*$D$2)+blpkmrtf*IFrtf*(RTF!F55*F$4-RTF!$D55*$D$4))*IF(WT="WTA",shortWTA,shortWTP)+(blpkm*IFaf*(AF!F55*(1-F$2)-AF!$D55*(1-$D$2))+blpkmrtf*IFrtf*(RTF!F55*(1-F$4)-RTF!$D55*(1-$D$4)))*IF(WT="WTA",longWTA,longWTP))</f>
        <v>-1.3221096337669964</v>
      </c>
      <c r="G55" s="90">
        <f>(1/UIpct)*((blpkm*IFaf*(AF!G55*G$2-AF!$D55*$D$2)+blpkmrtf*IFrtf*(RTF!G55*G$4-RTF!$D55*$D$4))*IF(WT="WTA",shortWTA,shortWTP)+(blpkm*IFaf*(AF!G55*(1-G$2)-AF!$D55*(1-$D$2))+blpkmrtf*IFrtf*(RTF!G55*(1-G$4)-RTF!$D55*(1-$D$4)))*IF(WT="WTA",longWTA,longWTP))</f>
        <v>-1.8784941043925265</v>
      </c>
      <c r="H55" s="90">
        <f>(1/UIpct)*((blpkm*IFaf*(AF!H55*H$2-AF!$D55*$D$2)+blpkmrtf*IFrtf*(RTF!H55*H$4-RTF!$D55*$D$4))*IF(WT="WTA",shortWTA,shortWTP)+(blpkm*IFaf*(AF!H55*(1-H$2)-AF!$D55*(1-$D$2))+blpkmrtf*IFrtf*(RTF!H55*(1-H$4)-RTF!$D55*(1-$D$4)))*IF(WT="WTA",longWTA,longWTP))</f>
        <v>0.78272657459334749</v>
      </c>
      <c r="I55" s="90">
        <f>(1/UIpct)*((blpkm*IFaf*(AF!I55*I$2-AF!$D55*$D$2)+blpkmrtf*IFrtf*(RTF!I55*I$4-RTF!$D55*$D$4))*IF(WT="WTA",shortWTA,shortWTP)+(blpkm*IFaf*(AF!I55*(1-I$2)-AF!$D55*(1-$D$2))+blpkmrtf*IFrtf*(RTF!I55*(1-I$4)-RTF!$D55*(1-$D$4)))*IF(WT="WTA",longWTA,longWTP))</f>
        <v>1.6576882989331914</v>
      </c>
      <c r="J55" s="90">
        <f>(1/UIpct)*((blpkm*IFaf*(AF!J55*J$2-AF!$D55*$D$2)+blpkmrtf*IFrtf*(RTF!J55*J$4-RTF!$D55*$D$4))*IF(WT="WTA",shortWTA,shortWTP)+(blpkm*IFaf*(AF!J55*(1-J$2)-AF!$D55*(1-$D$2))+blpkmrtf*IFrtf*(RTF!J55*(1-J$4)-RTF!$D55*(1-$D$4)))*IF(WT="WTA",longWTA,longWTP))</f>
        <v>2.6312202719180493</v>
      </c>
      <c r="K55" s="90">
        <f>(1/UIpct)*((blpkm*IFaf*(AF!K55*K$2-AF!$D55*$D$2)+blpkmrtf*IFrtf*(RTF!K55*K$4-RTF!$D55*$D$4))*IF(WT="WTA",shortWTA,shortWTP)+(blpkm*IFaf*(AF!K55*(1-K$2)-AF!$D55*(1-$D$2))+blpkmrtf*IFrtf*(RTF!K55*(1-K$4)-RTF!$D55*(1-$D$4)))*IF(WT="WTA",longWTA,longWTP))</f>
        <v>-0.69872691351516514</v>
      </c>
      <c r="L55" s="90">
        <f>(1/UIpct)*((blpkm*IFaf*(AF!L55*L$2-AF!$D55*$D$2)+blpkmrtf*IFrtf*(RTF!L55*L$4-RTF!$D55*$D$4))*IF(WT="WTA",shortWTA,shortWTP)+(blpkm*IFaf*(AF!L55*(1-L$2)-AF!$D55*(1-$D$2))+blpkmrtf*IFrtf*(RTF!L55*(1-L$4)-RTF!$D55*(1-$D$4)))*IF(WT="WTA",longWTA,longWTP))</f>
        <v>-1.3221096337669964</v>
      </c>
      <c r="M55" s="90">
        <f>(1/UIpct)*((blpkm*IFaf*(AF!M55*M$2-AF!$D55*$D$2)+blpkmrtf*IFrtf*(RTF!M55*M$4-RTF!$D55*$D$4))*IF(WT="WTA",shortWTA,shortWTP)+(blpkm*IFaf*(AF!M55*(1-M$2)-AF!$D55*(1-$D$2))+blpkmrtf*IFrtf*(RTF!M55*(1-M$4)-RTF!$D55*(1-$D$4)))*IF(WT="WTA",longWTA,longWTP))</f>
        <v>-1.8784941043925265</v>
      </c>
      <c r="N55" s="90">
        <f>(1/UIpct)*((blpkm*IFaf*(AF!N55*N$2-AF!$D55*$D$2)+blpkmrtf*IFrtf*(RTF!N55*N$4-RTF!$D55*$D$4))*IF(WT="WTA",shortWTA,shortWTP)+(blpkm*IFaf*(AF!N55*(1-N$2)-AF!$D55*(1-$D$2))+blpkmrtf*IFrtf*(RTF!N55*(1-N$4)-RTF!$D55*(1-$D$4)))*IF(WT="WTA",longWTA,longWTP))</f>
        <v>0.78272657459334749</v>
      </c>
      <c r="O55" s="90">
        <f>(1/UIpct)*((blpkm*IFaf*(AF!O55*O$2-AF!$D55*$D$2)+blpkmrtf*IFrtf*(RTF!O55*O$4-RTF!$D55*$D$4))*IF(WT="WTA",shortWTA,shortWTP)+(blpkm*IFaf*(AF!O55*(1-O$2)-AF!$D55*(1-$D$2))+blpkmrtf*IFrtf*(RTF!O55*(1-O$4)-RTF!$D55*(1-$D$4)))*IF(WT="WTA",longWTA,longWTP))</f>
        <v>1.6576882989331914</v>
      </c>
      <c r="P55" s="90">
        <f>(1/UIpct)*((blpkm*IFaf*(AF!P55*P$2-AF!$D55*$D$2)+blpkmrtf*IFrtf*(RTF!P55*P$4-RTF!$D55*$D$4))*IF(WT="WTA",shortWTA,shortWTP)+(blpkm*IFaf*(AF!P55*(1-P$2)-AF!$D55*(1-$D$2))+blpkmrtf*IFrtf*(RTF!P55*(1-P$4)-RTF!$D55*(1-$D$4)))*IF(WT="WTA",longWTA,longWTP))</f>
        <v>0</v>
      </c>
      <c r="Q55" s="90">
        <f>(1/UIpct)*((blpkm*IFaf*(AF!Q55*Q$2-AF!$D55*$D$2)+blpkmrtf*IFrtf*(RTF!Q55*Q$4-RTF!$D55*$D$4))*IF(WT="WTA",shortWTA,shortWTP)+(blpkm*IFaf*(AF!Q55*(1-Q$2)-AF!$D55*(1-$D$2))+blpkmrtf*IFrtf*(RTF!Q55*(1-Q$4)-RTF!$D55*(1-$D$4)))*IF(WT="WTA",longWTA,longWTP))</f>
        <v>-0.69872691351516514</v>
      </c>
      <c r="R55" s="90">
        <f>(1/UIpct)*((blpkm*IFaf*(AF!R55*R$2-AF!$D55*$D$2)+blpkmrtf*IFrtf*(RTF!R55*R$4-RTF!$D55*$D$4))*IF(WT="WTA",shortWTA,shortWTP)+(blpkm*IFaf*(AF!R55*(1-R$2)-AF!$D55*(1-$D$2))+blpkmrtf*IFrtf*(RTF!R55*(1-R$4)-RTF!$D55*(1-$D$4)))*IF(WT="WTA",longWTA,longWTP))</f>
        <v>-1.3221096337669964</v>
      </c>
      <c r="S55" s="90">
        <f>(1/UIpct)*((blpkm*IFaf*(AF!S55*S$2-AF!$D55*$D$2)+blpkmrtf*IFrtf*(RTF!S55*S$4-RTF!$D55*$D$4))*IF(WT="WTA",shortWTA,shortWTP)+(blpkm*IFaf*(AF!S55*(1-S$2)-AF!$D55*(1-$D$2))+blpkmrtf*IFrtf*(RTF!S55*(1-S$4)-RTF!$D55*(1-$D$4)))*IF(WT="WTA",longWTA,longWTP))</f>
        <v>-1.8784941043925265</v>
      </c>
      <c r="T55" s="90">
        <f>(1/UIpct)*((blpkm*IFaf*(AF!T55*T$2-AF!$D55*$D$2)+blpkmrtf*IFrtf*(RTF!T55*T$4-RTF!$D55*$D$4))*IF(WT="WTA",shortWTA,shortWTP)+(blpkm*IFaf*(AF!T55*(1-T$2)-AF!$D55*(1-$D$2))+blpkmrtf*IFrtf*(RTF!T55*(1-T$4)-RTF!$D55*(1-$D$4)))*IF(WT="WTA",longWTA,longWTP))</f>
        <v>0.78272657459334749</v>
      </c>
      <c r="U55" s="90">
        <f>(1/UIpct)*((blpkm*IFaf*(AF!U55*U$2-AF!$D55*$D$2)+blpkmrtf*IFrtf*(RTF!U55*U$4-RTF!$D55*$D$4))*IF(WT="WTA",shortWTA,shortWTP)+(blpkm*IFaf*(AF!U55*(1-U$2)-AF!$D55*(1-$D$2))+blpkmrtf*IFrtf*(RTF!U55*(1-U$4)-RTF!$D55*(1-$D$4)))*IF(WT="WTA",longWTA,longWTP))</f>
        <v>1.6576882989331914</v>
      </c>
      <c r="V55" s="90">
        <f>(1/UIpct)*((blpkm*IFaf*(AF!V55*V$2-AF!$D55*$D$2)+blpkmrtf*IFrtf*(RTF!V55*V$4-RTF!$D55*$D$4))*IF(WT="WTA",shortWTA,shortWTP)+(blpkm*IFaf*(AF!V55*(1-V$2)-AF!$D55*(1-$D$2))+blpkmrtf*IFrtf*(RTF!V55*(1-V$4)-RTF!$D55*(1-$D$4)))*IF(WT="WTA",longWTA,longWTP))</f>
        <v>0</v>
      </c>
      <c r="W55" s="90">
        <f>(1/UIpct)*((blpkm*IFaf*(AF!W55*W$2-AF!$D55*$D$2)+blpkmrtf*IFrtf*(RTF!W55*W$4-RTF!$D55*$D$4))*IF(WT="WTA",shortWTA,shortWTP)+(blpkm*IFaf*(AF!W55*(1-W$2)-AF!$D55*(1-$D$2))+blpkmrtf*IFrtf*(RTF!W55*(1-W$4)-RTF!$D55*(1-$D$4)))*IF(WT="WTA",longWTA,longWTP))</f>
        <v>-0.69872691351516514</v>
      </c>
      <c r="X55" s="90">
        <f>(1/UIpct)*((blpkm*IFaf*(AF!X55*X$2-AF!$D55*$D$2)+blpkmrtf*IFrtf*(RTF!X55*X$4-RTF!$D55*$D$4))*IF(WT="WTA",shortWTA,shortWTP)+(blpkm*IFaf*(AF!X55*(1-X$2)-AF!$D55*(1-$D$2))+blpkmrtf*IFrtf*(RTF!X55*(1-X$4)-RTF!$D55*(1-$D$4)))*IF(WT="WTA",longWTA,longWTP))</f>
        <v>-1.3221096337669964</v>
      </c>
      <c r="Y55" s="90">
        <f>(1/UIpct)*((blpkm*IFaf*(AF!Y55*Y$2-AF!$D55*$D$2)+blpkmrtf*IFrtf*(RTF!Y55*Y$4-RTF!$D55*$D$4))*IF(WT="WTA",shortWTA,shortWTP)+(blpkm*IFaf*(AF!Y55*(1-Y$2)-AF!$D55*(1-$D$2))+blpkmrtf*IFrtf*(RTF!Y55*(1-Y$4)-RTF!$D55*(1-$D$4)))*IF(WT="WTA",longWTA,longWTP))</f>
        <v>-1.8784941043925265</v>
      </c>
      <c r="Z55" s="90">
        <f>(1/UIpct)*((blpkm*IFaf*(AF!Z55*Z$2-AF!$D55*$D$2)+blpkmrtf*IFrtf*(RTF!Z55*Z$4-RTF!$D55*$D$4))*IF(WT="WTA",shortWTA,shortWTP)+(blpkm*IFaf*(AF!Z55*(1-Z$2)-AF!$D55*(1-$D$2))+blpkmrtf*IFrtf*(RTF!Z55*(1-Z$4)-RTF!$D55*(1-$D$4)))*IF(WT="WTA",longWTA,longWTP))</f>
        <v>0.78272657459334749</v>
      </c>
      <c r="AA55" s="90">
        <f>(1/UIpct)*((blpkm*IFaf*(AF!AA55*AA$2-AF!$D55*$D$2)+blpkmrtf*IFrtf*(RTF!AA55*AA$4-RTF!$D55*$D$4))*IF(WT="WTA",shortWTA,shortWTP)+(blpkm*IFaf*(AF!AA55*(1-AA$2)-AF!$D55*(1-$D$2))+blpkmrtf*IFrtf*(RTF!AA55*(1-AA$4)-RTF!$D55*(1-$D$4)))*IF(WT="WTA",longWTA,longWTP))</f>
        <v>1.6576882989331914</v>
      </c>
      <c r="AB55" s="90">
        <f>(1/UIpct)*((blpkm*IFaf*(AF!AB55*AB$2-AF!$D55*$D$2)+blpkmrtf*IFrtf*(RTF!AB55*AB$4-RTF!$D55*$D$4))*IF(WT="WTA",shortWTA,shortWTP)+(blpkm*IFaf*(AF!AB55*(1-AB$2)-AF!$D55*(1-$D$2))+blpkmrtf*IFrtf*(RTF!AB55*(1-AB$4)-RTF!$D55*(1-$D$4)))*IF(WT="WTA",longWTA,longWTP))</f>
        <v>0</v>
      </c>
      <c r="AC55" s="90">
        <f>(1/UIpct)*((blpkm*IFaf*(AF!AC55*AC$2-AF!$D55*$D$2)+blpkmrtf*IFrtf*(RTF!AC55*AC$4-RTF!$D55*$D$4))*IF(WT="WTA",shortWTA,shortWTP)+(blpkm*IFaf*(AF!AC55*(1-AC$2)-AF!$D55*(1-$D$2))+blpkmrtf*IFrtf*(RTF!AC55*(1-AC$4)-RTF!$D55*(1-$D$4)))*IF(WT="WTA",longWTA,longWTP))</f>
        <v>-0.69872691351516514</v>
      </c>
      <c r="AD55" s="90">
        <f>(1/UIpct)*((blpkm*IFaf*(AF!AD55*AD$2-AF!$D55*$D$2)+blpkmrtf*IFrtf*(RTF!AD55*AD$4-RTF!$D55*$D$4))*IF(WT="WTA",shortWTA,shortWTP)+(blpkm*IFaf*(AF!AD55*(1-AD$2)-AF!$D55*(1-$D$2))+blpkmrtf*IFrtf*(RTF!AD55*(1-AD$4)-RTF!$D55*(1-$D$4)))*IF(WT="WTA",longWTA,longWTP))</f>
        <v>-1.3221096337669964</v>
      </c>
      <c r="AE55" s="90">
        <f>(1/UIpct)*((blpkm*IFaf*(AF!AE55*AE$2-AF!$D55*$D$2)+blpkmrtf*IFrtf*(RTF!AE55*AE$4-RTF!$D55*$D$4))*IF(WT="WTA",shortWTA,shortWTP)+(blpkm*IFaf*(AF!AE55*(1-AE$2)-AF!$D55*(1-$D$2))+blpkmrtf*IFrtf*(RTF!AE55*(1-AE$4)-RTF!$D55*(1-$D$4)))*IF(WT="WTA",longWTA,longWTP))</f>
        <v>-1.8784941043925265</v>
      </c>
      <c r="AF55" s="90">
        <f>(1/UIpct)*((blpkm*IFaf*(AF!AF55*AF$2-AF!$D55*$D$2)+blpkmrtf*IFrtf*(RTF!AF55*AF$4-RTF!$D55*$D$4))*IF(WT="WTA",shortWTA,shortWTP)+(blpkm*IFaf*(AF!AF55*(1-AF$2)-AF!$D55*(1-$D$2))+blpkmrtf*IFrtf*(RTF!AF55*(1-AF$4)-RTF!$D55*(1-$D$4)))*IF(WT="WTA",longWTA,longWTP))</f>
        <v>0.78272657459334749</v>
      </c>
      <c r="AG55" s="90">
        <f>(1/UIpct)*((blpkm*IFaf*(AF!AG55*AG$2-AF!$D55*$D$2)+blpkmrtf*IFrtf*(RTF!AG55*AG$4-RTF!$D55*$D$4))*IF(WT="WTA",shortWTA,shortWTP)+(blpkm*IFaf*(AF!AG55*(1-AG$2)-AF!$D55*(1-$D$2))+blpkmrtf*IFrtf*(RTF!AG55*(1-AG$4)-RTF!$D55*(1-$D$4)))*IF(WT="WTA",longWTA,longWTP))</f>
        <v>1.6576882989331914</v>
      </c>
      <c r="AH55" s="90">
        <f>(1/UIpct)*((blpkm*IFaf*(AF!AH55*AH$2-AF!$D55*$D$2)+blpkmrtf*IFrtf*(RTF!AH55*AH$4-RTF!$D55*$D$4))*IF(WT="WTA",shortWTA,shortWTP)+(blpkm*IFaf*(AF!AH55*(1-AH$2)-AF!$D55*(1-$D$2))+blpkmrtf*IFrtf*(RTF!AH55*(1-AH$4)-RTF!$D55*(1-$D$4)))*IF(WT="WTA",longWTA,longWTP))</f>
        <v>0</v>
      </c>
      <c r="AI55" s="90">
        <f>(1/UIpct)*((blpkm*IFaf*(AF!AI55*AI$2-AF!$D55*$D$2)+blpkmrtf*IFrtf*(RTF!AI55*AI$4-RTF!$D55*$D$4))*IF(WT="WTA",shortWTA,shortWTP)+(blpkm*IFaf*(AF!AI55*(1-AI$2)-AF!$D55*(1-$D$2))+blpkmrtf*IFrtf*(RTF!AI55*(1-AI$4)-RTF!$D55*(1-$D$4)))*IF(WT="WTA",longWTA,longWTP))</f>
        <v>-0.69872691351516514</v>
      </c>
      <c r="AJ55" s="90">
        <f>(1/UIpct)*((blpkm*IFaf*(AF!AJ55*AJ$2-AF!$D55*$D$2)+blpkmrtf*IFrtf*(RTF!AJ55*AJ$4-RTF!$D55*$D$4))*IF(WT="WTA",shortWTA,shortWTP)+(blpkm*IFaf*(AF!AJ55*(1-AJ$2)-AF!$D55*(1-$D$2))+blpkmrtf*IFrtf*(RTF!AJ55*(1-AJ$4)-RTF!$D55*(1-$D$4)))*IF(WT="WTA",longWTA,longWTP))</f>
        <v>-1.3221096337669964</v>
      </c>
      <c r="AK55" s="90">
        <f>(1/UIpct)*((blpkm*IFaf*(AF!AK55*AK$2-AF!$D55*$D$2)+blpkmrtf*IFrtf*(RTF!AK55*AK$4-RTF!$D55*$D$4))*IF(WT="WTA",shortWTA,shortWTP)+(blpkm*IFaf*(AF!AK55*(1-AK$2)-AF!$D55*(1-$D$2))+blpkmrtf*IFrtf*(RTF!AK55*(1-AK$4)-RTF!$D55*(1-$D$4)))*IF(WT="WTA",longWTA,longWTP))</f>
        <v>-1.8784941043925265</v>
      </c>
      <c r="AL55" s="90">
        <f>(1/UIpct)*((blpkm*IFaf*(AF!AL55*AL$2-AF!$D55*$D$2)+blpkmrtf*IFrtf*(RTF!AL55*AL$4-RTF!$D55*$D$4))*IF(WT="WTA",shortWTA,shortWTP)+(blpkm*IFaf*(AF!AL55*(1-AL$2)-AF!$D55*(1-$D$2))+blpkmrtf*IFrtf*(RTF!AL55*(1-AL$4)-RTF!$D55*(1-$D$4)))*IF(WT="WTA",longWTA,longWTP))</f>
        <v>0.78272657459334749</v>
      </c>
      <c r="AM55" s="90">
        <f>(1/UIpct)*((blpkm*IFaf*(AF!AM55*AM$2-AF!$D55*$D$2)+blpkmrtf*IFrtf*(RTF!AM55*AM$4-RTF!$D55*$D$4))*IF(WT="WTA",shortWTA,shortWTP)+(blpkm*IFaf*(AF!AM55*(1-AM$2)-AF!$D55*(1-$D$2))+blpkmrtf*IFrtf*(RTF!AM55*(1-AM$4)-RTF!$D55*(1-$D$4)))*IF(WT="WTA",longWTA,longWTP))</f>
        <v>1.6576882989331914</v>
      </c>
      <c r="AN55" s="90">
        <f>(1/UIpct)*((blpkm*IFaf*(AF!AN55*AN$2-AF!$D55*$D$2)+blpkmrtf*IFrtf*(RTF!AN55*AN$4-RTF!$D55*$D$4))*IF(WT="WTA",shortWTA,shortWTP)+(blpkm*IFaf*(AF!AN55*(1-AN$2)-AF!$D55*(1-$D$2))+blpkmrtf*IFrtf*(RTF!AN55*(1-AN$4)-RTF!$D55*(1-$D$4)))*IF(WT="WTA",longWTA,longWTP))</f>
        <v>0</v>
      </c>
      <c r="AO55" s="90">
        <f>(1/UIpct)*((blpkm*IFaf*(AF!AO55*AO$2-AF!$D55*$D$2)+blpkmrtf*IFrtf*(RTF!AO55*AO$4-RTF!$D55*$D$4))*IF(WT="WTA",shortWTA,shortWTP)+(blpkm*IFaf*(AF!AO55*(1-AO$2)-AF!$D55*(1-$D$2))+blpkmrtf*IFrtf*(RTF!AO55*(1-AO$4)-RTF!$D55*(1-$D$4)))*IF(WT="WTA",longWTA,longWTP))</f>
        <v>-0.69872691351516514</v>
      </c>
      <c r="AP55" s="90">
        <f>(1/UIpct)*((blpkm*IFaf*(AF!AP55*AP$2-AF!$D55*$D$2)+blpkmrtf*IFrtf*(RTF!AP55*AP$4-RTF!$D55*$D$4))*IF(WT="WTA",shortWTA,shortWTP)+(blpkm*IFaf*(AF!AP55*(1-AP$2)-AF!$D55*(1-$D$2))+blpkmrtf*IFrtf*(RTF!AP55*(1-AP$4)-RTF!$D55*(1-$D$4)))*IF(WT="WTA",longWTA,longWTP))</f>
        <v>-1.3221096337669964</v>
      </c>
      <c r="AQ55" s="90">
        <f>(1/UIpct)*((blpkm*IFaf*(AF!AQ55*AQ$2-AF!$D55*$D$2)+blpkmrtf*IFrtf*(RTF!AQ55*AQ$4-RTF!$D55*$D$4))*IF(WT="WTA",shortWTA,shortWTP)+(blpkm*IFaf*(AF!AQ55*(1-AQ$2)-AF!$D55*(1-$D$2))+blpkmrtf*IFrtf*(RTF!AQ55*(1-AQ$4)-RTF!$D55*(1-$D$4)))*IF(WT="WTA",longWTA,longWTP))</f>
        <v>-1.8784941043925265</v>
      </c>
      <c r="AR55" s="90">
        <f>(1/UIpct)*((blpkm*IFaf*(AF!AR55*AR$2-AF!$D55*$D$2)+blpkmrtf*IFrtf*(RTF!AR55*AR$4-RTF!$D55*$D$4))*IF(WT="WTA",shortWTA,shortWTP)+(blpkm*IFaf*(AF!AR55*(1-AR$2)-AF!$D55*(1-$D$2))+blpkmrtf*IFrtf*(RTF!AR55*(1-AR$4)-RTF!$D55*(1-$D$4)))*IF(WT="WTA",longWTA,longWTP))</f>
        <v>0.78272657459334749</v>
      </c>
      <c r="AS55" s="90">
        <f>(1/UIpct)*((blpkm*IFaf*(AF!AS55*AS$2-AF!$D55*$D$2)+blpkmrtf*IFrtf*(RTF!AS55*AS$4-RTF!$D55*$D$4))*IF(WT="WTA",shortWTA,shortWTP)+(blpkm*IFaf*(AF!AS55*(1-AS$2)-AF!$D55*(1-$D$2))+blpkmrtf*IFrtf*(RTF!AS55*(1-AS$4)-RTF!$D55*(1-$D$4)))*IF(WT="WTA",longWTA,longWTP))</f>
        <v>1.6576882989331914</v>
      </c>
      <c r="AT55" s="90">
        <f>(1/UIpct)*((blpkm*IFaf*(AF!AT55*AT$2-AF!$D55*$D$2)+blpkmrtf*IFrtf*(RTF!AT55*AT$4-RTF!$D55*$D$4))*IF(WT="WTA",shortWTA,shortWTP)+(blpkm*IFaf*(AF!AT55*(1-AT$2)-AF!$D55*(1-$D$2))+blpkmrtf*IFrtf*(RTF!AT55*(1-AT$4)-RTF!$D55*(1-$D$4)))*IF(WT="WTA",longWTA,longWTP))</f>
        <v>0</v>
      </c>
      <c r="AU55" s="91" t="s">
        <v>78</v>
      </c>
      <c r="AV55" s="91"/>
      <c r="AW55" s="91"/>
    </row>
    <row r="56" spans="1:49" x14ac:dyDescent="0.25">
      <c r="A56" s="91">
        <f>social_cost!A56</f>
        <v>800</v>
      </c>
      <c r="B56" s="94">
        <f>social_cost!B56</f>
        <v>0.61915789184792003</v>
      </c>
      <c r="C56" s="95">
        <f>social_cost!C56</f>
        <v>488</v>
      </c>
      <c r="D56" s="90">
        <f>(1/UIpct)*((blpkm*IFaf*(AF!D56*D$2-AF!$D56*$D$2)+blpkmrtf*IFrtf*(RTF!D56*D$4-RTF!$D56*$D$4))*IF(WT="WTA",shortWTA,shortWTP)+(blpkm*IFaf*(AF!D56*(1-D$2)-AF!$D56*(1-$D$2))+blpkmrtf*IFrtf*(RTF!D56*(1-D$4)-RTF!$D56*(1-$D$4)))*IF(WT="WTA",longWTA,longWTP))</f>
        <v>0</v>
      </c>
      <c r="E56" s="90">
        <f>(1/UIpct)*((blpkm*IFaf*(AF!E56*E$2-AF!$D56*$D$2)+blpkmrtf*IFrtf*(RTF!E56*E$4-RTF!$D56*$D$4))*IF(WT="WTA",shortWTA,shortWTP)+(blpkm*IFaf*(AF!E56*(1-E$2)-AF!$D56*(1-$D$2))+blpkmrtf*IFrtf*(RTF!E56*(1-E$4)-RTF!$D56*(1-$D$4)))*IF(WT="WTA",longWTA,longWTP))</f>
        <v>-0.69872691351516514</v>
      </c>
      <c r="F56" s="90">
        <f>(1/UIpct)*((blpkm*IFaf*(AF!F56*F$2-AF!$D56*$D$2)+blpkmrtf*IFrtf*(RTF!F56*F$4-RTF!$D56*$D$4))*IF(WT="WTA",shortWTA,shortWTP)+(blpkm*IFaf*(AF!F56*(1-F$2)-AF!$D56*(1-$D$2))+blpkmrtf*IFrtf*(RTF!F56*(1-F$4)-RTF!$D56*(1-$D$4)))*IF(WT="WTA",longWTA,longWTP))</f>
        <v>-1.3221096337669964</v>
      </c>
      <c r="G56" s="90">
        <f>(1/UIpct)*((blpkm*IFaf*(AF!G56*G$2-AF!$D56*$D$2)+blpkmrtf*IFrtf*(RTF!G56*G$4-RTF!$D56*$D$4))*IF(WT="WTA",shortWTA,shortWTP)+(blpkm*IFaf*(AF!G56*(1-G$2)-AF!$D56*(1-$D$2))+blpkmrtf*IFrtf*(RTF!G56*(1-G$4)-RTF!$D56*(1-$D$4)))*IF(WT="WTA",longWTA,longWTP))</f>
        <v>-1.8784941043925265</v>
      </c>
      <c r="H56" s="90">
        <f>(1/UIpct)*((blpkm*IFaf*(AF!H56*H$2-AF!$D56*$D$2)+blpkmrtf*IFrtf*(RTF!H56*H$4-RTF!$D56*$D$4))*IF(WT="WTA",shortWTA,shortWTP)+(blpkm*IFaf*(AF!H56*(1-H$2)-AF!$D56*(1-$D$2))+blpkmrtf*IFrtf*(RTF!H56*(1-H$4)-RTF!$D56*(1-$D$4)))*IF(WT="WTA",longWTA,longWTP))</f>
        <v>0.78272657459334749</v>
      </c>
      <c r="I56" s="90">
        <f>(1/UIpct)*((blpkm*IFaf*(AF!I56*I$2-AF!$D56*$D$2)+blpkmrtf*IFrtf*(RTF!I56*I$4-RTF!$D56*$D$4))*IF(WT="WTA",shortWTA,shortWTP)+(blpkm*IFaf*(AF!I56*(1-I$2)-AF!$D56*(1-$D$2))+blpkmrtf*IFrtf*(RTF!I56*(1-I$4)-RTF!$D56*(1-$D$4)))*IF(WT="WTA",longWTA,longWTP))</f>
        <v>1.6576882989331914</v>
      </c>
      <c r="J56" s="90">
        <f>(1/UIpct)*((blpkm*IFaf*(AF!J56*J$2-AF!$D56*$D$2)+blpkmrtf*IFrtf*(RTF!J56*J$4-RTF!$D56*$D$4))*IF(WT="WTA",shortWTA,shortWTP)+(blpkm*IFaf*(AF!J56*(1-J$2)-AF!$D56*(1-$D$2))+blpkmrtf*IFrtf*(RTF!J56*(1-J$4)-RTF!$D56*(1-$D$4)))*IF(WT="WTA",longWTA,longWTP))</f>
        <v>2.6312202719180493</v>
      </c>
      <c r="K56" s="90">
        <f>(1/UIpct)*((blpkm*IFaf*(AF!K56*K$2-AF!$D56*$D$2)+blpkmrtf*IFrtf*(RTF!K56*K$4-RTF!$D56*$D$4))*IF(WT="WTA",shortWTA,shortWTP)+(blpkm*IFaf*(AF!K56*(1-K$2)-AF!$D56*(1-$D$2))+blpkmrtf*IFrtf*(RTF!K56*(1-K$4)-RTF!$D56*(1-$D$4)))*IF(WT="WTA",longWTA,longWTP))</f>
        <v>-0.69872691351516514</v>
      </c>
      <c r="L56" s="90">
        <f>(1/UIpct)*((blpkm*IFaf*(AF!L56*L$2-AF!$D56*$D$2)+blpkmrtf*IFrtf*(RTF!L56*L$4-RTF!$D56*$D$4))*IF(WT="WTA",shortWTA,shortWTP)+(blpkm*IFaf*(AF!L56*(1-L$2)-AF!$D56*(1-$D$2))+blpkmrtf*IFrtf*(RTF!L56*(1-L$4)-RTF!$D56*(1-$D$4)))*IF(WT="WTA",longWTA,longWTP))</f>
        <v>-1.3221096337669964</v>
      </c>
      <c r="M56" s="90">
        <f>(1/UIpct)*((blpkm*IFaf*(AF!M56*M$2-AF!$D56*$D$2)+blpkmrtf*IFrtf*(RTF!M56*M$4-RTF!$D56*$D$4))*IF(WT="WTA",shortWTA,shortWTP)+(blpkm*IFaf*(AF!M56*(1-M$2)-AF!$D56*(1-$D$2))+blpkmrtf*IFrtf*(RTF!M56*(1-M$4)-RTF!$D56*(1-$D$4)))*IF(WT="WTA",longWTA,longWTP))</f>
        <v>-1.8784941043925265</v>
      </c>
      <c r="N56" s="90">
        <f>(1/UIpct)*((blpkm*IFaf*(AF!N56*N$2-AF!$D56*$D$2)+blpkmrtf*IFrtf*(RTF!N56*N$4-RTF!$D56*$D$4))*IF(WT="WTA",shortWTA,shortWTP)+(blpkm*IFaf*(AF!N56*(1-N$2)-AF!$D56*(1-$D$2))+blpkmrtf*IFrtf*(RTF!N56*(1-N$4)-RTF!$D56*(1-$D$4)))*IF(WT="WTA",longWTA,longWTP))</f>
        <v>0.78272657459334749</v>
      </c>
      <c r="O56" s="90">
        <f>(1/UIpct)*((blpkm*IFaf*(AF!O56*O$2-AF!$D56*$D$2)+blpkmrtf*IFrtf*(RTF!O56*O$4-RTF!$D56*$D$4))*IF(WT="WTA",shortWTA,shortWTP)+(blpkm*IFaf*(AF!O56*(1-O$2)-AF!$D56*(1-$D$2))+blpkmrtf*IFrtf*(RTF!O56*(1-O$4)-RTF!$D56*(1-$D$4)))*IF(WT="WTA",longWTA,longWTP))</f>
        <v>1.6576882989331914</v>
      </c>
      <c r="P56" s="90">
        <f>(1/UIpct)*((blpkm*IFaf*(AF!P56*P$2-AF!$D56*$D$2)+blpkmrtf*IFrtf*(RTF!P56*P$4-RTF!$D56*$D$4))*IF(WT="WTA",shortWTA,shortWTP)+(blpkm*IFaf*(AF!P56*(1-P$2)-AF!$D56*(1-$D$2))+blpkmrtf*IFrtf*(RTF!P56*(1-P$4)-RTF!$D56*(1-$D$4)))*IF(WT="WTA",longWTA,longWTP))</f>
        <v>0</v>
      </c>
      <c r="Q56" s="90">
        <f>(1/UIpct)*((blpkm*IFaf*(AF!Q56*Q$2-AF!$D56*$D$2)+blpkmrtf*IFrtf*(RTF!Q56*Q$4-RTF!$D56*$D$4))*IF(WT="WTA",shortWTA,shortWTP)+(blpkm*IFaf*(AF!Q56*(1-Q$2)-AF!$D56*(1-$D$2))+blpkmrtf*IFrtf*(RTF!Q56*(1-Q$4)-RTF!$D56*(1-$D$4)))*IF(WT="WTA",longWTA,longWTP))</f>
        <v>-0.69872691351516514</v>
      </c>
      <c r="R56" s="90">
        <f>(1/UIpct)*((blpkm*IFaf*(AF!R56*R$2-AF!$D56*$D$2)+blpkmrtf*IFrtf*(RTF!R56*R$4-RTF!$D56*$D$4))*IF(WT="WTA",shortWTA,shortWTP)+(blpkm*IFaf*(AF!R56*(1-R$2)-AF!$D56*(1-$D$2))+blpkmrtf*IFrtf*(RTF!R56*(1-R$4)-RTF!$D56*(1-$D$4)))*IF(WT="WTA",longWTA,longWTP))</f>
        <v>-1.3221096337669964</v>
      </c>
      <c r="S56" s="90">
        <f>(1/UIpct)*((blpkm*IFaf*(AF!S56*S$2-AF!$D56*$D$2)+blpkmrtf*IFrtf*(RTF!S56*S$4-RTF!$D56*$D$4))*IF(WT="WTA",shortWTA,shortWTP)+(blpkm*IFaf*(AF!S56*(1-S$2)-AF!$D56*(1-$D$2))+blpkmrtf*IFrtf*(RTF!S56*(1-S$4)-RTF!$D56*(1-$D$4)))*IF(WT="WTA",longWTA,longWTP))</f>
        <v>-1.8784941043925265</v>
      </c>
      <c r="T56" s="90">
        <f>(1/UIpct)*((blpkm*IFaf*(AF!T56*T$2-AF!$D56*$D$2)+blpkmrtf*IFrtf*(RTF!T56*T$4-RTF!$D56*$D$4))*IF(WT="WTA",shortWTA,shortWTP)+(blpkm*IFaf*(AF!T56*(1-T$2)-AF!$D56*(1-$D$2))+blpkmrtf*IFrtf*(RTF!T56*(1-T$4)-RTF!$D56*(1-$D$4)))*IF(WT="WTA",longWTA,longWTP))</f>
        <v>0.78272657459334749</v>
      </c>
      <c r="U56" s="90">
        <f>(1/UIpct)*((blpkm*IFaf*(AF!U56*U$2-AF!$D56*$D$2)+blpkmrtf*IFrtf*(RTF!U56*U$4-RTF!$D56*$D$4))*IF(WT="WTA",shortWTA,shortWTP)+(blpkm*IFaf*(AF!U56*(1-U$2)-AF!$D56*(1-$D$2))+blpkmrtf*IFrtf*(RTF!U56*(1-U$4)-RTF!$D56*(1-$D$4)))*IF(WT="WTA",longWTA,longWTP))</f>
        <v>1.6576882989331914</v>
      </c>
      <c r="V56" s="90">
        <f>(1/UIpct)*((blpkm*IFaf*(AF!V56*V$2-AF!$D56*$D$2)+blpkmrtf*IFrtf*(RTF!V56*V$4-RTF!$D56*$D$4))*IF(WT="WTA",shortWTA,shortWTP)+(blpkm*IFaf*(AF!V56*(1-V$2)-AF!$D56*(1-$D$2))+blpkmrtf*IFrtf*(RTF!V56*(1-V$4)-RTF!$D56*(1-$D$4)))*IF(WT="WTA",longWTA,longWTP))</f>
        <v>0</v>
      </c>
      <c r="W56" s="90">
        <f>(1/UIpct)*((blpkm*IFaf*(AF!W56*W$2-AF!$D56*$D$2)+blpkmrtf*IFrtf*(RTF!W56*W$4-RTF!$D56*$D$4))*IF(WT="WTA",shortWTA,shortWTP)+(blpkm*IFaf*(AF!W56*(1-W$2)-AF!$D56*(1-$D$2))+blpkmrtf*IFrtf*(RTF!W56*(1-W$4)-RTF!$D56*(1-$D$4)))*IF(WT="WTA",longWTA,longWTP))</f>
        <v>-0.69872691351516514</v>
      </c>
      <c r="X56" s="90">
        <f>(1/UIpct)*((blpkm*IFaf*(AF!X56*X$2-AF!$D56*$D$2)+blpkmrtf*IFrtf*(RTF!X56*X$4-RTF!$D56*$D$4))*IF(WT="WTA",shortWTA,shortWTP)+(blpkm*IFaf*(AF!X56*(1-X$2)-AF!$D56*(1-$D$2))+blpkmrtf*IFrtf*(RTF!X56*(1-X$4)-RTF!$D56*(1-$D$4)))*IF(WT="WTA",longWTA,longWTP))</f>
        <v>-1.3221096337669964</v>
      </c>
      <c r="Y56" s="90">
        <f>(1/UIpct)*((blpkm*IFaf*(AF!Y56*Y$2-AF!$D56*$D$2)+blpkmrtf*IFrtf*(RTF!Y56*Y$4-RTF!$D56*$D$4))*IF(WT="WTA",shortWTA,shortWTP)+(blpkm*IFaf*(AF!Y56*(1-Y$2)-AF!$D56*(1-$D$2))+blpkmrtf*IFrtf*(RTF!Y56*(1-Y$4)-RTF!$D56*(1-$D$4)))*IF(WT="WTA",longWTA,longWTP))</f>
        <v>-1.8784941043925265</v>
      </c>
      <c r="Z56" s="90">
        <f>(1/UIpct)*((blpkm*IFaf*(AF!Z56*Z$2-AF!$D56*$D$2)+blpkmrtf*IFrtf*(RTF!Z56*Z$4-RTF!$D56*$D$4))*IF(WT="WTA",shortWTA,shortWTP)+(blpkm*IFaf*(AF!Z56*(1-Z$2)-AF!$D56*(1-$D$2))+blpkmrtf*IFrtf*(RTF!Z56*(1-Z$4)-RTF!$D56*(1-$D$4)))*IF(WT="WTA",longWTA,longWTP))</f>
        <v>0.78272657459334749</v>
      </c>
      <c r="AA56" s="90">
        <f>(1/UIpct)*((blpkm*IFaf*(AF!AA56*AA$2-AF!$D56*$D$2)+blpkmrtf*IFrtf*(RTF!AA56*AA$4-RTF!$D56*$D$4))*IF(WT="WTA",shortWTA,shortWTP)+(blpkm*IFaf*(AF!AA56*(1-AA$2)-AF!$D56*(1-$D$2))+blpkmrtf*IFrtf*(RTF!AA56*(1-AA$4)-RTF!$D56*(1-$D$4)))*IF(WT="WTA",longWTA,longWTP))</f>
        <v>1.6576882989331914</v>
      </c>
      <c r="AB56" s="90">
        <f>(1/UIpct)*((blpkm*IFaf*(AF!AB56*AB$2-AF!$D56*$D$2)+blpkmrtf*IFrtf*(RTF!AB56*AB$4-RTF!$D56*$D$4))*IF(WT="WTA",shortWTA,shortWTP)+(blpkm*IFaf*(AF!AB56*(1-AB$2)-AF!$D56*(1-$D$2))+blpkmrtf*IFrtf*(RTF!AB56*(1-AB$4)-RTF!$D56*(1-$D$4)))*IF(WT="WTA",longWTA,longWTP))</f>
        <v>0</v>
      </c>
      <c r="AC56" s="90">
        <f>(1/UIpct)*((blpkm*IFaf*(AF!AC56*AC$2-AF!$D56*$D$2)+blpkmrtf*IFrtf*(RTF!AC56*AC$4-RTF!$D56*$D$4))*IF(WT="WTA",shortWTA,shortWTP)+(blpkm*IFaf*(AF!AC56*(1-AC$2)-AF!$D56*(1-$D$2))+blpkmrtf*IFrtf*(RTF!AC56*(1-AC$4)-RTF!$D56*(1-$D$4)))*IF(WT="WTA",longWTA,longWTP))</f>
        <v>-0.69872691351516514</v>
      </c>
      <c r="AD56" s="90">
        <f>(1/UIpct)*((blpkm*IFaf*(AF!AD56*AD$2-AF!$D56*$D$2)+blpkmrtf*IFrtf*(RTF!AD56*AD$4-RTF!$D56*$D$4))*IF(WT="WTA",shortWTA,shortWTP)+(blpkm*IFaf*(AF!AD56*(1-AD$2)-AF!$D56*(1-$D$2))+blpkmrtf*IFrtf*(RTF!AD56*(1-AD$4)-RTF!$D56*(1-$D$4)))*IF(WT="WTA",longWTA,longWTP))</f>
        <v>-1.3221096337669964</v>
      </c>
      <c r="AE56" s="90">
        <f>(1/UIpct)*((blpkm*IFaf*(AF!AE56*AE$2-AF!$D56*$D$2)+blpkmrtf*IFrtf*(RTF!AE56*AE$4-RTF!$D56*$D$4))*IF(WT="WTA",shortWTA,shortWTP)+(blpkm*IFaf*(AF!AE56*(1-AE$2)-AF!$D56*(1-$D$2))+blpkmrtf*IFrtf*(RTF!AE56*(1-AE$4)-RTF!$D56*(1-$D$4)))*IF(WT="WTA",longWTA,longWTP))</f>
        <v>-1.8784941043925265</v>
      </c>
      <c r="AF56" s="90">
        <f>(1/UIpct)*((blpkm*IFaf*(AF!AF56*AF$2-AF!$D56*$D$2)+blpkmrtf*IFrtf*(RTF!AF56*AF$4-RTF!$D56*$D$4))*IF(WT="WTA",shortWTA,shortWTP)+(blpkm*IFaf*(AF!AF56*(1-AF$2)-AF!$D56*(1-$D$2))+blpkmrtf*IFrtf*(RTF!AF56*(1-AF$4)-RTF!$D56*(1-$D$4)))*IF(WT="WTA",longWTA,longWTP))</f>
        <v>0.78272657459334749</v>
      </c>
      <c r="AG56" s="90">
        <f>(1/UIpct)*((blpkm*IFaf*(AF!AG56*AG$2-AF!$D56*$D$2)+blpkmrtf*IFrtf*(RTF!AG56*AG$4-RTF!$D56*$D$4))*IF(WT="WTA",shortWTA,shortWTP)+(blpkm*IFaf*(AF!AG56*(1-AG$2)-AF!$D56*(1-$D$2))+blpkmrtf*IFrtf*(RTF!AG56*(1-AG$4)-RTF!$D56*(1-$D$4)))*IF(WT="WTA",longWTA,longWTP))</f>
        <v>1.6576882989331914</v>
      </c>
      <c r="AH56" s="90">
        <f>(1/UIpct)*((blpkm*IFaf*(AF!AH56*AH$2-AF!$D56*$D$2)+blpkmrtf*IFrtf*(RTF!AH56*AH$4-RTF!$D56*$D$4))*IF(WT="WTA",shortWTA,shortWTP)+(blpkm*IFaf*(AF!AH56*(1-AH$2)-AF!$D56*(1-$D$2))+blpkmrtf*IFrtf*(RTF!AH56*(1-AH$4)-RTF!$D56*(1-$D$4)))*IF(WT="WTA",longWTA,longWTP))</f>
        <v>0</v>
      </c>
      <c r="AI56" s="90">
        <f>(1/UIpct)*((blpkm*IFaf*(AF!AI56*AI$2-AF!$D56*$D$2)+blpkmrtf*IFrtf*(RTF!AI56*AI$4-RTF!$D56*$D$4))*IF(WT="WTA",shortWTA,shortWTP)+(blpkm*IFaf*(AF!AI56*(1-AI$2)-AF!$D56*(1-$D$2))+blpkmrtf*IFrtf*(RTF!AI56*(1-AI$4)-RTF!$D56*(1-$D$4)))*IF(WT="WTA",longWTA,longWTP))</f>
        <v>-0.69872691351516514</v>
      </c>
      <c r="AJ56" s="90">
        <f>(1/UIpct)*((blpkm*IFaf*(AF!AJ56*AJ$2-AF!$D56*$D$2)+blpkmrtf*IFrtf*(RTF!AJ56*AJ$4-RTF!$D56*$D$4))*IF(WT="WTA",shortWTA,shortWTP)+(blpkm*IFaf*(AF!AJ56*(1-AJ$2)-AF!$D56*(1-$D$2))+blpkmrtf*IFrtf*(RTF!AJ56*(1-AJ$4)-RTF!$D56*(1-$D$4)))*IF(WT="WTA",longWTA,longWTP))</f>
        <v>-1.3221096337669964</v>
      </c>
      <c r="AK56" s="90">
        <f>(1/UIpct)*((blpkm*IFaf*(AF!AK56*AK$2-AF!$D56*$D$2)+blpkmrtf*IFrtf*(RTF!AK56*AK$4-RTF!$D56*$D$4))*IF(WT="WTA",shortWTA,shortWTP)+(blpkm*IFaf*(AF!AK56*(1-AK$2)-AF!$D56*(1-$D$2))+blpkmrtf*IFrtf*(RTF!AK56*(1-AK$4)-RTF!$D56*(1-$D$4)))*IF(WT="WTA",longWTA,longWTP))</f>
        <v>-1.8784941043925265</v>
      </c>
      <c r="AL56" s="90">
        <f>(1/UIpct)*((blpkm*IFaf*(AF!AL56*AL$2-AF!$D56*$D$2)+blpkmrtf*IFrtf*(RTF!AL56*AL$4-RTF!$D56*$D$4))*IF(WT="WTA",shortWTA,shortWTP)+(blpkm*IFaf*(AF!AL56*(1-AL$2)-AF!$D56*(1-$D$2))+blpkmrtf*IFrtf*(RTF!AL56*(1-AL$4)-RTF!$D56*(1-$D$4)))*IF(WT="WTA",longWTA,longWTP))</f>
        <v>0.78272657459334749</v>
      </c>
      <c r="AM56" s="90">
        <f>(1/UIpct)*((blpkm*IFaf*(AF!AM56*AM$2-AF!$D56*$D$2)+blpkmrtf*IFrtf*(RTF!AM56*AM$4-RTF!$D56*$D$4))*IF(WT="WTA",shortWTA,shortWTP)+(blpkm*IFaf*(AF!AM56*(1-AM$2)-AF!$D56*(1-$D$2))+blpkmrtf*IFrtf*(RTF!AM56*(1-AM$4)-RTF!$D56*(1-$D$4)))*IF(WT="WTA",longWTA,longWTP))</f>
        <v>1.6576882989331914</v>
      </c>
      <c r="AN56" s="90">
        <f>(1/UIpct)*((blpkm*IFaf*(AF!AN56*AN$2-AF!$D56*$D$2)+blpkmrtf*IFrtf*(RTF!AN56*AN$4-RTF!$D56*$D$4))*IF(WT="WTA",shortWTA,shortWTP)+(blpkm*IFaf*(AF!AN56*(1-AN$2)-AF!$D56*(1-$D$2))+blpkmrtf*IFrtf*(RTF!AN56*(1-AN$4)-RTF!$D56*(1-$D$4)))*IF(WT="WTA",longWTA,longWTP))</f>
        <v>0</v>
      </c>
      <c r="AO56" s="90">
        <f>(1/UIpct)*((blpkm*IFaf*(AF!AO56*AO$2-AF!$D56*$D$2)+blpkmrtf*IFrtf*(RTF!AO56*AO$4-RTF!$D56*$D$4))*IF(WT="WTA",shortWTA,shortWTP)+(blpkm*IFaf*(AF!AO56*(1-AO$2)-AF!$D56*(1-$D$2))+blpkmrtf*IFrtf*(RTF!AO56*(1-AO$4)-RTF!$D56*(1-$D$4)))*IF(WT="WTA",longWTA,longWTP))</f>
        <v>-0.69872691351516514</v>
      </c>
      <c r="AP56" s="90">
        <f>(1/UIpct)*((blpkm*IFaf*(AF!AP56*AP$2-AF!$D56*$D$2)+blpkmrtf*IFrtf*(RTF!AP56*AP$4-RTF!$D56*$D$4))*IF(WT="WTA",shortWTA,shortWTP)+(blpkm*IFaf*(AF!AP56*(1-AP$2)-AF!$D56*(1-$D$2))+blpkmrtf*IFrtf*(RTF!AP56*(1-AP$4)-RTF!$D56*(1-$D$4)))*IF(WT="WTA",longWTA,longWTP))</f>
        <v>-1.3221096337669964</v>
      </c>
      <c r="AQ56" s="90">
        <f>(1/UIpct)*((blpkm*IFaf*(AF!AQ56*AQ$2-AF!$D56*$D$2)+blpkmrtf*IFrtf*(RTF!AQ56*AQ$4-RTF!$D56*$D$4))*IF(WT="WTA",shortWTA,shortWTP)+(blpkm*IFaf*(AF!AQ56*(1-AQ$2)-AF!$D56*(1-$D$2))+blpkmrtf*IFrtf*(RTF!AQ56*(1-AQ$4)-RTF!$D56*(1-$D$4)))*IF(WT="WTA",longWTA,longWTP))</f>
        <v>-1.8784941043925265</v>
      </c>
      <c r="AR56" s="90">
        <f>(1/UIpct)*((blpkm*IFaf*(AF!AR56*AR$2-AF!$D56*$D$2)+blpkmrtf*IFrtf*(RTF!AR56*AR$4-RTF!$D56*$D$4))*IF(WT="WTA",shortWTA,shortWTP)+(blpkm*IFaf*(AF!AR56*(1-AR$2)-AF!$D56*(1-$D$2))+blpkmrtf*IFrtf*(RTF!AR56*(1-AR$4)-RTF!$D56*(1-$D$4)))*IF(WT="WTA",longWTA,longWTP))</f>
        <v>0.78272657459334749</v>
      </c>
      <c r="AS56" s="90">
        <f>(1/UIpct)*((blpkm*IFaf*(AF!AS56*AS$2-AF!$D56*$D$2)+blpkmrtf*IFrtf*(RTF!AS56*AS$4-RTF!$D56*$D$4))*IF(WT="WTA",shortWTA,shortWTP)+(blpkm*IFaf*(AF!AS56*(1-AS$2)-AF!$D56*(1-$D$2))+blpkmrtf*IFrtf*(RTF!AS56*(1-AS$4)-RTF!$D56*(1-$D$4)))*IF(WT="WTA",longWTA,longWTP))</f>
        <v>1.6576882989331914</v>
      </c>
      <c r="AT56" s="90">
        <f>(1/UIpct)*((blpkm*IFaf*(AF!AT56*AT$2-AF!$D56*$D$2)+blpkmrtf*IFrtf*(RTF!AT56*AT$4-RTF!$D56*$D$4))*IF(WT="WTA",shortWTA,shortWTP)+(blpkm*IFaf*(AF!AT56*(1-AT$2)-AF!$D56*(1-$D$2))+blpkmrtf*IFrtf*(RTF!AT56*(1-AT$4)-RTF!$D56*(1-$D$4)))*IF(WT="WTA",longWTA,longWTP))</f>
        <v>0</v>
      </c>
      <c r="AU56" s="91" t="s">
        <v>78</v>
      </c>
      <c r="AV56" s="91"/>
      <c r="AW56" s="91"/>
    </row>
    <row r="57" spans="1:49" x14ac:dyDescent="0.25">
      <c r="A57" s="91">
        <f>social_cost!A57</f>
        <v>810</v>
      </c>
      <c r="B57" s="94">
        <f>social_cost!B57</f>
        <v>0.95565742693086009</v>
      </c>
      <c r="C57" s="95">
        <f>social_cost!C57</f>
        <v>500.27624999999995</v>
      </c>
      <c r="D57" s="90">
        <f>(1/UIpct)*((blpkm*IFaf*(AF!D57*D$2-AF!$D57*$D$2)+blpkmrtf*IFrtf*(RTF!D57*D$4-RTF!$D57*$D$4))*IF(WT="WTA",shortWTA,shortWTP)+(blpkm*IFaf*(AF!D57*(1-D$2)-AF!$D57*(1-$D$2))+blpkmrtf*IFrtf*(RTF!D57*(1-D$4)-RTF!$D57*(1-$D$4)))*IF(WT="WTA",longWTA,longWTP))</f>
        <v>0</v>
      </c>
      <c r="E57" s="90">
        <f>(1/UIpct)*((blpkm*IFaf*(AF!E57*E$2-AF!$D57*$D$2)+blpkmrtf*IFrtf*(RTF!E57*E$4-RTF!$D57*$D$4))*IF(WT="WTA",shortWTA,shortWTP)+(blpkm*IFaf*(AF!E57*(1-E$2)-AF!$D57*(1-$D$2))+blpkmrtf*IFrtf*(RTF!E57*(1-E$4)-RTF!$D57*(1-$D$4)))*IF(WT="WTA",longWTA,longWTP))</f>
        <v>-0.69872691351516514</v>
      </c>
      <c r="F57" s="90">
        <f>(1/UIpct)*((blpkm*IFaf*(AF!F57*F$2-AF!$D57*$D$2)+blpkmrtf*IFrtf*(RTF!F57*F$4-RTF!$D57*$D$4))*IF(WT="WTA",shortWTA,shortWTP)+(blpkm*IFaf*(AF!F57*(1-F$2)-AF!$D57*(1-$D$2))+blpkmrtf*IFrtf*(RTF!F57*(1-F$4)-RTF!$D57*(1-$D$4)))*IF(WT="WTA",longWTA,longWTP))</f>
        <v>-1.3221096337669964</v>
      </c>
      <c r="G57" s="90">
        <f>(1/UIpct)*((blpkm*IFaf*(AF!G57*G$2-AF!$D57*$D$2)+blpkmrtf*IFrtf*(RTF!G57*G$4-RTF!$D57*$D$4))*IF(WT="WTA",shortWTA,shortWTP)+(blpkm*IFaf*(AF!G57*(1-G$2)-AF!$D57*(1-$D$2))+blpkmrtf*IFrtf*(RTF!G57*(1-G$4)-RTF!$D57*(1-$D$4)))*IF(WT="WTA",longWTA,longWTP))</f>
        <v>-1.8784941043925265</v>
      </c>
      <c r="H57" s="90">
        <f>(1/UIpct)*((blpkm*IFaf*(AF!H57*H$2-AF!$D57*$D$2)+blpkmrtf*IFrtf*(RTF!H57*H$4-RTF!$D57*$D$4))*IF(WT="WTA",shortWTA,shortWTP)+(blpkm*IFaf*(AF!H57*(1-H$2)-AF!$D57*(1-$D$2))+blpkmrtf*IFrtf*(RTF!H57*(1-H$4)-RTF!$D57*(1-$D$4)))*IF(WT="WTA",longWTA,longWTP))</f>
        <v>0.78272657459334749</v>
      </c>
      <c r="I57" s="90">
        <f>(1/UIpct)*((blpkm*IFaf*(AF!I57*I$2-AF!$D57*$D$2)+blpkmrtf*IFrtf*(RTF!I57*I$4-RTF!$D57*$D$4))*IF(WT="WTA",shortWTA,shortWTP)+(blpkm*IFaf*(AF!I57*(1-I$2)-AF!$D57*(1-$D$2))+blpkmrtf*IFrtf*(RTF!I57*(1-I$4)-RTF!$D57*(1-$D$4)))*IF(WT="WTA",longWTA,longWTP))</f>
        <v>1.6576882989331914</v>
      </c>
      <c r="J57" s="90">
        <f>(1/UIpct)*((blpkm*IFaf*(AF!J57*J$2-AF!$D57*$D$2)+blpkmrtf*IFrtf*(RTF!J57*J$4-RTF!$D57*$D$4))*IF(WT="WTA",shortWTA,shortWTP)+(blpkm*IFaf*(AF!J57*(1-J$2)-AF!$D57*(1-$D$2))+blpkmrtf*IFrtf*(RTF!J57*(1-J$4)-RTF!$D57*(1-$D$4)))*IF(WT="WTA",longWTA,longWTP))</f>
        <v>2.6312202719180493</v>
      </c>
      <c r="K57" s="90">
        <f>(1/UIpct)*((blpkm*IFaf*(AF!K57*K$2-AF!$D57*$D$2)+blpkmrtf*IFrtf*(RTF!K57*K$4-RTF!$D57*$D$4))*IF(WT="WTA",shortWTA,shortWTP)+(blpkm*IFaf*(AF!K57*(1-K$2)-AF!$D57*(1-$D$2))+blpkmrtf*IFrtf*(RTF!K57*(1-K$4)-RTF!$D57*(1-$D$4)))*IF(WT="WTA",longWTA,longWTP))</f>
        <v>-0.69872691351516514</v>
      </c>
      <c r="L57" s="90">
        <f>(1/UIpct)*((blpkm*IFaf*(AF!L57*L$2-AF!$D57*$D$2)+blpkmrtf*IFrtf*(RTF!L57*L$4-RTF!$D57*$D$4))*IF(WT="WTA",shortWTA,shortWTP)+(blpkm*IFaf*(AF!L57*(1-L$2)-AF!$D57*(1-$D$2))+blpkmrtf*IFrtf*(RTF!L57*(1-L$4)-RTF!$D57*(1-$D$4)))*IF(WT="WTA",longWTA,longWTP))</f>
        <v>-1.3221096337669964</v>
      </c>
      <c r="M57" s="90">
        <f>(1/UIpct)*((blpkm*IFaf*(AF!M57*M$2-AF!$D57*$D$2)+blpkmrtf*IFrtf*(RTF!M57*M$4-RTF!$D57*$D$4))*IF(WT="WTA",shortWTA,shortWTP)+(blpkm*IFaf*(AF!M57*(1-M$2)-AF!$D57*(1-$D$2))+blpkmrtf*IFrtf*(RTF!M57*(1-M$4)-RTF!$D57*(1-$D$4)))*IF(WT="WTA",longWTA,longWTP))</f>
        <v>-1.8784941043925265</v>
      </c>
      <c r="N57" s="90">
        <f>(1/UIpct)*((blpkm*IFaf*(AF!N57*N$2-AF!$D57*$D$2)+blpkmrtf*IFrtf*(RTF!N57*N$4-RTF!$D57*$D$4))*IF(WT="WTA",shortWTA,shortWTP)+(blpkm*IFaf*(AF!N57*(1-N$2)-AF!$D57*(1-$D$2))+blpkmrtf*IFrtf*(RTF!N57*(1-N$4)-RTF!$D57*(1-$D$4)))*IF(WT="WTA",longWTA,longWTP))</f>
        <v>0.78272657459334749</v>
      </c>
      <c r="O57" s="90">
        <f>(1/UIpct)*((blpkm*IFaf*(AF!O57*O$2-AF!$D57*$D$2)+blpkmrtf*IFrtf*(RTF!O57*O$4-RTF!$D57*$D$4))*IF(WT="WTA",shortWTA,shortWTP)+(blpkm*IFaf*(AF!O57*(1-O$2)-AF!$D57*(1-$D$2))+blpkmrtf*IFrtf*(RTF!O57*(1-O$4)-RTF!$D57*(1-$D$4)))*IF(WT="WTA",longWTA,longWTP))</f>
        <v>1.6576882989331914</v>
      </c>
      <c r="P57" s="90">
        <f>(1/UIpct)*((blpkm*IFaf*(AF!P57*P$2-AF!$D57*$D$2)+blpkmrtf*IFrtf*(RTF!P57*P$4-RTF!$D57*$D$4))*IF(WT="WTA",shortWTA,shortWTP)+(blpkm*IFaf*(AF!P57*(1-P$2)-AF!$D57*(1-$D$2))+blpkmrtf*IFrtf*(RTF!P57*(1-P$4)-RTF!$D57*(1-$D$4)))*IF(WT="WTA",longWTA,longWTP))</f>
        <v>0</v>
      </c>
      <c r="Q57" s="90">
        <f>(1/UIpct)*((blpkm*IFaf*(AF!Q57*Q$2-AF!$D57*$D$2)+blpkmrtf*IFrtf*(RTF!Q57*Q$4-RTF!$D57*$D$4))*IF(WT="WTA",shortWTA,shortWTP)+(blpkm*IFaf*(AF!Q57*(1-Q$2)-AF!$D57*(1-$D$2))+blpkmrtf*IFrtf*(RTF!Q57*(1-Q$4)-RTF!$D57*(1-$D$4)))*IF(WT="WTA",longWTA,longWTP))</f>
        <v>-0.69872691351516514</v>
      </c>
      <c r="R57" s="90">
        <f>(1/UIpct)*((blpkm*IFaf*(AF!R57*R$2-AF!$D57*$D$2)+blpkmrtf*IFrtf*(RTF!R57*R$4-RTF!$D57*$D$4))*IF(WT="WTA",shortWTA,shortWTP)+(blpkm*IFaf*(AF!R57*(1-R$2)-AF!$D57*(1-$D$2))+blpkmrtf*IFrtf*(RTF!R57*(1-R$4)-RTF!$D57*(1-$D$4)))*IF(WT="WTA",longWTA,longWTP))</f>
        <v>-1.3221096337669964</v>
      </c>
      <c r="S57" s="90">
        <f>(1/UIpct)*((blpkm*IFaf*(AF!S57*S$2-AF!$D57*$D$2)+blpkmrtf*IFrtf*(RTF!S57*S$4-RTF!$D57*$D$4))*IF(WT="WTA",shortWTA,shortWTP)+(blpkm*IFaf*(AF!S57*(1-S$2)-AF!$D57*(1-$D$2))+blpkmrtf*IFrtf*(RTF!S57*(1-S$4)-RTF!$D57*(1-$D$4)))*IF(WT="WTA",longWTA,longWTP))</f>
        <v>-1.8784941043925265</v>
      </c>
      <c r="T57" s="90">
        <f>(1/UIpct)*((blpkm*IFaf*(AF!T57*T$2-AF!$D57*$D$2)+blpkmrtf*IFrtf*(RTF!T57*T$4-RTF!$D57*$D$4))*IF(WT="WTA",shortWTA,shortWTP)+(blpkm*IFaf*(AF!T57*(1-T$2)-AF!$D57*(1-$D$2))+blpkmrtf*IFrtf*(RTF!T57*(1-T$4)-RTF!$D57*(1-$D$4)))*IF(WT="WTA",longWTA,longWTP))</f>
        <v>0.78272657459334749</v>
      </c>
      <c r="U57" s="90">
        <f>(1/UIpct)*((blpkm*IFaf*(AF!U57*U$2-AF!$D57*$D$2)+blpkmrtf*IFrtf*(RTF!U57*U$4-RTF!$D57*$D$4))*IF(WT="WTA",shortWTA,shortWTP)+(blpkm*IFaf*(AF!U57*(1-U$2)-AF!$D57*(1-$D$2))+blpkmrtf*IFrtf*(RTF!U57*(1-U$4)-RTF!$D57*(1-$D$4)))*IF(WT="WTA",longWTA,longWTP))</f>
        <v>1.6576882989331914</v>
      </c>
      <c r="V57" s="90">
        <f>(1/UIpct)*((blpkm*IFaf*(AF!V57*V$2-AF!$D57*$D$2)+blpkmrtf*IFrtf*(RTF!V57*V$4-RTF!$D57*$D$4))*IF(WT="WTA",shortWTA,shortWTP)+(blpkm*IFaf*(AF!V57*(1-V$2)-AF!$D57*(1-$D$2))+blpkmrtf*IFrtf*(RTF!V57*(1-V$4)-RTF!$D57*(1-$D$4)))*IF(WT="WTA",longWTA,longWTP))</f>
        <v>0</v>
      </c>
      <c r="W57" s="90">
        <f>(1/UIpct)*((blpkm*IFaf*(AF!W57*W$2-AF!$D57*$D$2)+blpkmrtf*IFrtf*(RTF!W57*W$4-RTF!$D57*$D$4))*IF(WT="WTA",shortWTA,shortWTP)+(blpkm*IFaf*(AF!W57*(1-W$2)-AF!$D57*(1-$D$2))+blpkmrtf*IFrtf*(RTF!W57*(1-W$4)-RTF!$D57*(1-$D$4)))*IF(WT="WTA",longWTA,longWTP))</f>
        <v>-0.69872691351516514</v>
      </c>
      <c r="X57" s="90">
        <f>(1/UIpct)*((blpkm*IFaf*(AF!X57*X$2-AF!$D57*$D$2)+blpkmrtf*IFrtf*(RTF!X57*X$4-RTF!$D57*$D$4))*IF(WT="WTA",shortWTA,shortWTP)+(blpkm*IFaf*(AF!X57*(1-X$2)-AF!$D57*(1-$D$2))+blpkmrtf*IFrtf*(RTF!X57*(1-X$4)-RTF!$D57*(1-$D$4)))*IF(WT="WTA",longWTA,longWTP))</f>
        <v>-1.3221096337669964</v>
      </c>
      <c r="Y57" s="90">
        <f>(1/UIpct)*((blpkm*IFaf*(AF!Y57*Y$2-AF!$D57*$D$2)+blpkmrtf*IFrtf*(RTF!Y57*Y$4-RTF!$D57*$D$4))*IF(WT="WTA",shortWTA,shortWTP)+(blpkm*IFaf*(AF!Y57*(1-Y$2)-AF!$D57*(1-$D$2))+blpkmrtf*IFrtf*(RTF!Y57*(1-Y$4)-RTF!$D57*(1-$D$4)))*IF(WT="WTA",longWTA,longWTP))</f>
        <v>-1.8784941043925265</v>
      </c>
      <c r="Z57" s="90">
        <f>(1/UIpct)*((blpkm*IFaf*(AF!Z57*Z$2-AF!$D57*$D$2)+blpkmrtf*IFrtf*(RTF!Z57*Z$4-RTF!$D57*$D$4))*IF(WT="WTA",shortWTA,shortWTP)+(blpkm*IFaf*(AF!Z57*(1-Z$2)-AF!$D57*(1-$D$2))+blpkmrtf*IFrtf*(RTF!Z57*(1-Z$4)-RTF!$D57*(1-$D$4)))*IF(WT="WTA",longWTA,longWTP))</f>
        <v>0.78272657459334749</v>
      </c>
      <c r="AA57" s="90">
        <f>(1/UIpct)*((blpkm*IFaf*(AF!AA57*AA$2-AF!$D57*$D$2)+blpkmrtf*IFrtf*(RTF!AA57*AA$4-RTF!$D57*$D$4))*IF(WT="WTA",shortWTA,shortWTP)+(blpkm*IFaf*(AF!AA57*(1-AA$2)-AF!$D57*(1-$D$2))+blpkmrtf*IFrtf*(RTF!AA57*(1-AA$4)-RTF!$D57*(1-$D$4)))*IF(WT="WTA",longWTA,longWTP))</f>
        <v>1.6576882989331914</v>
      </c>
      <c r="AB57" s="90">
        <f>(1/UIpct)*((blpkm*IFaf*(AF!AB57*AB$2-AF!$D57*$D$2)+blpkmrtf*IFrtf*(RTF!AB57*AB$4-RTF!$D57*$D$4))*IF(WT="WTA",shortWTA,shortWTP)+(blpkm*IFaf*(AF!AB57*(1-AB$2)-AF!$D57*(1-$D$2))+blpkmrtf*IFrtf*(RTF!AB57*(1-AB$4)-RTF!$D57*(1-$D$4)))*IF(WT="WTA",longWTA,longWTP))</f>
        <v>0</v>
      </c>
      <c r="AC57" s="90">
        <f>(1/UIpct)*((blpkm*IFaf*(AF!AC57*AC$2-AF!$D57*$D$2)+blpkmrtf*IFrtf*(RTF!AC57*AC$4-RTF!$D57*$D$4))*IF(WT="WTA",shortWTA,shortWTP)+(blpkm*IFaf*(AF!AC57*(1-AC$2)-AF!$D57*(1-$D$2))+blpkmrtf*IFrtf*(RTF!AC57*(1-AC$4)-RTF!$D57*(1-$D$4)))*IF(WT="WTA",longWTA,longWTP))</f>
        <v>-0.69872691351516514</v>
      </c>
      <c r="AD57" s="90">
        <f>(1/UIpct)*((blpkm*IFaf*(AF!AD57*AD$2-AF!$D57*$D$2)+blpkmrtf*IFrtf*(RTF!AD57*AD$4-RTF!$D57*$D$4))*IF(WT="WTA",shortWTA,shortWTP)+(blpkm*IFaf*(AF!AD57*(1-AD$2)-AF!$D57*(1-$D$2))+blpkmrtf*IFrtf*(RTF!AD57*(1-AD$4)-RTF!$D57*(1-$D$4)))*IF(WT="WTA",longWTA,longWTP))</f>
        <v>-1.3221096337669964</v>
      </c>
      <c r="AE57" s="90">
        <f>(1/UIpct)*((blpkm*IFaf*(AF!AE57*AE$2-AF!$D57*$D$2)+blpkmrtf*IFrtf*(RTF!AE57*AE$4-RTF!$D57*$D$4))*IF(WT="WTA",shortWTA,shortWTP)+(blpkm*IFaf*(AF!AE57*(1-AE$2)-AF!$D57*(1-$D$2))+blpkmrtf*IFrtf*(RTF!AE57*(1-AE$4)-RTF!$D57*(1-$D$4)))*IF(WT="WTA",longWTA,longWTP))</f>
        <v>-1.8784941043925265</v>
      </c>
      <c r="AF57" s="90">
        <f>(1/UIpct)*((blpkm*IFaf*(AF!AF57*AF$2-AF!$D57*$D$2)+blpkmrtf*IFrtf*(RTF!AF57*AF$4-RTF!$D57*$D$4))*IF(WT="WTA",shortWTA,shortWTP)+(blpkm*IFaf*(AF!AF57*(1-AF$2)-AF!$D57*(1-$D$2))+blpkmrtf*IFrtf*(RTF!AF57*(1-AF$4)-RTF!$D57*(1-$D$4)))*IF(WT="WTA",longWTA,longWTP))</f>
        <v>0.78272657459334749</v>
      </c>
      <c r="AG57" s="90">
        <f>(1/UIpct)*((blpkm*IFaf*(AF!AG57*AG$2-AF!$D57*$D$2)+blpkmrtf*IFrtf*(RTF!AG57*AG$4-RTF!$D57*$D$4))*IF(WT="WTA",shortWTA,shortWTP)+(blpkm*IFaf*(AF!AG57*(1-AG$2)-AF!$D57*(1-$D$2))+blpkmrtf*IFrtf*(RTF!AG57*(1-AG$4)-RTF!$D57*(1-$D$4)))*IF(WT="WTA",longWTA,longWTP))</f>
        <v>1.6576882989331914</v>
      </c>
      <c r="AH57" s="90">
        <f>(1/UIpct)*((blpkm*IFaf*(AF!AH57*AH$2-AF!$D57*$D$2)+blpkmrtf*IFrtf*(RTF!AH57*AH$4-RTF!$D57*$D$4))*IF(WT="WTA",shortWTA,shortWTP)+(blpkm*IFaf*(AF!AH57*(1-AH$2)-AF!$D57*(1-$D$2))+blpkmrtf*IFrtf*(RTF!AH57*(1-AH$4)-RTF!$D57*(1-$D$4)))*IF(WT="WTA",longWTA,longWTP))</f>
        <v>0</v>
      </c>
      <c r="AI57" s="90">
        <f>(1/UIpct)*((blpkm*IFaf*(AF!AI57*AI$2-AF!$D57*$D$2)+blpkmrtf*IFrtf*(RTF!AI57*AI$4-RTF!$D57*$D$4))*IF(WT="WTA",shortWTA,shortWTP)+(blpkm*IFaf*(AF!AI57*(1-AI$2)-AF!$D57*(1-$D$2))+blpkmrtf*IFrtf*(RTF!AI57*(1-AI$4)-RTF!$D57*(1-$D$4)))*IF(WT="WTA",longWTA,longWTP))</f>
        <v>-0.69872691351516514</v>
      </c>
      <c r="AJ57" s="90">
        <f>(1/UIpct)*((blpkm*IFaf*(AF!AJ57*AJ$2-AF!$D57*$D$2)+blpkmrtf*IFrtf*(RTF!AJ57*AJ$4-RTF!$D57*$D$4))*IF(WT="WTA",shortWTA,shortWTP)+(blpkm*IFaf*(AF!AJ57*(1-AJ$2)-AF!$D57*(1-$D$2))+blpkmrtf*IFrtf*(RTF!AJ57*(1-AJ$4)-RTF!$D57*(1-$D$4)))*IF(WT="WTA",longWTA,longWTP))</f>
        <v>-1.3221096337669964</v>
      </c>
      <c r="AK57" s="90">
        <f>(1/UIpct)*((blpkm*IFaf*(AF!AK57*AK$2-AF!$D57*$D$2)+blpkmrtf*IFrtf*(RTF!AK57*AK$4-RTF!$D57*$D$4))*IF(WT="WTA",shortWTA,shortWTP)+(blpkm*IFaf*(AF!AK57*(1-AK$2)-AF!$D57*(1-$D$2))+blpkmrtf*IFrtf*(RTF!AK57*(1-AK$4)-RTF!$D57*(1-$D$4)))*IF(WT="WTA",longWTA,longWTP))</f>
        <v>-1.8784941043925265</v>
      </c>
      <c r="AL57" s="90">
        <f>(1/UIpct)*((blpkm*IFaf*(AF!AL57*AL$2-AF!$D57*$D$2)+blpkmrtf*IFrtf*(RTF!AL57*AL$4-RTF!$D57*$D$4))*IF(WT="WTA",shortWTA,shortWTP)+(blpkm*IFaf*(AF!AL57*(1-AL$2)-AF!$D57*(1-$D$2))+blpkmrtf*IFrtf*(RTF!AL57*(1-AL$4)-RTF!$D57*(1-$D$4)))*IF(WT="WTA",longWTA,longWTP))</f>
        <v>0.78272657459334749</v>
      </c>
      <c r="AM57" s="90">
        <f>(1/UIpct)*((blpkm*IFaf*(AF!AM57*AM$2-AF!$D57*$D$2)+blpkmrtf*IFrtf*(RTF!AM57*AM$4-RTF!$D57*$D$4))*IF(WT="WTA",shortWTA,shortWTP)+(blpkm*IFaf*(AF!AM57*(1-AM$2)-AF!$D57*(1-$D$2))+blpkmrtf*IFrtf*(RTF!AM57*(1-AM$4)-RTF!$D57*(1-$D$4)))*IF(WT="WTA",longWTA,longWTP))</f>
        <v>1.6576882989331914</v>
      </c>
      <c r="AN57" s="90">
        <f>(1/UIpct)*((blpkm*IFaf*(AF!AN57*AN$2-AF!$D57*$D$2)+blpkmrtf*IFrtf*(RTF!AN57*AN$4-RTF!$D57*$D$4))*IF(WT="WTA",shortWTA,shortWTP)+(blpkm*IFaf*(AF!AN57*(1-AN$2)-AF!$D57*(1-$D$2))+blpkmrtf*IFrtf*(RTF!AN57*(1-AN$4)-RTF!$D57*(1-$D$4)))*IF(WT="WTA",longWTA,longWTP))</f>
        <v>0</v>
      </c>
      <c r="AO57" s="90">
        <f>(1/UIpct)*((blpkm*IFaf*(AF!AO57*AO$2-AF!$D57*$D$2)+blpkmrtf*IFrtf*(RTF!AO57*AO$4-RTF!$D57*$D$4))*IF(WT="WTA",shortWTA,shortWTP)+(blpkm*IFaf*(AF!AO57*(1-AO$2)-AF!$D57*(1-$D$2))+blpkmrtf*IFrtf*(RTF!AO57*(1-AO$4)-RTF!$D57*(1-$D$4)))*IF(WT="WTA",longWTA,longWTP))</f>
        <v>-0.69872691351516514</v>
      </c>
      <c r="AP57" s="90">
        <f>(1/UIpct)*((blpkm*IFaf*(AF!AP57*AP$2-AF!$D57*$D$2)+blpkmrtf*IFrtf*(RTF!AP57*AP$4-RTF!$D57*$D$4))*IF(WT="WTA",shortWTA,shortWTP)+(blpkm*IFaf*(AF!AP57*(1-AP$2)-AF!$D57*(1-$D$2))+blpkmrtf*IFrtf*(RTF!AP57*(1-AP$4)-RTF!$D57*(1-$D$4)))*IF(WT="WTA",longWTA,longWTP))</f>
        <v>-1.3221096337669964</v>
      </c>
      <c r="AQ57" s="90">
        <f>(1/UIpct)*((blpkm*IFaf*(AF!AQ57*AQ$2-AF!$D57*$D$2)+blpkmrtf*IFrtf*(RTF!AQ57*AQ$4-RTF!$D57*$D$4))*IF(WT="WTA",shortWTA,shortWTP)+(blpkm*IFaf*(AF!AQ57*(1-AQ$2)-AF!$D57*(1-$D$2))+blpkmrtf*IFrtf*(RTF!AQ57*(1-AQ$4)-RTF!$D57*(1-$D$4)))*IF(WT="WTA",longWTA,longWTP))</f>
        <v>-1.8784941043925265</v>
      </c>
      <c r="AR57" s="90">
        <f>(1/UIpct)*((blpkm*IFaf*(AF!AR57*AR$2-AF!$D57*$D$2)+blpkmrtf*IFrtf*(RTF!AR57*AR$4-RTF!$D57*$D$4))*IF(WT="WTA",shortWTA,shortWTP)+(blpkm*IFaf*(AF!AR57*(1-AR$2)-AF!$D57*(1-$D$2))+blpkmrtf*IFrtf*(RTF!AR57*(1-AR$4)-RTF!$D57*(1-$D$4)))*IF(WT="WTA",longWTA,longWTP))</f>
        <v>0.78272657459334749</v>
      </c>
      <c r="AS57" s="90">
        <f>(1/UIpct)*((blpkm*IFaf*(AF!AS57*AS$2-AF!$D57*$D$2)+blpkmrtf*IFrtf*(RTF!AS57*AS$4-RTF!$D57*$D$4))*IF(WT="WTA",shortWTA,shortWTP)+(blpkm*IFaf*(AF!AS57*(1-AS$2)-AF!$D57*(1-$D$2))+blpkmrtf*IFrtf*(RTF!AS57*(1-AS$4)-RTF!$D57*(1-$D$4)))*IF(WT="WTA",longWTA,longWTP))</f>
        <v>1.6576882989331914</v>
      </c>
      <c r="AT57" s="90">
        <f>(1/UIpct)*((blpkm*IFaf*(AF!AT57*AT$2-AF!$D57*$D$2)+blpkmrtf*IFrtf*(RTF!AT57*AT$4-RTF!$D57*$D$4))*IF(WT="WTA",shortWTA,shortWTP)+(blpkm*IFaf*(AF!AT57*(1-AT$2)-AF!$D57*(1-$D$2))+blpkmrtf*IFrtf*(RTF!AT57*(1-AT$4)-RTF!$D57*(1-$D$4)))*IF(WT="WTA",longWTA,longWTP))</f>
        <v>0</v>
      </c>
      <c r="AU57" s="91" t="s">
        <v>78</v>
      </c>
      <c r="AV57" s="91"/>
      <c r="AW57" s="91"/>
    </row>
    <row r="58" spans="1:49" x14ac:dyDescent="0.25">
      <c r="A58" s="91">
        <f>social_cost!A58</f>
        <v>813</v>
      </c>
      <c r="B58" s="94">
        <f>social_cost!B58</f>
        <v>1.7254346412834998</v>
      </c>
      <c r="C58" s="95">
        <f>social_cost!C58</f>
        <v>503.98886249999998</v>
      </c>
      <c r="D58" s="90">
        <f>(1/UIpct)*((blpkm*IFaf*(AF!D58*D$2-AF!$D58*$D$2)+blpkmrtf*IFrtf*(RTF!D58*D$4-RTF!$D58*$D$4))*IF(WT="WTA",shortWTA,shortWTP)+(blpkm*IFaf*(AF!D58*(1-D$2)-AF!$D58*(1-$D$2))+blpkmrtf*IFrtf*(RTF!D58*(1-D$4)-RTF!$D58*(1-$D$4)))*IF(WT="WTA",longWTA,longWTP))</f>
        <v>0</v>
      </c>
      <c r="E58" s="90">
        <f>(1/UIpct)*((blpkm*IFaf*(AF!E58*E$2-AF!$D58*$D$2)+blpkmrtf*IFrtf*(RTF!E58*E$4-RTF!$D58*$D$4))*IF(WT="WTA",shortWTA,shortWTP)+(blpkm*IFaf*(AF!E58*(1-E$2)-AF!$D58*(1-$D$2))+blpkmrtf*IFrtf*(RTF!E58*(1-E$4)-RTF!$D58*(1-$D$4)))*IF(WT="WTA",longWTA,longWTP))</f>
        <v>-0.69872691351516514</v>
      </c>
      <c r="F58" s="90">
        <f>(1/UIpct)*((blpkm*IFaf*(AF!F58*F$2-AF!$D58*$D$2)+blpkmrtf*IFrtf*(RTF!F58*F$4-RTF!$D58*$D$4))*IF(WT="WTA",shortWTA,shortWTP)+(blpkm*IFaf*(AF!F58*(1-F$2)-AF!$D58*(1-$D$2))+blpkmrtf*IFrtf*(RTF!F58*(1-F$4)-RTF!$D58*(1-$D$4)))*IF(WT="WTA",longWTA,longWTP))</f>
        <v>-1.3221096337669964</v>
      </c>
      <c r="G58" s="90">
        <f>(1/UIpct)*((blpkm*IFaf*(AF!G58*G$2-AF!$D58*$D$2)+blpkmrtf*IFrtf*(RTF!G58*G$4-RTF!$D58*$D$4))*IF(WT="WTA",shortWTA,shortWTP)+(blpkm*IFaf*(AF!G58*(1-G$2)-AF!$D58*(1-$D$2))+blpkmrtf*IFrtf*(RTF!G58*(1-G$4)-RTF!$D58*(1-$D$4)))*IF(WT="WTA",longWTA,longWTP))</f>
        <v>-1.8784941043925265</v>
      </c>
      <c r="H58" s="90">
        <f>(1/UIpct)*((blpkm*IFaf*(AF!H58*H$2-AF!$D58*$D$2)+blpkmrtf*IFrtf*(RTF!H58*H$4-RTF!$D58*$D$4))*IF(WT="WTA",shortWTA,shortWTP)+(blpkm*IFaf*(AF!H58*(1-H$2)-AF!$D58*(1-$D$2))+blpkmrtf*IFrtf*(RTF!H58*(1-H$4)-RTF!$D58*(1-$D$4)))*IF(WT="WTA",longWTA,longWTP))</f>
        <v>0.78272657459334749</v>
      </c>
      <c r="I58" s="90">
        <f>(1/UIpct)*((blpkm*IFaf*(AF!I58*I$2-AF!$D58*$D$2)+blpkmrtf*IFrtf*(RTF!I58*I$4-RTF!$D58*$D$4))*IF(WT="WTA",shortWTA,shortWTP)+(blpkm*IFaf*(AF!I58*(1-I$2)-AF!$D58*(1-$D$2))+blpkmrtf*IFrtf*(RTF!I58*(1-I$4)-RTF!$D58*(1-$D$4)))*IF(WT="WTA",longWTA,longWTP))</f>
        <v>1.6576882989331914</v>
      </c>
      <c r="J58" s="90">
        <f>(1/UIpct)*((blpkm*IFaf*(AF!J58*J$2-AF!$D58*$D$2)+blpkmrtf*IFrtf*(RTF!J58*J$4-RTF!$D58*$D$4))*IF(WT="WTA",shortWTA,shortWTP)+(blpkm*IFaf*(AF!J58*(1-J$2)-AF!$D58*(1-$D$2))+blpkmrtf*IFrtf*(RTF!J58*(1-J$4)-RTF!$D58*(1-$D$4)))*IF(WT="WTA",longWTA,longWTP))</f>
        <v>2.6312202719180493</v>
      </c>
      <c r="K58" s="90">
        <f>(1/UIpct)*((blpkm*IFaf*(AF!K58*K$2-AF!$D58*$D$2)+blpkmrtf*IFrtf*(RTF!K58*K$4-RTF!$D58*$D$4))*IF(WT="WTA",shortWTA,shortWTP)+(blpkm*IFaf*(AF!K58*(1-K$2)-AF!$D58*(1-$D$2))+blpkmrtf*IFrtf*(RTF!K58*(1-K$4)-RTF!$D58*(1-$D$4)))*IF(WT="WTA",longWTA,longWTP))</f>
        <v>-0.69872691351516514</v>
      </c>
      <c r="L58" s="90">
        <f>(1/UIpct)*((blpkm*IFaf*(AF!L58*L$2-AF!$D58*$D$2)+blpkmrtf*IFrtf*(RTF!L58*L$4-RTF!$D58*$D$4))*IF(WT="WTA",shortWTA,shortWTP)+(blpkm*IFaf*(AF!L58*(1-L$2)-AF!$D58*(1-$D$2))+blpkmrtf*IFrtf*(RTF!L58*(1-L$4)-RTF!$D58*(1-$D$4)))*IF(WT="WTA",longWTA,longWTP))</f>
        <v>-1.3221096337669964</v>
      </c>
      <c r="M58" s="90">
        <f>(1/UIpct)*((blpkm*IFaf*(AF!M58*M$2-AF!$D58*$D$2)+blpkmrtf*IFrtf*(RTF!M58*M$4-RTF!$D58*$D$4))*IF(WT="WTA",shortWTA,shortWTP)+(blpkm*IFaf*(AF!M58*(1-M$2)-AF!$D58*(1-$D$2))+blpkmrtf*IFrtf*(RTF!M58*(1-M$4)-RTF!$D58*(1-$D$4)))*IF(WT="WTA",longWTA,longWTP))</f>
        <v>-1.8784941043925265</v>
      </c>
      <c r="N58" s="90">
        <f>(1/UIpct)*((blpkm*IFaf*(AF!N58*N$2-AF!$D58*$D$2)+blpkmrtf*IFrtf*(RTF!N58*N$4-RTF!$D58*$D$4))*IF(WT="WTA",shortWTA,shortWTP)+(blpkm*IFaf*(AF!N58*(1-N$2)-AF!$D58*(1-$D$2))+blpkmrtf*IFrtf*(RTF!N58*(1-N$4)-RTF!$D58*(1-$D$4)))*IF(WT="WTA",longWTA,longWTP))</f>
        <v>0.78272657459334749</v>
      </c>
      <c r="O58" s="90">
        <f>(1/UIpct)*((blpkm*IFaf*(AF!O58*O$2-AF!$D58*$D$2)+blpkmrtf*IFrtf*(RTF!O58*O$4-RTF!$D58*$D$4))*IF(WT="WTA",shortWTA,shortWTP)+(blpkm*IFaf*(AF!O58*(1-O$2)-AF!$D58*(1-$D$2))+blpkmrtf*IFrtf*(RTF!O58*(1-O$4)-RTF!$D58*(1-$D$4)))*IF(WT="WTA",longWTA,longWTP))</f>
        <v>1.6576882989331914</v>
      </c>
      <c r="P58" s="90">
        <f>(1/UIpct)*((blpkm*IFaf*(AF!P58*P$2-AF!$D58*$D$2)+blpkmrtf*IFrtf*(RTF!P58*P$4-RTF!$D58*$D$4))*IF(WT="WTA",shortWTA,shortWTP)+(blpkm*IFaf*(AF!P58*(1-P$2)-AF!$D58*(1-$D$2))+blpkmrtf*IFrtf*(RTF!P58*(1-P$4)-RTF!$D58*(1-$D$4)))*IF(WT="WTA",longWTA,longWTP))</f>
        <v>0</v>
      </c>
      <c r="Q58" s="90">
        <f>(1/UIpct)*((blpkm*IFaf*(AF!Q58*Q$2-AF!$D58*$D$2)+blpkmrtf*IFrtf*(RTF!Q58*Q$4-RTF!$D58*$D$4))*IF(WT="WTA",shortWTA,shortWTP)+(blpkm*IFaf*(AF!Q58*(1-Q$2)-AF!$D58*(1-$D$2))+blpkmrtf*IFrtf*(RTF!Q58*(1-Q$4)-RTF!$D58*(1-$D$4)))*IF(WT="WTA",longWTA,longWTP))</f>
        <v>-0.69872691351516514</v>
      </c>
      <c r="R58" s="90">
        <f>(1/UIpct)*((blpkm*IFaf*(AF!R58*R$2-AF!$D58*$D$2)+blpkmrtf*IFrtf*(RTF!R58*R$4-RTF!$D58*$D$4))*IF(WT="WTA",shortWTA,shortWTP)+(blpkm*IFaf*(AF!R58*(1-R$2)-AF!$D58*(1-$D$2))+blpkmrtf*IFrtf*(RTF!R58*(1-R$4)-RTF!$D58*(1-$D$4)))*IF(WT="WTA",longWTA,longWTP))</f>
        <v>-1.3221096337669964</v>
      </c>
      <c r="S58" s="90">
        <f>(1/UIpct)*((blpkm*IFaf*(AF!S58*S$2-AF!$D58*$D$2)+blpkmrtf*IFrtf*(RTF!S58*S$4-RTF!$D58*$D$4))*IF(WT="WTA",shortWTA,shortWTP)+(blpkm*IFaf*(AF!S58*(1-S$2)-AF!$D58*(1-$D$2))+blpkmrtf*IFrtf*(RTF!S58*(1-S$4)-RTF!$D58*(1-$D$4)))*IF(WT="WTA",longWTA,longWTP))</f>
        <v>-1.8784941043925265</v>
      </c>
      <c r="T58" s="90">
        <f>(1/UIpct)*((blpkm*IFaf*(AF!T58*T$2-AF!$D58*$D$2)+blpkmrtf*IFrtf*(RTF!T58*T$4-RTF!$D58*$D$4))*IF(WT="WTA",shortWTA,shortWTP)+(blpkm*IFaf*(AF!T58*(1-T$2)-AF!$D58*(1-$D$2))+blpkmrtf*IFrtf*(RTF!T58*(1-T$4)-RTF!$D58*(1-$D$4)))*IF(WT="WTA",longWTA,longWTP))</f>
        <v>0.78272657459334749</v>
      </c>
      <c r="U58" s="90">
        <f>(1/UIpct)*((blpkm*IFaf*(AF!U58*U$2-AF!$D58*$D$2)+blpkmrtf*IFrtf*(RTF!U58*U$4-RTF!$D58*$D$4))*IF(WT="WTA",shortWTA,shortWTP)+(blpkm*IFaf*(AF!U58*(1-U$2)-AF!$D58*(1-$D$2))+blpkmrtf*IFrtf*(RTF!U58*(1-U$4)-RTF!$D58*(1-$D$4)))*IF(WT="WTA",longWTA,longWTP))</f>
        <v>1.6576882989331914</v>
      </c>
      <c r="V58" s="90">
        <f>(1/UIpct)*((blpkm*IFaf*(AF!V58*V$2-AF!$D58*$D$2)+blpkmrtf*IFrtf*(RTF!V58*V$4-RTF!$D58*$D$4))*IF(WT="WTA",shortWTA,shortWTP)+(blpkm*IFaf*(AF!V58*(1-V$2)-AF!$D58*(1-$D$2))+blpkmrtf*IFrtf*(RTF!V58*(1-V$4)-RTF!$D58*(1-$D$4)))*IF(WT="WTA",longWTA,longWTP))</f>
        <v>0</v>
      </c>
      <c r="W58" s="90">
        <f>(1/UIpct)*((blpkm*IFaf*(AF!W58*W$2-AF!$D58*$D$2)+blpkmrtf*IFrtf*(RTF!W58*W$4-RTF!$D58*$D$4))*IF(WT="WTA",shortWTA,shortWTP)+(blpkm*IFaf*(AF!W58*(1-W$2)-AF!$D58*(1-$D$2))+blpkmrtf*IFrtf*(RTF!W58*(1-W$4)-RTF!$D58*(1-$D$4)))*IF(WT="WTA",longWTA,longWTP))</f>
        <v>-0.69872691351516514</v>
      </c>
      <c r="X58" s="90">
        <f>(1/UIpct)*((blpkm*IFaf*(AF!X58*X$2-AF!$D58*$D$2)+blpkmrtf*IFrtf*(RTF!X58*X$4-RTF!$D58*$D$4))*IF(WT="WTA",shortWTA,shortWTP)+(blpkm*IFaf*(AF!X58*(1-X$2)-AF!$D58*(1-$D$2))+blpkmrtf*IFrtf*(RTF!X58*(1-X$4)-RTF!$D58*(1-$D$4)))*IF(WT="WTA",longWTA,longWTP))</f>
        <v>-1.3221096337669964</v>
      </c>
      <c r="Y58" s="90">
        <f>(1/UIpct)*((blpkm*IFaf*(AF!Y58*Y$2-AF!$D58*$D$2)+blpkmrtf*IFrtf*(RTF!Y58*Y$4-RTF!$D58*$D$4))*IF(WT="WTA",shortWTA,shortWTP)+(blpkm*IFaf*(AF!Y58*(1-Y$2)-AF!$D58*(1-$D$2))+blpkmrtf*IFrtf*(RTF!Y58*(1-Y$4)-RTF!$D58*(1-$D$4)))*IF(WT="WTA",longWTA,longWTP))</f>
        <v>-1.8784941043925265</v>
      </c>
      <c r="Z58" s="90">
        <f>(1/UIpct)*((blpkm*IFaf*(AF!Z58*Z$2-AF!$D58*$D$2)+blpkmrtf*IFrtf*(RTF!Z58*Z$4-RTF!$D58*$D$4))*IF(WT="WTA",shortWTA,shortWTP)+(blpkm*IFaf*(AF!Z58*(1-Z$2)-AF!$D58*(1-$D$2))+blpkmrtf*IFrtf*(RTF!Z58*(1-Z$4)-RTF!$D58*(1-$D$4)))*IF(WT="WTA",longWTA,longWTP))</f>
        <v>0.78272657459334749</v>
      </c>
      <c r="AA58" s="90">
        <f>(1/UIpct)*((blpkm*IFaf*(AF!AA58*AA$2-AF!$D58*$D$2)+blpkmrtf*IFrtf*(RTF!AA58*AA$4-RTF!$D58*$D$4))*IF(WT="WTA",shortWTA,shortWTP)+(blpkm*IFaf*(AF!AA58*(1-AA$2)-AF!$D58*(1-$D$2))+blpkmrtf*IFrtf*(RTF!AA58*(1-AA$4)-RTF!$D58*(1-$D$4)))*IF(WT="WTA",longWTA,longWTP))</f>
        <v>1.6576882989331914</v>
      </c>
      <c r="AB58" s="90">
        <f>(1/UIpct)*((blpkm*IFaf*(AF!AB58*AB$2-AF!$D58*$D$2)+blpkmrtf*IFrtf*(RTF!AB58*AB$4-RTF!$D58*$D$4))*IF(WT="WTA",shortWTA,shortWTP)+(blpkm*IFaf*(AF!AB58*(1-AB$2)-AF!$D58*(1-$D$2))+blpkmrtf*IFrtf*(RTF!AB58*(1-AB$4)-RTF!$D58*(1-$D$4)))*IF(WT="WTA",longWTA,longWTP))</f>
        <v>0</v>
      </c>
      <c r="AC58" s="90">
        <f>(1/UIpct)*((blpkm*IFaf*(AF!AC58*AC$2-AF!$D58*$D$2)+blpkmrtf*IFrtf*(RTF!AC58*AC$4-RTF!$D58*$D$4))*IF(WT="WTA",shortWTA,shortWTP)+(blpkm*IFaf*(AF!AC58*(1-AC$2)-AF!$D58*(1-$D$2))+blpkmrtf*IFrtf*(RTF!AC58*(1-AC$4)-RTF!$D58*(1-$D$4)))*IF(WT="WTA",longWTA,longWTP))</f>
        <v>-0.69872691351516514</v>
      </c>
      <c r="AD58" s="90">
        <f>(1/UIpct)*((blpkm*IFaf*(AF!AD58*AD$2-AF!$D58*$D$2)+blpkmrtf*IFrtf*(RTF!AD58*AD$4-RTF!$D58*$D$4))*IF(WT="WTA",shortWTA,shortWTP)+(blpkm*IFaf*(AF!AD58*(1-AD$2)-AF!$D58*(1-$D$2))+blpkmrtf*IFrtf*(RTF!AD58*(1-AD$4)-RTF!$D58*(1-$D$4)))*IF(WT="WTA",longWTA,longWTP))</f>
        <v>-1.3221096337669964</v>
      </c>
      <c r="AE58" s="90">
        <f>(1/UIpct)*((blpkm*IFaf*(AF!AE58*AE$2-AF!$D58*$D$2)+blpkmrtf*IFrtf*(RTF!AE58*AE$4-RTF!$D58*$D$4))*IF(WT="WTA",shortWTA,shortWTP)+(blpkm*IFaf*(AF!AE58*(1-AE$2)-AF!$D58*(1-$D$2))+blpkmrtf*IFrtf*(RTF!AE58*(1-AE$4)-RTF!$D58*(1-$D$4)))*IF(WT="WTA",longWTA,longWTP))</f>
        <v>-1.8784941043925265</v>
      </c>
      <c r="AF58" s="90">
        <f>(1/UIpct)*((blpkm*IFaf*(AF!AF58*AF$2-AF!$D58*$D$2)+blpkmrtf*IFrtf*(RTF!AF58*AF$4-RTF!$D58*$D$4))*IF(WT="WTA",shortWTA,shortWTP)+(blpkm*IFaf*(AF!AF58*(1-AF$2)-AF!$D58*(1-$D$2))+blpkmrtf*IFrtf*(RTF!AF58*(1-AF$4)-RTF!$D58*(1-$D$4)))*IF(WT="WTA",longWTA,longWTP))</f>
        <v>0.78272657459334749</v>
      </c>
      <c r="AG58" s="90">
        <f>(1/UIpct)*((blpkm*IFaf*(AF!AG58*AG$2-AF!$D58*$D$2)+blpkmrtf*IFrtf*(RTF!AG58*AG$4-RTF!$D58*$D$4))*IF(WT="WTA",shortWTA,shortWTP)+(blpkm*IFaf*(AF!AG58*(1-AG$2)-AF!$D58*(1-$D$2))+blpkmrtf*IFrtf*(RTF!AG58*(1-AG$4)-RTF!$D58*(1-$D$4)))*IF(WT="WTA",longWTA,longWTP))</f>
        <v>1.6576882989331914</v>
      </c>
      <c r="AH58" s="90">
        <f>(1/UIpct)*((blpkm*IFaf*(AF!AH58*AH$2-AF!$D58*$D$2)+blpkmrtf*IFrtf*(RTF!AH58*AH$4-RTF!$D58*$D$4))*IF(WT="WTA",shortWTA,shortWTP)+(blpkm*IFaf*(AF!AH58*(1-AH$2)-AF!$D58*(1-$D$2))+blpkmrtf*IFrtf*(RTF!AH58*(1-AH$4)-RTF!$D58*(1-$D$4)))*IF(WT="WTA",longWTA,longWTP))</f>
        <v>0</v>
      </c>
      <c r="AI58" s="90">
        <f>(1/UIpct)*((blpkm*IFaf*(AF!AI58*AI$2-AF!$D58*$D$2)+blpkmrtf*IFrtf*(RTF!AI58*AI$4-RTF!$D58*$D$4))*IF(WT="WTA",shortWTA,shortWTP)+(blpkm*IFaf*(AF!AI58*(1-AI$2)-AF!$D58*(1-$D$2))+blpkmrtf*IFrtf*(RTF!AI58*(1-AI$4)-RTF!$D58*(1-$D$4)))*IF(WT="WTA",longWTA,longWTP))</f>
        <v>-0.69872691351516514</v>
      </c>
      <c r="AJ58" s="90">
        <f>(1/UIpct)*((blpkm*IFaf*(AF!AJ58*AJ$2-AF!$D58*$D$2)+blpkmrtf*IFrtf*(RTF!AJ58*AJ$4-RTF!$D58*$D$4))*IF(WT="WTA",shortWTA,shortWTP)+(blpkm*IFaf*(AF!AJ58*(1-AJ$2)-AF!$D58*(1-$D$2))+blpkmrtf*IFrtf*(RTF!AJ58*(1-AJ$4)-RTF!$D58*(1-$D$4)))*IF(WT="WTA",longWTA,longWTP))</f>
        <v>-1.3221096337669964</v>
      </c>
      <c r="AK58" s="90">
        <f>(1/UIpct)*((blpkm*IFaf*(AF!AK58*AK$2-AF!$D58*$D$2)+blpkmrtf*IFrtf*(RTF!AK58*AK$4-RTF!$D58*$D$4))*IF(WT="WTA",shortWTA,shortWTP)+(blpkm*IFaf*(AF!AK58*(1-AK$2)-AF!$D58*(1-$D$2))+blpkmrtf*IFrtf*(RTF!AK58*(1-AK$4)-RTF!$D58*(1-$D$4)))*IF(WT="WTA",longWTA,longWTP))</f>
        <v>-1.8784941043925265</v>
      </c>
      <c r="AL58" s="90">
        <f>(1/UIpct)*((blpkm*IFaf*(AF!AL58*AL$2-AF!$D58*$D$2)+blpkmrtf*IFrtf*(RTF!AL58*AL$4-RTF!$D58*$D$4))*IF(WT="WTA",shortWTA,shortWTP)+(blpkm*IFaf*(AF!AL58*(1-AL$2)-AF!$D58*(1-$D$2))+blpkmrtf*IFrtf*(RTF!AL58*(1-AL$4)-RTF!$D58*(1-$D$4)))*IF(WT="WTA",longWTA,longWTP))</f>
        <v>0.78272657459334749</v>
      </c>
      <c r="AM58" s="90">
        <f>(1/UIpct)*((blpkm*IFaf*(AF!AM58*AM$2-AF!$D58*$D$2)+blpkmrtf*IFrtf*(RTF!AM58*AM$4-RTF!$D58*$D$4))*IF(WT="WTA",shortWTA,shortWTP)+(blpkm*IFaf*(AF!AM58*(1-AM$2)-AF!$D58*(1-$D$2))+blpkmrtf*IFrtf*(RTF!AM58*(1-AM$4)-RTF!$D58*(1-$D$4)))*IF(WT="WTA",longWTA,longWTP))</f>
        <v>1.6576882989331914</v>
      </c>
      <c r="AN58" s="90">
        <f>(1/UIpct)*((blpkm*IFaf*(AF!AN58*AN$2-AF!$D58*$D$2)+blpkmrtf*IFrtf*(RTF!AN58*AN$4-RTF!$D58*$D$4))*IF(WT="WTA",shortWTA,shortWTP)+(blpkm*IFaf*(AF!AN58*(1-AN$2)-AF!$D58*(1-$D$2))+blpkmrtf*IFrtf*(RTF!AN58*(1-AN$4)-RTF!$D58*(1-$D$4)))*IF(WT="WTA",longWTA,longWTP))</f>
        <v>0</v>
      </c>
      <c r="AO58" s="90">
        <f>(1/UIpct)*((blpkm*IFaf*(AF!AO58*AO$2-AF!$D58*$D$2)+blpkmrtf*IFrtf*(RTF!AO58*AO$4-RTF!$D58*$D$4))*IF(WT="WTA",shortWTA,shortWTP)+(blpkm*IFaf*(AF!AO58*(1-AO$2)-AF!$D58*(1-$D$2))+blpkmrtf*IFrtf*(RTF!AO58*(1-AO$4)-RTF!$D58*(1-$D$4)))*IF(WT="WTA",longWTA,longWTP))</f>
        <v>-0.69872691351516514</v>
      </c>
      <c r="AP58" s="90">
        <f>(1/UIpct)*((blpkm*IFaf*(AF!AP58*AP$2-AF!$D58*$D$2)+blpkmrtf*IFrtf*(RTF!AP58*AP$4-RTF!$D58*$D$4))*IF(WT="WTA",shortWTA,shortWTP)+(blpkm*IFaf*(AF!AP58*(1-AP$2)-AF!$D58*(1-$D$2))+blpkmrtf*IFrtf*(RTF!AP58*(1-AP$4)-RTF!$D58*(1-$D$4)))*IF(WT="WTA",longWTA,longWTP))</f>
        <v>-1.3221096337669964</v>
      </c>
      <c r="AQ58" s="90">
        <f>(1/UIpct)*((blpkm*IFaf*(AF!AQ58*AQ$2-AF!$D58*$D$2)+blpkmrtf*IFrtf*(RTF!AQ58*AQ$4-RTF!$D58*$D$4))*IF(WT="WTA",shortWTA,shortWTP)+(blpkm*IFaf*(AF!AQ58*(1-AQ$2)-AF!$D58*(1-$D$2))+blpkmrtf*IFrtf*(RTF!AQ58*(1-AQ$4)-RTF!$D58*(1-$D$4)))*IF(WT="WTA",longWTA,longWTP))</f>
        <v>-1.8784941043925265</v>
      </c>
      <c r="AR58" s="90">
        <f>(1/UIpct)*((blpkm*IFaf*(AF!AR58*AR$2-AF!$D58*$D$2)+blpkmrtf*IFrtf*(RTF!AR58*AR$4-RTF!$D58*$D$4))*IF(WT="WTA",shortWTA,shortWTP)+(blpkm*IFaf*(AF!AR58*(1-AR$2)-AF!$D58*(1-$D$2))+blpkmrtf*IFrtf*(RTF!AR58*(1-AR$4)-RTF!$D58*(1-$D$4)))*IF(WT="WTA",longWTA,longWTP))</f>
        <v>0.78272657459334749</v>
      </c>
      <c r="AS58" s="90">
        <f>(1/UIpct)*((blpkm*IFaf*(AF!AS58*AS$2-AF!$D58*$D$2)+blpkmrtf*IFrtf*(RTF!AS58*AS$4-RTF!$D58*$D$4))*IF(WT="WTA",shortWTA,shortWTP)+(blpkm*IFaf*(AF!AS58*(1-AS$2)-AF!$D58*(1-$D$2))+blpkmrtf*IFrtf*(RTF!AS58*(1-AS$4)-RTF!$D58*(1-$D$4)))*IF(WT="WTA",longWTA,longWTP))</f>
        <v>1.6576882989331914</v>
      </c>
      <c r="AT58" s="90">
        <f>(1/UIpct)*((blpkm*IFaf*(AF!AT58*AT$2-AF!$D58*$D$2)+blpkmrtf*IFrtf*(RTF!AT58*AT$4-RTF!$D58*$D$4))*IF(WT="WTA",shortWTA,shortWTP)+(blpkm*IFaf*(AF!AT58*(1-AT$2)-AF!$D58*(1-$D$2))+blpkmrtf*IFrtf*(RTF!AT58*(1-AT$4)-RTF!$D58*(1-$D$4)))*IF(WT="WTA",longWTA,longWTP))</f>
        <v>0</v>
      </c>
      <c r="AU58" s="91" t="s">
        <v>78</v>
      </c>
      <c r="AV58" s="91"/>
      <c r="AW58" s="91"/>
    </row>
    <row r="59" spans="1:49" x14ac:dyDescent="0.25">
      <c r="A59" s="91">
        <f>social_cost!A59</f>
        <v>840</v>
      </c>
      <c r="B59" s="94">
        <f>social_cost!B59</f>
        <v>8.9355369781252278</v>
      </c>
      <c r="C59" s="95">
        <f>social_cost!C59</f>
        <v>538.01999999999987</v>
      </c>
      <c r="D59" s="90">
        <f>(1/UIpct)*((blpkm*IFaf*(AF!D59*D$2-AF!$D59*$D$2)+blpkmrtf*IFrtf*(RTF!D59*D$4-RTF!$D59*$D$4))*IF(WT="WTA",shortWTA,shortWTP)+(blpkm*IFaf*(AF!D59*(1-D$2)-AF!$D59*(1-$D$2))+blpkmrtf*IFrtf*(RTF!D59*(1-D$4)-RTF!$D59*(1-$D$4)))*IF(WT="WTA",longWTA,longWTP))</f>
        <v>0</v>
      </c>
      <c r="E59" s="90">
        <f>(1/UIpct)*((blpkm*IFaf*(AF!E59*E$2-AF!$D59*$D$2)+blpkmrtf*IFrtf*(RTF!E59*E$4-RTF!$D59*$D$4))*IF(WT="WTA",shortWTA,shortWTP)+(blpkm*IFaf*(AF!E59*(1-E$2)-AF!$D59*(1-$D$2))+blpkmrtf*IFrtf*(RTF!E59*(1-E$4)-RTF!$D59*(1-$D$4)))*IF(WT="WTA",longWTA,longWTP))</f>
        <v>-0.69872691351516514</v>
      </c>
      <c r="F59" s="90">
        <f>(1/UIpct)*((blpkm*IFaf*(AF!F59*F$2-AF!$D59*$D$2)+blpkmrtf*IFrtf*(RTF!F59*F$4-RTF!$D59*$D$4))*IF(WT="WTA",shortWTA,shortWTP)+(blpkm*IFaf*(AF!F59*(1-F$2)-AF!$D59*(1-$D$2))+blpkmrtf*IFrtf*(RTF!F59*(1-F$4)-RTF!$D59*(1-$D$4)))*IF(WT="WTA",longWTA,longWTP))</f>
        <v>-1.3221096337669964</v>
      </c>
      <c r="G59" s="90">
        <f>(1/UIpct)*((blpkm*IFaf*(AF!G59*G$2-AF!$D59*$D$2)+blpkmrtf*IFrtf*(RTF!G59*G$4-RTF!$D59*$D$4))*IF(WT="WTA",shortWTA,shortWTP)+(blpkm*IFaf*(AF!G59*(1-G$2)-AF!$D59*(1-$D$2))+blpkmrtf*IFrtf*(RTF!G59*(1-G$4)-RTF!$D59*(1-$D$4)))*IF(WT="WTA",longWTA,longWTP))</f>
        <v>-1.8784941043925265</v>
      </c>
      <c r="H59" s="90">
        <f>(1/UIpct)*((blpkm*IFaf*(AF!H59*H$2-AF!$D59*$D$2)+blpkmrtf*IFrtf*(RTF!H59*H$4-RTF!$D59*$D$4))*IF(WT="WTA",shortWTA,shortWTP)+(blpkm*IFaf*(AF!H59*(1-H$2)-AF!$D59*(1-$D$2))+blpkmrtf*IFrtf*(RTF!H59*(1-H$4)-RTF!$D59*(1-$D$4)))*IF(WT="WTA",longWTA,longWTP))</f>
        <v>0.78272657459334749</v>
      </c>
      <c r="I59" s="90">
        <f>(1/UIpct)*((blpkm*IFaf*(AF!I59*I$2-AF!$D59*$D$2)+blpkmrtf*IFrtf*(RTF!I59*I$4-RTF!$D59*$D$4))*IF(WT="WTA",shortWTA,shortWTP)+(blpkm*IFaf*(AF!I59*(1-I$2)-AF!$D59*(1-$D$2))+blpkmrtf*IFrtf*(RTF!I59*(1-I$4)-RTF!$D59*(1-$D$4)))*IF(WT="WTA",longWTA,longWTP))</f>
        <v>1.6576882989331914</v>
      </c>
      <c r="J59" s="90">
        <f>(1/UIpct)*((blpkm*IFaf*(AF!J59*J$2-AF!$D59*$D$2)+blpkmrtf*IFrtf*(RTF!J59*J$4-RTF!$D59*$D$4))*IF(WT="WTA",shortWTA,shortWTP)+(blpkm*IFaf*(AF!J59*(1-J$2)-AF!$D59*(1-$D$2))+blpkmrtf*IFrtf*(RTF!J59*(1-J$4)-RTF!$D59*(1-$D$4)))*IF(WT="WTA",longWTA,longWTP))</f>
        <v>2.6312202719180493</v>
      </c>
      <c r="K59" s="90">
        <f>(1/UIpct)*((blpkm*IFaf*(AF!K59*K$2-AF!$D59*$D$2)+blpkmrtf*IFrtf*(RTF!K59*K$4-RTF!$D59*$D$4))*IF(WT="WTA",shortWTA,shortWTP)+(blpkm*IFaf*(AF!K59*(1-K$2)-AF!$D59*(1-$D$2))+blpkmrtf*IFrtf*(RTF!K59*(1-K$4)-RTF!$D59*(1-$D$4)))*IF(WT="WTA",longWTA,longWTP))</f>
        <v>-0.69872691351516514</v>
      </c>
      <c r="L59" s="90">
        <f>(1/UIpct)*((blpkm*IFaf*(AF!L59*L$2-AF!$D59*$D$2)+blpkmrtf*IFrtf*(RTF!L59*L$4-RTF!$D59*$D$4))*IF(WT="WTA",shortWTA,shortWTP)+(blpkm*IFaf*(AF!L59*(1-L$2)-AF!$D59*(1-$D$2))+blpkmrtf*IFrtf*(RTF!L59*(1-L$4)-RTF!$D59*(1-$D$4)))*IF(WT="WTA",longWTA,longWTP))</f>
        <v>-1.3221096337669964</v>
      </c>
      <c r="M59" s="90">
        <f>(1/UIpct)*((blpkm*IFaf*(AF!M59*M$2-AF!$D59*$D$2)+blpkmrtf*IFrtf*(RTF!M59*M$4-RTF!$D59*$D$4))*IF(WT="WTA",shortWTA,shortWTP)+(blpkm*IFaf*(AF!M59*(1-M$2)-AF!$D59*(1-$D$2))+blpkmrtf*IFrtf*(RTF!M59*(1-M$4)-RTF!$D59*(1-$D$4)))*IF(WT="WTA",longWTA,longWTP))</f>
        <v>-1.8784941043925265</v>
      </c>
      <c r="N59" s="90">
        <f>(1/UIpct)*((blpkm*IFaf*(AF!N59*N$2-AF!$D59*$D$2)+blpkmrtf*IFrtf*(RTF!N59*N$4-RTF!$D59*$D$4))*IF(WT="WTA",shortWTA,shortWTP)+(blpkm*IFaf*(AF!N59*(1-N$2)-AF!$D59*(1-$D$2))+blpkmrtf*IFrtf*(RTF!N59*(1-N$4)-RTF!$D59*(1-$D$4)))*IF(WT="WTA",longWTA,longWTP))</f>
        <v>0.78272657459334749</v>
      </c>
      <c r="O59" s="90">
        <f>(1/UIpct)*((blpkm*IFaf*(AF!O59*O$2-AF!$D59*$D$2)+blpkmrtf*IFrtf*(RTF!O59*O$4-RTF!$D59*$D$4))*IF(WT="WTA",shortWTA,shortWTP)+(blpkm*IFaf*(AF!O59*(1-O$2)-AF!$D59*(1-$D$2))+blpkmrtf*IFrtf*(RTF!O59*(1-O$4)-RTF!$D59*(1-$D$4)))*IF(WT="WTA",longWTA,longWTP))</f>
        <v>1.6576882989331914</v>
      </c>
      <c r="P59" s="90">
        <f>(1/UIpct)*((blpkm*IFaf*(AF!P59*P$2-AF!$D59*$D$2)+blpkmrtf*IFrtf*(RTF!P59*P$4-RTF!$D59*$D$4))*IF(WT="WTA",shortWTA,shortWTP)+(blpkm*IFaf*(AF!P59*(1-P$2)-AF!$D59*(1-$D$2))+blpkmrtf*IFrtf*(RTF!P59*(1-P$4)-RTF!$D59*(1-$D$4)))*IF(WT="WTA",longWTA,longWTP))</f>
        <v>0</v>
      </c>
      <c r="Q59" s="90">
        <f>(1/UIpct)*((blpkm*IFaf*(AF!Q59*Q$2-AF!$D59*$D$2)+blpkmrtf*IFrtf*(RTF!Q59*Q$4-RTF!$D59*$D$4))*IF(WT="WTA",shortWTA,shortWTP)+(blpkm*IFaf*(AF!Q59*(1-Q$2)-AF!$D59*(1-$D$2))+blpkmrtf*IFrtf*(RTF!Q59*(1-Q$4)-RTF!$D59*(1-$D$4)))*IF(WT="WTA",longWTA,longWTP))</f>
        <v>-0.69872691351516514</v>
      </c>
      <c r="R59" s="90">
        <f>(1/UIpct)*((blpkm*IFaf*(AF!R59*R$2-AF!$D59*$D$2)+blpkmrtf*IFrtf*(RTF!R59*R$4-RTF!$D59*$D$4))*IF(WT="WTA",shortWTA,shortWTP)+(blpkm*IFaf*(AF!R59*(1-R$2)-AF!$D59*(1-$D$2))+blpkmrtf*IFrtf*(RTF!R59*(1-R$4)-RTF!$D59*(1-$D$4)))*IF(WT="WTA",longWTA,longWTP))</f>
        <v>-1.3221096337669964</v>
      </c>
      <c r="S59" s="90">
        <f>(1/UIpct)*((blpkm*IFaf*(AF!S59*S$2-AF!$D59*$D$2)+blpkmrtf*IFrtf*(RTF!S59*S$4-RTF!$D59*$D$4))*IF(WT="WTA",shortWTA,shortWTP)+(blpkm*IFaf*(AF!S59*(1-S$2)-AF!$D59*(1-$D$2))+blpkmrtf*IFrtf*(RTF!S59*(1-S$4)-RTF!$D59*(1-$D$4)))*IF(WT="WTA",longWTA,longWTP))</f>
        <v>-1.8784941043925265</v>
      </c>
      <c r="T59" s="90">
        <f>(1/UIpct)*((blpkm*IFaf*(AF!T59*T$2-AF!$D59*$D$2)+blpkmrtf*IFrtf*(RTF!T59*T$4-RTF!$D59*$D$4))*IF(WT="WTA",shortWTA,shortWTP)+(blpkm*IFaf*(AF!T59*(1-T$2)-AF!$D59*(1-$D$2))+blpkmrtf*IFrtf*(RTF!T59*(1-T$4)-RTF!$D59*(1-$D$4)))*IF(WT="WTA",longWTA,longWTP))</f>
        <v>0.78272657459334749</v>
      </c>
      <c r="U59" s="90">
        <f>(1/UIpct)*((blpkm*IFaf*(AF!U59*U$2-AF!$D59*$D$2)+blpkmrtf*IFrtf*(RTF!U59*U$4-RTF!$D59*$D$4))*IF(WT="WTA",shortWTA,shortWTP)+(blpkm*IFaf*(AF!U59*(1-U$2)-AF!$D59*(1-$D$2))+blpkmrtf*IFrtf*(RTF!U59*(1-U$4)-RTF!$D59*(1-$D$4)))*IF(WT="WTA",longWTA,longWTP))</f>
        <v>1.6576882989331914</v>
      </c>
      <c r="V59" s="90">
        <f>(1/UIpct)*((blpkm*IFaf*(AF!V59*V$2-AF!$D59*$D$2)+blpkmrtf*IFrtf*(RTF!V59*V$4-RTF!$D59*$D$4))*IF(WT="WTA",shortWTA,shortWTP)+(blpkm*IFaf*(AF!V59*(1-V$2)-AF!$D59*(1-$D$2))+blpkmrtf*IFrtf*(RTF!V59*(1-V$4)-RTF!$D59*(1-$D$4)))*IF(WT="WTA",longWTA,longWTP))</f>
        <v>0</v>
      </c>
      <c r="W59" s="90">
        <f>(1/UIpct)*((blpkm*IFaf*(AF!W59*W$2-AF!$D59*$D$2)+blpkmrtf*IFrtf*(RTF!W59*W$4-RTF!$D59*$D$4))*IF(WT="WTA",shortWTA,shortWTP)+(blpkm*IFaf*(AF!W59*(1-W$2)-AF!$D59*(1-$D$2))+blpkmrtf*IFrtf*(RTF!W59*(1-W$4)-RTF!$D59*(1-$D$4)))*IF(WT="WTA",longWTA,longWTP))</f>
        <v>-0.69872691351516514</v>
      </c>
      <c r="X59" s="90">
        <f>(1/UIpct)*((blpkm*IFaf*(AF!X59*X$2-AF!$D59*$D$2)+blpkmrtf*IFrtf*(RTF!X59*X$4-RTF!$D59*$D$4))*IF(WT="WTA",shortWTA,shortWTP)+(blpkm*IFaf*(AF!X59*(1-X$2)-AF!$D59*(1-$D$2))+blpkmrtf*IFrtf*(RTF!X59*(1-X$4)-RTF!$D59*(1-$D$4)))*IF(WT="WTA",longWTA,longWTP))</f>
        <v>-1.3221096337669964</v>
      </c>
      <c r="Y59" s="90">
        <f>(1/UIpct)*((blpkm*IFaf*(AF!Y59*Y$2-AF!$D59*$D$2)+blpkmrtf*IFrtf*(RTF!Y59*Y$4-RTF!$D59*$D$4))*IF(WT="WTA",shortWTA,shortWTP)+(blpkm*IFaf*(AF!Y59*(1-Y$2)-AF!$D59*(1-$D$2))+blpkmrtf*IFrtf*(RTF!Y59*(1-Y$4)-RTF!$D59*(1-$D$4)))*IF(WT="WTA",longWTA,longWTP))</f>
        <v>-1.8784941043925265</v>
      </c>
      <c r="Z59" s="90">
        <f>(1/UIpct)*((blpkm*IFaf*(AF!Z59*Z$2-AF!$D59*$D$2)+blpkmrtf*IFrtf*(RTF!Z59*Z$4-RTF!$D59*$D$4))*IF(WT="WTA",shortWTA,shortWTP)+(blpkm*IFaf*(AF!Z59*(1-Z$2)-AF!$D59*(1-$D$2))+blpkmrtf*IFrtf*(RTF!Z59*(1-Z$4)-RTF!$D59*(1-$D$4)))*IF(WT="WTA",longWTA,longWTP))</f>
        <v>0.78272657459334749</v>
      </c>
      <c r="AA59" s="90">
        <f>(1/UIpct)*((blpkm*IFaf*(AF!AA59*AA$2-AF!$D59*$D$2)+blpkmrtf*IFrtf*(RTF!AA59*AA$4-RTF!$D59*$D$4))*IF(WT="WTA",shortWTA,shortWTP)+(blpkm*IFaf*(AF!AA59*(1-AA$2)-AF!$D59*(1-$D$2))+blpkmrtf*IFrtf*(RTF!AA59*(1-AA$4)-RTF!$D59*(1-$D$4)))*IF(WT="WTA",longWTA,longWTP))</f>
        <v>1.6576882989331914</v>
      </c>
      <c r="AB59" s="90">
        <f>(1/UIpct)*((blpkm*IFaf*(AF!AB59*AB$2-AF!$D59*$D$2)+blpkmrtf*IFrtf*(RTF!AB59*AB$4-RTF!$D59*$D$4))*IF(WT="WTA",shortWTA,shortWTP)+(blpkm*IFaf*(AF!AB59*(1-AB$2)-AF!$D59*(1-$D$2))+blpkmrtf*IFrtf*(RTF!AB59*(1-AB$4)-RTF!$D59*(1-$D$4)))*IF(WT="WTA",longWTA,longWTP))</f>
        <v>0</v>
      </c>
      <c r="AC59" s="90">
        <f>(1/UIpct)*((blpkm*IFaf*(AF!AC59*AC$2-AF!$D59*$D$2)+blpkmrtf*IFrtf*(RTF!AC59*AC$4-RTF!$D59*$D$4))*IF(WT="WTA",shortWTA,shortWTP)+(blpkm*IFaf*(AF!AC59*(1-AC$2)-AF!$D59*(1-$D$2))+blpkmrtf*IFrtf*(RTF!AC59*(1-AC$4)-RTF!$D59*(1-$D$4)))*IF(WT="WTA",longWTA,longWTP))</f>
        <v>-0.69872691351516514</v>
      </c>
      <c r="AD59" s="90">
        <f>(1/UIpct)*((blpkm*IFaf*(AF!AD59*AD$2-AF!$D59*$D$2)+blpkmrtf*IFrtf*(RTF!AD59*AD$4-RTF!$D59*$D$4))*IF(WT="WTA",shortWTA,shortWTP)+(blpkm*IFaf*(AF!AD59*(1-AD$2)-AF!$D59*(1-$D$2))+blpkmrtf*IFrtf*(RTF!AD59*(1-AD$4)-RTF!$D59*(1-$D$4)))*IF(WT="WTA",longWTA,longWTP))</f>
        <v>-1.3221096337669964</v>
      </c>
      <c r="AE59" s="90">
        <f>(1/UIpct)*((blpkm*IFaf*(AF!AE59*AE$2-AF!$D59*$D$2)+blpkmrtf*IFrtf*(RTF!AE59*AE$4-RTF!$D59*$D$4))*IF(WT="WTA",shortWTA,shortWTP)+(blpkm*IFaf*(AF!AE59*(1-AE$2)-AF!$D59*(1-$D$2))+blpkmrtf*IFrtf*(RTF!AE59*(1-AE$4)-RTF!$D59*(1-$D$4)))*IF(WT="WTA",longWTA,longWTP))</f>
        <v>-1.8784941043925265</v>
      </c>
      <c r="AF59" s="90">
        <f>(1/UIpct)*((blpkm*IFaf*(AF!AF59*AF$2-AF!$D59*$D$2)+blpkmrtf*IFrtf*(RTF!AF59*AF$4-RTF!$D59*$D$4))*IF(WT="WTA",shortWTA,shortWTP)+(blpkm*IFaf*(AF!AF59*(1-AF$2)-AF!$D59*(1-$D$2))+blpkmrtf*IFrtf*(RTF!AF59*(1-AF$4)-RTF!$D59*(1-$D$4)))*IF(WT="WTA",longWTA,longWTP))</f>
        <v>0.78272657459334749</v>
      </c>
      <c r="AG59" s="90">
        <f>(1/UIpct)*((blpkm*IFaf*(AF!AG59*AG$2-AF!$D59*$D$2)+blpkmrtf*IFrtf*(RTF!AG59*AG$4-RTF!$D59*$D$4))*IF(WT="WTA",shortWTA,shortWTP)+(blpkm*IFaf*(AF!AG59*(1-AG$2)-AF!$D59*(1-$D$2))+blpkmrtf*IFrtf*(RTF!AG59*(1-AG$4)-RTF!$D59*(1-$D$4)))*IF(WT="WTA",longWTA,longWTP))</f>
        <v>1.6576882989331914</v>
      </c>
      <c r="AH59" s="90">
        <f>(1/UIpct)*((blpkm*IFaf*(AF!AH59*AH$2-AF!$D59*$D$2)+blpkmrtf*IFrtf*(RTF!AH59*AH$4-RTF!$D59*$D$4))*IF(WT="WTA",shortWTA,shortWTP)+(blpkm*IFaf*(AF!AH59*(1-AH$2)-AF!$D59*(1-$D$2))+blpkmrtf*IFrtf*(RTF!AH59*(1-AH$4)-RTF!$D59*(1-$D$4)))*IF(WT="WTA",longWTA,longWTP))</f>
        <v>0</v>
      </c>
      <c r="AI59" s="90">
        <f>(1/UIpct)*((blpkm*IFaf*(AF!AI59*AI$2-AF!$D59*$D$2)+blpkmrtf*IFrtf*(RTF!AI59*AI$4-RTF!$D59*$D$4))*IF(WT="WTA",shortWTA,shortWTP)+(blpkm*IFaf*(AF!AI59*(1-AI$2)-AF!$D59*(1-$D$2))+blpkmrtf*IFrtf*(RTF!AI59*(1-AI$4)-RTF!$D59*(1-$D$4)))*IF(WT="WTA",longWTA,longWTP))</f>
        <v>-0.69872691351516514</v>
      </c>
      <c r="AJ59" s="90">
        <f>(1/UIpct)*((blpkm*IFaf*(AF!AJ59*AJ$2-AF!$D59*$D$2)+blpkmrtf*IFrtf*(RTF!AJ59*AJ$4-RTF!$D59*$D$4))*IF(WT="WTA",shortWTA,shortWTP)+(blpkm*IFaf*(AF!AJ59*(1-AJ$2)-AF!$D59*(1-$D$2))+blpkmrtf*IFrtf*(RTF!AJ59*(1-AJ$4)-RTF!$D59*(1-$D$4)))*IF(WT="WTA",longWTA,longWTP))</f>
        <v>-1.3221096337669964</v>
      </c>
      <c r="AK59" s="90">
        <f>(1/UIpct)*((blpkm*IFaf*(AF!AK59*AK$2-AF!$D59*$D$2)+blpkmrtf*IFrtf*(RTF!AK59*AK$4-RTF!$D59*$D$4))*IF(WT="WTA",shortWTA,shortWTP)+(blpkm*IFaf*(AF!AK59*(1-AK$2)-AF!$D59*(1-$D$2))+blpkmrtf*IFrtf*(RTF!AK59*(1-AK$4)-RTF!$D59*(1-$D$4)))*IF(WT="WTA",longWTA,longWTP))</f>
        <v>-1.8784941043925265</v>
      </c>
      <c r="AL59" s="90">
        <f>(1/UIpct)*((blpkm*IFaf*(AF!AL59*AL$2-AF!$D59*$D$2)+blpkmrtf*IFrtf*(RTF!AL59*AL$4-RTF!$D59*$D$4))*IF(WT="WTA",shortWTA,shortWTP)+(blpkm*IFaf*(AF!AL59*(1-AL$2)-AF!$D59*(1-$D$2))+blpkmrtf*IFrtf*(RTF!AL59*(1-AL$4)-RTF!$D59*(1-$D$4)))*IF(WT="WTA",longWTA,longWTP))</f>
        <v>0.78272657459334749</v>
      </c>
      <c r="AM59" s="90">
        <f>(1/UIpct)*((blpkm*IFaf*(AF!AM59*AM$2-AF!$D59*$D$2)+blpkmrtf*IFrtf*(RTF!AM59*AM$4-RTF!$D59*$D$4))*IF(WT="WTA",shortWTA,shortWTP)+(blpkm*IFaf*(AF!AM59*(1-AM$2)-AF!$D59*(1-$D$2))+blpkmrtf*IFrtf*(RTF!AM59*(1-AM$4)-RTF!$D59*(1-$D$4)))*IF(WT="WTA",longWTA,longWTP))</f>
        <v>1.6576882989331914</v>
      </c>
      <c r="AN59" s="90">
        <f>(1/UIpct)*((blpkm*IFaf*(AF!AN59*AN$2-AF!$D59*$D$2)+blpkmrtf*IFrtf*(RTF!AN59*AN$4-RTF!$D59*$D$4))*IF(WT="WTA",shortWTA,shortWTP)+(blpkm*IFaf*(AF!AN59*(1-AN$2)-AF!$D59*(1-$D$2))+blpkmrtf*IFrtf*(RTF!AN59*(1-AN$4)-RTF!$D59*(1-$D$4)))*IF(WT="WTA",longWTA,longWTP))</f>
        <v>0</v>
      </c>
      <c r="AO59" s="90">
        <f>(1/UIpct)*((blpkm*IFaf*(AF!AO59*AO$2-AF!$D59*$D$2)+blpkmrtf*IFrtf*(RTF!AO59*AO$4-RTF!$D59*$D$4))*IF(WT="WTA",shortWTA,shortWTP)+(blpkm*IFaf*(AF!AO59*(1-AO$2)-AF!$D59*(1-$D$2))+blpkmrtf*IFrtf*(RTF!AO59*(1-AO$4)-RTF!$D59*(1-$D$4)))*IF(WT="WTA",longWTA,longWTP))</f>
        <v>-0.69872691351516514</v>
      </c>
      <c r="AP59" s="90">
        <f>(1/UIpct)*((blpkm*IFaf*(AF!AP59*AP$2-AF!$D59*$D$2)+blpkmrtf*IFrtf*(RTF!AP59*AP$4-RTF!$D59*$D$4))*IF(WT="WTA",shortWTA,shortWTP)+(blpkm*IFaf*(AF!AP59*(1-AP$2)-AF!$D59*(1-$D$2))+blpkmrtf*IFrtf*(RTF!AP59*(1-AP$4)-RTF!$D59*(1-$D$4)))*IF(WT="WTA",longWTA,longWTP))</f>
        <v>-1.3221096337669964</v>
      </c>
      <c r="AQ59" s="90">
        <f>(1/UIpct)*((blpkm*IFaf*(AF!AQ59*AQ$2-AF!$D59*$D$2)+blpkmrtf*IFrtf*(RTF!AQ59*AQ$4-RTF!$D59*$D$4))*IF(WT="WTA",shortWTA,shortWTP)+(blpkm*IFaf*(AF!AQ59*(1-AQ$2)-AF!$D59*(1-$D$2))+blpkmrtf*IFrtf*(RTF!AQ59*(1-AQ$4)-RTF!$D59*(1-$D$4)))*IF(WT="WTA",longWTA,longWTP))</f>
        <v>-1.8784941043925265</v>
      </c>
      <c r="AR59" s="90">
        <f>(1/UIpct)*((blpkm*IFaf*(AF!AR59*AR$2-AF!$D59*$D$2)+blpkmrtf*IFrtf*(RTF!AR59*AR$4-RTF!$D59*$D$4))*IF(WT="WTA",shortWTA,shortWTP)+(blpkm*IFaf*(AF!AR59*(1-AR$2)-AF!$D59*(1-$D$2))+blpkmrtf*IFrtf*(RTF!AR59*(1-AR$4)-RTF!$D59*(1-$D$4)))*IF(WT="WTA",longWTA,longWTP))</f>
        <v>0.78272657459334749</v>
      </c>
      <c r="AS59" s="90">
        <f>(1/UIpct)*((blpkm*IFaf*(AF!AS59*AS$2-AF!$D59*$D$2)+blpkmrtf*IFrtf*(RTF!AS59*AS$4-RTF!$D59*$D$4))*IF(WT="WTA",shortWTA,shortWTP)+(blpkm*IFaf*(AF!AS59*(1-AS$2)-AF!$D59*(1-$D$2))+blpkmrtf*IFrtf*(RTF!AS59*(1-AS$4)-RTF!$D59*(1-$D$4)))*IF(WT="WTA",longWTA,longWTP))</f>
        <v>1.6576882989331914</v>
      </c>
      <c r="AT59" s="90">
        <f>(1/UIpct)*((blpkm*IFaf*(AF!AT59*AT$2-AF!$D59*$D$2)+blpkmrtf*IFrtf*(RTF!AT59*AT$4-RTF!$D59*$D$4))*IF(WT="WTA",shortWTA,shortWTP)+(blpkm*IFaf*(AF!AT59*(1-AT$2)-AF!$D59*(1-$D$2))+blpkmrtf*IFrtf*(RTF!AT59*(1-AT$4)-RTF!$D59*(1-$D$4)))*IF(WT="WTA",longWTA,longWTP))</f>
        <v>0</v>
      </c>
      <c r="AU59" s="91" t="s">
        <v>78</v>
      </c>
      <c r="AV59" s="91"/>
      <c r="AW59" s="91"/>
    </row>
    <row r="60" spans="1:49" x14ac:dyDescent="0.25">
      <c r="A60" s="91">
        <f>social_cost!A60</f>
        <v>850</v>
      </c>
      <c r="B60" s="94">
        <f>social_cost!B60</f>
        <v>2.20004649496E-2</v>
      </c>
      <c r="C60" s="95">
        <f>social_cost!C60</f>
        <v>550.90624999999989</v>
      </c>
      <c r="D60" s="90">
        <f>(1/UIpct)*((blpkm*IFaf*(AF!D60*D$2-AF!$D60*$D$2)+blpkmrtf*IFrtf*(RTF!D60*D$4-RTF!$D60*$D$4))*IF(WT="WTA",shortWTA,shortWTP)+(blpkm*IFaf*(AF!D60*(1-D$2)-AF!$D60*(1-$D$2))+blpkmrtf*IFrtf*(RTF!D60*(1-D$4)-RTF!$D60*(1-$D$4)))*IF(WT="WTA",longWTA,longWTP))</f>
        <v>0</v>
      </c>
      <c r="E60" s="90">
        <f>(1/UIpct)*((blpkm*IFaf*(AF!E60*E$2-AF!$D60*$D$2)+blpkmrtf*IFrtf*(RTF!E60*E$4-RTF!$D60*$D$4))*IF(WT="WTA",shortWTA,shortWTP)+(blpkm*IFaf*(AF!E60*(1-E$2)-AF!$D60*(1-$D$2))+blpkmrtf*IFrtf*(RTF!E60*(1-E$4)-RTF!$D60*(1-$D$4)))*IF(WT="WTA",longWTA,longWTP))</f>
        <v>-0.69872691351516514</v>
      </c>
      <c r="F60" s="90">
        <f>(1/UIpct)*((blpkm*IFaf*(AF!F60*F$2-AF!$D60*$D$2)+blpkmrtf*IFrtf*(RTF!F60*F$4-RTF!$D60*$D$4))*IF(WT="WTA",shortWTA,shortWTP)+(blpkm*IFaf*(AF!F60*(1-F$2)-AF!$D60*(1-$D$2))+blpkmrtf*IFrtf*(RTF!F60*(1-F$4)-RTF!$D60*(1-$D$4)))*IF(WT="WTA",longWTA,longWTP))</f>
        <v>-1.3221096337669964</v>
      </c>
      <c r="G60" s="90">
        <f>(1/UIpct)*((blpkm*IFaf*(AF!G60*G$2-AF!$D60*$D$2)+blpkmrtf*IFrtf*(RTF!G60*G$4-RTF!$D60*$D$4))*IF(WT="WTA",shortWTA,shortWTP)+(blpkm*IFaf*(AF!G60*(1-G$2)-AF!$D60*(1-$D$2))+blpkmrtf*IFrtf*(RTF!G60*(1-G$4)-RTF!$D60*(1-$D$4)))*IF(WT="WTA",longWTA,longWTP))</f>
        <v>-1.8784941043925265</v>
      </c>
      <c r="H60" s="90">
        <f>(1/UIpct)*((blpkm*IFaf*(AF!H60*H$2-AF!$D60*$D$2)+blpkmrtf*IFrtf*(RTF!H60*H$4-RTF!$D60*$D$4))*IF(WT="WTA",shortWTA,shortWTP)+(blpkm*IFaf*(AF!H60*(1-H$2)-AF!$D60*(1-$D$2))+blpkmrtf*IFrtf*(RTF!H60*(1-H$4)-RTF!$D60*(1-$D$4)))*IF(WT="WTA",longWTA,longWTP))</f>
        <v>0.78272657459334749</v>
      </c>
      <c r="I60" s="90">
        <f>(1/UIpct)*((blpkm*IFaf*(AF!I60*I$2-AF!$D60*$D$2)+blpkmrtf*IFrtf*(RTF!I60*I$4-RTF!$D60*$D$4))*IF(WT="WTA",shortWTA,shortWTP)+(blpkm*IFaf*(AF!I60*(1-I$2)-AF!$D60*(1-$D$2))+blpkmrtf*IFrtf*(RTF!I60*(1-I$4)-RTF!$D60*(1-$D$4)))*IF(WT="WTA",longWTA,longWTP))</f>
        <v>1.6576882989331914</v>
      </c>
      <c r="J60" s="90">
        <f>(1/UIpct)*((blpkm*IFaf*(AF!J60*J$2-AF!$D60*$D$2)+blpkmrtf*IFrtf*(RTF!J60*J$4-RTF!$D60*$D$4))*IF(WT="WTA",shortWTA,shortWTP)+(blpkm*IFaf*(AF!J60*(1-J$2)-AF!$D60*(1-$D$2))+blpkmrtf*IFrtf*(RTF!J60*(1-J$4)-RTF!$D60*(1-$D$4)))*IF(WT="WTA",longWTA,longWTP))</f>
        <v>2.6312202719180493</v>
      </c>
      <c r="K60" s="90">
        <f>(1/UIpct)*((blpkm*IFaf*(AF!K60*K$2-AF!$D60*$D$2)+blpkmrtf*IFrtf*(RTF!K60*K$4-RTF!$D60*$D$4))*IF(WT="WTA",shortWTA,shortWTP)+(blpkm*IFaf*(AF!K60*(1-K$2)-AF!$D60*(1-$D$2))+blpkmrtf*IFrtf*(RTF!K60*(1-K$4)-RTF!$D60*(1-$D$4)))*IF(WT="WTA",longWTA,longWTP))</f>
        <v>-0.69872691351516514</v>
      </c>
      <c r="L60" s="90">
        <f>(1/UIpct)*((blpkm*IFaf*(AF!L60*L$2-AF!$D60*$D$2)+blpkmrtf*IFrtf*(RTF!L60*L$4-RTF!$D60*$D$4))*IF(WT="WTA",shortWTA,shortWTP)+(blpkm*IFaf*(AF!L60*(1-L$2)-AF!$D60*(1-$D$2))+blpkmrtf*IFrtf*(RTF!L60*(1-L$4)-RTF!$D60*(1-$D$4)))*IF(WT="WTA",longWTA,longWTP))</f>
        <v>-1.3221096337669964</v>
      </c>
      <c r="M60" s="90">
        <f>(1/UIpct)*((blpkm*IFaf*(AF!M60*M$2-AF!$D60*$D$2)+blpkmrtf*IFrtf*(RTF!M60*M$4-RTF!$D60*$D$4))*IF(WT="WTA",shortWTA,shortWTP)+(blpkm*IFaf*(AF!M60*(1-M$2)-AF!$D60*(1-$D$2))+blpkmrtf*IFrtf*(RTF!M60*(1-M$4)-RTF!$D60*(1-$D$4)))*IF(WT="WTA",longWTA,longWTP))</f>
        <v>-1.8784941043925265</v>
      </c>
      <c r="N60" s="90">
        <f>(1/UIpct)*((blpkm*IFaf*(AF!N60*N$2-AF!$D60*$D$2)+blpkmrtf*IFrtf*(RTF!N60*N$4-RTF!$D60*$D$4))*IF(WT="WTA",shortWTA,shortWTP)+(blpkm*IFaf*(AF!N60*(1-N$2)-AF!$D60*(1-$D$2))+blpkmrtf*IFrtf*(RTF!N60*(1-N$4)-RTF!$D60*(1-$D$4)))*IF(WT="WTA",longWTA,longWTP))</f>
        <v>0.78272657459334749</v>
      </c>
      <c r="O60" s="90">
        <f>(1/UIpct)*((blpkm*IFaf*(AF!O60*O$2-AF!$D60*$D$2)+blpkmrtf*IFrtf*(RTF!O60*O$4-RTF!$D60*$D$4))*IF(WT="WTA",shortWTA,shortWTP)+(blpkm*IFaf*(AF!O60*(1-O$2)-AF!$D60*(1-$D$2))+blpkmrtf*IFrtf*(RTF!O60*(1-O$4)-RTF!$D60*(1-$D$4)))*IF(WT="WTA",longWTA,longWTP))</f>
        <v>1.6576882989331914</v>
      </c>
      <c r="P60" s="90">
        <f>(1/UIpct)*((blpkm*IFaf*(AF!P60*P$2-AF!$D60*$D$2)+blpkmrtf*IFrtf*(RTF!P60*P$4-RTF!$D60*$D$4))*IF(WT="WTA",shortWTA,shortWTP)+(blpkm*IFaf*(AF!P60*(1-P$2)-AF!$D60*(1-$D$2))+blpkmrtf*IFrtf*(RTF!P60*(1-P$4)-RTF!$D60*(1-$D$4)))*IF(WT="WTA",longWTA,longWTP))</f>
        <v>0</v>
      </c>
      <c r="Q60" s="90">
        <f>(1/UIpct)*((blpkm*IFaf*(AF!Q60*Q$2-AF!$D60*$D$2)+blpkmrtf*IFrtf*(RTF!Q60*Q$4-RTF!$D60*$D$4))*IF(WT="WTA",shortWTA,shortWTP)+(blpkm*IFaf*(AF!Q60*(1-Q$2)-AF!$D60*(1-$D$2))+blpkmrtf*IFrtf*(RTF!Q60*(1-Q$4)-RTF!$D60*(1-$D$4)))*IF(WT="WTA",longWTA,longWTP))</f>
        <v>-0.69872691351516514</v>
      </c>
      <c r="R60" s="90">
        <f>(1/UIpct)*((blpkm*IFaf*(AF!R60*R$2-AF!$D60*$D$2)+blpkmrtf*IFrtf*(RTF!R60*R$4-RTF!$D60*$D$4))*IF(WT="WTA",shortWTA,shortWTP)+(blpkm*IFaf*(AF!R60*(1-R$2)-AF!$D60*(1-$D$2))+blpkmrtf*IFrtf*(RTF!R60*(1-R$4)-RTF!$D60*(1-$D$4)))*IF(WT="WTA",longWTA,longWTP))</f>
        <v>-1.3221096337669964</v>
      </c>
      <c r="S60" s="90">
        <f>(1/UIpct)*((blpkm*IFaf*(AF!S60*S$2-AF!$D60*$D$2)+blpkmrtf*IFrtf*(RTF!S60*S$4-RTF!$D60*$D$4))*IF(WT="WTA",shortWTA,shortWTP)+(blpkm*IFaf*(AF!S60*(1-S$2)-AF!$D60*(1-$D$2))+blpkmrtf*IFrtf*(RTF!S60*(1-S$4)-RTF!$D60*(1-$D$4)))*IF(WT="WTA",longWTA,longWTP))</f>
        <v>-1.8784941043925265</v>
      </c>
      <c r="T60" s="90">
        <f>(1/UIpct)*((blpkm*IFaf*(AF!T60*T$2-AF!$D60*$D$2)+blpkmrtf*IFrtf*(RTF!T60*T$4-RTF!$D60*$D$4))*IF(WT="WTA",shortWTA,shortWTP)+(blpkm*IFaf*(AF!T60*(1-T$2)-AF!$D60*(1-$D$2))+blpkmrtf*IFrtf*(RTF!T60*(1-T$4)-RTF!$D60*(1-$D$4)))*IF(WT="WTA",longWTA,longWTP))</f>
        <v>0.78272657459334749</v>
      </c>
      <c r="U60" s="90">
        <f>(1/UIpct)*((blpkm*IFaf*(AF!U60*U$2-AF!$D60*$D$2)+blpkmrtf*IFrtf*(RTF!U60*U$4-RTF!$D60*$D$4))*IF(WT="WTA",shortWTA,shortWTP)+(blpkm*IFaf*(AF!U60*(1-U$2)-AF!$D60*(1-$D$2))+blpkmrtf*IFrtf*(RTF!U60*(1-U$4)-RTF!$D60*(1-$D$4)))*IF(WT="WTA",longWTA,longWTP))</f>
        <v>1.6576882989331914</v>
      </c>
      <c r="V60" s="90">
        <f>(1/UIpct)*((blpkm*IFaf*(AF!V60*V$2-AF!$D60*$D$2)+blpkmrtf*IFrtf*(RTF!V60*V$4-RTF!$D60*$D$4))*IF(WT="WTA",shortWTA,shortWTP)+(blpkm*IFaf*(AF!V60*(1-V$2)-AF!$D60*(1-$D$2))+blpkmrtf*IFrtf*(RTF!V60*(1-V$4)-RTF!$D60*(1-$D$4)))*IF(WT="WTA",longWTA,longWTP))</f>
        <v>0</v>
      </c>
      <c r="W60" s="90">
        <f>(1/UIpct)*((blpkm*IFaf*(AF!W60*W$2-AF!$D60*$D$2)+blpkmrtf*IFrtf*(RTF!W60*W$4-RTF!$D60*$D$4))*IF(WT="WTA",shortWTA,shortWTP)+(blpkm*IFaf*(AF!W60*(1-W$2)-AF!$D60*(1-$D$2))+blpkmrtf*IFrtf*(RTF!W60*(1-W$4)-RTF!$D60*(1-$D$4)))*IF(WT="WTA",longWTA,longWTP))</f>
        <v>-0.69872691351516514</v>
      </c>
      <c r="X60" s="90">
        <f>(1/UIpct)*((blpkm*IFaf*(AF!X60*X$2-AF!$D60*$D$2)+blpkmrtf*IFrtf*(RTF!X60*X$4-RTF!$D60*$D$4))*IF(WT="WTA",shortWTA,shortWTP)+(blpkm*IFaf*(AF!X60*(1-X$2)-AF!$D60*(1-$D$2))+blpkmrtf*IFrtf*(RTF!X60*(1-X$4)-RTF!$D60*(1-$D$4)))*IF(WT="WTA",longWTA,longWTP))</f>
        <v>-1.3221096337669964</v>
      </c>
      <c r="Y60" s="90">
        <f>(1/UIpct)*((blpkm*IFaf*(AF!Y60*Y$2-AF!$D60*$D$2)+blpkmrtf*IFrtf*(RTF!Y60*Y$4-RTF!$D60*$D$4))*IF(WT="WTA",shortWTA,shortWTP)+(blpkm*IFaf*(AF!Y60*(1-Y$2)-AF!$D60*(1-$D$2))+blpkmrtf*IFrtf*(RTF!Y60*(1-Y$4)-RTF!$D60*(1-$D$4)))*IF(WT="WTA",longWTA,longWTP))</f>
        <v>-1.8784941043925265</v>
      </c>
      <c r="Z60" s="90">
        <f>(1/UIpct)*((blpkm*IFaf*(AF!Z60*Z$2-AF!$D60*$D$2)+blpkmrtf*IFrtf*(RTF!Z60*Z$4-RTF!$D60*$D$4))*IF(WT="WTA",shortWTA,shortWTP)+(blpkm*IFaf*(AF!Z60*(1-Z$2)-AF!$D60*(1-$D$2))+blpkmrtf*IFrtf*(RTF!Z60*(1-Z$4)-RTF!$D60*(1-$D$4)))*IF(WT="WTA",longWTA,longWTP))</f>
        <v>0.78272657459334749</v>
      </c>
      <c r="AA60" s="90">
        <f>(1/UIpct)*((blpkm*IFaf*(AF!AA60*AA$2-AF!$D60*$D$2)+blpkmrtf*IFrtf*(RTF!AA60*AA$4-RTF!$D60*$D$4))*IF(WT="WTA",shortWTA,shortWTP)+(blpkm*IFaf*(AF!AA60*(1-AA$2)-AF!$D60*(1-$D$2))+blpkmrtf*IFrtf*(RTF!AA60*(1-AA$4)-RTF!$D60*(1-$D$4)))*IF(WT="WTA",longWTA,longWTP))</f>
        <v>1.6576882989331914</v>
      </c>
      <c r="AB60" s="90">
        <f>(1/UIpct)*((blpkm*IFaf*(AF!AB60*AB$2-AF!$D60*$D$2)+blpkmrtf*IFrtf*(RTF!AB60*AB$4-RTF!$D60*$D$4))*IF(WT="WTA",shortWTA,shortWTP)+(blpkm*IFaf*(AF!AB60*(1-AB$2)-AF!$D60*(1-$D$2))+blpkmrtf*IFrtf*(RTF!AB60*(1-AB$4)-RTF!$D60*(1-$D$4)))*IF(WT="WTA",longWTA,longWTP))</f>
        <v>0</v>
      </c>
      <c r="AC60" s="90">
        <f>(1/UIpct)*((blpkm*IFaf*(AF!AC60*AC$2-AF!$D60*$D$2)+blpkmrtf*IFrtf*(RTF!AC60*AC$4-RTF!$D60*$D$4))*IF(WT="WTA",shortWTA,shortWTP)+(blpkm*IFaf*(AF!AC60*(1-AC$2)-AF!$D60*(1-$D$2))+blpkmrtf*IFrtf*(RTF!AC60*(1-AC$4)-RTF!$D60*(1-$D$4)))*IF(WT="WTA",longWTA,longWTP))</f>
        <v>-0.69872691351516514</v>
      </c>
      <c r="AD60" s="90">
        <f>(1/UIpct)*((blpkm*IFaf*(AF!AD60*AD$2-AF!$D60*$D$2)+blpkmrtf*IFrtf*(RTF!AD60*AD$4-RTF!$D60*$D$4))*IF(WT="WTA",shortWTA,shortWTP)+(blpkm*IFaf*(AF!AD60*(1-AD$2)-AF!$D60*(1-$D$2))+blpkmrtf*IFrtf*(RTF!AD60*(1-AD$4)-RTF!$D60*(1-$D$4)))*IF(WT="WTA",longWTA,longWTP))</f>
        <v>-1.3221096337669964</v>
      </c>
      <c r="AE60" s="90">
        <f>(1/UIpct)*((blpkm*IFaf*(AF!AE60*AE$2-AF!$D60*$D$2)+blpkmrtf*IFrtf*(RTF!AE60*AE$4-RTF!$D60*$D$4))*IF(WT="WTA",shortWTA,shortWTP)+(blpkm*IFaf*(AF!AE60*(1-AE$2)-AF!$D60*(1-$D$2))+blpkmrtf*IFrtf*(RTF!AE60*(1-AE$4)-RTF!$D60*(1-$D$4)))*IF(WT="WTA",longWTA,longWTP))</f>
        <v>-1.8784941043925265</v>
      </c>
      <c r="AF60" s="90">
        <f>(1/UIpct)*((blpkm*IFaf*(AF!AF60*AF$2-AF!$D60*$D$2)+blpkmrtf*IFrtf*(RTF!AF60*AF$4-RTF!$D60*$D$4))*IF(WT="WTA",shortWTA,shortWTP)+(blpkm*IFaf*(AF!AF60*(1-AF$2)-AF!$D60*(1-$D$2))+blpkmrtf*IFrtf*(RTF!AF60*(1-AF$4)-RTF!$D60*(1-$D$4)))*IF(WT="WTA",longWTA,longWTP))</f>
        <v>0.78272657459334749</v>
      </c>
      <c r="AG60" s="90">
        <f>(1/UIpct)*((blpkm*IFaf*(AF!AG60*AG$2-AF!$D60*$D$2)+blpkmrtf*IFrtf*(RTF!AG60*AG$4-RTF!$D60*$D$4))*IF(WT="WTA",shortWTA,shortWTP)+(blpkm*IFaf*(AF!AG60*(1-AG$2)-AF!$D60*(1-$D$2))+blpkmrtf*IFrtf*(RTF!AG60*(1-AG$4)-RTF!$D60*(1-$D$4)))*IF(WT="WTA",longWTA,longWTP))</f>
        <v>1.6576882989331914</v>
      </c>
      <c r="AH60" s="90">
        <f>(1/UIpct)*((blpkm*IFaf*(AF!AH60*AH$2-AF!$D60*$D$2)+blpkmrtf*IFrtf*(RTF!AH60*AH$4-RTF!$D60*$D$4))*IF(WT="WTA",shortWTA,shortWTP)+(blpkm*IFaf*(AF!AH60*(1-AH$2)-AF!$D60*(1-$D$2))+blpkmrtf*IFrtf*(RTF!AH60*(1-AH$4)-RTF!$D60*(1-$D$4)))*IF(WT="WTA",longWTA,longWTP))</f>
        <v>0</v>
      </c>
      <c r="AI60" s="90">
        <f>(1/UIpct)*((blpkm*IFaf*(AF!AI60*AI$2-AF!$D60*$D$2)+blpkmrtf*IFrtf*(RTF!AI60*AI$4-RTF!$D60*$D$4))*IF(WT="WTA",shortWTA,shortWTP)+(blpkm*IFaf*(AF!AI60*(1-AI$2)-AF!$D60*(1-$D$2))+blpkmrtf*IFrtf*(RTF!AI60*(1-AI$4)-RTF!$D60*(1-$D$4)))*IF(WT="WTA",longWTA,longWTP))</f>
        <v>-0.69872691351516514</v>
      </c>
      <c r="AJ60" s="90">
        <f>(1/UIpct)*((blpkm*IFaf*(AF!AJ60*AJ$2-AF!$D60*$D$2)+blpkmrtf*IFrtf*(RTF!AJ60*AJ$4-RTF!$D60*$D$4))*IF(WT="WTA",shortWTA,shortWTP)+(blpkm*IFaf*(AF!AJ60*(1-AJ$2)-AF!$D60*(1-$D$2))+blpkmrtf*IFrtf*(RTF!AJ60*(1-AJ$4)-RTF!$D60*(1-$D$4)))*IF(WT="WTA",longWTA,longWTP))</f>
        <v>-1.3221096337669964</v>
      </c>
      <c r="AK60" s="90">
        <f>(1/UIpct)*((blpkm*IFaf*(AF!AK60*AK$2-AF!$D60*$D$2)+blpkmrtf*IFrtf*(RTF!AK60*AK$4-RTF!$D60*$D$4))*IF(WT="WTA",shortWTA,shortWTP)+(blpkm*IFaf*(AF!AK60*(1-AK$2)-AF!$D60*(1-$D$2))+blpkmrtf*IFrtf*(RTF!AK60*(1-AK$4)-RTF!$D60*(1-$D$4)))*IF(WT="WTA",longWTA,longWTP))</f>
        <v>-1.8784941043925265</v>
      </c>
      <c r="AL60" s="90">
        <f>(1/UIpct)*((blpkm*IFaf*(AF!AL60*AL$2-AF!$D60*$D$2)+blpkmrtf*IFrtf*(RTF!AL60*AL$4-RTF!$D60*$D$4))*IF(WT="WTA",shortWTA,shortWTP)+(blpkm*IFaf*(AF!AL60*(1-AL$2)-AF!$D60*(1-$D$2))+blpkmrtf*IFrtf*(RTF!AL60*(1-AL$4)-RTF!$D60*(1-$D$4)))*IF(WT="WTA",longWTA,longWTP))</f>
        <v>0.78272657459334749</v>
      </c>
      <c r="AM60" s="90">
        <f>(1/UIpct)*((blpkm*IFaf*(AF!AM60*AM$2-AF!$D60*$D$2)+blpkmrtf*IFrtf*(RTF!AM60*AM$4-RTF!$D60*$D$4))*IF(WT="WTA",shortWTA,shortWTP)+(blpkm*IFaf*(AF!AM60*(1-AM$2)-AF!$D60*(1-$D$2))+blpkmrtf*IFrtf*(RTF!AM60*(1-AM$4)-RTF!$D60*(1-$D$4)))*IF(WT="WTA",longWTA,longWTP))</f>
        <v>1.6576882989331914</v>
      </c>
      <c r="AN60" s="90">
        <f>(1/UIpct)*((blpkm*IFaf*(AF!AN60*AN$2-AF!$D60*$D$2)+blpkmrtf*IFrtf*(RTF!AN60*AN$4-RTF!$D60*$D$4))*IF(WT="WTA",shortWTA,shortWTP)+(blpkm*IFaf*(AF!AN60*(1-AN$2)-AF!$D60*(1-$D$2))+blpkmrtf*IFrtf*(RTF!AN60*(1-AN$4)-RTF!$D60*(1-$D$4)))*IF(WT="WTA",longWTA,longWTP))</f>
        <v>0</v>
      </c>
      <c r="AO60" s="90">
        <f>(1/UIpct)*((blpkm*IFaf*(AF!AO60*AO$2-AF!$D60*$D$2)+blpkmrtf*IFrtf*(RTF!AO60*AO$4-RTF!$D60*$D$4))*IF(WT="WTA",shortWTA,shortWTP)+(blpkm*IFaf*(AF!AO60*(1-AO$2)-AF!$D60*(1-$D$2))+blpkmrtf*IFrtf*(RTF!AO60*(1-AO$4)-RTF!$D60*(1-$D$4)))*IF(WT="WTA",longWTA,longWTP))</f>
        <v>-0.69872691351516514</v>
      </c>
      <c r="AP60" s="90">
        <f>(1/UIpct)*((blpkm*IFaf*(AF!AP60*AP$2-AF!$D60*$D$2)+blpkmrtf*IFrtf*(RTF!AP60*AP$4-RTF!$D60*$D$4))*IF(WT="WTA",shortWTA,shortWTP)+(blpkm*IFaf*(AF!AP60*(1-AP$2)-AF!$D60*(1-$D$2))+blpkmrtf*IFrtf*(RTF!AP60*(1-AP$4)-RTF!$D60*(1-$D$4)))*IF(WT="WTA",longWTA,longWTP))</f>
        <v>-1.3221096337669964</v>
      </c>
      <c r="AQ60" s="90">
        <f>(1/UIpct)*((blpkm*IFaf*(AF!AQ60*AQ$2-AF!$D60*$D$2)+blpkmrtf*IFrtf*(RTF!AQ60*AQ$4-RTF!$D60*$D$4))*IF(WT="WTA",shortWTA,shortWTP)+(blpkm*IFaf*(AF!AQ60*(1-AQ$2)-AF!$D60*(1-$D$2))+blpkmrtf*IFrtf*(RTF!AQ60*(1-AQ$4)-RTF!$D60*(1-$D$4)))*IF(WT="WTA",longWTA,longWTP))</f>
        <v>-1.8784941043925265</v>
      </c>
      <c r="AR60" s="90">
        <f>(1/UIpct)*((blpkm*IFaf*(AF!AR60*AR$2-AF!$D60*$D$2)+blpkmrtf*IFrtf*(RTF!AR60*AR$4-RTF!$D60*$D$4))*IF(WT="WTA",shortWTA,shortWTP)+(blpkm*IFaf*(AF!AR60*(1-AR$2)-AF!$D60*(1-$D$2))+blpkmrtf*IFrtf*(RTF!AR60*(1-AR$4)-RTF!$D60*(1-$D$4)))*IF(WT="WTA",longWTA,longWTP))</f>
        <v>0.78272657459334749</v>
      </c>
      <c r="AS60" s="90">
        <f>(1/UIpct)*((blpkm*IFaf*(AF!AS60*AS$2-AF!$D60*$D$2)+blpkmrtf*IFrtf*(RTF!AS60*AS$4-RTF!$D60*$D$4))*IF(WT="WTA",shortWTA,shortWTP)+(blpkm*IFaf*(AF!AS60*(1-AS$2)-AF!$D60*(1-$D$2))+blpkmrtf*IFrtf*(RTF!AS60*(1-AS$4)-RTF!$D60*(1-$D$4)))*IF(WT="WTA",longWTA,longWTP))</f>
        <v>1.6576882989331914</v>
      </c>
      <c r="AT60" s="90">
        <f>(1/UIpct)*((blpkm*IFaf*(AF!AT60*AT$2-AF!$D60*$D$2)+blpkmrtf*IFrtf*(RTF!AT60*AT$4-RTF!$D60*$D$4))*IF(WT="WTA",shortWTA,shortWTP)+(blpkm*IFaf*(AF!AT60*(1-AT$2)-AF!$D60*(1-$D$2))+blpkmrtf*IFrtf*(RTF!AT60*(1-AT$4)-RTF!$D60*(1-$D$4)))*IF(WT="WTA",longWTA,longWTP))</f>
        <v>0</v>
      </c>
      <c r="AU60" s="91" t="s">
        <v>78</v>
      </c>
      <c r="AV60" s="91"/>
      <c r="AW60" s="91"/>
    </row>
    <row r="61" spans="1:49" x14ac:dyDescent="0.25">
      <c r="A61" s="91">
        <f>social_cost!A61</f>
        <v>900</v>
      </c>
      <c r="B61" s="94">
        <f>social_cost!B61</f>
        <v>122.13037880415079</v>
      </c>
      <c r="C61" s="95">
        <f>social_cost!C61</f>
        <v>617.62499999999989</v>
      </c>
      <c r="D61" s="90">
        <f>(1/UIpct)*((blpkm*IFaf*(AF!D61*D$2-AF!$D61*$D$2)+blpkmrtf*IFrtf*(RTF!D61*D$4-RTF!$D61*$D$4))*IF(WT="WTA",shortWTA,shortWTP)+(blpkm*IFaf*(AF!D61*(1-D$2)-AF!$D61*(1-$D$2))+blpkmrtf*IFrtf*(RTF!D61*(1-D$4)-RTF!$D61*(1-$D$4)))*IF(WT="WTA",longWTA,longWTP))</f>
        <v>0</v>
      </c>
      <c r="E61" s="90">
        <f>(1/UIpct)*((blpkm*IFaf*(AF!E61*E$2-AF!$D61*$D$2)+blpkmrtf*IFrtf*(RTF!E61*E$4-RTF!$D61*$D$4))*IF(WT="WTA",shortWTA,shortWTP)+(blpkm*IFaf*(AF!E61*(1-E$2)-AF!$D61*(1-$D$2))+blpkmrtf*IFrtf*(RTF!E61*(1-E$4)-RTF!$D61*(1-$D$4)))*IF(WT="WTA",longWTA,longWTP))</f>
        <v>-0.69872691351516514</v>
      </c>
      <c r="F61" s="90">
        <f>(1/UIpct)*((blpkm*IFaf*(AF!F61*F$2-AF!$D61*$D$2)+blpkmrtf*IFrtf*(RTF!F61*F$4-RTF!$D61*$D$4))*IF(WT="WTA",shortWTA,shortWTP)+(blpkm*IFaf*(AF!F61*(1-F$2)-AF!$D61*(1-$D$2))+blpkmrtf*IFrtf*(RTF!F61*(1-F$4)-RTF!$D61*(1-$D$4)))*IF(WT="WTA",longWTA,longWTP))</f>
        <v>-1.3221096337669964</v>
      </c>
      <c r="G61" s="90">
        <f>(1/UIpct)*((blpkm*IFaf*(AF!G61*G$2-AF!$D61*$D$2)+blpkmrtf*IFrtf*(RTF!G61*G$4-RTF!$D61*$D$4))*IF(WT="WTA",shortWTA,shortWTP)+(blpkm*IFaf*(AF!G61*(1-G$2)-AF!$D61*(1-$D$2))+blpkmrtf*IFrtf*(RTF!G61*(1-G$4)-RTF!$D61*(1-$D$4)))*IF(WT="WTA",longWTA,longWTP))</f>
        <v>-1.8784941043925265</v>
      </c>
      <c r="H61" s="90">
        <f>(1/UIpct)*((blpkm*IFaf*(AF!H61*H$2-AF!$D61*$D$2)+blpkmrtf*IFrtf*(RTF!H61*H$4-RTF!$D61*$D$4))*IF(WT="WTA",shortWTA,shortWTP)+(blpkm*IFaf*(AF!H61*(1-H$2)-AF!$D61*(1-$D$2))+blpkmrtf*IFrtf*(RTF!H61*(1-H$4)-RTF!$D61*(1-$D$4)))*IF(WT="WTA",longWTA,longWTP))</f>
        <v>0.78272657459334749</v>
      </c>
      <c r="I61" s="90">
        <f>(1/UIpct)*((blpkm*IFaf*(AF!I61*I$2-AF!$D61*$D$2)+blpkmrtf*IFrtf*(RTF!I61*I$4-RTF!$D61*$D$4))*IF(WT="WTA",shortWTA,shortWTP)+(blpkm*IFaf*(AF!I61*(1-I$2)-AF!$D61*(1-$D$2))+blpkmrtf*IFrtf*(RTF!I61*(1-I$4)-RTF!$D61*(1-$D$4)))*IF(WT="WTA",longWTA,longWTP))</f>
        <v>1.6576882989331914</v>
      </c>
      <c r="J61" s="90">
        <f>(1/UIpct)*((blpkm*IFaf*(AF!J61*J$2-AF!$D61*$D$2)+blpkmrtf*IFrtf*(RTF!J61*J$4-RTF!$D61*$D$4))*IF(WT="WTA",shortWTA,shortWTP)+(blpkm*IFaf*(AF!J61*(1-J$2)-AF!$D61*(1-$D$2))+blpkmrtf*IFrtf*(RTF!J61*(1-J$4)-RTF!$D61*(1-$D$4)))*IF(WT="WTA",longWTA,longWTP))</f>
        <v>2.6312202719180493</v>
      </c>
      <c r="K61" s="90">
        <f>(1/UIpct)*((blpkm*IFaf*(AF!K61*K$2-AF!$D61*$D$2)+blpkmrtf*IFrtf*(RTF!K61*K$4-RTF!$D61*$D$4))*IF(WT="WTA",shortWTA,shortWTP)+(blpkm*IFaf*(AF!K61*(1-K$2)-AF!$D61*(1-$D$2))+blpkmrtf*IFrtf*(RTF!K61*(1-K$4)-RTF!$D61*(1-$D$4)))*IF(WT="WTA",longWTA,longWTP))</f>
        <v>-0.69872691351516514</v>
      </c>
      <c r="L61" s="90">
        <f>(1/UIpct)*((blpkm*IFaf*(AF!L61*L$2-AF!$D61*$D$2)+blpkmrtf*IFrtf*(RTF!L61*L$4-RTF!$D61*$D$4))*IF(WT="WTA",shortWTA,shortWTP)+(blpkm*IFaf*(AF!L61*(1-L$2)-AF!$D61*(1-$D$2))+blpkmrtf*IFrtf*(RTF!L61*(1-L$4)-RTF!$D61*(1-$D$4)))*IF(WT="WTA",longWTA,longWTP))</f>
        <v>-1.3221096337669964</v>
      </c>
      <c r="M61" s="90">
        <f>(1/UIpct)*((blpkm*IFaf*(AF!M61*M$2-AF!$D61*$D$2)+blpkmrtf*IFrtf*(RTF!M61*M$4-RTF!$D61*$D$4))*IF(WT="WTA",shortWTA,shortWTP)+(blpkm*IFaf*(AF!M61*(1-M$2)-AF!$D61*(1-$D$2))+blpkmrtf*IFrtf*(RTF!M61*(1-M$4)-RTF!$D61*(1-$D$4)))*IF(WT="WTA",longWTA,longWTP))</f>
        <v>-1.8784941043925265</v>
      </c>
      <c r="N61" s="90">
        <f>(1/UIpct)*((blpkm*IFaf*(AF!N61*N$2-AF!$D61*$D$2)+blpkmrtf*IFrtf*(RTF!N61*N$4-RTF!$D61*$D$4))*IF(WT="WTA",shortWTA,shortWTP)+(blpkm*IFaf*(AF!N61*(1-N$2)-AF!$D61*(1-$D$2))+blpkmrtf*IFrtf*(RTF!N61*(1-N$4)-RTF!$D61*(1-$D$4)))*IF(WT="WTA",longWTA,longWTP))</f>
        <v>0.78272657459334749</v>
      </c>
      <c r="O61" s="90">
        <f>(1/UIpct)*((blpkm*IFaf*(AF!O61*O$2-AF!$D61*$D$2)+blpkmrtf*IFrtf*(RTF!O61*O$4-RTF!$D61*$D$4))*IF(WT="WTA",shortWTA,shortWTP)+(blpkm*IFaf*(AF!O61*(1-O$2)-AF!$D61*(1-$D$2))+blpkmrtf*IFrtf*(RTF!O61*(1-O$4)-RTF!$D61*(1-$D$4)))*IF(WT="WTA",longWTA,longWTP))</f>
        <v>1.6576882989331914</v>
      </c>
      <c r="P61" s="90">
        <f>(1/UIpct)*((blpkm*IFaf*(AF!P61*P$2-AF!$D61*$D$2)+blpkmrtf*IFrtf*(RTF!P61*P$4-RTF!$D61*$D$4))*IF(WT="WTA",shortWTA,shortWTP)+(blpkm*IFaf*(AF!P61*(1-P$2)-AF!$D61*(1-$D$2))+blpkmrtf*IFrtf*(RTF!P61*(1-P$4)-RTF!$D61*(1-$D$4)))*IF(WT="WTA",longWTA,longWTP))</f>
        <v>0</v>
      </c>
      <c r="Q61" s="90">
        <f>(1/UIpct)*((blpkm*IFaf*(AF!Q61*Q$2-AF!$D61*$D$2)+blpkmrtf*IFrtf*(RTF!Q61*Q$4-RTF!$D61*$D$4))*IF(WT="WTA",shortWTA,shortWTP)+(blpkm*IFaf*(AF!Q61*(1-Q$2)-AF!$D61*(1-$D$2))+blpkmrtf*IFrtf*(RTF!Q61*(1-Q$4)-RTF!$D61*(1-$D$4)))*IF(WT="WTA",longWTA,longWTP))</f>
        <v>-0.69872691351516514</v>
      </c>
      <c r="R61" s="90">
        <f>(1/UIpct)*((blpkm*IFaf*(AF!R61*R$2-AF!$D61*$D$2)+blpkmrtf*IFrtf*(RTF!R61*R$4-RTF!$D61*$D$4))*IF(WT="WTA",shortWTA,shortWTP)+(blpkm*IFaf*(AF!R61*(1-R$2)-AF!$D61*(1-$D$2))+blpkmrtf*IFrtf*(RTF!R61*(1-R$4)-RTF!$D61*(1-$D$4)))*IF(WT="WTA",longWTA,longWTP))</f>
        <v>-1.3221096337669964</v>
      </c>
      <c r="S61" s="90">
        <f>(1/UIpct)*((blpkm*IFaf*(AF!S61*S$2-AF!$D61*$D$2)+blpkmrtf*IFrtf*(RTF!S61*S$4-RTF!$D61*$D$4))*IF(WT="WTA",shortWTA,shortWTP)+(blpkm*IFaf*(AF!S61*(1-S$2)-AF!$D61*(1-$D$2))+blpkmrtf*IFrtf*(RTF!S61*(1-S$4)-RTF!$D61*(1-$D$4)))*IF(WT="WTA",longWTA,longWTP))</f>
        <v>-1.8784941043925265</v>
      </c>
      <c r="T61" s="90">
        <f>(1/UIpct)*((blpkm*IFaf*(AF!T61*T$2-AF!$D61*$D$2)+blpkmrtf*IFrtf*(RTF!T61*T$4-RTF!$D61*$D$4))*IF(WT="WTA",shortWTA,shortWTP)+(blpkm*IFaf*(AF!T61*(1-T$2)-AF!$D61*(1-$D$2))+blpkmrtf*IFrtf*(RTF!T61*(1-T$4)-RTF!$D61*(1-$D$4)))*IF(WT="WTA",longWTA,longWTP))</f>
        <v>0.78272657459334749</v>
      </c>
      <c r="U61" s="90">
        <f>(1/UIpct)*((blpkm*IFaf*(AF!U61*U$2-AF!$D61*$D$2)+blpkmrtf*IFrtf*(RTF!U61*U$4-RTF!$D61*$D$4))*IF(WT="WTA",shortWTA,shortWTP)+(blpkm*IFaf*(AF!U61*(1-U$2)-AF!$D61*(1-$D$2))+blpkmrtf*IFrtf*(RTF!U61*(1-U$4)-RTF!$D61*(1-$D$4)))*IF(WT="WTA",longWTA,longWTP))</f>
        <v>1.6576882989331914</v>
      </c>
      <c r="V61" s="90">
        <f>(1/UIpct)*((blpkm*IFaf*(AF!V61*V$2-AF!$D61*$D$2)+blpkmrtf*IFrtf*(RTF!V61*V$4-RTF!$D61*$D$4))*IF(WT="WTA",shortWTA,shortWTP)+(blpkm*IFaf*(AF!V61*(1-V$2)-AF!$D61*(1-$D$2))+blpkmrtf*IFrtf*(RTF!V61*(1-V$4)-RTF!$D61*(1-$D$4)))*IF(WT="WTA",longWTA,longWTP))</f>
        <v>0</v>
      </c>
      <c r="W61" s="90">
        <f>(1/UIpct)*((blpkm*IFaf*(AF!W61*W$2-AF!$D61*$D$2)+blpkmrtf*IFrtf*(RTF!W61*W$4-RTF!$D61*$D$4))*IF(WT="WTA",shortWTA,shortWTP)+(blpkm*IFaf*(AF!W61*(1-W$2)-AF!$D61*(1-$D$2))+blpkmrtf*IFrtf*(RTF!W61*(1-W$4)-RTF!$D61*(1-$D$4)))*IF(WT="WTA",longWTA,longWTP))</f>
        <v>-0.69872691351516514</v>
      </c>
      <c r="X61" s="90">
        <f>(1/UIpct)*((blpkm*IFaf*(AF!X61*X$2-AF!$D61*$D$2)+blpkmrtf*IFrtf*(RTF!X61*X$4-RTF!$D61*$D$4))*IF(WT="WTA",shortWTA,shortWTP)+(blpkm*IFaf*(AF!X61*(1-X$2)-AF!$D61*(1-$D$2))+blpkmrtf*IFrtf*(RTF!X61*(1-X$4)-RTF!$D61*(1-$D$4)))*IF(WT="WTA",longWTA,longWTP))</f>
        <v>-1.3221096337669964</v>
      </c>
      <c r="Y61" s="90">
        <f>(1/UIpct)*((blpkm*IFaf*(AF!Y61*Y$2-AF!$D61*$D$2)+blpkmrtf*IFrtf*(RTF!Y61*Y$4-RTF!$D61*$D$4))*IF(WT="WTA",shortWTA,shortWTP)+(blpkm*IFaf*(AF!Y61*(1-Y$2)-AF!$D61*(1-$D$2))+blpkmrtf*IFrtf*(RTF!Y61*(1-Y$4)-RTF!$D61*(1-$D$4)))*IF(WT="WTA",longWTA,longWTP))</f>
        <v>-1.8784941043925265</v>
      </c>
      <c r="Z61" s="90">
        <f>(1/UIpct)*((blpkm*IFaf*(AF!Z61*Z$2-AF!$D61*$D$2)+blpkmrtf*IFrtf*(RTF!Z61*Z$4-RTF!$D61*$D$4))*IF(WT="WTA",shortWTA,shortWTP)+(blpkm*IFaf*(AF!Z61*(1-Z$2)-AF!$D61*(1-$D$2))+blpkmrtf*IFrtf*(RTF!Z61*(1-Z$4)-RTF!$D61*(1-$D$4)))*IF(WT="WTA",longWTA,longWTP))</f>
        <v>0.78272657459334749</v>
      </c>
      <c r="AA61" s="90">
        <f>(1/UIpct)*((blpkm*IFaf*(AF!AA61*AA$2-AF!$D61*$D$2)+blpkmrtf*IFrtf*(RTF!AA61*AA$4-RTF!$D61*$D$4))*IF(WT="WTA",shortWTA,shortWTP)+(blpkm*IFaf*(AF!AA61*(1-AA$2)-AF!$D61*(1-$D$2))+blpkmrtf*IFrtf*(RTF!AA61*(1-AA$4)-RTF!$D61*(1-$D$4)))*IF(WT="WTA",longWTA,longWTP))</f>
        <v>1.6576882989331914</v>
      </c>
      <c r="AB61" s="90">
        <f>(1/UIpct)*((blpkm*IFaf*(AF!AB61*AB$2-AF!$D61*$D$2)+blpkmrtf*IFrtf*(RTF!AB61*AB$4-RTF!$D61*$D$4))*IF(WT="WTA",shortWTA,shortWTP)+(blpkm*IFaf*(AF!AB61*(1-AB$2)-AF!$D61*(1-$D$2))+blpkmrtf*IFrtf*(RTF!AB61*(1-AB$4)-RTF!$D61*(1-$D$4)))*IF(WT="WTA",longWTA,longWTP))</f>
        <v>0</v>
      </c>
      <c r="AC61" s="90">
        <f>(1/UIpct)*((blpkm*IFaf*(AF!AC61*AC$2-AF!$D61*$D$2)+blpkmrtf*IFrtf*(RTF!AC61*AC$4-RTF!$D61*$D$4))*IF(WT="WTA",shortWTA,shortWTP)+(blpkm*IFaf*(AF!AC61*(1-AC$2)-AF!$D61*(1-$D$2))+blpkmrtf*IFrtf*(RTF!AC61*(1-AC$4)-RTF!$D61*(1-$D$4)))*IF(WT="WTA",longWTA,longWTP))</f>
        <v>-0.69872691351516514</v>
      </c>
      <c r="AD61" s="90">
        <f>(1/UIpct)*((blpkm*IFaf*(AF!AD61*AD$2-AF!$D61*$D$2)+blpkmrtf*IFrtf*(RTF!AD61*AD$4-RTF!$D61*$D$4))*IF(WT="WTA",shortWTA,shortWTP)+(blpkm*IFaf*(AF!AD61*(1-AD$2)-AF!$D61*(1-$D$2))+blpkmrtf*IFrtf*(RTF!AD61*(1-AD$4)-RTF!$D61*(1-$D$4)))*IF(WT="WTA",longWTA,longWTP))</f>
        <v>-1.3221096337669964</v>
      </c>
      <c r="AE61" s="90">
        <f>(1/UIpct)*((blpkm*IFaf*(AF!AE61*AE$2-AF!$D61*$D$2)+blpkmrtf*IFrtf*(RTF!AE61*AE$4-RTF!$D61*$D$4))*IF(WT="WTA",shortWTA,shortWTP)+(blpkm*IFaf*(AF!AE61*(1-AE$2)-AF!$D61*(1-$D$2))+blpkmrtf*IFrtf*(RTF!AE61*(1-AE$4)-RTF!$D61*(1-$D$4)))*IF(WT="WTA",longWTA,longWTP))</f>
        <v>-1.8784941043925265</v>
      </c>
      <c r="AF61" s="90">
        <f>(1/UIpct)*((blpkm*IFaf*(AF!AF61*AF$2-AF!$D61*$D$2)+blpkmrtf*IFrtf*(RTF!AF61*AF$4-RTF!$D61*$D$4))*IF(WT="WTA",shortWTA,shortWTP)+(blpkm*IFaf*(AF!AF61*(1-AF$2)-AF!$D61*(1-$D$2))+blpkmrtf*IFrtf*(RTF!AF61*(1-AF$4)-RTF!$D61*(1-$D$4)))*IF(WT="WTA",longWTA,longWTP))</f>
        <v>0.78272657459334749</v>
      </c>
      <c r="AG61" s="90">
        <f>(1/UIpct)*((blpkm*IFaf*(AF!AG61*AG$2-AF!$D61*$D$2)+blpkmrtf*IFrtf*(RTF!AG61*AG$4-RTF!$D61*$D$4))*IF(WT="WTA",shortWTA,shortWTP)+(blpkm*IFaf*(AF!AG61*(1-AG$2)-AF!$D61*(1-$D$2))+blpkmrtf*IFrtf*(RTF!AG61*(1-AG$4)-RTF!$D61*(1-$D$4)))*IF(WT="WTA",longWTA,longWTP))</f>
        <v>1.6576882989331914</v>
      </c>
      <c r="AH61" s="90">
        <f>(1/UIpct)*((blpkm*IFaf*(AF!AH61*AH$2-AF!$D61*$D$2)+blpkmrtf*IFrtf*(RTF!AH61*AH$4-RTF!$D61*$D$4))*IF(WT="WTA",shortWTA,shortWTP)+(blpkm*IFaf*(AF!AH61*(1-AH$2)-AF!$D61*(1-$D$2))+blpkmrtf*IFrtf*(RTF!AH61*(1-AH$4)-RTF!$D61*(1-$D$4)))*IF(WT="WTA",longWTA,longWTP))</f>
        <v>0</v>
      </c>
      <c r="AI61" s="90">
        <f>(1/UIpct)*((blpkm*IFaf*(AF!AI61*AI$2-AF!$D61*$D$2)+blpkmrtf*IFrtf*(RTF!AI61*AI$4-RTF!$D61*$D$4))*IF(WT="WTA",shortWTA,shortWTP)+(blpkm*IFaf*(AF!AI61*(1-AI$2)-AF!$D61*(1-$D$2))+blpkmrtf*IFrtf*(RTF!AI61*(1-AI$4)-RTF!$D61*(1-$D$4)))*IF(WT="WTA",longWTA,longWTP))</f>
        <v>-0.69872691351516514</v>
      </c>
      <c r="AJ61" s="90">
        <f>(1/UIpct)*((blpkm*IFaf*(AF!AJ61*AJ$2-AF!$D61*$D$2)+blpkmrtf*IFrtf*(RTF!AJ61*AJ$4-RTF!$D61*$D$4))*IF(WT="WTA",shortWTA,shortWTP)+(blpkm*IFaf*(AF!AJ61*(1-AJ$2)-AF!$D61*(1-$D$2))+blpkmrtf*IFrtf*(RTF!AJ61*(1-AJ$4)-RTF!$D61*(1-$D$4)))*IF(WT="WTA",longWTA,longWTP))</f>
        <v>-1.3221096337669964</v>
      </c>
      <c r="AK61" s="90">
        <f>(1/UIpct)*((blpkm*IFaf*(AF!AK61*AK$2-AF!$D61*$D$2)+blpkmrtf*IFrtf*(RTF!AK61*AK$4-RTF!$D61*$D$4))*IF(WT="WTA",shortWTA,shortWTP)+(blpkm*IFaf*(AF!AK61*(1-AK$2)-AF!$D61*(1-$D$2))+blpkmrtf*IFrtf*(RTF!AK61*(1-AK$4)-RTF!$D61*(1-$D$4)))*IF(WT="WTA",longWTA,longWTP))</f>
        <v>-1.8784941043925265</v>
      </c>
      <c r="AL61" s="90">
        <f>(1/UIpct)*((blpkm*IFaf*(AF!AL61*AL$2-AF!$D61*$D$2)+blpkmrtf*IFrtf*(RTF!AL61*AL$4-RTF!$D61*$D$4))*IF(WT="WTA",shortWTA,shortWTP)+(blpkm*IFaf*(AF!AL61*(1-AL$2)-AF!$D61*(1-$D$2))+blpkmrtf*IFrtf*(RTF!AL61*(1-AL$4)-RTF!$D61*(1-$D$4)))*IF(WT="WTA",longWTA,longWTP))</f>
        <v>0.78272657459334749</v>
      </c>
      <c r="AM61" s="90">
        <f>(1/UIpct)*((blpkm*IFaf*(AF!AM61*AM$2-AF!$D61*$D$2)+blpkmrtf*IFrtf*(RTF!AM61*AM$4-RTF!$D61*$D$4))*IF(WT="WTA",shortWTA,shortWTP)+(blpkm*IFaf*(AF!AM61*(1-AM$2)-AF!$D61*(1-$D$2))+blpkmrtf*IFrtf*(RTF!AM61*(1-AM$4)-RTF!$D61*(1-$D$4)))*IF(WT="WTA",longWTA,longWTP))</f>
        <v>1.6576882989331914</v>
      </c>
      <c r="AN61" s="90">
        <f>(1/UIpct)*((blpkm*IFaf*(AF!AN61*AN$2-AF!$D61*$D$2)+blpkmrtf*IFrtf*(RTF!AN61*AN$4-RTF!$D61*$D$4))*IF(WT="WTA",shortWTA,shortWTP)+(blpkm*IFaf*(AF!AN61*(1-AN$2)-AF!$D61*(1-$D$2))+blpkmrtf*IFrtf*(RTF!AN61*(1-AN$4)-RTF!$D61*(1-$D$4)))*IF(WT="WTA",longWTA,longWTP))</f>
        <v>0</v>
      </c>
      <c r="AO61" s="90">
        <f>(1/UIpct)*((blpkm*IFaf*(AF!AO61*AO$2-AF!$D61*$D$2)+blpkmrtf*IFrtf*(RTF!AO61*AO$4-RTF!$D61*$D$4))*IF(WT="WTA",shortWTA,shortWTP)+(blpkm*IFaf*(AF!AO61*(1-AO$2)-AF!$D61*(1-$D$2))+blpkmrtf*IFrtf*(RTF!AO61*(1-AO$4)-RTF!$D61*(1-$D$4)))*IF(WT="WTA",longWTA,longWTP))</f>
        <v>-0.69872691351516514</v>
      </c>
      <c r="AP61" s="90">
        <f>(1/UIpct)*((blpkm*IFaf*(AF!AP61*AP$2-AF!$D61*$D$2)+blpkmrtf*IFrtf*(RTF!AP61*AP$4-RTF!$D61*$D$4))*IF(WT="WTA",shortWTA,shortWTP)+(blpkm*IFaf*(AF!AP61*(1-AP$2)-AF!$D61*(1-$D$2))+blpkmrtf*IFrtf*(RTF!AP61*(1-AP$4)-RTF!$D61*(1-$D$4)))*IF(WT="WTA",longWTA,longWTP))</f>
        <v>-1.3221096337669964</v>
      </c>
      <c r="AQ61" s="90">
        <f>(1/UIpct)*((blpkm*IFaf*(AF!AQ61*AQ$2-AF!$D61*$D$2)+blpkmrtf*IFrtf*(RTF!AQ61*AQ$4-RTF!$D61*$D$4))*IF(WT="WTA",shortWTA,shortWTP)+(blpkm*IFaf*(AF!AQ61*(1-AQ$2)-AF!$D61*(1-$D$2))+blpkmrtf*IFrtf*(RTF!AQ61*(1-AQ$4)-RTF!$D61*(1-$D$4)))*IF(WT="WTA",longWTA,longWTP))</f>
        <v>-1.8784941043925265</v>
      </c>
      <c r="AR61" s="90">
        <f>(1/UIpct)*((blpkm*IFaf*(AF!AR61*AR$2-AF!$D61*$D$2)+blpkmrtf*IFrtf*(RTF!AR61*AR$4-RTF!$D61*$D$4))*IF(WT="WTA",shortWTA,shortWTP)+(blpkm*IFaf*(AF!AR61*(1-AR$2)-AF!$D61*(1-$D$2))+blpkmrtf*IFrtf*(RTF!AR61*(1-AR$4)-RTF!$D61*(1-$D$4)))*IF(WT="WTA",longWTA,longWTP))</f>
        <v>0.78272657459334749</v>
      </c>
      <c r="AS61" s="90">
        <f>(1/UIpct)*((blpkm*IFaf*(AF!AS61*AS$2-AF!$D61*$D$2)+blpkmrtf*IFrtf*(RTF!AS61*AS$4-RTF!$D61*$D$4))*IF(WT="WTA",shortWTA,shortWTP)+(blpkm*IFaf*(AF!AS61*(1-AS$2)-AF!$D61*(1-$D$2))+blpkmrtf*IFrtf*(RTF!AS61*(1-AS$4)-RTF!$D61*(1-$D$4)))*IF(WT="WTA",longWTA,longWTP))</f>
        <v>1.6576882989331914</v>
      </c>
      <c r="AT61" s="90">
        <f>(1/UIpct)*((blpkm*IFaf*(AF!AT61*AT$2-AF!$D61*$D$2)+blpkmrtf*IFrtf*(RTF!AT61*AT$4-RTF!$D61*$D$4))*IF(WT="WTA",shortWTA,shortWTP)+(blpkm*IFaf*(AF!AT61*(1-AT$2)-AF!$D61*(1-$D$2))+blpkmrtf*IFrtf*(RTF!AT61*(1-AT$4)-RTF!$D61*(1-$D$4)))*IF(WT="WTA",longWTA,longWTP))</f>
        <v>0</v>
      </c>
      <c r="AU61" s="91" t="s">
        <v>78</v>
      </c>
      <c r="AV61" s="91"/>
      <c r="AW61" s="91"/>
    </row>
    <row r="62" spans="1:49" x14ac:dyDescent="0.25">
      <c r="A62" s="91">
        <f>social_cost!A62</f>
        <v>1000</v>
      </c>
      <c r="B62" s="94">
        <f>social_cost!B62</f>
        <v>2.7902539191929123</v>
      </c>
      <c r="C62" s="95">
        <f>social_cost!C62</f>
        <v>762.5</v>
      </c>
      <c r="D62" s="90">
        <f>(1/UIpct)*((blpkm*IFaf*(AF!D62*D$2-AF!$D62*$D$2)+blpkmrtf*IFrtf*(RTF!D62*D$4-RTF!$D62*$D$4))*IF(WT="WTA",shortWTA,shortWTP)+(blpkm*IFaf*(AF!D62*(1-D$2)-AF!$D62*(1-$D$2))+blpkmrtf*IFrtf*(RTF!D62*(1-D$4)-RTF!$D62*(1-$D$4)))*IF(WT="WTA",longWTA,longWTP))</f>
        <v>0</v>
      </c>
      <c r="E62" s="90">
        <f>(1/UIpct)*((blpkm*IFaf*(AF!E62*E$2-AF!$D62*$D$2)+blpkmrtf*IFrtf*(RTF!E62*E$4-RTF!$D62*$D$4))*IF(WT="WTA",shortWTA,shortWTP)+(blpkm*IFaf*(AF!E62*(1-E$2)-AF!$D62*(1-$D$2))+blpkmrtf*IFrtf*(RTF!E62*(1-E$4)-RTF!$D62*(1-$D$4)))*IF(WT="WTA",longWTA,longWTP))</f>
        <v>-0.69872691351516514</v>
      </c>
      <c r="F62" s="90">
        <f>(1/UIpct)*((blpkm*IFaf*(AF!F62*F$2-AF!$D62*$D$2)+blpkmrtf*IFrtf*(RTF!F62*F$4-RTF!$D62*$D$4))*IF(WT="WTA",shortWTA,shortWTP)+(blpkm*IFaf*(AF!F62*(1-F$2)-AF!$D62*(1-$D$2))+blpkmrtf*IFrtf*(RTF!F62*(1-F$4)-RTF!$D62*(1-$D$4)))*IF(WT="WTA",longWTA,longWTP))</f>
        <v>-1.3221096337669964</v>
      </c>
      <c r="G62" s="90">
        <f>(1/UIpct)*((blpkm*IFaf*(AF!G62*G$2-AF!$D62*$D$2)+blpkmrtf*IFrtf*(RTF!G62*G$4-RTF!$D62*$D$4))*IF(WT="WTA",shortWTA,shortWTP)+(blpkm*IFaf*(AF!G62*(1-G$2)-AF!$D62*(1-$D$2))+blpkmrtf*IFrtf*(RTF!G62*(1-G$4)-RTF!$D62*(1-$D$4)))*IF(WT="WTA",longWTA,longWTP))</f>
        <v>-1.8784941043925265</v>
      </c>
      <c r="H62" s="90">
        <f>(1/UIpct)*((blpkm*IFaf*(AF!H62*H$2-AF!$D62*$D$2)+blpkmrtf*IFrtf*(RTF!H62*H$4-RTF!$D62*$D$4))*IF(WT="WTA",shortWTA,shortWTP)+(blpkm*IFaf*(AF!H62*(1-H$2)-AF!$D62*(1-$D$2))+blpkmrtf*IFrtf*(RTF!H62*(1-H$4)-RTF!$D62*(1-$D$4)))*IF(WT="WTA",longWTA,longWTP))</f>
        <v>0.78272657459334749</v>
      </c>
      <c r="I62" s="90">
        <f>(1/UIpct)*((blpkm*IFaf*(AF!I62*I$2-AF!$D62*$D$2)+blpkmrtf*IFrtf*(RTF!I62*I$4-RTF!$D62*$D$4))*IF(WT="WTA",shortWTA,shortWTP)+(blpkm*IFaf*(AF!I62*(1-I$2)-AF!$D62*(1-$D$2))+blpkmrtf*IFrtf*(RTF!I62*(1-I$4)-RTF!$D62*(1-$D$4)))*IF(WT="WTA",longWTA,longWTP))</f>
        <v>1.6576882989331914</v>
      </c>
      <c r="J62" s="90">
        <f>(1/UIpct)*((blpkm*IFaf*(AF!J62*J$2-AF!$D62*$D$2)+blpkmrtf*IFrtf*(RTF!J62*J$4-RTF!$D62*$D$4))*IF(WT="WTA",shortWTA,shortWTP)+(blpkm*IFaf*(AF!J62*(1-J$2)-AF!$D62*(1-$D$2))+blpkmrtf*IFrtf*(RTF!J62*(1-J$4)-RTF!$D62*(1-$D$4)))*IF(WT="WTA",longWTA,longWTP))</f>
        <v>2.6312202719180493</v>
      </c>
      <c r="K62" s="90">
        <f>(1/UIpct)*((blpkm*IFaf*(AF!K62*K$2-AF!$D62*$D$2)+blpkmrtf*IFrtf*(RTF!K62*K$4-RTF!$D62*$D$4))*IF(WT="WTA",shortWTA,shortWTP)+(blpkm*IFaf*(AF!K62*(1-K$2)-AF!$D62*(1-$D$2))+blpkmrtf*IFrtf*(RTF!K62*(1-K$4)-RTF!$D62*(1-$D$4)))*IF(WT="WTA",longWTA,longWTP))</f>
        <v>-0.69872691351516514</v>
      </c>
      <c r="L62" s="90">
        <f>(1/UIpct)*((blpkm*IFaf*(AF!L62*L$2-AF!$D62*$D$2)+blpkmrtf*IFrtf*(RTF!L62*L$4-RTF!$D62*$D$4))*IF(WT="WTA",shortWTA,shortWTP)+(blpkm*IFaf*(AF!L62*(1-L$2)-AF!$D62*(1-$D$2))+blpkmrtf*IFrtf*(RTF!L62*(1-L$4)-RTF!$D62*(1-$D$4)))*IF(WT="WTA",longWTA,longWTP))</f>
        <v>-1.3221096337669964</v>
      </c>
      <c r="M62" s="90">
        <f>(1/UIpct)*((blpkm*IFaf*(AF!M62*M$2-AF!$D62*$D$2)+blpkmrtf*IFrtf*(RTF!M62*M$4-RTF!$D62*$D$4))*IF(WT="WTA",shortWTA,shortWTP)+(blpkm*IFaf*(AF!M62*(1-M$2)-AF!$D62*(1-$D$2))+blpkmrtf*IFrtf*(RTF!M62*(1-M$4)-RTF!$D62*(1-$D$4)))*IF(WT="WTA",longWTA,longWTP))</f>
        <v>-1.8784941043925265</v>
      </c>
      <c r="N62" s="90">
        <f>(1/UIpct)*((blpkm*IFaf*(AF!N62*N$2-AF!$D62*$D$2)+blpkmrtf*IFrtf*(RTF!N62*N$4-RTF!$D62*$D$4))*IF(WT="WTA",shortWTA,shortWTP)+(blpkm*IFaf*(AF!N62*(1-N$2)-AF!$D62*(1-$D$2))+blpkmrtf*IFrtf*(RTF!N62*(1-N$4)-RTF!$D62*(1-$D$4)))*IF(WT="WTA",longWTA,longWTP))</f>
        <v>0.78272657459334749</v>
      </c>
      <c r="O62" s="90">
        <f>(1/UIpct)*((blpkm*IFaf*(AF!O62*O$2-AF!$D62*$D$2)+blpkmrtf*IFrtf*(RTF!O62*O$4-RTF!$D62*$D$4))*IF(WT="WTA",shortWTA,shortWTP)+(blpkm*IFaf*(AF!O62*(1-O$2)-AF!$D62*(1-$D$2))+blpkmrtf*IFrtf*(RTF!O62*(1-O$4)-RTF!$D62*(1-$D$4)))*IF(WT="WTA",longWTA,longWTP))</f>
        <v>1.6576882989331914</v>
      </c>
      <c r="P62" s="90">
        <f>(1/UIpct)*((blpkm*IFaf*(AF!P62*P$2-AF!$D62*$D$2)+blpkmrtf*IFrtf*(RTF!P62*P$4-RTF!$D62*$D$4))*IF(WT="WTA",shortWTA,shortWTP)+(blpkm*IFaf*(AF!P62*(1-P$2)-AF!$D62*(1-$D$2))+blpkmrtf*IFrtf*(RTF!P62*(1-P$4)-RTF!$D62*(1-$D$4)))*IF(WT="WTA",longWTA,longWTP))</f>
        <v>0</v>
      </c>
      <c r="Q62" s="90">
        <f>(1/UIpct)*((blpkm*IFaf*(AF!Q62*Q$2-AF!$D62*$D$2)+blpkmrtf*IFrtf*(RTF!Q62*Q$4-RTF!$D62*$D$4))*IF(WT="WTA",shortWTA,shortWTP)+(blpkm*IFaf*(AF!Q62*(1-Q$2)-AF!$D62*(1-$D$2))+blpkmrtf*IFrtf*(RTF!Q62*(1-Q$4)-RTF!$D62*(1-$D$4)))*IF(WT="WTA",longWTA,longWTP))</f>
        <v>-0.69872691351516514</v>
      </c>
      <c r="R62" s="90">
        <f>(1/UIpct)*((blpkm*IFaf*(AF!R62*R$2-AF!$D62*$D$2)+blpkmrtf*IFrtf*(RTF!R62*R$4-RTF!$D62*$D$4))*IF(WT="WTA",shortWTA,shortWTP)+(blpkm*IFaf*(AF!R62*(1-R$2)-AF!$D62*(1-$D$2))+blpkmrtf*IFrtf*(RTF!R62*(1-R$4)-RTF!$D62*(1-$D$4)))*IF(WT="WTA",longWTA,longWTP))</f>
        <v>-1.3221096337669964</v>
      </c>
      <c r="S62" s="90">
        <f>(1/UIpct)*((blpkm*IFaf*(AF!S62*S$2-AF!$D62*$D$2)+blpkmrtf*IFrtf*(RTF!S62*S$4-RTF!$D62*$D$4))*IF(WT="WTA",shortWTA,shortWTP)+(blpkm*IFaf*(AF!S62*(1-S$2)-AF!$D62*(1-$D$2))+blpkmrtf*IFrtf*(RTF!S62*(1-S$4)-RTF!$D62*(1-$D$4)))*IF(WT="WTA",longWTA,longWTP))</f>
        <v>-1.8784941043925265</v>
      </c>
      <c r="T62" s="90">
        <f>(1/UIpct)*((blpkm*IFaf*(AF!T62*T$2-AF!$D62*$D$2)+blpkmrtf*IFrtf*(RTF!T62*T$4-RTF!$D62*$D$4))*IF(WT="WTA",shortWTA,shortWTP)+(blpkm*IFaf*(AF!T62*(1-T$2)-AF!$D62*(1-$D$2))+blpkmrtf*IFrtf*(RTF!T62*(1-T$4)-RTF!$D62*(1-$D$4)))*IF(WT="WTA",longWTA,longWTP))</f>
        <v>0.78272657459334749</v>
      </c>
      <c r="U62" s="90">
        <f>(1/UIpct)*((blpkm*IFaf*(AF!U62*U$2-AF!$D62*$D$2)+blpkmrtf*IFrtf*(RTF!U62*U$4-RTF!$D62*$D$4))*IF(WT="WTA",shortWTA,shortWTP)+(blpkm*IFaf*(AF!U62*(1-U$2)-AF!$D62*(1-$D$2))+blpkmrtf*IFrtf*(RTF!U62*(1-U$4)-RTF!$D62*(1-$D$4)))*IF(WT="WTA",longWTA,longWTP))</f>
        <v>1.6576882989331914</v>
      </c>
      <c r="V62" s="90">
        <f>(1/UIpct)*((blpkm*IFaf*(AF!V62*V$2-AF!$D62*$D$2)+blpkmrtf*IFrtf*(RTF!V62*V$4-RTF!$D62*$D$4))*IF(WT="WTA",shortWTA,shortWTP)+(blpkm*IFaf*(AF!V62*(1-V$2)-AF!$D62*(1-$D$2))+blpkmrtf*IFrtf*(RTF!V62*(1-V$4)-RTF!$D62*(1-$D$4)))*IF(WT="WTA",longWTA,longWTP))</f>
        <v>0</v>
      </c>
      <c r="W62" s="90">
        <f>(1/UIpct)*((blpkm*IFaf*(AF!W62*W$2-AF!$D62*$D$2)+blpkmrtf*IFrtf*(RTF!W62*W$4-RTF!$D62*$D$4))*IF(WT="WTA",shortWTA,shortWTP)+(blpkm*IFaf*(AF!W62*(1-W$2)-AF!$D62*(1-$D$2))+blpkmrtf*IFrtf*(RTF!W62*(1-W$4)-RTF!$D62*(1-$D$4)))*IF(WT="WTA",longWTA,longWTP))</f>
        <v>-0.69872691351516514</v>
      </c>
      <c r="X62" s="90">
        <f>(1/UIpct)*((blpkm*IFaf*(AF!X62*X$2-AF!$D62*$D$2)+blpkmrtf*IFrtf*(RTF!X62*X$4-RTF!$D62*$D$4))*IF(WT="WTA",shortWTA,shortWTP)+(blpkm*IFaf*(AF!X62*(1-X$2)-AF!$D62*(1-$D$2))+blpkmrtf*IFrtf*(RTF!X62*(1-X$4)-RTF!$D62*(1-$D$4)))*IF(WT="WTA",longWTA,longWTP))</f>
        <v>-1.3221096337669964</v>
      </c>
      <c r="Y62" s="90">
        <f>(1/UIpct)*((blpkm*IFaf*(AF!Y62*Y$2-AF!$D62*$D$2)+blpkmrtf*IFrtf*(RTF!Y62*Y$4-RTF!$D62*$D$4))*IF(WT="WTA",shortWTA,shortWTP)+(blpkm*IFaf*(AF!Y62*(1-Y$2)-AF!$D62*(1-$D$2))+blpkmrtf*IFrtf*(RTF!Y62*(1-Y$4)-RTF!$D62*(1-$D$4)))*IF(WT="WTA",longWTA,longWTP))</f>
        <v>-1.8784941043925265</v>
      </c>
      <c r="Z62" s="90">
        <f>(1/UIpct)*((blpkm*IFaf*(AF!Z62*Z$2-AF!$D62*$D$2)+blpkmrtf*IFrtf*(RTF!Z62*Z$4-RTF!$D62*$D$4))*IF(WT="WTA",shortWTA,shortWTP)+(blpkm*IFaf*(AF!Z62*(1-Z$2)-AF!$D62*(1-$D$2))+blpkmrtf*IFrtf*(RTF!Z62*(1-Z$4)-RTF!$D62*(1-$D$4)))*IF(WT="WTA",longWTA,longWTP))</f>
        <v>0.78272657459334749</v>
      </c>
      <c r="AA62" s="90">
        <f>(1/UIpct)*((blpkm*IFaf*(AF!AA62*AA$2-AF!$D62*$D$2)+blpkmrtf*IFrtf*(RTF!AA62*AA$4-RTF!$D62*$D$4))*IF(WT="WTA",shortWTA,shortWTP)+(blpkm*IFaf*(AF!AA62*(1-AA$2)-AF!$D62*(1-$D$2))+blpkmrtf*IFrtf*(RTF!AA62*(1-AA$4)-RTF!$D62*(1-$D$4)))*IF(WT="WTA",longWTA,longWTP))</f>
        <v>1.6576882989331914</v>
      </c>
      <c r="AB62" s="90">
        <f>(1/UIpct)*((blpkm*IFaf*(AF!AB62*AB$2-AF!$D62*$D$2)+blpkmrtf*IFrtf*(RTF!AB62*AB$4-RTF!$D62*$D$4))*IF(WT="WTA",shortWTA,shortWTP)+(blpkm*IFaf*(AF!AB62*(1-AB$2)-AF!$D62*(1-$D$2))+blpkmrtf*IFrtf*(RTF!AB62*(1-AB$4)-RTF!$D62*(1-$D$4)))*IF(WT="WTA",longWTA,longWTP))</f>
        <v>0</v>
      </c>
      <c r="AC62" s="90">
        <f>(1/UIpct)*((blpkm*IFaf*(AF!AC62*AC$2-AF!$D62*$D$2)+blpkmrtf*IFrtf*(RTF!AC62*AC$4-RTF!$D62*$D$4))*IF(WT="WTA",shortWTA,shortWTP)+(blpkm*IFaf*(AF!AC62*(1-AC$2)-AF!$D62*(1-$D$2))+blpkmrtf*IFrtf*(RTF!AC62*(1-AC$4)-RTF!$D62*(1-$D$4)))*IF(WT="WTA",longWTA,longWTP))</f>
        <v>-0.69872691351516514</v>
      </c>
      <c r="AD62" s="90">
        <f>(1/UIpct)*((blpkm*IFaf*(AF!AD62*AD$2-AF!$D62*$D$2)+blpkmrtf*IFrtf*(RTF!AD62*AD$4-RTF!$D62*$D$4))*IF(WT="WTA",shortWTA,shortWTP)+(blpkm*IFaf*(AF!AD62*(1-AD$2)-AF!$D62*(1-$D$2))+blpkmrtf*IFrtf*(RTF!AD62*(1-AD$4)-RTF!$D62*(1-$D$4)))*IF(WT="WTA",longWTA,longWTP))</f>
        <v>-1.3221096337669964</v>
      </c>
      <c r="AE62" s="90">
        <f>(1/UIpct)*((blpkm*IFaf*(AF!AE62*AE$2-AF!$D62*$D$2)+blpkmrtf*IFrtf*(RTF!AE62*AE$4-RTF!$D62*$D$4))*IF(WT="WTA",shortWTA,shortWTP)+(blpkm*IFaf*(AF!AE62*(1-AE$2)-AF!$D62*(1-$D$2))+blpkmrtf*IFrtf*(RTF!AE62*(1-AE$4)-RTF!$D62*(1-$D$4)))*IF(WT="WTA",longWTA,longWTP))</f>
        <v>-1.8784941043925265</v>
      </c>
      <c r="AF62" s="90">
        <f>(1/UIpct)*((blpkm*IFaf*(AF!AF62*AF$2-AF!$D62*$D$2)+blpkmrtf*IFrtf*(RTF!AF62*AF$4-RTF!$D62*$D$4))*IF(WT="WTA",shortWTA,shortWTP)+(blpkm*IFaf*(AF!AF62*(1-AF$2)-AF!$D62*(1-$D$2))+blpkmrtf*IFrtf*(RTF!AF62*(1-AF$4)-RTF!$D62*(1-$D$4)))*IF(WT="WTA",longWTA,longWTP))</f>
        <v>0.78272657459334749</v>
      </c>
      <c r="AG62" s="90">
        <f>(1/UIpct)*((blpkm*IFaf*(AF!AG62*AG$2-AF!$D62*$D$2)+blpkmrtf*IFrtf*(RTF!AG62*AG$4-RTF!$D62*$D$4))*IF(WT="WTA",shortWTA,shortWTP)+(blpkm*IFaf*(AF!AG62*(1-AG$2)-AF!$D62*(1-$D$2))+blpkmrtf*IFrtf*(RTF!AG62*(1-AG$4)-RTF!$D62*(1-$D$4)))*IF(WT="WTA",longWTA,longWTP))</f>
        <v>1.6576882989331914</v>
      </c>
      <c r="AH62" s="90">
        <f>(1/UIpct)*((blpkm*IFaf*(AF!AH62*AH$2-AF!$D62*$D$2)+blpkmrtf*IFrtf*(RTF!AH62*AH$4-RTF!$D62*$D$4))*IF(WT="WTA",shortWTA,shortWTP)+(blpkm*IFaf*(AF!AH62*(1-AH$2)-AF!$D62*(1-$D$2))+blpkmrtf*IFrtf*(RTF!AH62*(1-AH$4)-RTF!$D62*(1-$D$4)))*IF(WT="WTA",longWTA,longWTP))</f>
        <v>0</v>
      </c>
      <c r="AI62" s="90">
        <f>(1/UIpct)*((blpkm*IFaf*(AF!AI62*AI$2-AF!$D62*$D$2)+blpkmrtf*IFrtf*(RTF!AI62*AI$4-RTF!$D62*$D$4))*IF(WT="WTA",shortWTA,shortWTP)+(blpkm*IFaf*(AF!AI62*(1-AI$2)-AF!$D62*(1-$D$2))+blpkmrtf*IFrtf*(RTF!AI62*(1-AI$4)-RTF!$D62*(1-$D$4)))*IF(WT="WTA",longWTA,longWTP))</f>
        <v>-0.69872691351516514</v>
      </c>
      <c r="AJ62" s="90">
        <f>(1/UIpct)*((blpkm*IFaf*(AF!AJ62*AJ$2-AF!$D62*$D$2)+blpkmrtf*IFrtf*(RTF!AJ62*AJ$4-RTF!$D62*$D$4))*IF(WT="WTA",shortWTA,shortWTP)+(blpkm*IFaf*(AF!AJ62*(1-AJ$2)-AF!$D62*(1-$D$2))+blpkmrtf*IFrtf*(RTF!AJ62*(1-AJ$4)-RTF!$D62*(1-$D$4)))*IF(WT="WTA",longWTA,longWTP))</f>
        <v>-1.3221096337669964</v>
      </c>
      <c r="AK62" s="90">
        <f>(1/UIpct)*((blpkm*IFaf*(AF!AK62*AK$2-AF!$D62*$D$2)+blpkmrtf*IFrtf*(RTF!AK62*AK$4-RTF!$D62*$D$4))*IF(WT="WTA",shortWTA,shortWTP)+(blpkm*IFaf*(AF!AK62*(1-AK$2)-AF!$D62*(1-$D$2))+blpkmrtf*IFrtf*(RTF!AK62*(1-AK$4)-RTF!$D62*(1-$D$4)))*IF(WT="WTA",longWTA,longWTP))</f>
        <v>-1.8784941043925265</v>
      </c>
      <c r="AL62" s="90">
        <f>(1/UIpct)*((blpkm*IFaf*(AF!AL62*AL$2-AF!$D62*$D$2)+blpkmrtf*IFrtf*(RTF!AL62*AL$4-RTF!$D62*$D$4))*IF(WT="WTA",shortWTA,shortWTP)+(blpkm*IFaf*(AF!AL62*(1-AL$2)-AF!$D62*(1-$D$2))+blpkmrtf*IFrtf*(RTF!AL62*(1-AL$4)-RTF!$D62*(1-$D$4)))*IF(WT="WTA",longWTA,longWTP))</f>
        <v>0.78272657459334749</v>
      </c>
      <c r="AM62" s="90">
        <f>(1/UIpct)*((blpkm*IFaf*(AF!AM62*AM$2-AF!$D62*$D$2)+blpkmrtf*IFrtf*(RTF!AM62*AM$4-RTF!$D62*$D$4))*IF(WT="WTA",shortWTA,shortWTP)+(blpkm*IFaf*(AF!AM62*(1-AM$2)-AF!$D62*(1-$D$2))+blpkmrtf*IFrtf*(RTF!AM62*(1-AM$4)-RTF!$D62*(1-$D$4)))*IF(WT="WTA",longWTA,longWTP))</f>
        <v>1.6576882989331914</v>
      </c>
      <c r="AN62" s="90">
        <f>(1/UIpct)*((blpkm*IFaf*(AF!AN62*AN$2-AF!$D62*$D$2)+blpkmrtf*IFrtf*(RTF!AN62*AN$4-RTF!$D62*$D$4))*IF(WT="WTA",shortWTA,shortWTP)+(blpkm*IFaf*(AF!AN62*(1-AN$2)-AF!$D62*(1-$D$2))+blpkmrtf*IFrtf*(RTF!AN62*(1-AN$4)-RTF!$D62*(1-$D$4)))*IF(WT="WTA",longWTA,longWTP))</f>
        <v>0</v>
      </c>
      <c r="AO62" s="90">
        <f>(1/UIpct)*((blpkm*IFaf*(AF!AO62*AO$2-AF!$D62*$D$2)+blpkmrtf*IFrtf*(RTF!AO62*AO$4-RTF!$D62*$D$4))*IF(WT="WTA",shortWTA,shortWTP)+(blpkm*IFaf*(AF!AO62*(1-AO$2)-AF!$D62*(1-$D$2))+blpkmrtf*IFrtf*(RTF!AO62*(1-AO$4)-RTF!$D62*(1-$D$4)))*IF(WT="WTA",longWTA,longWTP))</f>
        <v>-0.69872691351516514</v>
      </c>
      <c r="AP62" s="90">
        <f>(1/UIpct)*((blpkm*IFaf*(AF!AP62*AP$2-AF!$D62*$D$2)+blpkmrtf*IFrtf*(RTF!AP62*AP$4-RTF!$D62*$D$4))*IF(WT="WTA",shortWTA,shortWTP)+(blpkm*IFaf*(AF!AP62*(1-AP$2)-AF!$D62*(1-$D$2))+blpkmrtf*IFrtf*(RTF!AP62*(1-AP$4)-RTF!$D62*(1-$D$4)))*IF(WT="WTA",longWTA,longWTP))</f>
        <v>-1.3221096337669964</v>
      </c>
      <c r="AQ62" s="90">
        <f>(1/UIpct)*((blpkm*IFaf*(AF!AQ62*AQ$2-AF!$D62*$D$2)+blpkmrtf*IFrtf*(RTF!AQ62*AQ$4-RTF!$D62*$D$4))*IF(WT="WTA",shortWTA,shortWTP)+(blpkm*IFaf*(AF!AQ62*(1-AQ$2)-AF!$D62*(1-$D$2))+blpkmrtf*IFrtf*(RTF!AQ62*(1-AQ$4)-RTF!$D62*(1-$D$4)))*IF(WT="WTA",longWTA,longWTP))</f>
        <v>-1.8784941043925265</v>
      </c>
      <c r="AR62" s="90">
        <f>(1/UIpct)*((blpkm*IFaf*(AF!AR62*AR$2-AF!$D62*$D$2)+blpkmrtf*IFrtf*(RTF!AR62*AR$4-RTF!$D62*$D$4))*IF(WT="WTA",shortWTA,shortWTP)+(blpkm*IFaf*(AF!AR62*(1-AR$2)-AF!$D62*(1-$D$2))+blpkmrtf*IFrtf*(RTF!AR62*(1-AR$4)-RTF!$D62*(1-$D$4)))*IF(WT="WTA",longWTA,longWTP))</f>
        <v>0.78272657459334749</v>
      </c>
      <c r="AS62" s="90">
        <f>(1/UIpct)*((blpkm*IFaf*(AF!AS62*AS$2-AF!$D62*$D$2)+blpkmrtf*IFrtf*(RTF!AS62*AS$4-RTF!$D62*$D$4))*IF(WT="WTA",shortWTA,shortWTP)+(blpkm*IFaf*(AF!AS62*(1-AS$2)-AF!$D62*(1-$D$2))+blpkmrtf*IFrtf*(RTF!AS62*(1-AS$4)-RTF!$D62*(1-$D$4)))*IF(WT="WTA",longWTA,longWTP))</f>
        <v>1.6576882989331914</v>
      </c>
      <c r="AT62" s="90">
        <f>(1/UIpct)*((blpkm*IFaf*(AF!AT62*AT$2-AF!$D62*$D$2)+blpkmrtf*IFrtf*(RTF!AT62*AT$4-RTF!$D62*$D$4))*IF(WT="WTA",shortWTA,shortWTP)+(blpkm*IFaf*(AF!AT62*(1-AT$2)-AF!$D62*(1-$D$2))+blpkmrtf*IFrtf*(RTF!AT62*(1-AT$4)-RTF!$D62*(1-$D$4)))*IF(WT="WTA",longWTA,longWTP))</f>
        <v>0</v>
      </c>
      <c r="AU62" s="91" t="s">
        <v>78</v>
      </c>
      <c r="AV62" s="91"/>
      <c r="AW62" s="91"/>
    </row>
    <row r="63" spans="1:49" x14ac:dyDescent="0.25">
      <c r="A63" s="91">
        <f>social_cost!A63</f>
        <v>1050</v>
      </c>
      <c r="B63" s="94">
        <f>social_cost!B63</f>
        <v>44.363061818611222</v>
      </c>
      <c r="C63" s="95">
        <f>social_cost!C63</f>
        <v>840.65625</v>
      </c>
      <c r="D63" s="90">
        <f>(1/UIpct)*((blpkm*IFaf*(AF!D63*D$2-AF!$D63*$D$2)+blpkmrtf*IFrtf*(RTF!D63*D$4-RTF!$D63*$D$4))*IF(WT="WTA",shortWTA,shortWTP)+(blpkm*IFaf*(AF!D63*(1-D$2)-AF!$D63*(1-$D$2))+blpkmrtf*IFrtf*(RTF!D63*(1-D$4)-RTF!$D63*(1-$D$4)))*IF(WT="WTA",longWTA,longWTP))</f>
        <v>0</v>
      </c>
      <c r="E63" s="90">
        <f>(1/UIpct)*((blpkm*IFaf*(AF!E63*E$2-AF!$D63*$D$2)+blpkmrtf*IFrtf*(RTF!E63*E$4-RTF!$D63*$D$4))*IF(WT="WTA",shortWTA,shortWTP)+(blpkm*IFaf*(AF!E63*(1-E$2)-AF!$D63*(1-$D$2))+blpkmrtf*IFrtf*(RTF!E63*(1-E$4)-RTF!$D63*(1-$D$4)))*IF(WT="WTA",longWTA,longWTP))</f>
        <v>-0.69872691351516514</v>
      </c>
      <c r="F63" s="90">
        <f>(1/UIpct)*((blpkm*IFaf*(AF!F63*F$2-AF!$D63*$D$2)+blpkmrtf*IFrtf*(RTF!F63*F$4-RTF!$D63*$D$4))*IF(WT="WTA",shortWTA,shortWTP)+(blpkm*IFaf*(AF!F63*(1-F$2)-AF!$D63*(1-$D$2))+blpkmrtf*IFrtf*(RTF!F63*(1-F$4)-RTF!$D63*(1-$D$4)))*IF(WT="WTA",longWTA,longWTP))</f>
        <v>-1.3221096337669964</v>
      </c>
      <c r="G63" s="90">
        <f>(1/UIpct)*((blpkm*IFaf*(AF!G63*G$2-AF!$D63*$D$2)+blpkmrtf*IFrtf*(RTF!G63*G$4-RTF!$D63*$D$4))*IF(WT="WTA",shortWTA,shortWTP)+(blpkm*IFaf*(AF!G63*(1-G$2)-AF!$D63*(1-$D$2))+blpkmrtf*IFrtf*(RTF!G63*(1-G$4)-RTF!$D63*(1-$D$4)))*IF(WT="WTA",longWTA,longWTP))</f>
        <v>-1.8784941043925265</v>
      </c>
      <c r="H63" s="90">
        <f>(1/UIpct)*((blpkm*IFaf*(AF!H63*H$2-AF!$D63*$D$2)+blpkmrtf*IFrtf*(RTF!H63*H$4-RTF!$D63*$D$4))*IF(WT="WTA",shortWTA,shortWTP)+(blpkm*IFaf*(AF!H63*(1-H$2)-AF!$D63*(1-$D$2))+blpkmrtf*IFrtf*(RTF!H63*(1-H$4)-RTF!$D63*(1-$D$4)))*IF(WT="WTA",longWTA,longWTP))</f>
        <v>0.78272657459334749</v>
      </c>
      <c r="I63" s="90">
        <f>(1/UIpct)*((blpkm*IFaf*(AF!I63*I$2-AF!$D63*$D$2)+blpkmrtf*IFrtf*(RTF!I63*I$4-RTF!$D63*$D$4))*IF(WT="WTA",shortWTA,shortWTP)+(blpkm*IFaf*(AF!I63*(1-I$2)-AF!$D63*(1-$D$2))+blpkmrtf*IFrtf*(RTF!I63*(1-I$4)-RTF!$D63*(1-$D$4)))*IF(WT="WTA",longWTA,longWTP))</f>
        <v>1.6576882989331914</v>
      </c>
      <c r="J63" s="90">
        <f>(1/UIpct)*((blpkm*IFaf*(AF!J63*J$2-AF!$D63*$D$2)+blpkmrtf*IFrtf*(RTF!J63*J$4-RTF!$D63*$D$4))*IF(WT="WTA",shortWTA,shortWTP)+(blpkm*IFaf*(AF!J63*(1-J$2)-AF!$D63*(1-$D$2))+blpkmrtf*IFrtf*(RTF!J63*(1-J$4)-RTF!$D63*(1-$D$4)))*IF(WT="WTA",longWTA,longWTP))</f>
        <v>2.6312202719180493</v>
      </c>
      <c r="K63" s="90">
        <f>(1/UIpct)*((blpkm*IFaf*(AF!K63*K$2-AF!$D63*$D$2)+blpkmrtf*IFrtf*(RTF!K63*K$4-RTF!$D63*$D$4))*IF(WT="WTA",shortWTA,shortWTP)+(blpkm*IFaf*(AF!K63*(1-K$2)-AF!$D63*(1-$D$2))+blpkmrtf*IFrtf*(RTF!K63*(1-K$4)-RTF!$D63*(1-$D$4)))*IF(WT="WTA",longWTA,longWTP))</f>
        <v>-0.69872691351516514</v>
      </c>
      <c r="L63" s="90">
        <f>(1/UIpct)*((blpkm*IFaf*(AF!L63*L$2-AF!$D63*$D$2)+blpkmrtf*IFrtf*(RTF!L63*L$4-RTF!$D63*$D$4))*IF(WT="WTA",shortWTA,shortWTP)+(blpkm*IFaf*(AF!L63*(1-L$2)-AF!$D63*(1-$D$2))+blpkmrtf*IFrtf*(RTF!L63*(1-L$4)-RTF!$D63*(1-$D$4)))*IF(WT="WTA",longWTA,longWTP))</f>
        <v>-1.3221096337669964</v>
      </c>
      <c r="M63" s="90">
        <f>(1/UIpct)*((blpkm*IFaf*(AF!M63*M$2-AF!$D63*$D$2)+blpkmrtf*IFrtf*(RTF!M63*M$4-RTF!$D63*$D$4))*IF(WT="WTA",shortWTA,shortWTP)+(blpkm*IFaf*(AF!M63*(1-M$2)-AF!$D63*(1-$D$2))+blpkmrtf*IFrtf*(RTF!M63*(1-M$4)-RTF!$D63*(1-$D$4)))*IF(WT="WTA",longWTA,longWTP))</f>
        <v>-1.8784941043925265</v>
      </c>
      <c r="N63" s="90">
        <f>(1/UIpct)*((blpkm*IFaf*(AF!N63*N$2-AF!$D63*$D$2)+blpkmrtf*IFrtf*(RTF!N63*N$4-RTF!$D63*$D$4))*IF(WT="WTA",shortWTA,shortWTP)+(blpkm*IFaf*(AF!N63*(1-N$2)-AF!$D63*(1-$D$2))+blpkmrtf*IFrtf*(RTF!N63*(1-N$4)-RTF!$D63*(1-$D$4)))*IF(WT="WTA",longWTA,longWTP))</f>
        <v>0.78272657459334749</v>
      </c>
      <c r="O63" s="90">
        <f>(1/UIpct)*((blpkm*IFaf*(AF!O63*O$2-AF!$D63*$D$2)+blpkmrtf*IFrtf*(RTF!O63*O$4-RTF!$D63*$D$4))*IF(WT="WTA",shortWTA,shortWTP)+(blpkm*IFaf*(AF!O63*(1-O$2)-AF!$D63*(1-$D$2))+blpkmrtf*IFrtf*(RTF!O63*(1-O$4)-RTF!$D63*(1-$D$4)))*IF(WT="WTA",longWTA,longWTP))</f>
        <v>1.6576882989331914</v>
      </c>
      <c r="P63" s="90">
        <f>(1/UIpct)*((blpkm*IFaf*(AF!P63*P$2-AF!$D63*$D$2)+blpkmrtf*IFrtf*(RTF!P63*P$4-RTF!$D63*$D$4))*IF(WT="WTA",shortWTA,shortWTP)+(blpkm*IFaf*(AF!P63*(1-P$2)-AF!$D63*(1-$D$2))+blpkmrtf*IFrtf*(RTF!P63*(1-P$4)-RTF!$D63*(1-$D$4)))*IF(WT="WTA",longWTA,longWTP))</f>
        <v>0</v>
      </c>
      <c r="Q63" s="90">
        <f>(1/UIpct)*((blpkm*IFaf*(AF!Q63*Q$2-AF!$D63*$D$2)+blpkmrtf*IFrtf*(RTF!Q63*Q$4-RTF!$D63*$D$4))*IF(WT="WTA",shortWTA,shortWTP)+(blpkm*IFaf*(AF!Q63*(1-Q$2)-AF!$D63*(1-$D$2))+blpkmrtf*IFrtf*(RTF!Q63*(1-Q$4)-RTF!$D63*(1-$D$4)))*IF(WT="WTA",longWTA,longWTP))</f>
        <v>-0.69872691351516514</v>
      </c>
      <c r="R63" s="90">
        <f>(1/UIpct)*((blpkm*IFaf*(AF!R63*R$2-AF!$D63*$D$2)+blpkmrtf*IFrtf*(RTF!R63*R$4-RTF!$D63*$D$4))*IF(WT="WTA",shortWTA,shortWTP)+(blpkm*IFaf*(AF!R63*(1-R$2)-AF!$D63*(1-$D$2))+blpkmrtf*IFrtf*(RTF!R63*(1-R$4)-RTF!$D63*(1-$D$4)))*IF(WT="WTA",longWTA,longWTP))</f>
        <v>-1.3221096337669964</v>
      </c>
      <c r="S63" s="90">
        <f>(1/UIpct)*((blpkm*IFaf*(AF!S63*S$2-AF!$D63*$D$2)+blpkmrtf*IFrtf*(RTF!S63*S$4-RTF!$D63*$D$4))*IF(WT="WTA",shortWTA,shortWTP)+(blpkm*IFaf*(AF!S63*(1-S$2)-AF!$D63*(1-$D$2))+blpkmrtf*IFrtf*(RTF!S63*(1-S$4)-RTF!$D63*(1-$D$4)))*IF(WT="WTA",longWTA,longWTP))</f>
        <v>-1.8784941043925265</v>
      </c>
      <c r="T63" s="90">
        <f>(1/UIpct)*((blpkm*IFaf*(AF!T63*T$2-AF!$D63*$D$2)+blpkmrtf*IFrtf*(RTF!T63*T$4-RTF!$D63*$D$4))*IF(WT="WTA",shortWTA,shortWTP)+(blpkm*IFaf*(AF!T63*(1-T$2)-AF!$D63*(1-$D$2))+blpkmrtf*IFrtf*(RTF!T63*(1-T$4)-RTF!$D63*(1-$D$4)))*IF(WT="WTA",longWTA,longWTP))</f>
        <v>0.78272657459334749</v>
      </c>
      <c r="U63" s="90">
        <f>(1/UIpct)*((blpkm*IFaf*(AF!U63*U$2-AF!$D63*$D$2)+blpkmrtf*IFrtf*(RTF!U63*U$4-RTF!$D63*$D$4))*IF(WT="WTA",shortWTA,shortWTP)+(blpkm*IFaf*(AF!U63*(1-U$2)-AF!$D63*(1-$D$2))+blpkmrtf*IFrtf*(RTF!U63*(1-U$4)-RTF!$D63*(1-$D$4)))*IF(WT="WTA",longWTA,longWTP))</f>
        <v>1.6576882989331914</v>
      </c>
      <c r="V63" s="90">
        <f>(1/UIpct)*((blpkm*IFaf*(AF!V63*V$2-AF!$D63*$D$2)+blpkmrtf*IFrtf*(RTF!V63*V$4-RTF!$D63*$D$4))*IF(WT="WTA",shortWTA,shortWTP)+(blpkm*IFaf*(AF!V63*(1-V$2)-AF!$D63*(1-$D$2))+blpkmrtf*IFrtf*(RTF!V63*(1-V$4)-RTF!$D63*(1-$D$4)))*IF(WT="WTA",longWTA,longWTP))</f>
        <v>0</v>
      </c>
      <c r="W63" s="90">
        <f>(1/UIpct)*((blpkm*IFaf*(AF!W63*W$2-AF!$D63*$D$2)+blpkmrtf*IFrtf*(RTF!W63*W$4-RTF!$D63*$D$4))*IF(WT="WTA",shortWTA,shortWTP)+(blpkm*IFaf*(AF!W63*(1-W$2)-AF!$D63*(1-$D$2))+blpkmrtf*IFrtf*(RTF!W63*(1-W$4)-RTF!$D63*(1-$D$4)))*IF(WT="WTA",longWTA,longWTP))</f>
        <v>-0.69872691351516514</v>
      </c>
      <c r="X63" s="90">
        <f>(1/UIpct)*((blpkm*IFaf*(AF!X63*X$2-AF!$D63*$D$2)+blpkmrtf*IFrtf*(RTF!X63*X$4-RTF!$D63*$D$4))*IF(WT="WTA",shortWTA,shortWTP)+(blpkm*IFaf*(AF!X63*(1-X$2)-AF!$D63*(1-$D$2))+blpkmrtf*IFrtf*(RTF!X63*(1-X$4)-RTF!$D63*(1-$D$4)))*IF(WT="WTA",longWTA,longWTP))</f>
        <v>-1.3221096337669964</v>
      </c>
      <c r="Y63" s="90">
        <f>(1/UIpct)*((blpkm*IFaf*(AF!Y63*Y$2-AF!$D63*$D$2)+blpkmrtf*IFrtf*(RTF!Y63*Y$4-RTF!$D63*$D$4))*IF(WT="WTA",shortWTA,shortWTP)+(blpkm*IFaf*(AF!Y63*(1-Y$2)-AF!$D63*(1-$D$2))+blpkmrtf*IFrtf*(RTF!Y63*(1-Y$4)-RTF!$D63*(1-$D$4)))*IF(WT="WTA",longWTA,longWTP))</f>
        <v>-1.8784941043925265</v>
      </c>
      <c r="Z63" s="90">
        <f>(1/UIpct)*((blpkm*IFaf*(AF!Z63*Z$2-AF!$D63*$D$2)+blpkmrtf*IFrtf*(RTF!Z63*Z$4-RTF!$D63*$D$4))*IF(WT="WTA",shortWTA,shortWTP)+(blpkm*IFaf*(AF!Z63*(1-Z$2)-AF!$D63*(1-$D$2))+blpkmrtf*IFrtf*(RTF!Z63*(1-Z$4)-RTF!$D63*(1-$D$4)))*IF(WT="WTA",longWTA,longWTP))</f>
        <v>0.78272657459334749</v>
      </c>
      <c r="AA63" s="90">
        <f>(1/UIpct)*((blpkm*IFaf*(AF!AA63*AA$2-AF!$D63*$D$2)+blpkmrtf*IFrtf*(RTF!AA63*AA$4-RTF!$D63*$D$4))*IF(WT="WTA",shortWTA,shortWTP)+(blpkm*IFaf*(AF!AA63*(1-AA$2)-AF!$D63*(1-$D$2))+blpkmrtf*IFrtf*(RTF!AA63*(1-AA$4)-RTF!$D63*(1-$D$4)))*IF(WT="WTA",longWTA,longWTP))</f>
        <v>1.6576882989331914</v>
      </c>
      <c r="AB63" s="90">
        <f>(1/UIpct)*((blpkm*IFaf*(AF!AB63*AB$2-AF!$D63*$D$2)+blpkmrtf*IFrtf*(RTF!AB63*AB$4-RTF!$D63*$D$4))*IF(WT="WTA",shortWTA,shortWTP)+(blpkm*IFaf*(AF!AB63*(1-AB$2)-AF!$D63*(1-$D$2))+blpkmrtf*IFrtf*(RTF!AB63*(1-AB$4)-RTF!$D63*(1-$D$4)))*IF(WT="WTA",longWTA,longWTP))</f>
        <v>0</v>
      </c>
      <c r="AC63" s="90">
        <f>(1/UIpct)*((blpkm*IFaf*(AF!AC63*AC$2-AF!$D63*$D$2)+blpkmrtf*IFrtf*(RTF!AC63*AC$4-RTF!$D63*$D$4))*IF(WT="WTA",shortWTA,shortWTP)+(blpkm*IFaf*(AF!AC63*(1-AC$2)-AF!$D63*(1-$D$2))+blpkmrtf*IFrtf*(RTF!AC63*(1-AC$4)-RTF!$D63*(1-$D$4)))*IF(WT="WTA",longWTA,longWTP))</f>
        <v>-0.69872691351516514</v>
      </c>
      <c r="AD63" s="90">
        <f>(1/UIpct)*((blpkm*IFaf*(AF!AD63*AD$2-AF!$D63*$D$2)+blpkmrtf*IFrtf*(RTF!AD63*AD$4-RTF!$D63*$D$4))*IF(WT="WTA",shortWTA,shortWTP)+(blpkm*IFaf*(AF!AD63*(1-AD$2)-AF!$D63*(1-$D$2))+blpkmrtf*IFrtf*(RTF!AD63*(1-AD$4)-RTF!$D63*(1-$D$4)))*IF(WT="WTA",longWTA,longWTP))</f>
        <v>-1.3221096337669964</v>
      </c>
      <c r="AE63" s="90">
        <f>(1/UIpct)*((blpkm*IFaf*(AF!AE63*AE$2-AF!$D63*$D$2)+blpkmrtf*IFrtf*(RTF!AE63*AE$4-RTF!$D63*$D$4))*IF(WT="WTA",shortWTA,shortWTP)+(blpkm*IFaf*(AF!AE63*(1-AE$2)-AF!$D63*(1-$D$2))+blpkmrtf*IFrtf*(RTF!AE63*(1-AE$4)-RTF!$D63*(1-$D$4)))*IF(WT="WTA",longWTA,longWTP))</f>
        <v>-1.8784941043925265</v>
      </c>
      <c r="AF63" s="90">
        <f>(1/UIpct)*((blpkm*IFaf*(AF!AF63*AF$2-AF!$D63*$D$2)+blpkmrtf*IFrtf*(RTF!AF63*AF$4-RTF!$D63*$D$4))*IF(WT="WTA",shortWTA,shortWTP)+(blpkm*IFaf*(AF!AF63*(1-AF$2)-AF!$D63*(1-$D$2))+blpkmrtf*IFrtf*(RTF!AF63*(1-AF$4)-RTF!$D63*(1-$D$4)))*IF(WT="WTA",longWTA,longWTP))</f>
        <v>0.78272657459334749</v>
      </c>
      <c r="AG63" s="90">
        <f>(1/UIpct)*((blpkm*IFaf*(AF!AG63*AG$2-AF!$D63*$D$2)+blpkmrtf*IFrtf*(RTF!AG63*AG$4-RTF!$D63*$D$4))*IF(WT="WTA",shortWTA,shortWTP)+(blpkm*IFaf*(AF!AG63*(1-AG$2)-AF!$D63*(1-$D$2))+blpkmrtf*IFrtf*(RTF!AG63*(1-AG$4)-RTF!$D63*(1-$D$4)))*IF(WT="WTA",longWTA,longWTP))</f>
        <v>1.6576882989331914</v>
      </c>
      <c r="AH63" s="90">
        <f>(1/UIpct)*((blpkm*IFaf*(AF!AH63*AH$2-AF!$D63*$D$2)+blpkmrtf*IFrtf*(RTF!AH63*AH$4-RTF!$D63*$D$4))*IF(WT="WTA",shortWTA,shortWTP)+(blpkm*IFaf*(AF!AH63*(1-AH$2)-AF!$D63*(1-$D$2))+blpkmrtf*IFrtf*(RTF!AH63*(1-AH$4)-RTF!$D63*(1-$D$4)))*IF(WT="WTA",longWTA,longWTP))</f>
        <v>0</v>
      </c>
      <c r="AI63" s="90">
        <f>(1/UIpct)*((blpkm*IFaf*(AF!AI63*AI$2-AF!$D63*$D$2)+blpkmrtf*IFrtf*(RTF!AI63*AI$4-RTF!$D63*$D$4))*IF(WT="WTA",shortWTA,shortWTP)+(blpkm*IFaf*(AF!AI63*(1-AI$2)-AF!$D63*(1-$D$2))+blpkmrtf*IFrtf*(RTF!AI63*(1-AI$4)-RTF!$D63*(1-$D$4)))*IF(WT="WTA",longWTA,longWTP))</f>
        <v>-0.69872691351516514</v>
      </c>
      <c r="AJ63" s="90">
        <f>(1/UIpct)*((blpkm*IFaf*(AF!AJ63*AJ$2-AF!$D63*$D$2)+blpkmrtf*IFrtf*(RTF!AJ63*AJ$4-RTF!$D63*$D$4))*IF(WT="WTA",shortWTA,shortWTP)+(blpkm*IFaf*(AF!AJ63*(1-AJ$2)-AF!$D63*(1-$D$2))+blpkmrtf*IFrtf*(RTF!AJ63*(1-AJ$4)-RTF!$D63*(1-$D$4)))*IF(WT="WTA",longWTA,longWTP))</f>
        <v>-1.3221096337669964</v>
      </c>
      <c r="AK63" s="90">
        <f>(1/UIpct)*((blpkm*IFaf*(AF!AK63*AK$2-AF!$D63*$D$2)+blpkmrtf*IFrtf*(RTF!AK63*AK$4-RTF!$D63*$D$4))*IF(WT="WTA",shortWTA,shortWTP)+(blpkm*IFaf*(AF!AK63*(1-AK$2)-AF!$D63*(1-$D$2))+blpkmrtf*IFrtf*(RTF!AK63*(1-AK$4)-RTF!$D63*(1-$D$4)))*IF(WT="WTA",longWTA,longWTP))</f>
        <v>-1.8784941043925265</v>
      </c>
      <c r="AL63" s="90">
        <f>(1/UIpct)*((blpkm*IFaf*(AF!AL63*AL$2-AF!$D63*$D$2)+blpkmrtf*IFrtf*(RTF!AL63*AL$4-RTF!$D63*$D$4))*IF(WT="WTA",shortWTA,shortWTP)+(blpkm*IFaf*(AF!AL63*(1-AL$2)-AF!$D63*(1-$D$2))+blpkmrtf*IFrtf*(RTF!AL63*(1-AL$4)-RTF!$D63*(1-$D$4)))*IF(WT="WTA",longWTA,longWTP))</f>
        <v>0.78272657459334749</v>
      </c>
      <c r="AM63" s="90">
        <f>(1/UIpct)*((blpkm*IFaf*(AF!AM63*AM$2-AF!$D63*$D$2)+blpkmrtf*IFrtf*(RTF!AM63*AM$4-RTF!$D63*$D$4))*IF(WT="WTA",shortWTA,shortWTP)+(blpkm*IFaf*(AF!AM63*(1-AM$2)-AF!$D63*(1-$D$2))+blpkmrtf*IFrtf*(RTF!AM63*(1-AM$4)-RTF!$D63*(1-$D$4)))*IF(WT="WTA",longWTA,longWTP))</f>
        <v>1.6576882989331914</v>
      </c>
      <c r="AN63" s="90">
        <f>(1/UIpct)*((blpkm*IFaf*(AF!AN63*AN$2-AF!$D63*$D$2)+blpkmrtf*IFrtf*(RTF!AN63*AN$4-RTF!$D63*$D$4))*IF(WT="WTA",shortWTA,shortWTP)+(blpkm*IFaf*(AF!AN63*(1-AN$2)-AF!$D63*(1-$D$2))+blpkmrtf*IFrtf*(RTF!AN63*(1-AN$4)-RTF!$D63*(1-$D$4)))*IF(WT="WTA",longWTA,longWTP))</f>
        <v>0</v>
      </c>
      <c r="AO63" s="90">
        <f>(1/UIpct)*((blpkm*IFaf*(AF!AO63*AO$2-AF!$D63*$D$2)+blpkmrtf*IFrtf*(RTF!AO63*AO$4-RTF!$D63*$D$4))*IF(WT="WTA",shortWTA,shortWTP)+(blpkm*IFaf*(AF!AO63*(1-AO$2)-AF!$D63*(1-$D$2))+blpkmrtf*IFrtf*(RTF!AO63*(1-AO$4)-RTF!$D63*(1-$D$4)))*IF(WT="WTA",longWTA,longWTP))</f>
        <v>-0.69872691351516514</v>
      </c>
      <c r="AP63" s="90">
        <f>(1/UIpct)*((blpkm*IFaf*(AF!AP63*AP$2-AF!$D63*$D$2)+blpkmrtf*IFrtf*(RTF!AP63*AP$4-RTF!$D63*$D$4))*IF(WT="WTA",shortWTA,shortWTP)+(blpkm*IFaf*(AF!AP63*(1-AP$2)-AF!$D63*(1-$D$2))+blpkmrtf*IFrtf*(RTF!AP63*(1-AP$4)-RTF!$D63*(1-$D$4)))*IF(WT="WTA",longWTA,longWTP))</f>
        <v>-1.3221096337669964</v>
      </c>
      <c r="AQ63" s="90">
        <f>(1/UIpct)*((blpkm*IFaf*(AF!AQ63*AQ$2-AF!$D63*$D$2)+blpkmrtf*IFrtf*(RTF!AQ63*AQ$4-RTF!$D63*$D$4))*IF(WT="WTA",shortWTA,shortWTP)+(blpkm*IFaf*(AF!AQ63*(1-AQ$2)-AF!$D63*(1-$D$2))+blpkmrtf*IFrtf*(RTF!AQ63*(1-AQ$4)-RTF!$D63*(1-$D$4)))*IF(WT="WTA",longWTA,longWTP))</f>
        <v>-1.8784941043925265</v>
      </c>
      <c r="AR63" s="90">
        <f>(1/UIpct)*((blpkm*IFaf*(AF!AR63*AR$2-AF!$D63*$D$2)+blpkmrtf*IFrtf*(RTF!AR63*AR$4-RTF!$D63*$D$4))*IF(WT="WTA",shortWTA,shortWTP)+(blpkm*IFaf*(AF!AR63*(1-AR$2)-AF!$D63*(1-$D$2))+blpkmrtf*IFrtf*(RTF!AR63*(1-AR$4)-RTF!$D63*(1-$D$4)))*IF(WT="WTA",longWTA,longWTP))</f>
        <v>0.78272657459334749</v>
      </c>
      <c r="AS63" s="90">
        <f>(1/UIpct)*((blpkm*IFaf*(AF!AS63*AS$2-AF!$D63*$D$2)+blpkmrtf*IFrtf*(RTF!AS63*AS$4-RTF!$D63*$D$4))*IF(WT="WTA",shortWTA,shortWTP)+(blpkm*IFaf*(AF!AS63*(1-AS$2)-AF!$D63*(1-$D$2))+blpkmrtf*IFrtf*(RTF!AS63*(1-AS$4)-RTF!$D63*(1-$D$4)))*IF(WT="WTA",longWTA,longWTP))</f>
        <v>1.6576882989331914</v>
      </c>
      <c r="AT63" s="90">
        <f>(1/UIpct)*((blpkm*IFaf*(AF!AT63*AT$2-AF!$D63*$D$2)+blpkmrtf*IFrtf*(RTF!AT63*AT$4-RTF!$D63*$D$4))*IF(WT="WTA",shortWTA,shortWTP)+(blpkm*IFaf*(AF!AT63*(1-AT$2)-AF!$D63*(1-$D$2))+blpkmrtf*IFrtf*(RTF!AT63*(1-AT$4)-RTF!$D63*(1-$D$4)))*IF(WT="WTA",longWTA,longWTP))</f>
        <v>0</v>
      </c>
      <c r="AU63" s="91" t="s">
        <v>78</v>
      </c>
      <c r="AV63" s="91"/>
      <c r="AW63" s="91"/>
    </row>
    <row r="64" spans="1:49" x14ac:dyDescent="0.25">
      <c r="A64" s="91">
        <f>social_cost!A64</f>
        <v>1200</v>
      </c>
      <c r="B64" s="94">
        <f>social_cost!B64</f>
        <v>155.85803242268798</v>
      </c>
      <c r="C64" s="95">
        <f>social_cost!C64</f>
        <v>1098</v>
      </c>
      <c r="D64" s="90">
        <f>(1/UIpct)*((blpkm*IFaf*(AF!D64*D$2-AF!$D64*$D$2)+blpkmrtf*IFrtf*(RTF!D64*D$4-RTF!$D64*$D$4))*IF(WT="WTA",shortWTA,shortWTP)+(blpkm*IFaf*(AF!D64*(1-D$2)-AF!$D64*(1-$D$2))+blpkmrtf*IFrtf*(RTF!D64*(1-D$4)-RTF!$D64*(1-$D$4)))*IF(WT="WTA",longWTA,longWTP))</f>
        <v>0</v>
      </c>
      <c r="E64" s="90">
        <f>(1/UIpct)*((blpkm*IFaf*(AF!E64*E$2-AF!$D64*$D$2)+blpkmrtf*IFrtf*(RTF!E64*E$4-RTF!$D64*$D$4))*IF(WT="WTA",shortWTA,shortWTP)+(blpkm*IFaf*(AF!E64*(1-E$2)-AF!$D64*(1-$D$2))+blpkmrtf*IFrtf*(RTF!E64*(1-E$4)-RTF!$D64*(1-$D$4)))*IF(WT="WTA",longWTA,longWTP))</f>
        <v>-0.69872691351516514</v>
      </c>
      <c r="F64" s="90">
        <f>(1/UIpct)*((blpkm*IFaf*(AF!F64*F$2-AF!$D64*$D$2)+blpkmrtf*IFrtf*(RTF!F64*F$4-RTF!$D64*$D$4))*IF(WT="WTA",shortWTA,shortWTP)+(blpkm*IFaf*(AF!F64*(1-F$2)-AF!$D64*(1-$D$2))+blpkmrtf*IFrtf*(RTF!F64*(1-F$4)-RTF!$D64*(1-$D$4)))*IF(WT="WTA",longWTA,longWTP))</f>
        <v>-1.3221096337669964</v>
      </c>
      <c r="G64" s="90">
        <f>(1/UIpct)*((blpkm*IFaf*(AF!G64*G$2-AF!$D64*$D$2)+blpkmrtf*IFrtf*(RTF!G64*G$4-RTF!$D64*$D$4))*IF(WT="WTA",shortWTA,shortWTP)+(blpkm*IFaf*(AF!G64*(1-G$2)-AF!$D64*(1-$D$2))+blpkmrtf*IFrtf*(RTF!G64*(1-G$4)-RTF!$D64*(1-$D$4)))*IF(WT="WTA",longWTA,longWTP))</f>
        <v>-1.8784941043925265</v>
      </c>
      <c r="H64" s="90">
        <f>(1/UIpct)*((blpkm*IFaf*(AF!H64*H$2-AF!$D64*$D$2)+blpkmrtf*IFrtf*(RTF!H64*H$4-RTF!$D64*$D$4))*IF(WT="WTA",shortWTA,shortWTP)+(blpkm*IFaf*(AF!H64*(1-H$2)-AF!$D64*(1-$D$2))+blpkmrtf*IFrtf*(RTF!H64*(1-H$4)-RTF!$D64*(1-$D$4)))*IF(WT="WTA",longWTA,longWTP))</f>
        <v>0.78272657459334749</v>
      </c>
      <c r="I64" s="90">
        <f>(1/UIpct)*((blpkm*IFaf*(AF!I64*I$2-AF!$D64*$D$2)+blpkmrtf*IFrtf*(RTF!I64*I$4-RTF!$D64*$D$4))*IF(WT="WTA",shortWTA,shortWTP)+(blpkm*IFaf*(AF!I64*(1-I$2)-AF!$D64*(1-$D$2))+blpkmrtf*IFrtf*(RTF!I64*(1-I$4)-RTF!$D64*(1-$D$4)))*IF(WT="WTA",longWTA,longWTP))</f>
        <v>1.6576882989331914</v>
      </c>
      <c r="J64" s="90">
        <f>(1/UIpct)*((blpkm*IFaf*(AF!J64*J$2-AF!$D64*$D$2)+blpkmrtf*IFrtf*(RTF!J64*J$4-RTF!$D64*$D$4))*IF(WT="WTA",shortWTA,shortWTP)+(blpkm*IFaf*(AF!J64*(1-J$2)-AF!$D64*(1-$D$2))+blpkmrtf*IFrtf*(RTF!J64*(1-J$4)-RTF!$D64*(1-$D$4)))*IF(WT="WTA",longWTA,longWTP))</f>
        <v>2.6312202719180493</v>
      </c>
      <c r="K64" s="90">
        <f>(1/UIpct)*((blpkm*IFaf*(AF!K64*K$2-AF!$D64*$D$2)+blpkmrtf*IFrtf*(RTF!K64*K$4-RTF!$D64*$D$4))*IF(WT="WTA",shortWTA,shortWTP)+(blpkm*IFaf*(AF!K64*(1-K$2)-AF!$D64*(1-$D$2))+blpkmrtf*IFrtf*(RTF!K64*(1-K$4)-RTF!$D64*(1-$D$4)))*IF(WT="WTA",longWTA,longWTP))</f>
        <v>-0.69872691351516514</v>
      </c>
      <c r="L64" s="90">
        <f>(1/UIpct)*((blpkm*IFaf*(AF!L64*L$2-AF!$D64*$D$2)+blpkmrtf*IFrtf*(RTF!L64*L$4-RTF!$D64*$D$4))*IF(WT="WTA",shortWTA,shortWTP)+(blpkm*IFaf*(AF!L64*(1-L$2)-AF!$D64*(1-$D$2))+blpkmrtf*IFrtf*(RTF!L64*(1-L$4)-RTF!$D64*(1-$D$4)))*IF(WT="WTA",longWTA,longWTP))</f>
        <v>-1.3221096337669964</v>
      </c>
      <c r="M64" s="90">
        <f>(1/UIpct)*((blpkm*IFaf*(AF!M64*M$2-AF!$D64*$D$2)+blpkmrtf*IFrtf*(RTF!M64*M$4-RTF!$D64*$D$4))*IF(WT="WTA",shortWTA,shortWTP)+(blpkm*IFaf*(AF!M64*(1-M$2)-AF!$D64*(1-$D$2))+blpkmrtf*IFrtf*(RTF!M64*(1-M$4)-RTF!$D64*(1-$D$4)))*IF(WT="WTA",longWTA,longWTP))</f>
        <v>-1.8784941043925265</v>
      </c>
      <c r="N64" s="90">
        <f>(1/UIpct)*((blpkm*IFaf*(AF!N64*N$2-AF!$D64*$D$2)+blpkmrtf*IFrtf*(RTF!N64*N$4-RTF!$D64*$D$4))*IF(WT="WTA",shortWTA,shortWTP)+(blpkm*IFaf*(AF!N64*(1-N$2)-AF!$D64*(1-$D$2))+blpkmrtf*IFrtf*(RTF!N64*(1-N$4)-RTF!$D64*(1-$D$4)))*IF(WT="WTA",longWTA,longWTP))</f>
        <v>0.78272657459334749</v>
      </c>
      <c r="O64" s="90">
        <f>(1/UIpct)*((blpkm*IFaf*(AF!O64*O$2-AF!$D64*$D$2)+blpkmrtf*IFrtf*(RTF!O64*O$4-RTF!$D64*$D$4))*IF(WT="WTA",shortWTA,shortWTP)+(blpkm*IFaf*(AF!O64*(1-O$2)-AF!$D64*(1-$D$2))+blpkmrtf*IFrtf*(RTF!O64*(1-O$4)-RTF!$D64*(1-$D$4)))*IF(WT="WTA",longWTA,longWTP))</f>
        <v>1.6576882989331914</v>
      </c>
      <c r="P64" s="90">
        <f>(1/UIpct)*((blpkm*IFaf*(AF!P64*P$2-AF!$D64*$D$2)+blpkmrtf*IFrtf*(RTF!P64*P$4-RTF!$D64*$D$4))*IF(WT="WTA",shortWTA,shortWTP)+(blpkm*IFaf*(AF!P64*(1-P$2)-AF!$D64*(1-$D$2))+blpkmrtf*IFrtf*(RTF!P64*(1-P$4)-RTF!$D64*(1-$D$4)))*IF(WT="WTA",longWTA,longWTP))</f>
        <v>0</v>
      </c>
      <c r="Q64" s="90">
        <f>(1/UIpct)*((blpkm*IFaf*(AF!Q64*Q$2-AF!$D64*$D$2)+blpkmrtf*IFrtf*(RTF!Q64*Q$4-RTF!$D64*$D$4))*IF(WT="WTA",shortWTA,shortWTP)+(blpkm*IFaf*(AF!Q64*(1-Q$2)-AF!$D64*(1-$D$2))+blpkmrtf*IFrtf*(RTF!Q64*(1-Q$4)-RTF!$D64*(1-$D$4)))*IF(WT="WTA",longWTA,longWTP))</f>
        <v>-0.69872691351516514</v>
      </c>
      <c r="R64" s="90">
        <f>(1/UIpct)*((blpkm*IFaf*(AF!R64*R$2-AF!$D64*$D$2)+blpkmrtf*IFrtf*(RTF!R64*R$4-RTF!$D64*$D$4))*IF(WT="WTA",shortWTA,shortWTP)+(blpkm*IFaf*(AF!R64*(1-R$2)-AF!$D64*(1-$D$2))+blpkmrtf*IFrtf*(RTF!R64*(1-R$4)-RTF!$D64*(1-$D$4)))*IF(WT="WTA",longWTA,longWTP))</f>
        <v>-1.3221096337669964</v>
      </c>
      <c r="S64" s="90">
        <f>(1/UIpct)*((blpkm*IFaf*(AF!S64*S$2-AF!$D64*$D$2)+blpkmrtf*IFrtf*(RTF!S64*S$4-RTF!$D64*$D$4))*IF(WT="WTA",shortWTA,shortWTP)+(blpkm*IFaf*(AF!S64*(1-S$2)-AF!$D64*(1-$D$2))+blpkmrtf*IFrtf*(RTF!S64*(1-S$4)-RTF!$D64*(1-$D$4)))*IF(WT="WTA",longWTA,longWTP))</f>
        <v>-1.8784941043925265</v>
      </c>
      <c r="T64" s="90">
        <f>(1/UIpct)*((blpkm*IFaf*(AF!T64*T$2-AF!$D64*$D$2)+blpkmrtf*IFrtf*(RTF!T64*T$4-RTF!$D64*$D$4))*IF(WT="WTA",shortWTA,shortWTP)+(blpkm*IFaf*(AF!T64*(1-T$2)-AF!$D64*(1-$D$2))+blpkmrtf*IFrtf*(RTF!T64*(1-T$4)-RTF!$D64*(1-$D$4)))*IF(WT="WTA",longWTA,longWTP))</f>
        <v>0.78272657459334749</v>
      </c>
      <c r="U64" s="90">
        <f>(1/UIpct)*((blpkm*IFaf*(AF!U64*U$2-AF!$D64*$D$2)+blpkmrtf*IFrtf*(RTF!U64*U$4-RTF!$D64*$D$4))*IF(WT="WTA",shortWTA,shortWTP)+(blpkm*IFaf*(AF!U64*(1-U$2)-AF!$D64*(1-$D$2))+blpkmrtf*IFrtf*(RTF!U64*(1-U$4)-RTF!$D64*(1-$D$4)))*IF(WT="WTA",longWTA,longWTP))</f>
        <v>1.6576882989331914</v>
      </c>
      <c r="V64" s="90">
        <f>(1/UIpct)*((blpkm*IFaf*(AF!V64*V$2-AF!$D64*$D$2)+blpkmrtf*IFrtf*(RTF!V64*V$4-RTF!$D64*$D$4))*IF(WT="WTA",shortWTA,shortWTP)+(blpkm*IFaf*(AF!V64*(1-V$2)-AF!$D64*(1-$D$2))+blpkmrtf*IFrtf*(RTF!V64*(1-V$4)-RTF!$D64*(1-$D$4)))*IF(WT="WTA",longWTA,longWTP))</f>
        <v>0</v>
      </c>
      <c r="W64" s="90">
        <f>(1/UIpct)*((blpkm*IFaf*(AF!W64*W$2-AF!$D64*$D$2)+blpkmrtf*IFrtf*(RTF!W64*W$4-RTF!$D64*$D$4))*IF(WT="WTA",shortWTA,shortWTP)+(blpkm*IFaf*(AF!W64*(1-W$2)-AF!$D64*(1-$D$2))+blpkmrtf*IFrtf*(RTF!W64*(1-W$4)-RTF!$D64*(1-$D$4)))*IF(WT="WTA",longWTA,longWTP))</f>
        <v>-0.69872691351516514</v>
      </c>
      <c r="X64" s="90">
        <f>(1/UIpct)*((blpkm*IFaf*(AF!X64*X$2-AF!$D64*$D$2)+blpkmrtf*IFrtf*(RTF!X64*X$4-RTF!$D64*$D$4))*IF(WT="WTA",shortWTA,shortWTP)+(blpkm*IFaf*(AF!X64*(1-X$2)-AF!$D64*(1-$D$2))+blpkmrtf*IFrtf*(RTF!X64*(1-X$4)-RTF!$D64*(1-$D$4)))*IF(WT="WTA",longWTA,longWTP))</f>
        <v>-1.3221096337669964</v>
      </c>
      <c r="Y64" s="90">
        <f>(1/UIpct)*((blpkm*IFaf*(AF!Y64*Y$2-AF!$D64*$D$2)+blpkmrtf*IFrtf*(RTF!Y64*Y$4-RTF!$D64*$D$4))*IF(WT="WTA",shortWTA,shortWTP)+(blpkm*IFaf*(AF!Y64*(1-Y$2)-AF!$D64*(1-$D$2))+blpkmrtf*IFrtf*(RTF!Y64*(1-Y$4)-RTF!$D64*(1-$D$4)))*IF(WT="WTA",longWTA,longWTP))</f>
        <v>-1.8784941043925265</v>
      </c>
      <c r="Z64" s="90">
        <f>(1/UIpct)*((blpkm*IFaf*(AF!Z64*Z$2-AF!$D64*$D$2)+blpkmrtf*IFrtf*(RTF!Z64*Z$4-RTF!$D64*$D$4))*IF(WT="WTA",shortWTA,shortWTP)+(blpkm*IFaf*(AF!Z64*(1-Z$2)-AF!$D64*(1-$D$2))+blpkmrtf*IFrtf*(RTF!Z64*(1-Z$4)-RTF!$D64*(1-$D$4)))*IF(WT="WTA",longWTA,longWTP))</f>
        <v>0.78272657459334749</v>
      </c>
      <c r="AA64" s="90">
        <f>(1/UIpct)*((blpkm*IFaf*(AF!AA64*AA$2-AF!$D64*$D$2)+blpkmrtf*IFrtf*(RTF!AA64*AA$4-RTF!$D64*$D$4))*IF(WT="WTA",shortWTA,shortWTP)+(blpkm*IFaf*(AF!AA64*(1-AA$2)-AF!$D64*(1-$D$2))+blpkmrtf*IFrtf*(RTF!AA64*(1-AA$4)-RTF!$D64*(1-$D$4)))*IF(WT="WTA",longWTA,longWTP))</f>
        <v>1.6576882989331914</v>
      </c>
      <c r="AB64" s="90">
        <f>(1/UIpct)*((blpkm*IFaf*(AF!AB64*AB$2-AF!$D64*$D$2)+blpkmrtf*IFrtf*(RTF!AB64*AB$4-RTF!$D64*$D$4))*IF(WT="WTA",shortWTA,shortWTP)+(blpkm*IFaf*(AF!AB64*(1-AB$2)-AF!$D64*(1-$D$2))+blpkmrtf*IFrtf*(RTF!AB64*(1-AB$4)-RTF!$D64*(1-$D$4)))*IF(WT="WTA",longWTA,longWTP))</f>
        <v>0</v>
      </c>
      <c r="AC64" s="90">
        <f>(1/UIpct)*((blpkm*IFaf*(AF!AC64*AC$2-AF!$D64*$D$2)+blpkmrtf*IFrtf*(RTF!AC64*AC$4-RTF!$D64*$D$4))*IF(WT="WTA",shortWTA,shortWTP)+(blpkm*IFaf*(AF!AC64*(1-AC$2)-AF!$D64*(1-$D$2))+blpkmrtf*IFrtf*(RTF!AC64*(1-AC$4)-RTF!$D64*(1-$D$4)))*IF(WT="WTA",longWTA,longWTP))</f>
        <v>-0.69872691351516514</v>
      </c>
      <c r="AD64" s="90">
        <f>(1/UIpct)*((blpkm*IFaf*(AF!AD64*AD$2-AF!$D64*$D$2)+blpkmrtf*IFrtf*(RTF!AD64*AD$4-RTF!$D64*$D$4))*IF(WT="WTA",shortWTA,shortWTP)+(blpkm*IFaf*(AF!AD64*(1-AD$2)-AF!$D64*(1-$D$2))+blpkmrtf*IFrtf*(RTF!AD64*(1-AD$4)-RTF!$D64*(1-$D$4)))*IF(WT="WTA",longWTA,longWTP))</f>
        <v>-1.3221096337669964</v>
      </c>
      <c r="AE64" s="90">
        <f>(1/UIpct)*((blpkm*IFaf*(AF!AE64*AE$2-AF!$D64*$D$2)+blpkmrtf*IFrtf*(RTF!AE64*AE$4-RTF!$D64*$D$4))*IF(WT="WTA",shortWTA,shortWTP)+(blpkm*IFaf*(AF!AE64*(1-AE$2)-AF!$D64*(1-$D$2))+blpkmrtf*IFrtf*(RTF!AE64*(1-AE$4)-RTF!$D64*(1-$D$4)))*IF(WT="WTA",longWTA,longWTP))</f>
        <v>-1.8784941043925265</v>
      </c>
      <c r="AF64" s="90">
        <f>(1/UIpct)*((blpkm*IFaf*(AF!AF64*AF$2-AF!$D64*$D$2)+blpkmrtf*IFrtf*(RTF!AF64*AF$4-RTF!$D64*$D$4))*IF(WT="WTA",shortWTA,shortWTP)+(blpkm*IFaf*(AF!AF64*(1-AF$2)-AF!$D64*(1-$D$2))+blpkmrtf*IFrtf*(RTF!AF64*(1-AF$4)-RTF!$D64*(1-$D$4)))*IF(WT="WTA",longWTA,longWTP))</f>
        <v>0.78272657459334749</v>
      </c>
      <c r="AG64" s="90">
        <f>(1/UIpct)*((blpkm*IFaf*(AF!AG64*AG$2-AF!$D64*$D$2)+blpkmrtf*IFrtf*(RTF!AG64*AG$4-RTF!$D64*$D$4))*IF(WT="WTA",shortWTA,shortWTP)+(blpkm*IFaf*(AF!AG64*(1-AG$2)-AF!$D64*(1-$D$2))+blpkmrtf*IFrtf*(RTF!AG64*(1-AG$4)-RTF!$D64*(1-$D$4)))*IF(WT="WTA",longWTA,longWTP))</f>
        <v>1.6576882989331914</v>
      </c>
      <c r="AH64" s="90">
        <f>(1/UIpct)*((blpkm*IFaf*(AF!AH64*AH$2-AF!$D64*$D$2)+blpkmrtf*IFrtf*(RTF!AH64*AH$4-RTF!$D64*$D$4))*IF(WT="WTA",shortWTA,shortWTP)+(blpkm*IFaf*(AF!AH64*(1-AH$2)-AF!$D64*(1-$D$2))+blpkmrtf*IFrtf*(RTF!AH64*(1-AH$4)-RTF!$D64*(1-$D$4)))*IF(WT="WTA",longWTA,longWTP))</f>
        <v>0</v>
      </c>
      <c r="AI64" s="90">
        <f>(1/UIpct)*((blpkm*IFaf*(AF!AI64*AI$2-AF!$D64*$D$2)+blpkmrtf*IFrtf*(RTF!AI64*AI$4-RTF!$D64*$D$4))*IF(WT="WTA",shortWTA,shortWTP)+(blpkm*IFaf*(AF!AI64*(1-AI$2)-AF!$D64*(1-$D$2))+blpkmrtf*IFrtf*(RTF!AI64*(1-AI$4)-RTF!$D64*(1-$D$4)))*IF(WT="WTA",longWTA,longWTP))</f>
        <v>-0.69872691351516514</v>
      </c>
      <c r="AJ64" s="90">
        <f>(1/UIpct)*((blpkm*IFaf*(AF!AJ64*AJ$2-AF!$D64*$D$2)+blpkmrtf*IFrtf*(RTF!AJ64*AJ$4-RTF!$D64*$D$4))*IF(WT="WTA",shortWTA,shortWTP)+(blpkm*IFaf*(AF!AJ64*(1-AJ$2)-AF!$D64*(1-$D$2))+blpkmrtf*IFrtf*(RTF!AJ64*(1-AJ$4)-RTF!$D64*(1-$D$4)))*IF(WT="WTA",longWTA,longWTP))</f>
        <v>-1.3221096337669964</v>
      </c>
      <c r="AK64" s="90">
        <f>(1/UIpct)*((blpkm*IFaf*(AF!AK64*AK$2-AF!$D64*$D$2)+blpkmrtf*IFrtf*(RTF!AK64*AK$4-RTF!$D64*$D$4))*IF(WT="WTA",shortWTA,shortWTP)+(blpkm*IFaf*(AF!AK64*(1-AK$2)-AF!$D64*(1-$D$2))+blpkmrtf*IFrtf*(RTF!AK64*(1-AK$4)-RTF!$D64*(1-$D$4)))*IF(WT="WTA",longWTA,longWTP))</f>
        <v>-1.8784941043925265</v>
      </c>
      <c r="AL64" s="90">
        <f>(1/UIpct)*((blpkm*IFaf*(AF!AL64*AL$2-AF!$D64*$D$2)+blpkmrtf*IFrtf*(RTF!AL64*AL$4-RTF!$D64*$D$4))*IF(WT="WTA",shortWTA,shortWTP)+(blpkm*IFaf*(AF!AL64*(1-AL$2)-AF!$D64*(1-$D$2))+blpkmrtf*IFrtf*(RTF!AL64*(1-AL$4)-RTF!$D64*(1-$D$4)))*IF(WT="WTA",longWTA,longWTP))</f>
        <v>0.78272657459334749</v>
      </c>
      <c r="AM64" s="90">
        <f>(1/UIpct)*((blpkm*IFaf*(AF!AM64*AM$2-AF!$D64*$D$2)+blpkmrtf*IFrtf*(RTF!AM64*AM$4-RTF!$D64*$D$4))*IF(WT="WTA",shortWTA,shortWTP)+(blpkm*IFaf*(AF!AM64*(1-AM$2)-AF!$D64*(1-$D$2))+blpkmrtf*IFrtf*(RTF!AM64*(1-AM$4)-RTF!$D64*(1-$D$4)))*IF(WT="WTA",longWTA,longWTP))</f>
        <v>1.6576882989331914</v>
      </c>
      <c r="AN64" s="90">
        <f>(1/UIpct)*((blpkm*IFaf*(AF!AN64*AN$2-AF!$D64*$D$2)+blpkmrtf*IFrtf*(RTF!AN64*AN$4-RTF!$D64*$D$4))*IF(WT="WTA",shortWTA,shortWTP)+(blpkm*IFaf*(AF!AN64*(1-AN$2)-AF!$D64*(1-$D$2))+blpkmrtf*IFrtf*(RTF!AN64*(1-AN$4)-RTF!$D64*(1-$D$4)))*IF(WT="WTA",longWTA,longWTP))</f>
        <v>0</v>
      </c>
      <c r="AO64" s="90">
        <f>(1/UIpct)*((blpkm*IFaf*(AF!AO64*AO$2-AF!$D64*$D$2)+blpkmrtf*IFrtf*(RTF!AO64*AO$4-RTF!$D64*$D$4))*IF(WT="WTA",shortWTA,shortWTP)+(blpkm*IFaf*(AF!AO64*(1-AO$2)-AF!$D64*(1-$D$2))+blpkmrtf*IFrtf*(RTF!AO64*(1-AO$4)-RTF!$D64*(1-$D$4)))*IF(WT="WTA",longWTA,longWTP))</f>
        <v>-0.69872691351516514</v>
      </c>
      <c r="AP64" s="90">
        <f>(1/UIpct)*((blpkm*IFaf*(AF!AP64*AP$2-AF!$D64*$D$2)+blpkmrtf*IFrtf*(RTF!AP64*AP$4-RTF!$D64*$D$4))*IF(WT="WTA",shortWTA,shortWTP)+(blpkm*IFaf*(AF!AP64*(1-AP$2)-AF!$D64*(1-$D$2))+blpkmrtf*IFrtf*(RTF!AP64*(1-AP$4)-RTF!$D64*(1-$D$4)))*IF(WT="WTA",longWTA,longWTP))</f>
        <v>-1.3221096337669964</v>
      </c>
      <c r="AQ64" s="90">
        <f>(1/UIpct)*((blpkm*IFaf*(AF!AQ64*AQ$2-AF!$D64*$D$2)+blpkmrtf*IFrtf*(RTF!AQ64*AQ$4-RTF!$D64*$D$4))*IF(WT="WTA",shortWTA,shortWTP)+(blpkm*IFaf*(AF!AQ64*(1-AQ$2)-AF!$D64*(1-$D$2))+blpkmrtf*IFrtf*(RTF!AQ64*(1-AQ$4)-RTF!$D64*(1-$D$4)))*IF(WT="WTA",longWTA,longWTP))</f>
        <v>-1.8784941043925265</v>
      </c>
      <c r="AR64" s="90">
        <f>(1/UIpct)*((blpkm*IFaf*(AF!AR64*AR$2-AF!$D64*$D$2)+blpkmrtf*IFrtf*(RTF!AR64*AR$4-RTF!$D64*$D$4))*IF(WT="WTA",shortWTA,shortWTP)+(blpkm*IFaf*(AF!AR64*(1-AR$2)-AF!$D64*(1-$D$2))+blpkmrtf*IFrtf*(RTF!AR64*(1-AR$4)-RTF!$D64*(1-$D$4)))*IF(WT="WTA",longWTA,longWTP))</f>
        <v>0.78272657459334749</v>
      </c>
      <c r="AS64" s="90">
        <f>(1/UIpct)*((blpkm*IFaf*(AF!AS64*AS$2-AF!$D64*$D$2)+blpkmrtf*IFrtf*(RTF!AS64*AS$4-RTF!$D64*$D$4))*IF(WT="WTA",shortWTA,shortWTP)+(blpkm*IFaf*(AF!AS64*(1-AS$2)-AF!$D64*(1-$D$2))+blpkmrtf*IFrtf*(RTF!AS64*(1-AS$4)-RTF!$D64*(1-$D$4)))*IF(WT="WTA",longWTA,longWTP))</f>
        <v>1.6576882989331914</v>
      </c>
      <c r="AT64" s="90">
        <f>(1/UIpct)*((blpkm*IFaf*(AF!AT64*AT$2-AF!$D64*$D$2)+blpkmrtf*IFrtf*(RTF!AT64*AT$4-RTF!$D64*$D$4))*IF(WT="WTA",shortWTA,shortWTP)+(blpkm*IFaf*(AF!AT64*(1-AT$2)-AF!$D64*(1-$D$2))+blpkmrtf*IFrtf*(RTF!AT64*(1-AT$4)-RTF!$D64*(1-$D$4)))*IF(WT="WTA",longWTA,longWTP))</f>
        <v>0</v>
      </c>
      <c r="AU64" s="91" t="s">
        <v>78</v>
      </c>
      <c r="AV64" s="91"/>
      <c r="AW64" s="91"/>
    </row>
    <row r="65" spans="1:49" x14ac:dyDescent="0.25">
      <c r="A65" s="91">
        <f>social_cost!A65</f>
        <v>1300</v>
      </c>
      <c r="B65" s="94">
        <f>social_cost!B65</f>
        <v>0.30727210518700004</v>
      </c>
      <c r="C65" s="95">
        <f>social_cost!C65</f>
        <v>1288.625</v>
      </c>
      <c r="D65" s="90">
        <f>(1/UIpct)*((blpkm*IFaf*(AF!D65*D$2-AF!$D65*$D$2)+blpkmrtf*IFrtf*(RTF!D65*D$4-RTF!$D65*$D$4))*IF(WT="WTA",shortWTA,shortWTP)+(blpkm*IFaf*(AF!D65*(1-D$2)-AF!$D65*(1-$D$2))+blpkmrtf*IFrtf*(RTF!D65*(1-D$4)-RTF!$D65*(1-$D$4)))*IF(WT="WTA",longWTA,longWTP))</f>
        <v>0</v>
      </c>
      <c r="E65" s="90">
        <f>(1/UIpct)*((blpkm*IFaf*(AF!E65*E$2-AF!$D65*$D$2)+blpkmrtf*IFrtf*(RTF!E65*E$4-RTF!$D65*$D$4))*IF(WT="WTA",shortWTA,shortWTP)+(blpkm*IFaf*(AF!E65*(1-E$2)-AF!$D65*(1-$D$2))+blpkmrtf*IFrtf*(RTF!E65*(1-E$4)-RTF!$D65*(1-$D$4)))*IF(WT="WTA",longWTA,longWTP))</f>
        <v>-0.69872691351516514</v>
      </c>
      <c r="F65" s="90">
        <f>(1/UIpct)*((blpkm*IFaf*(AF!F65*F$2-AF!$D65*$D$2)+blpkmrtf*IFrtf*(RTF!F65*F$4-RTF!$D65*$D$4))*IF(WT="WTA",shortWTA,shortWTP)+(blpkm*IFaf*(AF!F65*(1-F$2)-AF!$D65*(1-$D$2))+blpkmrtf*IFrtf*(RTF!F65*(1-F$4)-RTF!$D65*(1-$D$4)))*IF(WT="WTA",longWTA,longWTP))</f>
        <v>-1.3221096337669964</v>
      </c>
      <c r="G65" s="90">
        <f>(1/UIpct)*((blpkm*IFaf*(AF!G65*G$2-AF!$D65*$D$2)+blpkmrtf*IFrtf*(RTF!G65*G$4-RTF!$D65*$D$4))*IF(WT="WTA",shortWTA,shortWTP)+(blpkm*IFaf*(AF!G65*(1-G$2)-AF!$D65*(1-$D$2))+blpkmrtf*IFrtf*(RTF!G65*(1-G$4)-RTF!$D65*(1-$D$4)))*IF(WT="WTA",longWTA,longWTP))</f>
        <v>-1.8784941043925265</v>
      </c>
      <c r="H65" s="90">
        <f>(1/UIpct)*((blpkm*IFaf*(AF!H65*H$2-AF!$D65*$D$2)+blpkmrtf*IFrtf*(RTF!H65*H$4-RTF!$D65*$D$4))*IF(WT="WTA",shortWTA,shortWTP)+(blpkm*IFaf*(AF!H65*(1-H$2)-AF!$D65*(1-$D$2))+blpkmrtf*IFrtf*(RTF!H65*(1-H$4)-RTF!$D65*(1-$D$4)))*IF(WT="WTA",longWTA,longWTP))</f>
        <v>0.78272657459334749</v>
      </c>
      <c r="I65" s="90">
        <f>(1/UIpct)*((blpkm*IFaf*(AF!I65*I$2-AF!$D65*$D$2)+blpkmrtf*IFrtf*(RTF!I65*I$4-RTF!$D65*$D$4))*IF(WT="WTA",shortWTA,shortWTP)+(blpkm*IFaf*(AF!I65*(1-I$2)-AF!$D65*(1-$D$2))+blpkmrtf*IFrtf*(RTF!I65*(1-I$4)-RTF!$D65*(1-$D$4)))*IF(WT="WTA",longWTA,longWTP))</f>
        <v>1.6576882989331914</v>
      </c>
      <c r="J65" s="90">
        <f>(1/UIpct)*((blpkm*IFaf*(AF!J65*J$2-AF!$D65*$D$2)+blpkmrtf*IFrtf*(RTF!J65*J$4-RTF!$D65*$D$4))*IF(WT="WTA",shortWTA,shortWTP)+(blpkm*IFaf*(AF!J65*(1-J$2)-AF!$D65*(1-$D$2))+blpkmrtf*IFrtf*(RTF!J65*(1-J$4)-RTF!$D65*(1-$D$4)))*IF(WT="WTA",longWTA,longWTP))</f>
        <v>2.6312202719180493</v>
      </c>
      <c r="K65" s="90">
        <f>(1/UIpct)*((blpkm*IFaf*(AF!K65*K$2-AF!$D65*$D$2)+blpkmrtf*IFrtf*(RTF!K65*K$4-RTF!$D65*$D$4))*IF(WT="WTA",shortWTA,shortWTP)+(blpkm*IFaf*(AF!K65*(1-K$2)-AF!$D65*(1-$D$2))+blpkmrtf*IFrtf*(RTF!K65*(1-K$4)-RTF!$D65*(1-$D$4)))*IF(WT="WTA",longWTA,longWTP))</f>
        <v>-0.69872691351516514</v>
      </c>
      <c r="L65" s="90">
        <f>(1/UIpct)*((blpkm*IFaf*(AF!L65*L$2-AF!$D65*$D$2)+blpkmrtf*IFrtf*(RTF!L65*L$4-RTF!$D65*$D$4))*IF(WT="WTA",shortWTA,shortWTP)+(blpkm*IFaf*(AF!L65*(1-L$2)-AF!$D65*(1-$D$2))+blpkmrtf*IFrtf*(RTF!L65*(1-L$4)-RTF!$D65*(1-$D$4)))*IF(WT="WTA",longWTA,longWTP))</f>
        <v>-1.3221096337669964</v>
      </c>
      <c r="M65" s="90">
        <f>(1/UIpct)*((blpkm*IFaf*(AF!M65*M$2-AF!$D65*$D$2)+blpkmrtf*IFrtf*(RTF!M65*M$4-RTF!$D65*$D$4))*IF(WT="WTA",shortWTA,shortWTP)+(blpkm*IFaf*(AF!M65*(1-M$2)-AF!$D65*(1-$D$2))+blpkmrtf*IFrtf*(RTF!M65*(1-M$4)-RTF!$D65*(1-$D$4)))*IF(WT="WTA",longWTA,longWTP))</f>
        <v>-1.8784941043925265</v>
      </c>
      <c r="N65" s="90">
        <f>(1/UIpct)*((blpkm*IFaf*(AF!N65*N$2-AF!$D65*$D$2)+blpkmrtf*IFrtf*(RTF!N65*N$4-RTF!$D65*$D$4))*IF(WT="WTA",shortWTA,shortWTP)+(blpkm*IFaf*(AF!N65*(1-N$2)-AF!$D65*(1-$D$2))+blpkmrtf*IFrtf*(RTF!N65*(1-N$4)-RTF!$D65*(1-$D$4)))*IF(WT="WTA",longWTA,longWTP))</f>
        <v>0.78272657459334749</v>
      </c>
      <c r="O65" s="90">
        <f>(1/UIpct)*((blpkm*IFaf*(AF!O65*O$2-AF!$D65*$D$2)+blpkmrtf*IFrtf*(RTF!O65*O$4-RTF!$D65*$D$4))*IF(WT="WTA",shortWTA,shortWTP)+(blpkm*IFaf*(AF!O65*(1-O$2)-AF!$D65*(1-$D$2))+blpkmrtf*IFrtf*(RTF!O65*(1-O$4)-RTF!$D65*(1-$D$4)))*IF(WT="WTA",longWTA,longWTP))</f>
        <v>1.6576882989331914</v>
      </c>
      <c r="P65" s="90">
        <f>(1/UIpct)*((blpkm*IFaf*(AF!P65*P$2-AF!$D65*$D$2)+blpkmrtf*IFrtf*(RTF!P65*P$4-RTF!$D65*$D$4))*IF(WT="WTA",shortWTA,shortWTP)+(blpkm*IFaf*(AF!P65*(1-P$2)-AF!$D65*(1-$D$2))+blpkmrtf*IFrtf*(RTF!P65*(1-P$4)-RTF!$D65*(1-$D$4)))*IF(WT="WTA",longWTA,longWTP))</f>
        <v>0</v>
      </c>
      <c r="Q65" s="90">
        <f>(1/UIpct)*((blpkm*IFaf*(AF!Q65*Q$2-AF!$D65*$D$2)+blpkmrtf*IFrtf*(RTF!Q65*Q$4-RTF!$D65*$D$4))*IF(WT="WTA",shortWTA,shortWTP)+(blpkm*IFaf*(AF!Q65*(1-Q$2)-AF!$D65*(1-$D$2))+blpkmrtf*IFrtf*(RTF!Q65*(1-Q$4)-RTF!$D65*(1-$D$4)))*IF(WT="WTA",longWTA,longWTP))</f>
        <v>-0.69872691351516514</v>
      </c>
      <c r="R65" s="90">
        <f>(1/UIpct)*((blpkm*IFaf*(AF!R65*R$2-AF!$D65*$D$2)+blpkmrtf*IFrtf*(RTF!R65*R$4-RTF!$D65*$D$4))*IF(WT="WTA",shortWTA,shortWTP)+(blpkm*IFaf*(AF!R65*(1-R$2)-AF!$D65*(1-$D$2))+blpkmrtf*IFrtf*(RTF!R65*(1-R$4)-RTF!$D65*(1-$D$4)))*IF(WT="WTA",longWTA,longWTP))</f>
        <v>-1.3221096337669964</v>
      </c>
      <c r="S65" s="90">
        <f>(1/UIpct)*((blpkm*IFaf*(AF!S65*S$2-AF!$D65*$D$2)+blpkmrtf*IFrtf*(RTF!S65*S$4-RTF!$D65*$D$4))*IF(WT="WTA",shortWTA,shortWTP)+(blpkm*IFaf*(AF!S65*(1-S$2)-AF!$D65*(1-$D$2))+blpkmrtf*IFrtf*(RTF!S65*(1-S$4)-RTF!$D65*(1-$D$4)))*IF(WT="WTA",longWTA,longWTP))</f>
        <v>-1.8784941043925265</v>
      </c>
      <c r="T65" s="90">
        <f>(1/UIpct)*((blpkm*IFaf*(AF!T65*T$2-AF!$D65*$D$2)+blpkmrtf*IFrtf*(RTF!T65*T$4-RTF!$D65*$D$4))*IF(WT="WTA",shortWTA,shortWTP)+(blpkm*IFaf*(AF!T65*(1-T$2)-AF!$D65*(1-$D$2))+blpkmrtf*IFrtf*(RTF!T65*(1-T$4)-RTF!$D65*(1-$D$4)))*IF(WT="WTA",longWTA,longWTP))</f>
        <v>0.78272657459334749</v>
      </c>
      <c r="U65" s="90">
        <f>(1/UIpct)*((blpkm*IFaf*(AF!U65*U$2-AF!$D65*$D$2)+blpkmrtf*IFrtf*(RTF!U65*U$4-RTF!$D65*$D$4))*IF(WT="WTA",shortWTA,shortWTP)+(blpkm*IFaf*(AF!U65*(1-U$2)-AF!$D65*(1-$D$2))+blpkmrtf*IFrtf*(RTF!U65*(1-U$4)-RTF!$D65*(1-$D$4)))*IF(WT="WTA",longWTA,longWTP))</f>
        <v>1.6576882989331914</v>
      </c>
      <c r="V65" s="90">
        <f>(1/UIpct)*((blpkm*IFaf*(AF!V65*V$2-AF!$D65*$D$2)+blpkmrtf*IFrtf*(RTF!V65*V$4-RTF!$D65*$D$4))*IF(WT="WTA",shortWTA,shortWTP)+(blpkm*IFaf*(AF!V65*(1-V$2)-AF!$D65*(1-$D$2))+blpkmrtf*IFrtf*(RTF!V65*(1-V$4)-RTF!$D65*(1-$D$4)))*IF(WT="WTA",longWTA,longWTP))</f>
        <v>0</v>
      </c>
      <c r="W65" s="90">
        <f>(1/UIpct)*((blpkm*IFaf*(AF!W65*W$2-AF!$D65*$D$2)+blpkmrtf*IFrtf*(RTF!W65*W$4-RTF!$D65*$D$4))*IF(WT="WTA",shortWTA,shortWTP)+(blpkm*IFaf*(AF!W65*(1-W$2)-AF!$D65*(1-$D$2))+blpkmrtf*IFrtf*(RTF!W65*(1-W$4)-RTF!$D65*(1-$D$4)))*IF(WT="WTA",longWTA,longWTP))</f>
        <v>-0.69872691351516514</v>
      </c>
      <c r="X65" s="90">
        <f>(1/UIpct)*((blpkm*IFaf*(AF!X65*X$2-AF!$D65*$D$2)+blpkmrtf*IFrtf*(RTF!X65*X$4-RTF!$D65*$D$4))*IF(WT="WTA",shortWTA,shortWTP)+(blpkm*IFaf*(AF!X65*(1-X$2)-AF!$D65*(1-$D$2))+blpkmrtf*IFrtf*(RTF!X65*(1-X$4)-RTF!$D65*(1-$D$4)))*IF(WT="WTA",longWTA,longWTP))</f>
        <v>-1.3221096337669964</v>
      </c>
      <c r="Y65" s="90">
        <f>(1/UIpct)*((blpkm*IFaf*(AF!Y65*Y$2-AF!$D65*$D$2)+blpkmrtf*IFrtf*(RTF!Y65*Y$4-RTF!$D65*$D$4))*IF(WT="WTA",shortWTA,shortWTP)+(blpkm*IFaf*(AF!Y65*(1-Y$2)-AF!$D65*(1-$D$2))+blpkmrtf*IFrtf*(RTF!Y65*(1-Y$4)-RTF!$D65*(1-$D$4)))*IF(WT="WTA",longWTA,longWTP))</f>
        <v>-1.8784941043925265</v>
      </c>
      <c r="Z65" s="90">
        <f>(1/UIpct)*((blpkm*IFaf*(AF!Z65*Z$2-AF!$D65*$D$2)+blpkmrtf*IFrtf*(RTF!Z65*Z$4-RTF!$D65*$D$4))*IF(WT="WTA",shortWTA,shortWTP)+(blpkm*IFaf*(AF!Z65*(1-Z$2)-AF!$D65*(1-$D$2))+blpkmrtf*IFrtf*(RTF!Z65*(1-Z$4)-RTF!$D65*(1-$D$4)))*IF(WT="WTA",longWTA,longWTP))</f>
        <v>0.78272657459334749</v>
      </c>
      <c r="AA65" s="90">
        <f>(1/UIpct)*((blpkm*IFaf*(AF!AA65*AA$2-AF!$D65*$D$2)+blpkmrtf*IFrtf*(RTF!AA65*AA$4-RTF!$D65*$D$4))*IF(WT="WTA",shortWTA,shortWTP)+(blpkm*IFaf*(AF!AA65*(1-AA$2)-AF!$D65*(1-$D$2))+blpkmrtf*IFrtf*(RTF!AA65*(1-AA$4)-RTF!$D65*(1-$D$4)))*IF(WT="WTA",longWTA,longWTP))</f>
        <v>1.6576882989331914</v>
      </c>
      <c r="AB65" s="90">
        <f>(1/UIpct)*((blpkm*IFaf*(AF!AB65*AB$2-AF!$D65*$D$2)+blpkmrtf*IFrtf*(RTF!AB65*AB$4-RTF!$D65*$D$4))*IF(WT="WTA",shortWTA,shortWTP)+(blpkm*IFaf*(AF!AB65*(1-AB$2)-AF!$D65*(1-$D$2))+blpkmrtf*IFrtf*(RTF!AB65*(1-AB$4)-RTF!$D65*(1-$D$4)))*IF(WT="WTA",longWTA,longWTP))</f>
        <v>0</v>
      </c>
      <c r="AC65" s="90">
        <f>(1/UIpct)*((blpkm*IFaf*(AF!AC65*AC$2-AF!$D65*$D$2)+blpkmrtf*IFrtf*(RTF!AC65*AC$4-RTF!$D65*$D$4))*IF(WT="WTA",shortWTA,shortWTP)+(blpkm*IFaf*(AF!AC65*(1-AC$2)-AF!$D65*(1-$D$2))+blpkmrtf*IFrtf*(RTF!AC65*(1-AC$4)-RTF!$D65*(1-$D$4)))*IF(WT="WTA",longWTA,longWTP))</f>
        <v>-0.69872691351516514</v>
      </c>
      <c r="AD65" s="90">
        <f>(1/UIpct)*((blpkm*IFaf*(AF!AD65*AD$2-AF!$D65*$D$2)+blpkmrtf*IFrtf*(RTF!AD65*AD$4-RTF!$D65*$D$4))*IF(WT="WTA",shortWTA,shortWTP)+(blpkm*IFaf*(AF!AD65*(1-AD$2)-AF!$D65*(1-$D$2))+blpkmrtf*IFrtf*(RTF!AD65*(1-AD$4)-RTF!$D65*(1-$D$4)))*IF(WT="WTA",longWTA,longWTP))</f>
        <v>-1.3221096337669964</v>
      </c>
      <c r="AE65" s="90">
        <f>(1/UIpct)*((blpkm*IFaf*(AF!AE65*AE$2-AF!$D65*$D$2)+blpkmrtf*IFrtf*(RTF!AE65*AE$4-RTF!$D65*$D$4))*IF(WT="WTA",shortWTA,shortWTP)+(blpkm*IFaf*(AF!AE65*(1-AE$2)-AF!$D65*(1-$D$2))+blpkmrtf*IFrtf*(RTF!AE65*(1-AE$4)-RTF!$D65*(1-$D$4)))*IF(WT="WTA",longWTA,longWTP))</f>
        <v>-1.8784941043925265</v>
      </c>
      <c r="AF65" s="90">
        <f>(1/UIpct)*((blpkm*IFaf*(AF!AF65*AF$2-AF!$D65*$D$2)+blpkmrtf*IFrtf*(RTF!AF65*AF$4-RTF!$D65*$D$4))*IF(WT="WTA",shortWTA,shortWTP)+(blpkm*IFaf*(AF!AF65*(1-AF$2)-AF!$D65*(1-$D$2))+blpkmrtf*IFrtf*(RTF!AF65*(1-AF$4)-RTF!$D65*(1-$D$4)))*IF(WT="WTA",longWTA,longWTP))</f>
        <v>0.78272657459334749</v>
      </c>
      <c r="AG65" s="90">
        <f>(1/UIpct)*((blpkm*IFaf*(AF!AG65*AG$2-AF!$D65*$D$2)+blpkmrtf*IFrtf*(RTF!AG65*AG$4-RTF!$D65*$D$4))*IF(WT="WTA",shortWTA,shortWTP)+(blpkm*IFaf*(AF!AG65*(1-AG$2)-AF!$D65*(1-$D$2))+blpkmrtf*IFrtf*(RTF!AG65*(1-AG$4)-RTF!$D65*(1-$D$4)))*IF(WT="WTA",longWTA,longWTP))</f>
        <v>1.6576882989331914</v>
      </c>
      <c r="AH65" s="90">
        <f>(1/UIpct)*((blpkm*IFaf*(AF!AH65*AH$2-AF!$D65*$D$2)+blpkmrtf*IFrtf*(RTF!AH65*AH$4-RTF!$D65*$D$4))*IF(WT="WTA",shortWTA,shortWTP)+(blpkm*IFaf*(AF!AH65*(1-AH$2)-AF!$D65*(1-$D$2))+blpkmrtf*IFrtf*(RTF!AH65*(1-AH$4)-RTF!$D65*(1-$D$4)))*IF(WT="WTA",longWTA,longWTP))</f>
        <v>0</v>
      </c>
      <c r="AI65" s="90">
        <f>(1/UIpct)*((blpkm*IFaf*(AF!AI65*AI$2-AF!$D65*$D$2)+blpkmrtf*IFrtf*(RTF!AI65*AI$4-RTF!$D65*$D$4))*IF(WT="WTA",shortWTA,shortWTP)+(blpkm*IFaf*(AF!AI65*(1-AI$2)-AF!$D65*(1-$D$2))+blpkmrtf*IFrtf*(RTF!AI65*(1-AI$4)-RTF!$D65*(1-$D$4)))*IF(WT="WTA",longWTA,longWTP))</f>
        <v>-0.69872691351516514</v>
      </c>
      <c r="AJ65" s="90">
        <f>(1/UIpct)*((blpkm*IFaf*(AF!AJ65*AJ$2-AF!$D65*$D$2)+blpkmrtf*IFrtf*(RTF!AJ65*AJ$4-RTF!$D65*$D$4))*IF(WT="WTA",shortWTA,shortWTP)+(blpkm*IFaf*(AF!AJ65*(1-AJ$2)-AF!$D65*(1-$D$2))+blpkmrtf*IFrtf*(RTF!AJ65*(1-AJ$4)-RTF!$D65*(1-$D$4)))*IF(WT="WTA",longWTA,longWTP))</f>
        <v>-1.3221096337669964</v>
      </c>
      <c r="AK65" s="90">
        <f>(1/UIpct)*((blpkm*IFaf*(AF!AK65*AK$2-AF!$D65*$D$2)+blpkmrtf*IFrtf*(RTF!AK65*AK$4-RTF!$D65*$D$4))*IF(WT="WTA",shortWTA,shortWTP)+(blpkm*IFaf*(AF!AK65*(1-AK$2)-AF!$D65*(1-$D$2))+blpkmrtf*IFrtf*(RTF!AK65*(1-AK$4)-RTF!$D65*(1-$D$4)))*IF(WT="WTA",longWTA,longWTP))</f>
        <v>-1.8784941043925265</v>
      </c>
      <c r="AL65" s="90">
        <f>(1/UIpct)*((blpkm*IFaf*(AF!AL65*AL$2-AF!$D65*$D$2)+blpkmrtf*IFrtf*(RTF!AL65*AL$4-RTF!$D65*$D$4))*IF(WT="WTA",shortWTA,shortWTP)+(blpkm*IFaf*(AF!AL65*(1-AL$2)-AF!$D65*(1-$D$2))+blpkmrtf*IFrtf*(RTF!AL65*(1-AL$4)-RTF!$D65*(1-$D$4)))*IF(WT="WTA",longWTA,longWTP))</f>
        <v>0.78272657459334749</v>
      </c>
      <c r="AM65" s="90">
        <f>(1/UIpct)*((blpkm*IFaf*(AF!AM65*AM$2-AF!$D65*$D$2)+blpkmrtf*IFrtf*(RTF!AM65*AM$4-RTF!$D65*$D$4))*IF(WT="WTA",shortWTA,shortWTP)+(blpkm*IFaf*(AF!AM65*(1-AM$2)-AF!$D65*(1-$D$2))+blpkmrtf*IFrtf*(RTF!AM65*(1-AM$4)-RTF!$D65*(1-$D$4)))*IF(WT="WTA",longWTA,longWTP))</f>
        <v>1.6576882989331914</v>
      </c>
      <c r="AN65" s="90">
        <f>(1/UIpct)*((blpkm*IFaf*(AF!AN65*AN$2-AF!$D65*$D$2)+blpkmrtf*IFrtf*(RTF!AN65*AN$4-RTF!$D65*$D$4))*IF(WT="WTA",shortWTA,shortWTP)+(blpkm*IFaf*(AF!AN65*(1-AN$2)-AF!$D65*(1-$D$2))+blpkmrtf*IFrtf*(RTF!AN65*(1-AN$4)-RTF!$D65*(1-$D$4)))*IF(WT="WTA",longWTA,longWTP))</f>
        <v>0</v>
      </c>
      <c r="AO65" s="90">
        <f>(1/UIpct)*((blpkm*IFaf*(AF!AO65*AO$2-AF!$D65*$D$2)+blpkmrtf*IFrtf*(RTF!AO65*AO$4-RTF!$D65*$D$4))*IF(WT="WTA",shortWTA,shortWTP)+(blpkm*IFaf*(AF!AO65*(1-AO$2)-AF!$D65*(1-$D$2))+blpkmrtf*IFrtf*(RTF!AO65*(1-AO$4)-RTF!$D65*(1-$D$4)))*IF(WT="WTA",longWTA,longWTP))</f>
        <v>-0.69872691351516514</v>
      </c>
      <c r="AP65" s="90">
        <f>(1/UIpct)*((blpkm*IFaf*(AF!AP65*AP$2-AF!$D65*$D$2)+blpkmrtf*IFrtf*(RTF!AP65*AP$4-RTF!$D65*$D$4))*IF(WT="WTA",shortWTA,shortWTP)+(blpkm*IFaf*(AF!AP65*(1-AP$2)-AF!$D65*(1-$D$2))+blpkmrtf*IFrtf*(RTF!AP65*(1-AP$4)-RTF!$D65*(1-$D$4)))*IF(WT="WTA",longWTA,longWTP))</f>
        <v>-1.3221096337669964</v>
      </c>
      <c r="AQ65" s="90">
        <f>(1/UIpct)*((blpkm*IFaf*(AF!AQ65*AQ$2-AF!$D65*$D$2)+blpkmrtf*IFrtf*(RTF!AQ65*AQ$4-RTF!$D65*$D$4))*IF(WT="WTA",shortWTA,shortWTP)+(blpkm*IFaf*(AF!AQ65*(1-AQ$2)-AF!$D65*(1-$D$2))+blpkmrtf*IFrtf*(RTF!AQ65*(1-AQ$4)-RTF!$D65*(1-$D$4)))*IF(WT="WTA",longWTA,longWTP))</f>
        <v>-1.8784941043925265</v>
      </c>
      <c r="AR65" s="90">
        <f>(1/UIpct)*((blpkm*IFaf*(AF!AR65*AR$2-AF!$D65*$D$2)+blpkmrtf*IFrtf*(RTF!AR65*AR$4-RTF!$D65*$D$4))*IF(WT="WTA",shortWTA,shortWTP)+(blpkm*IFaf*(AF!AR65*(1-AR$2)-AF!$D65*(1-$D$2))+blpkmrtf*IFrtf*(RTF!AR65*(1-AR$4)-RTF!$D65*(1-$D$4)))*IF(WT="WTA",longWTA,longWTP))</f>
        <v>0.78272657459334749</v>
      </c>
      <c r="AS65" s="90">
        <f>(1/UIpct)*((blpkm*IFaf*(AF!AS65*AS$2-AF!$D65*$D$2)+blpkmrtf*IFrtf*(RTF!AS65*AS$4-RTF!$D65*$D$4))*IF(WT="WTA",shortWTA,shortWTP)+(blpkm*IFaf*(AF!AS65*(1-AS$2)-AF!$D65*(1-$D$2))+blpkmrtf*IFrtf*(RTF!AS65*(1-AS$4)-RTF!$D65*(1-$D$4)))*IF(WT="WTA",longWTA,longWTP))</f>
        <v>1.6576882989331914</v>
      </c>
      <c r="AT65" s="90">
        <f>(1/UIpct)*((blpkm*IFaf*(AF!AT65*AT$2-AF!$D65*$D$2)+blpkmrtf*IFrtf*(RTF!AT65*AT$4-RTF!$D65*$D$4))*IF(WT="WTA",shortWTA,shortWTP)+(blpkm*IFaf*(AF!AT65*(1-AT$2)-AF!$D65*(1-$D$2))+blpkmrtf*IFrtf*(RTF!AT65*(1-AT$4)-RTF!$D65*(1-$D$4)))*IF(WT="WTA",longWTA,longWTP))</f>
        <v>0</v>
      </c>
      <c r="AU65" s="91" t="s">
        <v>78</v>
      </c>
      <c r="AV65" s="91"/>
      <c r="AW65" s="91"/>
    </row>
    <row r="66" spans="1:49" x14ac:dyDescent="0.25">
      <c r="A66" s="91">
        <f>social_cost!A66</f>
        <v>1350</v>
      </c>
      <c r="B66" s="94">
        <f>social_cost!B66</f>
        <v>12.794708666688896</v>
      </c>
      <c r="C66" s="95">
        <f>social_cost!C66</f>
        <v>1389.65625</v>
      </c>
      <c r="D66" s="90">
        <f>(1/UIpct)*((blpkm*IFaf*(AF!D66*D$2-AF!$D66*$D$2)+blpkmrtf*IFrtf*(RTF!D66*D$4-RTF!$D66*$D$4))*IF(WT="WTA",shortWTA,shortWTP)+(blpkm*IFaf*(AF!D66*(1-D$2)-AF!$D66*(1-$D$2))+blpkmrtf*IFrtf*(RTF!D66*(1-D$4)-RTF!$D66*(1-$D$4)))*IF(WT="WTA",longWTA,longWTP))</f>
        <v>0</v>
      </c>
      <c r="E66" s="90">
        <f>(1/UIpct)*((blpkm*IFaf*(AF!E66*E$2-AF!$D66*$D$2)+blpkmrtf*IFrtf*(RTF!E66*E$4-RTF!$D66*$D$4))*IF(WT="WTA",shortWTA,shortWTP)+(blpkm*IFaf*(AF!E66*(1-E$2)-AF!$D66*(1-$D$2))+blpkmrtf*IFrtf*(RTF!E66*(1-E$4)-RTF!$D66*(1-$D$4)))*IF(WT="WTA",longWTA,longWTP))</f>
        <v>-0.69872691351516514</v>
      </c>
      <c r="F66" s="90">
        <f>(1/UIpct)*((blpkm*IFaf*(AF!F66*F$2-AF!$D66*$D$2)+blpkmrtf*IFrtf*(RTF!F66*F$4-RTF!$D66*$D$4))*IF(WT="WTA",shortWTA,shortWTP)+(blpkm*IFaf*(AF!F66*(1-F$2)-AF!$D66*(1-$D$2))+blpkmrtf*IFrtf*(RTF!F66*(1-F$4)-RTF!$D66*(1-$D$4)))*IF(WT="WTA",longWTA,longWTP))</f>
        <v>-1.3221096337669964</v>
      </c>
      <c r="G66" s="90">
        <f>(1/UIpct)*((blpkm*IFaf*(AF!G66*G$2-AF!$D66*$D$2)+blpkmrtf*IFrtf*(RTF!G66*G$4-RTF!$D66*$D$4))*IF(WT="WTA",shortWTA,shortWTP)+(blpkm*IFaf*(AF!G66*(1-G$2)-AF!$D66*(1-$D$2))+blpkmrtf*IFrtf*(RTF!G66*(1-G$4)-RTF!$D66*(1-$D$4)))*IF(WT="WTA",longWTA,longWTP))</f>
        <v>-1.8784941043925265</v>
      </c>
      <c r="H66" s="90">
        <f>(1/UIpct)*((blpkm*IFaf*(AF!H66*H$2-AF!$D66*$D$2)+blpkmrtf*IFrtf*(RTF!H66*H$4-RTF!$D66*$D$4))*IF(WT="WTA",shortWTA,shortWTP)+(blpkm*IFaf*(AF!H66*(1-H$2)-AF!$D66*(1-$D$2))+blpkmrtf*IFrtf*(RTF!H66*(1-H$4)-RTF!$D66*(1-$D$4)))*IF(WT="WTA",longWTA,longWTP))</f>
        <v>0.78272657459334749</v>
      </c>
      <c r="I66" s="90">
        <f>(1/UIpct)*((blpkm*IFaf*(AF!I66*I$2-AF!$D66*$D$2)+blpkmrtf*IFrtf*(RTF!I66*I$4-RTF!$D66*$D$4))*IF(WT="WTA",shortWTA,shortWTP)+(blpkm*IFaf*(AF!I66*(1-I$2)-AF!$D66*(1-$D$2))+blpkmrtf*IFrtf*(RTF!I66*(1-I$4)-RTF!$D66*(1-$D$4)))*IF(WT="WTA",longWTA,longWTP))</f>
        <v>1.6576882989331914</v>
      </c>
      <c r="J66" s="90">
        <f>(1/UIpct)*((blpkm*IFaf*(AF!J66*J$2-AF!$D66*$D$2)+blpkmrtf*IFrtf*(RTF!J66*J$4-RTF!$D66*$D$4))*IF(WT="WTA",shortWTA,shortWTP)+(blpkm*IFaf*(AF!J66*(1-J$2)-AF!$D66*(1-$D$2))+blpkmrtf*IFrtf*(RTF!J66*(1-J$4)-RTF!$D66*(1-$D$4)))*IF(WT="WTA",longWTA,longWTP))</f>
        <v>2.6312202719180493</v>
      </c>
      <c r="K66" s="90">
        <f>(1/UIpct)*((blpkm*IFaf*(AF!K66*K$2-AF!$D66*$D$2)+blpkmrtf*IFrtf*(RTF!K66*K$4-RTF!$D66*$D$4))*IF(WT="WTA",shortWTA,shortWTP)+(blpkm*IFaf*(AF!K66*(1-K$2)-AF!$D66*(1-$D$2))+blpkmrtf*IFrtf*(RTF!K66*(1-K$4)-RTF!$D66*(1-$D$4)))*IF(WT="WTA",longWTA,longWTP))</f>
        <v>-0.69872691351516514</v>
      </c>
      <c r="L66" s="90">
        <f>(1/UIpct)*((blpkm*IFaf*(AF!L66*L$2-AF!$D66*$D$2)+blpkmrtf*IFrtf*(RTF!L66*L$4-RTF!$D66*$D$4))*IF(WT="WTA",shortWTA,shortWTP)+(blpkm*IFaf*(AF!L66*(1-L$2)-AF!$D66*(1-$D$2))+blpkmrtf*IFrtf*(RTF!L66*(1-L$4)-RTF!$D66*(1-$D$4)))*IF(WT="WTA",longWTA,longWTP))</f>
        <v>-1.3221096337669964</v>
      </c>
      <c r="M66" s="90">
        <f>(1/UIpct)*((blpkm*IFaf*(AF!M66*M$2-AF!$D66*$D$2)+blpkmrtf*IFrtf*(RTF!M66*M$4-RTF!$D66*$D$4))*IF(WT="WTA",shortWTA,shortWTP)+(blpkm*IFaf*(AF!M66*(1-M$2)-AF!$D66*(1-$D$2))+blpkmrtf*IFrtf*(RTF!M66*(1-M$4)-RTF!$D66*(1-$D$4)))*IF(WT="WTA",longWTA,longWTP))</f>
        <v>-1.8784941043925265</v>
      </c>
      <c r="N66" s="90">
        <f>(1/UIpct)*((blpkm*IFaf*(AF!N66*N$2-AF!$D66*$D$2)+blpkmrtf*IFrtf*(RTF!N66*N$4-RTF!$D66*$D$4))*IF(WT="WTA",shortWTA,shortWTP)+(blpkm*IFaf*(AF!N66*(1-N$2)-AF!$D66*(1-$D$2))+blpkmrtf*IFrtf*(RTF!N66*(1-N$4)-RTF!$D66*(1-$D$4)))*IF(WT="WTA",longWTA,longWTP))</f>
        <v>0.78272657459334749</v>
      </c>
      <c r="O66" s="90">
        <f>(1/UIpct)*((blpkm*IFaf*(AF!O66*O$2-AF!$D66*$D$2)+blpkmrtf*IFrtf*(RTF!O66*O$4-RTF!$D66*$D$4))*IF(WT="WTA",shortWTA,shortWTP)+(blpkm*IFaf*(AF!O66*(1-O$2)-AF!$D66*(1-$D$2))+blpkmrtf*IFrtf*(RTF!O66*(1-O$4)-RTF!$D66*(1-$D$4)))*IF(WT="WTA",longWTA,longWTP))</f>
        <v>1.6576882989331914</v>
      </c>
      <c r="P66" s="90">
        <f>(1/UIpct)*((blpkm*IFaf*(AF!P66*P$2-AF!$D66*$D$2)+blpkmrtf*IFrtf*(RTF!P66*P$4-RTF!$D66*$D$4))*IF(WT="WTA",shortWTA,shortWTP)+(blpkm*IFaf*(AF!P66*(1-P$2)-AF!$D66*(1-$D$2))+blpkmrtf*IFrtf*(RTF!P66*(1-P$4)-RTF!$D66*(1-$D$4)))*IF(WT="WTA",longWTA,longWTP))</f>
        <v>0</v>
      </c>
      <c r="Q66" s="90">
        <f>(1/UIpct)*((blpkm*IFaf*(AF!Q66*Q$2-AF!$D66*$D$2)+blpkmrtf*IFrtf*(RTF!Q66*Q$4-RTF!$D66*$D$4))*IF(WT="WTA",shortWTA,shortWTP)+(blpkm*IFaf*(AF!Q66*(1-Q$2)-AF!$D66*(1-$D$2))+blpkmrtf*IFrtf*(RTF!Q66*(1-Q$4)-RTF!$D66*(1-$D$4)))*IF(WT="WTA",longWTA,longWTP))</f>
        <v>-0.69872691351516514</v>
      </c>
      <c r="R66" s="90">
        <f>(1/UIpct)*((blpkm*IFaf*(AF!R66*R$2-AF!$D66*$D$2)+blpkmrtf*IFrtf*(RTF!R66*R$4-RTF!$D66*$D$4))*IF(WT="WTA",shortWTA,shortWTP)+(blpkm*IFaf*(AF!R66*(1-R$2)-AF!$D66*(1-$D$2))+blpkmrtf*IFrtf*(RTF!R66*(1-R$4)-RTF!$D66*(1-$D$4)))*IF(WT="WTA",longWTA,longWTP))</f>
        <v>-1.3221096337669964</v>
      </c>
      <c r="S66" s="90">
        <f>(1/UIpct)*((blpkm*IFaf*(AF!S66*S$2-AF!$D66*$D$2)+blpkmrtf*IFrtf*(RTF!S66*S$4-RTF!$D66*$D$4))*IF(WT="WTA",shortWTA,shortWTP)+(blpkm*IFaf*(AF!S66*(1-S$2)-AF!$D66*(1-$D$2))+blpkmrtf*IFrtf*(RTF!S66*(1-S$4)-RTF!$D66*(1-$D$4)))*IF(WT="WTA",longWTA,longWTP))</f>
        <v>-1.8784941043925265</v>
      </c>
      <c r="T66" s="90">
        <f>(1/UIpct)*((blpkm*IFaf*(AF!T66*T$2-AF!$D66*$D$2)+blpkmrtf*IFrtf*(RTF!T66*T$4-RTF!$D66*$D$4))*IF(WT="WTA",shortWTA,shortWTP)+(blpkm*IFaf*(AF!T66*(1-T$2)-AF!$D66*(1-$D$2))+blpkmrtf*IFrtf*(RTF!T66*(1-T$4)-RTF!$D66*(1-$D$4)))*IF(WT="WTA",longWTA,longWTP))</f>
        <v>0.78272657459334749</v>
      </c>
      <c r="U66" s="90">
        <f>(1/UIpct)*((blpkm*IFaf*(AF!U66*U$2-AF!$D66*$D$2)+blpkmrtf*IFrtf*(RTF!U66*U$4-RTF!$D66*$D$4))*IF(WT="WTA",shortWTA,shortWTP)+(blpkm*IFaf*(AF!U66*(1-U$2)-AF!$D66*(1-$D$2))+blpkmrtf*IFrtf*(RTF!U66*(1-U$4)-RTF!$D66*(1-$D$4)))*IF(WT="WTA",longWTA,longWTP))</f>
        <v>1.6576882989331914</v>
      </c>
      <c r="V66" s="90">
        <f>(1/UIpct)*((blpkm*IFaf*(AF!V66*V$2-AF!$D66*$D$2)+blpkmrtf*IFrtf*(RTF!V66*V$4-RTF!$D66*$D$4))*IF(WT="WTA",shortWTA,shortWTP)+(blpkm*IFaf*(AF!V66*(1-V$2)-AF!$D66*(1-$D$2))+blpkmrtf*IFrtf*(RTF!V66*(1-V$4)-RTF!$D66*(1-$D$4)))*IF(WT="WTA",longWTA,longWTP))</f>
        <v>0</v>
      </c>
      <c r="W66" s="90">
        <f>(1/UIpct)*((blpkm*IFaf*(AF!W66*W$2-AF!$D66*$D$2)+blpkmrtf*IFrtf*(RTF!W66*W$4-RTF!$D66*$D$4))*IF(WT="WTA",shortWTA,shortWTP)+(blpkm*IFaf*(AF!W66*(1-W$2)-AF!$D66*(1-$D$2))+blpkmrtf*IFrtf*(RTF!W66*(1-W$4)-RTF!$D66*(1-$D$4)))*IF(WT="WTA",longWTA,longWTP))</f>
        <v>-0.69872691351516514</v>
      </c>
      <c r="X66" s="90">
        <f>(1/UIpct)*((blpkm*IFaf*(AF!X66*X$2-AF!$D66*$D$2)+blpkmrtf*IFrtf*(RTF!X66*X$4-RTF!$D66*$D$4))*IF(WT="WTA",shortWTA,shortWTP)+(blpkm*IFaf*(AF!X66*(1-X$2)-AF!$D66*(1-$D$2))+blpkmrtf*IFrtf*(RTF!X66*(1-X$4)-RTF!$D66*(1-$D$4)))*IF(WT="WTA",longWTA,longWTP))</f>
        <v>-1.3221096337669964</v>
      </c>
      <c r="Y66" s="90">
        <f>(1/UIpct)*((blpkm*IFaf*(AF!Y66*Y$2-AF!$D66*$D$2)+blpkmrtf*IFrtf*(RTF!Y66*Y$4-RTF!$D66*$D$4))*IF(WT="WTA",shortWTA,shortWTP)+(blpkm*IFaf*(AF!Y66*(1-Y$2)-AF!$D66*(1-$D$2))+blpkmrtf*IFrtf*(RTF!Y66*(1-Y$4)-RTF!$D66*(1-$D$4)))*IF(WT="WTA",longWTA,longWTP))</f>
        <v>-1.8784941043925265</v>
      </c>
      <c r="Z66" s="90">
        <f>(1/UIpct)*((blpkm*IFaf*(AF!Z66*Z$2-AF!$D66*$D$2)+blpkmrtf*IFrtf*(RTF!Z66*Z$4-RTF!$D66*$D$4))*IF(WT="WTA",shortWTA,shortWTP)+(blpkm*IFaf*(AF!Z66*(1-Z$2)-AF!$D66*(1-$D$2))+blpkmrtf*IFrtf*(RTF!Z66*(1-Z$4)-RTF!$D66*(1-$D$4)))*IF(WT="WTA",longWTA,longWTP))</f>
        <v>0.78272657459334749</v>
      </c>
      <c r="AA66" s="90">
        <f>(1/UIpct)*((blpkm*IFaf*(AF!AA66*AA$2-AF!$D66*$D$2)+blpkmrtf*IFrtf*(RTF!AA66*AA$4-RTF!$D66*$D$4))*IF(WT="WTA",shortWTA,shortWTP)+(blpkm*IFaf*(AF!AA66*(1-AA$2)-AF!$D66*(1-$D$2))+blpkmrtf*IFrtf*(RTF!AA66*(1-AA$4)-RTF!$D66*(1-$D$4)))*IF(WT="WTA",longWTA,longWTP))</f>
        <v>1.6576882989331914</v>
      </c>
      <c r="AB66" s="90">
        <f>(1/UIpct)*((blpkm*IFaf*(AF!AB66*AB$2-AF!$D66*$D$2)+blpkmrtf*IFrtf*(RTF!AB66*AB$4-RTF!$D66*$D$4))*IF(WT="WTA",shortWTA,shortWTP)+(blpkm*IFaf*(AF!AB66*(1-AB$2)-AF!$D66*(1-$D$2))+blpkmrtf*IFrtf*(RTF!AB66*(1-AB$4)-RTF!$D66*(1-$D$4)))*IF(WT="WTA",longWTA,longWTP))</f>
        <v>0</v>
      </c>
      <c r="AC66" s="90">
        <f>(1/UIpct)*((blpkm*IFaf*(AF!AC66*AC$2-AF!$D66*$D$2)+blpkmrtf*IFrtf*(RTF!AC66*AC$4-RTF!$D66*$D$4))*IF(WT="WTA",shortWTA,shortWTP)+(blpkm*IFaf*(AF!AC66*(1-AC$2)-AF!$D66*(1-$D$2))+blpkmrtf*IFrtf*(RTF!AC66*(1-AC$4)-RTF!$D66*(1-$D$4)))*IF(WT="WTA",longWTA,longWTP))</f>
        <v>-0.69872691351516514</v>
      </c>
      <c r="AD66" s="90">
        <f>(1/UIpct)*((blpkm*IFaf*(AF!AD66*AD$2-AF!$D66*$D$2)+blpkmrtf*IFrtf*(RTF!AD66*AD$4-RTF!$D66*$D$4))*IF(WT="WTA",shortWTA,shortWTP)+(blpkm*IFaf*(AF!AD66*(1-AD$2)-AF!$D66*(1-$D$2))+blpkmrtf*IFrtf*(RTF!AD66*(1-AD$4)-RTF!$D66*(1-$D$4)))*IF(WT="WTA",longWTA,longWTP))</f>
        <v>-1.3221096337669964</v>
      </c>
      <c r="AE66" s="90">
        <f>(1/UIpct)*((blpkm*IFaf*(AF!AE66*AE$2-AF!$D66*$D$2)+blpkmrtf*IFrtf*(RTF!AE66*AE$4-RTF!$D66*$D$4))*IF(WT="WTA",shortWTA,shortWTP)+(blpkm*IFaf*(AF!AE66*(1-AE$2)-AF!$D66*(1-$D$2))+blpkmrtf*IFrtf*(RTF!AE66*(1-AE$4)-RTF!$D66*(1-$D$4)))*IF(WT="WTA",longWTA,longWTP))</f>
        <v>-1.8784941043925265</v>
      </c>
      <c r="AF66" s="90">
        <f>(1/UIpct)*((blpkm*IFaf*(AF!AF66*AF$2-AF!$D66*$D$2)+blpkmrtf*IFrtf*(RTF!AF66*AF$4-RTF!$D66*$D$4))*IF(WT="WTA",shortWTA,shortWTP)+(blpkm*IFaf*(AF!AF66*(1-AF$2)-AF!$D66*(1-$D$2))+blpkmrtf*IFrtf*(RTF!AF66*(1-AF$4)-RTF!$D66*(1-$D$4)))*IF(WT="WTA",longWTA,longWTP))</f>
        <v>0.78272657459334749</v>
      </c>
      <c r="AG66" s="90">
        <f>(1/UIpct)*((blpkm*IFaf*(AF!AG66*AG$2-AF!$D66*$D$2)+blpkmrtf*IFrtf*(RTF!AG66*AG$4-RTF!$D66*$D$4))*IF(WT="WTA",shortWTA,shortWTP)+(blpkm*IFaf*(AF!AG66*(1-AG$2)-AF!$D66*(1-$D$2))+blpkmrtf*IFrtf*(RTF!AG66*(1-AG$4)-RTF!$D66*(1-$D$4)))*IF(WT="WTA",longWTA,longWTP))</f>
        <v>1.6576882989331914</v>
      </c>
      <c r="AH66" s="90">
        <f>(1/UIpct)*((blpkm*IFaf*(AF!AH66*AH$2-AF!$D66*$D$2)+blpkmrtf*IFrtf*(RTF!AH66*AH$4-RTF!$D66*$D$4))*IF(WT="WTA",shortWTA,shortWTP)+(blpkm*IFaf*(AF!AH66*(1-AH$2)-AF!$D66*(1-$D$2))+blpkmrtf*IFrtf*(RTF!AH66*(1-AH$4)-RTF!$D66*(1-$D$4)))*IF(WT="WTA",longWTA,longWTP))</f>
        <v>0</v>
      </c>
      <c r="AI66" s="90">
        <f>(1/UIpct)*((blpkm*IFaf*(AF!AI66*AI$2-AF!$D66*$D$2)+blpkmrtf*IFrtf*(RTF!AI66*AI$4-RTF!$D66*$D$4))*IF(WT="WTA",shortWTA,shortWTP)+(blpkm*IFaf*(AF!AI66*(1-AI$2)-AF!$D66*(1-$D$2))+blpkmrtf*IFrtf*(RTF!AI66*(1-AI$4)-RTF!$D66*(1-$D$4)))*IF(WT="WTA",longWTA,longWTP))</f>
        <v>-0.69872691351516514</v>
      </c>
      <c r="AJ66" s="90">
        <f>(1/UIpct)*((blpkm*IFaf*(AF!AJ66*AJ$2-AF!$D66*$D$2)+blpkmrtf*IFrtf*(RTF!AJ66*AJ$4-RTF!$D66*$D$4))*IF(WT="WTA",shortWTA,shortWTP)+(blpkm*IFaf*(AF!AJ66*(1-AJ$2)-AF!$D66*(1-$D$2))+blpkmrtf*IFrtf*(RTF!AJ66*(1-AJ$4)-RTF!$D66*(1-$D$4)))*IF(WT="WTA",longWTA,longWTP))</f>
        <v>-1.3221096337669964</v>
      </c>
      <c r="AK66" s="90">
        <f>(1/UIpct)*((blpkm*IFaf*(AF!AK66*AK$2-AF!$D66*$D$2)+blpkmrtf*IFrtf*(RTF!AK66*AK$4-RTF!$D66*$D$4))*IF(WT="WTA",shortWTA,shortWTP)+(blpkm*IFaf*(AF!AK66*(1-AK$2)-AF!$D66*(1-$D$2))+blpkmrtf*IFrtf*(RTF!AK66*(1-AK$4)-RTF!$D66*(1-$D$4)))*IF(WT="WTA",longWTA,longWTP))</f>
        <v>-1.8784941043925265</v>
      </c>
      <c r="AL66" s="90">
        <f>(1/UIpct)*((blpkm*IFaf*(AF!AL66*AL$2-AF!$D66*$D$2)+blpkmrtf*IFrtf*(RTF!AL66*AL$4-RTF!$D66*$D$4))*IF(WT="WTA",shortWTA,shortWTP)+(blpkm*IFaf*(AF!AL66*(1-AL$2)-AF!$D66*(1-$D$2))+blpkmrtf*IFrtf*(RTF!AL66*(1-AL$4)-RTF!$D66*(1-$D$4)))*IF(WT="WTA",longWTA,longWTP))</f>
        <v>0.78272657459334749</v>
      </c>
      <c r="AM66" s="90">
        <f>(1/UIpct)*((blpkm*IFaf*(AF!AM66*AM$2-AF!$D66*$D$2)+blpkmrtf*IFrtf*(RTF!AM66*AM$4-RTF!$D66*$D$4))*IF(WT="WTA",shortWTA,shortWTP)+(blpkm*IFaf*(AF!AM66*(1-AM$2)-AF!$D66*(1-$D$2))+blpkmrtf*IFrtf*(RTF!AM66*(1-AM$4)-RTF!$D66*(1-$D$4)))*IF(WT="WTA",longWTA,longWTP))</f>
        <v>1.6576882989331914</v>
      </c>
      <c r="AN66" s="90">
        <f>(1/UIpct)*((blpkm*IFaf*(AF!AN66*AN$2-AF!$D66*$D$2)+blpkmrtf*IFrtf*(RTF!AN66*AN$4-RTF!$D66*$D$4))*IF(WT="WTA",shortWTA,shortWTP)+(blpkm*IFaf*(AF!AN66*(1-AN$2)-AF!$D66*(1-$D$2))+blpkmrtf*IFrtf*(RTF!AN66*(1-AN$4)-RTF!$D66*(1-$D$4)))*IF(WT="WTA",longWTA,longWTP))</f>
        <v>0</v>
      </c>
      <c r="AO66" s="90">
        <f>(1/UIpct)*((blpkm*IFaf*(AF!AO66*AO$2-AF!$D66*$D$2)+blpkmrtf*IFrtf*(RTF!AO66*AO$4-RTF!$D66*$D$4))*IF(WT="WTA",shortWTA,shortWTP)+(blpkm*IFaf*(AF!AO66*(1-AO$2)-AF!$D66*(1-$D$2))+blpkmrtf*IFrtf*(RTF!AO66*(1-AO$4)-RTF!$D66*(1-$D$4)))*IF(WT="WTA",longWTA,longWTP))</f>
        <v>-0.69872691351516514</v>
      </c>
      <c r="AP66" s="90">
        <f>(1/UIpct)*((blpkm*IFaf*(AF!AP66*AP$2-AF!$D66*$D$2)+blpkmrtf*IFrtf*(RTF!AP66*AP$4-RTF!$D66*$D$4))*IF(WT="WTA",shortWTA,shortWTP)+(blpkm*IFaf*(AF!AP66*(1-AP$2)-AF!$D66*(1-$D$2))+blpkmrtf*IFrtf*(RTF!AP66*(1-AP$4)-RTF!$D66*(1-$D$4)))*IF(WT="WTA",longWTA,longWTP))</f>
        <v>-1.3221096337669964</v>
      </c>
      <c r="AQ66" s="90">
        <f>(1/UIpct)*((blpkm*IFaf*(AF!AQ66*AQ$2-AF!$D66*$D$2)+blpkmrtf*IFrtf*(RTF!AQ66*AQ$4-RTF!$D66*$D$4))*IF(WT="WTA",shortWTA,shortWTP)+(blpkm*IFaf*(AF!AQ66*(1-AQ$2)-AF!$D66*(1-$D$2))+blpkmrtf*IFrtf*(RTF!AQ66*(1-AQ$4)-RTF!$D66*(1-$D$4)))*IF(WT="WTA",longWTA,longWTP))</f>
        <v>-1.8784941043925265</v>
      </c>
      <c r="AR66" s="90">
        <f>(1/UIpct)*((blpkm*IFaf*(AF!AR66*AR$2-AF!$D66*$D$2)+blpkmrtf*IFrtf*(RTF!AR66*AR$4-RTF!$D66*$D$4))*IF(WT="WTA",shortWTA,shortWTP)+(blpkm*IFaf*(AF!AR66*(1-AR$2)-AF!$D66*(1-$D$2))+blpkmrtf*IFrtf*(RTF!AR66*(1-AR$4)-RTF!$D66*(1-$D$4)))*IF(WT="WTA",longWTA,longWTP))</f>
        <v>0.78272657459334749</v>
      </c>
      <c r="AS66" s="90">
        <f>(1/UIpct)*((blpkm*IFaf*(AF!AS66*AS$2-AF!$D66*$D$2)+blpkmrtf*IFrtf*(RTF!AS66*AS$4-RTF!$D66*$D$4))*IF(WT="WTA",shortWTA,shortWTP)+(blpkm*IFaf*(AF!AS66*(1-AS$2)-AF!$D66*(1-$D$2))+blpkmrtf*IFrtf*(RTF!AS66*(1-AS$4)-RTF!$D66*(1-$D$4)))*IF(WT="WTA",longWTA,longWTP))</f>
        <v>1.6576882989331914</v>
      </c>
      <c r="AT66" s="90">
        <f>(1/UIpct)*((blpkm*IFaf*(AF!AT66*AT$2-AF!$D66*$D$2)+blpkmrtf*IFrtf*(RTF!AT66*AT$4-RTF!$D66*$D$4))*IF(WT="WTA",shortWTA,shortWTP)+(blpkm*IFaf*(AF!AT66*(1-AT$2)-AF!$D66*(1-$D$2))+blpkmrtf*IFrtf*(RTF!AT66*(1-AT$4)-RTF!$D66*(1-$D$4)))*IF(WT="WTA",longWTA,longWTP))</f>
        <v>0</v>
      </c>
      <c r="AU66" s="91" t="s">
        <v>78</v>
      </c>
      <c r="AV66" s="91"/>
      <c r="AW66" s="91"/>
    </row>
    <row r="67" spans="1:49" x14ac:dyDescent="0.25">
      <c r="A67" s="91">
        <f>social_cost!A67</f>
        <v>1500</v>
      </c>
      <c r="B67" s="94">
        <f>social_cost!B67</f>
        <v>10.685980711495716</v>
      </c>
      <c r="C67" s="95">
        <f>social_cost!C67</f>
        <v>1715.6249999999998</v>
      </c>
      <c r="D67" s="90">
        <f>(1/UIpct)*((blpkm*IFaf*(AF!D67*D$2-AF!$D67*$D$2)+blpkmrtf*IFrtf*(RTF!D67*D$4-RTF!$D67*$D$4))*IF(WT="WTA",shortWTA,shortWTP)+(blpkm*IFaf*(AF!D67*(1-D$2)-AF!$D67*(1-$D$2))+blpkmrtf*IFrtf*(RTF!D67*(1-D$4)-RTF!$D67*(1-$D$4)))*IF(WT="WTA",longWTA,longWTP))</f>
        <v>0</v>
      </c>
      <c r="E67" s="90">
        <f>(1/UIpct)*((blpkm*IFaf*(AF!E67*E$2-AF!$D67*$D$2)+blpkmrtf*IFrtf*(RTF!E67*E$4-RTF!$D67*$D$4))*IF(WT="WTA",shortWTA,shortWTP)+(blpkm*IFaf*(AF!E67*(1-E$2)-AF!$D67*(1-$D$2))+blpkmrtf*IFrtf*(RTF!E67*(1-E$4)-RTF!$D67*(1-$D$4)))*IF(WT="WTA",longWTA,longWTP))</f>
        <v>-0.69872691351516514</v>
      </c>
      <c r="F67" s="90">
        <f>(1/UIpct)*((blpkm*IFaf*(AF!F67*F$2-AF!$D67*$D$2)+blpkmrtf*IFrtf*(RTF!F67*F$4-RTF!$D67*$D$4))*IF(WT="WTA",shortWTA,shortWTP)+(blpkm*IFaf*(AF!F67*(1-F$2)-AF!$D67*(1-$D$2))+blpkmrtf*IFrtf*(RTF!F67*(1-F$4)-RTF!$D67*(1-$D$4)))*IF(WT="WTA",longWTA,longWTP))</f>
        <v>-1.3221096337669964</v>
      </c>
      <c r="G67" s="90">
        <f>(1/UIpct)*((blpkm*IFaf*(AF!G67*G$2-AF!$D67*$D$2)+blpkmrtf*IFrtf*(RTF!G67*G$4-RTF!$D67*$D$4))*IF(WT="WTA",shortWTA,shortWTP)+(blpkm*IFaf*(AF!G67*(1-G$2)-AF!$D67*(1-$D$2))+blpkmrtf*IFrtf*(RTF!G67*(1-G$4)-RTF!$D67*(1-$D$4)))*IF(WT="WTA",longWTA,longWTP))</f>
        <v>-1.8784941043925265</v>
      </c>
      <c r="H67" s="90">
        <f>(1/UIpct)*((blpkm*IFaf*(AF!H67*H$2-AF!$D67*$D$2)+blpkmrtf*IFrtf*(RTF!H67*H$4-RTF!$D67*$D$4))*IF(WT="WTA",shortWTA,shortWTP)+(blpkm*IFaf*(AF!H67*(1-H$2)-AF!$D67*(1-$D$2))+blpkmrtf*IFrtf*(RTF!H67*(1-H$4)-RTF!$D67*(1-$D$4)))*IF(WT="WTA",longWTA,longWTP))</f>
        <v>0.78272657459334749</v>
      </c>
      <c r="I67" s="90">
        <f>(1/UIpct)*((blpkm*IFaf*(AF!I67*I$2-AF!$D67*$D$2)+blpkmrtf*IFrtf*(RTF!I67*I$4-RTF!$D67*$D$4))*IF(WT="WTA",shortWTA,shortWTP)+(blpkm*IFaf*(AF!I67*(1-I$2)-AF!$D67*(1-$D$2))+blpkmrtf*IFrtf*(RTF!I67*(1-I$4)-RTF!$D67*(1-$D$4)))*IF(WT="WTA",longWTA,longWTP))</f>
        <v>1.6576882989331914</v>
      </c>
      <c r="J67" s="90">
        <f>(1/UIpct)*((blpkm*IFaf*(AF!J67*J$2-AF!$D67*$D$2)+blpkmrtf*IFrtf*(RTF!J67*J$4-RTF!$D67*$D$4))*IF(WT="WTA",shortWTA,shortWTP)+(blpkm*IFaf*(AF!J67*(1-J$2)-AF!$D67*(1-$D$2))+blpkmrtf*IFrtf*(RTF!J67*(1-J$4)-RTF!$D67*(1-$D$4)))*IF(WT="WTA",longWTA,longWTP))</f>
        <v>2.6312202719180493</v>
      </c>
      <c r="K67" s="90">
        <f>(1/UIpct)*((blpkm*IFaf*(AF!K67*K$2-AF!$D67*$D$2)+blpkmrtf*IFrtf*(RTF!K67*K$4-RTF!$D67*$D$4))*IF(WT="WTA",shortWTA,shortWTP)+(blpkm*IFaf*(AF!K67*(1-K$2)-AF!$D67*(1-$D$2))+blpkmrtf*IFrtf*(RTF!K67*(1-K$4)-RTF!$D67*(1-$D$4)))*IF(WT="WTA",longWTA,longWTP))</f>
        <v>-0.69872691351516514</v>
      </c>
      <c r="L67" s="90">
        <f>(1/UIpct)*((blpkm*IFaf*(AF!L67*L$2-AF!$D67*$D$2)+blpkmrtf*IFrtf*(RTF!L67*L$4-RTF!$D67*$D$4))*IF(WT="WTA",shortWTA,shortWTP)+(blpkm*IFaf*(AF!L67*(1-L$2)-AF!$D67*(1-$D$2))+blpkmrtf*IFrtf*(RTF!L67*(1-L$4)-RTF!$D67*(1-$D$4)))*IF(WT="WTA",longWTA,longWTP))</f>
        <v>-1.3221096337669964</v>
      </c>
      <c r="M67" s="90">
        <f>(1/UIpct)*((blpkm*IFaf*(AF!M67*M$2-AF!$D67*$D$2)+blpkmrtf*IFrtf*(RTF!M67*M$4-RTF!$D67*$D$4))*IF(WT="WTA",shortWTA,shortWTP)+(blpkm*IFaf*(AF!M67*(1-M$2)-AF!$D67*(1-$D$2))+blpkmrtf*IFrtf*(RTF!M67*(1-M$4)-RTF!$D67*(1-$D$4)))*IF(WT="WTA",longWTA,longWTP))</f>
        <v>-1.8784941043925265</v>
      </c>
      <c r="N67" s="90">
        <f>(1/UIpct)*((blpkm*IFaf*(AF!N67*N$2-AF!$D67*$D$2)+blpkmrtf*IFrtf*(RTF!N67*N$4-RTF!$D67*$D$4))*IF(WT="WTA",shortWTA,shortWTP)+(blpkm*IFaf*(AF!N67*(1-N$2)-AF!$D67*(1-$D$2))+blpkmrtf*IFrtf*(RTF!N67*(1-N$4)-RTF!$D67*(1-$D$4)))*IF(WT="WTA",longWTA,longWTP))</f>
        <v>0.78272657459334749</v>
      </c>
      <c r="O67" s="90">
        <f>(1/UIpct)*((blpkm*IFaf*(AF!O67*O$2-AF!$D67*$D$2)+blpkmrtf*IFrtf*(RTF!O67*O$4-RTF!$D67*$D$4))*IF(WT="WTA",shortWTA,shortWTP)+(blpkm*IFaf*(AF!O67*(1-O$2)-AF!$D67*(1-$D$2))+blpkmrtf*IFrtf*(RTF!O67*(1-O$4)-RTF!$D67*(1-$D$4)))*IF(WT="WTA",longWTA,longWTP))</f>
        <v>1.6576882989331914</v>
      </c>
      <c r="P67" s="90">
        <f>(1/UIpct)*((blpkm*IFaf*(AF!P67*P$2-AF!$D67*$D$2)+blpkmrtf*IFrtf*(RTF!P67*P$4-RTF!$D67*$D$4))*IF(WT="WTA",shortWTA,shortWTP)+(blpkm*IFaf*(AF!P67*(1-P$2)-AF!$D67*(1-$D$2))+blpkmrtf*IFrtf*(RTF!P67*(1-P$4)-RTF!$D67*(1-$D$4)))*IF(WT="WTA",longWTA,longWTP))</f>
        <v>0</v>
      </c>
      <c r="Q67" s="90">
        <f>(1/UIpct)*((blpkm*IFaf*(AF!Q67*Q$2-AF!$D67*$D$2)+blpkmrtf*IFrtf*(RTF!Q67*Q$4-RTF!$D67*$D$4))*IF(WT="WTA",shortWTA,shortWTP)+(blpkm*IFaf*(AF!Q67*(1-Q$2)-AF!$D67*(1-$D$2))+blpkmrtf*IFrtf*(RTF!Q67*(1-Q$4)-RTF!$D67*(1-$D$4)))*IF(WT="WTA",longWTA,longWTP))</f>
        <v>-0.69872691351516514</v>
      </c>
      <c r="R67" s="90">
        <f>(1/UIpct)*((blpkm*IFaf*(AF!R67*R$2-AF!$D67*$D$2)+blpkmrtf*IFrtf*(RTF!R67*R$4-RTF!$D67*$D$4))*IF(WT="WTA",shortWTA,shortWTP)+(blpkm*IFaf*(AF!R67*(1-R$2)-AF!$D67*(1-$D$2))+blpkmrtf*IFrtf*(RTF!R67*(1-R$4)-RTF!$D67*(1-$D$4)))*IF(WT="WTA",longWTA,longWTP))</f>
        <v>-1.3221096337669964</v>
      </c>
      <c r="S67" s="90">
        <f>(1/UIpct)*((blpkm*IFaf*(AF!S67*S$2-AF!$D67*$D$2)+blpkmrtf*IFrtf*(RTF!S67*S$4-RTF!$D67*$D$4))*IF(WT="WTA",shortWTA,shortWTP)+(blpkm*IFaf*(AF!S67*(1-S$2)-AF!$D67*(1-$D$2))+blpkmrtf*IFrtf*(RTF!S67*(1-S$4)-RTF!$D67*(1-$D$4)))*IF(WT="WTA",longWTA,longWTP))</f>
        <v>-1.8784941043925265</v>
      </c>
      <c r="T67" s="90">
        <f>(1/UIpct)*((blpkm*IFaf*(AF!T67*T$2-AF!$D67*$D$2)+blpkmrtf*IFrtf*(RTF!T67*T$4-RTF!$D67*$D$4))*IF(WT="WTA",shortWTA,shortWTP)+(blpkm*IFaf*(AF!T67*(1-T$2)-AF!$D67*(1-$D$2))+blpkmrtf*IFrtf*(RTF!T67*(1-T$4)-RTF!$D67*(1-$D$4)))*IF(WT="WTA",longWTA,longWTP))</f>
        <v>0.78272657459334749</v>
      </c>
      <c r="U67" s="90">
        <f>(1/UIpct)*((blpkm*IFaf*(AF!U67*U$2-AF!$D67*$D$2)+blpkmrtf*IFrtf*(RTF!U67*U$4-RTF!$D67*$D$4))*IF(WT="WTA",shortWTA,shortWTP)+(blpkm*IFaf*(AF!U67*(1-U$2)-AF!$D67*(1-$D$2))+blpkmrtf*IFrtf*(RTF!U67*(1-U$4)-RTF!$D67*(1-$D$4)))*IF(WT="WTA",longWTA,longWTP))</f>
        <v>1.6576882989331914</v>
      </c>
      <c r="V67" s="90">
        <f>(1/UIpct)*((blpkm*IFaf*(AF!V67*V$2-AF!$D67*$D$2)+blpkmrtf*IFrtf*(RTF!V67*V$4-RTF!$D67*$D$4))*IF(WT="WTA",shortWTA,shortWTP)+(blpkm*IFaf*(AF!V67*(1-V$2)-AF!$D67*(1-$D$2))+blpkmrtf*IFrtf*(RTF!V67*(1-V$4)-RTF!$D67*(1-$D$4)))*IF(WT="WTA",longWTA,longWTP))</f>
        <v>0</v>
      </c>
      <c r="W67" s="90">
        <f>(1/UIpct)*((blpkm*IFaf*(AF!W67*W$2-AF!$D67*$D$2)+blpkmrtf*IFrtf*(RTF!W67*W$4-RTF!$D67*$D$4))*IF(WT="WTA",shortWTA,shortWTP)+(blpkm*IFaf*(AF!W67*(1-W$2)-AF!$D67*(1-$D$2))+blpkmrtf*IFrtf*(RTF!W67*(1-W$4)-RTF!$D67*(1-$D$4)))*IF(WT="WTA",longWTA,longWTP))</f>
        <v>-0.69872691351516514</v>
      </c>
      <c r="X67" s="90">
        <f>(1/UIpct)*((blpkm*IFaf*(AF!X67*X$2-AF!$D67*$D$2)+blpkmrtf*IFrtf*(RTF!X67*X$4-RTF!$D67*$D$4))*IF(WT="WTA",shortWTA,shortWTP)+(blpkm*IFaf*(AF!X67*(1-X$2)-AF!$D67*(1-$D$2))+blpkmrtf*IFrtf*(RTF!X67*(1-X$4)-RTF!$D67*(1-$D$4)))*IF(WT="WTA",longWTA,longWTP))</f>
        <v>-1.3221096337669964</v>
      </c>
      <c r="Y67" s="90">
        <f>(1/UIpct)*((blpkm*IFaf*(AF!Y67*Y$2-AF!$D67*$D$2)+blpkmrtf*IFrtf*(RTF!Y67*Y$4-RTF!$D67*$D$4))*IF(WT="WTA",shortWTA,shortWTP)+(blpkm*IFaf*(AF!Y67*(1-Y$2)-AF!$D67*(1-$D$2))+blpkmrtf*IFrtf*(RTF!Y67*(1-Y$4)-RTF!$D67*(1-$D$4)))*IF(WT="WTA",longWTA,longWTP))</f>
        <v>-1.8784941043925265</v>
      </c>
      <c r="Z67" s="90">
        <f>(1/UIpct)*((blpkm*IFaf*(AF!Z67*Z$2-AF!$D67*$D$2)+blpkmrtf*IFrtf*(RTF!Z67*Z$4-RTF!$D67*$D$4))*IF(WT="WTA",shortWTA,shortWTP)+(blpkm*IFaf*(AF!Z67*(1-Z$2)-AF!$D67*(1-$D$2))+blpkmrtf*IFrtf*(RTF!Z67*(1-Z$4)-RTF!$D67*(1-$D$4)))*IF(WT="WTA",longWTA,longWTP))</f>
        <v>0.78272657459334749</v>
      </c>
      <c r="AA67" s="90">
        <f>(1/UIpct)*((blpkm*IFaf*(AF!AA67*AA$2-AF!$D67*$D$2)+blpkmrtf*IFrtf*(RTF!AA67*AA$4-RTF!$D67*$D$4))*IF(WT="WTA",shortWTA,shortWTP)+(blpkm*IFaf*(AF!AA67*(1-AA$2)-AF!$D67*(1-$D$2))+blpkmrtf*IFrtf*(RTF!AA67*(1-AA$4)-RTF!$D67*(1-$D$4)))*IF(WT="WTA",longWTA,longWTP))</f>
        <v>1.6576882989331914</v>
      </c>
      <c r="AB67" s="90">
        <f>(1/UIpct)*((blpkm*IFaf*(AF!AB67*AB$2-AF!$D67*$D$2)+blpkmrtf*IFrtf*(RTF!AB67*AB$4-RTF!$D67*$D$4))*IF(WT="WTA",shortWTA,shortWTP)+(blpkm*IFaf*(AF!AB67*(1-AB$2)-AF!$D67*(1-$D$2))+blpkmrtf*IFrtf*(RTF!AB67*(1-AB$4)-RTF!$D67*(1-$D$4)))*IF(WT="WTA",longWTA,longWTP))</f>
        <v>0</v>
      </c>
      <c r="AC67" s="90">
        <f>(1/UIpct)*((blpkm*IFaf*(AF!AC67*AC$2-AF!$D67*$D$2)+blpkmrtf*IFrtf*(RTF!AC67*AC$4-RTF!$D67*$D$4))*IF(WT="WTA",shortWTA,shortWTP)+(blpkm*IFaf*(AF!AC67*(1-AC$2)-AF!$D67*(1-$D$2))+blpkmrtf*IFrtf*(RTF!AC67*(1-AC$4)-RTF!$D67*(1-$D$4)))*IF(WT="WTA",longWTA,longWTP))</f>
        <v>-0.69872691351516514</v>
      </c>
      <c r="AD67" s="90">
        <f>(1/UIpct)*((blpkm*IFaf*(AF!AD67*AD$2-AF!$D67*$D$2)+blpkmrtf*IFrtf*(RTF!AD67*AD$4-RTF!$D67*$D$4))*IF(WT="WTA",shortWTA,shortWTP)+(blpkm*IFaf*(AF!AD67*(1-AD$2)-AF!$D67*(1-$D$2))+blpkmrtf*IFrtf*(RTF!AD67*(1-AD$4)-RTF!$D67*(1-$D$4)))*IF(WT="WTA",longWTA,longWTP))</f>
        <v>-1.3221096337669964</v>
      </c>
      <c r="AE67" s="90">
        <f>(1/UIpct)*((blpkm*IFaf*(AF!AE67*AE$2-AF!$D67*$D$2)+blpkmrtf*IFrtf*(RTF!AE67*AE$4-RTF!$D67*$D$4))*IF(WT="WTA",shortWTA,shortWTP)+(blpkm*IFaf*(AF!AE67*(1-AE$2)-AF!$D67*(1-$D$2))+blpkmrtf*IFrtf*(RTF!AE67*(1-AE$4)-RTF!$D67*(1-$D$4)))*IF(WT="WTA",longWTA,longWTP))</f>
        <v>-1.8784941043925265</v>
      </c>
      <c r="AF67" s="90">
        <f>(1/UIpct)*((blpkm*IFaf*(AF!AF67*AF$2-AF!$D67*$D$2)+blpkmrtf*IFrtf*(RTF!AF67*AF$4-RTF!$D67*$D$4))*IF(WT="WTA",shortWTA,shortWTP)+(blpkm*IFaf*(AF!AF67*(1-AF$2)-AF!$D67*(1-$D$2))+blpkmrtf*IFrtf*(RTF!AF67*(1-AF$4)-RTF!$D67*(1-$D$4)))*IF(WT="WTA",longWTA,longWTP))</f>
        <v>0.78272657459334749</v>
      </c>
      <c r="AG67" s="90">
        <f>(1/UIpct)*((blpkm*IFaf*(AF!AG67*AG$2-AF!$D67*$D$2)+blpkmrtf*IFrtf*(RTF!AG67*AG$4-RTF!$D67*$D$4))*IF(WT="WTA",shortWTA,shortWTP)+(blpkm*IFaf*(AF!AG67*(1-AG$2)-AF!$D67*(1-$D$2))+blpkmrtf*IFrtf*(RTF!AG67*(1-AG$4)-RTF!$D67*(1-$D$4)))*IF(WT="WTA",longWTA,longWTP))</f>
        <v>1.6576882989331914</v>
      </c>
      <c r="AH67" s="90">
        <f>(1/UIpct)*((blpkm*IFaf*(AF!AH67*AH$2-AF!$D67*$D$2)+blpkmrtf*IFrtf*(RTF!AH67*AH$4-RTF!$D67*$D$4))*IF(WT="WTA",shortWTA,shortWTP)+(blpkm*IFaf*(AF!AH67*(1-AH$2)-AF!$D67*(1-$D$2))+blpkmrtf*IFrtf*(RTF!AH67*(1-AH$4)-RTF!$D67*(1-$D$4)))*IF(WT="WTA",longWTA,longWTP))</f>
        <v>0</v>
      </c>
      <c r="AI67" s="90">
        <f>(1/UIpct)*((blpkm*IFaf*(AF!AI67*AI$2-AF!$D67*$D$2)+blpkmrtf*IFrtf*(RTF!AI67*AI$4-RTF!$D67*$D$4))*IF(WT="WTA",shortWTA,shortWTP)+(blpkm*IFaf*(AF!AI67*(1-AI$2)-AF!$D67*(1-$D$2))+blpkmrtf*IFrtf*(RTF!AI67*(1-AI$4)-RTF!$D67*(1-$D$4)))*IF(WT="WTA",longWTA,longWTP))</f>
        <v>-0.69872691351516514</v>
      </c>
      <c r="AJ67" s="90">
        <f>(1/UIpct)*((blpkm*IFaf*(AF!AJ67*AJ$2-AF!$D67*$D$2)+blpkmrtf*IFrtf*(RTF!AJ67*AJ$4-RTF!$D67*$D$4))*IF(WT="WTA",shortWTA,shortWTP)+(blpkm*IFaf*(AF!AJ67*(1-AJ$2)-AF!$D67*(1-$D$2))+blpkmrtf*IFrtf*(RTF!AJ67*(1-AJ$4)-RTF!$D67*(1-$D$4)))*IF(WT="WTA",longWTA,longWTP))</f>
        <v>-1.3221096337669964</v>
      </c>
      <c r="AK67" s="90">
        <f>(1/UIpct)*((blpkm*IFaf*(AF!AK67*AK$2-AF!$D67*$D$2)+blpkmrtf*IFrtf*(RTF!AK67*AK$4-RTF!$D67*$D$4))*IF(WT="WTA",shortWTA,shortWTP)+(blpkm*IFaf*(AF!AK67*(1-AK$2)-AF!$D67*(1-$D$2))+blpkmrtf*IFrtf*(RTF!AK67*(1-AK$4)-RTF!$D67*(1-$D$4)))*IF(WT="WTA",longWTA,longWTP))</f>
        <v>-1.8784941043925265</v>
      </c>
      <c r="AL67" s="90">
        <f>(1/UIpct)*((blpkm*IFaf*(AF!AL67*AL$2-AF!$D67*$D$2)+blpkmrtf*IFrtf*(RTF!AL67*AL$4-RTF!$D67*$D$4))*IF(WT="WTA",shortWTA,shortWTP)+(blpkm*IFaf*(AF!AL67*(1-AL$2)-AF!$D67*(1-$D$2))+blpkmrtf*IFrtf*(RTF!AL67*(1-AL$4)-RTF!$D67*(1-$D$4)))*IF(WT="WTA",longWTA,longWTP))</f>
        <v>0.78272657459334749</v>
      </c>
      <c r="AM67" s="90">
        <f>(1/UIpct)*((blpkm*IFaf*(AF!AM67*AM$2-AF!$D67*$D$2)+blpkmrtf*IFrtf*(RTF!AM67*AM$4-RTF!$D67*$D$4))*IF(WT="WTA",shortWTA,shortWTP)+(blpkm*IFaf*(AF!AM67*(1-AM$2)-AF!$D67*(1-$D$2))+blpkmrtf*IFrtf*(RTF!AM67*(1-AM$4)-RTF!$D67*(1-$D$4)))*IF(WT="WTA",longWTA,longWTP))</f>
        <v>1.6576882989331914</v>
      </c>
      <c r="AN67" s="90">
        <f>(1/UIpct)*((blpkm*IFaf*(AF!AN67*AN$2-AF!$D67*$D$2)+blpkmrtf*IFrtf*(RTF!AN67*AN$4-RTF!$D67*$D$4))*IF(WT="WTA",shortWTA,shortWTP)+(blpkm*IFaf*(AF!AN67*(1-AN$2)-AF!$D67*(1-$D$2))+blpkmrtf*IFrtf*(RTF!AN67*(1-AN$4)-RTF!$D67*(1-$D$4)))*IF(WT="WTA",longWTA,longWTP))</f>
        <v>0</v>
      </c>
      <c r="AO67" s="90">
        <f>(1/UIpct)*((blpkm*IFaf*(AF!AO67*AO$2-AF!$D67*$D$2)+blpkmrtf*IFrtf*(RTF!AO67*AO$4-RTF!$D67*$D$4))*IF(WT="WTA",shortWTA,shortWTP)+(blpkm*IFaf*(AF!AO67*(1-AO$2)-AF!$D67*(1-$D$2))+blpkmrtf*IFrtf*(RTF!AO67*(1-AO$4)-RTF!$D67*(1-$D$4)))*IF(WT="WTA",longWTA,longWTP))</f>
        <v>-0.69872691351516514</v>
      </c>
      <c r="AP67" s="90">
        <f>(1/UIpct)*((blpkm*IFaf*(AF!AP67*AP$2-AF!$D67*$D$2)+blpkmrtf*IFrtf*(RTF!AP67*AP$4-RTF!$D67*$D$4))*IF(WT="WTA",shortWTA,shortWTP)+(blpkm*IFaf*(AF!AP67*(1-AP$2)-AF!$D67*(1-$D$2))+blpkmrtf*IFrtf*(RTF!AP67*(1-AP$4)-RTF!$D67*(1-$D$4)))*IF(WT="WTA",longWTA,longWTP))</f>
        <v>-1.3221096337669964</v>
      </c>
      <c r="AQ67" s="90">
        <f>(1/UIpct)*((blpkm*IFaf*(AF!AQ67*AQ$2-AF!$D67*$D$2)+blpkmrtf*IFrtf*(RTF!AQ67*AQ$4-RTF!$D67*$D$4))*IF(WT="WTA",shortWTA,shortWTP)+(blpkm*IFaf*(AF!AQ67*(1-AQ$2)-AF!$D67*(1-$D$2))+blpkmrtf*IFrtf*(RTF!AQ67*(1-AQ$4)-RTF!$D67*(1-$D$4)))*IF(WT="WTA",longWTA,longWTP))</f>
        <v>-1.8784941043925265</v>
      </c>
      <c r="AR67" s="90">
        <f>(1/UIpct)*((blpkm*IFaf*(AF!AR67*AR$2-AF!$D67*$D$2)+blpkmrtf*IFrtf*(RTF!AR67*AR$4-RTF!$D67*$D$4))*IF(WT="WTA",shortWTA,shortWTP)+(blpkm*IFaf*(AF!AR67*(1-AR$2)-AF!$D67*(1-$D$2))+blpkmrtf*IFrtf*(RTF!AR67*(1-AR$4)-RTF!$D67*(1-$D$4)))*IF(WT="WTA",longWTA,longWTP))</f>
        <v>0.78272657459334749</v>
      </c>
      <c r="AS67" s="90">
        <f>(1/UIpct)*((blpkm*IFaf*(AF!AS67*AS$2-AF!$D67*$D$2)+blpkmrtf*IFrtf*(RTF!AS67*AS$4-RTF!$D67*$D$4))*IF(WT="WTA",shortWTA,shortWTP)+(blpkm*IFaf*(AF!AS67*(1-AS$2)-AF!$D67*(1-$D$2))+blpkmrtf*IFrtf*(RTF!AS67*(1-AS$4)-RTF!$D67*(1-$D$4)))*IF(WT="WTA",longWTA,longWTP))</f>
        <v>1.6576882989331914</v>
      </c>
      <c r="AT67" s="90">
        <f>(1/UIpct)*((blpkm*IFaf*(AF!AT67*AT$2-AF!$D67*$D$2)+blpkmrtf*IFrtf*(RTF!AT67*AT$4-RTF!$D67*$D$4))*IF(WT="WTA",shortWTA,shortWTP)+(blpkm*IFaf*(AF!AT67*(1-AT$2)-AF!$D67*(1-$D$2))+blpkmrtf*IFrtf*(RTF!AT67*(1-AT$4)-RTF!$D67*(1-$D$4)))*IF(WT="WTA",longWTA,longWTP))</f>
        <v>0</v>
      </c>
      <c r="AU67" s="91" t="s">
        <v>78</v>
      </c>
      <c r="AV67" s="91"/>
      <c r="AW67" s="91"/>
    </row>
    <row r="68" spans="1:49" x14ac:dyDescent="0.25">
      <c r="A68" s="91">
        <f>social_cost!A68</f>
        <v>1650</v>
      </c>
      <c r="B68" s="94">
        <f>social_cost!B68</f>
        <v>6.15317972519E-3</v>
      </c>
      <c r="C68" s="95">
        <f>social_cost!C68</f>
        <v>2075.9062499999995</v>
      </c>
      <c r="D68" s="90">
        <f>(1/UIpct)*((blpkm*IFaf*(AF!D68*D$2-AF!$D68*$D$2)+blpkmrtf*IFrtf*(RTF!D68*D$4-RTF!$D68*$D$4))*IF(WT="WTA",shortWTA,shortWTP)+(blpkm*IFaf*(AF!D68*(1-D$2)-AF!$D68*(1-$D$2))+blpkmrtf*IFrtf*(RTF!D68*(1-D$4)-RTF!$D68*(1-$D$4)))*IF(WT="WTA",longWTA,longWTP))</f>
        <v>0</v>
      </c>
      <c r="E68" s="90">
        <f>(1/UIpct)*((blpkm*IFaf*(AF!E68*E$2-AF!$D68*$D$2)+blpkmrtf*IFrtf*(RTF!E68*E$4-RTF!$D68*$D$4))*IF(WT="WTA",shortWTA,shortWTP)+(blpkm*IFaf*(AF!E68*(1-E$2)-AF!$D68*(1-$D$2))+blpkmrtf*IFrtf*(RTF!E68*(1-E$4)-RTF!$D68*(1-$D$4)))*IF(WT="WTA",longWTA,longWTP))</f>
        <v>-0.69872691351516514</v>
      </c>
      <c r="F68" s="90">
        <f>(1/UIpct)*((blpkm*IFaf*(AF!F68*F$2-AF!$D68*$D$2)+blpkmrtf*IFrtf*(RTF!F68*F$4-RTF!$D68*$D$4))*IF(WT="WTA",shortWTA,shortWTP)+(blpkm*IFaf*(AF!F68*(1-F$2)-AF!$D68*(1-$D$2))+blpkmrtf*IFrtf*(RTF!F68*(1-F$4)-RTF!$D68*(1-$D$4)))*IF(WT="WTA",longWTA,longWTP))</f>
        <v>-1.3221096337669964</v>
      </c>
      <c r="G68" s="90">
        <f>(1/UIpct)*((blpkm*IFaf*(AF!G68*G$2-AF!$D68*$D$2)+blpkmrtf*IFrtf*(RTF!G68*G$4-RTF!$D68*$D$4))*IF(WT="WTA",shortWTA,shortWTP)+(blpkm*IFaf*(AF!G68*(1-G$2)-AF!$D68*(1-$D$2))+blpkmrtf*IFrtf*(RTF!G68*(1-G$4)-RTF!$D68*(1-$D$4)))*IF(WT="WTA",longWTA,longWTP))</f>
        <v>-1.8784941043925265</v>
      </c>
      <c r="H68" s="90">
        <f>(1/UIpct)*((blpkm*IFaf*(AF!H68*H$2-AF!$D68*$D$2)+blpkmrtf*IFrtf*(RTF!H68*H$4-RTF!$D68*$D$4))*IF(WT="WTA",shortWTA,shortWTP)+(blpkm*IFaf*(AF!H68*(1-H$2)-AF!$D68*(1-$D$2))+blpkmrtf*IFrtf*(RTF!H68*(1-H$4)-RTF!$D68*(1-$D$4)))*IF(WT="WTA",longWTA,longWTP))</f>
        <v>0.78272657459334749</v>
      </c>
      <c r="I68" s="90">
        <f>(1/UIpct)*((blpkm*IFaf*(AF!I68*I$2-AF!$D68*$D$2)+blpkmrtf*IFrtf*(RTF!I68*I$4-RTF!$D68*$D$4))*IF(WT="WTA",shortWTA,shortWTP)+(blpkm*IFaf*(AF!I68*(1-I$2)-AF!$D68*(1-$D$2))+blpkmrtf*IFrtf*(RTF!I68*(1-I$4)-RTF!$D68*(1-$D$4)))*IF(WT="WTA",longWTA,longWTP))</f>
        <v>1.6576882989331914</v>
      </c>
      <c r="J68" s="90">
        <f>(1/UIpct)*((blpkm*IFaf*(AF!J68*J$2-AF!$D68*$D$2)+blpkmrtf*IFrtf*(RTF!J68*J$4-RTF!$D68*$D$4))*IF(WT="WTA",shortWTA,shortWTP)+(blpkm*IFaf*(AF!J68*(1-J$2)-AF!$D68*(1-$D$2))+blpkmrtf*IFrtf*(RTF!J68*(1-J$4)-RTF!$D68*(1-$D$4)))*IF(WT="WTA",longWTA,longWTP))</f>
        <v>2.6312202719180493</v>
      </c>
      <c r="K68" s="90">
        <f>(1/UIpct)*((blpkm*IFaf*(AF!K68*K$2-AF!$D68*$D$2)+blpkmrtf*IFrtf*(RTF!K68*K$4-RTF!$D68*$D$4))*IF(WT="WTA",shortWTA,shortWTP)+(blpkm*IFaf*(AF!K68*(1-K$2)-AF!$D68*(1-$D$2))+blpkmrtf*IFrtf*(RTF!K68*(1-K$4)-RTF!$D68*(1-$D$4)))*IF(WT="WTA",longWTA,longWTP))</f>
        <v>-0.69872691351516514</v>
      </c>
      <c r="L68" s="90">
        <f>(1/UIpct)*((blpkm*IFaf*(AF!L68*L$2-AF!$D68*$D$2)+blpkmrtf*IFrtf*(RTF!L68*L$4-RTF!$D68*$D$4))*IF(WT="WTA",shortWTA,shortWTP)+(blpkm*IFaf*(AF!L68*(1-L$2)-AF!$D68*(1-$D$2))+blpkmrtf*IFrtf*(RTF!L68*(1-L$4)-RTF!$D68*(1-$D$4)))*IF(WT="WTA",longWTA,longWTP))</f>
        <v>-1.3221096337669964</v>
      </c>
      <c r="M68" s="90">
        <f>(1/UIpct)*((blpkm*IFaf*(AF!M68*M$2-AF!$D68*$D$2)+blpkmrtf*IFrtf*(RTF!M68*M$4-RTF!$D68*$D$4))*IF(WT="WTA",shortWTA,shortWTP)+(blpkm*IFaf*(AF!M68*(1-M$2)-AF!$D68*(1-$D$2))+blpkmrtf*IFrtf*(RTF!M68*(1-M$4)-RTF!$D68*(1-$D$4)))*IF(WT="WTA",longWTA,longWTP))</f>
        <v>-1.8784941043925265</v>
      </c>
      <c r="N68" s="90">
        <f>(1/UIpct)*((blpkm*IFaf*(AF!N68*N$2-AF!$D68*$D$2)+blpkmrtf*IFrtf*(RTF!N68*N$4-RTF!$D68*$D$4))*IF(WT="WTA",shortWTA,shortWTP)+(blpkm*IFaf*(AF!N68*(1-N$2)-AF!$D68*(1-$D$2))+blpkmrtf*IFrtf*(RTF!N68*(1-N$4)-RTF!$D68*(1-$D$4)))*IF(WT="WTA",longWTA,longWTP))</f>
        <v>0.78272657459334749</v>
      </c>
      <c r="O68" s="90">
        <f>(1/UIpct)*((blpkm*IFaf*(AF!O68*O$2-AF!$D68*$D$2)+blpkmrtf*IFrtf*(RTF!O68*O$4-RTF!$D68*$D$4))*IF(WT="WTA",shortWTA,shortWTP)+(blpkm*IFaf*(AF!O68*(1-O$2)-AF!$D68*(1-$D$2))+blpkmrtf*IFrtf*(RTF!O68*(1-O$4)-RTF!$D68*(1-$D$4)))*IF(WT="WTA",longWTA,longWTP))</f>
        <v>1.6576882989331914</v>
      </c>
      <c r="P68" s="90">
        <f>(1/UIpct)*((blpkm*IFaf*(AF!P68*P$2-AF!$D68*$D$2)+blpkmrtf*IFrtf*(RTF!P68*P$4-RTF!$D68*$D$4))*IF(WT="WTA",shortWTA,shortWTP)+(blpkm*IFaf*(AF!P68*(1-P$2)-AF!$D68*(1-$D$2))+blpkmrtf*IFrtf*(RTF!P68*(1-P$4)-RTF!$D68*(1-$D$4)))*IF(WT="WTA",longWTA,longWTP))</f>
        <v>0</v>
      </c>
      <c r="Q68" s="90">
        <f>(1/UIpct)*((blpkm*IFaf*(AF!Q68*Q$2-AF!$D68*$D$2)+blpkmrtf*IFrtf*(RTF!Q68*Q$4-RTF!$D68*$D$4))*IF(WT="WTA",shortWTA,shortWTP)+(blpkm*IFaf*(AF!Q68*(1-Q$2)-AF!$D68*(1-$D$2))+blpkmrtf*IFrtf*(RTF!Q68*(1-Q$4)-RTF!$D68*(1-$D$4)))*IF(WT="WTA",longWTA,longWTP))</f>
        <v>-0.69872691351516514</v>
      </c>
      <c r="R68" s="90">
        <f>(1/UIpct)*((blpkm*IFaf*(AF!R68*R$2-AF!$D68*$D$2)+blpkmrtf*IFrtf*(RTF!R68*R$4-RTF!$D68*$D$4))*IF(WT="WTA",shortWTA,shortWTP)+(blpkm*IFaf*(AF!R68*(1-R$2)-AF!$D68*(1-$D$2))+blpkmrtf*IFrtf*(RTF!R68*(1-R$4)-RTF!$D68*(1-$D$4)))*IF(WT="WTA",longWTA,longWTP))</f>
        <v>-1.3221096337669964</v>
      </c>
      <c r="S68" s="90">
        <f>(1/UIpct)*((blpkm*IFaf*(AF!S68*S$2-AF!$D68*$D$2)+blpkmrtf*IFrtf*(RTF!S68*S$4-RTF!$D68*$D$4))*IF(WT="WTA",shortWTA,shortWTP)+(blpkm*IFaf*(AF!S68*(1-S$2)-AF!$D68*(1-$D$2))+blpkmrtf*IFrtf*(RTF!S68*(1-S$4)-RTF!$D68*(1-$D$4)))*IF(WT="WTA",longWTA,longWTP))</f>
        <v>-1.8784941043925265</v>
      </c>
      <c r="T68" s="90">
        <f>(1/UIpct)*((blpkm*IFaf*(AF!T68*T$2-AF!$D68*$D$2)+blpkmrtf*IFrtf*(RTF!T68*T$4-RTF!$D68*$D$4))*IF(WT="WTA",shortWTA,shortWTP)+(blpkm*IFaf*(AF!T68*(1-T$2)-AF!$D68*(1-$D$2))+blpkmrtf*IFrtf*(RTF!T68*(1-T$4)-RTF!$D68*(1-$D$4)))*IF(WT="WTA",longWTA,longWTP))</f>
        <v>0.78272657459334749</v>
      </c>
      <c r="U68" s="90">
        <f>(1/UIpct)*((blpkm*IFaf*(AF!U68*U$2-AF!$D68*$D$2)+blpkmrtf*IFrtf*(RTF!U68*U$4-RTF!$D68*$D$4))*IF(WT="WTA",shortWTA,shortWTP)+(blpkm*IFaf*(AF!U68*(1-U$2)-AF!$D68*(1-$D$2))+blpkmrtf*IFrtf*(RTF!U68*(1-U$4)-RTF!$D68*(1-$D$4)))*IF(WT="WTA",longWTA,longWTP))</f>
        <v>1.6576882989331914</v>
      </c>
      <c r="V68" s="90">
        <f>(1/UIpct)*((blpkm*IFaf*(AF!V68*V$2-AF!$D68*$D$2)+blpkmrtf*IFrtf*(RTF!V68*V$4-RTF!$D68*$D$4))*IF(WT="WTA",shortWTA,shortWTP)+(blpkm*IFaf*(AF!V68*(1-V$2)-AF!$D68*(1-$D$2))+blpkmrtf*IFrtf*(RTF!V68*(1-V$4)-RTF!$D68*(1-$D$4)))*IF(WT="WTA",longWTA,longWTP))</f>
        <v>0</v>
      </c>
      <c r="W68" s="90">
        <f>(1/UIpct)*((blpkm*IFaf*(AF!W68*W$2-AF!$D68*$D$2)+blpkmrtf*IFrtf*(RTF!W68*W$4-RTF!$D68*$D$4))*IF(WT="WTA",shortWTA,shortWTP)+(blpkm*IFaf*(AF!W68*(1-W$2)-AF!$D68*(1-$D$2))+blpkmrtf*IFrtf*(RTF!W68*(1-W$4)-RTF!$D68*(1-$D$4)))*IF(WT="WTA",longWTA,longWTP))</f>
        <v>-0.69872691351516514</v>
      </c>
      <c r="X68" s="90">
        <f>(1/UIpct)*((blpkm*IFaf*(AF!X68*X$2-AF!$D68*$D$2)+blpkmrtf*IFrtf*(RTF!X68*X$4-RTF!$D68*$D$4))*IF(WT="WTA",shortWTA,shortWTP)+(blpkm*IFaf*(AF!X68*(1-X$2)-AF!$D68*(1-$D$2))+blpkmrtf*IFrtf*(RTF!X68*(1-X$4)-RTF!$D68*(1-$D$4)))*IF(WT="WTA",longWTA,longWTP))</f>
        <v>-1.3221096337669964</v>
      </c>
      <c r="Y68" s="90">
        <f>(1/UIpct)*((blpkm*IFaf*(AF!Y68*Y$2-AF!$D68*$D$2)+blpkmrtf*IFrtf*(RTF!Y68*Y$4-RTF!$D68*$D$4))*IF(WT="WTA",shortWTA,shortWTP)+(blpkm*IFaf*(AF!Y68*(1-Y$2)-AF!$D68*(1-$D$2))+blpkmrtf*IFrtf*(RTF!Y68*(1-Y$4)-RTF!$D68*(1-$D$4)))*IF(WT="WTA",longWTA,longWTP))</f>
        <v>-1.8784941043925265</v>
      </c>
      <c r="Z68" s="90">
        <f>(1/UIpct)*((blpkm*IFaf*(AF!Z68*Z$2-AF!$D68*$D$2)+blpkmrtf*IFrtf*(RTF!Z68*Z$4-RTF!$D68*$D$4))*IF(WT="WTA",shortWTA,shortWTP)+(blpkm*IFaf*(AF!Z68*(1-Z$2)-AF!$D68*(1-$D$2))+blpkmrtf*IFrtf*(RTF!Z68*(1-Z$4)-RTF!$D68*(1-$D$4)))*IF(WT="WTA",longWTA,longWTP))</f>
        <v>0.78272657459334749</v>
      </c>
      <c r="AA68" s="90">
        <f>(1/UIpct)*((blpkm*IFaf*(AF!AA68*AA$2-AF!$D68*$D$2)+blpkmrtf*IFrtf*(RTF!AA68*AA$4-RTF!$D68*$D$4))*IF(WT="WTA",shortWTA,shortWTP)+(blpkm*IFaf*(AF!AA68*(1-AA$2)-AF!$D68*(1-$D$2))+blpkmrtf*IFrtf*(RTF!AA68*(1-AA$4)-RTF!$D68*(1-$D$4)))*IF(WT="WTA",longWTA,longWTP))</f>
        <v>1.6576882989331914</v>
      </c>
      <c r="AB68" s="90">
        <f>(1/UIpct)*((blpkm*IFaf*(AF!AB68*AB$2-AF!$D68*$D$2)+blpkmrtf*IFrtf*(RTF!AB68*AB$4-RTF!$D68*$D$4))*IF(WT="WTA",shortWTA,shortWTP)+(blpkm*IFaf*(AF!AB68*(1-AB$2)-AF!$D68*(1-$D$2))+blpkmrtf*IFrtf*(RTF!AB68*(1-AB$4)-RTF!$D68*(1-$D$4)))*IF(WT="WTA",longWTA,longWTP))</f>
        <v>0</v>
      </c>
      <c r="AC68" s="90">
        <f>(1/UIpct)*((blpkm*IFaf*(AF!AC68*AC$2-AF!$D68*$D$2)+blpkmrtf*IFrtf*(RTF!AC68*AC$4-RTF!$D68*$D$4))*IF(WT="WTA",shortWTA,shortWTP)+(blpkm*IFaf*(AF!AC68*(1-AC$2)-AF!$D68*(1-$D$2))+blpkmrtf*IFrtf*(RTF!AC68*(1-AC$4)-RTF!$D68*(1-$D$4)))*IF(WT="WTA",longWTA,longWTP))</f>
        <v>-0.69872691351516514</v>
      </c>
      <c r="AD68" s="90">
        <f>(1/UIpct)*((blpkm*IFaf*(AF!AD68*AD$2-AF!$D68*$D$2)+blpkmrtf*IFrtf*(RTF!AD68*AD$4-RTF!$D68*$D$4))*IF(WT="WTA",shortWTA,shortWTP)+(blpkm*IFaf*(AF!AD68*(1-AD$2)-AF!$D68*(1-$D$2))+blpkmrtf*IFrtf*(RTF!AD68*(1-AD$4)-RTF!$D68*(1-$D$4)))*IF(WT="WTA",longWTA,longWTP))</f>
        <v>-1.3221096337669964</v>
      </c>
      <c r="AE68" s="90">
        <f>(1/UIpct)*((blpkm*IFaf*(AF!AE68*AE$2-AF!$D68*$D$2)+blpkmrtf*IFrtf*(RTF!AE68*AE$4-RTF!$D68*$D$4))*IF(WT="WTA",shortWTA,shortWTP)+(blpkm*IFaf*(AF!AE68*(1-AE$2)-AF!$D68*(1-$D$2))+blpkmrtf*IFrtf*(RTF!AE68*(1-AE$4)-RTF!$D68*(1-$D$4)))*IF(WT="WTA",longWTA,longWTP))</f>
        <v>-1.8784941043925265</v>
      </c>
      <c r="AF68" s="90">
        <f>(1/UIpct)*((blpkm*IFaf*(AF!AF68*AF$2-AF!$D68*$D$2)+blpkmrtf*IFrtf*(RTF!AF68*AF$4-RTF!$D68*$D$4))*IF(WT="WTA",shortWTA,shortWTP)+(blpkm*IFaf*(AF!AF68*(1-AF$2)-AF!$D68*(1-$D$2))+blpkmrtf*IFrtf*(RTF!AF68*(1-AF$4)-RTF!$D68*(1-$D$4)))*IF(WT="WTA",longWTA,longWTP))</f>
        <v>0.78272657459334749</v>
      </c>
      <c r="AG68" s="90">
        <f>(1/UIpct)*((blpkm*IFaf*(AF!AG68*AG$2-AF!$D68*$D$2)+blpkmrtf*IFrtf*(RTF!AG68*AG$4-RTF!$D68*$D$4))*IF(WT="WTA",shortWTA,shortWTP)+(blpkm*IFaf*(AF!AG68*(1-AG$2)-AF!$D68*(1-$D$2))+blpkmrtf*IFrtf*(RTF!AG68*(1-AG$4)-RTF!$D68*(1-$D$4)))*IF(WT="WTA",longWTA,longWTP))</f>
        <v>1.6576882989331914</v>
      </c>
      <c r="AH68" s="90">
        <f>(1/UIpct)*((blpkm*IFaf*(AF!AH68*AH$2-AF!$D68*$D$2)+blpkmrtf*IFrtf*(RTF!AH68*AH$4-RTF!$D68*$D$4))*IF(WT="WTA",shortWTA,shortWTP)+(blpkm*IFaf*(AF!AH68*(1-AH$2)-AF!$D68*(1-$D$2))+blpkmrtf*IFrtf*(RTF!AH68*(1-AH$4)-RTF!$D68*(1-$D$4)))*IF(WT="WTA",longWTA,longWTP))</f>
        <v>0</v>
      </c>
      <c r="AI68" s="90">
        <f>(1/UIpct)*((blpkm*IFaf*(AF!AI68*AI$2-AF!$D68*$D$2)+blpkmrtf*IFrtf*(RTF!AI68*AI$4-RTF!$D68*$D$4))*IF(WT="WTA",shortWTA,shortWTP)+(blpkm*IFaf*(AF!AI68*(1-AI$2)-AF!$D68*(1-$D$2))+blpkmrtf*IFrtf*(RTF!AI68*(1-AI$4)-RTF!$D68*(1-$D$4)))*IF(WT="WTA",longWTA,longWTP))</f>
        <v>-0.69872691351516514</v>
      </c>
      <c r="AJ68" s="90">
        <f>(1/UIpct)*((blpkm*IFaf*(AF!AJ68*AJ$2-AF!$D68*$D$2)+blpkmrtf*IFrtf*(RTF!AJ68*AJ$4-RTF!$D68*$D$4))*IF(WT="WTA",shortWTA,shortWTP)+(blpkm*IFaf*(AF!AJ68*(1-AJ$2)-AF!$D68*(1-$D$2))+blpkmrtf*IFrtf*(RTF!AJ68*(1-AJ$4)-RTF!$D68*(1-$D$4)))*IF(WT="WTA",longWTA,longWTP))</f>
        <v>-1.3221096337669964</v>
      </c>
      <c r="AK68" s="90">
        <f>(1/UIpct)*((blpkm*IFaf*(AF!AK68*AK$2-AF!$D68*$D$2)+blpkmrtf*IFrtf*(RTF!AK68*AK$4-RTF!$D68*$D$4))*IF(WT="WTA",shortWTA,shortWTP)+(blpkm*IFaf*(AF!AK68*(1-AK$2)-AF!$D68*(1-$D$2))+blpkmrtf*IFrtf*(RTF!AK68*(1-AK$4)-RTF!$D68*(1-$D$4)))*IF(WT="WTA",longWTA,longWTP))</f>
        <v>-1.8784941043925265</v>
      </c>
      <c r="AL68" s="90">
        <f>(1/UIpct)*((blpkm*IFaf*(AF!AL68*AL$2-AF!$D68*$D$2)+blpkmrtf*IFrtf*(RTF!AL68*AL$4-RTF!$D68*$D$4))*IF(WT="WTA",shortWTA,shortWTP)+(blpkm*IFaf*(AF!AL68*(1-AL$2)-AF!$D68*(1-$D$2))+blpkmrtf*IFrtf*(RTF!AL68*(1-AL$4)-RTF!$D68*(1-$D$4)))*IF(WT="WTA",longWTA,longWTP))</f>
        <v>0.78272657459334749</v>
      </c>
      <c r="AM68" s="90">
        <f>(1/UIpct)*((blpkm*IFaf*(AF!AM68*AM$2-AF!$D68*$D$2)+blpkmrtf*IFrtf*(RTF!AM68*AM$4-RTF!$D68*$D$4))*IF(WT="WTA",shortWTA,shortWTP)+(blpkm*IFaf*(AF!AM68*(1-AM$2)-AF!$D68*(1-$D$2))+blpkmrtf*IFrtf*(RTF!AM68*(1-AM$4)-RTF!$D68*(1-$D$4)))*IF(WT="WTA",longWTA,longWTP))</f>
        <v>1.6576882989331914</v>
      </c>
      <c r="AN68" s="90">
        <f>(1/UIpct)*((blpkm*IFaf*(AF!AN68*AN$2-AF!$D68*$D$2)+blpkmrtf*IFrtf*(RTF!AN68*AN$4-RTF!$D68*$D$4))*IF(WT="WTA",shortWTA,shortWTP)+(blpkm*IFaf*(AF!AN68*(1-AN$2)-AF!$D68*(1-$D$2))+blpkmrtf*IFrtf*(RTF!AN68*(1-AN$4)-RTF!$D68*(1-$D$4)))*IF(WT="WTA",longWTA,longWTP))</f>
        <v>0</v>
      </c>
      <c r="AO68" s="90">
        <f>(1/UIpct)*((blpkm*IFaf*(AF!AO68*AO$2-AF!$D68*$D$2)+blpkmrtf*IFrtf*(RTF!AO68*AO$4-RTF!$D68*$D$4))*IF(WT="WTA",shortWTA,shortWTP)+(blpkm*IFaf*(AF!AO68*(1-AO$2)-AF!$D68*(1-$D$2))+blpkmrtf*IFrtf*(RTF!AO68*(1-AO$4)-RTF!$D68*(1-$D$4)))*IF(WT="WTA",longWTA,longWTP))</f>
        <v>-0.69872691351516514</v>
      </c>
      <c r="AP68" s="90">
        <f>(1/UIpct)*((blpkm*IFaf*(AF!AP68*AP$2-AF!$D68*$D$2)+blpkmrtf*IFrtf*(RTF!AP68*AP$4-RTF!$D68*$D$4))*IF(WT="WTA",shortWTA,shortWTP)+(blpkm*IFaf*(AF!AP68*(1-AP$2)-AF!$D68*(1-$D$2))+blpkmrtf*IFrtf*(RTF!AP68*(1-AP$4)-RTF!$D68*(1-$D$4)))*IF(WT="WTA",longWTA,longWTP))</f>
        <v>-1.3221096337669964</v>
      </c>
      <c r="AQ68" s="90">
        <f>(1/UIpct)*((blpkm*IFaf*(AF!AQ68*AQ$2-AF!$D68*$D$2)+blpkmrtf*IFrtf*(RTF!AQ68*AQ$4-RTF!$D68*$D$4))*IF(WT="WTA",shortWTA,shortWTP)+(blpkm*IFaf*(AF!AQ68*(1-AQ$2)-AF!$D68*(1-$D$2))+blpkmrtf*IFrtf*(RTF!AQ68*(1-AQ$4)-RTF!$D68*(1-$D$4)))*IF(WT="WTA",longWTA,longWTP))</f>
        <v>-1.8784941043925265</v>
      </c>
      <c r="AR68" s="90">
        <f>(1/UIpct)*((blpkm*IFaf*(AF!AR68*AR$2-AF!$D68*$D$2)+blpkmrtf*IFrtf*(RTF!AR68*AR$4-RTF!$D68*$D$4))*IF(WT="WTA",shortWTA,shortWTP)+(blpkm*IFaf*(AF!AR68*(1-AR$2)-AF!$D68*(1-$D$2))+blpkmrtf*IFrtf*(RTF!AR68*(1-AR$4)-RTF!$D68*(1-$D$4)))*IF(WT="WTA",longWTA,longWTP))</f>
        <v>0.78272657459334749</v>
      </c>
      <c r="AS68" s="90">
        <f>(1/UIpct)*((blpkm*IFaf*(AF!AS68*AS$2-AF!$D68*$D$2)+blpkmrtf*IFrtf*(RTF!AS68*AS$4-RTF!$D68*$D$4))*IF(WT="WTA",shortWTA,shortWTP)+(blpkm*IFaf*(AF!AS68*(1-AS$2)-AF!$D68*(1-$D$2))+blpkmrtf*IFrtf*(RTF!AS68*(1-AS$4)-RTF!$D68*(1-$D$4)))*IF(WT="WTA",longWTA,longWTP))</f>
        <v>1.6576882989331914</v>
      </c>
      <c r="AT68" s="90">
        <f>(1/UIpct)*((blpkm*IFaf*(AF!AT68*AT$2-AF!$D68*$D$2)+blpkmrtf*IFrtf*(RTF!AT68*AT$4-RTF!$D68*$D$4))*IF(WT="WTA",shortWTA,shortWTP)+(blpkm*IFaf*(AF!AT68*(1-AT$2)-AF!$D68*(1-$D$2))+blpkmrtf*IFrtf*(RTF!AT68*(1-AT$4)-RTF!$D68*(1-$D$4)))*IF(WT="WTA",longWTA,longWTP))</f>
        <v>0</v>
      </c>
      <c r="AU68" s="91" t="s">
        <v>78</v>
      </c>
      <c r="AV68" s="91"/>
      <c r="AW68" s="91"/>
    </row>
    <row r="69" spans="1:49" x14ac:dyDescent="0.25">
      <c r="A69" s="91">
        <f>social_cost!A69</f>
        <v>1800</v>
      </c>
      <c r="B69" s="94">
        <f>social_cost!B69</f>
        <v>32.305725253842681</v>
      </c>
      <c r="C69" s="95">
        <f>social_cost!C69</f>
        <v>2470.4999999999995</v>
      </c>
      <c r="D69" s="90">
        <f>(1/UIpct)*((blpkm*IFaf*(AF!D69*D$2-AF!$D69*$D$2)+blpkmrtf*IFrtf*(RTF!D69*D$4-RTF!$D69*$D$4))*IF(WT="WTA",shortWTA,shortWTP)+(blpkm*IFaf*(AF!D69*(1-D$2)-AF!$D69*(1-$D$2))+blpkmrtf*IFrtf*(RTF!D69*(1-D$4)-RTF!$D69*(1-$D$4)))*IF(WT="WTA",longWTA,longWTP))</f>
        <v>0</v>
      </c>
      <c r="E69" s="90">
        <f>(1/UIpct)*((blpkm*IFaf*(AF!E69*E$2-AF!$D69*$D$2)+blpkmrtf*IFrtf*(RTF!E69*E$4-RTF!$D69*$D$4))*IF(WT="WTA",shortWTA,shortWTP)+(blpkm*IFaf*(AF!E69*(1-E$2)-AF!$D69*(1-$D$2))+blpkmrtf*IFrtf*(RTF!E69*(1-E$4)-RTF!$D69*(1-$D$4)))*IF(WT="WTA",longWTA,longWTP))</f>
        <v>-0.69872691351516514</v>
      </c>
      <c r="F69" s="90">
        <f>(1/UIpct)*((blpkm*IFaf*(AF!F69*F$2-AF!$D69*$D$2)+blpkmrtf*IFrtf*(RTF!F69*F$4-RTF!$D69*$D$4))*IF(WT="WTA",shortWTA,shortWTP)+(blpkm*IFaf*(AF!F69*(1-F$2)-AF!$D69*(1-$D$2))+blpkmrtf*IFrtf*(RTF!F69*(1-F$4)-RTF!$D69*(1-$D$4)))*IF(WT="WTA",longWTA,longWTP))</f>
        <v>-1.3221096337669964</v>
      </c>
      <c r="G69" s="90">
        <f>(1/UIpct)*((blpkm*IFaf*(AF!G69*G$2-AF!$D69*$D$2)+blpkmrtf*IFrtf*(RTF!G69*G$4-RTF!$D69*$D$4))*IF(WT="WTA",shortWTA,shortWTP)+(blpkm*IFaf*(AF!G69*(1-G$2)-AF!$D69*(1-$D$2))+blpkmrtf*IFrtf*(RTF!G69*(1-G$4)-RTF!$D69*(1-$D$4)))*IF(WT="WTA",longWTA,longWTP))</f>
        <v>-1.8784941043925265</v>
      </c>
      <c r="H69" s="90">
        <f>(1/UIpct)*((blpkm*IFaf*(AF!H69*H$2-AF!$D69*$D$2)+blpkmrtf*IFrtf*(RTF!H69*H$4-RTF!$D69*$D$4))*IF(WT="WTA",shortWTA,shortWTP)+(blpkm*IFaf*(AF!H69*(1-H$2)-AF!$D69*(1-$D$2))+blpkmrtf*IFrtf*(RTF!H69*(1-H$4)-RTF!$D69*(1-$D$4)))*IF(WT="WTA",longWTA,longWTP))</f>
        <v>0.78272657459334749</v>
      </c>
      <c r="I69" s="90">
        <f>(1/UIpct)*((blpkm*IFaf*(AF!I69*I$2-AF!$D69*$D$2)+blpkmrtf*IFrtf*(RTF!I69*I$4-RTF!$D69*$D$4))*IF(WT="WTA",shortWTA,shortWTP)+(blpkm*IFaf*(AF!I69*(1-I$2)-AF!$D69*(1-$D$2))+blpkmrtf*IFrtf*(RTF!I69*(1-I$4)-RTF!$D69*(1-$D$4)))*IF(WT="WTA",longWTA,longWTP))</f>
        <v>1.6576882989331914</v>
      </c>
      <c r="J69" s="90">
        <f>(1/UIpct)*((blpkm*IFaf*(AF!J69*J$2-AF!$D69*$D$2)+blpkmrtf*IFrtf*(RTF!J69*J$4-RTF!$D69*$D$4))*IF(WT="WTA",shortWTA,shortWTP)+(blpkm*IFaf*(AF!J69*(1-J$2)-AF!$D69*(1-$D$2))+blpkmrtf*IFrtf*(RTF!J69*(1-J$4)-RTF!$D69*(1-$D$4)))*IF(WT="WTA",longWTA,longWTP))</f>
        <v>2.6312202719180493</v>
      </c>
      <c r="K69" s="90">
        <f>(1/UIpct)*((blpkm*IFaf*(AF!K69*K$2-AF!$D69*$D$2)+blpkmrtf*IFrtf*(RTF!K69*K$4-RTF!$D69*$D$4))*IF(WT="WTA",shortWTA,shortWTP)+(blpkm*IFaf*(AF!K69*(1-K$2)-AF!$D69*(1-$D$2))+blpkmrtf*IFrtf*(RTF!K69*(1-K$4)-RTF!$D69*(1-$D$4)))*IF(WT="WTA",longWTA,longWTP))</f>
        <v>-0.69872691351516514</v>
      </c>
      <c r="L69" s="90">
        <f>(1/UIpct)*((blpkm*IFaf*(AF!L69*L$2-AF!$D69*$D$2)+blpkmrtf*IFrtf*(RTF!L69*L$4-RTF!$D69*$D$4))*IF(WT="WTA",shortWTA,shortWTP)+(blpkm*IFaf*(AF!L69*(1-L$2)-AF!$D69*(1-$D$2))+blpkmrtf*IFrtf*(RTF!L69*(1-L$4)-RTF!$D69*(1-$D$4)))*IF(WT="WTA",longWTA,longWTP))</f>
        <v>-1.3221096337669964</v>
      </c>
      <c r="M69" s="90">
        <f>(1/UIpct)*((blpkm*IFaf*(AF!M69*M$2-AF!$D69*$D$2)+blpkmrtf*IFrtf*(RTF!M69*M$4-RTF!$D69*$D$4))*IF(WT="WTA",shortWTA,shortWTP)+(blpkm*IFaf*(AF!M69*(1-M$2)-AF!$D69*(1-$D$2))+blpkmrtf*IFrtf*(RTF!M69*(1-M$4)-RTF!$D69*(1-$D$4)))*IF(WT="WTA",longWTA,longWTP))</f>
        <v>-1.8784941043925265</v>
      </c>
      <c r="N69" s="90">
        <f>(1/UIpct)*((blpkm*IFaf*(AF!N69*N$2-AF!$D69*$D$2)+blpkmrtf*IFrtf*(RTF!N69*N$4-RTF!$D69*$D$4))*IF(WT="WTA",shortWTA,shortWTP)+(blpkm*IFaf*(AF!N69*(1-N$2)-AF!$D69*(1-$D$2))+blpkmrtf*IFrtf*(RTF!N69*(1-N$4)-RTF!$D69*(1-$D$4)))*IF(WT="WTA",longWTA,longWTP))</f>
        <v>0.78272657459334749</v>
      </c>
      <c r="O69" s="90">
        <f>(1/UIpct)*((blpkm*IFaf*(AF!O69*O$2-AF!$D69*$D$2)+blpkmrtf*IFrtf*(RTF!O69*O$4-RTF!$D69*$D$4))*IF(WT="WTA",shortWTA,shortWTP)+(blpkm*IFaf*(AF!O69*(1-O$2)-AF!$D69*(1-$D$2))+blpkmrtf*IFrtf*(RTF!O69*(1-O$4)-RTF!$D69*(1-$D$4)))*IF(WT="WTA",longWTA,longWTP))</f>
        <v>1.6576882989331914</v>
      </c>
      <c r="P69" s="90">
        <f>(1/UIpct)*((blpkm*IFaf*(AF!P69*P$2-AF!$D69*$D$2)+blpkmrtf*IFrtf*(RTF!P69*P$4-RTF!$D69*$D$4))*IF(WT="WTA",shortWTA,shortWTP)+(blpkm*IFaf*(AF!P69*(1-P$2)-AF!$D69*(1-$D$2))+blpkmrtf*IFrtf*(RTF!P69*(1-P$4)-RTF!$D69*(1-$D$4)))*IF(WT="WTA",longWTA,longWTP))</f>
        <v>0</v>
      </c>
      <c r="Q69" s="90">
        <f>(1/UIpct)*((blpkm*IFaf*(AF!Q69*Q$2-AF!$D69*$D$2)+blpkmrtf*IFrtf*(RTF!Q69*Q$4-RTF!$D69*$D$4))*IF(WT="WTA",shortWTA,shortWTP)+(blpkm*IFaf*(AF!Q69*(1-Q$2)-AF!$D69*(1-$D$2))+blpkmrtf*IFrtf*(RTF!Q69*(1-Q$4)-RTF!$D69*(1-$D$4)))*IF(WT="WTA",longWTA,longWTP))</f>
        <v>-0.69872691351516514</v>
      </c>
      <c r="R69" s="90">
        <f>(1/UIpct)*((blpkm*IFaf*(AF!R69*R$2-AF!$D69*$D$2)+blpkmrtf*IFrtf*(RTF!R69*R$4-RTF!$D69*$D$4))*IF(WT="WTA",shortWTA,shortWTP)+(blpkm*IFaf*(AF!R69*(1-R$2)-AF!$D69*(1-$D$2))+blpkmrtf*IFrtf*(RTF!R69*(1-R$4)-RTF!$D69*(1-$D$4)))*IF(WT="WTA",longWTA,longWTP))</f>
        <v>-1.3221096337669964</v>
      </c>
      <c r="S69" s="90">
        <f>(1/UIpct)*((blpkm*IFaf*(AF!S69*S$2-AF!$D69*$D$2)+blpkmrtf*IFrtf*(RTF!S69*S$4-RTF!$D69*$D$4))*IF(WT="WTA",shortWTA,shortWTP)+(blpkm*IFaf*(AF!S69*(1-S$2)-AF!$D69*(1-$D$2))+blpkmrtf*IFrtf*(RTF!S69*(1-S$4)-RTF!$D69*(1-$D$4)))*IF(WT="WTA",longWTA,longWTP))</f>
        <v>-1.8784941043925265</v>
      </c>
      <c r="T69" s="90">
        <f>(1/UIpct)*((blpkm*IFaf*(AF!T69*T$2-AF!$D69*$D$2)+blpkmrtf*IFrtf*(RTF!T69*T$4-RTF!$D69*$D$4))*IF(WT="WTA",shortWTA,shortWTP)+(blpkm*IFaf*(AF!T69*(1-T$2)-AF!$D69*(1-$D$2))+blpkmrtf*IFrtf*(RTF!T69*(1-T$4)-RTF!$D69*(1-$D$4)))*IF(WT="WTA",longWTA,longWTP))</f>
        <v>0.78272657459334749</v>
      </c>
      <c r="U69" s="90">
        <f>(1/UIpct)*((blpkm*IFaf*(AF!U69*U$2-AF!$D69*$D$2)+blpkmrtf*IFrtf*(RTF!U69*U$4-RTF!$D69*$D$4))*IF(WT="WTA",shortWTA,shortWTP)+(blpkm*IFaf*(AF!U69*(1-U$2)-AF!$D69*(1-$D$2))+blpkmrtf*IFrtf*(RTF!U69*(1-U$4)-RTF!$D69*(1-$D$4)))*IF(WT="WTA",longWTA,longWTP))</f>
        <v>1.6576882989331914</v>
      </c>
      <c r="V69" s="90">
        <f>(1/UIpct)*((blpkm*IFaf*(AF!V69*V$2-AF!$D69*$D$2)+blpkmrtf*IFrtf*(RTF!V69*V$4-RTF!$D69*$D$4))*IF(WT="WTA",shortWTA,shortWTP)+(blpkm*IFaf*(AF!V69*(1-V$2)-AF!$D69*(1-$D$2))+blpkmrtf*IFrtf*(RTF!V69*(1-V$4)-RTF!$D69*(1-$D$4)))*IF(WT="WTA",longWTA,longWTP))</f>
        <v>0</v>
      </c>
      <c r="W69" s="90">
        <f>(1/UIpct)*((blpkm*IFaf*(AF!W69*W$2-AF!$D69*$D$2)+blpkmrtf*IFrtf*(RTF!W69*W$4-RTF!$D69*$D$4))*IF(WT="WTA",shortWTA,shortWTP)+(blpkm*IFaf*(AF!W69*(1-W$2)-AF!$D69*(1-$D$2))+blpkmrtf*IFrtf*(RTF!W69*(1-W$4)-RTF!$D69*(1-$D$4)))*IF(WT="WTA",longWTA,longWTP))</f>
        <v>-0.69872691351516514</v>
      </c>
      <c r="X69" s="90">
        <f>(1/UIpct)*((blpkm*IFaf*(AF!X69*X$2-AF!$D69*$D$2)+blpkmrtf*IFrtf*(RTF!X69*X$4-RTF!$D69*$D$4))*IF(WT="WTA",shortWTA,shortWTP)+(blpkm*IFaf*(AF!X69*(1-X$2)-AF!$D69*(1-$D$2))+blpkmrtf*IFrtf*(RTF!X69*(1-X$4)-RTF!$D69*(1-$D$4)))*IF(WT="WTA",longWTA,longWTP))</f>
        <v>-1.3221096337669964</v>
      </c>
      <c r="Y69" s="90">
        <f>(1/UIpct)*((blpkm*IFaf*(AF!Y69*Y$2-AF!$D69*$D$2)+blpkmrtf*IFrtf*(RTF!Y69*Y$4-RTF!$D69*$D$4))*IF(WT="WTA",shortWTA,shortWTP)+(blpkm*IFaf*(AF!Y69*(1-Y$2)-AF!$D69*(1-$D$2))+blpkmrtf*IFrtf*(RTF!Y69*(1-Y$4)-RTF!$D69*(1-$D$4)))*IF(WT="WTA",longWTA,longWTP))</f>
        <v>-1.8784941043925265</v>
      </c>
      <c r="Z69" s="90">
        <f>(1/UIpct)*((blpkm*IFaf*(AF!Z69*Z$2-AF!$D69*$D$2)+blpkmrtf*IFrtf*(RTF!Z69*Z$4-RTF!$D69*$D$4))*IF(WT="WTA",shortWTA,shortWTP)+(blpkm*IFaf*(AF!Z69*(1-Z$2)-AF!$D69*(1-$D$2))+blpkmrtf*IFrtf*(RTF!Z69*(1-Z$4)-RTF!$D69*(1-$D$4)))*IF(WT="WTA",longWTA,longWTP))</f>
        <v>0.78272657459334749</v>
      </c>
      <c r="AA69" s="90">
        <f>(1/UIpct)*((blpkm*IFaf*(AF!AA69*AA$2-AF!$D69*$D$2)+blpkmrtf*IFrtf*(RTF!AA69*AA$4-RTF!$D69*$D$4))*IF(WT="WTA",shortWTA,shortWTP)+(blpkm*IFaf*(AF!AA69*(1-AA$2)-AF!$D69*(1-$D$2))+blpkmrtf*IFrtf*(RTF!AA69*(1-AA$4)-RTF!$D69*(1-$D$4)))*IF(WT="WTA",longWTA,longWTP))</f>
        <v>1.6576882989331914</v>
      </c>
      <c r="AB69" s="90">
        <f>(1/UIpct)*((blpkm*IFaf*(AF!AB69*AB$2-AF!$D69*$D$2)+blpkmrtf*IFrtf*(RTF!AB69*AB$4-RTF!$D69*$D$4))*IF(WT="WTA",shortWTA,shortWTP)+(blpkm*IFaf*(AF!AB69*(1-AB$2)-AF!$D69*(1-$D$2))+blpkmrtf*IFrtf*(RTF!AB69*(1-AB$4)-RTF!$D69*(1-$D$4)))*IF(WT="WTA",longWTA,longWTP))</f>
        <v>0</v>
      </c>
      <c r="AC69" s="90">
        <f>(1/UIpct)*((blpkm*IFaf*(AF!AC69*AC$2-AF!$D69*$D$2)+blpkmrtf*IFrtf*(RTF!AC69*AC$4-RTF!$D69*$D$4))*IF(WT="WTA",shortWTA,shortWTP)+(blpkm*IFaf*(AF!AC69*(1-AC$2)-AF!$D69*(1-$D$2))+blpkmrtf*IFrtf*(RTF!AC69*(1-AC$4)-RTF!$D69*(1-$D$4)))*IF(WT="WTA",longWTA,longWTP))</f>
        <v>-0.69872691351516514</v>
      </c>
      <c r="AD69" s="90">
        <f>(1/UIpct)*((blpkm*IFaf*(AF!AD69*AD$2-AF!$D69*$D$2)+blpkmrtf*IFrtf*(RTF!AD69*AD$4-RTF!$D69*$D$4))*IF(WT="WTA",shortWTA,shortWTP)+(blpkm*IFaf*(AF!AD69*(1-AD$2)-AF!$D69*(1-$D$2))+blpkmrtf*IFrtf*(RTF!AD69*(1-AD$4)-RTF!$D69*(1-$D$4)))*IF(WT="WTA",longWTA,longWTP))</f>
        <v>-1.3221096337669964</v>
      </c>
      <c r="AE69" s="90">
        <f>(1/UIpct)*((blpkm*IFaf*(AF!AE69*AE$2-AF!$D69*$D$2)+blpkmrtf*IFrtf*(RTF!AE69*AE$4-RTF!$D69*$D$4))*IF(WT="WTA",shortWTA,shortWTP)+(blpkm*IFaf*(AF!AE69*(1-AE$2)-AF!$D69*(1-$D$2))+blpkmrtf*IFrtf*(RTF!AE69*(1-AE$4)-RTF!$D69*(1-$D$4)))*IF(WT="WTA",longWTA,longWTP))</f>
        <v>-1.8784941043925265</v>
      </c>
      <c r="AF69" s="90">
        <f>(1/UIpct)*((blpkm*IFaf*(AF!AF69*AF$2-AF!$D69*$D$2)+blpkmrtf*IFrtf*(RTF!AF69*AF$4-RTF!$D69*$D$4))*IF(WT="WTA",shortWTA,shortWTP)+(blpkm*IFaf*(AF!AF69*(1-AF$2)-AF!$D69*(1-$D$2))+blpkmrtf*IFrtf*(RTF!AF69*(1-AF$4)-RTF!$D69*(1-$D$4)))*IF(WT="WTA",longWTA,longWTP))</f>
        <v>0.78272657459334749</v>
      </c>
      <c r="AG69" s="90">
        <f>(1/UIpct)*((blpkm*IFaf*(AF!AG69*AG$2-AF!$D69*$D$2)+blpkmrtf*IFrtf*(RTF!AG69*AG$4-RTF!$D69*$D$4))*IF(WT="WTA",shortWTA,shortWTP)+(blpkm*IFaf*(AF!AG69*(1-AG$2)-AF!$D69*(1-$D$2))+blpkmrtf*IFrtf*(RTF!AG69*(1-AG$4)-RTF!$D69*(1-$D$4)))*IF(WT="WTA",longWTA,longWTP))</f>
        <v>1.6576882989331914</v>
      </c>
      <c r="AH69" s="90">
        <f>(1/UIpct)*((blpkm*IFaf*(AF!AH69*AH$2-AF!$D69*$D$2)+blpkmrtf*IFrtf*(RTF!AH69*AH$4-RTF!$D69*$D$4))*IF(WT="WTA",shortWTA,shortWTP)+(blpkm*IFaf*(AF!AH69*(1-AH$2)-AF!$D69*(1-$D$2))+blpkmrtf*IFrtf*(RTF!AH69*(1-AH$4)-RTF!$D69*(1-$D$4)))*IF(WT="WTA",longWTA,longWTP))</f>
        <v>0</v>
      </c>
      <c r="AI69" s="90">
        <f>(1/UIpct)*((blpkm*IFaf*(AF!AI69*AI$2-AF!$D69*$D$2)+blpkmrtf*IFrtf*(RTF!AI69*AI$4-RTF!$D69*$D$4))*IF(WT="WTA",shortWTA,shortWTP)+(blpkm*IFaf*(AF!AI69*(1-AI$2)-AF!$D69*(1-$D$2))+blpkmrtf*IFrtf*(RTF!AI69*(1-AI$4)-RTF!$D69*(1-$D$4)))*IF(WT="WTA",longWTA,longWTP))</f>
        <v>-0.69872691351516514</v>
      </c>
      <c r="AJ69" s="90">
        <f>(1/UIpct)*((blpkm*IFaf*(AF!AJ69*AJ$2-AF!$D69*$D$2)+blpkmrtf*IFrtf*(RTF!AJ69*AJ$4-RTF!$D69*$D$4))*IF(WT="WTA",shortWTA,shortWTP)+(blpkm*IFaf*(AF!AJ69*(1-AJ$2)-AF!$D69*(1-$D$2))+blpkmrtf*IFrtf*(RTF!AJ69*(1-AJ$4)-RTF!$D69*(1-$D$4)))*IF(WT="WTA",longWTA,longWTP))</f>
        <v>-1.3221096337669964</v>
      </c>
      <c r="AK69" s="90">
        <f>(1/UIpct)*((blpkm*IFaf*(AF!AK69*AK$2-AF!$D69*$D$2)+blpkmrtf*IFrtf*(RTF!AK69*AK$4-RTF!$D69*$D$4))*IF(WT="WTA",shortWTA,shortWTP)+(blpkm*IFaf*(AF!AK69*(1-AK$2)-AF!$D69*(1-$D$2))+blpkmrtf*IFrtf*(RTF!AK69*(1-AK$4)-RTF!$D69*(1-$D$4)))*IF(WT="WTA",longWTA,longWTP))</f>
        <v>-1.8784941043925265</v>
      </c>
      <c r="AL69" s="90">
        <f>(1/UIpct)*((blpkm*IFaf*(AF!AL69*AL$2-AF!$D69*$D$2)+blpkmrtf*IFrtf*(RTF!AL69*AL$4-RTF!$D69*$D$4))*IF(WT="WTA",shortWTA,shortWTP)+(blpkm*IFaf*(AF!AL69*(1-AL$2)-AF!$D69*(1-$D$2))+blpkmrtf*IFrtf*(RTF!AL69*(1-AL$4)-RTF!$D69*(1-$D$4)))*IF(WT="WTA",longWTA,longWTP))</f>
        <v>0.78272657459334749</v>
      </c>
      <c r="AM69" s="90">
        <f>(1/UIpct)*((blpkm*IFaf*(AF!AM69*AM$2-AF!$D69*$D$2)+blpkmrtf*IFrtf*(RTF!AM69*AM$4-RTF!$D69*$D$4))*IF(WT="WTA",shortWTA,shortWTP)+(blpkm*IFaf*(AF!AM69*(1-AM$2)-AF!$D69*(1-$D$2))+blpkmrtf*IFrtf*(RTF!AM69*(1-AM$4)-RTF!$D69*(1-$D$4)))*IF(WT="WTA",longWTA,longWTP))</f>
        <v>1.6576882989331914</v>
      </c>
      <c r="AN69" s="90">
        <f>(1/UIpct)*((blpkm*IFaf*(AF!AN69*AN$2-AF!$D69*$D$2)+blpkmrtf*IFrtf*(RTF!AN69*AN$4-RTF!$D69*$D$4))*IF(WT="WTA",shortWTA,shortWTP)+(blpkm*IFaf*(AF!AN69*(1-AN$2)-AF!$D69*(1-$D$2))+blpkmrtf*IFrtf*(RTF!AN69*(1-AN$4)-RTF!$D69*(1-$D$4)))*IF(WT="WTA",longWTA,longWTP))</f>
        <v>0</v>
      </c>
      <c r="AO69" s="90">
        <f>(1/UIpct)*((blpkm*IFaf*(AF!AO69*AO$2-AF!$D69*$D$2)+blpkmrtf*IFrtf*(RTF!AO69*AO$4-RTF!$D69*$D$4))*IF(WT="WTA",shortWTA,shortWTP)+(blpkm*IFaf*(AF!AO69*(1-AO$2)-AF!$D69*(1-$D$2))+blpkmrtf*IFrtf*(RTF!AO69*(1-AO$4)-RTF!$D69*(1-$D$4)))*IF(WT="WTA",longWTA,longWTP))</f>
        <v>-0.69872691351516514</v>
      </c>
      <c r="AP69" s="90">
        <f>(1/UIpct)*((blpkm*IFaf*(AF!AP69*AP$2-AF!$D69*$D$2)+blpkmrtf*IFrtf*(RTF!AP69*AP$4-RTF!$D69*$D$4))*IF(WT="WTA",shortWTA,shortWTP)+(blpkm*IFaf*(AF!AP69*(1-AP$2)-AF!$D69*(1-$D$2))+blpkmrtf*IFrtf*(RTF!AP69*(1-AP$4)-RTF!$D69*(1-$D$4)))*IF(WT="WTA",longWTA,longWTP))</f>
        <v>-1.3221096337669964</v>
      </c>
      <c r="AQ69" s="90">
        <f>(1/UIpct)*((blpkm*IFaf*(AF!AQ69*AQ$2-AF!$D69*$D$2)+blpkmrtf*IFrtf*(RTF!AQ69*AQ$4-RTF!$D69*$D$4))*IF(WT="WTA",shortWTA,shortWTP)+(blpkm*IFaf*(AF!AQ69*(1-AQ$2)-AF!$D69*(1-$D$2))+blpkmrtf*IFrtf*(RTF!AQ69*(1-AQ$4)-RTF!$D69*(1-$D$4)))*IF(WT="WTA",longWTA,longWTP))</f>
        <v>-1.8784941043925265</v>
      </c>
      <c r="AR69" s="90">
        <f>(1/UIpct)*((blpkm*IFaf*(AF!AR69*AR$2-AF!$D69*$D$2)+blpkmrtf*IFrtf*(RTF!AR69*AR$4-RTF!$D69*$D$4))*IF(WT="WTA",shortWTA,shortWTP)+(blpkm*IFaf*(AF!AR69*(1-AR$2)-AF!$D69*(1-$D$2))+blpkmrtf*IFrtf*(RTF!AR69*(1-AR$4)-RTF!$D69*(1-$D$4)))*IF(WT="WTA",longWTA,longWTP))</f>
        <v>0.78272657459334749</v>
      </c>
      <c r="AS69" s="90">
        <f>(1/UIpct)*((blpkm*IFaf*(AF!AS69*AS$2-AF!$D69*$D$2)+blpkmrtf*IFrtf*(RTF!AS69*AS$4-RTF!$D69*$D$4))*IF(WT="WTA",shortWTA,shortWTP)+(blpkm*IFaf*(AF!AS69*(1-AS$2)-AF!$D69*(1-$D$2))+blpkmrtf*IFrtf*(RTF!AS69*(1-AS$4)-RTF!$D69*(1-$D$4)))*IF(WT="WTA",longWTA,longWTP))</f>
        <v>1.6576882989331914</v>
      </c>
      <c r="AT69" s="90">
        <f>(1/UIpct)*((blpkm*IFaf*(AF!AT69*AT$2-AF!$D69*$D$2)+blpkmrtf*IFrtf*(RTF!AT69*AT$4-RTF!$D69*$D$4))*IF(WT="WTA",shortWTA,shortWTP)+(blpkm*IFaf*(AF!AT69*(1-AT$2)-AF!$D69*(1-$D$2))+blpkmrtf*IFrtf*(RTF!AT69*(1-AT$4)-RTF!$D69*(1-$D$4)))*IF(WT="WTA",longWTA,longWTP))</f>
        <v>0</v>
      </c>
      <c r="AU69" s="91" t="s">
        <v>78</v>
      </c>
      <c r="AV69" s="91"/>
      <c r="AW69" s="91"/>
    </row>
    <row r="70" spans="1:49" x14ac:dyDescent="0.25">
      <c r="A70" s="91">
        <f>social_cost!A70</f>
        <v>2100</v>
      </c>
      <c r="B70" s="94">
        <f>social_cost!B70</f>
        <v>16.47282740436281</v>
      </c>
      <c r="C70" s="95">
        <f>social_cost!C70</f>
        <v>3362.625</v>
      </c>
      <c r="D70" s="90">
        <f>(1/UIpct)*((blpkm*IFaf*(AF!D70*D$2-AF!$D70*$D$2)+blpkmrtf*IFrtf*(RTF!D70*D$4-RTF!$D70*$D$4))*IF(WT="WTA",shortWTA,shortWTP)+(blpkm*IFaf*(AF!D70*(1-D$2)-AF!$D70*(1-$D$2))+blpkmrtf*IFrtf*(RTF!D70*(1-D$4)-RTF!$D70*(1-$D$4)))*IF(WT="WTA",longWTA,longWTP))</f>
        <v>0</v>
      </c>
      <c r="E70" s="90">
        <f>(1/UIpct)*((blpkm*IFaf*(AF!E70*E$2-AF!$D70*$D$2)+blpkmrtf*IFrtf*(RTF!E70*E$4-RTF!$D70*$D$4))*IF(WT="WTA",shortWTA,shortWTP)+(blpkm*IFaf*(AF!E70*(1-E$2)-AF!$D70*(1-$D$2))+blpkmrtf*IFrtf*(RTF!E70*(1-E$4)-RTF!$D70*(1-$D$4)))*IF(WT="WTA",longWTA,longWTP))</f>
        <v>-0.69872691351516514</v>
      </c>
      <c r="F70" s="90">
        <f>(1/UIpct)*((blpkm*IFaf*(AF!F70*F$2-AF!$D70*$D$2)+blpkmrtf*IFrtf*(RTF!F70*F$4-RTF!$D70*$D$4))*IF(WT="WTA",shortWTA,shortWTP)+(blpkm*IFaf*(AF!F70*(1-F$2)-AF!$D70*(1-$D$2))+blpkmrtf*IFrtf*(RTF!F70*(1-F$4)-RTF!$D70*(1-$D$4)))*IF(WT="WTA",longWTA,longWTP))</f>
        <v>-1.3221096337669964</v>
      </c>
      <c r="G70" s="90">
        <f>(1/UIpct)*((blpkm*IFaf*(AF!G70*G$2-AF!$D70*$D$2)+blpkmrtf*IFrtf*(RTF!G70*G$4-RTF!$D70*$D$4))*IF(WT="WTA",shortWTA,shortWTP)+(blpkm*IFaf*(AF!G70*(1-G$2)-AF!$D70*(1-$D$2))+blpkmrtf*IFrtf*(RTF!G70*(1-G$4)-RTF!$D70*(1-$D$4)))*IF(WT="WTA",longWTA,longWTP))</f>
        <v>-1.8784941043925265</v>
      </c>
      <c r="H70" s="90">
        <f>(1/UIpct)*((blpkm*IFaf*(AF!H70*H$2-AF!$D70*$D$2)+blpkmrtf*IFrtf*(RTF!H70*H$4-RTF!$D70*$D$4))*IF(WT="WTA",shortWTA,shortWTP)+(blpkm*IFaf*(AF!H70*(1-H$2)-AF!$D70*(1-$D$2))+blpkmrtf*IFrtf*(RTF!H70*(1-H$4)-RTF!$D70*(1-$D$4)))*IF(WT="WTA",longWTA,longWTP))</f>
        <v>0.78272657459334749</v>
      </c>
      <c r="I70" s="90">
        <f>(1/UIpct)*((blpkm*IFaf*(AF!I70*I$2-AF!$D70*$D$2)+blpkmrtf*IFrtf*(RTF!I70*I$4-RTF!$D70*$D$4))*IF(WT="WTA",shortWTA,shortWTP)+(blpkm*IFaf*(AF!I70*(1-I$2)-AF!$D70*(1-$D$2))+blpkmrtf*IFrtf*(RTF!I70*(1-I$4)-RTF!$D70*(1-$D$4)))*IF(WT="WTA",longWTA,longWTP))</f>
        <v>1.6576882989331914</v>
      </c>
      <c r="J70" s="90">
        <f>(1/UIpct)*((blpkm*IFaf*(AF!J70*J$2-AF!$D70*$D$2)+blpkmrtf*IFrtf*(RTF!J70*J$4-RTF!$D70*$D$4))*IF(WT="WTA",shortWTA,shortWTP)+(blpkm*IFaf*(AF!J70*(1-J$2)-AF!$D70*(1-$D$2))+blpkmrtf*IFrtf*(RTF!J70*(1-J$4)-RTF!$D70*(1-$D$4)))*IF(WT="WTA",longWTA,longWTP))</f>
        <v>2.6312202719180493</v>
      </c>
      <c r="K70" s="90">
        <f>(1/UIpct)*((blpkm*IFaf*(AF!K70*K$2-AF!$D70*$D$2)+blpkmrtf*IFrtf*(RTF!K70*K$4-RTF!$D70*$D$4))*IF(WT="WTA",shortWTA,shortWTP)+(blpkm*IFaf*(AF!K70*(1-K$2)-AF!$D70*(1-$D$2))+blpkmrtf*IFrtf*(RTF!K70*(1-K$4)-RTF!$D70*(1-$D$4)))*IF(WT="WTA",longWTA,longWTP))</f>
        <v>-0.69872691351516514</v>
      </c>
      <c r="L70" s="90">
        <f>(1/UIpct)*((blpkm*IFaf*(AF!L70*L$2-AF!$D70*$D$2)+blpkmrtf*IFrtf*(RTF!L70*L$4-RTF!$D70*$D$4))*IF(WT="WTA",shortWTA,shortWTP)+(blpkm*IFaf*(AF!L70*(1-L$2)-AF!$D70*(1-$D$2))+blpkmrtf*IFrtf*(RTF!L70*(1-L$4)-RTF!$D70*(1-$D$4)))*IF(WT="WTA",longWTA,longWTP))</f>
        <v>-1.3221096337669964</v>
      </c>
      <c r="M70" s="90">
        <f>(1/UIpct)*((blpkm*IFaf*(AF!M70*M$2-AF!$D70*$D$2)+blpkmrtf*IFrtf*(RTF!M70*M$4-RTF!$D70*$D$4))*IF(WT="WTA",shortWTA,shortWTP)+(blpkm*IFaf*(AF!M70*(1-M$2)-AF!$D70*(1-$D$2))+blpkmrtf*IFrtf*(RTF!M70*(1-M$4)-RTF!$D70*(1-$D$4)))*IF(WT="WTA",longWTA,longWTP))</f>
        <v>-1.8784941043925265</v>
      </c>
      <c r="N70" s="90">
        <f>(1/UIpct)*((blpkm*IFaf*(AF!N70*N$2-AF!$D70*$D$2)+blpkmrtf*IFrtf*(RTF!N70*N$4-RTF!$D70*$D$4))*IF(WT="WTA",shortWTA,shortWTP)+(blpkm*IFaf*(AF!N70*(1-N$2)-AF!$D70*(1-$D$2))+blpkmrtf*IFrtf*(RTF!N70*(1-N$4)-RTF!$D70*(1-$D$4)))*IF(WT="WTA",longWTA,longWTP))</f>
        <v>0.78272657459334749</v>
      </c>
      <c r="O70" s="90">
        <f>(1/UIpct)*((blpkm*IFaf*(AF!O70*O$2-AF!$D70*$D$2)+blpkmrtf*IFrtf*(RTF!O70*O$4-RTF!$D70*$D$4))*IF(WT="WTA",shortWTA,shortWTP)+(blpkm*IFaf*(AF!O70*(1-O$2)-AF!$D70*(1-$D$2))+blpkmrtf*IFrtf*(RTF!O70*(1-O$4)-RTF!$D70*(1-$D$4)))*IF(WT="WTA",longWTA,longWTP))</f>
        <v>1.6576882989331914</v>
      </c>
      <c r="P70" s="90">
        <f>(1/UIpct)*((blpkm*IFaf*(AF!P70*P$2-AF!$D70*$D$2)+blpkmrtf*IFrtf*(RTF!P70*P$4-RTF!$D70*$D$4))*IF(WT="WTA",shortWTA,shortWTP)+(blpkm*IFaf*(AF!P70*(1-P$2)-AF!$D70*(1-$D$2))+blpkmrtf*IFrtf*(RTF!P70*(1-P$4)-RTF!$D70*(1-$D$4)))*IF(WT="WTA",longWTA,longWTP))</f>
        <v>0</v>
      </c>
      <c r="Q70" s="90">
        <f>(1/UIpct)*((blpkm*IFaf*(AF!Q70*Q$2-AF!$D70*$D$2)+blpkmrtf*IFrtf*(RTF!Q70*Q$4-RTF!$D70*$D$4))*IF(WT="WTA",shortWTA,shortWTP)+(blpkm*IFaf*(AF!Q70*(1-Q$2)-AF!$D70*(1-$D$2))+blpkmrtf*IFrtf*(RTF!Q70*(1-Q$4)-RTF!$D70*(1-$D$4)))*IF(WT="WTA",longWTA,longWTP))</f>
        <v>-0.69872691351516514</v>
      </c>
      <c r="R70" s="90">
        <f>(1/UIpct)*((blpkm*IFaf*(AF!R70*R$2-AF!$D70*$D$2)+blpkmrtf*IFrtf*(RTF!R70*R$4-RTF!$D70*$D$4))*IF(WT="WTA",shortWTA,shortWTP)+(blpkm*IFaf*(AF!R70*(1-R$2)-AF!$D70*(1-$D$2))+blpkmrtf*IFrtf*(RTF!R70*(1-R$4)-RTF!$D70*(1-$D$4)))*IF(WT="WTA",longWTA,longWTP))</f>
        <v>-1.3221096337669964</v>
      </c>
      <c r="S70" s="90">
        <f>(1/UIpct)*((blpkm*IFaf*(AF!S70*S$2-AF!$D70*$D$2)+blpkmrtf*IFrtf*(RTF!S70*S$4-RTF!$D70*$D$4))*IF(WT="WTA",shortWTA,shortWTP)+(blpkm*IFaf*(AF!S70*(1-S$2)-AF!$D70*(1-$D$2))+blpkmrtf*IFrtf*(RTF!S70*(1-S$4)-RTF!$D70*(1-$D$4)))*IF(WT="WTA",longWTA,longWTP))</f>
        <v>-1.8784941043925265</v>
      </c>
      <c r="T70" s="90">
        <f>(1/UIpct)*((blpkm*IFaf*(AF!T70*T$2-AF!$D70*$D$2)+blpkmrtf*IFrtf*(RTF!T70*T$4-RTF!$D70*$D$4))*IF(WT="WTA",shortWTA,shortWTP)+(blpkm*IFaf*(AF!T70*(1-T$2)-AF!$D70*(1-$D$2))+blpkmrtf*IFrtf*(RTF!T70*(1-T$4)-RTF!$D70*(1-$D$4)))*IF(WT="WTA",longWTA,longWTP))</f>
        <v>0.78272657459334749</v>
      </c>
      <c r="U70" s="90">
        <f>(1/UIpct)*((blpkm*IFaf*(AF!U70*U$2-AF!$D70*$D$2)+blpkmrtf*IFrtf*(RTF!U70*U$4-RTF!$D70*$D$4))*IF(WT="WTA",shortWTA,shortWTP)+(blpkm*IFaf*(AF!U70*(1-U$2)-AF!$D70*(1-$D$2))+blpkmrtf*IFrtf*(RTF!U70*(1-U$4)-RTF!$D70*(1-$D$4)))*IF(WT="WTA",longWTA,longWTP))</f>
        <v>1.6576882989331914</v>
      </c>
      <c r="V70" s="90">
        <f>(1/UIpct)*((blpkm*IFaf*(AF!V70*V$2-AF!$D70*$D$2)+blpkmrtf*IFrtf*(RTF!V70*V$4-RTF!$D70*$D$4))*IF(WT="WTA",shortWTA,shortWTP)+(blpkm*IFaf*(AF!V70*(1-V$2)-AF!$D70*(1-$D$2))+blpkmrtf*IFrtf*(RTF!V70*(1-V$4)-RTF!$D70*(1-$D$4)))*IF(WT="WTA",longWTA,longWTP))</f>
        <v>0</v>
      </c>
      <c r="W70" s="90">
        <f>(1/UIpct)*((blpkm*IFaf*(AF!W70*W$2-AF!$D70*$D$2)+blpkmrtf*IFrtf*(RTF!W70*W$4-RTF!$D70*$D$4))*IF(WT="WTA",shortWTA,shortWTP)+(blpkm*IFaf*(AF!W70*(1-W$2)-AF!$D70*(1-$D$2))+blpkmrtf*IFrtf*(RTF!W70*(1-W$4)-RTF!$D70*(1-$D$4)))*IF(WT="WTA",longWTA,longWTP))</f>
        <v>-0.69872691351516514</v>
      </c>
      <c r="X70" s="90">
        <f>(1/UIpct)*((blpkm*IFaf*(AF!X70*X$2-AF!$D70*$D$2)+blpkmrtf*IFrtf*(RTF!X70*X$4-RTF!$D70*$D$4))*IF(WT="WTA",shortWTA,shortWTP)+(blpkm*IFaf*(AF!X70*(1-X$2)-AF!$D70*(1-$D$2))+blpkmrtf*IFrtf*(RTF!X70*(1-X$4)-RTF!$D70*(1-$D$4)))*IF(WT="WTA",longWTA,longWTP))</f>
        <v>-1.3221096337669964</v>
      </c>
      <c r="Y70" s="90">
        <f>(1/UIpct)*((blpkm*IFaf*(AF!Y70*Y$2-AF!$D70*$D$2)+blpkmrtf*IFrtf*(RTF!Y70*Y$4-RTF!$D70*$D$4))*IF(WT="WTA",shortWTA,shortWTP)+(blpkm*IFaf*(AF!Y70*(1-Y$2)-AF!$D70*(1-$D$2))+blpkmrtf*IFrtf*(RTF!Y70*(1-Y$4)-RTF!$D70*(1-$D$4)))*IF(WT="WTA",longWTA,longWTP))</f>
        <v>-1.8784941043925265</v>
      </c>
      <c r="Z70" s="90">
        <f>(1/UIpct)*((blpkm*IFaf*(AF!Z70*Z$2-AF!$D70*$D$2)+blpkmrtf*IFrtf*(RTF!Z70*Z$4-RTF!$D70*$D$4))*IF(WT="WTA",shortWTA,shortWTP)+(blpkm*IFaf*(AF!Z70*(1-Z$2)-AF!$D70*(1-$D$2))+blpkmrtf*IFrtf*(RTF!Z70*(1-Z$4)-RTF!$D70*(1-$D$4)))*IF(WT="WTA",longWTA,longWTP))</f>
        <v>0.78272657459334749</v>
      </c>
      <c r="AA70" s="90">
        <f>(1/UIpct)*((blpkm*IFaf*(AF!AA70*AA$2-AF!$D70*$D$2)+blpkmrtf*IFrtf*(RTF!AA70*AA$4-RTF!$D70*$D$4))*IF(WT="WTA",shortWTA,shortWTP)+(blpkm*IFaf*(AF!AA70*(1-AA$2)-AF!$D70*(1-$D$2))+blpkmrtf*IFrtf*(RTF!AA70*(1-AA$4)-RTF!$D70*(1-$D$4)))*IF(WT="WTA",longWTA,longWTP))</f>
        <v>1.6576882989331914</v>
      </c>
      <c r="AB70" s="90">
        <f>(1/UIpct)*((blpkm*IFaf*(AF!AB70*AB$2-AF!$D70*$D$2)+blpkmrtf*IFrtf*(RTF!AB70*AB$4-RTF!$D70*$D$4))*IF(WT="WTA",shortWTA,shortWTP)+(blpkm*IFaf*(AF!AB70*(1-AB$2)-AF!$D70*(1-$D$2))+blpkmrtf*IFrtf*(RTF!AB70*(1-AB$4)-RTF!$D70*(1-$D$4)))*IF(WT="WTA",longWTA,longWTP))</f>
        <v>0</v>
      </c>
      <c r="AC70" s="90">
        <f>(1/UIpct)*((blpkm*IFaf*(AF!AC70*AC$2-AF!$D70*$D$2)+blpkmrtf*IFrtf*(RTF!AC70*AC$4-RTF!$D70*$D$4))*IF(WT="WTA",shortWTA,shortWTP)+(blpkm*IFaf*(AF!AC70*(1-AC$2)-AF!$D70*(1-$D$2))+blpkmrtf*IFrtf*(RTF!AC70*(1-AC$4)-RTF!$D70*(1-$D$4)))*IF(WT="WTA",longWTA,longWTP))</f>
        <v>-0.69872691351516514</v>
      </c>
      <c r="AD70" s="90">
        <f>(1/UIpct)*((blpkm*IFaf*(AF!AD70*AD$2-AF!$D70*$D$2)+blpkmrtf*IFrtf*(RTF!AD70*AD$4-RTF!$D70*$D$4))*IF(WT="WTA",shortWTA,shortWTP)+(blpkm*IFaf*(AF!AD70*(1-AD$2)-AF!$D70*(1-$D$2))+blpkmrtf*IFrtf*(RTF!AD70*(1-AD$4)-RTF!$D70*(1-$D$4)))*IF(WT="WTA",longWTA,longWTP))</f>
        <v>-1.3221096337669964</v>
      </c>
      <c r="AE70" s="90">
        <f>(1/UIpct)*((blpkm*IFaf*(AF!AE70*AE$2-AF!$D70*$D$2)+blpkmrtf*IFrtf*(RTF!AE70*AE$4-RTF!$D70*$D$4))*IF(WT="WTA",shortWTA,shortWTP)+(blpkm*IFaf*(AF!AE70*(1-AE$2)-AF!$D70*(1-$D$2))+blpkmrtf*IFrtf*(RTF!AE70*(1-AE$4)-RTF!$D70*(1-$D$4)))*IF(WT="WTA",longWTA,longWTP))</f>
        <v>-1.8784941043925265</v>
      </c>
      <c r="AF70" s="90">
        <f>(1/UIpct)*((blpkm*IFaf*(AF!AF70*AF$2-AF!$D70*$D$2)+blpkmrtf*IFrtf*(RTF!AF70*AF$4-RTF!$D70*$D$4))*IF(WT="WTA",shortWTA,shortWTP)+(blpkm*IFaf*(AF!AF70*(1-AF$2)-AF!$D70*(1-$D$2))+blpkmrtf*IFrtf*(RTF!AF70*(1-AF$4)-RTF!$D70*(1-$D$4)))*IF(WT="WTA",longWTA,longWTP))</f>
        <v>0.78272657459334749</v>
      </c>
      <c r="AG70" s="90">
        <f>(1/UIpct)*((blpkm*IFaf*(AF!AG70*AG$2-AF!$D70*$D$2)+blpkmrtf*IFrtf*(RTF!AG70*AG$4-RTF!$D70*$D$4))*IF(WT="WTA",shortWTA,shortWTP)+(blpkm*IFaf*(AF!AG70*(1-AG$2)-AF!$D70*(1-$D$2))+blpkmrtf*IFrtf*(RTF!AG70*(1-AG$4)-RTF!$D70*(1-$D$4)))*IF(WT="WTA",longWTA,longWTP))</f>
        <v>1.6576882989331914</v>
      </c>
      <c r="AH70" s="90">
        <f>(1/UIpct)*((blpkm*IFaf*(AF!AH70*AH$2-AF!$D70*$D$2)+blpkmrtf*IFrtf*(RTF!AH70*AH$4-RTF!$D70*$D$4))*IF(WT="WTA",shortWTA,shortWTP)+(blpkm*IFaf*(AF!AH70*(1-AH$2)-AF!$D70*(1-$D$2))+blpkmrtf*IFrtf*(RTF!AH70*(1-AH$4)-RTF!$D70*(1-$D$4)))*IF(WT="WTA",longWTA,longWTP))</f>
        <v>0</v>
      </c>
      <c r="AI70" s="90">
        <f>(1/UIpct)*((blpkm*IFaf*(AF!AI70*AI$2-AF!$D70*$D$2)+blpkmrtf*IFrtf*(RTF!AI70*AI$4-RTF!$D70*$D$4))*IF(WT="WTA",shortWTA,shortWTP)+(blpkm*IFaf*(AF!AI70*(1-AI$2)-AF!$D70*(1-$D$2))+blpkmrtf*IFrtf*(RTF!AI70*(1-AI$4)-RTF!$D70*(1-$D$4)))*IF(WT="WTA",longWTA,longWTP))</f>
        <v>-0.69872691351516514</v>
      </c>
      <c r="AJ70" s="90">
        <f>(1/UIpct)*((blpkm*IFaf*(AF!AJ70*AJ$2-AF!$D70*$D$2)+blpkmrtf*IFrtf*(RTF!AJ70*AJ$4-RTF!$D70*$D$4))*IF(WT="WTA",shortWTA,shortWTP)+(blpkm*IFaf*(AF!AJ70*(1-AJ$2)-AF!$D70*(1-$D$2))+blpkmrtf*IFrtf*(RTF!AJ70*(1-AJ$4)-RTF!$D70*(1-$D$4)))*IF(WT="WTA",longWTA,longWTP))</f>
        <v>-1.3221096337669964</v>
      </c>
      <c r="AK70" s="90">
        <f>(1/UIpct)*((blpkm*IFaf*(AF!AK70*AK$2-AF!$D70*$D$2)+blpkmrtf*IFrtf*(RTF!AK70*AK$4-RTF!$D70*$D$4))*IF(WT="WTA",shortWTA,shortWTP)+(blpkm*IFaf*(AF!AK70*(1-AK$2)-AF!$D70*(1-$D$2))+blpkmrtf*IFrtf*(RTF!AK70*(1-AK$4)-RTF!$D70*(1-$D$4)))*IF(WT="WTA",longWTA,longWTP))</f>
        <v>-1.8784941043925265</v>
      </c>
      <c r="AL70" s="90">
        <f>(1/UIpct)*((blpkm*IFaf*(AF!AL70*AL$2-AF!$D70*$D$2)+blpkmrtf*IFrtf*(RTF!AL70*AL$4-RTF!$D70*$D$4))*IF(WT="WTA",shortWTA,shortWTP)+(blpkm*IFaf*(AF!AL70*(1-AL$2)-AF!$D70*(1-$D$2))+blpkmrtf*IFrtf*(RTF!AL70*(1-AL$4)-RTF!$D70*(1-$D$4)))*IF(WT="WTA",longWTA,longWTP))</f>
        <v>0.78272657459334749</v>
      </c>
      <c r="AM70" s="90">
        <f>(1/UIpct)*((blpkm*IFaf*(AF!AM70*AM$2-AF!$D70*$D$2)+blpkmrtf*IFrtf*(RTF!AM70*AM$4-RTF!$D70*$D$4))*IF(WT="WTA",shortWTA,shortWTP)+(blpkm*IFaf*(AF!AM70*(1-AM$2)-AF!$D70*(1-$D$2))+blpkmrtf*IFrtf*(RTF!AM70*(1-AM$4)-RTF!$D70*(1-$D$4)))*IF(WT="WTA",longWTA,longWTP))</f>
        <v>1.6576882989331914</v>
      </c>
      <c r="AN70" s="90">
        <f>(1/UIpct)*((blpkm*IFaf*(AF!AN70*AN$2-AF!$D70*$D$2)+blpkmrtf*IFrtf*(RTF!AN70*AN$4-RTF!$D70*$D$4))*IF(WT="WTA",shortWTA,shortWTP)+(blpkm*IFaf*(AF!AN70*(1-AN$2)-AF!$D70*(1-$D$2))+blpkmrtf*IFrtf*(RTF!AN70*(1-AN$4)-RTF!$D70*(1-$D$4)))*IF(WT="WTA",longWTA,longWTP))</f>
        <v>0</v>
      </c>
      <c r="AO70" s="90">
        <f>(1/UIpct)*((blpkm*IFaf*(AF!AO70*AO$2-AF!$D70*$D$2)+blpkmrtf*IFrtf*(RTF!AO70*AO$4-RTF!$D70*$D$4))*IF(WT="WTA",shortWTA,shortWTP)+(blpkm*IFaf*(AF!AO70*(1-AO$2)-AF!$D70*(1-$D$2))+blpkmrtf*IFrtf*(RTF!AO70*(1-AO$4)-RTF!$D70*(1-$D$4)))*IF(WT="WTA",longWTA,longWTP))</f>
        <v>-0.69872691351516514</v>
      </c>
      <c r="AP70" s="90">
        <f>(1/UIpct)*((blpkm*IFaf*(AF!AP70*AP$2-AF!$D70*$D$2)+blpkmrtf*IFrtf*(RTF!AP70*AP$4-RTF!$D70*$D$4))*IF(WT="WTA",shortWTA,shortWTP)+(blpkm*IFaf*(AF!AP70*(1-AP$2)-AF!$D70*(1-$D$2))+blpkmrtf*IFrtf*(RTF!AP70*(1-AP$4)-RTF!$D70*(1-$D$4)))*IF(WT="WTA",longWTA,longWTP))</f>
        <v>-1.3221096337669964</v>
      </c>
      <c r="AQ70" s="90">
        <f>(1/UIpct)*((blpkm*IFaf*(AF!AQ70*AQ$2-AF!$D70*$D$2)+blpkmrtf*IFrtf*(RTF!AQ70*AQ$4-RTF!$D70*$D$4))*IF(WT="WTA",shortWTA,shortWTP)+(blpkm*IFaf*(AF!AQ70*(1-AQ$2)-AF!$D70*(1-$D$2))+blpkmrtf*IFrtf*(RTF!AQ70*(1-AQ$4)-RTF!$D70*(1-$D$4)))*IF(WT="WTA",longWTA,longWTP))</f>
        <v>-1.8784941043925265</v>
      </c>
      <c r="AR70" s="90">
        <f>(1/UIpct)*((blpkm*IFaf*(AF!AR70*AR$2-AF!$D70*$D$2)+blpkmrtf*IFrtf*(RTF!AR70*AR$4-RTF!$D70*$D$4))*IF(WT="WTA",shortWTA,shortWTP)+(blpkm*IFaf*(AF!AR70*(1-AR$2)-AF!$D70*(1-$D$2))+blpkmrtf*IFrtf*(RTF!AR70*(1-AR$4)-RTF!$D70*(1-$D$4)))*IF(WT="WTA",longWTA,longWTP))</f>
        <v>0.78272657459334749</v>
      </c>
      <c r="AS70" s="90">
        <f>(1/UIpct)*((blpkm*IFaf*(AF!AS70*AS$2-AF!$D70*$D$2)+blpkmrtf*IFrtf*(RTF!AS70*AS$4-RTF!$D70*$D$4))*IF(WT="WTA",shortWTA,shortWTP)+(blpkm*IFaf*(AF!AS70*(1-AS$2)-AF!$D70*(1-$D$2))+blpkmrtf*IFrtf*(RTF!AS70*(1-AS$4)-RTF!$D70*(1-$D$4)))*IF(WT="WTA",longWTA,longWTP))</f>
        <v>1.6576882989331914</v>
      </c>
      <c r="AT70" s="90">
        <f>(1/UIpct)*((blpkm*IFaf*(AF!AT70*AT$2-AF!$D70*$D$2)+blpkmrtf*IFrtf*(RTF!AT70*AT$4-RTF!$D70*$D$4))*IF(WT="WTA",shortWTA,shortWTP)+(blpkm*IFaf*(AF!AT70*(1-AT$2)-AF!$D70*(1-$D$2))+blpkmrtf*IFrtf*(RTF!AT70*(1-AT$4)-RTF!$D70*(1-$D$4)))*IF(WT="WTA",longWTA,longWTP))</f>
        <v>0</v>
      </c>
      <c r="AU70" s="91" t="s">
        <v>78</v>
      </c>
      <c r="AV70" s="91"/>
      <c r="AW70" s="91"/>
    </row>
    <row r="71" spans="1:49" x14ac:dyDescent="0.25">
      <c r="A71" s="91">
        <f>social_cost!A71</f>
        <v>2400</v>
      </c>
      <c r="B71" s="94">
        <f>social_cost!B71</f>
        <v>8.558145199645919</v>
      </c>
      <c r="C71" s="95">
        <f>social_cost!C71</f>
        <v>4392</v>
      </c>
      <c r="D71" s="90">
        <f>(1/UIpct)*((blpkm*IFaf*(AF!D71*D$2-AF!$D71*$D$2)+blpkmrtf*IFrtf*(RTF!D71*D$4-RTF!$D71*$D$4))*IF(WT="WTA",shortWTA,shortWTP)+(blpkm*IFaf*(AF!D71*(1-D$2)-AF!$D71*(1-$D$2))+blpkmrtf*IFrtf*(RTF!D71*(1-D$4)-RTF!$D71*(1-$D$4)))*IF(WT="WTA",longWTA,longWTP))</f>
        <v>0</v>
      </c>
      <c r="E71" s="90">
        <f>(1/UIpct)*((blpkm*IFaf*(AF!E71*E$2-AF!$D71*$D$2)+blpkmrtf*IFrtf*(RTF!E71*E$4-RTF!$D71*$D$4))*IF(WT="WTA",shortWTA,shortWTP)+(blpkm*IFaf*(AF!E71*(1-E$2)-AF!$D71*(1-$D$2))+blpkmrtf*IFrtf*(RTF!E71*(1-E$4)-RTF!$D71*(1-$D$4)))*IF(WT="WTA",longWTA,longWTP))</f>
        <v>-0.69872691351516514</v>
      </c>
      <c r="F71" s="90">
        <f>(1/UIpct)*((blpkm*IFaf*(AF!F71*F$2-AF!$D71*$D$2)+blpkmrtf*IFrtf*(RTF!F71*F$4-RTF!$D71*$D$4))*IF(WT="WTA",shortWTA,shortWTP)+(blpkm*IFaf*(AF!F71*(1-F$2)-AF!$D71*(1-$D$2))+blpkmrtf*IFrtf*(RTF!F71*(1-F$4)-RTF!$D71*(1-$D$4)))*IF(WT="WTA",longWTA,longWTP))</f>
        <v>-1.3221096337669964</v>
      </c>
      <c r="G71" s="90">
        <f>(1/UIpct)*((blpkm*IFaf*(AF!G71*G$2-AF!$D71*$D$2)+blpkmrtf*IFrtf*(RTF!G71*G$4-RTF!$D71*$D$4))*IF(WT="WTA",shortWTA,shortWTP)+(blpkm*IFaf*(AF!G71*(1-G$2)-AF!$D71*(1-$D$2))+blpkmrtf*IFrtf*(RTF!G71*(1-G$4)-RTF!$D71*(1-$D$4)))*IF(WT="WTA",longWTA,longWTP))</f>
        <v>-1.8784941043925265</v>
      </c>
      <c r="H71" s="90">
        <f>(1/UIpct)*((blpkm*IFaf*(AF!H71*H$2-AF!$D71*$D$2)+blpkmrtf*IFrtf*(RTF!H71*H$4-RTF!$D71*$D$4))*IF(WT="WTA",shortWTA,shortWTP)+(blpkm*IFaf*(AF!H71*(1-H$2)-AF!$D71*(1-$D$2))+blpkmrtf*IFrtf*(RTF!H71*(1-H$4)-RTF!$D71*(1-$D$4)))*IF(WT="WTA",longWTA,longWTP))</f>
        <v>0.78272657459334749</v>
      </c>
      <c r="I71" s="90">
        <f>(1/UIpct)*((blpkm*IFaf*(AF!I71*I$2-AF!$D71*$D$2)+blpkmrtf*IFrtf*(RTF!I71*I$4-RTF!$D71*$D$4))*IF(WT="WTA",shortWTA,shortWTP)+(blpkm*IFaf*(AF!I71*(1-I$2)-AF!$D71*(1-$D$2))+blpkmrtf*IFrtf*(RTF!I71*(1-I$4)-RTF!$D71*(1-$D$4)))*IF(WT="WTA",longWTA,longWTP))</f>
        <v>1.6576882989331914</v>
      </c>
      <c r="J71" s="90">
        <f>(1/UIpct)*((blpkm*IFaf*(AF!J71*J$2-AF!$D71*$D$2)+blpkmrtf*IFrtf*(RTF!J71*J$4-RTF!$D71*$D$4))*IF(WT="WTA",shortWTA,shortWTP)+(blpkm*IFaf*(AF!J71*(1-J$2)-AF!$D71*(1-$D$2))+blpkmrtf*IFrtf*(RTF!J71*(1-J$4)-RTF!$D71*(1-$D$4)))*IF(WT="WTA",longWTA,longWTP))</f>
        <v>2.6312202719180493</v>
      </c>
      <c r="K71" s="90">
        <f>(1/UIpct)*((blpkm*IFaf*(AF!K71*K$2-AF!$D71*$D$2)+blpkmrtf*IFrtf*(RTF!K71*K$4-RTF!$D71*$D$4))*IF(WT="WTA",shortWTA,shortWTP)+(blpkm*IFaf*(AF!K71*(1-K$2)-AF!$D71*(1-$D$2))+blpkmrtf*IFrtf*(RTF!K71*(1-K$4)-RTF!$D71*(1-$D$4)))*IF(WT="WTA",longWTA,longWTP))</f>
        <v>-0.69872691351516514</v>
      </c>
      <c r="L71" s="90">
        <f>(1/UIpct)*((blpkm*IFaf*(AF!L71*L$2-AF!$D71*$D$2)+blpkmrtf*IFrtf*(RTF!L71*L$4-RTF!$D71*$D$4))*IF(WT="WTA",shortWTA,shortWTP)+(blpkm*IFaf*(AF!L71*(1-L$2)-AF!$D71*(1-$D$2))+blpkmrtf*IFrtf*(RTF!L71*(1-L$4)-RTF!$D71*(1-$D$4)))*IF(WT="WTA",longWTA,longWTP))</f>
        <v>-1.3221096337669964</v>
      </c>
      <c r="M71" s="90">
        <f>(1/UIpct)*((blpkm*IFaf*(AF!M71*M$2-AF!$D71*$D$2)+blpkmrtf*IFrtf*(RTF!M71*M$4-RTF!$D71*$D$4))*IF(WT="WTA",shortWTA,shortWTP)+(blpkm*IFaf*(AF!M71*(1-M$2)-AF!$D71*(1-$D$2))+blpkmrtf*IFrtf*(RTF!M71*(1-M$4)-RTF!$D71*(1-$D$4)))*IF(WT="WTA",longWTA,longWTP))</f>
        <v>-1.8784941043925265</v>
      </c>
      <c r="N71" s="90">
        <f>(1/UIpct)*((blpkm*IFaf*(AF!N71*N$2-AF!$D71*$D$2)+blpkmrtf*IFrtf*(RTF!N71*N$4-RTF!$D71*$D$4))*IF(WT="WTA",shortWTA,shortWTP)+(blpkm*IFaf*(AF!N71*(1-N$2)-AF!$D71*(1-$D$2))+blpkmrtf*IFrtf*(RTF!N71*(1-N$4)-RTF!$D71*(1-$D$4)))*IF(WT="WTA",longWTA,longWTP))</f>
        <v>0.78272657459334749</v>
      </c>
      <c r="O71" s="90">
        <f>(1/UIpct)*((blpkm*IFaf*(AF!O71*O$2-AF!$D71*$D$2)+blpkmrtf*IFrtf*(RTF!O71*O$4-RTF!$D71*$D$4))*IF(WT="WTA",shortWTA,shortWTP)+(blpkm*IFaf*(AF!O71*(1-O$2)-AF!$D71*(1-$D$2))+blpkmrtf*IFrtf*(RTF!O71*(1-O$4)-RTF!$D71*(1-$D$4)))*IF(WT="WTA",longWTA,longWTP))</f>
        <v>1.6576882989331914</v>
      </c>
      <c r="P71" s="90">
        <f>(1/UIpct)*((blpkm*IFaf*(AF!P71*P$2-AF!$D71*$D$2)+blpkmrtf*IFrtf*(RTF!P71*P$4-RTF!$D71*$D$4))*IF(WT="WTA",shortWTA,shortWTP)+(blpkm*IFaf*(AF!P71*(1-P$2)-AF!$D71*(1-$D$2))+blpkmrtf*IFrtf*(RTF!P71*(1-P$4)-RTF!$D71*(1-$D$4)))*IF(WT="WTA",longWTA,longWTP))</f>
        <v>0</v>
      </c>
      <c r="Q71" s="90">
        <f>(1/UIpct)*((blpkm*IFaf*(AF!Q71*Q$2-AF!$D71*$D$2)+blpkmrtf*IFrtf*(RTF!Q71*Q$4-RTF!$D71*$D$4))*IF(WT="WTA",shortWTA,shortWTP)+(blpkm*IFaf*(AF!Q71*(1-Q$2)-AF!$D71*(1-$D$2))+blpkmrtf*IFrtf*(RTF!Q71*(1-Q$4)-RTF!$D71*(1-$D$4)))*IF(WT="WTA",longWTA,longWTP))</f>
        <v>-0.69872691351516514</v>
      </c>
      <c r="R71" s="90">
        <f>(1/UIpct)*((blpkm*IFaf*(AF!R71*R$2-AF!$D71*$D$2)+blpkmrtf*IFrtf*(RTF!R71*R$4-RTF!$D71*$D$4))*IF(WT="WTA",shortWTA,shortWTP)+(blpkm*IFaf*(AF!R71*(1-R$2)-AF!$D71*(1-$D$2))+blpkmrtf*IFrtf*(RTF!R71*(1-R$4)-RTF!$D71*(1-$D$4)))*IF(WT="WTA",longWTA,longWTP))</f>
        <v>-1.3221096337669964</v>
      </c>
      <c r="S71" s="90">
        <f>(1/UIpct)*((blpkm*IFaf*(AF!S71*S$2-AF!$D71*$D$2)+blpkmrtf*IFrtf*(RTF!S71*S$4-RTF!$D71*$D$4))*IF(WT="WTA",shortWTA,shortWTP)+(blpkm*IFaf*(AF!S71*(1-S$2)-AF!$D71*(1-$D$2))+blpkmrtf*IFrtf*(RTF!S71*(1-S$4)-RTF!$D71*(1-$D$4)))*IF(WT="WTA",longWTA,longWTP))</f>
        <v>-1.8784941043925265</v>
      </c>
      <c r="T71" s="90">
        <f>(1/UIpct)*((blpkm*IFaf*(AF!T71*T$2-AF!$D71*$D$2)+blpkmrtf*IFrtf*(RTF!T71*T$4-RTF!$D71*$D$4))*IF(WT="WTA",shortWTA,shortWTP)+(blpkm*IFaf*(AF!T71*(1-T$2)-AF!$D71*(1-$D$2))+blpkmrtf*IFrtf*(RTF!T71*(1-T$4)-RTF!$D71*(1-$D$4)))*IF(WT="WTA",longWTA,longWTP))</f>
        <v>0.78272657459334749</v>
      </c>
      <c r="U71" s="90">
        <f>(1/UIpct)*((blpkm*IFaf*(AF!U71*U$2-AF!$D71*$D$2)+blpkmrtf*IFrtf*(RTF!U71*U$4-RTF!$D71*$D$4))*IF(WT="WTA",shortWTA,shortWTP)+(blpkm*IFaf*(AF!U71*(1-U$2)-AF!$D71*(1-$D$2))+blpkmrtf*IFrtf*(RTF!U71*(1-U$4)-RTF!$D71*(1-$D$4)))*IF(WT="WTA",longWTA,longWTP))</f>
        <v>1.6576882989331914</v>
      </c>
      <c r="V71" s="90">
        <f>(1/UIpct)*((blpkm*IFaf*(AF!V71*V$2-AF!$D71*$D$2)+blpkmrtf*IFrtf*(RTF!V71*V$4-RTF!$D71*$D$4))*IF(WT="WTA",shortWTA,shortWTP)+(blpkm*IFaf*(AF!V71*(1-V$2)-AF!$D71*(1-$D$2))+blpkmrtf*IFrtf*(RTF!V71*(1-V$4)-RTF!$D71*(1-$D$4)))*IF(WT="WTA",longWTA,longWTP))</f>
        <v>0</v>
      </c>
      <c r="W71" s="90">
        <f>(1/UIpct)*((blpkm*IFaf*(AF!W71*W$2-AF!$D71*$D$2)+blpkmrtf*IFrtf*(RTF!W71*W$4-RTF!$D71*$D$4))*IF(WT="WTA",shortWTA,shortWTP)+(blpkm*IFaf*(AF!W71*(1-W$2)-AF!$D71*(1-$D$2))+blpkmrtf*IFrtf*(RTF!W71*(1-W$4)-RTF!$D71*(1-$D$4)))*IF(WT="WTA",longWTA,longWTP))</f>
        <v>-0.69872691351516514</v>
      </c>
      <c r="X71" s="90">
        <f>(1/UIpct)*((blpkm*IFaf*(AF!X71*X$2-AF!$D71*$D$2)+blpkmrtf*IFrtf*(RTF!X71*X$4-RTF!$D71*$D$4))*IF(WT="WTA",shortWTA,shortWTP)+(blpkm*IFaf*(AF!X71*(1-X$2)-AF!$D71*(1-$D$2))+blpkmrtf*IFrtf*(RTF!X71*(1-X$4)-RTF!$D71*(1-$D$4)))*IF(WT="WTA",longWTA,longWTP))</f>
        <v>-1.3221096337669964</v>
      </c>
      <c r="Y71" s="90">
        <f>(1/UIpct)*((blpkm*IFaf*(AF!Y71*Y$2-AF!$D71*$D$2)+blpkmrtf*IFrtf*(RTF!Y71*Y$4-RTF!$D71*$D$4))*IF(WT="WTA",shortWTA,shortWTP)+(blpkm*IFaf*(AF!Y71*(1-Y$2)-AF!$D71*(1-$D$2))+blpkmrtf*IFrtf*(RTF!Y71*(1-Y$4)-RTF!$D71*(1-$D$4)))*IF(WT="WTA",longWTA,longWTP))</f>
        <v>-1.8784941043925265</v>
      </c>
      <c r="Z71" s="90">
        <f>(1/UIpct)*((blpkm*IFaf*(AF!Z71*Z$2-AF!$D71*$D$2)+blpkmrtf*IFrtf*(RTF!Z71*Z$4-RTF!$D71*$D$4))*IF(WT="WTA",shortWTA,shortWTP)+(blpkm*IFaf*(AF!Z71*(1-Z$2)-AF!$D71*(1-$D$2))+blpkmrtf*IFrtf*(RTF!Z71*(1-Z$4)-RTF!$D71*(1-$D$4)))*IF(WT="WTA",longWTA,longWTP))</f>
        <v>0.78272657459334749</v>
      </c>
      <c r="AA71" s="90">
        <f>(1/UIpct)*((blpkm*IFaf*(AF!AA71*AA$2-AF!$D71*$D$2)+blpkmrtf*IFrtf*(RTF!AA71*AA$4-RTF!$D71*$D$4))*IF(WT="WTA",shortWTA,shortWTP)+(blpkm*IFaf*(AF!AA71*(1-AA$2)-AF!$D71*(1-$D$2))+blpkmrtf*IFrtf*(RTF!AA71*(1-AA$4)-RTF!$D71*(1-$D$4)))*IF(WT="WTA",longWTA,longWTP))</f>
        <v>1.6576882989331914</v>
      </c>
      <c r="AB71" s="90">
        <f>(1/UIpct)*((blpkm*IFaf*(AF!AB71*AB$2-AF!$D71*$D$2)+blpkmrtf*IFrtf*(RTF!AB71*AB$4-RTF!$D71*$D$4))*IF(WT="WTA",shortWTA,shortWTP)+(blpkm*IFaf*(AF!AB71*(1-AB$2)-AF!$D71*(1-$D$2))+blpkmrtf*IFrtf*(RTF!AB71*(1-AB$4)-RTF!$D71*(1-$D$4)))*IF(WT="WTA",longWTA,longWTP))</f>
        <v>0</v>
      </c>
      <c r="AC71" s="90">
        <f>(1/UIpct)*((blpkm*IFaf*(AF!AC71*AC$2-AF!$D71*$D$2)+blpkmrtf*IFrtf*(RTF!AC71*AC$4-RTF!$D71*$D$4))*IF(WT="WTA",shortWTA,shortWTP)+(blpkm*IFaf*(AF!AC71*(1-AC$2)-AF!$D71*(1-$D$2))+blpkmrtf*IFrtf*(RTF!AC71*(1-AC$4)-RTF!$D71*(1-$D$4)))*IF(WT="WTA",longWTA,longWTP))</f>
        <v>-0.69872691351516514</v>
      </c>
      <c r="AD71" s="90">
        <f>(1/UIpct)*((blpkm*IFaf*(AF!AD71*AD$2-AF!$D71*$D$2)+blpkmrtf*IFrtf*(RTF!AD71*AD$4-RTF!$D71*$D$4))*IF(WT="WTA",shortWTA,shortWTP)+(blpkm*IFaf*(AF!AD71*(1-AD$2)-AF!$D71*(1-$D$2))+blpkmrtf*IFrtf*(RTF!AD71*(1-AD$4)-RTF!$D71*(1-$D$4)))*IF(WT="WTA",longWTA,longWTP))</f>
        <v>-1.3221096337669964</v>
      </c>
      <c r="AE71" s="90">
        <f>(1/UIpct)*((blpkm*IFaf*(AF!AE71*AE$2-AF!$D71*$D$2)+blpkmrtf*IFrtf*(RTF!AE71*AE$4-RTF!$D71*$D$4))*IF(WT="WTA",shortWTA,shortWTP)+(blpkm*IFaf*(AF!AE71*(1-AE$2)-AF!$D71*(1-$D$2))+blpkmrtf*IFrtf*(RTF!AE71*(1-AE$4)-RTF!$D71*(1-$D$4)))*IF(WT="WTA",longWTA,longWTP))</f>
        <v>-1.8784941043925265</v>
      </c>
      <c r="AF71" s="90">
        <f>(1/UIpct)*((blpkm*IFaf*(AF!AF71*AF$2-AF!$D71*$D$2)+blpkmrtf*IFrtf*(RTF!AF71*AF$4-RTF!$D71*$D$4))*IF(WT="WTA",shortWTA,shortWTP)+(blpkm*IFaf*(AF!AF71*(1-AF$2)-AF!$D71*(1-$D$2))+blpkmrtf*IFrtf*(RTF!AF71*(1-AF$4)-RTF!$D71*(1-$D$4)))*IF(WT="WTA",longWTA,longWTP))</f>
        <v>0.78272657459334749</v>
      </c>
      <c r="AG71" s="90">
        <f>(1/UIpct)*((blpkm*IFaf*(AF!AG71*AG$2-AF!$D71*$D$2)+blpkmrtf*IFrtf*(RTF!AG71*AG$4-RTF!$D71*$D$4))*IF(WT="WTA",shortWTA,shortWTP)+(blpkm*IFaf*(AF!AG71*(1-AG$2)-AF!$D71*(1-$D$2))+blpkmrtf*IFrtf*(RTF!AG71*(1-AG$4)-RTF!$D71*(1-$D$4)))*IF(WT="WTA",longWTA,longWTP))</f>
        <v>1.6576882989331914</v>
      </c>
      <c r="AH71" s="90">
        <f>(1/UIpct)*((blpkm*IFaf*(AF!AH71*AH$2-AF!$D71*$D$2)+blpkmrtf*IFrtf*(RTF!AH71*AH$4-RTF!$D71*$D$4))*IF(WT="WTA",shortWTA,shortWTP)+(blpkm*IFaf*(AF!AH71*(1-AH$2)-AF!$D71*(1-$D$2))+blpkmrtf*IFrtf*(RTF!AH71*(1-AH$4)-RTF!$D71*(1-$D$4)))*IF(WT="WTA",longWTA,longWTP))</f>
        <v>0</v>
      </c>
      <c r="AI71" s="90">
        <f>(1/UIpct)*((blpkm*IFaf*(AF!AI71*AI$2-AF!$D71*$D$2)+blpkmrtf*IFrtf*(RTF!AI71*AI$4-RTF!$D71*$D$4))*IF(WT="WTA",shortWTA,shortWTP)+(blpkm*IFaf*(AF!AI71*(1-AI$2)-AF!$D71*(1-$D$2))+blpkmrtf*IFrtf*(RTF!AI71*(1-AI$4)-RTF!$D71*(1-$D$4)))*IF(WT="WTA",longWTA,longWTP))</f>
        <v>-0.69872691351516514</v>
      </c>
      <c r="AJ71" s="90">
        <f>(1/UIpct)*((blpkm*IFaf*(AF!AJ71*AJ$2-AF!$D71*$D$2)+blpkmrtf*IFrtf*(RTF!AJ71*AJ$4-RTF!$D71*$D$4))*IF(WT="WTA",shortWTA,shortWTP)+(blpkm*IFaf*(AF!AJ71*(1-AJ$2)-AF!$D71*(1-$D$2))+blpkmrtf*IFrtf*(RTF!AJ71*(1-AJ$4)-RTF!$D71*(1-$D$4)))*IF(WT="WTA",longWTA,longWTP))</f>
        <v>-1.3221096337669964</v>
      </c>
      <c r="AK71" s="90">
        <f>(1/UIpct)*((blpkm*IFaf*(AF!AK71*AK$2-AF!$D71*$D$2)+blpkmrtf*IFrtf*(RTF!AK71*AK$4-RTF!$D71*$D$4))*IF(WT="WTA",shortWTA,shortWTP)+(blpkm*IFaf*(AF!AK71*(1-AK$2)-AF!$D71*(1-$D$2))+blpkmrtf*IFrtf*(RTF!AK71*(1-AK$4)-RTF!$D71*(1-$D$4)))*IF(WT="WTA",longWTA,longWTP))</f>
        <v>-1.8784941043925265</v>
      </c>
      <c r="AL71" s="90">
        <f>(1/UIpct)*((blpkm*IFaf*(AF!AL71*AL$2-AF!$D71*$D$2)+blpkmrtf*IFrtf*(RTF!AL71*AL$4-RTF!$D71*$D$4))*IF(WT="WTA",shortWTA,shortWTP)+(blpkm*IFaf*(AF!AL71*(1-AL$2)-AF!$D71*(1-$D$2))+blpkmrtf*IFrtf*(RTF!AL71*(1-AL$4)-RTF!$D71*(1-$D$4)))*IF(WT="WTA",longWTA,longWTP))</f>
        <v>0.78272657459334749</v>
      </c>
      <c r="AM71" s="90">
        <f>(1/UIpct)*((blpkm*IFaf*(AF!AM71*AM$2-AF!$D71*$D$2)+blpkmrtf*IFrtf*(RTF!AM71*AM$4-RTF!$D71*$D$4))*IF(WT="WTA",shortWTA,shortWTP)+(blpkm*IFaf*(AF!AM71*(1-AM$2)-AF!$D71*(1-$D$2))+blpkmrtf*IFrtf*(RTF!AM71*(1-AM$4)-RTF!$D71*(1-$D$4)))*IF(WT="WTA",longWTA,longWTP))</f>
        <v>1.6576882989331914</v>
      </c>
      <c r="AN71" s="90">
        <f>(1/UIpct)*((blpkm*IFaf*(AF!AN71*AN$2-AF!$D71*$D$2)+blpkmrtf*IFrtf*(RTF!AN71*AN$4-RTF!$D71*$D$4))*IF(WT="WTA",shortWTA,shortWTP)+(blpkm*IFaf*(AF!AN71*(1-AN$2)-AF!$D71*(1-$D$2))+blpkmrtf*IFrtf*(RTF!AN71*(1-AN$4)-RTF!$D71*(1-$D$4)))*IF(WT="WTA",longWTA,longWTP))</f>
        <v>0</v>
      </c>
      <c r="AO71" s="90">
        <f>(1/UIpct)*((blpkm*IFaf*(AF!AO71*AO$2-AF!$D71*$D$2)+blpkmrtf*IFrtf*(RTF!AO71*AO$4-RTF!$D71*$D$4))*IF(WT="WTA",shortWTA,shortWTP)+(blpkm*IFaf*(AF!AO71*(1-AO$2)-AF!$D71*(1-$D$2))+blpkmrtf*IFrtf*(RTF!AO71*(1-AO$4)-RTF!$D71*(1-$D$4)))*IF(WT="WTA",longWTA,longWTP))</f>
        <v>-0.69872691351516514</v>
      </c>
      <c r="AP71" s="90">
        <f>(1/UIpct)*((blpkm*IFaf*(AF!AP71*AP$2-AF!$D71*$D$2)+blpkmrtf*IFrtf*(RTF!AP71*AP$4-RTF!$D71*$D$4))*IF(WT="WTA",shortWTA,shortWTP)+(blpkm*IFaf*(AF!AP71*(1-AP$2)-AF!$D71*(1-$D$2))+blpkmrtf*IFrtf*(RTF!AP71*(1-AP$4)-RTF!$D71*(1-$D$4)))*IF(WT="WTA",longWTA,longWTP))</f>
        <v>-1.3221096337669964</v>
      </c>
      <c r="AQ71" s="90">
        <f>(1/UIpct)*((blpkm*IFaf*(AF!AQ71*AQ$2-AF!$D71*$D$2)+blpkmrtf*IFrtf*(RTF!AQ71*AQ$4-RTF!$D71*$D$4))*IF(WT="WTA",shortWTA,shortWTP)+(blpkm*IFaf*(AF!AQ71*(1-AQ$2)-AF!$D71*(1-$D$2))+blpkmrtf*IFrtf*(RTF!AQ71*(1-AQ$4)-RTF!$D71*(1-$D$4)))*IF(WT="WTA",longWTA,longWTP))</f>
        <v>-1.8784941043925265</v>
      </c>
      <c r="AR71" s="90">
        <f>(1/UIpct)*((blpkm*IFaf*(AF!AR71*AR$2-AF!$D71*$D$2)+blpkmrtf*IFrtf*(RTF!AR71*AR$4-RTF!$D71*$D$4))*IF(WT="WTA",shortWTA,shortWTP)+(blpkm*IFaf*(AF!AR71*(1-AR$2)-AF!$D71*(1-$D$2))+blpkmrtf*IFrtf*(RTF!AR71*(1-AR$4)-RTF!$D71*(1-$D$4)))*IF(WT="WTA",longWTA,longWTP))</f>
        <v>0.78272657459334749</v>
      </c>
      <c r="AS71" s="90">
        <f>(1/UIpct)*((blpkm*IFaf*(AF!AS71*AS$2-AF!$D71*$D$2)+blpkmrtf*IFrtf*(RTF!AS71*AS$4-RTF!$D71*$D$4))*IF(WT="WTA",shortWTA,shortWTP)+(blpkm*IFaf*(AF!AS71*(1-AS$2)-AF!$D71*(1-$D$2))+blpkmrtf*IFrtf*(RTF!AS71*(1-AS$4)-RTF!$D71*(1-$D$4)))*IF(WT="WTA",longWTA,longWTP))</f>
        <v>1.6576882989331914</v>
      </c>
      <c r="AT71" s="90">
        <f>(1/UIpct)*((blpkm*IFaf*(AF!AT71*AT$2-AF!$D71*$D$2)+blpkmrtf*IFrtf*(RTF!AT71*AT$4-RTF!$D71*$D$4))*IF(WT="WTA",shortWTA,shortWTP)+(blpkm*IFaf*(AF!AT71*(1-AT$2)-AF!$D71*(1-$D$2))+blpkmrtf*IFrtf*(RTF!AT71*(1-AT$4)-RTF!$D71*(1-$D$4)))*IF(WT="WTA",longWTA,longWTP))</f>
        <v>0</v>
      </c>
      <c r="AU71" s="91" t="s">
        <v>78</v>
      </c>
      <c r="AV71" s="91"/>
      <c r="AW71" s="91"/>
    </row>
    <row r="72" spans="1:49" x14ac:dyDescent="0.25">
      <c r="A72" s="91">
        <f>social_cost!A72</f>
        <v>2475</v>
      </c>
      <c r="B72" s="94">
        <f>social_cost!B72</f>
        <v>16.037385453822978</v>
      </c>
      <c r="C72" s="95">
        <f>social_cost!C72</f>
        <v>4670.7890625</v>
      </c>
      <c r="D72" s="90">
        <f>(1/UIpct)*((blpkm*IFaf*(AF!D72*D$2-AF!$D72*$D$2)+blpkmrtf*IFrtf*(RTF!D72*D$4-RTF!$D72*$D$4))*IF(WT="WTA",shortWTA,shortWTP)+(blpkm*IFaf*(AF!D72*(1-D$2)-AF!$D72*(1-$D$2))+blpkmrtf*IFrtf*(RTF!D72*(1-D$4)-RTF!$D72*(1-$D$4)))*IF(WT="WTA",longWTA,longWTP))</f>
        <v>0</v>
      </c>
      <c r="E72" s="90">
        <f>(1/UIpct)*((blpkm*IFaf*(AF!E72*E$2-AF!$D72*$D$2)+blpkmrtf*IFrtf*(RTF!E72*E$4-RTF!$D72*$D$4))*IF(WT="WTA",shortWTA,shortWTP)+(blpkm*IFaf*(AF!E72*(1-E$2)-AF!$D72*(1-$D$2))+blpkmrtf*IFrtf*(RTF!E72*(1-E$4)-RTF!$D72*(1-$D$4)))*IF(WT="WTA",longWTA,longWTP))</f>
        <v>-0.69872691351516514</v>
      </c>
      <c r="F72" s="90">
        <f>(1/UIpct)*((blpkm*IFaf*(AF!F72*F$2-AF!$D72*$D$2)+blpkmrtf*IFrtf*(RTF!F72*F$4-RTF!$D72*$D$4))*IF(WT="WTA",shortWTA,shortWTP)+(blpkm*IFaf*(AF!F72*(1-F$2)-AF!$D72*(1-$D$2))+blpkmrtf*IFrtf*(RTF!F72*(1-F$4)-RTF!$D72*(1-$D$4)))*IF(WT="WTA",longWTA,longWTP))</f>
        <v>-1.3221096337669964</v>
      </c>
      <c r="G72" s="90">
        <f>(1/UIpct)*((blpkm*IFaf*(AF!G72*G$2-AF!$D72*$D$2)+blpkmrtf*IFrtf*(RTF!G72*G$4-RTF!$D72*$D$4))*IF(WT="WTA",shortWTA,shortWTP)+(blpkm*IFaf*(AF!G72*(1-G$2)-AF!$D72*(1-$D$2))+blpkmrtf*IFrtf*(RTF!G72*(1-G$4)-RTF!$D72*(1-$D$4)))*IF(WT="WTA",longWTA,longWTP))</f>
        <v>-1.8784941043925265</v>
      </c>
      <c r="H72" s="90">
        <f>(1/UIpct)*((blpkm*IFaf*(AF!H72*H$2-AF!$D72*$D$2)+blpkmrtf*IFrtf*(RTF!H72*H$4-RTF!$D72*$D$4))*IF(WT="WTA",shortWTA,shortWTP)+(blpkm*IFaf*(AF!H72*(1-H$2)-AF!$D72*(1-$D$2))+blpkmrtf*IFrtf*(RTF!H72*(1-H$4)-RTF!$D72*(1-$D$4)))*IF(WT="WTA",longWTA,longWTP))</f>
        <v>0.78272657459334749</v>
      </c>
      <c r="I72" s="90">
        <f>(1/UIpct)*((blpkm*IFaf*(AF!I72*I$2-AF!$D72*$D$2)+blpkmrtf*IFrtf*(RTF!I72*I$4-RTF!$D72*$D$4))*IF(WT="WTA",shortWTA,shortWTP)+(blpkm*IFaf*(AF!I72*(1-I$2)-AF!$D72*(1-$D$2))+blpkmrtf*IFrtf*(RTF!I72*(1-I$4)-RTF!$D72*(1-$D$4)))*IF(WT="WTA",longWTA,longWTP))</f>
        <v>1.6576882989331914</v>
      </c>
      <c r="J72" s="90">
        <f>(1/UIpct)*((blpkm*IFaf*(AF!J72*J$2-AF!$D72*$D$2)+blpkmrtf*IFrtf*(RTF!J72*J$4-RTF!$D72*$D$4))*IF(WT="WTA",shortWTA,shortWTP)+(blpkm*IFaf*(AF!J72*(1-J$2)-AF!$D72*(1-$D$2))+blpkmrtf*IFrtf*(RTF!J72*(1-J$4)-RTF!$D72*(1-$D$4)))*IF(WT="WTA",longWTA,longWTP))</f>
        <v>2.6312202719180493</v>
      </c>
      <c r="K72" s="90">
        <f>(1/UIpct)*((blpkm*IFaf*(AF!K72*K$2-AF!$D72*$D$2)+blpkmrtf*IFrtf*(RTF!K72*K$4-RTF!$D72*$D$4))*IF(WT="WTA",shortWTA,shortWTP)+(blpkm*IFaf*(AF!K72*(1-K$2)-AF!$D72*(1-$D$2))+blpkmrtf*IFrtf*(RTF!K72*(1-K$4)-RTF!$D72*(1-$D$4)))*IF(WT="WTA",longWTA,longWTP))</f>
        <v>-0.69872691351516514</v>
      </c>
      <c r="L72" s="90">
        <f>(1/UIpct)*((blpkm*IFaf*(AF!L72*L$2-AF!$D72*$D$2)+blpkmrtf*IFrtf*(RTF!L72*L$4-RTF!$D72*$D$4))*IF(WT="WTA",shortWTA,shortWTP)+(blpkm*IFaf*(AF!L72*(1-L$2)-AF!$D72*(1-$D$2))+blpkmrtf*IFrtf*(RTF!L72*(1-L$4)-RTF!$D72*(1-$D$4)))*IF(WT="WTA",longWTA,longWTP))</f>
        <v>-1.3221096337669964</v>
      </c>
      <c r="M72" s="90">
        <f>(1/UIpct)*((blpkm*IFaf*(AF!M72*M$2-AF!$D72*$D$2)+blpkmrtf*IFrtf*(RTF!M72*M$4-RTF!$D72*$D$4))*IF(WT="WTA",shortWTA,shortWTP)+(blpkm*IFaf*(AF!M72*(1-M$2)-AF!$D72*(1-$D$2))+blpkmrtf*IFrtf*(RTF!M72*(1-M$4)-RTF!$D72*(1-$D$4)))*IF(WT="WTA",longWTA,longWTP))</f>
        <v>-1.8784941043925265</v>
      </c>
      <c r="N72" s="90">
        <f>(1/UIpct)*((blpkm*IFaf*(AF!N72*N$2-AF!$D72*$D$2)+blpkmrtf*IFrtf*(RTF!N72*N$4-RTF!$D72*$D$4))*IF(WT="WTA",shortWTA,shortWTP)+(blpkm*IFaf*(AF!N72*(1-N$2)-AF!$D72*(1-$D$2))+blpkmrtf*IFrtf*(RTF!N72*(1-N$4)-RTF!$D72*(1-$D$4)))*IF(WT="WTA",longWTA,longWTP))</f>
        <v>0.78272657459334749</v>
      </c>
      <c r="O72" s="90">
        <f>(1/UIpct)*((blpkm*IFaf*(AF!O72*O$2-AF!$D72*$D$2)+blpkmrtf*IFrtf*(RTF!O72*O$4-RTF!$D72*$D$4))*IF(WT="WTA",shortWTA,shortWTP)+(blpkm*IFaf*(AF!O72*(1-O$2)-AF!$D72*(1-$D$2))+blpkmrtf*IFrtf*(RTF!O72*(1-O$4)-RTF!$D72*(1-$D$4)))*IF(WT="WTA",longWTA,longWTP))</f>
        <v>1.6576882989331914</v>
      </c>
      <c r="P72" s="90">
        <f>(1/UIpct)*((blpkm*IFaf*(AF!P72*P$2-AF!$D72*$D$2)+blpkmrtf*IFrtf*(RTF!P72*P$4-RTF!$D72*$D$4))*IF(WT="WTA",shortWTA,shortWTP)+(blpkm*IFaf*(AF!P72*(1-P$2)-AF!$D72*(1-$D$2))+blpkmrtf*IFrtf*(RTF!P72*(1-P$4)-RTF!$D72*(1-$D$4)))*IF(WT="WTA",longWTA,longWTP))</f>
        <v>0</v>
      </c>
      <c r="Q72" s="90">
        <f>(1/UIpct)*((blpkm*IFaf*(AF!Q72*Q$2-AF!$D72*$D$2)+blpkmrtf*IFrtf*(RTF!Q72*Q$4-RTF!$D72*$D$4))*IF(WT="WTA",shortWTA,shortWTP)+(blpkm*IFaf*(AF!Q72*(1-Q$2)-AF!$D72*(1-$D$2))+blpkmrtf*IFrtf*(RTF!Q72*(1-Q$4)-RTF!$D72*(1-$D$4)))*IF(WT="WTA",longWTA,longWTP))</f>
        <v>-0.69872691351516514</v>
      </c>
      <c r="R72" s="90">
        <f>(1/UIpct)*((blpkm*IFaf*(AF!R72*R$2-AF!$D72*$D$2)+blpkmrtf*IFrtf*(RTF!R72*R$4-RTF!$D72*$D$4))*IF(WT="WTA",shortWTA,shortWTP)+(blpkm*IFaf*(AF!R72*(1-R$2)-AF!$D72*(1-$D$2))+blpkmrtf*IFrtf*(RTF!R72*(1-R$4)-RTF!$D72*(1-$D$4)))*IF(WT="WTA",longWTA,longWTP))</f>
        <v>-1.3221096337669964</v>
      </c>
      <c r="S72" s="90">
        <f>(1/UIpct)*((blpkm*IFaf*(AF!S72*S$2-AF!$D72*$D$2)+blpkmrtf*IFrtf*(RTF!S72*S$4-RTF!$D72*$D$4))*IF(WT="WTA",shortWTA,shortWTP)+(blpkm*IFaf*(AF!S72*(1-S$2)-AF!$D72*(1-$D$2))+blpkmrtf*IFrtf*(RTF!S72*(1-S$4)-RTF!$D72*(1-$D$4)))*IF(WT="WTA",longWTA,longWTP))</f>
        <v>-1.8784941043925265</v>
      </c>
      <c r="T72" s="90">
        <f>(1/UIpct)*((blpkm*IFaf*(AF!T72*T$2-AF!$D72*$D$2)+blpkmrtf*IFrtf*(RTF!T72*T$4-RTF!$D72*$D$4))*IF(WT="WTA",shortWTA,shortWTP)+(blpkm*IFaf*(AF!T72*(1-T$2)-AF!$D72*(1-$D$2))+blpkmrtf*IFrtf*(RTF!T72*(1-T$4)-RTF!$D72*(1-$D$4)))*IF(WT="WTA",longWTA,longWTP))</f>
        <v>0.78272657459334749</v>
      </c>
      <c r="U72" s="90">
        <f>(1/UIpct)*((blpkm*IFaf*(AF!U72*U$2-AF!$D72*$D$2)+blpkmrtf*IFrtf*(RTF!U72*U$4-RTF!$D72*$D$4))*IF(WT="WTA",shortWTA,shortWTP)+(blpkm*IFaf*(AF!U72*(1-U$2)-AF!$D72*(1-$D$2))+blpkmrtf*IFrtf*(RTF!U72*(1-U$4)-RTF!$D72*(1-$D$4)))*IF(WT="WTA",longWTA,longWTP))</f>
        <v>1.6576882989331914</v>
      </c>
      <c r="V72" s="90">
        <f>(1/UIpct)*((blpkm*IFaf*(AF!V72*V$2-AF!$D72*$D$2)+blpkmrtf*IFrtf*(RTF!V72*V$4-RTF!$D72*$D$4))*IF(WT="WTA",shortWTA,shortWTP)+(blpkm*IFaf*(AF!V72*(1-V$2)-AF!$D72*(1-$D$2))+blpkmrtf*IFrtf*(RTF!V72*(1-V$4)-RTF!$D72*(1-$D$4)))*IF(WT="WTA",longWTA,longWTP))</f>
        <v>0</v>
      </c>
      <c r="W72" s="90">
        <f>(1/UIpct)*((blpkm*IFaf*(AF!W72*W$2-AF!$D72*$D$2)+blpkmrtf*IFrtf*(RTF!W72*W$4-RTF!$D72*$D$4))*IF(WT="WTA",shortWTA,shortWTP)+(blpkm*IFaf*(AF!W72*(1-W$2)-AF!$D72*(1-$D$2))+blpkmrtf*IFrtf*(RTF!W72*(1-W$4)-RTF!$D72*(1-$D$4)))*IF(WT="WTA",longWTA,longWTP))</f>
        <v>-0.69872691351516514</v>
      </c>
      <c r="X72" s="90">
        <f>(1/UIpct)*((blpkm*IFaf*(AF!X72*X$2-AF!$D72*$D$2)+blpkmrtf*IFrtf*(RTF!X72*X$4-RTF!$D72*$D$4))*IF(WT="WTA",shortWTA,shortWTP)+(blpkm*IFaf*(AF!X72*(1-X$2)-AF!$D72*(1-$D$2))+blpkmrtf*IFrtf*(RTF!X72*(1-X$4)-RTF!$D72*(1-$D$4)))*IF(WT="WTA",longWTA,longWTP))</f>
        <v>-1.3221096337669964</v>
      </c>
      <c r="Y72" s="90">
        <f>(1/UIpct)*((blpkm*IFaf*(AF!Y72*Y$2-AF!$D72*$D$2)+blpkmrtf*IFrtf*(RTF!Y72*Y$4-RTF!$D72*$D$4))*IF(WT="WTA",shortWTA,shortWTP)+(blpkm*IFaf*(AF!Y72*(1-Y$2)-AF!$D72*(1-$D$2))+blpkmrtf*IFrtf*(RTF!Y72*(1-Y$4)-RTF!$D72*(1-$D$4)))*IF(WT="WTA",longWTA,longWTP))</f>
        <v>-1.8784941043925265</v>
      </c>
      <c r="Z72" s="90">
        <f>(1/UIpct)*((blpkm*IFaf*(AF!Z72*Z$2-AF!$D72*$D$2)+blpkmrtf*IFrtf*(RTF!Z72*Z$4-RTF!$D72*$D$4))*IF(WT="WTA",shortWTA,shortWTP)+(blpkm*IFaf*(AF!Z72*(1-Z$2)-AF!$D72*(1-$D$2))+blpkmrtf*IFrtf*(RTF!Z72*(1-Z$4)-RTF!$D72*(1-$D$4)))*IF(WT="WTA",longWTA,longWTP))</f>
        <v>0.78272657459334749</v>
      </c>
      <c r="AA72" s="90">
        <f>(1/UIpct)*((blpkm*IFaf*(AF!AA72*AA$2-AF!$D72*$D$2)+blpkmrtf*IFrtf*(RTF!AA72*AA$4-RTF!$D72*$D$4))*IF(WT="WTA",shortWTA,shortWTP)+(blpkm*IFaf*(AF!AA72*(1-AA$2)-AF!$D72*(1-$D$2))+blpkmrtf*IFrtf*(RTF!AA72*(1-AA$4)-RTF!$D72*(1-$D$4)))*IF(WT="WTA",longWTA,longWTP))</f>
        <v>1.6576882989331914</v>
      </c>
      <c r="AB72" s="90">
        <f>(1/UIpct)*((blpkm*IFaf*(AF!AB72*AB$2-AF!$D72*$D$2)+blpkmrtf*IFrtf*(RTF!AB72*AB$4-RTF!$D72*$D$4))*IF(WT="WTA",shortWTA,shortWTP)+(blpkm*IFaf*(AF!AB72*(1-AB$2)-AF!$D72*(1-$D$2))+blpkmrtf*IFrtf*(RTF!AB72*(1-AB$4)-RTF!$D72*(1-$D$4)))*IF(WT="WTA",longWTA,longWTP))</f>
        <v>0</v>
      </c>
      <c r="AC72" s="90">
        <f>(1/UIpct)*((blpkm*IFaf*(AF!AC72*AC$2-AF!$D72*$D$2)+blpkmrtf*IFrtf*(RTF!AC72*AC$4-RTF!$D72*$D$4))*IF(WT="WTA",shortWTA,shortWTP)+(blpkm*IFaf*(AF!AC72*(1-AC$2)-AF!$D72*(1-$D$2))+blpkmrtf*IFrtf*(RTF!AC72*(1-AC$4)-RTF!$D72*(1-$D$4)))*IF(WT="WTA",longWTA,longWTP))</f>
        <v>-0.69872691351516514</v>
      </c>
      <c r="AD72" s="90">
        <f>(1/UIpct)*((blpkm*IFaf*(AF!AD72*AD$2-AF!$D72*$D$2)+blpkmrtf*IFrtf*(RTF!AD72*AD$4-RTF!$D72*$D$4))*IF(WT="WTA",shortWTA,shortWTP)+(blpkm*IFaf*(AF!AD72*(1-AD$2)-AF!$D72*(1-$D$2))+blpkmrtf*IFrtf*(RTF!AD72*(1-AD$4)-RTF!$D72*(1-$D$4)))*IF(WT="WTA",longWTA,longWTP))</f>
        <v>-1.3221096337669964</v>
      </c>
      <c r="AE72" s="90">
        <f>(1/UIpct)*((blpkm*IFaf*(AF!AE72*AE$2-AF!$D72*$D$2)+blpkmrtf*IFrtf*(RTF!AE72*AE$4-RTF!$D72*$D$4))*IF(WT="WTA",shortWTA,shortWTP)+(blpkm*IFaf*(AF!AE72*(1-AE$2)-AF!$D72*(1-$D$2))+blpkmrtf*IFrtf*(RTF!AE72*(1-AE$4)-RTF!$D72*(1-$D$4)))*IF(WT="WTA",longWTA,longWTP))</f>
        <v>-1.8784941043925265</v>
      </c>
      <c r="AF72" s="90">
        <f>(1/UIpct)*((blpkm*IFaf*(AF!AF72*AF$2-AF!$D72*$D$2)+blpkmrtf*IFrtf*(RTF!AF72*AF$4-RTF!$D72*$D$4))*IF(WT="WTA",shortWTA,shortWTP)+(blpkm*IFaf*(AF!AF72*(1-AF$2)-AF!$D72*(1-$D$2))+blpkmrtf*IFrtf*(RTF!AF72*(1-AF$4)-RTF!$D72*(1-$D$4)))*IF(WT="WTA",longWTA,longWTP))</f>
        <v>0.78272657459334749</v>
      </c>
      <c r="AG72" s="90">
        <f>(1/UIpct)*((blpkm*IFaf*(AF!AG72*AG$2-AF!$D72*$D$2)+blpkmrtf*IFrtf*(RTF!AG72*AG$4-RTF!$D72*$D$4))*IF(WT="WTA",shortWTA,shortWTP)+(blpkm*IFaf*(AF!AG72*(1-AG$2)-AF!$D72*(1-$D$2))+blpkmrtf*IFrtf*(RTF!AG72*(1-AG$4)-RTF!$D72*(1-$D$4)))*IF(WT="WTA",longWTA,longWTP))</f>
        <v>1.6576882989331914</v>
      </c>
      <c r="AH72" s="90">
        <f>(1/UIpct)*((blpkm*IFaf*(AF!AH72*AH$2-AF!$D72*$D$2)+blpkmrtf*IFrtf*(RTF!AH72*AH$4-RTF!$D72*$D$4))*IF(WT="WTA",shortWTA,shortWTP)+(blpkm*IFaf*(AF!AH72*(1-AH$2)-AF!$D72*(1-$D$2))+blpkmrtf*IFrtf*(RTF!AH72*(1-AH$4)-RTF!$D72*(1-$D$4)))*IF(WT="WTA",longWTA,longWTP))</f>
        <v>0</v>
      </c>
      <c r="AI72" s="90">
        <f>(1/UIpct)*((blpkm*IFaf*(AF!AI72*AI$2-AF!$D72*$D$2)+blpkmrtf*IFrtf*(RTF!AI72*AI$4-RTF!$D72*$D$4))*IF(WT="WTA",shortWTA,shortWTP)+(blpkm*IFaf*(AF!AI72*(1-AI$2)-AF!$D72*(1-$D$2))+blpkmrtf*IFrtf*(RTF!AI72*(1-AI$4)-RTF!$D72*(1-$D$4)))*IF(WT="WTA",longWTA,longWTP))</f>
        <v>-0.69872691351516514</v>
      </c>
      <c r="AJ72" s="90">
        <f>(1/UIpct)*((blpkm*IFaf*(AF!AJ72*AJ$2-AF!$D72*$D$2)+blpkmrtf*IFrtf*(RTF!AJ72*AJ$4-RTF!$D72*$D$4))*IF(WT="WTA",shortWTA,shortWTP)+(blpkm*IFaf*(AF!AJ72*(1-AJ$2)-AF!$D72*(1-$D$2))+blpkmrtf*IFrtf*(RTF!AJ72*(1-AJ$4)-RTF!$D72*(1-$D$4)))*IF(WT="WTA",longWTA,longWTP))</f>
        <v>-1.3221096337669964</v>
      </c>
      <c r="AK72" s="90">
        <f>(1/UIpct)*((blpkm*IFaf*(AF!AK72*AK$2-AF!$D72*$D$2)+blpkmrtf*IFrtf*(RTF!AK72*AK$4-RTF!$D72*$D$4))*IF(WT="WTA",shortWTA,shortWTP)+(blpkm*IFaf*(AF!AK72*(1-AK$2)-AF!$D72*(1-$D$2))+blpkmrtf*IFrtf*(RTF!AK72*(1-AK$4)-RTF!$D72*(1-$D$4)))*IF(WT="WTA",longWTA,longWTP))</f>
        <v>-1.8784941043925265</v>
      </c>
      <c r="AL72" s="90">
        <f>(1/UIpct)*((blpkm*IFaf*(AF!AL72*AL$2-AF!$D72*$D$2)+blpkmrtf*IFrtf*(RTF!AL72*AL$4-RTF!$D72*$D$4))*IF(WT="WTA",shortWTA,shortWTP)+(blpkm*IFaf*(AF!AL72*(1-AL$2)-AF!$D72*(1-$D$2))+blpkmrtf*IFrtf*(RTF!AL72*(1-AL$4)-RTF!$D72*(1-$D$4)))*IF(WT="WTA",longWTA,longWTP))</f>
        <v>0.78272657459334749</v>
      </c>
      <c r="AM72" s="90">
        <f>(1/UIpct)*((blpkm*IFaf*(AF!AM72*AM$2-AF!$D72*$D$2)+blpkmrtf*IFrtf*(RTF!AM72*AM$4-RTF!$D72*$D$4))*IF(WT="WTA",shortWTA,shortWTP)+(blpkm*IFaf*(AF!AM72*(1-AM$2)-AF!$D72*(1-$D$2))+blpkmrtf*IFrtf*(RTF!AM72*(1-AM$4)-RTF!$D72*(1-$D$4)))*IF(WT="WTA",longWTA,longWTP))</f>
        <v>1.6576882989331914</v>
      </c>
      <c r="AN72" s="90">
        <f>(1/UIpct)*((blpkm*IFaf*(AF!AN72*AN$2-AF!$D72*$D$2)+blpkmrtf*IFrtf*(RTF!AN72*AN$4-RTF!$D72*$D$4))*IF(WT="WTA",shortWTA,shortWTP)+(blpkm*IFaf*(AF!AN72*(1-AN$2)-AF!$D72*(1-$D$2))+blpkmrtf*IFrtf*(RTF!AN72*(1-AN$4)-RTF!$D72*(1-$D$4)))*IF(WT="WTA",longWTA,longWTP))</f>
        <v>0</v>
      </c>
      <c r="AO72" s="90">
        <f>(1/UIpct)*((blpkm*IFaf*(AF!AO72*AO$2-AF!$D72*$D$2)+blpkmrtf*IFrtf*(RTF!AO72*AO$4-RTF!$D72*$D$4))*IF(WT="WTA",shortWTA,shortWTP)+(blpkm*IFaf*(AF!AO72*(1-AO$2)-AF!$D72*(1-$D$2))+blpkmrtf*IFrtf*(RTF!AO72*(1-AO$4)-RTF!$D72*(1-$D$4)))*IF(WT="WTA",longWTA,longWTP))</f>
        <v>-0.69872691351516514</v>
      </c>
      <c r="AP72" s="90">
        <f>(1/UIpct)*((blpkm*IFaf*(AF!AP72*AP$2-AF!$D72*$D$2)+blpkmrtf*IFrtf*(RTF!AP72*AP$4-RTF!$D72*$D$4))*IF(WT="WTA",shortWTA,shortWTP)+(blpkm*IFaf*(AF!AP72*(1-AP$2)-AF!$D72*(1-$D$2))+blpkmrtf*IFrtf*(RTF!AP72*(1-AP$4)-RTF!$D72*(1-$D$4)))*IF(WT="WTA",longWTA,longWTP))</f>
        <v>-1.3221096337669964</v>
      </c>
      <c r="AQ72" s="90">
        <f>(1/UIpct)*((blpkm*IFaf*(AF!AQ72*AQ$2-AF!$D72*$D$2)+blpkmrtf*IFrtf*(RTF!AQ72*AQ$4-RTF!$D72*$D$4))*IF(WT="WTA",shortWTA,shortWTP)+(blpkm*IFaf*(AF!AQ72*(1-AQ$2)-AF!$D72*(1-$D$2))+blpkmrtf*IFrtf*(RTF!AQ72*(1-AQ$4)-RTF!$D72*(1-$D$4)))*IF(WT="WTA",longWTA,longWTP))</f>
        <v>-1.8784941043925265</v>
      </c>
      <c r="AR72" s="90">
        <f>(1/UIpct)*((blpkm*IFaf*(AF!AR72*AR$2-AF!$D72*$D$2)+blpkmrtf*IFrtf*(RTF!AR72*AR$4-RTF!$D72*$D$4))*IF(WT="WTA",shortWTA,shortWTP)+(blpkm*IFaf*(AF!AR72*(1-AR$2)-AF!$D72*(1-$D$2))+blpkmrtf*IFrtf*(RTF!AR72*(1-AR$4)-RTF!$D72*(1-$D$4)))*IF(WT="WTA",longWTA,longWTP))</f>
        <v>0.78272657459334749</v>
      </c>
      <c r="AS72" s="90">
        <f>(1/UIpct)*((blpkm*IFaf*(AF!AS72*AS$2-AF!$D72*$D$2)+blpkmrtf*IFrtf*(RTF!AS72*AS$4-RTF!$D72*$D$4))*IF(WT="WTA",shortWTA,shortWTP)+(blpkm*IFaf*(AF!AS72*(1-AS$2)-AF!$D72*(1-$D$2))+blpkmrtf*IFrtf*(RTF!AS72*(1-AS$4)-RTF!$D72*(1-$D$4)))*IF(WT="WTA",longWTA,longWTP))</f>
        <v>1.6576882989331914</v>
      </c>
      <c r="AT72" s="90">
        <f>(1/UIpct)*((blpkm*IFaf*(AF!AT72*AT$2-AF!$D72*$D$2)+blpkmrtf*IFrtf*(RTF!AT72*AT$4-RTF!$D72*$D$4))*IF(WT="WTA",shortWTA,shortWTP)+(blpkm*IFaf*(AF!AT72*(1-AT$2)-AF!$D72*(1-$D$2))+blpkmrtf*IFrtf*(RTF!AT72*(1-AT$4)-RTF!$D72*(1-$D$4)))*IF(WT="WTA",longWTA,longWTP))</f>
        <v>0</v>
      </c>
      <c r="AU72" s="91" t="s">
        <v>78</v>
      </c>
      <c r="AV72" s="91"/>
      <c r="AW72" s="91"/>
    </row>
    <row r="73" spans="1:49" x14ac:dyDescent="0.25">
      <c r="A73" s="91">
        <f>social_cost!A73</f>
        <v>3000</v>
      </c>
      <c r="B73" s="94">
        <f>social_cost!B73</f>
        <v>18.328992795054951</v>
      </c>
      <c r="C73" s="95">
        <f>social_cost!C73</f>
        <v>6862.4999999999991</v>
      </c>
      <c r="D73" s="90">
        <f>(1/UIpct)*((blpkm*IFaf*(AF!D73*D$2-AF!$D73*$D$2)+blpkmrtf*IFrtf*(RTF!D73*D$4-RTF!$D73*$D$4))*IF(WT="WTA",shortWTA,shortWTP)+(blpkm*IFaf*(AF!D73*(1-D$2)-AF!$D73*(1-$D$2))+blpkmrtf*IFrtf*(RTF!D73*(1-D$4)-RTF!$D73*(1-$D$4)))*IF(WT="WTA",longWTA,longWTP))</f>
        <v>0</v>
      </c>
      <c r="E73" s="90">
        <f>(1/UIpct)*((blpkm*IFaf*(AF!E73*E$2-AF!$D73*$D$2)+blpkmrtf*IFrtf*(RTF!E73*E$4-RTF!$D73*$D$4))*IF(WT="WTA",shortWTA,shortWTP)+(blpkm*IFaf*(AF!E73*(1-E$2)-AF!$D73*(1-$D$2))+blpkmrtf*IFrtf*(RTF!E73*(1-E$4)-RTF!$D73*(1-$D$4)))*IF(WT="WTA",longWTA,longWTP))</f>
        <v>-0.69872691351516514</v>
      </c>
      <c r="F73" s="90">
        <f>(1/UIpct)*((blpkm*IFaf*(AF!F73*F$2-AF!$D73*$D$2)+blpkmrtf*IFrtf*(RTF!F73*F$4-RTF!$D73*$D$4))*IF(WT="WTA",shortWTA,shortWTP)+(blpkm*IFaf*(AF!F73*(1-F$2)-AF!$D73*(1-$D$2))+blpkmrtf*IFrtf*(RTF!F73*(1-F$4)-RTF!$D73*(1-$D$4)))*IF(WT="WTA",longWTA,longWTP))</f>
        <v>-1.3221096337669964</v>
      </c>
      <c r="G73" s="90">
        <f>(1/UIpct)*((blpkm*IFaf*(AF!G73*G$2-AF!$D73*$D$2)+blpkmrtf*IFrtf*(RTF!G73*G$4-RTF!$D73*$D$4))*IF(WT="WTA",shortWTA,shortWTP)+(blpkm*IFaf*(AF!G73*(1-G$2)-AF!$D73*(1-$D$2))+blpkmrtf*IFrtf*(RTF!G73*(1-G$4)-RTF!$D73*(1-$D$4)))*IF(WT="WTA",longWTA,longWTP))</f>
        <v>-1.8784941043925265</v>
      </c>
      <c r="H73" s="90">
        <f>(1/UIpct)*((blpkm*IFaf*(AF!H73*H$2-AF!$D73*$D$2)+blpkmrtf*IFrtf*(RTF!H73*H$4-RTF!$D73*$D$4))*IF(WT="WTA",shortWTA,shortWTP)+(blpkm*IFaf*(AF!H73*(1-H$2)-AF!$D73*(1-$D$2))+blpkmrtf*IFrtf*(RTF!H73*(1-H$4)-RTF!$D73*(1-$D$4)))*IF(WT="WTA",longWTA,longWTP))</f>
        <v>0.78272657459334749</v>
      </c>
      <c r="I73" s="90">
        <f>(1/UIpct)*((blpkm*IFaf*(AF!I73*I$2-AF!$D73*$D$2)+blpkmrtf*IFrtf*(RTF!I73*I$4-RTF!$D73*$D$4))*IF(WT="WTA",shortWTA,shortWTP)+(blpkm*IFaf*(AF!I73*(1-I$2)-AF!$D73*(1-$D$2))+blpkmrtf*IFrtf*(RTF!I73*(1-I$4)-RTF!$D73*(1-$D$4)))*IF(WT="WTA",longWTA,longWTP))</f>
        <v>1.6576882989331914</v>
      </c>
      <c r="J73" s="90">
        <f>(1/UIpct)*((blpkm*IFaf*(AF!J73*J$2-AF!$D73*$D$2)+blpkmrtf*IFrtf*(RTF!J73*J$4-RTF!$D73*$D$4))*IF(WT="WTA",shortWTA,shortWTP)+(blpkm*IFaf*(AF!J73*(1-J$2)-AF!$D73*(1-$D$2))+blpkmrtf*IFrtf*(RTF!J73*(1-J$4)-RTF!$D73*(1-$D$4)))*IF(WT="WTA",longWTA,longWTP))</f>
        <v>2.6312202719180493</v>
      </c>
      <c r="K73" s="90">
        <f>(1/UIpct)*((blpkm*IFaf*(AF!K73*K$2-AF!$D73*$D$2)+blpkmrtf*IFrtf*(RTF!K73*K$4-RTF!$D73*$D$4))*IF(WT="WTA",shortWTA,shortWTP)+(blpkm*IFaf*(AF!K73*(1-K$2)-AF!$D73*(1-$D$2))+blpkmrtf*IFrtf*(RTF!K73*(1-K$4)-RTF!$D73*(1-$D$4)))*IF(WT="WTA",longWTA,longWTP))</f>
        <v>-0.69872691351516514</v>
      </c>
      <c r="L73" s="90">
        <f>(1/UIpct)*((blpkm*IFaf*(AF!L73*L$2-AF!$D73*$D$2)+blpkmrtf*IFrtf*(RTF!L73*L$4-RTF!$D73*$D$4))*IF(WT="WTA",shortWTA,shortWTP)+(blpkm*IFaf*(AF!L73*(1-L$2)-AF!$D73*(1-$D$2))+blpkmrtf*IFrtf*(RTF!L73*(1-L$4)-RTF!$D73*(1-$D$4)))*IF(WT="WTA",longWTA,longWTP))</f>
        <v>-1.3221096337669964</v>
      </c>
      <c r="M73" s="90">
        <f>(1/UIpct)*((blpkm*IFaf*(AF!M73*M$2-AF!$D73*$D$2)+blpkmrtf*IFrtf*(RTF!M73*M$4-RTF!$D73*$D$4))*IF(WT="WTA",shortWTA,shortWTP)+(blpkm*IFaf*(AF!M73*(1-M$2)-AF!$D73*(1-$D$2))+blpkmrtf*IFrtf*(RTF!M73*(1-M$4)-RTF!$D73*(1-$D$4)))*IF(WT="WTA",longWTA,longWTP))</f>
        <v>-1.8784941043925265</v>
      </c>
      <c r="N73" s="90">
        <f>(1/UIpct)*((blpkm*IFaf*(AF!N73*N$2-AF!$D73*$D$2)+blpkmrtf*IFrtf*(RTF!N73*N$4-RTF!$D73*$D$4))*IF(WT="WTA",shortWTA,shortWTP)+(blpkm*IFaf*(AF!N73*(1-N$2)-AF!$D73*(1-$D$2))+blpkmrtf*IFrtf*(RTF!N73*(1-N$4)-RTF!$D73*(1-$D$4)))*IF(WT="WTA",longWTA,longWTP))</f>
        <v>0.78272657459334749</v>
      </c>
      <c r="O73" s="90">
        <f>(1/UIpct)*((blpkm*IFaf*(AF!O73*O$2-AF!$D73*$D$2)+blpkmrtf*IFrtf*(RTF!O73*O$4-RTF!$D73*$D$4))*IF(WT="WTA",shortWTA,shortWTP)+(blpkm*IFaf*(AF!O73*(1-O$2)-AF!$D73*(1-$D$2))+blpkmrtf*IFrtf*(RTF!O73*(1-O$4)-RTF!$D73*(1-$D$4)))*IF(WT="WTA",longWTA,longWTP))</f>
        <v>1.6576882989331914</v>
      </c>
      <c r="P73" s="90">
        <f>(1/UIpct)*((blpkm*IFaf*(AF!P73*P$2-AF!$D73*$D$2)+blpkmrtf*IFrtf*(RTF!P73*P$4-RTF!$D73*$D$4))*IF(WT="WTA",shortWTA,shortWTP)+(blpkm*IFaf*(AF!P73*(1-P$2)-AF!$D73*(1-$D$2))+blpkmrtf*IFrtf*(RTF!P73*(1-P$4)-RTF!$D73*(1-$D$4)))*IF(WT="WTA",longWTA,longWTP))</f>
        <v>0</v>
      </c>
      <c r="Q73" s="90">
        <f>(1/UIpct)*((blpkm*IFaf*(AF!Q73*Q$2-AF!$D73*$D$2)+blpkmrtf*IFrtf*(RTF!Q73*Q$4-RTF!$D73*$D$4))*IF(WT="WTA",shortWTA,shortWTP)+(blpkm*IFaf*(AF!Q73*(1-Q$2)-AF!$D73*(1-$D$2))+blpkmrtf*IFrtf*(RTF!Q73*(1-Q$4)-RTF!$D73*(1-$D$4)))*IF(WT="WTA",longWTA,longWTP))</f>
        <v>-0.69872691351516514</v>
      </c>
      <c r="R73" s="90">
        <f>(1/UIpct)*((blpkm*IFaf*(AF!R73*R$2-AF!$D73*$D$2)+blpkmrtf*IFrtf*(RTF!R73*R$4-RTF!$D73*$D$4))*IF(WT="WTA",shortWTA,shortWTP)+(blpkm*IFaf*(AF!R73*(1-R$2)-AF!$D73*(1-$D$2))+blpkmrtf*IFrtf*(RTF!R73*(1-R$4)-RTF!$D73*(1-$D$4)))*IF(WT="WTA",longWTA,longWTP))</f>
        <v>-1.3221096337669964</v>
      </c>
      <c r="S73" s="90">
        <f>(1/UIpct)*((blpkm*IFaf*(AF!S73*S$2-AF!$D73*$D$2)+blpkmrtf*IFrtf*(RTF!S73*S$4-RTF!$D73*$D$4))*IF(WT="WTA",shortWTA,shortWTP)+(blpkm*IFaf*(AF!S73*(1-S$2)-AF!$D73*(1-$D$2))+blpkmrtf*IFrtf*(RTF!S73*(1-S$4)-RTF!$D73*(1-$D$4)))*IF(WT="WTA",longWTA,longWTP))</f>
        <v>-1.8784941043925265</v>
      </c>
      <c r="T73" s="90">
        <f>(1/UIpct)*((blpkm*IFaf*(AF!T73*T$2-AF!$D73*$D$2)+blpkmrtf*IFrtf*(RTF!T73*T$4-RTF!$D73*$D$4))*IF(WT="WTA",shortWTA,shortWTP)+(blpkm*IFaf*(AF!T73*(1-T$2)-AF!$D73*(1-$D$2))+blpkmrtf*IFrtf*(RTF!T73*(1-T$4)-RTF!$D73*(1-$D$4)))*IF(WT="WTA",longWTA,longWTP))</f>
        <v>0.78272657459334749</v>
      </c>
      <c r="U73" s="90">
        <f>(1/UIpct)*((blpkm*IFaf*(AF!U73*U$2-AF!$D73*$D$2)+blpkmrtf*IFrtf*(RTF!U73*U$4-RTF!$D73*$D$4))*IF(WT="WTA",shortWTA,shortWTP)+(blpkm*IFaf*(AF!U73*(1-U$2)-AF!$D73*(1-$D$2))+blpkmrtf*IFrtf*(RTF!U73*(1-U$4)-RTF!$D73*(1-$D$4)))*IF(WT="WTA",longWTA,longWTP))</f>
        <v>1.6576882989331914</v>
      </c>
      <c r="V73" s="90">
        <f>(1/UIpct)*((blpkm*IFaf*(AF!V73*V$2-AF!$D73*$D$2)+blpkmrtf*IFrtf*(RTF!V73*V$4-RTF!$D73*$D$4))*IF(WT="WTA",shortWTA,shortWTP)+(blpkm*IFaf*(AF!V73*(1-V$2)-AF!$D73*(1-$D$2))+blpkmrtf*IFrtf*(RTF!V73*(1-V$4)-RTF!$D73*(1-$D$4)))*IF(WT="WTA",longWTA,longWTP))</f>
        <v>0</v>
      </c>
      <c r="W73" s="90">
        <f>(1/UIpct)*((blpkm*IFaf*(AF!W73*W$2-AF!$D73*$D$2)+blpkmrtf*IFrtf*(RTF!W73*W$4-RTF!$D73*$D$4))*IF(WT="WTA",shortWTA,shortWTP)+(blpkm*IFaf*(AF!W73*(1-W$2)-AF!$D73*(1-$D$2))+blpkmrtf*IFrtf*(RTF!W73*(1-W$4)-RTF!$D73*(1-$D$4)))*IF(WT="WTA",longWTA,longWTP))</f>
        <v>-0.69872691351516514</v>
      </c>
      <c r="X73" s="90">
        <f>(1/UIpct)*((blpkm*IFaf*(AF!X73*X$2-AF!$D73*$D$2)+blpkmrtf*IFrtf*(RTF!X73*X$4-RTF!$D73*$D$4))*IF(WT="WTA",shortWTA,shortWTP)+(blpkm*IFaf*(AF!X73*(1-X$2)-AF!$D73*(1-$D$2))+blpkmrtf*IFrtf*(RTF!X73*(1-X$4)-RTF!$D73*(1-$D$4)))*IF(WT="WTA",longWTA,longWTP))</f>
        <v>-1.3221096337669964</v>
      </c>
      <c r="Y73" s="90">
        <f>(1/UIpct)*((blpkm*IFaf*(AF!Y73*Y$2-AF!$D73*$D$2)+blpkmrtf*IFrtf*(RTF!Y73*Y$4-RTF!$D73*$D$4))*IF(WT="WTA",shortWTA,shortWTP)+(blpkm*IFaf*(AF!Y73*(1-Y$2)-AF!$D73*(1-$D$2))+blpkmrtf*IFrtf*(RTF!Y73*(1-Y$4)-RTF!$D73*(1-$D$4)))*IF(WT="WTA",longWTA,longWTP))</f>
        <v>-1.8784941043925265</v>
      </c>
      <c r="Z73" s="90">
        <f>(1/UIpct)*((blpkm*IFaf*(AF!Z73*Z$2-AF!$D73*$D$2)+blpkmrtf*IFrtf*(RTF!Z73*Z$4-RTF!$D73*$D$4))*IF(WT="WTA",shortWTA,shortWTP)+(blpkm*IFaf*(AF!Z73*(1-Z$2)-AF!$D73*(1-$D$2))+blpkmrtf*IFrtf*(RTF!Z73*(1-Z$4)-RTF!$D73*(1-$D$4)))*IF(WT="WTA",longWTA,longWTP))</f>
        <v>0.78272657459334749</v>
      </c>
      <c r="AA73" s="90">
        <f>(1/UIpct)*((blpkm*IFaf*(AF!AA73*AA$2-AF!$D73*$D$2)+blpkmrtf*IFrtf*(RTF!AA73*AA$4-RTF!$D73*$D$4))*IF(WT="WTA",shortWTA,shortWTP)+(blpkm*IFaf*(AF!AA73*(1-AA$2)-AF!$D73*(1-$D$2))+blpkmrtf*IFrtf*(RTF!AA73*(1-AA$4)-RTF!$D73*(1-$D$4)))*IF(WT="WTA",longWTA,longWTP))</f>
        <v>1.6576882989331914</v>
      </c>
      <c r="AB73" s="90">
        <f>(1/UIpct)*((blpkm*IFaf*(AF!AB73*AB$2-AF!$D73*$D$2)+blpkmrtf*IFrtf*(RTF!AB73*AB$4-RTF!$D73*$D$4))*IF(WT="WTA",shortWTA,shortWTP)+(blpkm*IFaf*(AF!AB73*(1-AB$2)-AF!$D73*(1-$D$2))+blpkmrtf*IFrtf*(RTF!AB73*(1-AB$4)-RTF!$D73*(1-$D$4)))*IF(WT="WTA",longWTA,longWTP))</f>
        <v>0</v>
      </c>
      <c r="AC73" s="90">
        <f>(1/UIpct)*((blpkm*IFaf*(AF!AC73*AC$2-AF!$D73*$D$2)+blpkmrtf*IFrtf*(RTF!AC73*AC$4-RTF!$D73*$D$4))*IF(WT="WTA",shortWTA,shortWTP)+(blpkm*IFaf*(AF!AC73*(1-AC$2)-AF!$D73*(1-$D$2))+blpkmrtf*IFrtf*(RTF!AC73*(1-AC$4)-RTF!$D73*(1-$D$4)))*IF(WT="WTA",longWTA,longWTP))</f>
        <v>-0.69872691351516514</v>
      </c>
      <c r="AD73" s="90">
        <f>(1/UIpct)*((blpkm*IFaf*(AF!AD73*AD$2-AF!$D73*$D$2)+blpkmrtf*IFrtf*(RTF!AD73*AD$4-RTF!$D73*$D$4))*IF(WT="WTA",shortWTA,shortWTP)+(blpkm*IFaf*(AF!AD73*(1-AD$2)-AF!$D73*(1-$D$2))+blpkmrtf*IFrtf*(RTF!AD73*(1-AD$4)-RTF!$D73*(1-$D$4)))*IF(WT="WTA",longWTA,longWTP))</f>
        <v>-1.3221096337669964</v>
      </c>
      <c r="AE73" s="90">
        <f>(1/UIpct)*((blpkm*IFaf*(AF!AE73*AE$2-AF!$D73*$D$2)+blpkmrtf*IFrtf*(RTF!AE73*AE$4-RTF!$D73*$D$4))*IF(WT="WTA",shortWTA,shortWTP)+(blpkm*IFaf*(AF!AE73*(1-AE$2)-AF!$D73*(1-$D$2))+blpkmrtf*IFrtf*(RTF!AE73*(1-AE$4)-RTF!$D73*(1-$D$4)))*IF(WT="WTA",longWTA,longWTP))</f>
        <v>-1.8784941043925265</v>
      </c>
      <c r="AF73" s="90">
        <f>(1/UIpct)*((blpkm*IFaf*(AF!AF73*AF$2-AF!$D73*$D$2)+blpkmrtf*IFrtf*(RTF!AF73*AF$4-RTF!$D73*$D$4))*IF(WT="WTA",shortWTA,shortWTP)+(blpkm*IFaf*(AF!AF73*(1-AF$2)-AF!$D73*(1-$D$2))+blpkmrtf*IFrtf*(RTF!AF73*(1-AF$4)-RTF!$D73*(1-$D$4)))*IF(WT="WTA",longWTA,longWTP))</f>
        <v>0.78272657459334749</v>
      </c>
      <c r="AG73" s="90">
        <f>(1/UIpct)*((blpkm*IFaf*(AF!AG73*AG$2-AF!$D73*$D$2)+blpkmrtf*IFrtf*(RTF!AG73*AG$4-RTF!$D73*$D$4))*IF(WT="WTA",shortWTA,shortWTP)+(blpkm*IFaf*(AF!AG73*(1-AG$2)-AF!$D73*(1-$D$2))+blpkmrtf*IFrtf*(RTF!AG73*(1-AG$4)-RTF!$D73*(1-$D$4)))*IF(WT="WTA",longWTA,longWTP))</f>
        <v>1.6576882989331914</v>
      </c>
      <c r="AH73" s="90">
        <f>(1/UIpct)*((blpkm*IFaf*(AF!AH73*AH$2-AF!$D73*$D$2)+blpkmrtf*IFrtf*(RTF!AH73*AH$4-RTF!$D73*$D$4))*IF(WT="WTA",shortWTA,shortWTP)+(blpkm*IFaf*(AF!AH73*(1-AH$2)-AF!$D73*(1-$D$2))+blpkmrtf*IFrtf*(RTF!AH73*(1-AH$4)-RTF!$D73*(1-$D$4)))*IF(WT="WTA",longWTA,longWTP))</f>
        <v>0</v>
      </c>
      <c r="AI73" s="90">
        <f>(1/UIpct)*((blpkm*IFaf*(AF!AI73*AI$2-AF!$D73*$D$2)+blpkmrtf*IFrtf*(RTF!AI73*AI$4-RTF!$D73*$D$4))*IF(WT="WTA",shortWTA,shortWTP)+(blpkm*IFaf*(AF!AI73*(1-AI$2)-AF!$D73*(1-$D$2))+blpkmrtf*IFrtf*(RTF!AI73*(1-AI$4)-RTF!$D73*(1-$D$4)))*IF(WT="WTA",longWTA,longWTP))</f>
        <v>-0.69872691351516514</v>
      </c>
      <c r="AJ73" s="90">
        <f>(1/UIpct)*((blpkm*IFaf*(AF!AJ73*AJ$2-AF!$D73*$D$2)+blpkmrtf*IFrtf*(RTF!AJ73*AJ$4-RTF!$D73*$D$4))*IF(WT="WTA",shortWTA,shortWTP)+(blpkm*IFaf*(AF!AJ73*(1-AJ$2)-AF!$D73*(1-$D$2))+blpkmrtf*IFrtf*(RTF!AJ73*(1-AJ$4)-RTF!$D73*(1-$D$4)))*IF(WT="WTA",longWTA,longWTP))</f>
        <v>-1.3221096337669964</v>
      </c>
      <c r="AK73" s="90">
        <f>(1/UIpct)*((blpkm*IFaf*(AF!AK73*AK$2-AF!$D73*$D$2)+blpkmrtf*IFrtf*(RTF!AK73*AK$4-RTF!$D73*$D$4))*IF(WT="WTA",shortWTA,shortWTP)+(blpkm*IFaf*(AF!AK73*(1-AK$2)-AF!$D73*(1-$D$2))+blpkmrtf*IFrtf*(RTF!AK73*(1-AK$4)-RTF!$D73*(1-$D$4)))*IF(WT="WTA",longWTA,longWTP))</f>
        <v>-1.8784941043925265</v>
      </c>
      <c r="AL73" s="90">
        <f>(1/UIpct)*((blpkm*IFaf*(AF!AL73*AL$2-AF!$D73*$D$2)+blpkmrtf*IFrtf*(RTF!AL73*AL$4-RTF!$D73*$D$4))*IF(WT="WTA",shortWTA,shortWTP)+(blpkm*IFaf*(AF!AL73*(1-AL$2)-AF!$D73*(1-$D$2))+blpkmrtf*IFrtf*(RTF!AL73*(1-AL$4)-RTF!$D73*(1-$D$4)))*IF(WT="WTA",longWTA,longWTP))</f>
        <v>0.78272657459334749</v>
      </c>
      <c r="AM73" s="90">
        <f>(1/UIpct)*((blpkm*IFaf*(AF!AM73*AM$2-AF!$D73*$D$2)+blpkmrtf*IFrtf*(RTF!AM73*AM$4-RTF!$D73*$D$4))*IF(WT="WTA",shortWTA,shortWTP)+(blpkm*IFaf*(AF!AM73*(1-AM$2)-AF!$D73*(1-$D$2))+blpkmrtf*IFrtf*(RTF!AM73*(1-AM$4)-RTF!$D73*(1-$D$4)))*IF(WT="WTA",longWTA,longWTP))</f>
        <v>1.6576882989331914</v>
      </c>
      <c r="AN73" s="90">
        <f>(1/UIpct)*((blpkm*IFaf*(AF!AN73*AN$2-AF!$D73*$D$2)+blpkmrtf*IFrtf*(RTF!AN73*AN$4-RTF!$D73*$D$4))*IF(WT="WTA",shortWTA,shortWTP)+(blpkm*IFaf*(AF!AN73*(1-AN$2)-AF!$D73*(1-$D$2))+blpkmrtf*IFrtf*(RTF!AN73*(1-AN$4)-RTF!$D73*(1-$D$4)))*IF(WT="WTA",longWTA,longWTP))</f>
        <v>0</v>
      </c>
      <c r="AO73" s="90">
        <f>(1/UIpct)*((blpkm*IFaf*(AF!AO73*AO$2-AF!$D73*$D$2)+blpkmrtf*IFrtf*(RTF!AO73*AO$4-RTF!$D73*$D$4))*IF(WT="WTA",shortWTA,shortWTP)+(blpkm*IFaf*(AF!AO73*(1-AO$2)-AF!$D73*(1-$D$2))+blpkmrtf*IFrtf*(RTF!AO73*(1-AO$4)-RTF!$D73*(1-$D$4)))*IF(WT="WTA",longWTA,longWTP))</f>
        <v>-0.69872691351516514</v>
      </c>
      <c r="AP73" s="90">
        <f>(1/UIpct)*((blpkm*IFaf*(AF!AP73*AP$2-AF!$D73*$D$2)+blpkmrtf*IFrtf*(RTF!AP73*AP$4-RTF!$D73*$D$4))*IF(WT="WTA",shortWTA,shortWTP)+(blpkm*IFaf*(AF!AP73*(1-AP$2)-AF!$D73*(1-$D$2))+blpkmrtf*IFrtf*(RTF!AP73*(1-AP$4)-RTF!$D73*(1-$D$4)))*IF(WT="WTA",longWTA,longWTP))</f>
        <v>-1.3221096337669964</v>
      </c>
      <c r="AQ73" s="90">
        <f>(1/UIpct)*((blpkm*IFaf*(AF!AQ73*AQ$2-AF!$D73*$D$2)+blpkmrtf*IFrtf*(RTF!AQ73*AQ$4-RTF!$D73*$D$4))*IF(WT="WTA",shortWTA,shortWTP)+(blpkm*IFaf*(AF!AQ73*(1-AQ$2)-AF!$D73*(1-$D$2))+blpkmrtf*IFrtf*(RTF!AQ73*(1-AQ$4)-RTF!$D73*(1-$D$4)))*IF(WT="WTA",longWTA,longWTP))</f>
        <v>-1.8784941043925265</v>
      </c>
      <c r="AR73" s="90">
        <f>(1/UIpct)*((blpkm*IFaf*(AF!AR73*AR$2-AF!$D73*$D$2)+blpkmrtf*IFrtf*(RTF!AR73*AR$4-RTF!$D73*$D$4))*IF(WT="WTA",shortWTA,shortWTP)+(blpkm*IFaf*(AF!AR73*(1-AR$2)-AF!$D73*(1-$D$2))+blpkmrtf*IFrtf*(RTF!AR73*(1-AR$4)-RTF!$D73*(1-$D$4)))*IF(WT="WTA",longWTA,longWTP))</f>
        <v>0.78272657459334749</v>
      </c>
      <c r="AS73" s="90">
        <f>(1/UIpct)*((blpkm*IFaf*(AF!AS73*AS$2-AF!$D73*$D$2)+blpkmrtf*IFrtf*(RTF!AS73*AS$4-RTF!$D73*$D$4))*IF(WT="WTA",shortWTA,shortWTP)+(blpkm*IFaf*(AF!AS73*(1-AS$2)-AF!$D73*(1-$D$2))+blpkmrtf*IFrtf*(RTF!AS73*(1-AS$4)-RTF!$D73*(1-$D$4)))*IF(WT="WTA",longWTA,longWTP))</f>
        <v>1.6576882989331914</v>
      </c>
      <c r="AT73" s="90">
        <f>(1/UIpct)*((blpkm*IFaf*(AF!AT73*AT$2-AF!$D73*$D$2)+blpkmrtf*IFrtf*(RTF!AT73*AT$4-RTF!$D73*$D$4))*IF(WT="WTA",shortWTA,shortWTP)+(blpkm*IFaf*(AF!AT73*(1-AT$2)-AF!$D73*(1-$D$2))+blpkmrtf*IFrtf*(RTF!AT73*(1-AT$4)-RTF!$D73*(1-$D$4)))*IF(WT="WTA",longWTA,longWTP))</f>
        <v>0</v>
      </c>
      <c r="AU73" s="91" t="s">
        <v>78</v>
      </c>
      <c r="AV73" s="91"/>
      <c r="AW73" s="91"/>
    </row>
    <row r="74" spans="1:49" x14ac:dyDescent="0.25">
      <c r="A74" s="91">
        <f>social_cost!A74</f>
        <v>3600</v>
      </c>
      <c r="B74" s="94">
        <f>social_cost!B74</f>
        <v>0.66097141836900009</v>
      </c>
      <c r="C74" s="95">
        <f>social_cost!C74</f>
        <v>9881.9999999999982</v>
      </c>
      <c r="D74" s="90">
        <f>(1/UIpct)*((blpkm*IFaf*(AF!D74*D$2-AF!$D74*$D$2)+blpkmrtf*IFrtf*(RTF!D74*D$4-RTF!$D74*$D$4))*IF(WT="WTA",shortWTA,shortWTP)+(blpkm*IFaf*(AF!D74*(1-D$2)-AF!$D74*(1-$D$2))+blpkmrtf*IFrtf*(RTF!D74*(1-D$4)-RTF!$D74*(1-$D$4)))*IF(WT="WTA",longWTA,longWTP))</f>
        <v>0</v>
      </c>
      <c r="E74" s="90">
        <f>(1/UIpct)*((blpkm*IFaf*(AF!E74*E$2-AF!$D74*$D$2)+blpkmrtf*IFrtf*(RTF!E74*E$4-RTF!$D74*$D$4))*IF(WT="WTA",shortWTA,shortWTP)+(blpkm*IFaf*(AF!E74*(1-E$2)-AF!$D74*(1-$D$2))+blpkmrtf*IFrtf*(RTF!E74*(1-E$4)-RTF!$D74*(1-$D$4)))*IF(WT="WTA",longWTA,longWTP))</f>
        <v>-0.69872691351516514</v>
      </c>
      <c r="F74" s="90">
        <f>(1/UIpct)*((blpkm*IFaf*(AF!F74*F$2-AF!$D74*$D$2)+blpkmrtf*IFrtf*(RTF!F74*F$4-RTF!$D74*$D$4))*IF(WT="WTA",shortWTA,shortWTP)+(blpkm*IFaf*(AF!F74*(1-F$2)-AF!$D74*(1-$D$2))+blpkmrtf*IFrtf*(RTF!F74*(1-F$4)-RTF!$D74*(1-$D$4)))*IF(WT="WTA",longWTA,longWTP))</f>
        <v>-1.3221096337669964</v>
      </c>
      <c r="G74" s="90">
        <f>(1/UIpct)*((blpkm*IFaf*(AF!G74*G$2-AF!$D74*$D$2)+blpkmrtf*IFrtf*(RTF!G74*G$4-RTF!$D74*$D$4))*IF(WT="WTA",shortWTA,shortWTP)+(blpkm*IFaf*(AF!G74*(1-G$2)-AF!$D74*(1-$D$2))+blpkmrtf*IFrtf*(RTF!G74*(1-G$4)-RTF!$D74*(1-$D$4)))*IF(WT="WTA",longWTA,longWTP))</f>
        <v>-1.8784941043925265</v>
      </c>
      <c r="H74" s="90">
        <f>(1/UIpct)*((blpkm*IFaf*(AF!H74*H$2-AF!$D74*$D$2)+blpkmrtf*IFrtf*(RTF!H74*H$4-RTF!$D74*$D$4))*IF(WT="WTA",shortWTA,shortWTP)+(blpkm*IFaf*(AF!H74*(1-H$2)-AF!$D74*(1-$D$2))+blpkmrtf*IFrtf*(RTF!H74*(1-H$4)-RTF!$D74*(1-$D$4)))*IF(WT="WTA",longWTA,longWTP))</f>
        <v>0.78272657459334749</v>
      </c>
      <c r="I74" s="90">
        <f>(1/UIpct)*((blpkm*IFaf*(AF!I74*I$2-AF!$D74*$D$2)+blpkmrtf*IFrtf*(RTF!I74*I$4-RTF!$D74*$D$4))*IF(WT="WTA",shortWTA,shortWTP)+(blpkm*IFaf*(AF!I74*(1-I$2)-AF!$D74*(1-$D$2))+blpkmrtf*IFrtf*(RTF!I74*(1-I$4)-RTF!$D74*(1-$D$4)))*IF(WT="WTA",longWTA,longWTP))</f>
        <v>1.6576882989331914</v>
      </c>
      <c r="J74" s="90">
        <f>(1/UIpct)*((blpkm*IFaf*(AF!J74*J$2-AF!$D74*$D$2)+blpkmrtf*IFrtf*(RTF!J74*J$4-RTF!$D74*$D$4))*IF(WT="WTA",shortWTA,shortWTP)+(blpkm*IFaf*(AF!J74*(1-J$2)-AF!$D74*(1-$D$2))+blpkmrtf*IFrtf*(RTF!J74*(1-J$4)-RTF!$D74*(1-$D$4)))*IF(WT="WTA",longWTA,longWTP))</f>
        <v>2.6312202719180493</v>
      </c>
      <c r="K74" s="90">
        <f>(1/UIpct)*((blpkm*IFaf*(AF!K74*K$2-AF!$D74*$D$2)+blpkmrtf*IFrtf*(RTF!K74*K$4-RTF!$D74*$D$4))*IF(WT="WTA",shortWTA,shortWTP)+(blpkm*IFaf*(AF!K74*(1-K$2)-AF!$D74*(1-$D$2))+blpkmrtf*IFrtf*(RTF!K74*(1-K$4)-RTF!$D74*(1-$D$4)))*IF(WT="WTA",longWTA,longWTP))</f>
        <v>-0.69872691351516514</v>
      </c>
      <c r="L74" s="90">
        <f>(1/UIpct)*((blpkm*IFaf*(AF!L74*L$2-AF!$D74*$D$2)+blpkmrtf*IFrtf*(RTF!L74*L$4-RTF!$D74*$D$4))*IF(WT="WTA",shortWTA,shortWTP)+(blpkm*IFaf*(AF!L74*(1-L$2)-AF!$D74*(1-$D$2))+blpkmrtf*IFrtf*(RTF!L74*(1-L$4)-RTF!$D74*(1-$D$4)))*IF(WT="WTA",longWTA,longWTP))</f>
        <v>-1.3221096337669964</v>
      </c>
      <c r="M74" s="90">
        <f>(1/UIpct)*((blpkm*IFaf*(AF!M74*M$2-AF!$D74*$D$2)+blpkmrtf*IFrtf*(RTF!M74*M$4-RTF!$D74*$D$4))*IF(WT="WTA",shortWTA,shortWTP)+(blpkm*IFaf*(AF!M74*(1-M$2)-AF!$D74*(1-$D$2))+blpkmrtf*IFrtf*(RTF!M74*(1-M$4)-RTF!$D74*(1-$D$4)))*IF(WT="WTA",longWTA,longWTP))</f>
        <v>-1.8784941043925265</v>
      </c>
      <c r="N74" s="90">
        <f>(1/UIpct)*((blpkm*IFaf*(AF!N74*N$2-AF!$D74*$D$2)+blpkmrtf*IFrtf*(RTF!N74*N$4-RTF!$D74*$D$4))*IF(WT="WTA",shortWTA,shortWTP)+(blpkm*IFaf*(AF!N74*(1-N$2)-AF!$D74*(1-$D$2))+blpkmrtf*IFrtf*(RTF!N74*(1-N$4)-RTF!$D74*(1-$D$4)))*IF(WT="WTA",longWTA,longWTP))</f>
        <v>0.78272657459334749</v>
      </c>
      <c r="O74" s="90">
        <f>(1/UIpct)*((blpkm*IFaf*(AF!O74*O$2-AF!$D74*$D$2)+blpkmrtf*IFrtf*(RTF!O74*O$4-RTF!$D74*$D$4))*IF(WT="WTA",shortWTA,shortWTP)+(blpkm*IFaf*(AF!O74*(1-O$2)-AF!$D74*(1-$D$2))+blpkmrtf*IFrtf*(RTF!O74*(1-O$4)-RTF!$D74*(1-$D$4)))*IF(WT="WTA",longWTA,longWTP))</f>
        <v>1.6576882989331914</v>
      </c>
      <c r="P74" s="90">
        <f>(1/UIpct)*((blpkm*IFaf*(AF!P74*P$2-AF!$D74*$D$2)+blpkmrtf*IFrtf*(RTF!P74*P$4-RTF!$D74*$D$4))*IF(WT="WTA",shortWTA,shortWTP)+(blpkm*IFaf*(AF!P74*(1-P$2)-AF!$D74*(1-$D$2))+blpkmrtf*IFrtf*(RTF!P74*(1-P$4)-RTF!$D74*(1-$D$4)))*IF(WT="WTA",longWTA,longWTP))</f>
        <v>0</v>
      </c>
      <c r="Q74" s="90">
        <f>(1/UIpct)*((blpkm*IFaf*(AF!Q74*Q$2-AF!$D74*$D$2)+blpkmrtf*IFrtf*(RTF!Q74*Q$4-RTF!$D74*$D$4))*IF(WT="WTA",shortWTA,shortWTP)+(blpkm*IFaf*(AF!Q74*(1-Q$2)-AF!$D74*(1-$D$2))+blpkmrtf*IFrtf*(RTF!Q74*(1-Q$4)-RTF!$D74*(1-$D$4)))*IF(WT="WTA",longWTA,longWTP))</f>
        <v>-0.69872691351516514</v>
      </c>
      <c r="R74" s="90">
        <f>(1/UIpct)*((blpkm*IFaf*(AF!R74*R$2-AF!$D74*$D$2)+blpkmrtf*IFrtf*(RTF!R74*R$4-RTF!$D74*$D$4))*IF(WT="WTA",shortWTA,shortWTP)+(blpkm*IFaf*(AF!R74*(1-R$2)-AF!$D74*(1-$D$2))+blpkmrtf*IFrtf*(RTF!R74*(1-R$4)-RTF!$D74*(1-$D$4)))*IF(WT="WTA",longWTA,longWTP))</f>
        <v>-1.3221096337669964</v>
      </c>
      <c r="S74" s="90">
        <f>(1/UIpct)*((blpkm*IFaf*(AF!S74*S$2-AF!$D74*$D$2)+blpkmrtf*IFrtf*(RTF!S74*S$4-RTF!$D74*$D$4))*IF(WT="WTA",shortWTA,shortWTP)+(blpkm*IFaf*(AF!S74*(1-S$2)-AF!$D74*(1-$D$2))+blpkmrtf*IFrtf*(RTF!S74*(1-S$4)-RTF!$D74*(1-$D$4)))*IF(WT="WTA",longWTA,longWTP))</f>
        <v>-1.8784941043925265</v>
      </c>
      <c r="T74" s="90">
        <f>(1/UIpct)*((blpkm*IFaf*(AF!T74*T$2-AF!$D74*$D$2)+blpkmrtf*IFrtf*(RTF!T74*T$4-RTF!$D74*$D$4))*IF(WT="WTA",shortWTA,shortWTP)+(blpkm*IFaf*(AF!T74*(1-T$2)-AF!$D74*(1-$D$2))+blpkmrtf*IFrtf*(RTF!T74*(1-T$4)-RTF!$D74*(1-$D$4)))*IF(WT="WTA",longWTA,longWTP))</f>
        <v>0.78272657459334749</v>
      </c>
      <c r="U74" s="90">
        <f>(1/UIpct)*((blpkm*IFaf*(AF!U74*U$2-AF!$D74*$D$2)+blpkmrtf*IFrtf*(RTF!U74*U$4-RTF!$D74*$D$4))*IF(WT="WTA",shortWTA,shortWTP)+(blpkm*IFaf*(AF!U74*(1-U$2)-AF!$D74*(1-$D$2))+blpkmrtf*IFrtf*(RTF!U74*(1-U$4)-RTF!$D74*(1-$D$4)))*IF(WT="WTA",longWTA,longWTP))</f>
        <v>1.6576882989331914</v>
      </c>
      <c r="V74" s="90">
        <f>(1/UIpct)*((blpkm*IFaf*(AF!V74*V$2-AF!$D74*$D$2)+blpkmrtf*IFrtf*(RTF!V74*V$4-RTF!$D74*$D$4))*IF(WT="WTA",shortWTA,shortWTP)+(blpkm*IFaf*(AF!V74*(1-V$2)-AF!$D74*(1-$D$2))+blpkmrtf*IFrtf*(RTF!V74*(1-V$4)-RTF!$D74*(1-$D$4)))*IF(WT="WTA",longWTA,longWTP))</f>
        <v>0</v>
      </c>
      <c r="W74" s="90">
        <f>(1/UIpct)*((blpkm*IFaf*(AF!W74*W$2-AF!$D74*$D$2)+blpkmrtf*IFrtf*(RTF!W74*W$4-RTF!$D74*$D$4))*IF(WT="WTA",shortWTA,shortWTP)+(blpkm*IFaf*(AF!W74*(1-W$2)-AF!$D74*(1-$D$2))+blpkmrtf*IFrtf*(RTF!W74*(1-W$4)-RTF!$D74*(1-$D$4)))*IF(WT="WTA",longWTA,longWTP))</f>
        <v>-0.69872691351516514</v>
      </c>
      <c r="X74" s="90">
        <f>(1/UIpct)*((blpkm*IFaf*(AF!X74*X$2-AF!$D74*$D$2)+blpkmrtf*IFrtf*(RTF!X74*X$4-RTF!$D74*$D$4))*IF(WT="WTA",shortWTA,shortWTP)+(blpkm*IFaf*(AF!X74*(1-X$2)-AF!$D74*(1-$D$2))+blpkmrtf*IFrtf*(RTF!X74*(1-X$4)-RTF!$D74*(1-$D$4)))*IF(WT="WTA",longWTA,longWTP))</f>
        <v>-1.3221096337669964</v>
      </c>
      <c r="Y74" s="90">
        <f>(1/UIpct)*((blpkm*IFaf*(AF!Y74*Y$2-AF!$D74*$D$2)+blpkmrtf*IFrtf*(RTF!Y74*Y$4-RTF!$D74*$D$4))*IF(WT="WTA",shortWTA,shortWTP)+(blpkm*IFaf*(AF!Y74*(1-Y$2)-AF!$D74*(1-$D$2))+blpkmrtf*IFrtf*(RTF!Y74*(1-Y$4)-RTF!$D74*(1-$D$4)))*IF(WT="WTA",longWTA,longWTP))</f>
        <v>-1.8784941043925265</v>
      </c>
      <c r="Z74" s="90">
        <f>(1/UIpct)*((blpkm*IFaf*(AF!Z74*Z$2-AF!$D74*$D$2)+blpkmrtf*IFrtf*(RTF!Z74*Z$4-RTF!$D74*$D$4))*IF(WT="WTA",shortWTA,shortWTP)+(blpkm*IFaf*(AF!Z74*(1-Z$2)-AF!$D74*(1-$D$2))+blpkmrtf*IFrtf*(RTF!Z74*(1-Z$4)-RTF!$D74*(1-$D$4)))*IF(WT="WTA",longWTA,longWTP))</f>
        <v>0.78272657459334749</v>
      </c>
      <c r="AA74" s="90">
        <f>(1/UIpct)*((blpkm*IFaf*(AF!AA74*AA$2-AF!$D74*$D$2)+blpkmrtf*IFrtf*(RTF!AA74*AA$4-RTF!$D74*$D$4))*IF(WT="WTA",shortWTA,shortWTP)+(blpkm*IFaf*(AF!AA74*(1-AA$2)-AF!$D74*(1-$D$2))+blpkmrtf*IFrtf*(RTF!AA74*(1-AA$4)-RTF!$D74*(1-$D$4)))*IF(WT="WTA",longWTA,longWTP))</f>
        <v>1.6576882989331914</v>
      </c>
      <c r="AB74" s="90">
        <f>(1/UIpct)*((blpkm*IFaf*(AF!AB74*AB$2-AF!$D74*$D$2)+blpkmrtf*IFrtf*(RTF!AB74*AB$4-RTF!$D74*$D$4))*IF(WT="WTA",shortWTA,shortWTP)+(blpkm*IFaf*(AF!AB74*(1-AB$2)-AF!$D74*(1-$D$2))+blpkmrtf*IFrtf*(RTF!AB74*(1-AB$4)-RTF!$D74*(1-$D$4)))*IF(WT="WTA",longWTA,longWTP))</f>
        <v>0</v>
      </c>
      <c r="AC74" s="90">
        <f>(1/UIpct)*((blpkm*IFaf*(AF!AC74*AC$2-AF!$D74*$D$2)+blpkmrtf*IFrtf*(RTF!AC74*AC$4-RTF!$D74*$D$4))*IF(WT="WTA",shortWTA,shortWTP)+(blpkm*IFaf*(AF!AC74*(1-AC$2)-AF!$D74*(1-$D$2))+blpkmrtf*IFrtf*(RTF!AC74*(1-AC$4)-RTF!$D74*(1-$D$4)))*IF(WT="WTA",longWTA,longWTP))</f>
        <v>-0.69872691351516514</v>
      </c>
      <c r="AD74" s="90">
        <f>(1/UIpct)*((blpkm*IFaf*(AF!AD74*AD$2-AF!$D74*$D$2)+blpkmrtf*IFrtf*(RTF!AD74*AD$4-RTF!$D74*$D$4))*IF(WT="WTA",shortWTA,shortWTP)+(blpkm*IFaf*(AF!AD74*(1-AD$2)-AF!$D74*(1-$D$2))+blpkmrtf*IFrtf*(RTF!AD74*(1-AD$4)-RTF!$D74*(1-$D$4)))*IF(WT="WTA",longWTA,longWTP))</f>
        <v>-1.3221096337669964</v>
      </c>
      <c r="AE74" s="90">
        <f>(1/UIpct)*((blpkm*IFaf*(AF!AE74*AE$2-AF!$D74*$D$2)+blpkmrtf*IFrtf*(RTF!AE74*AE$4-RTF!$D74*$D$4))*IF(WT="WTA",shortWTA,shortWTP)+(blpkm*IFaf*(AF!AE74*(1-AE$2)-AF!$D74*(1-$D$2))+blpkmrtf*IFrtf*(RTF!AE74*(1-AE$4)-RTF!$D74*(1-$D$4)))*IF(WT="WTA",longWTA,longWTP))</f>
        <v>-1.8784941043925265</v>
      </c>
      <c r="AF74" s="90">
        <f>(1/UIpct)*((blpkm*IFaf*(AF!AF74*AF$2-AF!$D74*$D$2)+blpkmrtf*IFrtf*(RTF!AF74*AF$4-RTF!$D74*$D$4))*IF(WT="WTA",shortWTA,shortWTP)+(blpkm*IFaf*(AF!AF74*(1-AF$2)-AF!$D74*(1-$D$2))+blpkmrtf*IFrtf*(RTF!AF74*(1-AF$4)-RTF!$D74*(1-$D$4)))*IF(WT="WTA",longWTA,longWTP))</f>
        <v>0.78272657459334749</v>
      </c>
      <c r="AG74" s="90">
        <f>(1/UIpct)*((blpkm*IFaf*(AF!AG74*AG$2-AF!$D74*$D$2)+blpkmrtf*IFrtf*(RTF!AG74*AG$4-RTF!$D74*$D$4))*IF(WT="WTA",shortWTA,shortWTP)+(blpkm*IFaf*(AF!AG74*(1-AG$2)-AF!$D74*(1-$D$2))+blpkmrtf*IFrtf*(RTF!AG74*(1-AG$4)-RTF!$D74*(1-$D$4)))*IF(WT="WTA",longWTA,longWTP))</f>
        <v>1.6576882989331914</v>
      </c>
      <c r="AH74" s="90">
        <f>(1/UIpct)*((blpkm*IFaf*(AF!AH74*AH$2-AF!$D74*$D$2)+blpkmrtf*IFrtf*(RTF!AH74*AH$4-RTF!$D74*$D$4))*IF(WT="WTA",shortWTA,shortWTP)+(blpkm*IFaf*(AF!AH74*(1-AH$2)-AF!$D74*(1-$D$2))+blpkmrtf*IFrtf*(RTF!AH74*(1-AH$4)-RTF!$D74*(1-$D$4)))*IF(WT="WTA",longWTA,longWTP))</f>
        <v>0</v>
      </c>
      <c r="AI74" s="90">
        <f>(1/UIpct)*((blpkm*IFaf*(AF!AI74*AI$2-AF!$D74*$D$2)+blpkmrtf*IFrtf*(RTF!AI74*AI$4-RTF!$D74*$D$4))*IF(WT="WTA",shortWTA,shortWTP)+(blpkm*IFaf*(AF!AI74*(1-AI$2)-AF!$D74*(1-$D$2))+blpkmrtf*IFrtf*(RTF!AI74*(1-AI$4)-RTF!$D74*(1-$D$4)))*IF(WT="WTA",longWTA,longWTP))</f>
        <v>-0.69872691351516514</v>
      </c>
      <c r="AJ74" s="90">
        <f>(1/UIpct)*((blpkm*IFaf*(AF!AJ74*AJ$2-AF!$D74*$D$2)+blpkmrtf*IFrtf*(RTF!AJ74*AJ$4-RTF!$D74*$D$4))*IF(WT="WTA",shortWTA,shortWTP)+(blpkm*IFaf*(AF!AJ74*(1-AJ$2)-AF!$D74*(1-$D$2))+blpkmrtf*IFrtf*(RTF!AJ74*(1-AJ$4)-RTF!$D74*(1-$D$4)))*IF(WT="WTA",longWTA,longWTP))</f>
        <v>-1.3221096337669964</v>
      </c>
      <c r="AK74" s="90">
        <f>(1/UIpct)*((blpkm*IFaf*(AF!AK74*AK$2-AF!$D74*$D$2)+blpkmrtf*IFrtf*(RTF!AK74*AK$4-RTF!$D74*$D$4))*IF(WT="WTA",shortWTA,shortWTP)+(blpkm*IFaf*(AF!AK74*(1-AK$2)-AF!$D74*(1-$D$2))+blpkmrtf*IFrtf*(RTF!AK74*(1-AK$4)-RTF!$D74*(1-$D$4)))*IF(WT="WTA",longWTA,longWTP))</f>
        <v>-1.8784941043925265</v>
      </c>
      <c r="AL74" s="90">
        <f>(1/UIpct)*((blpkm*IFaf*(AF!AL74*AL$2-AF!$D74*$D$2)+blpkmrtf*IFrtf*(RTF!AL74*AL$4-RTF!$D74*$D$4))*IF(WT="WTA",shortWTA,shortWTP)+(blpkm*IFaf*(AF!AL74*(1-AL$2)-AF!$D74*(1-$D$2))+blpkmrtf*IFrtf*(RTF!AL74*(1-AL$4)-RTF!$D74*(1-$D$4)))*IF(WT="WTA",longWTA,longWTP))</f>
        <v>0.78272657459334749</v>
      </c>
      <c r="AM74" s="90">
        <f>(1/UIpct)*((blpkm*IFaf*(AF!AM74*AM$2-AF!$D74*$D$2)+blpkmrtf*IFrtf*(RTF!AM74*AM$4-RTF!$D74*$D$4))*IF(WT="WTA",shortWTA,shortWTP)+(blpkm*IFaf*(AF!AM74*(1-AM$2)-AF!$D74*(1-$D$2))+blpkmrtf*IFrtf*(RTF!AM74*(1-AM$4)-RTF!$D74*(1-$D$4)))*IF(WT="WTA",longWTA,longWTP))</f>
        <v>1.6576882989331914</v>
      </c>
      <c r="AN74" s="90">
        <f>(1/UIpct)*((blpkm*IFaf*(AF!AN74*AN$2-AF!$D74*$D$2)+blpkmrtf*IFrtf*(RTF!AN74*AN$4-RTF!$D74*$D$4))*IF(WT="WTA",shortWTA,shortWTP)+(blpkm*IFaf*(AF!AN74*(1-AN$2)-AF!$D74*(1-$D$2))+blpkmrtf*IFrtf*(RTF!AN74*(1-AN$4)-RTF!$D74*(1-$D$4)))*IF(WT="WTA",longWTA,longWTP))</f>
        <v>0</v>
      </c>
      <c r="AO74" s="90">
        <f>(1/UIpct)*((blpkm*IFaf*(AF!AO74*AO$2-AF!$D74*$D$2)+blpkmrtf*IFrtf*(RTF!AO74*AO$4-RTF!$D74*$D$4))*IF(WT="WTA",shortWTA,shortWTP)+(blpkm*IFaf*(AF!AO74*(1-AO$2)-AF!$D74*(1-$D$2))+blpkmrtf*IFrtf*(RTF!AO74*(1-AO$4)-RTF!$D74*(1-$D$4)))*IF(WT="WTA",longWTA,longWTP))</f>
        <v>-0.69872691351516514</v>
      </c>
      <c r="AP74" s="90">
        <f>(1/UIpct)*((blpkm*IFaf*(AF!AP74*AP$2-AF!$D74*$D$2)+blpkmrtf*IFrtf*(RTF!AP74*AP$4-RTF!$D74*$D$4))*IF(WT="WTA",shortWTA,shortWTP)+(blpkm*IFaf*(AF!AP74*(1-AP$2)-AF!$D74*(1-$D$2))+blpkmrtf*IFrtf*(RTF!AP74*(1-AP$4)-RTF!$D74*(1-$D$4)))*IF(WT="WTA",longWTA,longWTP))</f>
        <v>-1.3221096337669964</v>
      </c>
      <c r="AQ74" s="90">
        <f>(1/UIpct)*((blpkm*IFaf*(AF!AQ74*AQ$2-AF!$D74*$D$2)+blpkmrtf*IFrtf*(RTF!AQ74*AQ$4-RTF!$D74*$D$4))*IF(WT="WTA",shortWTA,shortWTP)+(blpkm*IFaf*(AF!AQ74*(1-AQ$2)-AF!$D74*(1-$D$2))+blpkmrtf*IFrtf*(RTF!AQ74*(1-AQ$4)-RTF!$D74*(1-$D$4)))*IF(WT="WTA",longWTA,longWTP))</f>
        <v>-1.8784941043925265</v>
      </c>
      <c r="AR74" s="90">
        <f>(1/UIpct)*((blpkm*IFaf*(AF!AR74*AR$2-AF!$D74*$D$2)+blpkmrtf*IFrtf*(RTF!AR74*AR$4-RTF!$D74*$D$4))*IF(WT="WTA",shortWTA,shortWTP)+(blpkm*IFaf*(AF!AR74*(1-AR$2)-AF!$D74*(1-$D$2))+blpkmrtf*IFrtf*(RTF!AR74*(1-AR$4)-RTF!$D74*(1-$D$4)))*IF(WT="WTA",longWTA,longWTP))</f>
        <v>0.78272657459334749</v>
      </c>
      <c r="AS74" s="90">
        <f>(1/UIpct)*((blpkm*IFaf*(AF!AS74*AS$2-AF!$D74*$D$2)+blpkmrtf*IFrtf*(RTF!AS74*AS$4-RTF!$D74*$D$4))*IF(WT="WTA",shortWTA,shortWTP)+(blpkm*IFaf*(AF!AS74*(1-AS$2)-AF!$D74*(1-$D$2))+blpkmrtf*IFrtf*(RTF!AS74*(1-AS$4)-RTF!$D74*(1-$D$4)))*IF(WT="WTA",longWTA,longWTP))</f>
        <v>1.6576882989331914</v>
      </c>
      <c r="AT74" s="90">
        <f>(1/UIpct)*((blpkm*IFaf*(AF!AT74*AT$2-AF!$D74*$D$2)+blpkmrtf*IFrtf*(RTF!AT74*AT$4-RTF!$D74*$D$4))*IF(WT="WTA",shortWTA,shortWTP)+(blpkm*IFaf*(AF!AT74*(1-AT$2)-AF!$D74*(1-$D$2))+blpkmrtf*IFrtf*(RTF!AT74*(1-AT$4)-RTF!$D74*(1-$D$4)))*IF(WT="WTA",longWTA,longWTP))</f>
        <v>0</v>
      </c>
      <c r="AU74" s="91" t="s">
        <v>78</v>
      </c>
      <c r="AV74" s="91"/>
      <c r="AW74" s="91"/>
    </row>
    <row r="75" spans="1:49" x14ac:dyDescent="0.25">
      <c r="A75" s="91"/>
      <c r="B75" s="94"/>
      <c r="C75" s="95"/>
      <c r="D75" s="91" t="s">
        <v>78</v>
      </c>
      <c r="E75" s="91" t="s">
        <v>78</v>
      </c>
      <c r="F75" s="91" t="s">
        <v>78</v>
      </c>
      <c r="G75" s="91" t="s">
        <v>78</v>
      </c>
      <c r="H75" s="91" t="s">
        <v>78</v>
      </c>
      <c r="I75" s="91" t="s">
        <v>78</v>
      </c>
      <c r="J75" s="91" t="s">
        <v>78</v>
      </c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 t="s">
        <v>78</v>
      </c>
      <c r="AD75" s="91" t="s">
        <v>78</v>
      </c>
      <c r="AE75" s="91" t="s">
        <v>78</v>
      </c>
      <c r="AF75" s="91" t="s">
        <v>78</v>
      </c>
      <c r="AG75" s="91" t="s">
        <v>78</v>
      </c>
      <c r="AH75" s="91" t="s">
        <v>78</v>
      </c>
      <c r="AI75" s="91" t="s">
        <v>78</v>
      </c>
      <c r="AJ75" s="91" t="s">
        <v>78</v>
      </c>
      <c r="AK75" s="91" t="s">
        <v>78</v>
      </c>
      <c r="AL75" s="91" t="s">
        <v>78</v>
      </c>
      <c r="AM75" s="91" t="s">
        <v>78</v>
      </c>
      <c r="AN75" s="91" t="s">
        <v>78</v>
      </c>
      <c r="AO75" s="91" t="s">
        <v>78</v>
      </c>
      <c r="AP75" s="91" t="s">
        <v>78</v>
      </c>
      <c r="AQ75" s="91" t="s">
        <v>78</v>
      </c>
      <c r="AR75" s="91" t="s">
        <v>78</v>
      </c>
      <c r="AS75" s="91" t="s">
        <v>78</v>
      </c>
      <c r="AT75" s="91" t="s">
        <v>78</v>
      </c>
      <c r="AU75" s="91" t="s">
        <v>78</v>
      </c>
      <c r="AV75" s="91"/>
      <c r="AW75" s="9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837AF4D90244EBB7BF4FC0E080314" ma:contentTypeVersion="0" ma:contentTypeDescription="Create a new document." ma:contentTypeScope="" ma:versionID="6b18c3ef351336bd42494718ca00a3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2686B-109C-4C2E-9EB9-58A7DA8EFFF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FC8A10-DF64-4D31-9D29-5023948F9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Cover</vt:lpstr>
      <vt:lpstr>input</vt:lpstr>
      <vt:lpstr>pipesizes</vt:lpstr>
      <vt:lpstr>Lognormal</vt:lpstr>
      <vt:lpstr>AtkinsCardno_v1_6_21dec2015</vt:lpstr>
      <vt:lpstr>social_cost</vt:lpstr>
      <vt:lpstr>pNlong</vt:lpstr>
      <vt:lpstr>pNall</vt:lpstr>
      <vt:lpstr>CV</vt:lpstr>
      <vt:lpstr>AF</vt:lpstr>
      <vt:lpstr>RTF</vt:lpstr>
      <vt:lpstr>blpkm</vt:lpstr>
      <vt:lpstr>blpkmaf</vt:lpstr>
      <vt:lpstr>blpkmrtf</vt:lpstr>
      <vt:lpstr>crewcost</vt:lpstr>
      <vt:lpstr>IC</vt:lpstr>
      <vt:lpstr>ICV</vt:lpstr>
      <vt:lpstr>IFaf</vt:lpstr>
      <vt:lpstr>IFrtf</vt:lpstr>
      <vt:lpstr>kminsp</vt:lpstr>
      <vt:lpstr>kmreplaf</vt:lpstr>
      <vt:lpstr>kmreplrtf</vt:lpstr>
      <vt:lpstr>kmreprtf</vt:lpstr>
      <vt:lpstr>LIT</vt:lpstr>
      <vt:lpstr>longWTA</vt:lpstr>
      <vt:lpstr>longWTP</vt:lpstr>
      <vt:lpstr>overrtWTA</vt:lpstr>
      <vt:lpstr>overrtWTP</vt:lpstr>
      <vt:lpstr>Cover!Print_Area</vt:lpstr>
      <vt:lpstr>RCaf</vt:lpstr>
      <vt:lpstr>RCrtf</vt:lpstr>
      <vt:lpstr>shortWTA</vt:lpstr>
      <vt:lpstr>shortWTP</vt:lpstr>
      <vt:lpstr>UIpct</vt:lpstr>
      <vt:lpstr>VIpkm</vt:lpstr>
      <vt:lpstr>VRC</vt:lpstr>
      <vt:lpstr>VRpkm</vt:lpstr>
      <vt:lpstr>WT</vt:lpstr>
    </vt:vector>
  </TitlesOfParts>
  <Company>IPART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Smart</dc:creator>
  <cp:lastModifiedBy>Maria Tortura</cp:lastModifiedBy>
  <cp:lastPrinted>2018-12-03T01:01:02Z</cp:lastPrinted>
  <dcterms:created xsi:type="dcterms:W3CDTF">2014-05-19T07:21:06Z</dcterms:created>
  <dcterms:modified xsi:type="dcterms:W3CDTF">2018-12-10T02:50:34Z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0x010100FBD837AF4D90244EBB7BF4FC0E080314</vt:lpwstr>
  </property>
</Properties>
</file>