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art.local\ipart\FolderRedirection\DeniseR\Desktop\"/>
    </mc:Choice>
  </mc:AlternateContent>
  <bookViews>
    <workbookView xWindow="0" yWindow="0" windowWidth="19180" windowHeight="6680"/>
  </bookViews>
  <sheets>
    <sheet name="Cover" sheetId="17" r:id="rId1"/>
    <sheet name="Interment Right Prices" sheetId="18" r:id="rId2"/>
    <sheet name="Inputs &amp; Calculations" sheetId="13" r:id="rId3"/>
  </sheets>
  <definedNames>
    <definedName name="DiscountRate">'Inputs &amp; Calculations'!$L$19</definedName>
    <definedName name="_xlnm.Print_Area" localSheetId="0">Cover!$B$1:$E$128</definedName>
  </definedNames>
  <calcPr calcId="15251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7" i="17" l="1"/>
  <c r="L155" i="13"/>
  <c r="P155" i="13"/>
  <c r="L156" i="13"/>
  <c r="P156" i="13"/>
  <c r="C156" i="13"/>
  <c r="L157" i="13"/>
  <c r="P157" i="13"/>
  <c r="C157" i="13"/>
  <c r="L158" i="13"/>
  <c r="P158" i="13"/>
  <c r="C158" i="13"/>
  <c r="L159" i="13"/>
  <c r="P159" i="13"/>
  <c r="C159" i="13"/>
  <c r="L160" i="13"/>
  <c r="P160" i="13"/>
  <c r="C160" i="13"/>
  <c r="L161" i="13"/>
  <c r="P161" i="13"/>
  <c r="C161" i="13"/>
  <c r="L162" i="13"/>
  <c r="P162" i="13"/>
  <c r="C162" i="13"/>
  <c r="L163" i="13"/>
  <c r="P163" i="13"/>
  <c r="C163" i="13"/>
  <c r="L164" i="13"/>
  <c r="P164" i="13"/>
  <c r="C164" i="13"/>
  <c r="L165" i="13"/>
  <c r="P165" i="13"/>
  <c r="C165" i="13"/>
  <c r="L166" i="13"/>
  <c r="P166" i="13"/>
  <c r="C166" i="13"/>
  <c r="L167" i="13"/>
  <c r="P167" i="13"/>
  <c r="C167" i="13"/>
  <c r="L168" i="13"/>
  <c r="P168" i="13"/>
  <c r="C168" i="13"/>
  <c r="L169" i="13"/>
  <c r="P169" i="13"/>
  <c r="C169" i="13"/>
  <c r="L170" i="13"/>
  <c r="P170" i="13"/>
  <c r="C170" i="13"/>
  <c r="L171" i="13"/>
  <c r="P171" i="13"/>
  <c r="C171" i="13"/>
  <c r="L172" i="13"/>
  <c r="P172" i="13"/>
  <c r="C172" i="13"/>
  <c r="L173" i="13"/>
  <c r="P173" i="13"/>
  <c r="C173" i="13"/>
  <c r="L174" i="13"/>
  <c r="P174" i="13"/>
  <c r="C174" i="13"/>
  <c r="L175" i="13"/>
  <c r="P175" i="13"/>
  <c r="C175" i="13"/>
  <c r="L176" i="13"/>
  <c r="P176" i="13"/>
  <c r="C176" i="13"/>
  <c r="L177" i="13"/>
  <c r="P177" i="13"/>
  <c r="C177" i="13"/>
  <c r="L178" i="13"/>
  <c r="P178" i="13"/>
  <c r="C178" i="13"/>
  <c r="L179" i="13"/>
  <c r="P179" i="13"/>
  <c r="C179" i="13"/>
  <c r="L180" i="13"/>
  <c r="P180" i="13"/>
  <c r="C180" i="13"/>
  <c r="L181" i="13"/>
  <c r="P181" i="13"/>
  <c r="C181" i="13"/>
  <c r="L182" i="13"/>
  <c r="P182" i="13"/>
  <c r="C182" i="13"/>
  <c r="L183" i="13"/>
  <c r="P183" i="13"/>
  <c r="C183" i="13"/>
  <c r="L184" i="13"/>
  <c r="P184" i="13"/>
  <c r="C184" i="13"/>
  <c r="L185" i="13"/>
  <c r="P185" i="13"/>
  <c r="C185" i="13"/>
  <c r="L186" i="13"/>
  <c r="P186" i="13"/>
  <c r="C186" i="13"/>
  <c r="L187" i="13"/>
  <c r="P187" i="13"/>
  <c r="C187" i="13"/>
  <c r="L188" i="13"/>
  <c r="P188" i="13"/>
  <c r="C188" i="13"/>
  <c r="L189" i="13"/>
  <c r="P189" i="13"/>
  <c r="C189" i="13"/>
  <c r="L190" i="13"/>
  <c r="P190" i="13"/>
  <c r="C190" i="13"/>
  <c r="L191" i="13"/>
  <c r="P191" i="13"/>
  <c r="C191" i="13"/>
  <c r="L192" i="13"/>
  <c r="P192" i="13"/>
  <c r="C192" i="13"/>
  <c r="L193" i="13"/>
  <c r="P193" i="13"/>
  <c r="C193" i="13"/>
  <c r="L194" i="13"/>
  <c r="P194" i="13"/>
  <c r="C194" i="13"/>
  <c r="L195" i="13"/>
  <c r="P195" i="13"/>
  <c r="C195" i="13"/>
  <c r="L196" i="13"/>
  <c r="P196" i="13"/>
  <c r="C196" i="13"/>
  <c r="L197" i="13"/>
  <c r="P197" i="13"/>
  <c r="C197" i="13"/>
  <c r="L198" i="13"/>
  <c r="P198" i="13"/>
  <c r="C198" i="13"/>
  <c r="L199" i="13"/>
  <c r="P199" i="13"/>
  <c r="C199" i="13"/>
  <c r="L200" i="13"/>
  <c r="P200" i="13"/>
  <c r="C200" i="13"/>
  <c r="L201" i="13"/>
  <c r="P201" i="13"/>
  <c r="C201" i="13"/>
  <c r="L202" i="13"/>
  <c r="P202" i="13"/>
  <c r="C202" i="13"/>
  <c r="L203" i="13"/>
  <c r="P203" i="13"/>
  <c r="C203" i="13"/>
  <c r="L204" i="13"/>
  <c r="P204" i="13"/>
  <c r="C204" i="13"/>
  <c r="L205" i="13"/>
  <c r="P205" i="13"/>
  <c r="C205" i="13"/>
  <c r="L206" i="13"/>
  <c r="P206" i="13"/>
  <c r="C206" i="13"/>
  <c r="L207" i="13"/>
  <c r="P207" i="13"/>
  <c r="C207" i="13"/>
  <c r="L208" i="13"/>
  <c r="P208" i="13"/>
  <c r="C208" i="13"/>
  <c r="L209" i="13"/>
  <c r="P209" i="13"/>
  <c r="C209" i="13"/>
  <c r="L210" i="13"/>
  <c r="P210" i="13"/>
  <c r="C210" i="13"/>
  <c r="L211" i="13"/>
  <c r="P211" i="13"/>
  <c r="C211" i="13"/>
  <c r="L212" i="13"/>
  <c r="P212" i="13"/>
  <c r="C212" i="13"/>
  <c r="L213" i="13"/>
  <c r="P213" i="13"/>
  <c r="C213" i="13"/>
  <c r="L214" i="13"/>
  <c r="P214" i="13"/>
  <c r="C214" i="13"/>
  <c r="L215" i="13"/>
  <c r="P215" i="13"/>
  <c r="C215" i="13"/>
  <c r="L216" i="13"/>
  <c r="P216" i="13"/>
  <c r="C216" i="13"/>
  <c r="L217" i="13"/>
  <c r="P217" i="13"/>
  <c r="C217" i="13"/>
  <c r="L218" i="13"/>
  <c r="P218" i="13"/>
  <c r="C218" i="13"/>
  <c r="L219" i="13"/>
  <c r="P219" i="13"/>
  <c r="C219" i="13"/>
  <c r="L220" i="13"/>
  <c r="P220" i="13"/>
  <c r="C220" i="13"/>
  <c r="L221" i="13"/>
  <c r="P221" i="13"/>
  <c r="C221" i="13"/>
  <c r="L222" i="13"/>
  <c r="P222" i="13"/>
  <c r="C222" i="13"/>
  <c r="L223" i="13"/>
  <c r="P223" i="13"/>
  <c r="C223" i="13"/>
  <c r="L224" i="13"/>
  <c r="P224" i="13"/>
  <c r="C224" i="13"/>
  <c r="L225" i="13"/>
  <c r="P225" i="13"/>
  <c r="C225" i="13"/>
  <c r="L226" i="13"/>
  <c r="P226" i="13"/>
  <c r="C226" i="13"/>
  <c r="L227" i="13"/>
  <c r="P227" i="13"/>
  <c r="C227" i="13"/>
  <c r="L228" i="13"/>
  <c r="P228" i="13"/>
  <c r="C228" i="13"/>
  <c r="L229" i="13"/>
  <c r="P229" i="13"/>
  <c r="C229" i="13"/>
  <c r="L230" i="13"/>
  <c r="P230" i="13"/>
  <c r="C230" i="13"/>
  <c r="L231" i="13"/>
  <c r="P231" i="13"/>
  <c r="C231" i="13"/>
  <c r="L232" i="13"/>
  <c r="P232" i="13"/>
  <c r="C232" i="13"/>
  <c r="L233" i="13"/>
  <c r="P233" i="13"/>
  <c r="C233" i="13"/>
  <c r="L234" i="13"/>
  <c r="P234" i="13"/>
  <c r="C234" i="13"/>
  <c r="L235" i="13"/>
  <c r="P235" i="13"/>
  <c r="C235" i="13"/>
  <c r="L236" i="13"/>
  <c r="P236" i="13"/>
  <c r="C236" i="13"/>
  <c r="L237" i="13"/>
  <c r="P237" i="13"/>
  <c r="C237" i="13"/>
  <c r="L238" i="13"/>
  <c r="P238" i="13"/>
  <c r="C238" i="13"/>
  <c r="L239" i="13"/>
  <c r="P239" i="13"/>
  <c r="C239" i="13"/>
  <c r="L240" i="13"/>
  <c r="P240" i="13"/>
  <c r="C240" i="13"/>
  <c r="L241" i="13"/>
  <c r="P241" i="13"/>
  <c r="C241" i="13"/>
  <c r="L242" i="13"/>
  <c r="P242" i="13"/>
  <c r="C242" i="13"/>
  <c r="L243" i="13"/>
  <c r="P243" i="13"/>
  <c r="C243" i="13"/>
  <c r="L244" i="13"/>
  <c r="P244" i="13"/>
  <c r="C244" i="13"/>
  <c r="L245" i="13"/>
  <c r="P245" i="13"/>
  <c r="C245" i="13"/>
  <c r="L246" i="13"/>
  <c r="P246" i="13"/>
  <c r="C246" i="13"/>
  <c r="L247" i="13"/>
  <c r="P247" i="13"/>
  <c r="C247" i="13"/>
  <c r="L248" i="13"/>
  <c r="P248" i="13"/>
  <c r="C248" i="13"/>
  <c r="L249" i="13"/>
  <c r="P249" i="13"/>
  <c r="C249" i="13"/>
  <c r="L250" i="13"/>
  <c r="P250" i="13"/>
  <c r="C250" i="13"/>
  <c r="L251" i="13"/>
  <c r="P251" i="13"/>
  <c r="C251" i="13"/>
  <c r="L252" i="13"/>
  <c r="P252" i="13"/>
  <c r="C252" i="13"/>
  <c r="L253" i="13"/>
  <c r="P253" i="13"/>
  <c r="C253" i="13"/>
  <c r="L254" i="13"/>
  <c r="P254" i="13"/>
  <c r="C254" i="13"/>
  <c r="L255" i="13"/>
  <c r="P255" i="13"/>
  <c r="C255" i="13"/>
  <c r="L256" i="13"/>
  <c r="P256" i="13"/>
  <c r="C256" i="13"/>
  <c r="L257" i="13"/>
  <c r="P257" i="13"/>
  <c r="C257" i="13"/>
  <c r="L258" i="13"/>
  <c r="P258" i="13"/>
  <c r="C258" i="13"/>
  <c r="L259" i="13"/>
  <c r="P259" i="13"/>
  <c r="C259" i="13"/>
  <c r="L260" i="13"/>
  <c r="P260" i="13"/>
  <c r="C260" i="13"/>
  <c r="L261" i="13"/>
  <c r="P261" i="13"/>
  <c r="C261" i="13"/>
  <c r="L262" i="13"/>
  <c r="P262" i="13"/>
  <c r="C262" i="13"/>
  <c r="L263" i="13"/>
  <c r="P263" i="13"/>
  <c r="C263" i="13"/>
  <c r="L264" i="13"/>
  <c r="P264" i="13"/>
  <c r="C264" i="13"/>
  <c r="L265" i="13"/>
  <c r="P265" i="13"/>
  <c r="C265" i="13"/>
  <c r="L266" i="13"/>
  <c r="P266" i="13"/>
  <c r="C266" i="13"/>
  <c r="L267" i="13"/>
  <c r="P267" i="13"/>
  <c r="C267" i="13"/>
  <c r="L268" i="13"/>
  <c r="P268" i="13"/>
  <c r="C268" i="13"/>
  <c r="L269" i="13"/>
  <c r="P269" i="13"/>
  <c r="C269" i="13"/>
  <c r="L270" i="13"/>
  <c r="P270" i="13"/>
  <c r="C270" i="13"/>
  <c r="L271" i="13"/>
  <c r="P271" i="13"/>
  <c r="C271" i="13"/>
  <c r="L272" i="13"/>
  <c r="P272" i="13"/>
  <c r="C272" i="13"/>
  <c r="L273" i="13"/>
  <c r="P273" i="13"/>
  <c r="C273" i="13"/>
  <c r="L274" i="13"/>
  <c r="P274" i="13"/>
  <c r="C274" i="13"/>
  <c r="L275" i="13"/>
  <c r="P275" i="13"/>
  <c r="C275" i="13"/>
  <c r="L276" i="13"/>
  <c r="P276" i="13"/>
  <c r="C276" i="13"/>
  <c r="L277" i="13"/>
  <c r="P277" i="13"/>
  <c r="C277" i="13"/>
  <c r="L278" i="13"/>
  <c r="P278" i="13"/>
  <c r="C278" i="13"/>
  <c r="L279" i="13"/>
  <c r="P279" i="13"/>
  <c r="C279" i="13"/>
  <c r="L280" i="13"/>
  <c r="P280" i="13"/>
  <c r="C280" i="13"/>
  <c r="L281" i="13"/>
  <c r="P281" i="13"/>
  <c r="C281" i="13"/>
  <c r="L282" i="13"/>
  <c r="P282" i="13"/>
  <c r="C282" i="13"/>
  <c r="L283" i="13"/>
  <c r="P283" i="13"/>
  <c r="C283" i="13"/>
  <c r="L284" i="13"/>
  <c r="P284" i="13"/>
  <c r="C284" i="13"/>
  <c r="L285" i="13"/>
  <c r="P285" i="13"/>
  <c r="C285" i="13"/>
  <c r="L286" i="13"/>
  <c r="P286" i="13"/>
  <c r="C286" i="13"/>
  <c r="L287" i="13"/>
  <c r="P287" i="13"/>
  <c r="C287" i="13"/>
  <c r="L288" i="13"/>
  <c r="P288" i="13"/>
  <c r="C288" i="13"/>
  <c r="L289" i="13"/>
  <c r="P289" i="13"/>
  <c r="C289" i="13"/>
  <c r="L290" i="13"/>
  <c r="P290" i="13"/>
  <c r="C290" i="13"/>
  <c r="L291" i="13"/>
  <c r="P291" i="13"/>
  <c r="C291" i="13"/>
  <c r="L292" i="13"/>
  <c r="P292" i="13"/>
  <c r="C292" i="13"/>
  <c r="L293" i="13"/>
  <c r="P293" i="13"/>
  <c r="C293" i="13"/>
  <c r="L294" i="13"/>
  <c r="P294" i="13"/>
  <c r="C294" i="13"/>
  <c r="L295" i="13"/>
  <c r="P295" i="13"/>
  <c r="C295" i="13"/>
  <c r="L296" i="13"/>
  <c r="P296" i="13"/>
  <c r="C296" i="13"/>
  <c r="L297" i="13"/>
  <c r="P297" i="13"/>
  <c r="C297" i="13"/>
  <c r="L298" i="13"/>
  <c r="P298" i="13"/>
  <c r="C298" i="13"/>
  <c r="L299" i="13"/>
  <c r="P299" i="13"/>
  <c r="C299" i="13"/>
  <c r="L300" i="13"/>
  <c r="P300" i="13"/>
  <c r="C300" i="13"/>
  <c r="L301" i="13"/>
  <c r="P301" i="13"/>
  <c r="C301" i="13"/>
  <c r="L302" i="13"/>
  <c r="P302" i="13"/>
  <c r="C302" i="13"/>
  <c r="L303" i="13"/>
  <c r="P303" i="13"/>
  <c r="C303" i="13"/>
  <c r="L304" i="13"/>
  <c r="P304" i="13"/>
  <c r="C304" i="13"/>
  <c r="L305" i="13"/>
  <c r="P305" i="13"/>
  <c r="C305" i="13"/>
  <c r="L306" i="13"/>
  <c r="P306" i="13"/>
  <c r="C306" i="13"/>
  <c r="L307" i="13"/>
  <c r="P307" i="13"/>
  <c r="C307" i="13"/>
  <c r="L308" i="13"/>
  <c r="P308" i="13"/>
  <c r="C308" i="13"/>
  <c r="L309" i="13"/>
  <c r="P309" i="13"/>
  <c r="C309" i="13"/>
  <c r="L310" i="13"/>
  <c r="P310" i="13"/>
  <c r="C310" i="13"/>
  <c r="L311" i="13"/>
  <c r="P311" i="13"/>
  <c r="C311" i="13"/>
  <c r="L312" i="13"/>
  <c r="P312" i="13"/>
  <c r="C312" i="13"/>
  <c r="L313" i="13"/>
  <c r="P313" i="13"/>
  <c r="C313" i="13"/>
  <c r="L314" i="13"/>
  <c r="P314" i="13"/>
  <c r="C314" i="13"/>
  <c r="L315" i="13"/>
  <c r="P315" i="13"/>
  <c r="C315" i="13"/>
  <c r="L316" i="13"/>
  <c r="P316" i="13"/>
  <c r="C316" i="13"/>
  <c r="L317" i="13"/>
  <c r="P317" i="13"/>
  <c r="C317" i="13"/>
  <c r="L318" i="13"/>
  <c r="P318" i="13"/>
  <c r="C318" i="13"/>
  <c r="L319" i="13"/>
  <c r="P319" i="13"/>
  <c r="C319" i="13"/>
  <c r="L320" i="13"/>
  <c r="P320" i="13"/>
  <c r="C320" i="13"/>
  <c r="L321" i="13"/>
  <c r="P321" i="13"/>
  <c r="C321" i="13"/>
  <c r="L322" i="13"/>
  <c r="P322" i="13"/>
  <c r="C322" i="13"/>
  <c r="L323" i="13"/>
  <c r="P323" i="13"/>
  <c r="C323" i="13"/>
  <c r="L324" i="13"/>
  <c r="P324" i="13"/>
  <c r="C324" i="13"/>
  <c r="L325" i="13"/>
  <c r="P325" i="13"/>
  <c r="C325" i="13"/>
  <c r="L326" i="13"/>
  <c r="P326" i="13"/>
  <c r="C326" i="13"/>
  <c r="L327" i="13"/>
  <c r="P327" i="13"/>
  <c r="C327" i="13"/>
  <c r="L328" i="13"/>
  <c r="P328" i="13"/>
  <c r="C328" i="13"/>
  <c r="L329" i="13"/>
  <c r="P329" i="13"/>
  <c r="C329" i="13"/>
  <c r="L330" i="13"/>
  <c r="P330" i="13"/>
  <c r="C330" i="13"/>
  <c r="L331" i="13"/>
  <c r="P331" i="13"/>
  <c r="C331" i="13"/>
  <c r="L332" i="13"/>
  <c r="P332" i="13"/>
  <c r="C332" i="13"/>
  <c r="L333" i="13"/>
  <c r="P333" i="13"/>
  <c r="C333" i="13"/>
  <c r="L334" i="13"/>
  <c r="P334" i="13"/>
  <c r="C334" i="13"/>
  <c r="L335" i="13"/>
  <c r="P335" i="13"/>
  <c r="C335" i="13"/>
  <c r="L336" i="13"/>
  <c r="P336" i="13"/>
  <c r="C336" i="13"/>
  <c r="L337" i="13"/>
  <c r="P337" i="13"/>
  <c r="C337" i="13"/>
  <c r="L338" i="13"/>
  <c r="P338" i="13"/>
  <c r="C338" i="13"/>
  <c r="L339" i="13"/>
  <c r="P339" i="13"/>
  <c r="C339" i="13"/>
  <c r="L340" i="13"/>
  <c r="P340" i="13"/>
  <c r="C340" i="13"/>
  <c r="L341" i="13"/>
  <c r="P341" i="13"/>
  <c r="C341" i="13"/>
  <c r="L342" i="13"/>
  <c r="P342" i="13"/>
  <c r="C342" i="13"/>
  <c r="L343" i="13"/>
  <c r="P343" i="13"/>
  <c r="C343" i="13"/>
  <c r="L344" i="13"/>
  <c r="P344" i="13"/>
  <c r="C344" i="13"/>
  <c r="L345" i="13"/>
  <c r="P345" i="13"/>
  <c r="C345" i="13"/>
  <c r="L346" i="13"/>
  <c r="P346" i="13"/>
  <c r="C346" i="13"/>
  <c r="L347" i="13"/>
  <c r="P347" i="13"/>
  <c r="C347" i="13"/>
  <c r="L348" i="13"/>
  <c r="P348" i="13"/>
  <c r="C348" i="13"/>
  <c r="L349" i="13"/>
  <c r="P349" i="13"/>
  <c r="C349" i="13"/>
  <c r="L350" i="13"/>
  <c r="P350" i="13"/>
  <c r="C350" i="13"/>
  <c r="L351" i="13"/>
  <c r="P351" i="13"/>
  <c r="C351" i="13"/>
  <c r="L352" i="13"/>
  <c r="P352" i="13"/>
  <c r="C352" i="13"/>
  <c r="L353" i="13"/>
  <c r="P353" i="13"/>
  <c r="C353" i="13"/>
  <c r="L354" i="13"/>
  <c r="P354" i="13"/>
  <c r="C354" i="13"/>
  <c r="L355" i="13"/>
  <c r="P355" i="13"/>
  <c r="C355" i="13"/>
  <c r="L356" i="13"/>
  <c r="P356" i="13"/>
  <c r="C356" i="13"/>
  <c r="L357" i="13"/>
  <c r="P357" i="13"/>
  <c r="C357" i="13"/>
  <c r="L358" i="13"/>
  <c r="P358" i="13"/>
  <c r="C358" i="13"/>
  <c r="L359" i="13"/>
  <c r="P359" i="13"/>
  <c r="C359" i="13"/>
  <c r="L360" i="13"/>
  <c r="P360" i="13"/>
  <c r="C360" i="13"/>
  <c r="L361" i="13"/>
  <c r="P361" i="13"/>
  <c r="C361" i="13"/>
  <c r="L362" i="13"/>
  <c r="P362" i="13"/>
  <c r="C362" i="13"/>
  <c r="L363" i="13"/>
  <c r="P363" i="13"/>
  <c r="C363" i="13"/>
  <c r="L364" i="13"/>
  <c r="P364" i="13"/>
  <c r="C364" i="13"/>
  <c r="L365" i="13"/>
  <c r="P365" i="13"/>
  <c r="C365" i="13"/>
  <c r="L366" i="13"/>
  <c r="P366" i="13"/>
  <c r="C366" i="13"/>
  <c r="L367" i="13"/>
  <c r="P367" i="13"/>
  <c r="C367" i="13"/>
  <c r="L368" i="13"/>
  <c r="P368" i="13"/>
  <c r="C368" i="13"/>
  <c r="L369" i="13"/>
  <c r="P369" i="13"/>
  <c r="C369" i="13"/>
  <c r="L370" i="13"/>
  <c r="P370" i="13"/>
  <c r="C370" i="13"/>
  <c r="L371" i="13"/>
  <c r="P371" i="13"/>
  <c r="C371" i="13"/>
  <c r="L372" i="13"/>
  <c r="P372" i="13"/>
  <c r="C372" i="13"/>
  <c r="L373" i="13"/>
  <c r="P373" i="13"/>
  <c r="C373" i="13"/>
  <c r="L374" i="13"/>
  <c r="P374" i="13"/>
  <c r="C374" i="13"/>
  <c r="L375" i="13"/>
  <c r="P375" i="13"/>
  <c r="C375" i="13"/>
  <c r="L376" i="13"/>
  <c r="P376" i="13"/>
  <c r="C376" i="13"/>
  <c r="L377" i="13"/>
  <c r="P377" i="13"/>
  <c r="C377" i="13"/>
  <c r="L378" i="13"/>
  <c r="P378" i="13"/>
  <c r="C378" i="13"/>
  <c r="L379" i="13"/>
  <c r="P379" i="13"/>
  <c r="C379" i="13"/>
  <c r="L380" i="13"/>
  <c r="P380" i="13"/>
  <c r="C380" i="13"/>
  <c r="L381" i="13"/>
  <c r="P381" i="13"/>
  <c r="C381" i="13"/>
  <c r="L382" i="13"/>
  <c r="P382" i="13"/>
  <c r="C382" i="13"/>
  <c r="L383" i="13"/>
  <c r="P383" i="13"/>
  <c r="C383" i="13"/>
  <c r="L384" i="13"/>
  <c r="P384" i="13"/>
  <c r="C384" i="13"/>
  <c r="L385" i="13"/>
  <c r="P385" i="13"/>
  <c r="C385" i="13"/>
  <c r="L386" i="13"/>
  <c r="P386" i="13"/>
  <c r="C386" i="13"/>
  <c r="L387" i="13"/>
  <c r="P387" i="13"/>
  <c r="C387" i="13"/>
  <c r="L388" i="13"/>
  <c r="P388" i="13"/>
  <c r="C388" i="13"/>
  <c r="L389" i="13"/>
  <c r="P389" i="13"/>
  <c r="C389" i="13"/>
  <c r="L390" i="13"/>
  <c r="P390" i="13"/>
  <c r="C390" i="13"/>
  <c r="L391" i="13"/>
  <c r="P391" i="13"/>
  <c r="C391" i="13"/>
  <c r="L392" i="13"/>
  <c r="P392" i="13"/>
  <c r="C392" i="13"/>
  <c r="L393" i="13"/>
  <c r="P393" i="13"/>
  <c r="C393" i="13"/>
  <c r="L394" i="13"/>
  <c r="P394" i="13"/>
  <c r="C394" i="13"/>
  <c r="L395" i="13"/>
  <c r="P395" i="13"/>
  <c r="C395" i="13"/>
  <c r="L396" i="13"/>
  <c r="P396" i="13"/>
  <c r="C396" i="13"/>
  <c r="L397" i="13"/>
  <c r="P397" i="13"/>
  <c r="C397" i="13"/>
  <c r="L398" i="13"/>
  <c r="P398" i="13"/>
  <c r="C398" i="13"/>
  <c r="L399" i="13"/>
  <c r="P399" i="13"/>
  <c r="C399" i="13"/>
  <c r="L400" i="13"/>
  <c r="P400" i="13"/>
  <c r="C400" i="13"/>
  <c r="L401" i="13"/>
  <c r="P401" i="13"/>
  <c r="C401" i="13"/>
  <c r="L402" i="13"/>
  <c r="P402" i="13"/>
  <c r="C402" i="13"/>
  <c r="L403" i="13"/>
  <c r="P403" i="13"/>
  <c r="C403" i="13"/>
  <c r="L404" i="13"/>
  <c r="P404" i="13"/>
  <c r="C404" i="13"/>
  <c r="L405" i="13"/>
  <c r="P405" i="13"/>
  <c r="C405" i="13"/>
  <c r="L406" i="13"/>
  <c r="P406" i="13"/>
  <c r="C406" i="13"/>
  <c r="L407" i="13"/>
  <c r="P407" i="13"/>
  <c r="C407" i="13"/>
  <c r="L408" i="13"/>
  <c r="P408" i="13"/>
  <c r="C408" i="13"/>
  <c r="L409" i="13"/>
  <c r="P409" i="13"/>
  <c r="C409" i="13"/>
  <c r="L410" i="13"/>
  <c r="P410" i="13"/>
  <c r="C410" i="13"/>
  <c r="L411" i="13"/>
  <c r="P411" i="13"/>
  <c r="C411" i="13"/>
  <c r="L412" i="13"/>
  <c r="P412" i="13"/>
  <c r="C412" i="13"/>
  <c r="L413" i="13"/>
  <c r="P413" i="13"/>
  <c r="C413" i="13"/>
  <c r="L414" i="13"/>
  <c r="P414" i="13"/>
  <c r="C414" i="13"/>
  <c r="L415" i="13"/>
  <c r="P415" i="13"/>
  <c r="C415" i="13"/>
  <c r="L416" i="13"/>
  <c r="P416" i="13"/>
  <c r="C416" i="13"/>
  <c r="L417" i="13"/>
  <c r="P417" i="13"/>
  <c r="C417" i="13"/>
  <c r="L418" i="13"/>
  <c r="P418" i="13"/>
  <c r="C418" i="13"/>
  <c r="L419" i="13"/>
  <c r="P419" i="13"/>
  <c r="C419" i="13"/>
  <c r="L420" i="13"/>
  <c r="P420" i="13"/>
  <c r="C420" i="13"/>
  <c r="L421" i="13"/>
  <c r="P421" i="13"/>
  <c r="C421" i="13"/>
  <c r="L422" i="13"/>
  <c r="P422" i="13"/>
  <c r="C422" i="13"/>
  <c r="L423" i="13"/>
  <c r="P423" i="13"/>
  <c r="C423" i="13"/>
  <c r="L424" i="13"/>
  <c r="P424" i="13"/>
  <c r="C424" i="13"/>
  <c r="L425" i="13"/>
  <c r="P425" i="13"/>
  <c r="C425" i="13"/>
  <c r="L426" i="13"/>
  <c r="P426" i="13"/>
  <c r="C426" i="13"/>
  <c r="L427" i="13"/>
  <c r="P427" i="13"/>
  <c r="C427" i="13"/>
  <c r="L428" i="13"/>
  <c r="P428" i="13"/>
  <c r="C428" i="13"/>
  <c r="L429" i="13"/>
  <c r="P429" i="13"/>
  <c r="C429" i="13"/>
  <c r="L430" i="13"/>
  <c r="P430" i="13"/>
  <c r="C430" i="13"/>
  <c r="L431" i="13"/>
  <c r="P431" i="13"/>
  <c r="C431" i="13"/>
  <c r="L432" i="13"/>
  <c r="P432" i="13"/>
  <c r="C432" i="13"/>
  <c r="L433" i="13"/>
  <c r="P433" i="13"/>
  <c r="C433" i="13"/>
  <c r="L434" i="13"/>
  <c r="P434" i="13"/>
  <c r="C434" i="13"/>
  <c r="L435" i="13"/>
  <c r="P435" i="13"/>
  <c r="C435" i="13"/>
  <c r="L436" i="13"/>
  <c r="P436" i="13"/>
  <c r="C436" i="13"/>
  <c r="L437" i="13"/>
  <c r="P437" i="13"/>
  <c r="C437" i="13"/>
  <c r="L438" i="13"/>
  <c r="P438" i="13"/>
  <c r="C438" i="13"/>
  <c r="L439" i="13"/>
  <c r="P439" i="13"/>
  <c r="C439" i="13"/>
  <c r="L440" i="13"/>
  <c r="P440" i="13"/>
  <c r="C440" i="13"/>
  <c r="L441" i="13"/>
  <c r="P441" i="13"/>
  <c r="C441" i="13"/>
  <c r="L442" i="13"/>
  <c r="P442" i="13"/>
  <c r="C442" i="13"/>
  <c r="L443" i="13"/>
  <c r="P443" i="13"/>
  <c r="C443" i="13"/>
  <c r="L444" i="13"/>
  <c r="P444" i="13"/>
  <c r="C444" i="13"/>
  <c r="L445" i="13"/>
  <c r="P445" i="13"/>
  <c r="C445" i="13"/>
  <c r="L446" i="13"/>
  <c r="P446" i="13"/>
  <c r="C446" i="13"/>
  <c r="L447" i="13"/>
  <c r="P447" i="13"/>
  <c r="C447" i="13"/>
  <c r="L448" i="13"/>
  <c r="P448" i="13"/>
  <c r="C448" i="13"/>
  <c r="L449" i="13"/>
  <c r="P449" i="13"/>
  <c r="C449" i="13"/>
  <c r="L450" i="13"/>
  <c r="P450" i="13"/>
  <c r="C450" i="13"/>
  <c r="L451" i="13"/>
  <c r="P451" i="13"/>
  <c r="C451" i="13"/>
  <c r="L452" i="13"/>
  <c r="P452" i="13"/>
  <c r="C452" i="13"/>
  <c r="L453" i="13"/>
  <c r="P453" i="13"/>
  <c r="C453" i="13"/>
  <c r="L454" i="13"/>
  <c r="P454" i="13"/>
  <c r="C454" i="13"/>
  <c r="L455" i="13"/>
  <c r="P455" i="13"/>
  <c r="C455" i="13"/>
  <c r="L456" i="13"/>
  <c r="P456" i="13"/>
  <c r="C456" i="13"/>
  <c r="L457" i="13"/>
  <c r="P457" i="13"/>
  <c r="C457" i="13"/>
  <c r="L458" i="13"/>
  <c r="P458" i="13"/>
  <c r="C458" i="13"/>
  <c r="L459" i="13"/>
  <c r="P459" i="13"/>
  <c r="C459" i="13"/>
  <c r="L460" i="13"/>
  <c r="P460" i="13"/>
  <c r="C460" i="13"/>
  <c r="L461" i="13"/>
  <c r="P461" i="13"/>
  <c r="C461" i="13"/>
  <c r="L462" i="13"/>
  <c r="P462" i="13"/>
  <c r="C462" i="13"/>
  <c r="L463" i="13"/>
  <c r="P463" i="13"/>
  <c r="C463" i="13"/>
  <c r="L464" i="13"/>
  <c r="P464" i="13"/>
  <c r="C464" i="13"/>
  <c r="L465" i="13"/>
  <c r="P465" i="13"/>
  <c r="C465" i="13"/>
  <c r="L466" i="13"/>
  <c r="P466" i="13"/>
  <c r="C466" i="13"/>
  <c r="L467" i="13"/>
  <c r="P467" i="13"/>
  <c r="C467" i="13"/>
  <c r="L468" i="13"/>
  <c r="P468" i="13"/>
  <c r="C468" i="13"/>
  <c r="L469" i="13"/>
  <c r="P469" i="13"/>
  <c r="C469" i="13"/>
  <c r="L470" i="13"/>
  <c r="P470" i="13"/>
  <c r="C470" i="13"/>
  <c r="L471" i="13"/>
  <c r="P471" i="13"/>
  <c r="C471" i="13"/>
  <c r="L472" i="13"/>
  <c r="P472" i="13"/>
  <c r="C472" i="13"/>
  <c r="L473" i="13"/>
  <c r="P473" i="13"/>
  <c r="C473" i="13"/>
  <c r="L474" i="13"/>
  <c r="P474" i="13"/>
  <c r="C474" i="13"/>
  <c r="L475" i="13"/>
  <c r="P475" i="13"/>
  <c r="C475" i="13"/>
  <c r="L476" i="13"/>
  <c r="P476" i="13"/>
  <c r="C476" i="13"/>
  <c r="L477" i="13"/>
  <c r="P477" i="13"/>
  <c r="C477" i="13"/>
  <c r="L478" i="13"/>
  <c r="P478" i="13"/>
  <c r="C478" i="13"/>
  <c r="L479" i="13"/>
  <c r="P479" i="13"/>
  <c r="C479" i="13"/>
  <c r="L480" i="13"/>
  <c r="P480" i="13"/>
  <c r="C480" i="13"/>
  <c r="L481" i="13"/>
  <c r="P481" i="13"/>
  <c r="C481" i="13"/>
  <c r="L482" i="13"/>
  <c r="P482" i="13"/>
  <c r="C482" i="13"/>
  <c r="L483" i="13"/>
  <c r="P483" i="13"/>
  <c r="C483" i="13"/>
  <c r="L484" i="13"/>
  <c r="P484" i="13"/>
  <c r="C484" i="13"/>
  <c r="L485" i="13"/>
  <c r="P485" i="13"/>
  <c r="C485" i="13"/>
  <c r="L486" i="13"/>
  <c r="P486" i="13"/>
  <c r="C486" i="13"/>
  <c r="L487" i="13"/>
  <c r="P487" i="13"/>
  <c r="C487" i="13"/>
  <c r="L488" i="13"/>
  <c r="P488" i="13"/>
  <c r="C488" i="13"/>
  <c r="L489" i="13"/>
  <c r="P489" i="13"/>
  <c r="C489" i="13"/>
  <c r="L490" i="13"/>
  <c r="P490" i="13"/>
  <c r="C490" i="13"/>
  <c r="L491" i="13"/>
  <c r="P491" i="13"/>
  <c r="C491" i="13"/>
  <c r="L492" i="13"/>
  <c r="P492" i="13"/>
  <c r="C492" i="13"/>
  <c r="L493" i="13"/>
  <c r="P493" i="13"/>
  <c r="C493" i="13"/>
  <c r="L494" i="13"/>
  <c r="P494" i="13"/>
  <c r="C494" i="13"/>
  <c r="L495" i="13"/>
  <c r="P495" i="13"/>
  <c r="C495" i="13"/>
  <c r="L496" i="13"/>
  <c r="P496" i="13"/>
  <c r="C496" i="13"/>
  <c r="L497" i="13"/>
  <c r="P497" i="13"/>
  <c r="C497" i="13"/>
  <c r="L498" i="13"/>
  <c r="P498" i="13"/>
  <c r="C498" i="13"/>
  <c r="L499" i="13"/>
  <c r="P499" i="13"/>
  <c r="C499" i="13"/>
  <c r="L500" i="13"/>
  <c r="P500" i="13"/>
  <c r="C500" i="13"/>
  <c r="L501" i="13"/>
  <c r="P501" i="13"/>
  <c r="C501" i="13"/>
  <c r="L502" i="13"/>
  <c r="P502" i="13"/>
  <c r="C502" i="13"/>
  <c r="L503" i="13"/>
  <c r="P503" i="13"/>
  <c r="C503" i="13"/>
  <c r="L504" i="13"/>
  <c r="P504" i="13"/>
  <c r="C504" i="13"/>
  <c r="L505" i="13"/>
  <c r="P505" i="13"/>
  <c r="C505" i="13"/>
  <c r="L506" i="13"/>
  <c r="P506" i="13"/>
  <c r="C506" i="13"/>
  <c r="L507" i="13"/>
  <c r="P507" i="13"/>
  <c r="C507" i="13"/>
  <c r="L508" i="13"/>
  <c r="P508" i="13"/>
  <c r="C508" i="13"/>
  <c r="L509" i="13"/>
  <c r="P509" i="13"/>
  <c r="C509" i="13"/>
  <c r="L510" i="13"/>
  <c r="P510" i="13"/>
  <c r="C510" i="13"/>
  <c r="L511" i="13"/>
  <c r="P511" i="13"/>
  <c r="C511" i="13"/>
  <c r="L512" i="13"/>
  <c r="P512" i="13"/>
  <c r="C512" i="13"/>
  <c r="L513" i="13"/>
  <c r="P513" i="13"/>
  <c r="C513" i="13"/>
  <c r="L514" i="13"/>
  <c r="P514" i="13"/>
  <c r="C514" i="13"/>
  <c r="L515" i="13"/>
  <c r="P515" i="13"/>
  <c r="C515" i="13"/>
  <c r="L516" i="13"/>
  <c r="P516" i="13"/>
  <c r="C516" i="13"/>
  <c r="L517" i="13"/>
  <c r="P517" i="13"/>
  <c r="C517" i="13"/>
  <c r="L518" i="13"/>
  <c r="P518" i="13"/>
  <c r="C518" i="13"/>
  <c r="L519" i="13"/>
  <c r="P519" i="13"/>
  <c r="C519" i="13"/>
  <c r="L520" i="13"/>
  <c r="P520" i="13"/>
  <c r="C520" i="13"/>
  <c r="L521" i="13"/>
  <c r="P521" i="13"/>
  <c r="C521" i="13"/>
  <c r="L522" i="13"/>
  <c r="P522" i="13"/>
  <c r="C522" i="13"/>
  <c r="L523" i="13"/>
  <c r="P523" i="13"/>
  <c r="C523" i="13"/>
  <c r="L524" i="13"/>
  <c r="P524" i="13"/>
  <c r="C524" i="13"/>
  <c r="L525" i="13"/>
  <c r="P525" i="13"/>
  <c r="C525" i="13"/>
  <c r="L526" i="13"/>
  <c r="P526" i="13"/>
  <c r="C526" i="13"/>
  <c r="L527" i="13"/>
  <c r="P527" i="13"/>
  <c r="C527" i="13"/>
  <c r="L528" i="13"/>
  <c r="P528" i="13"/>
  <c r="C528" i="13"/>
  <c r="L529" i="13"/>
  <c r="P529" i="13"/>
  <c r="C529" i="13"/>
  <c r="L530" i="13"/>
  <c r="P530" i="13"/>
  <c r="C530" i="13"/>
  <c r="L531" i="13"/>
  <c r="P531" i="13"/>
  <c r="C531" i="13"/>
  <c r="L532" i="13"/>
  <c r="P532" i="13"/>
  <c r="C532" i="13"/>
  <c r="L533" i="13"/>
  <c r="P533" i="13"/>
  <c r="C533" i="13"/>
  <c r="L534" i="13"/>
  <c r="P534" i="13"/>
  <c r="C534" i="13"/>
  <c r="L535" i="13"/>
  <c r="P535" i="13"/>
  <c r="C535" i="13"/>
  <c r="L536" i="13"/>
  <c r="P536" i="13"/>
  <c r="C536" i="13"/>
  <c r="L537" i="13"/>
  <c r="P537" i="13"/>
  <c r="C537" i="13"/>
  <c r="L538" i="13"/>
  <c r="P538" i="13"/>
  <c r="C538" i="13"/>
  <c r="L539" i="13"/>
  <c r="P539" i="13"/>
  <c r="C539" i="13"/>
  <c r="L540" i="13"/>
  <c r="P540" i="13"/>
  <c r="C540" i="13"/>
  <c r="L541" i="13"/>
  <c r="P541" i="13"/>
  <c r="C541" i="13"/>
  <c r="L542" i="13"/>
  <c r="P542" i="13"/>
  <c r="C542" i="13"/>
  <c r="L543" i="13"/>
  <c r="P543" i="13"/>
  <c r="C543" i="13"/>
  <c r="L544" i="13"/>
  <c r="P544" i="13"/>
  <c r="C544" i="13"/>
  <c r="L545" i="13"/>
  <c r="P545" i="13"/>
  <c r="C545" i="13"/>
  <c r="L546" i="13"/>
  <c r="P546" i="13"/>
  <c r="C546" i="13"/>
  <c r="L547" i="13"/>
  <c r="P547" i="13"/>
  <c r="C547" i="13"/>
  <c r="L548" i="13"/>
  <c r="P548" i="13"/>
  <c r="C548" i="13"/>
  <c r="L549" i="13"/>
  <c r="P549" i="13"/>
  <c r="C549" i="13"/>
  <c r="L550" i="13"/>
  <c r="P550" i="13"/>
  <c r="C550" i="13"/>
  <c r="L551" i="13"/>
  <c r="P551" i="13"/>
  <c r="C551" i="13"/>
  <c r="L552" i="13"/>
  <c r="P552" i="13"/>
  <c r="C552" i="13"/>
  <c r="L553" i="13"/>
  <c r="P553" i="13"/>
  <c r="C553" i="13"/>
  <c r="L554" i="13"/>
  <c r="P554" i="13"/>
  <c r="C554" i="13"/>
  <c r="L555" i="13"/>
  <c r="P555" i="13"/>
  <c r="C555" i="13"/>
  <c r="L556" i="13"/>
  <c r="P556" i="13"/>
  <c r="C556" i="13"/>
  <c r="L557" i="13"/>
  <c r="P557" i="13"/>
  <c r="C557" i="13"/>
  <c r="L558" i="13"/>
  <c r="P558" i="13"/>
  <c r="C558" i="13"/>
  <c r="L559" i="13"/>
  <c r="P559" i="13"/>
  <c r="C559" i="13"/>
  <c r="L560" i="13"/>
  <c r="P560" i="13"/>
  <c r="C560" i="13"/>
  <c r="L561" i="13"/>
  <c r="P561" i="13"/>
  <c r="C561" i="13"/>
  <c r="L562" i="13"/>
  <c r="P562" i="13"/>
  <c r="C562" i="13"/>
  <c r="L563" i="13"/>
  <c r="P563" i="13"/>
  <c r="C563" i="13"/>
  <c r="L564" i="13"/>
  <c r="P564" i="13"/>
  <c r="C564" i="13"/>
  <c r="L565" i="13"/>
  <c r="P565" i="13"/>
  <c r="C565" i="13"/>
  <c r="L566" i="13"/>
  <c r="P566" i="13"/>
  <c r="C566" i="13"/>
  <c r="L567" i="13"/>
  <c r="P567" i="13"/>
  <c r="C567" i="13"/>
  <c r="L568" i="13"/>
  <c r="P568" i="13"/>
  <c r="C568" i="13"/>
  <c r="L569" i="13"/>
  <c r="P569" i="13"/>
  <c r="C569" i="13"/>
  <c r="L570" i="13"/>
  <c r="P570" i="13"/>
  <c r="C570" i="13"/>
  <c r="L571" i="13"/>
  <c r="P571" i="13"/>
  <c r="C571" i="13"/>
  <c r="L572" i="13"/>
  <c r="P572" i="13"/>
  <c r="C572" i="13"/>
  <c r="L573" i="13"/>
  <c r="P573" i="13"/>
  <c r="C573" i="13"/>
  <c r="L574" i="13"/>
  <c r="P574" i="13"/>
  <c r="C574" i="13"/>
  <c r="L575" i="13"/>
  <c r="P575" i="13"/>
  <c r="C575" i="13"/>
  <c r="L576" i="13"/>
  <c r="P576" i="13"/>
  <c r="C576" i="13"/>
  <c r="L577" i="13"/>
  <c r="P577" i="13"/>
  <c r="C577" i="13"/>
  <c r="L578" i="13"/>
  <c r="P578" i="13"/>
  <c r="C578" i="13"/>
  <c r="L579" i="13"/>
  <c r="P579" i="13"/>
  <c r="C579" i="13"/>
  <c r="L580" i="13"/>
  <c r="P580" i="13"/>
  <c r="C580" i="13"/>
  <c r="L581" i="13"/>
  <c r="P581" i="13"/>
  <c r="C581" i="13"/>
  <c r="L582" i="13"/>
  <c r="P582" i="13"/>
  <c r="C582" i="13"/>
  <c r="L583" i="13"/>
  <c r="P583" i="13"/>
  <c r="C583" i="13"/>
  <c r="L584" i="13"/>
  <c r="P584" i="13"/>
  <c r="C584" i="13"/>
  <c r="L585" i="13"/>
  <c r="P585" i="13"/>
  <c r="C585" i="13"/>
  <c r="L586" i="13"/>
  <c r="P586" i="13"/>
  <c r="C586" i="13"/>
  <c r="L587" i="13"/>
  <c r="P587" i="13"/>
  <c r="C587" i="13"/>
  <c r="L588" i="13"/>
  <c r="P588" i="13"/>
  <c r="C588" i="13"/>
  <c r="L589" i="13"/>
  <c r="P589" i="13"/>
  <c r="C589" i="13"/>
  <c r="L590" i="13"/>
  <c r="P590" i="13"/>
  <c r="C590" i="13"/>
  <c r="L591" i="13"/>
  <c r="P591" i="13"/>
  <c r="C591" i="13"/>
  <c r="L592" i="13"/>
  <c r="P592" i="13"/>
  <c r="C592" i="13"/>
  <c r="L593" i="13"/>
  <c r="P593" i="13"/>
  <c r="C593" i="13"/>
  <c r="L594" i="13"/>
  <c r="P594" i="13"/>
  <c r="C594" i="13"/>
  <c r="L595" i="13"/>
  <c r="P595" i="13"/>
  <c r="C595" i="13"/>
  <c r="L596" i="13"/>
  <c r="P596" i="13"/>
  <c r="C596" i="13"/>
  <c r="L597" i="13"/>
  <c r="P597" i="13"/>
  <c r="C597" i="13"/>
  <c r="L598" i="13"/>
  <c r="P598" i="13"/>
  <c r="C598" i="13"/>
  <c r="L599" i="13"/>
  <c r="P599" i="13"/>
  <c r="C599" i="13"/>
  <c r="L600" i="13"/>
  <c r="P600" i="13"/>
  <c r="C600" i="13"/>
  <c r="L601" i="13"/>
  <c r="P601" i="13"/>
  <c r="C601" i="13"/>
  <c r="L602" i="13"/>
  <c r="P602" i="13"/>
  <c r="C602" i="13"/>
  <c r="L603" i="13"/>
  <c r="P603" i="13"/>
  <c r="C603" i="13"/>
  <c r="L604" i="13"/>
  <c r="P604" i="13"/>
  <c r="C604" i="13"/>
  <c r="L605" i="13"/>
  <c r="P605" i="13"/>
  <c r="C605" i="13"/>
  <c r="L606" i="13"/>
  <c r="P606" i="13"/>
  <c r="C606" i="13"/>
  <c r="L607" i="13"/>
  <c r="P607" i="13"/>
  <c r="C607" i="13"/>
  <c r="L608" i="13"/>
  <c r="P608" i="13"/>
  <c r="C608" i="13"/>
  <c r="L609" i="13"/>
  <c r="P609" i="13"/>
  <c r="C609" i="13"/>
  <c r="L610" i="13"/>
  <c r="P610" i="13"/>
  <c r="C610" i="13"/>
  <c r="L611" i="13"/>
  <c r="P611" i="13"/>
  <c r="C611" i="13"/>
  <c r="L612" i="13"/>
  <c r="P612" i="13"/>
  <c r="C612" i="13"/>
  <c r="L613" i="13"/>
  <c r="P613" i="13"/>
  <c r="C613" i="13"/>
  <c r="L614" i="13"/>
  <c r="P614" i="13"/>
  <c r="C614" i="13"/>
  <c r="L615" i="13"/>
  <c r="P615" i="13"/>
  <c r="C615" i="13"/>
  <c r="L616" i="13"/>
  <c r="P616" i="13"/>
  <c r="C616" i="13"/>
  <c r="L617" i="13"/>
  <c r="P617" i="13"/>
  <c r="C617" i="13"/>
  <c r="L618" i="13"/>
  <c r="P618" i="13"/>
  <c r="C618" i="13"/>
  <c r="L619" i="13"/>
  <c r="P619" i="13"/>
  <c r="C619" i="13"/>
  <c r="L620" i="13"/>
  <c r="P620" i="13"/>
  <c r="C620" i="13"/>
  <c r="L621" i="13"/>
  <c r="P621" i="13"/>
  <c r="C621" i="13"/>
  <c r="L622" i="13"/>
  <c r="P622" i="13"/>
  <c r="C622" i="13"/>
  <c r="L623" i="13"/>
  <c r="P623" i="13"/>
  <c r="C623" i="13"/>
  <c r="L624" i="13"/>
  <c r="P624" i="13"/>
  <c r="C624" i="13"/>
  <c r="L625" i="13"/>
  <c r="P625" i="13"/>
  <c r="C625" i="13"/>
  <c r="L626" i="13"/>
  <c r="P626" i="13"/>
  <c r="C626" i="13"/>
  <c r="L627" i="13"/>
  <c r="P627" i="13"/>
  <c r="C627" i="13"/>
  <c r="L628" i="13"/>
  <c r="P628" i="13"/>
  <c r="C628" i="13"/>
  <c r="L629" i="13"/>
  <c r="P629" i="13"/>
  <c r="C629" i="13"/>
  <c r="L630" i="13"/>
  <c r="P630" i="13"/>
  <c r="C630" i="13"/>
  <c r="L631" i="13"/>
  <c r="P631" i="13"/>
  <c r="C631" i="13"/>
  <c r="L632" i="13"/>
  <c r="P632" i="13"/>
  <c r="C632" i="13"/>
  <c r="L633" i="13"/>
  <c r="P633" i="13"/>
  <c r="C633" i="13"/>
  <c r="L634" i="13"/>
  <c r="P634" i="13"/>
  <c r="C634" i="13"/>
  <c r="L635" i="13"/>
  <c r="P635" i="13"/>
  <c r="C635" i="13"/>
  <c r="L636" i="13"/>
  <c r="P636" i="13"/>
  <c r="C636" i="13"/>
  <c r="L637" i="13"/>
  <c r="P637" i="13"/>
  <c r="C637" i="13"/>
  <c r="L638" i="13"/>
  <c r="P638" i="13"/>
  <c r="C638" i="13"/>
  <c r="L639" i="13"/>
  <c r="P639" i="13"/>
  <c r="C639" i="13"/>
  <c r="L640" i="13"/>
  <c r="P640" i="13"/>
  <c r="C640" i="13"/>
  <c r="L641" i="13"/>
  <c r="P641" i="13"/>
  <c r="C641" i="13"/>
  <c r="L642" i="13"/>
  <c r="P642" i="13"/>
  <c r="C642" i="13"/>
  <c r="L643" i="13"/>
  <c r="P643" i="13"/>
  <c r="C643" i="13"/>
  <c r="L644" i="13"/>
  <c r="P644" i="13"/>
  <c r="C644" i="13"/>
  <c r="L645" i="13"/>
  <c r="P645" i="13"/>
  <c r="C645" i="13"/>
  <c r="L646" i="13"/>
  <c r="P646" i="13"/>
  <c r="C646" i="13"/>
  <c r="L647" i="13"/>
  <c r="P647" i="13"/>
  <c r="C647" i="13"/>
  <c r="L648" i="13"/>
  <c r="P648" i="13"/>
  <c r="C648" i="13"/>
  <c r="L649" i="13"/>
  <c r="P649" i="13"/>
  <c r="C649" i="13"/>
  <c r="L650" i="13"/>
  <c r="P650" i="13"/>
  <c r="C650" i="13"/>
  <c r="L651" i="13"/>
  <c r="P651" i="13"/>
  <c r="C651" i="13"/>
  <c r="L652" i="13"/>
  <c r="P652" i="13"/>
  <c r="C652" i="13"/>
  <c r="L653" i="13"/>
  <c r="P653" i="13"/>
  <c r="C653" i="13"/>
  <c r="L654" i="13"/>
  <c r="P654" i="13"/>
  <c r="C654" i="13"/>
  <c r="L655" i="13"/>
  <c r="P655" i="13"/>
  <c r="C655" i="13"/>
  <c r="L656" i="13"/>
  <c r="P656" i="13"/>
  <c r="C656" i="13"/>
  <c r="L657" i="13"/>
  <c r="P657" i="13"/>
  <c r="C657" i="13"/>
  <c r="L658" i="13"/>
  <c r="P658" i="13"/>
  <c r="C658" i="13"/>
  <c r="L659" i="13"/>
  <c r="P659" i="13"/>
  <c r="C659" i="13"/>
  <c r="L660" i="13"/>
  <c r="P660" i="13"/>
  <c r="C660" i="13"/>
  <c r="L661" i="13"/>
  <c r="P661" i="13"/>
  <c r="C661" i="13"/>
  <c r="L662" i="13"/>
  <c r="P662" i="13"/>
  <c r="C662" i="13"/>
  <c r="L663" i="13"/>
  <c r="P663" i="13"/>
  <c r="C663" i="13"/>
  <c r="L664" i="13"/>
  <c r="P664" i="13"/>
  <c r="C664" i="13"/>
  <c r="L665" i="13"/>
  <c r="P665" i="13"/>
  <c r="C665" i="13"/>
  <c r="L666" i="13"/>
  <c r="P666" i="13"/>
  <c r="C666" i="13"/>
  <c r="L667" i="13"/>
  <c r="P667" i="13"/>
  <c r="C667" i="13"/>
  <c r="L668" i="13"/>
  <c r="P668" i="13"/>
  <c r="C668" i="13"/>
  <c r="L669" i="13"/>
  <c r="P669" i="13"/>
  <c r="C669" i="13"/>
  <c r="L670" i="13"/>
  <c r="P670" i="13"/>
  <c r="C670" i="13"/>
  <c r="L671" i="13"/>
  <c r="P671" i="13"/>
  <c r="C671" i="13"/>
  <c r="L672" i="13"/>
  <c r="P672" i="13"/>
  <c r="C672" i="13"/>
  <c r="L673" i="13"/>
  <c r="P673" i="13"/>
  <c r="C673" i="13"/>
  <c r="L674" i="13"/>
  <c r="P674" i="13"/>
  <c r="C674" i="13"/>
  <c r="L675" i="13"/>
  <c r="P675" i="13"/>
  <c r="C675" i="13"/>
  <c r="L676" i="13"/>
  <c r="P676" i="13"/>
  <c r="C676" i="13"/>
  <c r="L677" i="13"/>
  <c r="P677" i="13"/>
  <c r="C677" i="13"/>
  <c r="L678" i="13"/>
  <c r="P678" i="13"/>
  <c r="C678" i="13"/>
  <c r="L679" i="13"/>
  <c r="P679" i="13"/>
  <c r="C679" i="13"/>
  <c r="L680" i="13"/>
  <c r="P680" i="13"/>
  <c r="C680" i="13"/>
  <c r="L681" i="13"/>
  <c r="P681" i="13"/>
  <c r="C681" i="13"/>
  <c r="L682" i="13"/>
  <c r="P682" i="13"/>
  <c r="C682" i="13"/>
  <c r="L683" i="13"/>
  <c r="P683" i="13"/>
  <c r="C683" i="13"/>
  <c r="L684" i="13"/>
  <c r="P684" i="13"/>
  <c r="C684" i="13"/>
  <c r="L685" i="13"/>
  <c r="P685" i="13"/>
  <c r="C685" i="13"/>
  <c r="L686" i="13"/>
  <c r="P686" i="13"/>
  <c r="C686" i="13"/>
  <c r="L687" i="13"/>
  <c r="P687" i="13"/>
  <c r="C687" i="13"/>
  <c r="L688" i="13"/>
  <c r="P688" i="13"/>
  <c r="C688" i="13"/>
  <c r="L689" i="13"/>
  <c r="P689" i="13"/>
  <c r="C689" i="13"/>
  <c r="L690" i="13"/>
  <c r="P690" i="13"/>
  <c r="C690" i="13"/>
  <c r="L691" i="13"/>
  <c r="P691" i="13"/>
  <c r="C691" i="13"/>
  <c r="L692" i="13"/>
  <c r="P692" i="13"/>
  <c r="C692" i="13"/>
  <c r="L693" i="13"/>
  <c r="P693" i="13"/>
  <c r="C693" i="13"/>
  <c r="L694" i="13"/>
  <c r="P694" i="13"/>
  <c r="C694" i="13"/>
  <c r="L695" i="13"/>
  <c r="P695" i="13"/>
  <c r="C695" i="13"/>
  <c r="L696" i="13"/>
  <c r="P696" i="13"/>
  <c r="C696" i="13"/>
  <c r="L697" i="13"/>
  <c r="P697" i="13"/>
  <c r="C697" i="13"/>
  <c r="L698" i="13"/>
  <c r="P698" i="13"/>
  <c r="C698" i="13"/>
  <c r="L699" i="13"/>
  <c r="P699" i="13"/>
  <c r="C699" i="13"/>
  <c r="L700" i="13"/>
  <c r="P700" i="13"/>
  <c r="C700" i="13"/>
  <c r="L701" i="13"/>
  <c r="P701" i="13"/>
  <c r="C701" i="13"/>
  <c r="L702" i="13"/>
  <c r="P702" i="13"/>
  <c r="C702" i="13"/>
  <c r="L703" i="13"/>
  <c r="P703" i="13"/>
  <c r="C703" i="13"/>
  <c r="L704" i="13"/>
  <c r="P704" i="13"/>
  <c r="C704" i="13"/>
  <c r="L705" i="13"/>
  <c r="P705" i="13"/>
  <c r="C705" i="13"/>
  <c r="L706" i="13"/>
  <c r="P706" i="13"/>
  <c r="C706" i="13"/>
  <c r="L707" i="13"/>
  <c r="P707" i="13"/>
  <c r="C707" i="13"/>
  <c r="L708" i="13"/>
  <c r="P708" i="13"/>
  <c r="C708" i="13"/>
  <c r="L709" i="13"/>
  <c r="P709" i="13"/>
  <c r="C709" i="13"/>
  <c r="L710" i="13"/>
  <c r="P710" i="13"/>
  <c r="C710" i="13"/>
  <c r="L711" i="13"/>
  <c r="P711" i="13"/>
  <c r="C711" i="13"/>
  <c r="L712" i="13"/>
  <c r="P712" i="13"/>
  <c r="C712" i="13"/>
  <c r="L713" i="13"/>
  <c r="P713" i="13"/>
  <c r="C713" i="13"/>
  <c r="L714" i="13"/>
  <c r="P714" i="13"/>
  <c r="C714" i="13"/>
  <c r="L715" i="13"/>
  <c r="P715" i="13"/>
  <c r="C715" i="13"/>
  <c r="L716" i="13"/>
  <c r="P716" i="13"/>
  <c r="C716" i="13"/>
  <c r="L717" i="13"/>
  <c r="P717" i="13"/>
  <c r="C717" i="13"/>
  <c r="L718" i="13"/>
  <c r="P718" i="13"/>
  <c r="C718" i="13"/>
  <c r="L719" i="13"/>
  <c r="P719" i="13"/>
  <c r="C719" i="13"/>
  <c r="L720" i="13"/>
  <c r="P720" i="13"/>
  <c r="C720" i="13"/>
  <c r="L721" i="13"/>
  <c r="P721" i="13"/>
  <c r="C721" i="13"/>
  <c r="L722" i="13"/>
  <c r="P722" i="13"/>
  <c r="C722" i="13"/>
  <c r="L723" i="13"/>
  <c r="P723" i="13"/>
  <c r="C723" i="13"/>
  <c r="L724" i="13"/>
  <c r="P724" i="13"/>
  <c r="C724" i="13"/>
  <c r="L725" i="13"/>
  <c r="P725" i="13"/>
  <c r="C725" i="13"/>
  <c r="L726" i="13"/>
  <c r="P726" i="13"/>
  <c r="C726" i="13"/>
  <c r="L727" i="13"/>
  <c r="P727" i="13"/>
  <c r="C727" i="13"/>
  <c r="L728" i="13"/>
  <c r="P728" i="13"/>
  <c r="C728" i="13"/>
  <c r="L729" i="13"/>
  <c r="P729" i="13"/>
  <c r="C729" i="13"/>
  <c r="L730" i="13"/>
  <c r="P730" i="13"/>
  <c r="C730" i="13"/>
  <c r="L731" i="13"/>
  <c r="P731" i="13"/>
  <c r="C731" i="13"/>
  <c r="L732" i="13"/>
  <c r="P732" i="13"/>
  <c r="C732" i="13"/>
  <c r="L733" i="13"/>
  <c r="P733" i="13"/>
  <c r="C733" i="13"/>
  <c r="L734" i="13"/>
  <c r="P734" i="13"/>
  <c r="C734" i="13"/>
  <c r="L735" i="13"/>
  <c r="P735" i="13"/>
  <c r="C735" i="13"/>
  <c r="L736" i="13"/>
  <c r="P736" i="13"/>
  <c r="C736" i="13"/>
  <c r="L737" i="13"/>
  <c r="P737" i="13"/>
  <c r="C737" i="13"/>
  <c r="L738" i="13"/>
  <c r="P738" i="13"/>
  <c r="C738" i="13"/>
  <c r="L739" i="13"/>
  <c r="P739" i="13"/>
  <c r="C739" i="13"/>
  <c r="L740" i="13"/>
  <c r="P740" i="13"/>
  <c r="C740" i="13"/>
  <c r="L741" i="13"/>
  <c r="P741" i="13"/>
  <c r="C741" i="13"/>
  <c r="L742" i="13"/>
  <c r="P742" i="13"/>
  <c r="C742" i="13"/>
  <c r="L743" i="13"/>
  <c r="P743" i="13"/>
  <c r="C743" i="13"/>
  <c r="L744" i="13"/>
  <c r="P744" i="13"/>
  <c r="C744" i="13"/>
  <c r="L745" i="13"/>
  <c r="P745" i="13"/>
  <c r="C745" i="13"/>
  <c r="L746" i="13"/>
  <c r="P746" i="13"/>
  <c r="C746" i="13"/>
  <c r="L747" i="13"/>
  <c r="P747" i="13"/>
  <c r="C747" i="13"/>
  <c r="L748" i="13"/>
  <c r="P748" i="13"/>
  <c r="C748" i="13"/>
  <c r="L749" i="13"/>
  <c r="P749" i="13"/>
  <c r="C749" i="13"/>
  <c r="L750" i="13"/>
  <c r="P750" i="13"/>
  <c r="C750" i="13"/>
  <c r="L751" i="13"/>
  <c r="P751" i="13"/>
  <c r="C751" i="13"/>
  <c r="L752" i="13"/>
  <c r="P752" i="13"/>
  <c r="C752" i="13"/>
  <c r="L753" i="13"/>
  <c r="P753" i="13"/>
  <c r="C753" i="13"/>
  <c r="L754" i="13"/>
  <c r="P754" i="13"/>
  <c r="C754" i="13"/>
  <c r="L755" i="13"/>
  <c r="P755" i="13"/>
  <c r="C755" i="13"/>
  <c r="L756" i="13"/>
  <c r="P756" i="13"/>
  <c r="C756" i="13"/>
  <c r="L757" i="13"/>
  <c r="P757" i="13"/>
  <c r="C757" i="13"/>
  <c r="L758" i="13"/>
  <c r="P758" i="13"/>
  <c r="C758" i="13"/>
  <c r="L759" i="13"/>
  <c r="P759" i="13"/>
  <c r="C759" i="13"/>
  <c r="L760" i="13"/>
  <c r="P760" i="13"/>
  <c r="C760" i="13"/>
  <c r="L761" i="13"/>
  <c r="P761" i="13"/>
  <c r="C761" i="13"/>
  <c r="L762" i="13"/>
  <c r="P762" i="13"/>
  <c r="C762" i="13"/>
  <c r="L763" i="13"/>
  <c r="P763" i="13"/>
  <c r="C763" i="13"/>
  <c r="L764" i="13"/>
  <c r="P764" i="13"/>
  <c r="C764" i="13"/>
  <c r="L765" i="13"/>
  <c r="P765" i="13"/>
  <c r="C765" i="13"/>
  <c r="L766" i="13"/>
  <c r="P766" i="13"/>
  <c r="C766" i="13"/>
  <c r="L767" i="13"/>
  <c r="P767" i="13"/>
  <c r="C767" i="13"/>
  <c r="L768" i="13"/>
  <c r="P768" i="13"/>
  <c r="C768" i="13"/>
  <c r="L769" i="13"/>
  <c r="P769" i="13"/>
  <c r="C769" i="13"/>
  <c r="L770" i="13"/>
  <c r="P770" i="13"/>
  <c r="C770" i="13"/>
  <c r="L771" i="13"/>
  <c r="P771" i="13"/>
  <c r="C771" i="13"/>
  <c r="L772" i="13"/>
  <c r="P772" i="13"/>
  <c r="C772" i="13"/>
  <c r="L773" i="13"/>
  <c r="P773" i="13"/>
  <c r="C773" i="13"/>
  <c r="L774" i="13"/>
  <c r="P774" i="13"/>
  <c r="C774" i="13"/>
  <c r="L775" i="13"/>
  <c r="P775" i="13"/>
  <c r="C775" i="13"/>
  <c r="L776" i="13"/>
  <c r="P776" i="13"/>
  <c r="C776" i="13"/>
  <c r="L777" i="13"/>
  <c r="P777" i="13"/>
  <c r="C777" i="13"/>
  <c r="L778" i="13"/>
  <c r="P778" i="13"/>
  <c r="C778" i="13"/>
  <c r="L779" i="13"/>
  <c r="P779" i="13"/>
  <c r="C779" i="13"/>
  <c r="L780" i="13"/>
  <c r="P780" i="13"/>
  <c r="C780" i="13"/>
  <c r="L781" i="13"/>
  <c r="P781" i="13"/>
  <c r="C781" i="13"/>
  <c r="L782" i="13"/>
  <c r="P782" i="13"/>
  <c r="C782" i="13"/>
  <c r="L783" i="13"/>
  <c r="P783" i="13"/>
  <c r="C783" i="13"/>
  <c r="L784" i="13"/>
  <c r="P784" i="13"/>
  <c r="C784" i="13"/>
  <c r="L785" i="13"/>
  <c r="P785" i="13"/>
  <c r="C785" i="13"/>
  <c r="L786" i="13"/>
  <c r="P786" i="13"/>
  <c r="C786" i="13"/>
  <c r="L787" i="13"/>
  <c r="P787" i="13"/>
  <c r="C787" i="13"/>
  <c r="L788" i="13"/>
  <c r="P788" i="13"/>
  <c r="C788" i="13"/>
  <c r="L789" i="13"/>
  <c r="P789" i="13"/>
  <c r="C789" i="13"/>
  <c r="L790" i="13"/>
  <c r="P790" i="13"/>
  <c r="C790" i="13"/>
  <c r="L791" i="13"/>
  <c r="P791" i="13"/>
  <c r="C791" i="13"/>
  <c r="L792" i="13"/>
  <c r="P792" i="13"/>
  <c r="C792" i="13"/>
  <c r="L793" i="13"/>
  <c r="P793" i="13"/>
  <c r="C793" i="13"/>
  <c r="L794" i="13"/>
  <c r="P794" i="13"/>
  <c r="C794" i="13"/>
  <c r="L795" i="13"/>
  <c r="P795" i="13"/>
  <c r="C795" i="13"/>
  <c r="L796" i="13"/>
  <c r="P796" i="13"/>
  <c r="C796" i="13"/>
  <c r="L797" i="13"/>
  <c r="P797" i="13"/>
  <c r="C797" i="13"/>
  <c r="L798" i="13"/>
  <c r="P798" i="13"/>
  <c r="C798" i="13"/>
  <c r="L799" i="13"/>
  <c r="P799" i="13"/>
  <c r="C799" i="13"/>
  <c r="L800" i="13"/>
  <c r="P800" i="13"/>
  <c r="C800" i="13"/>
  <c r="L801" i="13"/>
  <c r="P801" i="13"/>
  <c r="C801" i="13"/>
  <c r="L802" i="13"/>
  <c r="P802" i="13"/>
  <c r="C802" i="13"/>
  <c r="L803" i="13"/>
  <c r="P803" i="13"/>
  <c r="C803" i="13"/>
  <c r="L804" i="13"/>
  <c r="P804" i="13"/>
  <c r="C804" i="13"/>
  <c r="L805" i="13"/>
  <c r="P805" i="13"/>
  <c r="C805" i="13"/>
  <c r="L806" i="13"/>
  <c r="P806" i="13"/>
  <c r="C806" i="13"/>
  <c r="L807" i="13"/>
  <c r="P807" i="13"/>
  <c r="C807" i="13"/>
  <c r="L808" i="13"/>
  <c r="P808" i="13"/>
  <c r="C808" i="13"/>
  <c r="L809" i="13"/>
  <c r="P809" i="13"/>
  <c r="C809" i="13"/>
  <c r="L810" i="13"/>
  <c r="P810" i="13"/>
  <c r="C810" i="13"/>
  <c r="L811" i="13"/>
  <c r="P811" i="13"/>
  <c r="C811" i="13"/>
  <c r="L812" i="13"/>
  <c r="P812" i="13"/>
  <c r="C812" i="13"/>
  <c r="L813" i="13"/>
  <c r="P813" i="13"/>
  <c r="C813" i="13"/>
  <c r="L814" i="13"/>
  <c r="P814" i="13"/>
  <c r="C814" i="13"/>
  <c r="L815" i="13"/>
  <c r="P815" i="13"/>
  <c r="C815" i="13"/>
  <c r="L816" i="13"/>
  <c r="P816" i="13"/>
  <c r="C816" i="13"/>
  <c r="L817" i="13"/>
  <c r="P817" i="13"/>
  <c r="C817" i="13"/>
  <c r="L818" i="13"/>
  <c r="P818" i="13"/>
  <c r="C818" i="13"/>
  <c r="L819" i="13"/>
  <c r="P819" i="13"/>
  <c r="C819" i="13"/>
  <c r="L820" i="13"/>
  <c r="P820" i="13"/>
  <c r="C820" i="13"/>
  <c r="L821" i="13"/>
  <c r="P821" i="13"/>
  <c r="C821" i="13"/>
  <c r="L822" i="13"/>
  <c r="P822" i="13"/>
  <c r="C822" i="13"/>
  <c r="L823" i="13"/>
  <c r="P823" i="13"/>
  <c r="C823" i="13"/>
  <c r="L824" i="13"/>
  <c r="P824" i="13"/>
  <c r="C824" i="13"/>
  <c r="L825" i="13"/>
  <c r="P825" i="13"/>
  <c r="C825" i="13"/>
  <c r="L826" i="13"/>
  <c r="P826" i="13"/>
  <c r="C826" i="13"/>
  <c r="L827" i="13"/>
  <c r="P827" i="13"/>
  <c r="C827" i="13"/>
  <c r="L828" i="13"/>
  <c r="P828" i="13"/>
  <c r="C828" i="13"/>
  <c r="L829" i="13"/>
  <c r="P829" i="13"/>
  <c r="C829" i="13"/>
  <c r="L830" i="13"/>
  <c r="P830" i="13"/>
  <c r="C830" i="13"/>
  <c r="L831" i="13"/>
  <c r="P831" i="13"/>
  <c r="C831" i="13"/>
  <c r="L832" i="13"/>
  <c r="P832" i="13"/>
  <c r="C832" i="13"/>
  <c r="L833" i="13"/>
  <c r="P833" i="13"/>
  <c r="C833" i="13"/>
  <c r="L834" i="13"/>
  <c r="P834" i="13"/>
  <c r="C834" i="13"/>
  <c r="L835" i="13"/>
  <c r="P835" i="13"/>
  <c r="C835" i="13"/>
  <c r="L836" i="13"/>
  <c r="P836" i="13"/>
  <c r="C836" i="13"/>
  <c r="L837" i="13"/>
  <c r="P837" i="13"/>
  <c r="C837" i="13"/>
  <c r="L838" i="13"/>
  <c r="P838" i="13"/>
  <c r="C838" i="13"/>
  <c r="L839" i="13"/>
  <c r="P839" i="13"/>
  <c r="C839" i="13"/>
  <c r="L840" i="13"/>
  <c r="P840" i="13"/>
  <c r="C840" i="13"/>
  <c r="L841" i="13"/>
  <c r="P841" i="13"/>
  <c r="C841" i="13"/>
  <c r="L842" i="13"/>
  <c r="P842" i="13"/>
  <c r="C842" i="13"/>
  <c r="L843" i="13"/>
  <c r="P843" i="13"/>
  <c r="C843" i="13"/>
  <c r="L844" i="13"/>
  <c r="P844" i="13"/>
  <c r="C844" i="13"/>
  <c r="L845" i="13"/>
  <c r="P845" i="13"/>
  <c r="C845" i="13"/>
  <c r="L846" i="13"/>
  <c r="P846" i="13"/>
  <c r="C846" i="13"/>
  <c r="L847" i="13"/>
  <c r="P847" i="13"/>
  <c r="C847" i="13"/>
  <c r="L848" i="13"/>
  <c r="P848" i="13"/>
  <c r="C848" i="13"/>
  <c r="L849" i="13"/>
  <c r="P849" i="13"/>
  <c r="C849" i="13"/>
  <c r="L850" i="13"/>
  <c r="P850" i="13"/>
  <c r="C850" i="13"/>
  <c r="L851" i="13"/>
  <c r="P851" i="13"/>
  <c r="C851" i="13"/>
  <c r="L852" i="13"/>
  <c r="P852" i="13"/>
  <c r="C852" i="13"/>
  <c r="L853" i="13"/>
  <c r="P853" i="13"/>
  <c r="C853" i="13"/>
  <c r="L854" i="13"/>
  <c r="P854" i="13"/>
  <c r="C854" i="13"/>
  <c r="L855" i="13"/>
  <c r="P855" i="13"/>
  <c r="C855" i="13"/>
  <c r="L856" i="13"/>
  <c r="P856" i="13"/>
  <c r="C856" i="13"/>
  <c r="L857" i="13"/>
  <c r="P857" i="13"/>
  <c r="C857" i="13"/>
  <c r="L858" i="13"/>
  <c r="P858" i="13"/>
  <c r="C858" i="13"/>
  <c r="L859" i="13"/>
  <c r="P859" i="13"/>
  <c r="C859" i="13"/>
  <c r="L860" i="13"/>
  <c r="P860" i="13"/>
  <c r="C860" i="13"/>
  <c r="L861" i="13"/>
  <c r="P861" i="13"/>
  <c r="C861" i="13"/>
  <c r="L862" i="13"/>
  <c r="P862" i="13"/>
  <c r="C862" i="13"/>
  <c r="L863" i="13"/>
  <c r="P863" i="13"/>
  <c r="C863" i="13"/>
  <c r="L864" i="13"/>
  <c r="P864" i="13"/>
  <c r="C864" i="13"/>
  <c r="L865" i="13"/>
  <c r="P865" i="13"/>
  <c r="C865" i="13"/>
  <c r="L866" i="13"/>
  <c r="P866" i="13"/>
  <c r="C866" i="13"/>
  <c r="L867" i="13"/>
  <c r="P867" i="13"/>
  <c r="C867" i="13"/>
  <c r="L868" i="13"/>
  <c r="P868" i="13"/>
  <c r="C868" i="13"/>
  <c r="L869" i="13"/>
  <c r="P869" i="13"/>
  <c r="C869" i="13"/>
  <c r="L870" i="13"/>
  <c r="P870" i="13"/>
  <c r="C870" i="13"/>
  <c r="L871" i="13"/>
  <c r="P871" i="13"/>
  <c r="C871" i="13"/>
  <c r="L872" i="13"/>
  <c r="P872" i="13"/>
  <c r="C872" i="13"/>
  <c r="L873" i="13"/>
  <c r="P873" i="13"/>
  <c r="C873" i="13"/>
  <c r="L874" i="13"/>
  <c r="P874" i="13"/>
  <c r="C874" i="13"/>
  <c r="L875" i="13"/>
  <c r="P875" i="13"/>
  <c r="C875" i="13"/>
  <c r="L876" i="13"/>
  <c r="P876" i="13"/>
  <c r="C876" i="13"/>
  <c r="L877" i="13"/>
  <c r="P877" i="13"/>
  <c r="C877" i="13"/>
  <c r="L878" i="13"/>
  <c r="P878" i="13"/>
  <c r="C878" i="13"/>
  <c r="L879" i="13"/>
  <c r="P879" i="13"/>
  <c r="C879" i="13"/>
  <c r="L880" i="13"/>
  <c r="P880" i="13"/>
  <c r="C880" i="13"/>
  <c r="L881" i="13"/>
  <c r="P881" i="13"/>
  <c r="C881" i="13"/>
  <c r="L882" i="13"/>
  <c r="P882" i="13"/>
  <c r="C882" i="13"/>
  <c r="L883" i="13"/>
  <c r="P883" i="13"/>
  <c r="C883" i="13"/>
  <c r="L884" i="13"/>
  <c r="P884" i="13"/>
  <c r="C884" i="13"/>
  <c r="L885" i="13"/>
  <c r="P885" i="13"/>
  <c r="C885" i="13"/>
  <c r="L886" i="13"/>
  <c r="P886" i="13"/>
  <c r="C886" i="13"/>
  <c r="L887" i="13"/>
  <c r="P887" i="13"/>
  <c r="C887" i="13"/>
  <c r="L888" i="13"/>
  <c r="P888" i="13"/>
  <c r="C888" i="13"/>
  <c r="L889" i="13"/>
  <c r="P889" i="13"/>
  <c r="C889" i="13"/>
  <c r="L890" i="13"/>
  <c r="P890" i="13"/>
  <c r="C890" i="13"/>
  <c r="L891" i="13"/>
  <c r="P891" i="13"/>
  <c r="C891" i="13"/>
  <c r="L892" i="13"/>
  <c r="P892" i="13"/>
  <c r="C892" i="13"/>
  <c r="L893" i="13"/>
  <c r="P893" i="13"/>
  <c r="C893" i="13"/>
  <c r="L894" i="13"/>
  <c r="P894" i="13"/>
  <c r="C894" i="13"/>
  <c r="L895" i="13"/>
  <c r="P895" i="13"/>
  <c r="C895" i="13"/>
  <c r="L896" i="13"/>
  <c r="P896" i="13"/>
  <c r="C896" i="13"/>
  <c r="L897" i="13"/>
  <c r="P897" i="13"/>
  <c r="C897" i="13"/>
  <c r="L898" i="13"/>
  <c r="P898" i="13"/>
  <c r="C898" i="13"/>
  <c r="L899" i="13"/>
  <c r="P899" i="13"/>
  <c r="C899" i="13"/>
  <c r="L900" i="13"/>
  <c r="P900" i="13"/>
  <c r="C900" i="13"/>
  <c r="L901" i="13"/>
  <c r="P901" i="13"/>
  <c r="C901" i="13"/>
  <c r="L902" i="13"/>
  <c r="P902" i="13"/>
  <c r="C902" i="13"/>
  <c r="L903" i="13"/>
  <c r="P903" i="13"/>
  <c r="C903" i="13"/>
  <c r="L904" i="13"/>
  <c r="P904" i="13"/>
  <c r="C904" i="13"/>
  <c r="L905" i="13"/>
  <c r="P905" i="13"/>
  <c r="C905" i="13"/>
  <c r="L906" i="13"/>
  <c r="P906" i="13"/>
  <c r="C906" i="13"/>
  <c r="L907" i="13"/>
  <c r="P907" i="13"/>
  <c r="C907" i="13"/>
  <c r="L908" i="13"/>
  <c r="P908" i="13"/>
  <c r="C908" i="13"/>
  <c r="L909" i="13"/>
  <c r="P909" i="13"/>
  <c r="C909" i="13"/>
  <c r="L910" i="13"/>
  <c r="P910" i="13"/>
  <c r="C910" i="13"/>
  <c r="L911" i="13"/>
  <c r="P911" i="13"/>
  <c r="C911" i="13"/>
  <c r="L912" i="13"/>
  <c r="P912" i="13"/>
  <c r="C912" i="13"/>
  <c r="L913" i="13"/>
  <c r="P913" i="13"/>
  <c r="C913" i="13"/>
  <c r="L914" i="13"/>
  <c r="P914" i="13"/>
  <c r="C914" i="13"/>
  <c r="L915" i="13"/>
  <c r="P915" i="13"/>
  <c r="C915" i="13"/>
  <c r="L916" i="13"/>
  <c r="P916" i="13"/>
  <c r="C916" i="13"/>
  <c r="L917" i="13"/>
  <c r="P917" i="13"/>
  <c r="C917" i="13"/>
  <c r="L918" i="13"/>
  <c r="P918" i="13"/>
  <c r="C918" i="13"/>
  <c r="L919" i="13"/>
  <c r="P919" i="13"/>
  <c r="C919" i="13"/>
  <c r="L920" i="13"/>
  <c r="P920" i="13"/>
  <c r="C920" i="13"/>
  <c r="L921" i="13"/>
  <c r="P921" i="13"/>
  <c r="C921" i="13"/>
  <c r="L922" i="13"/>
  <c r="P922" i="13"/>
  <c r="C922" i="13"/>
  <c r="L923" i="13"/>
  <c r="P923" i="13"/>
  <c r="C923" i="13"/>
  <c r="L924" i="13"/>
  <c r="P924" i="13"/>
  <c r="C924" i="13"/>
  <c r="L925" i="13"/>
  <c r="P925" i="13"/>
  <c r="C925" i="13"/>
  <c r="L926" i="13"/>
  <c r="P926" i="13"/>
  <c r="C926" i="13"/>
  <c r="L927" i="13"/>
  <c r="P927" i="13"/>
  <c r="C927" i="13"/>
  <c r="L928" i="13"/>
  <c r="P928" i="13"/>
  <c r="C928" i="13"/>
  <c r="L929" i="13"/>
  <c r="P929" i="13"/>
  <c r="C929" i="13"/>
  <c r="L930" i="13"/>
  <c r="P930" i="13"/>
  <c r="C930" i="13"/>
  <c r="L931" i="13"/>
  <c r="P931" i="13"/>
  <c r="C931" i="13"/>
  <c r="L932" i="13"/>
  <c r="P932" i="13"/>
  <c r="C932" i="13"/>
  <c r="L933" i="13"/>
  <c r="P933" i="13"/>
  <c r="C933" i="13"/>
  <c r="L934" i="13"/>
  <c r="P934" i="13"/>
  <c r="C934" i="13"/>
  <c r="L935" i="13"/>
  <c r="P935" i="13"/>
  <c r="C935" i="13"/>
  <c r="L936" i="13"/>
  <c r="P936" i="13"/>
  <c r="C936" i="13"/>
  <c r="L937" i="13"/>
  <c r="P937" i="13"/>
  <c r="C937" i="13"/>
  <c r="L938" i="13"/>
  <c r="P938" i="13"/>
  <c r="C938" i="13"/>
  <c r="L939" i="13"/>
  <c r="P939" i="13"/>
  <c r="C939" i="13"/>
  <c r="L940" i="13"/>
  <c r="P940" i="13"/>
  <c r="C940" i="13"/>
  <c r="L941" i="13"/>
  <c r="P941" i="13"/>
  <c r="C941" i="13"/>
  <c r="L942" i="13"/>
  <c r="P942" i="13"/>
  <c r="C942" i="13"/>
  <c r="L943" i="13"/>
  <c r="P943" i="13"/>
  <c r="C943" i="13"/>
  <c r="L944" i="13"/>
  <c r="P944" i="13"/>
  <c r="C944" i="13"/>
  <c r="L945" i="13"/>
  <c r="P945" i="13"/>
  <c r="C945" i="13"/>
  <c r="L946" i="13"/>
  <c r="P946" i="13"/>
  <c r="C946" i="13"/>
  <c r="L947" i="13"/>
  <c r="P947" i="13"/>
  <c r="C947" i="13"/>
  <c r="L948" i="13"/>
  <c r="P948" i="13"/>
  <c r="C948" i="13"/>
  <c r="L949" i="13"/>
  <c r="P949" i="13"/>
  <c r="C949" i="13"/>
  <c r="L950" i="13"/>
  <c r="P950" i="13"/>
  <c r="C950" i="13"/>
  <c r="L951" i="13"/>
  <c r="P951" i="13"/>
  <c r="C951" i="13"/>
  <c r="L952" i="13"/>
  <c r="P952" i="13"/>
  <c r="C952" i="13"/>
  <c r="L953" i="13"/>
  <c r="P953" i="13"/>
  <c r="C953" i="13"/>
  <c r="L954" i="13"/>
  <c r="P954" i="13"/>
  <c r="C954" i="13"/>
  <c r="L955" i="13"/>
  <c r="P955" i="13"/>
  <c r="C955" i="13"/>
  <c r="L956" i="13"/>
  <c r="P956" i="13"/>
  <c r="C956" i="13"/>
  <c r="L957" i="13"/>
  <c r="P957" i="13"/>
  <c r="C957" i="13"/>
  <c r="L958" i="13"/>
  <c r="P958" i="13"/>
  <c r="C958" i="13"/>
  <c r="L959" i="13"/>
  <c r="P959" i="13"/>
  <c r="C959" i="13"/>
  <c r="L960" i="13"/>
  <c r="P960" i="13"/>
  <c r="C960" i="13"/>
  <c r="L961" i="13"/>
  <c r="P961" i="13"/>
  <c r="C961" i="13"/>
  <c r="L962" i="13"/>
  <c r="P962" i="13"/>
  <c r="C962" i="13"/>
  <c r="L963" i="13"/>
  <c r="P963" i="13"/>
  <c r="C963" i="13"/>
  <c r="L964" i="13"/>
  <c r="P964" i="13"/>
  <c r="C964" i="13"/>
  <c r="L965" i="13"/>
  <c r="P965" i="13"/>
  <c r="C965" i="13"/>
  <c r="L966" i="13"/>
  <c r="P966" i="13"/>
  <c r="C966" i="13"/>
  <c r="L967" i="13"/>
  <c r="P967" i="13"/>
  <c r="C967" i="13"/>
  <c r="L968" i="13"/>
  <c r="P968" i="13"/>
  <c r="C968" i="13"/>
  <c r="L969" i="13"/>
  <c r="P969" i="13"/>
  <c r="C969" i="13"/>
  <c r="L970" i="13"/>
  <c r="P970" i="13"/>
  <c r="C970" i="13"/>
  <c r="L971" i="13"/>
  <c r="P971" i="13"/>
  <c r="C971" i="13"/>
  <c r="L972" i="13"/>
  <c r="P972" i="13"/>
  <c r="C972" i="13"/>
  <c r="L973" i="13"/>
  <c r="P973" i="13"/>
  <c r="C973" i="13"/>
  <c r="L974" i="13"/>
  <c r="P974" i="13"/>
  <c r="C974" i="13"/>
  <c r="L975" i="13"/>
  <c r="P975" i="13"/>
  <c r="C975" i="13"/>
  <c r="L976" i="13"/>
  <c r="P976" i="13"/>
  <c r="C976" i="13"/>
  <c r="L977" i="13"/>
  <c r="P977" i="13"/>
  <c r="C977" i="13"/>
  <c r="L978" i="13"/>
  <c r="P978" i="13"/>
  <c r="C978" i="13"/>
  <c r="L979" i="13"/>
  <c r="P979" i="13"/>
  <c r="C979" i="13"/>
  <c r="L980" i="13"/>
  <c r="P980" i="13"/>
  <c r="C980" i="13"/>
  <c r="L981" i="13"/>
  <c r="P981" i="13"/>
  <c r="C981" i="13"/>
  <c r="L982" i="13"/>
  <c r="P982" i="13"/>
  <c r="C982" i="13"/>
  <c r="L983" i="13"/>
  <c r="P983" i="13"/>
  <c r="C983" i="13"/>
  <c r="L984" i="13"/>
  <c r="P984" i="13"/>
  <c r="C984" i="13"/>
  <c r="L985" i="13"/>
  <c r="P985" i="13"/>
  <c r="C985" i="13"/>
  <c r="L986" i="13"/>
  <c r="P986" i="13"/>
  <c r="C986" i="13"/>
  <c r="L987" i="13"/>
  <c r="P987" i="13"/>
  <c r="C987" i="13"/>
  <c r="L988" i="13"/>
  <c r="P988" i="13"/>
  <c r="C988" i="13"/>
  <c r="L989" i="13"/>
  <c r="P989" i="13"/>
  <c r="C989" i="13"/>
  <c r="L990" i="13"/>
  <c r="P990" i="13"/>
  <c r="C990" i="13"/>
  <c r="L991" i="13"/>
  <c r="P991" i="13"/>
  <c r="C991" i="13"/>
  <c r="L992" i="13"/>
  <c r="P992" i="13"/>
  <c r="C992" i="13"/>
  <c r="L993" i="13"/>
  <c r="P993" i="13"/>
  <c r="C993" i="13"/>
  <c r="L994" i="13"/>
  <c r="P994" i="13"/>
  <c r="C994" i="13"/>
  <c r="L995" i="13"/>
  <c r="P995" i="13"/>
  <c r="C995" i="13"/>
  <c r="L996" i="13"/>
  <c r="P996" i="13"/>
  <c r="C996" i="13"/>
  <c r="L997" i="13"/>
  <c r="P997" i="13"/>
  <c r="C997" i="13"/>
  <c r="L998" i="13"/>
  <c r="P998" i="13"/>
  <c r="C998" i="13"/>
  <c r="L999" i="13"/>
  <c r="P999" i="13"/>
  <c r="C999" i="13"/>
  <c r="L1000" i="13"/>
  <c r="P1000" i="13"/>
  <c r="C1000" i="13"/>
  <c r="L1001" i="13"/>
  <c r="P1001" i="13"/>
  <c r="C1001" i="13"/>
  <c r="L1002" i="13"/>
  <c r="P1002" i="13"/>
  <c r="C1002" i="13"/>
  <c r="L1003" i="13"/>
  <c r="P1003" i="13"/>
  <c r="C1003" i="13"/>
  <c r="L1004" i="13"/>
  <c r="P1004" i="13"/>
  <c r="C1004" i="13"/>
  <c r="L1005" i="13"/>
  <c r="P1005" i="13"/>
  <c r="C1005" i="13"/>
  <c r="L1006" i="13"/>
  <c r="P1006" i="13"/>
  <c r="C1006" i="13"/>
  <c r="L1007" i="13"/>
  <c r="P1007" i="13"/>
  <c r="C1007" i="13"/>
  <c r="L1008" i="13"/>
  <c r="P1008" i="13"/>
  <c r="C1008" i="13"/>
  <c r="L1009" i="13"/>
  <c r="P1009" i="13"/>
  <c r="C1009" i="13"/>
  <c r="L1010" i="13"/>
  <c r="P1010" i="13"/>
  <c r="C1010" i="13"/>
  <c r="L1011" i="13"/>
  <c r="P1011" i="13"/>
  <c r="C1011" i="13"/>
  <c r="L1012" i="13"/>
  <c r="P1012" i="13"/>
  <c r="C1012" i="13"/>
  <c r="L1013" i="13"/>
  <c r="P1013" i="13"/>
  <c r="C1013" i="13"/>
  <c r="L1014" i="13"/>
  <c r="P1014" i="13"/>
  <c r="C1014" i="13"/>
  <c r="L1015" i="13"/>
  <c r="P1015" i="13"/>
  <c r="C1015" i="13"/>
  <c r="L1016" i="13"/>
  <c r="P1016" i="13"/>
  <c r="C1016" i="13"/>
  <c r="L1017" i="13"/>
  <c r="P1017" i="13"/>
  <c r="C1017" i="13"/>
  <c r="L1018" i="13"/>
  <c r="P1018" i="13"/>
  <c r="C1018" i="13"/>
  <c r="L1019" i="13"/>
  <c r="P1019" i="13"/>
  <c r="C1019" i="13"/>
  <c r="L1020" i="13"/>
  <c r="P1020" i="13"/>
  <c r="C1020" i="13"/>
  <c r="L1021" i="13"/>
  <c r="P1021" i="13"/>
  <c r="C1021" i="13"/>
  <c r="L1022" i="13"/>
  <c r="P1022" i="13"/>
  <c r="C1022" i="13"/>
  <c r="L1023" i="13"/>
  <c r="P1023" i="13"/>
  <c r="C1023" i="13"/>
  <c r="L1024" i="13"/>
  <c r="P1024" i="13"/>
  <c r="C1024" i="13"/>
  <c r="L1025" i="13"/>
  <c r="P1025" i="13"/>
  <c r="C1025" i="13"/>
  <c r="L1026" i="13"/>
  <c r="P1026" i="13"/>
  <c r="C1026" i="13"/>
  <c r="L1027" i="13"/>
  <c r="P1027" i="13"/>
  <c r="C1027" i="13"/>
  <c r="L1028" i="13"/>
  <c r="P1028" i="13"/>
  <c r="C1028" i="13"/>
  <c r="L1029" i="13"/>
  <c r="P1029" i="13"/>
  <c r="C1029" i="13"/>
  <c r="L1030" i="13"/>
  <c r="P1030" i="13"/>
  <c r="C1030" i="13"/>
  <c r="L1031" i="13"/>
  <c r="P1031" i="13"/>
  <c r="C1031" i="13"/>
  <c r="L1032" i="13"/>
  <c r="P1032" i="13"/>
  <c r="C1032" i="13"/>
  <c r="L1033" i="13"/>
  <c r="P1033" i="13"/>
  <c r="C1033" i="13"/>
  <c r="L1034" i="13"/>
  <c r="P1034" i="13"/>
  <c r="C1034" i="13"/>
  <c r="L1035" i="13"/>
  <c r="P1035" i="13"/>
  <c r="C1035" i="13"/>
  <c r="L1036" i="13"/>
  <c r="P1036" i="13"/>
  <c r="C1036" i="13"/>
  <c r="L1037" i="13"/>
  <c r="P1037" i="13"/>
  <c r="C1037" i="13"/>
  <c r="L1038" i="13"/>
  <c r="P1038" i="13"/>
  <c r="C1038" i="13"/>
  <c r="L1039" i="13"/>
  <c r="P1039" i="13"/>
  <c r="C1039" i="13"/>
  <c r="L1040" i="13"/>
  <c r="P1040" i="13"/>
  <c r="C1040" i="13"/>
  <c r="L1041" i="13"/>
  <c r="P1041" i="13"/>
  <c r="C1041" i="13"/>
  <c r="L1042" i="13"/>
  <c r="P1042" i="13"/>
  <c r="C1042" i="13"/>
  <c r="L1043" i="13"/>
  <c r="P1043" i="13"/>
  <c r="C1043" i="13"/>
  <c r="L1044" i="13"/>
  <c r="P1044" i="13"/>
  <c r="C1044" i="13"/>
  <c r="L1045" i="13"/>
  <c r="P1045" i="13"/>
  <c r="C1045" i="13"/>
  <c r="L1046" i="13"/>
  <c r="P1046" i="13"/>
  <c r="C1046" i="13"/>
  <c r="L1047" i="13"/>
  <c r="P1047" i="13"/>
  <c r="C1047" i="13"/>
  <c r="L1048" i="13"/>
  <c r="P1048" i="13"/>
  <c r="C1048" i="13"/>
  <c r="L1049" i="13"/>
  <c r="P1049" i="13"/>
  <c r="C1049" i="13"/>
  <c r="L1050" i="13"/>
  <c r="P1050" i="13"/>
  <c r="C1050" i="13"/>
  <c r="L1051" i="13"/>
  <c r="P1051" i="13"/>
  <c r="C1051" i="13"/>
  <c r="L1052" i="13"/>
  <c r="P1052" i="13"/>
  <c r="C1052" i="13"/>
  <c r="L1053" i="13"/>
  <c r="P1053" i="13"/>
  <c r="C1053" i="13"/>
  <c r="L1054" i="13"/>
  <c r="P1054" i="13"/>
  <c r="C1054" i="13"/>
  <c r="L1055" i="13"/>
  <c r="P1055" i="13"/>
  <c r="C1055" i="13"/>
  <c r="L1056" i="13"/>
  <c r="P1056" i="13"/>
  <c r="C1056" i="13"/>
  <c r="L1057" i="13"/>
  <c r="P1057" i="13"/>
  <c r="C1057" i="13"/>
  <c r="L1058" i="13"/>
  <c r="P1058" i="13"/>
  <c r="C1058" i="13"/>
  <c r="L1059" i="13"/>
  <c r="P1059" i="13"/>
  <c r="C1059" i="13"/>
  <c r="L1060" i="13"/>
  <c r="P1060" i="13"/>
  <c r="C1060" i="13"/>
  <c r="L1061" i="13"/>
  <c r="P1061" i="13"/>
  <c r="C1061" i="13"/>
  <c r="L1062" i="13"/>
  <c r="P1062" i="13"/>
  <c r="C1062" i="13"/>
  <c r="L1063" i="13"/>
  <c r="P1063" i="13"/>
  <c r="C1063" i="13"/>
  <c r="L1064" i="13"/>
  <c r="P1064" i="13"/>
  <c r="C1064" i="13"/>
  <c r="L1065" i="13"/>
  <c r="P1065" i="13"/>
  <c r="C1065" i="13"/>
  <c r="L1066" i="13"/>
  <c r="P1066" i="13"/>
  <c r="C1066" i="13"/>
  <c r="L1067" i="13"/>
  <c r="P1067" i="13"/>
  <c r="C1067" i="13"/>
  <c r="L1068" i="13"/>
  <c r="P1068" i="13"/>
  <c r="C1068" i="13"/>
  <c r="L1069" i="13"/>
  <c r="P1069" i="13"/>
  <c r="C1069" i="13"/>
  <c r="L1070" i="13"/>
  <c r="P1070" i="13"/>
  <c r="C1070" i="13"/>
  <c r="L1071" i="13"/>
  <c r="P1071" i="13"/>
  <c r="C1071" i="13"/>
  <c r="L1072" i="13"/>
  <c r="P1072" i="13"/>
  <c r="C1072" i="13"/>
  <c r="L1073" i="13"/>
  <c r="P1073" i="13"/>
  <c r="C1073" i="13"/>
  <c r="L1074" i="13"/>
  <c r="P1074" i="13"/>
  <c r="C1074" i="13"/>
  <c r="L1075" i="13"/>
  <c r="P1075" i="13"/>
  <c r="C1075" i="13"/>
  <c r="L1076" i="13"/>
  <c r="P1076" i="13"/>
  <c r="C1076" i="13"/>
  <c r="L1077" i="13"/>
  <c r="P1077" i="13"/>
  <c r="C1077" i="13"/>
  <c r="L1078" i="13"/>
  <c r="P1078" i="13"/>
  <c r="C1078" i="13"/>
  <c r="L1079" i="13"/>
  <c r="P1079" i="13"/>
  <c r="C1079" i="13"/>
  <c r="L1080" i="13"/>
  <c r="P1080" i="13"/>
  <c r="C1080" i="13"/>
  <c r="L1081" i="13"/>
  <c r="P1081" i="13"/>
  <c r="C1081" i="13"/>
  <c r="L1082" i="13"/>
  <c r="P1082" i="13"/>
  <c r="C1082" i="13"/>
  <c r="L1083" i="13"/>
  <c r="P1083" i="13"/>
  <c r="C1083" i="13"/>
  <c r="L1084" i="13"/>
  <c r="P1084" i="13"/>
  <c r="C1084" i="13"/>
  <c r="L1085" i="13"/>
  <c r="P1085" i="13"/>
  <c r="C1085" i="13"/>
  <c r="L1086" i="13"/>
  <c r="P1086" i="13"/>
  <c r="C1086" i="13"/>
  <c r="L1087" i="13"/>
  <c r="P1087" i="13"/>
  <c r="C1087" i="13"/>
  <c r="L1088" i="13"/>
  <c r="P1088" i="13"/>
  <c r="C1088" i="13"/>
  <c r="L1089" i="13"/>
  <c r="P1089" i="13"/>
  <c r="C1089" i="13"/>
  <c r="L1090" i="13"/>
  <c r="P1090" i="13"/>
  <c r="C1090" i="13"/>
  <c r="L1091" i="13"/>
  <c r="P1091" i="13"/>
  <c r="C1091" i="13"/>
  <c r="L1092" i="13"/>
  <c r="P1092" i="13"/>
  <c r="C1092" i="13"/>
  <c r="L1093" i="13"/>
  <c r="P1093" i="13"/>
  <c r="C1093" i="13"/>
  <c r="L1094" i="13"/>
  <c r="P1094" i="13"/>
  <c r="C1094" i="13"/>
  <c r="L1095" i="13"/>
  <c r="P1095" i="13"/>
  <c r="C1095" i="13"/>
  <c r="L1096" i="13"/>
  <c r="P1096" i="13"/>
  <c r="C1096" i="13"/>
  <c r="L1097" i="13"/>
  <c r="P1097" i="13"/>
  <c r="C1097" i="13"/>
  <c r="L1098" i="13"/>
  <c r="P1098" i="13"/>
  <c r="C1098" i="13"/>
  <c r="L1099" i="13"/>
  <c r="P1099" i="13"/>
  <c r="C1099" i="13"/>
  <c r="L1100" i="13"/>
  <c r="P1100" i="13"/>
  <c r="C1100" i="13"/>
  <c r="L1101" i="13"/>
  <c r="P1101" i="13"/>
  <c r="C1101" i="13"/>
  <c r="L1102" i="13"/>
  <c r="P1102" i="13"/>
  <c r="C1102" i="13"/>
  <c r="L1103" i="13"/>
  <c r="P1103" i="13"/>
  <c r="C1103" i="13"/>
  <c r="L1104" i="13"/>
  <c r="P1104" i="13"/>
  <c r="C1104" i="13"/>
  <c r="L1105" i="13"/>
  <c r="P1105" i="13"/>
  <c r="C1105" i="13"/>
  <c r="L1106" i="13"/>
  <c r="P1106" i="13"/>
  <c r="C1106" i="13"/>
  <c r="L1107" i="13"/>
  <c r="P1107" i="13"/>
  <c r="C1107" i="13"/>
  <c r="L1108" i="13"/>
  <c r="P1108" i="13"/>
  <c r="C1108" i="13"/>
  <c r="L1109" i="13"/>
  <c r="P1109" i="13"/>
  <c r="C1109" i="13"/>
  <c r="L1110" i="13"/>
  <c r="P1110" i="13"/>
  <c r="C1110" i="13"/>
  <c r="L1111" i="13"/>
  <c r="P1111" i="13"/>
  <c r="C1111" i="13"/>
  <c r="L1112" i="13"/>
  <c r="P1112" i="13"/>
  <c r="C1112" i="13"/>
  <c r="L1113" i="13"/>
  <c r="P1113" i="13"/>
  <c r="C1113" i="13"/>
  <c r="L1114" i="13"/>
  <c r="P1114" i="13"/>
  <c r="C1114" i="13"/>
  <c r="L1115" i="13"/>
  <c r="P1115" i="13"/>
  <c r="C1115" i="13"/>
  <c r="L1116" i="13"/>
  <c r="P1116" i="13"/>
  <c r="C1116" i="13"/>
  <c r="L1117" i="13"/>
  <c r="P1117" i="13"/>
  <c r="C1117" i="13"/>
  <c r="L1118" i="13"/>
  <c r="P1118" i="13"/>
  <c r="C1118" i="13"/>
  <c r="L1119" i="13"/>
  <c r="P1119" i="13"/>
  <c r="C1119" i="13"/>
  <c r="L1120" i="13"/>
  <c r="P1120" i="13"/>
  <c r="C1120" i="13"/>
  <c r="L1121" i="13"/>
  <c r="P1121" i="13"/>
  <c r="C1121" i="13"/>
  <c r="L1122" i="13"/>
  <c r="P1122" i="13"/>
  <c r="C1122" i="13"/>
  <c r="L1123" i="13"/>
  <c r="P1123" i="13"/>
  <c r="C1123" i="13"/>
  <c r="L1124" i="13"/>
  <c r="P1124" i="13"/>
  <c r="C1124" i="13"/>
  <c r="L1125" i="13"/>
  <c r="P1125" i="13"/>
  <c r="C1125" i="13"/>
  <c r="L1126" i="13"/>
  <c r="P1126" i="13"/>
  <c r="C1126" i="13"/>
  <c r="L1127" i="13"/>
  <c r="P1127" i="13"/>
  <c r="C1127" i="13"/>
  <c r="L1128" i="13"/>
  <c r="P1128" i="13"/>
  <c r="C1128" i="13"/>
  <c r="L1129" i="13"/>
  <c r="P1129" i="13"/>
  <c r="C1129" i="13"/>
  <c r="L1130" i="13"/>
  <c r="P1130" i="13"/>
  <c r="C1130" i="13"/>
  <c r="L1131" i="13"/>
  <c r="P1131" i="13"/>
  <c r="C1131" i="13"/>
  <c r="L1132" i="13"/>
  <c r="P1132" i="13"/>
  <c r="C1132" i="13"/>
  <c r="L1133" i="13"/>
  <c r="P1133" i="13"/>
  <c r="C1133" i="13"/>
  <c r="L1134" i="13"/>
  <c r="P1134" i="13"/>
  <c r="C1134" i="13"/>
  <c r="L1135" i="13"/>
  <c r="P1135" i="13"/>
  <c r="C1135" i="13"/>
  <c r="L1136" i="13"/>
  <c r="P1136" i="13"/>
  <c r="C1136" i="13"/>
  <c r="L1137" i="13"/>
  <c r="P1137" i="13"/>
  <c r="C1137" i="13"/>
  <c r="L1138" i="13"/>
  <c r="P1138" i="13"/>
  <c r="C1138" i="13"/>
  <c r="L1139" i="13"/>
  <c r="P1139" i="13"/>
  <c r="C1139" i="13"/>
  <c r="L1140" i="13"/>
  <c r="P1140" i="13"/>
  <c r="C1140" i="13"/>
  <c r="L1141" i="13"/>
  <c r="P1141" i="13"/>
  <c r="C1141" i="13"/>
  <c r="L1142" i="13"/>
  <c r="P1142" i="13"/>
  <c r="C1142" i="13"/>
  <c r="L1143" i="13"/>
  <c r="P1143" i="13"/>
  <c r="C1143" i="13"/>
  <c r="L1144" i="13"/>
  <c r="P1144" i="13"/>
  <c r="C1144" i="13"/>
  <c r="L1145" i="13"/>
  <c r="P1145" i="13"/>
  <c r="C1145" i="13"/>
  <c r="L1146" i="13"/>
  <c r="P1146" i="13"/>
  <c r="C1146" i="13"/>
  <c r="L1147" i="13"/>
  <c r="P1147" i="13"/>
  <c r="C1147" i="13"/>
  <c r="L1148" i="13"/>
  <c r="P1148" i="13"/>
  <c r="C1148" i="13"/>
  <c r="L1149" i="13"/>
  <c r="P1149" i="13"/>
  <c r="C1149" i="13"/>
  <c r="L1150" i="13"/>
  <c r="P1150" i="13"/>
  <c r="C1150" i="13"/>
  <c r="L1151" i="13"/>
  <c r="P1151" i="13"/>
  <c r="C1151" i="13"/>
  <c r="L1152" i="13"/>
  <c r="P1152" i="13"/>
  <c r="C1152" i="13"/>
  <c r="L1153" i="13"/>
  <c r="P1153" i="13"/>
  <c r="C1153" i="13"/>
  <c r="L1154" i="13"/>
  <c r="P1154" i="13"/>
  <c r="C1154" i="13"/>
  <c r="L1155" i="13"/>
  <c r="P1155" i="13"/>
  <c r="C1155" i="13"/>
  <c r="L1156" i="13"/>
  <c r="P1156" i="13"/>
  <c r="C1156" i="13"/>
  <c r="L1157" i="13"/>
  <c r="P1157" i="13"/>
  <c r="C1157" i="13"/>
  <c r="L1158" i="13"/>
  <c r="P1158" i="13"/>
  <c r="C1158" i="13"/>
  <c r="L1159" i="13"/>
  <c r="P1159" i="13"/>
  <c r="C1159" i="13"/>
  <c r="L1160" i="13"/>
  <c r="P1160" i="13"/>
  <c r="C1160" i="13"/>
  <c r="L1161" i="13"/>
  <c r="P1161" i="13"/>
  <c r="C1161" i="13"/>
  <c r="L1162" i="13"/>
  <c r="P1162" i="13"/>
  <c r="C1162" i="13"/>
  <c r="L1163" i="13"/>
  <c r="P1163" i="13"/>
  <c r="C1163" i="13"/>
  <c r="L1164" i="13"/>
  <c r="P1164" i="13"/>
  <c r="C1164" i="13"/>
  <c r="L1165" i="13"/>
  <c r="P1165" i="13"/>
  <c r="C1165" i="13"/>
  <c r="L1166" i="13"/>
  <c r="P1166" i="13"/>
  <c r="C1166" i="13"/>
  <c r="L1167" i="13"/>
  <c r="P1167" i="13"/>
  <c r="C1167" i="13"/>
  <c r="L1168" i="13"/>
  <c r="P1168" i="13"/>
  <c r="C1168" i="13"/>
  <c r="L1169" i="13"/>
  <c r="P1169" i="13"/>
  <c r="C1169" i="13"/>
  <c r="L1170" i="13"/>
  <c r="P1170" i="13"/>
  <c r="C1170" i="13"/>
  <c r="L1171" i="13"/>
  <c r="P1171" i="13"/>
  <c r="C1171" i="13"/>
  <c r="L1172" i="13"/>
  <c r="P1172" i="13"/>
  <c r="C1172" i="13"/>
  <c r="L1173" i="13"/>
  <c r="P1173" i="13"/>
  <c r="C1173" i="13"/>
  <c r="L1174" i="13"/>
  <c r="P1174" i="13"/>
  <c r="C1174" i="13"/>
  <c r="L1175" i="13"/>
  <c r="P1175" i="13"/>
  <c r="C1175" i="13"/>
  <c r="L1176" i="13"/>
  <c r="P1176" i="13"/>
  <c r="C1176" i="13"/>
  <c r="L1177" i="13"/>
  <c r="P1177" i="13"/>
  <c r="C1177" i="13"/>
  <c r="L1178" i="13"/>
  <c r="P1178" i="13"/>
  <c r="C1178" i="13"/>
  <c r="L1179" i="13"/>
  <c r="P1179" i="13"/>
  <c r="C1179" i="13"/>
  <c r="L1180" i="13"/>
  <c r="P1180" i="13"/>
  <c r="C1180" i="13"/>
  <c r="L1181" i="13"/>
  <c r="P1181" i="13"/>
  <c r="C1181" i="13"/>
  <c r="L1182" i="13"/>
  <c r="P1182" i="13"/>
  <c r="C1182" i="13"/>
  <c r="L1183" i="13"/>
  <c r="P1183" i="13"/>
  <c r="C1183" i="13"/>
  <c r="L1184" i="13"/>
  <c r="P1184" i="13"/>
  <c r="C1184" i="13"/>
  <c r="L1185" i="13"/>
  <c r="P1185" i="13"/>
  <c r="C1185" i="13"/>
  <c r="L1186" i="13"/>
  <c r="P1186" i="13"/>
  <c r="C1186" i="13"/>
  <c r="L1187" i="13"/>
  <c r="P1187" i="13"/>
  <c r="C1187" i="13"/>
  <c r="L1188" i="13"/>
  <c r="P1188" i="13"/>
  <c r="C1188" i="13"/>
  <c r="L1189" i="13"/>
  <c r="P1189" i="13"/>
  <c r="C1189" i="13"/>
  <c r="L1190" i="13"/>
  <c r="P1190" i="13"/>
  <c r="C1190" i="13"/>
  <c r="L1191" i="13"/>
  <c r="P1191" i="13"/>
  <c r="C1191" i="13"/>
  <c r="L1192" i="13"/>
  <c r="P1192" i="13"/>
  <c r="C1192" i="13"/>
  <c r="L1193" i="13"/>
  <c r="P1193" i="13"/>
  <c r="C1193" i="13"/>
  <c r="L1194" i="13"/>
  <c r="P1194" i="13"/>
  <c r="C1194" i="13"/>
  <c r="L1195" i="13"/>
  <c r="P1195" i="13"/>
  <c r="C1195" i="13"/>
  <c r="L1196" i="13"/>
  <c r="P1196" i="13"/>
  <c r="C1196" i="13"/>
  <c r="L1197" i="13"/>
  <c r="P1197" i="13"/>
  <c r="C1197" i="13"/>
  <c r="L1198" i="13"/>
  <c r="P1198" i="13"/>
  <c r="C1198" i="13"/>
  <c r="L1199" i="13"/>
  <c r="P1199" i="13"/>
  <c r="C1199" i="13"/>
  <c r="L1200" i="13"/>
  <c r="P1200" i="13"/>
  <c r="C1200" i="13"/>
  <c r="L1201" i="13"/>
  <c r="P1201" i="13"/>
  <c r="C1201" i="13"/>
  <c r="L1202" i="13"/>
  <c r="P1202" i="13"/>
  <c r="C1202" i="13"/>
  <c r="L1203" i="13"/>
  <c r="P1203" i="13"/>
  <c r="C1203" i="13"/>
  <c r="L1204" i="13"/>
  <c r="P1204" i="13"/>
  <c r="C1204" i="13"/>
  <c r="L1205" i="13"/>
  <c r="P1205" i="13"/>
  <c r="C1205" i="13"/>
  <c r="L1206" i="13"/>
  <c r="P1206" i="13"/>
  <c r="C1206" i="13"/>
  <c r="L1207" i="13"/>
  <c r="P1207" i="13"/>
  <c r="C1207" i="13"/>
  <c r="L1208" i="13"/>
  <c r="P1208" i="13"/>
  <c r="C1208" i="13"/>
  <c r="L1209" i="13"/>
  <c r="P1209" i="13"/>
  <c r="C1209" i="13"/>
  <c r="L1210" i="13"/>
  <c r="P1210" i="13"/>
  <c r="C1210" i="13"/>
  <c r="L1211" i="13"/>
  <c r="P1211" i="13"/>
  <c r="C1211" i="13"/>
  <c r="L1212" i="13"/>
  <c r="P1212" i="13"/>
  <c r="C1212" i="13"/>
  <c r="L1213" i="13"/>
  <c r="P1213" i="13"/>
  <c r="C1213" i="13"/>
  <c r="L1214" i="13"/>
  <c r="P1214" i="13"/>
  <c r="C1214" i="13"/>
  <c r="L1215" i="13"/>
  <c r="P1215" i="13"/>
  <c r="C1215" i="13"/>
  <c r="L1216" i="13"/>
  <c r="P1216" i="13"/>
  <c r="C1216" i="13"/>
  <c r="L1217" i="13"/>
  <c r="P1217" i="13"/>
  <c r="C1217" i="13"/>
  <c r="L1218" i="13"/>
  <c r="P1218" i="13"/>
  <c r="C1218" i="13"/>
  <c r="L1219" i="13"/>
  <c r="P1219" i="13"/>
  <c r="C1219" i="13"/>
  <c r="L1220" i="13"/>
  <c r="P1220" i="13"/>
  <c r="C1220" i="13"/>
  <c r="L1221" i="13"/>
  <c r="P1221" i="13"/>
  <c r="C1221" i="13"/>
  <c r="L1222" i="13"/>
  <c r="P1222" i="13"/>
  <c r="C1222" i="13"/>
  <c r="L1223" i="13"/>
  <c r="P1223" i="13"/>
  <c r="C1223" i="13"/>
  <c r="L1224" i="13"/>
  <c r="P1224" i="13"/>
  <c r="C1224" i="13"/>
  <c r="L1225" i="13"/>
  <c r="P1225" i="13"/>
  <c r="C1225" i="13"/>
  <c r="L1226" i="13"/>
  <c r="P1226" i="13"/>
  <c r="C1226" i="13"/>
  <c r="L1227" i="13"/>
  <c r="P1227" i="13"/>
  <c r="C1227" i="13"/>
  <c r="L1228" i="13"/>
  <c r="P1228" i="13"/>
  <c r="C1228" i="13"/>
  <c r="L1229" i="13"/>
  <c r="P1229" i="13"/>
  <c r="C1229" i="13"/>
  <c r="L1230" i="13"/>
  <c r="P1230" i="13"/>
  <c r="C1230" i="13"/>
  <c r="L1231" i="13"/>
  <c r="P1231" i="13"/>
  <c r="C1231" i="13"/>
  <c r="L1232" i="13"/>
  <c r="P1232" i="13"/>
  <c r="C1232" i="13"/>
  <c r="L1233" i="13"/>
  <c r="P1233" i="13"/>
  <c r="C1233" i="13"/>
  <c r="L1234" i="13"/>
  <c r="P1234" i="13"/>
  <c r="C1234" i="13"/>
  <c r="L1235" i="13"/>
  <c r="P1235" i="13"/>
  <c r="C1235" i="13"/>
  <c r="L1236" i="13"/>
  <c r="P1236" i="13"/>
  <c r="C1236" i="13"/>
  <c r="L1237" i="13"/>
  <c r="P1237" i="13"/>
  <c r="C1237" i="13"/>
  <c r="L1238" i="13"/>
  <c r="P1238" i="13"/>
  <c r="C1238" i="13"/>
  <c r="L1239" i="13"/>
  <c r="P1239" i="13"/>
  <c r="C1239" i="13"/>
  <c r="L1240" i="13"/>
  <c r="P1240" i="13"/>
  <c r="C1240" i="13"/>
  <c r="L1241" i="13"/>
  <c r="P1241" i="13"/>
  <c r="C1241" i="13"/>
  <c r="L1242" i="13"/>
  <c r="P1242" i="13"/>
  <c r="C1242" i="13"/>
  <c r="L1243" i="13"/>
  <c r="P1243" i="13"/>
  <c r="C1243" i="13"/>
  <c r="L1244" i="13"/>
  <c r="P1244" i="13"/>
  <c r="C1244" i="13"/>
  <c r="L1245" i="13"/>
  <c r="P1245" i="13"/>
  <c r="C1245" i="13"/>
  <c r="L1246" i="13"/>
  <c r="P1246" i="13"/>
  <c r="C1246" i="13"/>
  <c r="L1247" i="13"/>
  <c r="P1247" i="13"/>
  <c r="C1247" i="13"/>
  <c r="L1248" i="13"/>
  <c r="P1248" i="13"/>
  <c r="C1248" i="13"/>
  <c r="L1249" i="13"/>
  <c r="P1249" i="13"/>
  <c r="C1249" i="13"/>
  <c r="L1250" i="13"/>
  <c r="P1250" i="13"/>
  <c r="C1250" i="13"/>
  <c r="L1251" i="13"/>
  <c r="P1251" i="13"/>
  <c r="C1251" i="13"/>
  <c r="L1252" i="13"/>
  <c r="P1252" i="13"/>
  <c r="C1252" i="13"/>
  <c r="L1253" i="13"/>
  <c r="P1253" i="13"/>
  <c r="C1253" i="13"/>
  <c r="L1254" i="13"/>
  <c r="P1254" i="13"/>
  <c r="T1254" i="13"/>
  <c r="L24" i="13"/>
  <c r="U1254" i="13"/>
  <c r="T1253" i="13"/>
  <c r="U1253" i="13"/>
  <c r="V1254" i="13"/>
  <c r="Y1254" i="13"/>
  <c r="T1252" i="13"/>
  <c r="U1252" i="13"/>
  <c r="V1253" i="13"/>
  <c r="Y1253" i="13"/>
  <c r="T1251" i="13"/>
  <c r="U1251" i="13"/>
  <c r="V1252" i="13"/>
  <c r="Y1252" i="13"/>
  <c r="T1250" i="13"/>
  <c r="U1250" i="13"/>
  <c r="V1251" i="13"/>
  <c r="Y1251" i="13"/>
  <c r="T1249" i="13"/>
  <c r="U1249" i="13"/>
  <c r="V1250" i="13"/>
  <c r="Y1250" i="13"/>
  <c r="T1248" i="13"/>
  <c r="U1248" i="13"/>
  <c r="V1249" i="13"/>
  <c r="Y1249" i="13"/>
  <c r="T1247" i="13"/>
  <c r="U1247" i="13"/>
  <c r="V1248" i="13"/>
  <c r="Y1248" i="13"/>
  <c r="T1246" i="13"/>
  <c r="U1246" i="13"/>
  <c r="V1247" i="13"/>
  <c r="Y1247" i="13"/>
  <c r="T1245" i="13"/>
  <c r="U1245" i="13"/>
  <c r="V1246" i="13"/>
  <c r="Y1246" i="13"/>
  <c r="T1244" i="13"/>
  <c r="U1244" i="13"/>
  <c r="V1245" i="13"/>
  <c r="Y1245" i="13"/>
  <c r="T1243" i="13"/>
  <c r="U1243" i="13"/>
  <c r="V1244" i="13"/>
  <c r="Y1244" i="13"/>
  <c r="T1242" i="13"/>
  <c r="U1242" i="13"/>
  <c r="V1243" i="13"/>
  <c r="Y1243" i="13"/>
  <c r="T1241" i="13"/>
  <c r="U1241" i="13"/>
  <c r="V1242" i="13"/>
  <c r="Y1242" i="13"/>
  <c r="T1240" i="13"/>
  <c r="U1240" i="13"/>
  <c r="V1241" i="13"/>
  <c r="Y1241" i="13"/>
  <c r="T1239" i="13"/>
  <c r="U1239" i="13"/>
  <c r="V1240" i="13"/>
  <c r="Y1240" i="13"/>
  <c r="T1238" i="13"/>
  <c r="U1238" i="13"/>
  <c r="V1239" i="13"/>
  <c r="Y1239" i="13"/>
  <c r="T1237" i="13"/>
  <c r="U1237" i="13"/>
  <c r="V1238" i="13"/>
  <c r="Y1238" i="13"/>
  <c r="T1236" i="13"/>
  <c r="U1236" i="13"/>
  <c r="V1237" i="13"/>
  <c r="Y1237" i="13"/>
  <c r="T1235" i="13"/>
  <c r="U1235" i="13"/>
  <c r="V1236" i="13"/>
  <c r="Y1236" i="13"/>
  <c r="T1234" i="13"/>
  <c r="U1234" i="13"/>
  <c r="V1235" i="13"/>
  <c r="Y1235" i="13"/>
  <c r="T1233" i="13"/>
  <c r="U1233" i="13"/>
  <c r="V1234" i="13"/>
  <c r="Y1234" i="13"/>
  <c r="T1232" i="13"/>
  <c r="U1232" i="13"/>
  <c r="V1233" i="13"/>
  <c r="Y1233" i="13"/>
  <c r="T1231" i="13"/>
  <c r="U1231" i="13"/>
  <c r="V1232" i="13"/>
  <c r="Y1232" i="13"/>
  <c r="T1230" i="13"/>
  <c r="U1230" i="13"/>
  <c r="V1231" i="13"/>
  <c r="Y1231" i="13"/>
  <c r="T1229" i="13"/>
  <c r="U1229" i="13"/>
  <c r="V1230" i="13"/>
  <c r="Y1230" i="13"/>
  <c r="T1228" i="13"/>
  <c r="U1228" i="13"/>
  <c r="V1229" i="13"/>
  <c r="Y1229" i="13"/>
  <c r="T1227" i="13"/>
  <c r="U1227" i="13"/>
  <c r="V1228" i="13"/>
  <c r="Y1228" i="13"/>
  <c r="T1226" i="13"/>
  <c r="U1226" i="13"/>
  <c r="V1227" i="13"/>
  <c r="Y1227" i="13"/>
  <c r="T1225" i="13"/>
  <c r="U1225" i="13"/>
  <c r="V1226" i="13"/>
  <c r="Y1226" i="13"/>
  <c r="T1224" i="13"/>
  <c r="U1224" i="13"/>
  <c r="V1225" i="13"/>
  <c r="Y1225" i="13"/>
  <c r="T1223" i="13"/>
  <c r="U1223" i="13"/>
  <c r="V1224" i="13"/>
  <c r="Y1224" i="13"/>
  <c r="T1222" i="13"/>
  <c r="U1222" i="13"/>
  <c r="V1223" i="13"/>
  <c r="Y1223" i="13"/>
  <c r="T1221" i="13"/>
  <c r="U1221" i="13"/>
  <c r="V1222" i="13"/>
  <c r="Y1222" i="13"/>
  <c r="T1220" i="13"/>
  <c r="U1220" i="13"/>
  <c r="V1221" i="13"/>
  <c r="Y1221" i="13"/>
  <c r="T1219" i="13"/>
  <c r="U1219" i="13"/>
  <c r="V1220" i="13"/>
  <c r="Y1220" i="13"/>
  <c r="T1218" i="13"/>
  <c r="U1218" i="13"/>
  <c r="V1219" i="13"/>
  <c r="Y1219" i="13"/>
  <c r="T1217" i="13"/>
  <c r="U1217" i="13"/>
  <c r="V1218" i="13"/>
  <c r="Y1218" i="13"/>
  <c r="T1216" i="13"/>
  <c r="U1216" i="13"/>
  <c r="V1217" i="13"/>
  <c r="Y1217" i="13"/>
  <c r="T1215" i="13"/>
  <c r="U1215" i="13"/>
  <c r="V1216" i="13"/>
  <c r="Y1216" i="13"/>
  <c r="T1214" i="13"/>
  <c r="U1214" i="13"/>
  <c r="V1215" i="13"/>
  <c r="Y1215" i="13"/>
  <c r="T1213" i="13"/>
  <c r="U1213" i="13"/>
  <c r="V1214" i="13"/>
  <c r="Y1214" i="13"/>
  <c r="T1212" i="13"/>
  <c r="U1212" i="13"/>
  <c r="V1213" i="13"/>
  <c r="Y1213" i="13"/>
  <c r="T1211" i="13"/>
  <c r="U1211" i="13"/>
  <c r="V1212" i="13"/>
  <c r="Y1212" i="13"/>
  <c r="T1210" i="13"/>
  <c r="U1210" i="13"/>
  <c r="V1211" i="13"/>
  <c r="Y1211" i="13"/>
  <c r="T1209" i="13"/>
  <c r="U1209" i="13"/>
  <c r="V1210" i="13"/>
  <c r="Y1210" i="13"/>
  <c r="T1208" i="13"/>
  <c r="U1208" i="13"/>
  <c r="V1209" i="13"/>
  <c r="Y1209" i="13"/>
  <c r="T1207" i="13"/>
  <c r="U1207" i="13"/>
  <c r="V1208" i="13"/>
  <c r="Y1208" i="13"/>
  <c r="T1206" i="13"/>
  <c r="U1206" i="13"/>
  <c r="V1207" i="13"/>
  <c r="Y1207" i="13"/>
  <c r="T1205" i="13"/>
  <c r="U1205" i="13"/>
  <c r="V1206" i="13"/>
  <c r="Y1206" i="13"/>
  <c r="T1204" i="13"/>
  <c r="U1204" i="13"/>
  <c r="V1205" i="13"/>
  <c r="Y1205" i="13"/>
  <c r="T1203" i="13"/>
  <c r="U1203" i="13"/>
  <c r="V1204" i="13"/>
  <c r="Y1204" i="13"/>
  <c r="T1202" i="13"/>
  <c r="U1202" i="13"/>
  <c r="V1203" i="13"/>
  <c r="Y1203" i="13"/>
  <c r="T1201" i="13"/>
  <c r="U1201" i="13"/>
  <c r="V1202" i="13"/>
  <c r="Y1202" i="13"/>
  <c r="T1200" i="13"/>
  <c r="U1200" i="13"/>
  <c r="V1201" i="13"/>
  <c r="Y1201" i="13"/>
  <c r="T1199" i="13"/>
  <c r="U1199" i="13"/>
  <c r="V1200" i="13"/>
  <c r="Y1200" i="13"/>
  <c r="T1198" i="13"/>
  <c r="U1198" i="13"/>
  <c r="V1199" i="13"/>
  <c r="Y1199" i="13"/>
  <c r="T1197" i="13"/>
  <c r="U1197" i="13"/>
  <c r="V1198" i="13"/>
  <c r="Y1198" i="13"/>
  <c r="T1196" i="13"/>
  <c r="U1196" i="13"/>
  <c r="V1197" i="13"/>
  <c r="Y1197" i="13"/>
  <c r="T1195" i="13"/>
  <c r="U1195" i="13"/>
  <c r="V1196" i="13"/>
  <c r="Y1196" i="13"/>
  <c r="T1194" i="13"/>
  <c r="U1194" i="13"/>
  <c r="V1195" i="13"/>
  <c r="Y1195" i="13"/>
  <c r="T1193" i="13"/>
  <c r="U1193" i="13"/>
  <c r="V1194" i="13"/>
  <c r="Y1194" i="13"/>
  <c r="T1192" i="13"/>
  <c r="U1192" i="13"/>
  <c r="V1193" i="13"/>
  <c r="Y1193" i="13"/>
  <c r="T1191" i="13"/>
  <c r="U1191" i="13"/>
  <c r="V1192" i="13"/>
  <c r="Y1192" i="13"/>
  <c r="T1190" i="13"/>
  <c r="U1190" i="13"/>
  <c r="V1191" i="13"/>
  <c r="Y1191" i="13"/>
  <c r="T1189" i="13"/>
  <c r="U1189" i="13"/>
  <c r="V1190" i="13"/>
  <c r="Y1190" i="13"/>
  <c r="T1188" i="13"/>
  <c r="U1188" i="13"/>
  <c r="V1189" i="13"/>
  <c r="Y1189" i="13"/>
  <c r="T1187" i="13"/>
  <c r="U1187" i="13"/>
  <c r="V1188" i="13"/>
  <c r="Y1188" i="13"/>
  <c r="T1186" i="13"/>
  <c r="U1186" i="13"/>
  <c r="V1187" i="13"/>
  <c r="Y1187" i="13"/>
  <c r="T1185" i="13"/>
  <c r="U1185" i="13"/>
  <c r="V1186" i="13"/>
  <c r="Y1186" i="13"/>
  <c r="T1184" i="13"/>
  <c r="U1184" i="13"/>
  <c r="V1185" i="13"/>
  <c r="Y1185" i="13"/>
  <c r="T1183" i="13"/>
  <c r="U1183" i="13"/>
  <c r="V1184" i="13"/>
  <c r="Y1184" i="13"/>
  <c r="T1182" i="13"/>
  <c r="U1182" i="13"/>
  <c r="V1183" i="13"/>
  <c r="Y1183" i="13"/>
  <c r="T1181" i="13"/>
  <c r="U1181" i="13"/>
  <c r="V1182" i="13"/>
  <c r="Y1182" i="13"/>
  <c r="T1180" i="13"/>
  <c r="U1180" i="13"/>
  <c r="V1181" i="13"/>
  <c r="Y1181" i="13"/>
  <c r="T1179" i="13"/>
  <c r="U1179" i="13"/>
  <c r="V1180" i="13"/>
  <c r="Y1180" i="13"/>
  <c r="T1178" i="13"/>
  <c r="U1178" i="13"/>
  <c r="V1179" i="13"/>
  <c r="Y1179" i="13"/>
  <c r="T1177" i="13"/>
  <c r="U1177" i="13"/>
  <c r="V1178" i="13"/>
  <c r="Y1178" i="13"/>
  <c r="T1176" i="13"/>
  <c r="U1176" i="13"/>
  <c r="V1177" i="13"/>
  <c r="Y1177" i="13"/>
  <c r="T1175" i="13"/>
  <c r="U1175" i="13"/>
  <c r="V1176" i="13"/>
  <c r="Y1176" i="13"/>
  <c r="T1174" i="13"/>
  <c r="U1174" i="13"/>
  <c r="V1175" i="13"/>
  <c r="Y1175" i="13"/>
  <c r="T1173" i="13"/>
  <c r="U1173" i="13"/>
  <c r="V1174" i="13"/>
  <c r="Y1174" i="13"/>
  <c r="T1172" i="13"/>
  <c r="U1172" i="13"/>
  <c r="V1173" i="13"/>
  <c r="Y1173" i="13"/>
  <c r="T1171" i="13"/>
  <c r="U1171" i="13"/>
  <c r="V1172" i="13"/>
  <c r="Y1172" i="13"/>
  <c r="T1170" i="13"/>
  <c r="U1170" i="13"/>
  <c r="V1171" i="13"/>
  <c r="Y1171" i="13"/>
  <c r="T1169" i="13"/>
  <c r="U1169" i="13"/>
  <c r="V1170" i="13"/>
  <c r="Y1170" i="13"/>
  <c r="T1168" i="13"/>
  <c r="U1168" i="13"/>
  <c r="V1169" i="13"/>
  <c r="Y1169" i="13"/>
  <c r="T1167" i="13"/>
  <c r="U1167" i="13"/>
  <c r="V1168" i="13"/>
  <c r="Y1168" i="13"/>
  <c r="T1166" i="13"/>
  <c r="U1166" i="13"/>
  <c r="V1167" i="13"/>
  <c r="Y1167" i="13"/>
  <c r="T1165" i="13"/>
  <c r="U1165" i="13"/>
  <c r="V1166" i="13"/>
  <c r="Y1166" i="13"/>
  <c r="T1164" i="13"/>
  <c r="U1164" i="13"/>
  <c r="V1165" i="13"/>
  <c r="Y1165" i="13"/>
  <c r="T1163" i="13"/>
  <c r="U1163" i="13"/>
  <c r="V1164" i="13"/>
  <c r="Y1164" i="13"/>
  <c r="T1162" i="13"/>
  <c r="U1162" i="13"/>
  <c r="V1163" i="13"/>
  <c r="Y1163" i="13"/>
  <c r="T1161" i="13"/>
  <c r="U1161" i="13"/>
  <c r="V1162" i="13"/>
  <c r="Y1162" i="13"/>
  <c r="T1160" i="13"/>
  <c r="U1160" i="13"/>
  <c r="V1161" i="13"/>
  <c r="Y1161" i="13"/>
  <c r="T1159" i="13"/>
  <c r="U1159" i="13"/>
  <c r="V1160" i="13"/>
  <c r="Y1160" i="13"/>
  <c r="T1158" i="13"/>
  <c r="U1158" i="13"/>
  <c r="V1159" i="13"/>
  <c r="Y1159" i="13"/>
  <c r="T1157" i="13"/>
  <c r="U1157" i="13"/>
  <c r="V1158" i="13"/>
  <c r="Y1158" i="13"/>
  <c r="T1156" i="13"/>
  <c r="U1156" i="13"/>
  <c r="V1157" i="13"/>
  <c r="Y1157" i="13"/>
  <c r="T1155" i="13"/>
  <c r="U1155" i="13"/>
  <c r="V1156" i="13"/>
  <c r="Y1156" i="13"/>
  <c r="T1154" i="13"/>
  <c r="U1154" i="13"/>
  <c r="V1155" i="13"/>
  <c r="Y1155" i="13"/>
  <c r="T1153" i="13"/>
  <c r="U1153" i="13"/>
  <c r="V1154" i="13"/>
  <c r="Y1154" i="13"/>
  <c r="T1152" i="13"/>
  <c r="U1152" i="13"/>
  <c r="V1153" i="13"/>
  <c r="Y1153" i="13"/>
  <c r="T1151" i="13"/>
  <c r="U1151" i="13"/>
  <c r="V1152" i="13"/>
  <c r="Y1152" i="13"/>
  <c r="T1150" i="13"/>
  <c r="U1150" i="13"/>
  <c r="V1151" i="13"/>
  <c r="Y1151" i="13"/>
  <c r="T1149" i="13"/>
  <c r="U1149" i="13"/>
  <c r="V1150" i="13"/>
  <c r="Y1150" i="13"/>
  <c r="T1148" i="13"/>
  <c r="U1148" i="13"/>
  <c r="V1149" i="13"/>
  <c r="Y1149" i="13"/>
  <c r="T1147" i="13"/>
  <c r="U1147" i="13"/>
  <c r="V1148" i="13"/>
  <c r="Y1148" i="13"/>
  <c r="T1146" i="13"/>
  <c r="U1146" i="13"/>
  <c r="V1147" i="13"/>
  <c r="Y1147" i="13"/>
  <c r="T1145" i="13"/>
  <c r="U1145" i="13"/>
  <c r="V1146" i="13"/>
  <c r="Y1146" i="13"/>
  <c r="T1144" i="13"/>
  <c r="U1144" i="13"/>
  <c r="V1145" i="13"/>
  <c r="Y1145" i="13"/>
  <c r="T1143" i="13"/>
  <c r="U1143" i="13"/>
  <c r="V1144" i="13"/>
  <c r="Y1144" i="13"/>
  <c r="T1142" i="13"/>
  <c r="U1142" i="13"/>
  <c r="V1143" i="13"/>
  <c r="Y1143" i="13"/>
  <c r="T1141" i="13"/>
  <c r="U1141" i="13"/>
  <c r="V1142" i="13"/>
  <c r="Y1142" i="13"/>
  <c r="T1140" i="13"/>
  <c r="U1140" i="13"/>
  <c r="V1141" i="13"/>
  <c r="Y1141" i="13"/>
  <c r="T1139" i="13"/>
  <c r="U1139" i="13"/>
  <c r="V1140" i="13"/>
  <c r="Y1140" i="13"/>
  <c r="T1138" i="13"/>
  <c r="U1138" i="13"/>
  <c r="V1139" i="13"/>
  <c r="Y1139" i="13"/>
  <c r="T1137" i="13"/>
  <c r="U1137" i="13"/>
  <c r="V1138" i="13"/>
  <c r="Y1138" i="13"/>
  <c r="T1136" i="13"/>
  <c r="U1136" i="13"/>
  <c r="V1137" i="13"/>
  <c r="Y1137" i="13"/>
  <c r="T1135" i="13"/>
  <c r="U1135" i="13"/>
  <c r="V1136" i="13"/>
  <c r="Y1136" i="13"/>
  <c r="T1134" i="13"/>
  <c r="U1134" i="13"/>
  <c r="V1135" i="13"/>
  <c r="Y1135" i="13"/>
  <c r="T1133" i="13"/>
  <c r="U1133" i="13"/>
  <c r="V1134" i="13"/>
  <c r="Y1134" i="13"/>
  <c r="T1132" i="13"/>
  <c r="U1132" i="13"/>
  <c r="V1133" i="13"/>
  <c r="Y1133" i="13"/>
  <c r="T1131" i="13"/>
  <c r="U1131" i="13"/>
  <c r="V1132" i="13"/>
  <c r="Y1132" i="13"/>
  <c r="T1130" i="13"/>
  <c r="U1130" i="13"/>
  <c r="V1131" i="13"/>
  <c r="Y1131" i="13"/>
  <c r="T1129" i="13"/>
  <c r="U1129" i="13"/>
  <c r="V1130" i="13"/>
  <c r="Y1130" i="13"/>
  <c r="T1128" i="13"/>
  <c r="U1128" i="13"/>
  <c r="V1129" i="13"/>
  <c r="Y1129" i="13"/>
  <c r="T1127" i="13"/>
  <c r="U1127" i="13"/>
  <c r="V1128" i="13"/>
  <c r="Y1128" i="13"/>
  <c r="T1126" i="13"/>
  <c r="U1126" i="13"/>
  <c r="V1127" i="13"/>
  <c r="Y1127" i="13"/>
  <c r="T1125" i="13"/>
  <c r="U1125" i="13"/>
  <c r="V1126" i="13"/>
  <c r="Y1126" i="13"/>
  <c r="T1124" i="13"/>
  <c r="U1124" i="13"/>
  <c r="V1125" i="13"/>
  <c r="Y1125" i="13"/>
  <c r="T1123" i="13"/>
  <c r="U1123" i="13"/>
  <c r="V1124" i="13"/>
  <c r="Y1124" i="13"/>
  <c r="T1122" i="13"/>
  <c r="U1122" i="13"/>
  <c r="V1123" i="13"/>
  <c r="Y1123" i="13"/>
  <c r="T1121" i="13"/>
  <c r="U1121" i="13"/>
  <c r="V1122" i="13"/>
  <c r="Y1122" i="13"/>
  <c r="T1120" i="13"/>
  <c r="U1120" i="13"/>
  <c r="V1121" i="13"/>
  <c r="Y1121" i="13"/>
  <c r="T1119" i="13"/>
  <c r="U1119" i="13"/>
  <c r="V1120" i="13"/>
  <c r="Y1120" i="13"/>
  <c r="T1118" i="13"/>
  <c r="U1118" i="13"/>
  <c r="V1119" i="13"/>
  <c r="Y1119" i="13"/>
  <c r="T1117" i="13"/>
  <c r="U1117" i="13"/>
  <c r="V1118" i="13"/>
  <c r="Y1118" i="13"/>
  <c r="T1116" i="13"/>
  <c r="U1116" i="13"/>
  <c r="V1117" i="13"/>
  <c r="Y1117" i="13"/>
  <c r="T1115" i="13"/>
  <c r="U1115" i="13"/>
  <c r="V1116" i="13"/>
  <c r="Y1116" i="13"/>
  <c r="T1114" i="13"/>
  <c r="U1114" i="13"/>
  <c r="V1115" i="13"/>
  <c r="Y1115" i="13"/>
  <c r="T1113" i="13"/>
  <c r="U1113" i="13"/>
  <c r="V1114" i="13"/>
  <c r="Y1114" i="13"/>
  <c r="T1112" i="13"/>
  <c r="U1112" i="13"/>
  <c r="V1113" i="13"/>
  <c r="Y1113" i="13"/>
  <c r="T1111" i="13"/>
  <c r="U1111" i="13"/>
  <c r="V1112" i="13"/>
  <c r="Y1112" i="13"/>
  <c r="T1110" i="13"/>
  <c r="U1110" i="13"/>
  <c r="V1111" i="13"/>
  <c r="Y1111" i="13"/>
  <c r="T1109" i="13"/>
  <c r="U1109" i="13"/>
  <c r="V1110" i="13"/>
  <c r="Y1110" i="13"/>
  <c r="T1108" i="13"/>
  <c r="U1108" i="13"/>
  <c r="V1109" i="13"/>
  <c r="Y1109" i="13"/>
  <c r="T1107" i="13"/>
  <c r="U1107" i="13"/>
  <c r="V1108" i="13"/>
  <c r="Y1108" i="13"/>
  <c r="T1106" i="13"/>
  <c r="U1106" i="13"/>
  <c r="V1107" i="13"/>
  <c r="Y1107" i="13"/>
  <c r="T1105" i="13"/>
  <c r="U1105" i="13"/>
  <c r="V1106" i="13"/>
  <c r="Y1106" i="13"/>
  <c r="T1104" i="13"/>
  <c r="U1104" i="13"/>
  <c r="V1105" i="13"/>
  <c r="Y1105" i="13"/>
  <c r="T1103" i="13"/>
  <c r="U1103" i="13"/>
  <c r="V1104" i="13"/>
  <c r="Y1104" i="13"/>
  <c r="T1102" i="13"/>
  <c r="U1102" i="13"/>
  <c r="V1103" i="13"/>
  <c r="Y1103" i="13"/>
  <c r="T1101" i="13"/>
  <c r="U1101" i="13"/>
  <c r="V1102" i="13"/>
  <c r="Y1102" i="13"/>
  <c r="T1100" i="13"/>
  <c r="U1100" i="13"/>
  <c r="V1101" i="13"/>
  <c r="Y1101" i="13"/>
  <c r="T1099" i="13"/>
  <c r="U1099" i="13"/>
  <c r="V1100" i="13"/>
  <c r="Y1100" i="13"/>
  <c r="T1098" i="13"/>
  <c r="U1098" i="13"/>
  <c r="V1099" i="13"/>
  <c r="Y1099" i="13"/>
  <c r="T1097" i="13"/>
  <c r="U1097" i="13"/>
  <c r="V1098" i="13"/>
  <c r="Y1098" i="13"/>
  <c r="T1096" i="13"/>
  <c r="U1096" i="13"/>
  <c r="V1097" i="13"/>
  <c r="Y1097" i="13"/>
  <c r="T1095" i="13"/>
  <c r="U1095" i="13"/>
  <c r="V1096" i="13"/>
  <c r="Y1096" i="13"/>
  <c r="T1094" i="13"/>
  <c r="U1094" i="13"/>
  <c r="V1095" i="13"/>
  <c r="Y1095" i="13"/>
  <c r="T1093" i="13"/>
  <c r="U1093" i="13"/>
  <c r="V1094" i="13"/>
  <c r="Y1094" i="13"/>
  <c r="T1092" i="13"/>
  <c r="U1092" i="13"/>
  <c r="V1093" i="13"/>
  <c r="Y1093" i="13"/>
  <c r="T1091" i="13"/>
  <c r="U1091" i="13"/>
  <c r="V1092" i="13"/>
  <c r="Y1092" i="13"/>
  <c r="T1090" i="13"/>
  <c r="U1090" i="13"/>
  <c r="V1091" i="13"/>
  <c r="Y1091" i="13"/>
  <c r="T1089" i="13"/>
  <c r="U1089" i="13"/>
  <c r="V1090" i="13"/>
  <c r="Y1090" i="13"/>
  <c r="T1088" i="13"/>
  <c r="U1088" i="13"/>
  <c r="V1089" i="13"/>
  <c r="Y1089" i="13"/>
  <c r="T1087" i="13"/>
  <c r="U1087" i="13"/>
  <c r="V1088" i="13"/>
  <c r="Y1088" i="13"/>
  <c r="T1086" i="13"/>
  <c r="U1086" i="13"/>
  <c r="V1087" i="13"/>
  <c r="Y1087" i="13"/>
  <c r="T1085" i="13"/>
  <c r="U1085" i="13"/>
  <c r="V1086" i="13"/>
  <c r="Y1086" i="13"/>
  <c r="T1084" i="13"/>
  <c r="U1084" i="13"/>
  <c r="V1085" i="13"/>
  <c r="Y1085" i="13"/>
  <c r="T1083" i="13"/>
  <c r="U1083" i="13"/>
  <c r="V1084" i="13"/>
  <c r="Y1084" i="13"/>
  <c r="T1082" i="13"/>
  <c r="U1082" i="13"/>
  <c r="V1083" i="13"/>
  <c r="Y1083" i="13"/>
  <c r="T1081" i="13"/>
  <c r="U1081" i="13"/>
  <c r="V1082" i="13"/>
  <c r="Y1082" i="13"/>
  <c r="T1080" i="13"/>
  <c r="U1080" i="13"/>
  <c r="V1081" i="13"/>
  <c r="Y1081" i="13"/>
  <c r="T1079" i="13"/>
  <c r="U1079" i="13"/>
  <c r="V1080" i="13"/>
  <c r="Y1080" i="13"/>
  <c r="T1078" i="13"/>
  <c r="U1078" i="13"/>
  <c r="V1079" i="13"/>
  <c r="Y1079" i="13"/>
  <c r="T1077" i="13"/>
  <c r="U1077" i="13"/>
  <c r="V1078" i="13"/>
  <c r="Y1078" i="13"/>
  <c r="T1076" i="13"/>
  <c r="U1076" i="13"/>
  <c r="V1077" i="13"/>
  <c r="Y1077" i="13"/>
  <c r="T1075" i="13"/>
  <c r="U1075" i="13"/>
  <c r="V1076" i="13"/>
  <c r="Y1076" i="13"/>
  <c r="T1074" i="13"/>
  <c r="U1074" i="13"/>
  <c r="V1075" i="13"/>
  <c r="Y1075" i="13"/>
  <c r="T1073" i="13"/>
  <c r="U1073" i="13"/>
  <c r="V1074" i="13"/>
  <c r="Y1074" i="13"/>
  <c r="T1072" i="13"/>
  <c r="U1072" i="13"/>
  <c r="V1073" i="13"/>
  <c r="Y1073" i="13"/>
  <c r="T1071" i="13"/>
  <c r="U1071" i="13"/>
  <c r="V1072" i="13"/>
  <c r="Y1072" i="13"/>
  <c r="T1070" i="13"/>
  <c r="U1070" i="13"/>
  <c r="V1071" i="13"/>
  <c r="Y1071" i="13"/>
  <c r="T1069" i="13"/>
  <c r="U1069" i="13"/>
  <c r="V1070" i="13"/>
  <c r="Y1070" i="13"/>
  <c r="T1068" i="13"/>
  <c r="U1068" i="13"/>
  <c r="V1069" i="13"/>
  <c r="Y1069" i="13"/>
  <c r="T1067" i="13"/>
  <c r="U1067" i="13"/>
  <c r="V1068" i="13"/>
  <c r="Y1068" i="13"/>
  <c r="T1066" i="13"/>
  <c r="U1066" i="13"/>
  <c r="V1067" i="13"/>
  <c r="Y1067" i="13"/>
  <c r="T1065" i="13"/>
  <c r="U1065" i="13"/>
  <c r="V1066" i="13"/>
  <c r="Y1066" i="13"/>
  <c r="T1064" i="13"/>
  <c r="U1064" i="13"/>
  <c r="V1065" i="13"/>
  <c r="Y1065" i="13"/>
  <c r="T1063" i="13"/>
  <c r="U1063" i="13"/>
  <c r="V1064" i="13"/>
  <c r="Y1064" i="13"/>
  <c r="T1062" i="13"/>
  <c r="U1062" i="13"/>
  <c r="V1063" i="13"/>
  <c r="Y1063" i="13"/>
  <c r="T1061" i="13"/>
  <c r="U1061" i="13"/>
  <c r="V1062" i="13"/>
  <c r="Y1062" i="13"/>
  <c r="T1060" i="13"/>
  <c r="U1060" i="13"/>
  <c r="V1061" i="13"/>
  <c r="Y1061" i="13"/>
  <c r="T1059" i="13"/>
  <c r="U1059" i="13"/>
  <c r="V1060" i="13"/>
  <c r="Y1060" i="13"/>
  <c r="T1058" i="13"/>
  <c r="U1058" i="13"/>
  <c r="V1059" i="13"/>
  <c r="Y1059" i="13"/>
  <c r="T1057" i="13"/>
  <c r="U1057" i="13"/>
  <c r="V1058" i="13"/>
  <c r="Y1058" i="13"/>
  <c r="T1056" i="13"/>
  <c r="U1056" i="13"/>
  <c r="V1057" i="13"/>
  <c r="Y1057" i="13"/>
  <c r="T1055" i="13"/>
  <c r="U1055" i="13"/>
  <c r="V1056" i="13"/>
  <c r="Y1056" i="13"/>
  <c r="T1054" i="13"/>
  <c r="U1054" i="13"/>
  <c r="V1055" i="13"/>
  <c r="Y1055" i="13"/>
  <c r="T1053" i="13"/>
  <c r="U1053" i="13"/>
  <c r="V1054" i="13"/>
  <c r="Y1054" i="13"/>
  <c r="T1052" i="13"/>
  <c r="U1052" i="13"/>
  <c r="V1053" i="13"/>
  <c r="Y1053" i="13"/>
  <c r="T1051" i="13"/>
  <c r="U1051" i="13"/>
  <c r="V1052" i="13"/>
  <c r="Y1052" i="13"/>
  <c r="T1050" i="13"/>
  <c r="U1050" i="13"/>
  <c r="V1051" i="13"/>
  <c r="Y1051" i="13"/>
  <c r="T1049" i="13"/>
  <c r="U1049" i="13"/>
  <c r="V1050" i="13"/>
  <c r="Y1050" i="13"/>
  <c r="T1048" i="13"/>
  <c r="U1048" i="13"/>
  <c r="V1049" i="13"/>
  <c r="Y1049" i="13"/>
  <c r="T1047" i="13"/>
  <c r="U1047" i="13"/>
  <c r="V1048" i="13"/>
  <c r="Y1048" i="13"/>
  <c r="T1046" i="13"/>
  <c r="U1046" i="13"/>
  <c r="V1047" i="13"/>
  <c r="Y1047" i="13"/>
  <c r="T1045" i="13"/>
  <c r="U1045" i="13"/>
  <c r="V1046" i="13"/>
  <c r="Y1046" i="13"/>
  <c r="T1044" i="13"/>
  <c r="U1044" i="13"/>
  <c r="V1045" i="13"/>
  <c r="Y1045" i="13"/>
  <c r="T1043" i="13"/>
  <c r="U1043" i="13"/>
  <c r="V1044" i="13"/>
  <c r="Y1044" i="13"/>
  <c r="T1042" i="13"/>
  <c r="U1042" i="13"/>
  <c r="V1043" i="13"/>
  <c r="Y1043" i="13"/>
  <c r="T1041" i="13"/>
  <c r="U1041" i="13"/>
  <c r="V1042" i="13"/>
  <c r="Y1042" i="13"/>
  <c r="T1040" i="13"/>
  <c r="U1040" i="13"/>
  <c r="V1041" i="13"/>
  <c r="Y1041" i="13"/>
  <c r="T1039" i="13"/>
  <c r="U1039" i="13"/>
  <c r="V1040" i="13"/>
  <c r="Y1040" i="13"/>
  <c r="T1038" i="13"/>
  <c r="U1038" i="13"/>
  <c r="V1039" i="13"/>
  <c r="Y1039" i="13"/>
  <c r="T1037" i="13"/>
  <c r="U1037" i="13"/>
  <c r="V1038" i="13"/>
  <c r="Y1038" i="13"/>
  <c r="T1036" i="13"/>
  <c r="U1036" i="13"/>
  <c r="V1037" i="13"/>
  <c r="Y1037" i="13"/>
  <c r="T1035" i="13"/>
  <c r="U1035" i="13"/>
  <c r="V1036" i="13"/>
  <c r="Y1036" i="13"/>
  <c r="T1034" i="13"/>
  <c r="U1034" i="13"/>
  <c r="V1035" i="13"/>
  <c r="Y1035" i="13"/>
  <c r="T1033" i="13"/>
  <c r="U1033" i="13"/>
  <c r="V1034" i="13"/>
  <c r="Y1034" i="13"/>
  <c r="T1032" i="13"/>
  <c r="U1032" i="13"/>
  <c r="V1033" i="13"/>
  <c r="Y1033" i="13"/>
  <c r="T1031" i="13"/>
  <c r="U1031" i="13"/>
  <c r="V1032" i="13"/>
  <c r="Y1032" i="13"/>
  <c r="T1030" i="13"/>
  <c r="U1030" i="13"/>
  <c r="V1031" i="13"/>
  <c r="Y1031" i="13"/>
  <c r="T1029" i="13"/>
  <c r="U1029" i="13"/>
  <c r="V1030" i="13"/>
  <c r="Y1030" i="13"/>
  <c r="T1028" i="13"/>
  <c r="U1028" i="13"/>
  <c r="V1029" i="13"/>
  <c r="Y1029" i="13"/>
  <c r="T1027" i="13"/>
  <c r="U1027" i="13"/>
  <c r="V1028" i="13"/>
  <c r="Y1028" i="13"/>
  <c r="T1026" i="13"/>
  <c r="U1026" i="13"/>
  <c r="V1027" i="13"/>
  <c r="Y1027" i="13"/>
  <c r="T1025" i="13"/>
  <c r="U1025" i="13"/>
  <c r="V1026" i="13"/>
  <c r="Y1026" i="13"/>
  <c r="T1024" i="13"/>
  <c r="U1024" i="13"/>
  <c r="V1025" i="13"/>
  <c r="Y1025" i="13"/>
  <c r="T1023" i="13"/>
  <c r="U1023" i="13"/>
  <c r="V1024" i="13"/>
  <c r="Y1024" i="13"/>
  <c r="T1022" i="13"/>
  <c r="U1022" i="13"/>
  <c r="V1023" i="13"/>
  <c r="Y1023" i="13"/>
  <c r="T1021" i="13"/>
  <c r="U1021" i="13"/>
  <c r="V1022" i="13"/>
  <c r="Y1022" i="13"/>
  <c r="T1020" i="13"/>
  <c r="U1020" i="13"/>
  <c r="V1021" i="13"/>
  <c r="Y1021" i="13"/>
  <c r="T1019" i="13"/>
  <c r="U1019" i="13"/>
  <c r="V1020" i="13"/>
  <c r="Y1020" i="13"/>
  <c r="T1018" i="13"/>
  <c r="U1018" i="13"/>
  <c r="V1019" i="13"/>
  <c r="Y1019" i="13"/>
  <c r="T1017" i="13"/>
  <c r="U1017" i="13"/>
  <c r="V1018" i="13"/>
  <c r="Y1018" i="13"/>
  <c r="T1016" i="13"/>
  <c r="U1016" i="13"/>
  <c r="V1017" i="13"/>
  <c r="Y1017" i="13"/>
  <c r="T1015" i="13"/>
  <c r="U1015" i="13"/>
  <c r="V1016" i="13"/>
  <c r="Y1016" i="13"/>
  <c r="T1014" i="13"/>
  <c r="U1014" i="13"/>
  <c r="V1015" i="13"/>
  <c r="Y1015" i="13"/>
  <c r="T1013" i="13"/>
  <c r="U1013" i="13"/>
  <c r="V1014" i="13"/>
  <c r="Y1014" i="13"/>
  <c r="T1012" i="13"/>
  <c r="U1012" i="13"/>
  <c r="V1013" i="13"/>
  <c r="Y1013" i="13"/>
  <c r="T1011" i="13"/>
  <c r="U1011" i="13"/>
  <c r="V1012" i="13"/>
  <c r="Y1012" i="13"/>
  <c r="T1010" i="13"/>
  <c r="U1010" i="13"/>
  <c r="V1011" i="13"/>
  <c r="Y1011" i="13"/>
  <c r="T1009" i="13"/>
  <c r="U1009" i="13"/>
  <c r="V1010" i="13"/>
  <c r="Y1010" i="13"/>
  <c r="T1008" i="13"/>
  <c r="U1008" i="13"/>
  <c r="V1009" i="13"/>
  <c r="Y1009" i="13"/>
  <c r="T1007" i="13"/>
  <c r="U1007" i="13"/>
  <c r="V1008" i="13"/>
  <c r="Y1008" i="13"/>
  <c r="T1006" i="13"/>
  <c r="U1006" i="13"/>
  <c r="V1007" i="13"/>
  <c r="Y1007" i="13"/>
  <c r="T1005" i="13"/>
  <c r="U1005" i="13"/>
  <c r="V1006" i="13"/>
  <c r="Y1006" i="13"/>
  <c r="T1004" i="13"/>
  <c r="U1004" i="13"/>
  <c r="V1005" i="13"/>
  <c r="Y1005" i="13"/>
  <c r="T1003" i="13"/>
  <c r="U1003" i="13"/>
  <c r="V1004" i="13"/>
  <c r="Y1004" i="13"/>
  <c r="T1002" i="13"/>
  <c r="U1002" i="13"/>
  <c r="V1003" i="13"/>
  <c r="Y1003" i="13"/>
  <c r="T1001" i="13"/>
  <c r="U1001" i="13"/>
  <c r="V1002" i="13"/>
  <c r="Y1002" i="13"/>
  <c r="T1000" i="13"/>
  <c r="U1000" i="13"/>
  <c r="V1001" i="13"/>
  <c r="Y1001" i="13"/>
  <c r="T999" i="13"/>
  <c r="U999" i="13"/>
  <c r="V1000" i="13"/>
  <c r="Y1000" i="13"/>
  <c r="T998" i="13"/>
  <c r="U998" i="13"/>
  <c r="V999" i="13"/>
  <c r="Y999" i="13"/>
  <c r="T997" i="13"/>
  <c r="U997" i="13"/>
  <c r="V998" i="13"/>
  <c r="Y998" i="13"/>
  <c r="T996" i="13"/>
  <c r="U996" i="13"/>
  <c r="V997" i="13"/>
  <c r="Y997" i="13"/>
  <c r="T995" i="13"/>
  <c r="U995" i="13"/>
  <c r="V996" i="13"/>
  <c r="Y996" i="13"/>
  <c r="T994" i="13"/>
  <c r="U994" i="13"/>
  <c r="V995" i="13"/>
  <c r="Y995" i="13"/>
  <c r="T993" i="13"/>
  <c r="U993" i="13"/>
  <c r="V994" i="13"/>
  <c r="Y994" i="13"/>
  <c r="T992" i="13"/>
  <c r="U992" i="13"/>
  <c r="V993" i="13"/>
  <c r="Y993" i="13"/>
  <c r="T991" i="13"/>
  <c r="U991" i="13"/>
  <c r="V992" i="13"/>
  <c r="Y992" i="13"/>
  <c r="T990" i="13"/>
  <c r="U990" i="13"/>
  <c r="V991" i="13"/>
  <c r="Y991" i="13"/>
  <c r="T989" i="13"/>
  <c r="U989" i="13"/>
  <c r="V990" i="13"/>
  <c r="Y990" i="13"/>
  <c r="T988" i="13"/>
  <c r="U988" i="13"/>
  <c r="V989" i="13"/>
  <c r="Y989" i="13"/>
  <c r="T987" i="13"/>
  <c r="U987" i="13"/>
  <c r="V988" i="13"/>
  <c r="Y988" i="13"/>
  <c r="T986" i="13"/>
  <c r="U986" i="13"/>
  <c r="V987" i="13"/>
  <c r="Y987" i="13"/>
  <c r="T985" i="13"/>
  <c r="U985" i="13"/>
  <c r="V986" i="13"/>
  <c r="Y986" i="13"/>
  <c r="T984" i="13"/>
  <c r="U984" i="13"/>
  <c r="V985" i="13"/>
  <c r="Y985" i="13"/>
  <c r="T983" i="13"/>
  <c r="U983" i="13"/>
  <c r="V984" i="13"/>
  <c r="Y984" i="13"/>
  <c r="T982" i="13"/>
  <c r="U982" i="13"/>
  <c r="V983" i="13"/>
  <c r="Y983" i="13"/>
  <c r="T981" i="13"/>
  <c r="U981" i="13"/>
  <c r="V982" i="13"/>
  <c r="Y982" i="13"/>
  <c r="T980" i="13"/>
  <c r="U980" i="13"/>
  <c r="V981" i="13"/>
  <c r="Y981" i="13"/>
  <c r="T979" i="13"/>
  <c r="U979" i="13"/>
  <c r="V980" i="13"/>
  <c r="Y980" i="13"/>
  <c r="T978" i="13"/>
  <c r="U978" i="13"/>
  <c r="V979" i="13"/>
  <c r="Y979" i="13"/>
  <c r="T977" i="13"/>
  <c r="U977" i="13"/>
  <c r="V978" i="13"/>
  <c r="Y978" i="13"/>
  <c r="T976" i="13"/>
  <c r="U976" i="13"/>
  <c r="V977" i="13"/>
  <c r="Y977" i="13"/>
  <c r="T975" i="13"/>
  <c r="U975" i="13"/>
  <c r="V976" i="13"/>
  <c r="Y976" i="13"/>
  <c r="T974" i="13"/>
  <c r="U974" i="13"/>
  <c r="V975" i="13"/>
  <c r="Y975" i="13"/>
  <c r="T973" i="13"/>
  <c r="U973" i="13"/>
  <c r="V974" i="13"/>
  <c r="Y974" i="13"/>
  <c r="T972" i="13"/>
  <c r="U972" i="13"/>
  <c r="V973" i="13"/>
  <c r="Y973" i="13"/>
  <c r="T971" i="13"/>
  <c r="U971" i="13"/>
  <c r="V972" i="13"/>
  <c r="Y972" i="13"/>
  <c r="T970" i="13"/>
  <c r="U970" i="13"/>
  <c r="V971" i="13"/>
  <c r="Y971" i="13"/>
  <c r="T969" i="13"/>
  <c r="U969" i="13"/>
  <c r="V970" i="13"/>
  <c r="Y970" i="13"/>
  <c r="T968" i="13"/>
  <c r="U968" i="13"/>
  <c r="V969" i="13"/>
  <c r="Y969" i="13"/>
  <c r="T967" i="13"/>
  <c r="U967" i="13"/>
  <c r="V968" i="13"/>
  <c r="Y968" i="13"/>
  <c r="T966" i="13"/>
  <c r="U966" i="13"/>
  <c r="V967" i="13"/>
  <c r="Y967" i="13"/>
  <c r="T965" i="13"/>
  <c r="U965" i="13"/>
  <c r="V966" i="13"/>
  <c r="Y966" i="13"/>
  <c r="T964" i="13"/>
  <c r="U964" i="13"/>
  <c r="V965" i="13"/>
  <c r="Y965" i="13"/>
  <c r="T963" i="13"/>
  <c r="U963" i="13"/>
  <c r="V964" i="13"/>
  <c r="Y964" i="13"/>
  <c r="T962" i="13"/>
  <c r="U962" i="13"/>
  <c r="V963" i="13"/>
  <c r="Y963" i="13"/>
  <c r="T961" i="13"/>
  <c r="U961" i="13"/>
  <c r="V962" i="13"/>
  <c r="Y962" i="13"/>
  <c r="T960" i="13"/>
  <c r="U960" i="13"/>
  <c r="V961" i="13"/>
  <c r="Y961" i="13"/>
  <c r="T959" i="13"/>
  <c r="U959" i="13"/>
  <c r="V960" i="13"/>
  <c r="Y960" i="13"/>
  <c r="T958" i="13"/>
  <c r="U958" i="13"/>
  <c r="V959" i="13"/>
  <c r="Y959" i="13"/>
  <c r="T957" i="13"/>
  <c r="U957" i="13"/>
  <c r="V958" i="13"/>
  <c r="Y958" i="13"/>
  <c r="T956" i="13"/>
  <c r="U956" i="13"/>
  <c r="V957" i="13"/>
  <c r="Y957" i="13"/>
  <c r="T955" i="13"/>
  <c r="U955" i="13"/>
  <c r="V956" i="13"/>
  <c r="Y956" i="13"/>
  <c r="T954" i="13"/>
  <c r="U954" i="13"/>
  <c r="V955" i="13"/>
  <c r="Y955" i="13"/>
  <c r="T953" i="13"/>
  <c r="U953" i="13"/>
  <c r="V954" i="13"/>
  <c r="Y954" i="13"/>
  <c r="T952" i="13"/>
  <c r="U952" i="13"/>
  <c r="V953" i="13"/>
  <c r="Y953" i="13"/>
  <c r="T951" i="13"/>
  <c r="U951" i="13"/>
  <c r="V952" i="13"/>
  <c r="Y952" i="13"/>
  <c r="T950" i="13"/>
  <c r="U950" i="13"/>
  <c r="V951" i="13"/>
  <c r="Y951" i="13"/>
  <c r="T949" i="13"/>
  <c r="U949" i="13"/>
  <c r="V950" i="13"/>
  <c r="Y950" i="13"/>
  <c r="T948" i="13"/>
  <c r="U948" i="13"/>
  <c r="V949" i="13"/>
  <c r="Y949" i="13"/>
  <c r="T947" i="13"/>
  <c r="U947" i="13"/>
  <c r="V948" i="13"/>
  <c r="Y948" i="13"/>
  <c r="T946" i="13"/>
  <c r="U946" i="13"/>
  <c r="V947" i="13"/>
  <c r="Y947" i="13"/>
  <c r="T945" i="13"/>
  <c r="U945" i="13"/>
  <c r="V946" i="13"/>
  <c r="Y946" i="13"/>
  <c r="T944" i="13"/>
  <c r="U944" i="13"/>
  <c r="V945" i="13"/>
  <c r="Y945" i="13"/>
  <c r="T943" i="13"/>
  <c r="U943" i="13"/>
  <c r="V944" i="13"/>
  <c r="Y944" i="13"/>
  <c r="T942" i="13"/>
  <c r="U942" i="13"/>
  <c r="V943" i="13"/>
  <c r="Y943" i="13"/>
  <c r="T941" i="13"/>
  <c r="U941" i="13"/>
  <c r="V942" i="13"/>
  <c r="Y942" i="13"/>
  <c r="T940" i="13"/>
  <c r="U940" i="13"/>
  <c r="V941" i="13"/>
  <c r="Y941" i="13"/>
  <c r="T939" i="13"/>
  <c r="U939" i="13"/>
  <c r="V940" i="13"/>
  <c r="Y940" i="13"/>
  <c r="T938" i="13"/>
  <c r="U938" i="13"/>
  <c r="V939" i="13"/>
  <c r="Y939" i="13"/>
  <c r="T937" i="13"/>
  <c r="U937" i="13"/>
  <c r="V938" i="13"/>
  <c r="Y938" i="13"/>
  <c r="T936" i="13"/>
  <c r="U936" i="13"/>
  <c r="V937" i="13"/>
  <c r="Y937" i="13"/>
  <c r="T935" i="13"/>
  <c r="U935" i="13"/>
  <c r="V936" i="13"/>
  <c r="Y936" i="13"/>
  <c r="T934" i="13"/>
  <c r="U934" i="13"/>
  <c r="V935" i="13"/>
  <c r="Y935" i="13"/>
  <c r="T933" i="13"/>
  <c r="U933" i="13"/>
  <c r="V934" i="13"/>
  <c r="Y934" i="13"/>
  <c r="T932" i="13"/>
  <c r="U932" i="13"/>
  <c r="V933" i="13"/>
  <c r="Y933" i="13"/>
  <c r="T931" i="13"/>
  <c r="U931" i="13"/>
  <c r="V932" i="13"/>
  <c r="Y932" i="13"/>
  <c r="T930" i="13"/>
  <c r="U930" i="13"/>
  <c r="V931" i="13"/>
  <c r="Y931" i="13"/>
  <c r="T929" i="13"/>
  <c r="U929" i="13"/>
  <c r="V930" i="13"/>
  <c r="Y930" i="13"/>
  <c r="T928" i="13"/>
  <c r="U928" i="13"/>
  <c r="V929" i="13"/>
  <c r="Y929" i="13"/>
  <c r="T927" i="13"/>
  <c r="U927" i="13"/>
  <c r="V928" i="13"/>
  <c r="Y928" i="13"/>
  <c r="T926" i="13"/>
  <c r="U926" i="13"/>
  <c r="V927" i="13"/>
  <c r="Y927" i="13"/>
  <c r="T925" i="13"/>
  <c r="U925" i="13"/>
  <c r="V926" i="13"/>
  <c r="Y926" i="13"/>
  <c r="T924" i="13"/>
  <c r="U924" i="13"/>
  <c r="V925" i="13"/>
  <c r="Y925" i="13"/>
  <c r="T923" i="13"/>
  <c r="U923" i="13"/>
  <c r="V924" i="13"/>
  <c r="Y924" i="13"/>
  <c r="T922" i="13"/>
  <c r="U922" i="13"/>
  <c r="V923" i="13"/>
  <c r="Y923" i="13"/>
  <c r="T921" i="13"/>
  <c r="U921" i="13"/>
  <c r="V922" i="13"/>
  <c r="Y922" i="13"/>
  <c r="T920" i="13"/>
  <c r="U920" i="13"/>
  <c r="V921" i="13"/>
  <c r="Y921" i="13"/>
  <c r="T919" i="13"/>
  <c r="U919" i="13"/>
  <c r="V920" i="13"/>
  <c r="Y920" i="13"/>
  <c r="T918" i="13"/>
  <c r="U918" i="13"/>
  <c r="V919" i="13"/>
  <c r="Y919" i="13"/>
  <c r="T917" i="13"/>
  <c r="U917" i="13"/>
  <c r="V918" i="13"/>
  <c r="Y918" i="13"/>
  <c r="T916" i="13"/>
  <c r="U916" i="13"/>
  <c r="V917" i="13"/>
  <c r="Y917" i="13"/>
  <c r="T915" i="13"/>
  <c r="U915" i="13"/>
  <c r="V916" i="13"/>
  <c r="Y916" i="13"/>
  <c r="T914" i="13"/>
  <c r="U914" i="13"/>
  <c r="V915" i="13"/>
  <c r="Y915" i="13"/>
  <c r="T913" i="13"/>
  <c r="U913" i="13"/>
  <c r="V914" i="13"/>
  <c r="Y914" i="13"/>
  <c r="T912" i="13"/>
  <c r="U912" i="13"/>
  <c r="V913" i="13"/>
  <c r="Y913" i="13"/>
  <c r="T911" i="13"/>
  <c r="U911" i="13"/>
  <c r="V912" i="13"/>
  <c r="Y912" i="13"/>
  <c r="T910" i="13"/>
  <c r="U910" i="13"/>
  <c r="V911" i="13"/>
  <c r="Y911" i="13"/>
  <c r="T909" i="13"/>
  <c r="U909" i="13"/>
  <c r="V910" i="13"/>
  <c r="Y910" i="13"/>
  <c r="T908" i="13"/>
  <c r="U908" i="13"/>
  <c r="V909" i="13"/>
  <c r="Y909" i="13"/>
  <c r="T907" i="13"/>
  <c r="U907" i="13"/>
  <c r="V908" i="13"/>
  <c r="Y908" i="13"/>
  <c r="T906" i="13"/>
  <c r="U906" i="13"/>
  <c r="V907" i="13"/>
  <c r="Y907" i="13"/>
  <c r="T905" i="13"/>
  <c r="U905" i="13"/>
  <c r="V906" i="13"/>
  <c r="Y906" i="13"/>
  <c r="T904" i="13"/>
  <c r="U904" i="13"/>
  <c r="V905" i="13"/>
  <c r="Y905" i="13"/>
  <c r="T903" i="13"/>
  <c r="U903" i="13"/>
  <c r="V904" i="13"/>
  <c r="Y904" i="13"/>
  <c r="T902" i="13"/>
  <c r="U902" i="13"/>
  <c r="V903" i="13"/>
  <c r="Y903" i="13"/>
  <c r="T901" i="13"/>
  <c r="U901" i="13"/>
  <c r="V902" i="13"/>
  <c r="Y902" i="13"/>
  <c r="T900" i="13"/>
  <c r="U900" i="13"/>
  <c r="V901" i="13"/>
  <c r="Y901" i="13"/>
  <c r="T899" i="13"/>
  <c r="U899" i="13"/>
  <c r="V900" i="13"/>
  <c r="Y900" i="13"/>
  <c r="T898" i="13"/>
  <c r="U898" i="13"/>
  <c r="V899" i="13"/>
  <c r="Y899" i="13"/>
  <c r="T897" i="13"/>
  <c r="U897" i="13"/>
  <c r="V898" i="13"/>
  <c r="Y898" i="13"/>
  <c r="T896" i="13"/>
  <c r="U896" i="13"/>
  <c r="V897" i="13"/>
  <c r="Y897" i="13"/>
  <c r="T895" i="13"/>
  <c r="U895" i="13"/>
  <c r="V896" i="13"/>
  <c r="Y896" i="13"/>
  <c r="T894" i="13"/>
  <c r="U894" i="13"/>
  <c r="V895" i="13"/>
  <c r="Y895" i="13"/>
  <c r="T893" i="13"/>
  <c r="U893" i="13"/>
  <c r="V894" i="13"/>
  <c r="Y894" i="13"/>
  <c r="T892" i="13"/>
  <c r="U892" i="13"/>
  <c r="V893" i="13"/>
  <c r="Y893" i="13"/>
  <c r="T891" i="13"/>
  <c r="U891" i="13"/>
  <c r="V892" i="13"/>
  <c r="Y892" i="13"/>
  <c r="T890" i="13"/>
  <c r="U890" i="13"/>
  <c r="V891" i="13"/>
  <c r="Y891" i="13"/>
  <c r="T889" i="13"/>
  <c r="U889" i="13"/>
  <c r="V890" i="13"/>
  <c r="Y890" i="13"/>
  <c r="T888" i="13"/>
  <c r="U888" i="13"/>
  <c r="V889" i="13"/>
  <c r="Y889" i="13"/>
  <c r="T887" i="13"/>
  <c r="U887" i="13"/>
  <c r="V888" i="13"/>
  <c r="Y888" i="13"/>
  <c r="T886" i="13"/>
  <c r="U886" i="13"/>
  <c r="V887" i="13"/>
  <c r="Y887" i="13"/>
  <c r="T885" i="13"/>
  <c r="U885" i="13"/>
  <c r="V886" i="13"/>
  <c r="Y886" i="13"/>
  <c r="T884" i="13"/>
  <c r="U884" i="13"/>
  <c r="V885" i="13"/>
  <c r="Y885" i="13"/>
  <c r="T883" i="13"/>
  <c r="U883" i="13"/>
  <c r="V884" i="13"/>
  <c r="Y884" i="13"/>
  <c r="T882" i="13"/>
  <c r="U882" i="13"/>
  <c r="V883" i="13"/>
  <c r="Y883" i="13"/>
  <c r="T881" i="13"/>
  <c r="U881" i="13"/>
  <c r="V882" i="13"/>
  <c r="Y882" i="13"/>
  <c r="T880" i="13"/>
  <c r="U880" i="13"/>
  <c r="V881" i="13"/>
  <c r="Y881" i="13"/>
  <c r="T879" i="13"/>
  <c r="U879" i="13"/>
  <c r="V880" i="13"/>
  <c r="Y880" i="13"/>
  <c r="T878" i="13"/>
  <c r="U878" i="13"/>
  <c r="V879" i="13"/>
  <c r="Y879" i="13"/>
  <c r="T877" i="13"/>
  <c r="U877" i="13"/>
  <c r="V878" i="13"/>
  <c r="Y878" i="13"/>
  <c r="T876" i="13"/>
  <c r="U876" i="13"/>
  <c r="V877" i="13"/>
  <c r="Y877" i="13"/>
  <c r="T875" i="13"/>
  <c r="U875" i="13"/>
  <c r="V876" i="13"/>
  <c r="Y876" i="13"/>
  <c r="T874" i="13"/>
  <c r="U874" i="13"/>
  <c r="V875" i="13"/>
  <c r="Y875" i="13"/>
  <c r="T873" i="13"/>
  <c r="U873" i="13"/>
  <c r="V874" i="13"/>
  <c r="Y874" i="13"/>
  <c r="T872" i="13"/>
  <c r="U872" i="13"/>
  <c r="V873" i="13"/>
  <c r="Y873" i="13"/>
  <c r="T871" i="13"/>
  <c r="U871" i="13"/>
  <c r="V872" i="13"/>
  <c r="Y872" i="13"/>
  <c r="T870" i="13"/>
  <c r="U870" i="13"/>
  <c r="V871" i="13"/>
  <c r="Y871" i="13"/>
  <c r="T869" i="13"/>
  <c r="U869" i="13"/>
  <c r="V870" i="13"/>
  <c r="Y870" i="13"/>
  <c r="T868" i="13"/>
  <c r="U868" i="13"/>
  <c r="V869" i="13"/>
  <c r="Y869" i="13"/>
  <c r="T867" i="13"/>
  <c r="U867" i="13"/>
  <c r="V868" i="13"/>
  <c r="Y868" i="13"/>
  <c r="T866" i="13"/>
  <c r="U866" i="13"/>
  <c r="V867" i="13"/>
  <c r="Y867" i="13"/>
  <c r="T865" i="13"/>
  <c r="U865" i="13"/>
  <c r="V866" i="13"/>
  <c r="Y866" i="13"/>
  <c r="T864" i="13"/>
  <c r="U864" i="13"/>
  <c r="V865" i="13"/>
  <c r="Y865" i="13"/>
  <c r="T863" i="13"/>
  <c r="U863" i="13"/>
  <c r="V864" i="13"/>
  <c r="Y864" i="13"/>
  <c r="T862" i="13"/>
  <c r="U862" i="13"/>
  <c r="V863" i="13"/>
  <c r="Y863" i="13"/>
  <c r="T861" i="13"/>
  <c r="U861" i="13"/>
  <c r="V862" i="13"/>
  <c r="Y862" i="13"/>
  <c r="T860" i="13"/>
  <c r="U860" i="13"/>
  <c r="V861" i="13"/>
  <c r="Y861" i="13"/>
  <c r="T859" i="13"/>
  <c r="U859" i="13"/>
  <c r="V860" i="13"/>
  <c r="Y860" i="13"/>
  <c r="T858" i="13"/>
  <c r="U858" i="13"/>
  <c r="V859" i="13"/>
  <c r="Y859" i="13"/>
  <c r="T857" i="13"/>
  <c r="U857" i="13"/>
  <c r="V858" i="13"/>
  <c r="Y858" i="13"/>
  <c r="T856" i="13"/>
  <c r="U856" i="13"/>
  <c r="V857" i="13"/>
  <c r="Y857" i="13"/>
  <c r="T855" i="13"/>
  <c r="U855" i="13"/>
  <c r="V856" i="13"/>
  <c r="Y856" i="13"/>
  <c r="T854" i="13"/>
  <c r="U854" i="13"/>
  <c r="V855" i="13"/>
  <c r="Y855" i="13"/>
  <c r="T853" i="13"/>
  <c r="U853" i="13"/>
  <c r="V854" i="13"/>
  <c r="Y854" i="13"/>
  <c r="T852" i="13"/>
  <c r="U852" i="13"/>
  <c r="V853" i="13"/>
  <c r="Y853" i="13"/>
  <c r="T851" i="13"/>
  <c r="U851" i="13"/>
  <c r="V852" i="13"/>
  <c r="Y852" i="13"/>
  <c r="T850" i="13"/>
  <c r="U850" i="13"/>
  <c r="V851" i="13"/>
  <c r="Y851" i="13"/>
  <c r="T849" i="13"/>
  <c r="U849" i="13"/>
  <c r="V850" i="13"/>
  <c r="Y850" i="13"/>
  <c r="T848" i="13"/>
  <c r="U848" i="13"/>
  <c r="V849" i="13"/>
  <c r="Y849" i="13"/>
  <c r="T847" i="13"/>
  <c r="U847" i="13"/>
  <c r="V848" i="13"/>
  <c r="Y848" i="13"/>
  <c r="T846" i="13"/>
  <c r="U846" i="13"/>
  <c r="V847" i="13"/>
  <c r="Y847" i="13"/>
  <c r="T845" i="13"/>
  <c r="U845" i="13"/>
  <c r="V846" i="13"/>
  <c r="Y846" i="13"/>
  <c r="T844" i="13"/>
  <c r="U844" i="13"/>
  <c r="V845" i="13"/>
  <c r="Y845" i="13"/>
  <c r="T843" i="13"/>
  <c r="U843" i="13"/>
  <c r="V844" i="13"/>
  <c r="Y844" i="13"/>
  <c r="T842" i="13"/>
  <c r="U842" i="13"/>
  <c r="V843" i="13"/>
  <c r="Y843" i="13"/>
  <c r="T841" i="13"/>
  <c r="U841" i="13"/>
  <c r="V842" i="13"/>
  <c r="Y842" i="13"/>
  <c r="T840" i="13"/>
  <c r="U840" i="13"/>
  <c r="V841" i="13"/>
  <c r="Y841" i="13"/>
  <c r="T839" i="13"/>
  <c r="U839" i="13"/>
  <c r="V840" i="13"/>
  <c r="Y840" i="13"/>
  <c r="T838" i="13"/>
  <c r="U838" i="13"/>
  <c r="V839" i="13"/>
  <c r="Y839" i="13"/>
  <c r="T837" i="13"/>
  <c r="U837" i="13"/>
  <c r="V838" i="13"/>
  <c r="Y838" i="13"/>
  <c r="T836" i="13"/>
  <c r="U836" i="13"/>
  <c r="V837" i="13"/>
  <c r="Y837" i="13"/>
  <c r="T835" i="13"/>
  <c r="U835" i="13"/>
  <c r="V836" i="13"/>
  <c r="Y836" i="13"/>
  <c r="T834" i="13"/>
  <c r="U834" i="13"/>
  <c r="V835" i="13"/>
  <c r="Y835" i="13"/>
  <c r="T833" i="13"/>
  <c r="U833" i="13"/>
  <c r="V834" i="13"/>
  <c r="Y834" i="13"/>
  <c r="T832" i="13"/>
  <c r="U832" i="13"/>
  <c r="V833" i="13"/>
  <c r="Y833" i="13"/>
  <c r="T831" i="13"/>
  <c r="U831" i="13"/>
  <c r="V832" i="13"/>
  <c r="Y832" i="13"/>
  <c r="T830" i="13"/>
  <c r="U830" i="13"/>
  <c r="V831" i="13"/>
  <c r="Y831" i="13"/>
  <c r="T829" i="13"/>
  <c r="U829" i="13"/>
  <c r="V830" i="13"/>
  <c r="Y830" i="13"/>
  <c r="T828" i="13"/>
  <c r="U828" i="13"/>
  <c r="V829" i="13"/>
  <c r="Y829" i="13"/>
  <c r="T827" i="13"/>
  <c r="U827" i="13"/>
  <c r="V828" i="13"/>
  <c r="Y828" i="13"/>
  <c r="T826" i="13"/>
  <c r="U826" i="13"/>
  <c r="V827" i="13"/>
  <c r="Y827" i="13"/>
  <c r="T825" i="13"/>
  <c r="U825" i="13"/>
  <c r="V826" i="13"/>
  <c r="Y826" i="13"/>
  <c r="T824" i="13"/>
  <c r="U824" i="13"/>
  <c r="V825" i="13"/>
  <c r="Y825" i="13"/>
  <c r="T823" i="13"/>
  <c r="U823" i="13"/>
  <c r="V824" i="13"/>
  <c r="Y824" i="13"/>
  <c r="T822" i="13"/>
  <c r="U822" i="13"/>
  <c r="V823" i="13"/>
  <c r="Y823" i="13"/>
  <c r="T821" i="13"/>
  <c r="U821" i="13"/>
  <c r="V822" i="13"/>
  <c r="Y822" i="13"/>
  <c r="T820" i="13"/>
  <c r="U820" i="13"/>
  <c r="V821" i="13"/>
  <c r="Y821" i="13"/>
  <c r="T819" i="13"/>
  <c r="U819" i="13"/>
  <c r="V820" i="13"/>
  <c r="Y820" i="13"/>
  <c r="T818" i="13"/>
  <c r="U818" i="13"/>
  <c r="V819" i="13"/>
  <c r="Y819" i="13"/>
  <c r="T817" i="13"/>
  <c r="U817" i="13"/>
  <c r="V818" i="13"/>
  <c r="Y818" i="13"/>
  <c r="T816" i="13"/>
  <c r="U816" i="13"/>
  <c r="V817" i="13"/>
  <c r="Y817" i="13"/>
  <c r="T815" i="13"/>
  <c r="U815" i="13"/>
  <c r="V816" i="13"/>
  <c r="Y816" i="13"/>
  <c r="T814" i="13"/>
  <c r="U814" i="13"/>
  <c r="V815" i="13"/>
  <c r="Y815" i="13"/>
  <c r="T813" i="13"/>
  <c r="U813" i="13"/>
  <c r="V814" i="13"/>
  <c r="Y814" i="13"/>
  <c r="T812" i="13"/>
  <c r="U812" i="13"/>
  <c r="V813" i="13"/>
  <c r="Y813" i="13"/>
  <c r="T811" i="13"/>
  <c r="U811" i="13"/>
  <c r="V812" i="13"/>
  <c r="Y812" i="13"/>
  <c r="T810" i="13"/>
  <c r="U810" i="13"/>
  <c r="V811" i="13"/>
  <c r="Y811" i="13"/>
  <c r="T809" i="13"/>
  <c r="U809" i="13"/>
  <c r="V810" i="13"/>
  <c r="Y810" i="13"/>
  <c r="T808" i="13"/>
  <c r="U808" i="13"/>
  <c r="V809" i="13"/>
  <c r="Y809" i="13"/>
  <c r="T807" i="13"/>
  <c r="U807" i="13"/>
  <c r="V808" i="13"/>
  <c r="Y808" i="13"/>
  <c r="T806" i="13"/>
  <c r="U806" i="13"/>
  <c r="V807" i="13"/>
  <c r="Y807" i="13"/>
  <c r="T805" i="13"/>
  <c r="U805" i="13"/>
  <c r="V806" i="13"/>
  <c r="Y806" i="13"/>
  <c r="T804" i="13"/>
  <c r="U804" i="13"/>
  <c r="V805" i="13"/>
  <c r="Y805" i="13"/>
  <c r="T803" i="13"/>
  <c r="U803" i="13"/>
  <c r="V804" i="13"/>
  <c r="Y804" i="13"/>
  <c r="T802" i="13"/>
  <c r="U802" i="13"/>
  <c r="V803" i="13"/>
  <c r="Y803" i="13"/>
  <c r="T801" i="13"/>
  <c r="U801" i="13"/>
  <c r="V802" i="13"/>
  <c r="Y802" i="13"/>
  <c r="T800" i="13"/>
  <c r="U800" i="13"/>
  <c r="V801" i="13"/>
  <c r="Y801" i="13"/>
  <c r="T799" i="13"/>
  <c r="U799" i="13"/>
  <c r="V800" i="13"/>
  <c r="Y800" i="13"/>
  <c r="T798" i="13"/>
  <c r="U798" i="13"/>
  <c r="V799" i="13"/>
  <c r="Y799" i="13"/>
  <c r="T797" i="13"/>
  <c r="U797" i="13"/>
  <c r="V798" i="13"/>
  <c r="Y798" i="13"/>
  <c r="T796" i="13"/>
  <c r="U796" i="13"/>
  <c r="V797" i="13"/>
  <c r="Y797" i="13"/>
  <c r="T795" i="13"/>
  <c r="U795" i="13"/>
  <c r="V796" i="13"/>
  <c r="Y796" i="13"/>
  <c r="T794" i="13"/>
  <c r="U794" i="13"/>
  <c r="V795" i="13"/>
  <c r="Y795" i="13"/>
  <c r="T793" i="13"/>
  <c r="U793" i="13"/>
  <c r="V794" i="13"/>
  <c r="Y794" i="13"/>
  <c r="T792" i="13"/>
  <c r="U792" i="13"/>
  <c r="V793" i="13"/>
  <c r="Y793" i="13"/>
  <c r="T791" i="13"/>
  <c r="U791" i="13"/>
  <c r="V792" i="13"/>
  <c r="Y792" i="13"/>
  <c r="T790" i="13"/>
  <c r="U790" i="13"/>
  <c r="V791" i="13"/>
  <c r="Y791" i="13"/>
  <c r="T789" i="13"/>
  <c r="U789" i="13"/>
  <c r="V790" i="13"/>
  <c r="Y790" i="13"/>
  <c r="T788" i="13"/>
  <c r="U788" i="13"/>
  <c r="V789" i="13"/>
  <c r="Y789" i="13"/>
  <c r="T787" i="13"/>
  <c r="U787" i="13"/>
  <c r="V788" i="13"/>
  <c r="Y788" i="13"/>
  <c r="T786" i="13"/>
  <c r="U786" i="13"/>
  <c r="V787" i="13"/>
  <c r="Y787" i="13"/>
  <c r="T785" i="13"/>
  <c r="U785" i="13"/>
  <c r="V786" i="13"/>
  <c r="Y786" i="13"/>
  <c r="T784" i="13"/>
  <c r="U784" i="13"/>
  <c r="V785" i="13"/>
  <c r="Y785" i="13"/>
  <c r="T783" i="13"/>
  <c r="U783" i="13"/>
  <c r="V784" i="13"/>
  <c r="Y784" i="13"/>
  <c r="T782" i="13"/>
  <c r="U782" i="13"/>
  <c r="V783" i="13"/>
  <c r="Y783" i="13"/>
  <c r="T781" i="13"/>
  <c r="U781" i="13"/>
  <c r="V782" i="13"/>
  <c r="Y782" i="13"/>
  <c r="T780" i="13"/>
  <c r="U780" i="13"/>
  <c r="V781" i="13"/>
  <c r="Y781" i="13"/>
  <c r="T779" i="13"/>
  <c r="U779" i="13"/>
  <c r="V780" i="13"/>
  <c r="Y780" i="13"/>
  <c r="T778" i="13"/>
  <c r="U778" i="13"/>
  <c r="V779" i="13"/>
  <c r="Y779" i="13"/>
  <c r="T777" i="13"/>
  <c r="U777" i="13"/>
  <c r="V778" i="13"/>
  <c r="Y778" i="13"/>
  <c r="T776" i="13"/>
  <c r="U776" i="13"/>
  <c r="V777" i="13"/>
  <c r="Y777" i="13"/>
  <c r="T775" i="13"/>
  <c r="U775" i="13"/>
  <c r="V776" i="13"/>
  <c r="Y776" i="13"/>
  <c r="T774" i="13"/>
  <c r="U774" i="13"/>
  <c r="V775" i="13"/>
  <c r="Y775" i="13"/>
  <c r="T773" i="13"/>
  <c r="U773" i="13"/>
  <c r="V774" i="13"/>
  <c r="Y774" i="13"/>
  <c r="T772" i="13"/>
  <c r="U772" i="13"/>
  <c r="V773" i="13"/>
  <c r="Y773" i="13"/>
  <c r="T771" i="13"/>
  <c r="U771" i="13"/>
  <c r="V772" i="13"/>
  <c r="Y772" i="13"/>
  <c r="T770" i="13"/>
  <c r="U770" i="13"/>
  <c r="V771" i="13"/>
  <c r="Y771" i="13"/>
  <c r="T769" i="13"/>
  <c r="U769" i="13"/>
  <c r="V770" i="13"/>
  <c r="Y770" i="13"/>
  <c r="T768" i="13"/>
  <c r="U768" i="13"/>
  <c r="V769" i="13"/>
  <c r="Y769" i="13"/>
  <c r="T767" i="13"/>
  <c r="U767" i="13"/>
  <c r="V768" i="13"/>
  <c r="Y768" i="13"/>
  <c r="T766" i="13"/>
  <c r="U766" i="13"/>
  <c r="V767" i="13"/>
  <c r="Y767" i="13"/>
  <c r="T765" i="13"/>
  <c r="U765" i="13"/>
  <c r="V766" i="13"/>
  <c r="Y766" i="13"/>
  <c r="T764" i="13"/>
  <c r="U764" i="13"/>
  <c r="V765" i="13"/>
  <c r="Y765" i="13"/>
  <c r="T763" i="13"/>
  <c r="U763" i="13"/>
  <c r="V764" i="13"/>
  <c r="Y764" i="13"/>
  <c r="T762" i="13"/>
  <c r="U762" i="13"/>
  <c r="V763" i="13"/>
  <c r="Y763" i="13"/>
  <c r="T761" i="13"/>
  <c r="U761" i="13"/>
  <c r="V762" i="13"/>
  <c r="Y762" i="13"/>
  <c r="T760" i="13"/>
  <c r="U760" i="13"/>
  <c r="V761" i="13"/>
  <c r="Y761" i="13"/>
  <c r="T759" i="13"/>
  <c r="U759" i="13"/>
  <c r="V760" i="13"/>
  <c r="Y760" i="13"/>
  <c r="T758" i="13"/>
  <c r="U758" i="13"/>
  <c r="V759" i="13"/>
  <c r="Y759" i="13"/>
  <c r="T757" i="13"/>
  <c r="U757" i="13"/>
  <c r="V758" i="13"/>
  <c r="Y758" i="13"/>
  <c r="T756" i="13"/>
  <c r="U756" i="13"/>
  <c r="V757" i="13"/>
  <c r="Y757" i="13"/>
  <c r="T755" i="13"/>
  <c r="U755" i="13"/>
  <c r="V756" i="13"/>
  <c r="Y756" i="13"/>
  <c r="T754" i="13"/>
  <c r="U754" i="13"/>
  <c r="V755" i="13"/>
  <c r="Y755" i="13"/>
  <c r="T753" i="13"/>
  <c r="U753" i="13"/>
  <c r="V754" i="13"/>
  <c r="Y754" i="13"/>
  <c r="T752" i="13"/>
  <c r="U752" i="13"/>
  <c r="V753" i="13"/>
  <c r="Y753" i="13"/>
  <c r="T751" i="13"/>
  <c r="U751" i="13"/>
  <c r="V752" i="13"/>
  <c r="Y752" i="13"/>
  <c r="T750" i="13"/>
  <c r="U750" i="13"/>
  <c r="V751" i="13"/>
  <c r="Y751" i="13"/>
  <c r="T749" i="13"/>
  <c r="U749" i="13"/>
  <c r="V750" i="13"/>
  <c r="Y750" i="13"/>
  <c r="T748" i="13"/>
  <c r="U748" i="13"/>
  <c r="V749" i="13"/>
  <c r="Y749" i="13"/>
  <c r="T747" i="13"/>
  <c r="U747" i="13"/>
  <c r="V748" i="13"/>
  <c r="Y748" i="13"/>
  <c r="T746" i="13"/>
  <c r="U746" i="13"/>
  <c r="V747" i="13"/>
  <c r="Y747" i="13"/>
  <c r="T745" i="13"/>
  <c r="U745" i="13"/>
  <c r="V746" i="13"/>
  <c r="Y746" i="13"/>
  <c r="T744" i="13"/>
  <c r="U744" i="13"/>
  <c r="V745" i="13"/>
  <c r="Y745" i="13"/>
  <c r="T743" i="13"/>
  <c r="U743" i="13"/>
  <c r="V744" i="13"/>
  <c r="Y744" i="13"/>
  <c r="T742" i="13"/>
  <c r="U742" i="13"/>
  <c r="V743" i="13"/>
  <c r="Y743" i="13"/>
  <c r="T741" i="13"/>
  <c r="U741" i="13"/>
  <c r="V742" i="13"/>
  <c r="Y742" i="13"/>
  <c r="T740" i="13"/>
  <c r="U740" i="13"/>
  <c r="V741" i="13"/>
  <c r="Y741" i="13"/>
  <c r="T739" i="13"/>
  <c r="U739" i="13"/>
  <c r="V740" i="13"/>
  <c r="Y740" i="13"/>
  <c r="T738" i="13"/>
  <c r="U738" i="13"/>
  <c r="V739" i="13"/>
  <c r="Y739" i="13"/>
  <c r="T737" i="13"/>
  <c r="U737" i="13"/>
  <c r="V738" i="13"/>
  <c r="Y738" i="13"/>
  <c r="T736" i="13"/>
  <c r="U736" i="13"/>
  <c r="V737" i="13"/>
  <c r="Y737" i="13"/>
  <c r="T735" i="13"/>
  <c r="U735" i="13"/>
  <c r="V736" i="13"/>
  <c r="Y736" i="13"/>
  <c r="T734" i="13"/>
  <c r="U734" i="13"/>
  <c r="V735" i="13"/>
  <c r="Y735" i="13"/>
  <c r="T733" i="13"/>
  <c r="U733" i="13"/>
  <c r="V734" i="13"/>
  <c r="Y734" i="13"/>
  <c r="T732" i="13"/>
  <c r="U732" i="13"/>
  <c r="V733" i="13"/>
  <c r="Y733" i="13"/>
  <c r="T731" i="13"/>
  <c r="U731" i="13"/>
  <c r="V732" i="13"/>
  <c r="Y732" i="13"/>
  <c r="T730" i="13"/>
  <c r="U730" i="13"/>
  <c r="V731" i="13"/>
  <c r="Y731" i="13"/>
  <c r="T729" i="13"/>
  <c r="U729" i="13"/>
  <c r="V730" i="13"/>
  <c r="Y730" i="13"/>
  <c r="T728" i="13"/>
  <c r="U728" i="13"/>
  <c r="V729" i="13"/>
  <c r="Y729" i="13"/>
  <c r="T727" i="13"/>
  <c r="U727" i="13"/>
  <c r="V728" i="13"/>
  <c r="Y728" i="13"/>
  <c r="T726" i="13"/>
  <c r="U726" i="13"/>
  <c r="V727" i="13"/>
  <c r="Y727" i="13"/>
  <c r="T725" i="13"/>
  <c r="U725" i="13"/>
  <c r="V726" i="13"/>
  <c r="Y726" i="13"/>
  <c r="T724" i="13"/>
  <c r="U724" i="13"/>
  <c r="V725" i="13"/>
  <c r="Y725" i="13"/>
  <c r="T723" i="13"/>
  <c r="U723" i="13"/>
  <c r="V724" i="13"/>
  <c r="Y724" i="13"/>
  <c r="T722" i="13"/>
  <c r="U722" i="13"/>
  <c r="V723" i="13"/>
  <c r="Y723" i="13"/>
  <c r="T721" i="13"/>
  <c r="U721" i="13"/>
  <c r="V722" i="13"/>
  <c r="Y722" i="13"/>
  <c r="T720" i="13"/>
  <c r="U720" i="13"/>
  <c r="V721" i="13"/>
  <c r="Y721" i="13"/>
  <c r="T719" i="13"/>
  <c r="U719" i="13"/>
  <c r="V720" i="13"/>
  <c r="Y720" i="13"/>
  <c r="T718" i="13"/>
  <c r="U718" i="13"/>
  <c r="V719" i="13"/>
  <c r="Y719" i="13"/>
  <c r="T717" i="13"/>
  <c r="U717" i="13"/>
  <c r="V718" i="13"/>
  <c r="Y718" i="13"/>
  <c r="T716" i="13"/>
  <c r="U716" i="13"/>
  <c r="V717" i="13"/>
  <c r="Y717" i="13"/>
  <c r="T715" i="13"/>
  <c r="U715" i="13"/>
  <c r="V716" i="13"/>
  <c r="Y716" i="13"/>
  <c r="T714" i="13"/>
  <c r="U714" i="13"/>
  <c r="V715" i="13"/>
  <c r="Y715" i="13"/>
  <c r="T713" i="13"/>
  <c r="U713" i="13"/>
  <c r="V714" i="13"/>
  <c r="Y714" i="13"/>
  <c r="T712" i="13"/>
  <c r="U712" i="13"/>
  <c r="V713" i="13"/>
  <c r="Y713" i="13"/>
  <c r="T711" i="13"/>
  <c r="U711" i="13"/>
  <c r="V712" i="13"/>
  <c r="Y712" i="13"/>
  <c r="T710" i="13"/>
  <c r="U710" i="13"/>
  <c r="V711" i="13"/>
  <c r="Y711" i="13"/>
  <c r="T709" i="13"/>
  <c r="U709" i="13"/>
  <c r="V710" i="13"/>
  <c r="Y710" i="13"/>
  <c r="T708" i="13"/>
  <c r="U708" i="13"/>
  <c r="V709" i="13"/>
  <c r="Y709" i="13"/>
  <c r="T707" i="13"/>
  <c r="U707" i="13"/>
  <c r="V708" i="13"/>
  <c r="Y708" i="13"/>
  <c r="T706" i="13"/>
  <c r="U706" i="13"/>
  <c r="V707" i="13"/>
  <c r="Y707" i="13"/>
  <c r="T705" i="13"/>
  <c r="U705" i="13"/>
  <c r="V706" i="13"/>
  <c r="Y706" i="13"/>
  <c r="T704" i="13"/>
  <c r="U704" i="13"/>
  <c r="V705" i="13"/>
  <c r="Y705" i="13"/>
  <c r="T703" i="13"/>
  <c r="U703" i="13"/>
  <c r="V704" i="13"/>
  <c r="Y704" i="13"/>
  <c r="T702" i="13"/>
  <c r="U702" i="13"/>
  <c r="V703" i="13"/>
  <c r="Y703" i="13"/>
  <c r="T701" i="13"/>
  <c r="U701" i="13"/>
  <c r="V702" i="13"/>
  <c r="Y702" i="13"/>
  <c r="T700" i="13"/>
  <c r="U700" i="13"/>
  <c r="V701" i="13"/>
  <c r="Y701" i="13"/>
  <c r="T699" i="13"/>
  <c r="U699" i="13"/>
  <c r="V700" i="13"/>
  <c r="Y700" i="13"/>
  <c r="T698" i="13"/>
  <c r="U698" i="13"/>
  <c r="V699" i="13"/>
  <c r="Y699" i="13"/>
  <c r="T697" i="13"/>
  <c r="U697" i="13"/>
  <c r="V698" i="13"/>
  <c r="Y698" i="13"/>
  <c r="T696" i="13"/>
  <c r="U696" i="13"/>
  <c r="V697" i="13"/>
  <c r="Y697" i="13"/>
  <c r="T695" i="13"/>
  <c r="U695" i="13"/>
  <c r="V696" i="13"/>
  <c r="Y696" i="13"/>
  <c r="T694" i="13"/>
  <c r="U694" i="13"/>
  <c r="V695" i="13"/>
  <c r="Y695" i="13"/>
  <c r="T693" i="13"/>
  <c r="U693" i="13"/>
  <c r="V694" i="13"/>
  <c r="Y694" i="13"/>
  <c r="T692" i="13"/>
  <c r="U692" i="13"/>
  <c r="V693" i="13"/>
  <c r="Y693" i="13"/>
  <c r="T691" i="13"/>
  <c r="U691" i="13"/>
  <c r="V692" i="13"/>
  <c r="Y692" i="13"/>
  <c r="T690" i="13"/>
  <c r="U690" i="13"/>
  <c r="V691" i="13"/>
  <c r="Y691" i="13"/>
  <c r="T689" i="13"/>
  <c r="U689" i="13"/>
  <c r="V690" i="13"/>
  <c r="Y690" i="13"/>
  <c r="T688" i="13"/>
  <c r="U688" i="13"/>
  <c r="V689" i="13"/>
  <c r="Y689" i="13"/>
  <c r="T687" i="13"/>
  <c r="U687" i="13"/>
  <c r="V688" i="13"/>
  <c r="Y688" i="13"/>
  <c r="T686" i="13"/>
  <c r="U686" i="13"/>
  <c r="V687" i="13"/>
  <c r="Y687" i="13"/>
  <c r="T685" i="13"/>
  <c r="U685" i="13"/>
  <c r="V686" i="13"/>
  <c r="Y686" i="13"/>
  <c r="T684" i="13"/>
  <c r="U684" i="13"/>
  <c r="V685" i="13"/>
  <c r="Y685" i="13"/>
  <c r="T683" i="13"/>
  <c r="U683" i="13"/>
  <c r="V684" i="13"/>
  <c r="Y684" i="13"/>
  <c r="T682" i="13"/>
  <c r="U682" i="13"/>
  <c r="V683" i="13"/>
  <c r="Y683" i="13"/>
  <c r="T681" i="13"/>
  <c r="U681" i="13"/>
  <c r="V682" i="13"/>
  <c r="Y682" i="13"/>
  <c r="T680" i="13"/>
  <c r="U680" i="13"/>
  <c r="V681" i="13"/>
  <c r="Y681" i="13"/>
  <c r="T679" i="13"/>
  <c r="U679" i="13"/>
  <c r="V680" i="13"/>
  <c r="Y680" i="13"/>
  <c r="T678" i="13"/>
  <c r="U678" i="13"/>
  <c r="V679" i="13"/>
  <c r="Y679" i="13"/>
  <c r="T677" i="13"/>
  <c r="U677" i="13"/>
  <c r="V678" i="13"/>
  <c r="Y678" i="13"/>
  <c r="T676" i="13"/>
  <c r="U676" i="13"/>
  <c r="V677" i="13"/>
  <c r="Y677" i="13"/>
  <c r="T675" i="13"/>
  <c r="U675" i="13"/>
  <c r="V676" i="13"/>
  <c r="Y676" i="13"/>
  <c r="T674" i="13"/>
  <c r="U674" i="13"/>
  <c r="V675" i="13"/>
  <c r="Y675" i="13"/>
  <c r="T673" i="13"/>
  <c r="U673" i="13"/>
  <c r="V674" i="13"/>
  <c r="Y674" i="13"/>
  <c r="T672" i="13"/>
  <c r="U672" i="13"/>
  <c r="V673" i="13"/>
  <c r="Y673" i="13"/>
  <c r="T671" i="13"/>
  <c r="U671" i="13"/>
  <c r="V672" i="13"/>
  <c r="Y672" i="13"/>
  <c r="T670" i="13"/>
  <c r="U670" i="13"/>
  <c r="V671" i="13"/>
  <c r="Y671" i="13"/>
  <c r="T669" i="13"/>
  <c r="U669" i="13"/>
  <c r="V670" i="13"/>
  <c r="Y670" i="13"/>
  <c r="T668" i="13"/>
  <c r="U668" i="13"/>
  <c r="V669" i="13"/>
  <c r="Y669" i="13"/>
  <c r="T667" i="13"/>
  <c r="U667" i="13"/>
  <c r="V668" i="13"/>
  <c r="Y668" i="13"/>
  <c r="T666" i="13"/>
  <c r="U666" i="13"/>
  <c r="V667" i="13"/>
  <c r="Y667" i="13"/>
  <c r="T665" i="13"/>
  <c r="U665" i="13"/>
  <c r="V666" i="13"/>
  <c r="Y666" i="13"/>
  <c r="T664" i="13"/>
  <c r="U664" i="13"/>
  <c r="V665" i="13"/>
  <c r="Y665" i="13"/>
  <c r="T663" i="13"/>
  <c r="U663" i="13"/>
  <c r="V664" i="13"/>
  <c r="Y664" i="13"/>
  <c r="T662" i="13"/>
  <c r="U662" i="13"/>
  <c r="V663" i="13"/>
  <c r="Y663" i="13"/>
  <c r="T661" i="13"/>
  <c r="U661" i="13"/>
  <c r="V662" i="13"/>
  <c r="Y662" i="13"/>
  <c r="T660" i="13"/>
  <c r="U660" i="13"/>
  <c r="V661" i="13"/>
  <c r="Y661" i="13"/>
  <c r="T659" i="13"/>
  <c r="U659" i="13"/>
  <c r="V660" i="13"/>
  <c r="Y660" i="13"/>
  <c r="T658" i="13"/>
  <c r="U658" i="13"/>
  <c r="V659" i="13"/>
  <c r="Y659" i="13"/>
  <c r="T657" i="13"/>
  <c r="U657" i="13"/>
  <c r="V658" i="13"/>
  <c r="Y658" i="13"/>
  <c r="T656" i="13"/>
  <c r="U656" i="13"/>
  <c r="V657" i="13"/>
  <c r="Y657" i="13"/>
  <c r="T655" i="13"/>
  <c r="U655" i="13"/>
  <c r="V656" i="13"/>
  <c r="Y656" i="13"/>
  <c r="T654" i="13"/>
  <c r="U654" i="13"/>
  <c r="V655" i="13"/>
  <c r="Y655" i="13"/>
  <c r="T653" i="13"/>
  <c r="U653" i="13"/>
  <c r="V654" i="13"/>
  <c r="Y654" i="13"/>
  <c r="T652" i="13"/>
  <c r="U652" i="13"/>
  <c r="V653" i="13"/>
  <c r="Y653" i="13"/>
  <c r="T651" i="13"/>
  <c r="U651" i="13"/>
  <c r="V652" i="13"/>
  <c r="Y652" i="13"/>
  <c r="T650" i="13"/>
  <c r="U650" i="13"/>
  <c r="V651" i="13"/>
  <c r="Y651" i="13"/>
  <c r="T649" i="13"/>
  <c r="U649" i="13"/>
  <c r="V650" i="13"/>
  <c r="Y650" i="13"/>
  <c r="T648" i="13"/>
  <c r="U648" i="13"/>
  <c r="V649" i="13"/>
  <c r="Y649" i="13"/>
  <c r="T647" i="13"/>
  <c r="U647" i="13"/>
  <c r="V648" i="13"/>
  <c r="Y648" i="13"/>
  <c r="T646" i="13"/>
  <c r="U646" i="13"/>
  <c r="V647" i="13"/>
  <c r="Y647" i="13"/>
  <c r="T645" i="13"/>
  <c r="U645" i="13"/>
  <c r="V646" i="13"/>
  <c r="Y646" i="13"/>
  <c r="T644" i="13"/>
  <c r="U644" i="13"/>
  <c r="V645" i="13"/>
  <c r="Y645" i="13"/>
  <c r="T643" i="13"/>
  <c r="U643" i="13"/>
  <c r="V644" i="13"/>
  <c r="Y644" i="13"/>
  <c r="T642" i="13"/>
  <c r="U642" i="13"/>
  <c r="V643" i="13"/>
  <c r="Y643" i="13"/>
  <c r="T641" i="13"/>
  <c r="U641" i="13"/>
  <c r="V642" i="13"/>
  <c r="Y642" i="13"/>
  <c r="T640" i="13"/>
  <c r="U640" i="13"/>
  <c r="V641" i="13"/>
  <c r="Y641" i="13"/>
  <c r="T639" i="13"/>
  <c r="U639" i="13"/>
  <c r="V640" i="13"/>
  <c r="Y640" i="13"/>
  <c r="T638" i="13"/>
  <c r="U638" i="13"/>
  <c r="V639" i="13"/>
  <c r="Y639" i="13"/>
  <c r="T637" i="13"/>
  <c r="U637" i="13"/>
  <c r="V638" i="13"/>
  <c r="Y638" i="13"/>
  <c r="T636" i="13"/>
  <c r="U636" i="13"/>
  <c r="V637" i="13"/>
  <c r="Y637" i="13"/>
  <c r="T635" i="13"/>
  <c r="U635" i="13"/>
  <c r="V636" i="13"/>
  <c r="Y636" i="13"/>
  <c r="T634" i="13"/>
  <c r="U634" i="13"/>
  <c r="V635" i="13"/>
  <c r="Y635" i="13"/>
  <c r="T633" i="13"/>
  <c r="U633" i="13"/>
  <c r="V634" i="13"/>
  <c r="Y634" i="13"/>
  <c r="T632" i="13"/>
  <c r="U632" i="13"/>
  <c r="V633" i="13"/>
  <c r="Y633" i="13"/>
  <c r="T631" i="13"/>
  <c r="U631" i="13"/>
  <c r="V632" i="13"/>
  <c r="Y632" i="13"/>
  <c r="T630" i="13"/>
  <c r="U630" i="13"/>
  <c r="V631" i="13"/>
  <c r="Y631" i="13"/>
  <c r="T629" i="13"/>
  <c r="U629" i="13"/>
  <c r="V630" i="13"/>
  <c r="Y630" i="13"/>
  <c r="T628" i="13"/>
  <c r="U628" i="13"/>
  <c r="V629" i="13"/>
  <c r="Y629" i="13"/>
  <c r="T627" i="13"/>
  <c r="U627" i="13"/>
  <c r="V628" i="13"/>
  <c r="Y628" i="13"/>
  <c r="T626" i="13"/>
  <c r="U626" i="13"/>
  <c r="V627" i="13"/>
  <c r="Y627" i="13"/>
  <c r="T625" i="13"/>
  <c r="U625" i="13"/>
  <c r="V626" i="13"/>
  <c r="Y626" i="13"/>
  <c r="T624" i="13"/>
  <c r="U624" i="13"/>
  <c r="V625" i="13"/>
  <c r="Y625" i="13"/>
  <c r="T623" i="13"/>
  <c r="U623" i="13"/>
  <c r="V624" i="13"/>
  <c r="Y624" i="13"/>
  <c r="T622" i="13"/>
  <c r="U622" i="13"/>
  <c r="V623" i="13"/>
  <c r="Y623" i="13"/>
  <c r="T621" i="13"/>
  <c r="U621" i="13"/>
  <c r="V622" i="13"/>
  <c r="Y622" i="13"/>
  <c r="T620" i="13"/>
  <c r="U620" i="13"/>
  <c r="V621" i="13"/>
  <c r="Y621" i="13"/>
  <c r="T619" i="13"/>
  <c r="U619" i="13"/>
  <c r="V620" i="13"/>
  <c r="Y620" i="13"/>
  <c r="T618" i="13"/>
  <c r="U618" i="13"/>
  <c r="V619" i="13"/>
  <c r="Y619" i="13"/>
  <c r="T617" i="13"/>
  <c r="U617" i="13"/>
  <c r="V618" i="13"/>
  <c r="Y618" i="13"/>
  <c r="T616" i="13"/>
  <c r="U616" i="13"/>
  <c r="V617" i="13"/>
  <c r="Y617" i="13"/>
  <c r="T615" i="13"/>
  <c r="U615" i="13"/>
  <c r="V616" i="13"/>
  <c r="Y616" i="13"/>
  <c r="T614" i="13"/>
  <c r="U614" i="13"/>
  <c r="V615" i="13"/>
  <c r="Y615" i="13"/>
  <c r="T613" i="13"/>
  <c r="U613" i="13"/>
  <c r="V614" i="13"/>
  <c r="Y614" i="13"/>
  <c r="T612" i="13"/>
  <c r="U612" i="13"/>
  <c r="V613" i="13"/>
  <c r="Y613" i="13"/>
  <c r="T611" i="13"/>
  <c r="U611" i="13"/>
  <c r="V612" i="13"/>
  <c r="Y612" i="13"/>
  <c r="T610" i="13"/>
  <c r="U610" i="13"/>
  <c r="V611" i="13"/>
  <c r="Y611" i="13"/>
  <c r="T609" i="13"/>
  <c r="U609" i="13"/>
  <c r="V610" i="13"/>
  <c r="Y610" i="13"/>
  <c r="T608" i="13"/>
  <c r="U608" i="13"/>
  <c r="V609" i="13"/>
  <c r="Y609" i="13"/>
  <c r="T607" i="13"/>
  <c r="U607" i="13"/>
  <c r="V608" i="13"/>
  <c r="Y608" i="13"/>
  <c r="T606" i="13"/>
  <c r="U606" i="13"/>
  <c r="V607" i="13"/>
  <c r="Y607" i="13"/>
  <c r="T605" i="13"/>
  <c r="U605" i="13"/>
  <c r="V606" i="13"/>
  <c r="Y606" i="13"/>
  <c r="T604" i="13"/>
  <c r="U604" i="13"/>
  <c r="V605" i="13"/>
  <c r="Y605" i="13"/>
  <c r="T603" i="13"/>
  <c r="U603" i="13"/>
  <c r="V604" i="13"/>
  <c r="Y604" i="13"/>
  <c r="T602" i="13"/>
  <c r="U602" i="13"/>
  <c r="V603" i="13"/>
  <c r="Y603" i="13"/>
  <c r="T601" i="13"/>
  <c r="U601" i="13"/>
  <c r="V602" i="13"/>
  <c r="Y602" i="13"/>
  <c r="T600" i="13"/>
  <c r="U600" i="13"/>
  <c r="V601" i="13"/>
  <c r="Y601" i="13"/>
  <c r="T599" i="13"/>
  <c r="U599" i="13"/>
  <c r="V600" i="13"/>
  <c r="Y600" i="13"/>
  <c r="T598" i="13"/>
  <c r="U598" i="13"/>
  <c r="V599" i="13"/>
  <c r="Y599" i="13"/>
  <c r="T597" i="13"/>
  <c r="U597" i="13"/>
  <c r="V598" i="13"/>
  <c r="Y598" i="13"/>
  <c r="T596" i="13"/>
  <c r="U596" i="13"/>
  <c r="V597" i="13"/>
  <c r="Y597" i="13"/>
  <c r="T595" i="13"/>
  <c r="U595" i="13"/>
  <c r="V596" i="13"/>
  <c r="Y596" i="13"/>
  <c r="T594" i="13"/>
  <c r="U594" i="13"/>
  <c r="V595" i="13"/>
  <c r="Y595" i="13"/>
  <c r="T593" i="13"/>
  <c r="U593" i="13"/>
  <c r="V594" i="13"/>
  <c r="Y594" i="13"/>
  <c r="T592" i="13"/>
  <c r="U592" i="13"/>
  <c r="V593" i="13"/>
  <c r="Y593" i="13"/>
  <c r="T591" i="13"/>
  <c r="U591" i="13"/>
  <c r="V592" i="13"/>
  <c r="Y592" i="13"/>
  <c r="T590" i="13"/>
  <c r="U590" i="13"/>
  <c r="V591" i="13"/>
  <c r="Y591" i="13"/>
  <c r="T589" i="13"/>
  <c r="U589" i="13"/>
  <c r="V590" i="13"/>
  <c r="Y590" i="13"/>
  <c r="T588" i="13"/>
  <c r="U588" i="13"/>
  <c r="V589" i="13"/>
  <c r="Y589" i="13"/>
  <c r="T587" i="13"/>
  <c r="U587" i="13"/>
  <c r="V588" i="13"/>
  <c r="Y588" i="13"/>
  <c r="T586" i="13"/>
  <c r="U586" i="13"/>
  <c r="V587" i="13"/>
  <c r="Y587" i="13"/>
  <c r="T585" i="13"/>
  <c r="U585" i="13"/>
  <c r="V586" i="13"/>
  <c r="Y586" i="13"/>
  <c r="T584" i="13"/>
  <c r="U584" i="13"/>
  <c r="V585" i="13"/>
  <c r="Y585" i="13"/>
  <c r="T583" i="13"/>
  <c r="U583" i="13"/>
  <c r="V584" i="13"/>
  <c r="Y584" i="13"/>
  <c r="T582" i="13"/>
  <c r="U582" i="13"/>
  <c r="V583" i="13"/>
  <c r="Y583" i="13"/>
  <c r="T581" i="13"/>
  <c r="U581" i="13"/>
  <c r="V582" i="13"/>
  <c r="Y582" i="13"/>
  <c r="T580" i="13"/>
  <c r="U580" i="13"/>
  <c r="V581" i="13"/>
  <c r="Y581" i="13"/>
  <c r="T579" i="13"/>
  <c r="U579" i="13"/>
  <c r="V580" i="13"/>
  <c r="Y580" i="13"/>
  <c r="T578" i="13"/>
  <c r="U578" i="13"/>
  <c r="V579" i="13"/>
  <c r="Y579" i="13"/>
  <c r="T577" i="13"/>
  <c r="U577" i="13"/>
  <c r="V578" i="13"/>
  <c r="Y578" i="13"/>
  <c r="T576" i="13"/>
  <c r="U576" i="13"/>
  <c r="V577" i="13"/>
  <c r="Y577" i="13"/>
  <c r="T575" i="13"/>
  <c r="U575" i="13"/>
  <c r="V576" i="13"/>
  <c r="Y576" i="13"/>
  <c r="T574" i="13"/>
  <c r="U574" i="13"/>
  <c r="V575" i="13"/>
  <c r="Y575" i="13"/>
  <c r="T573" i="13"/>
  <c r="U573" i="13"/>
  <c r="V574" i="13"/>
  <c r="Y574" i="13"/>
  <c r="T572" i="13"/>
  <c r="U572" i="13"/>
  <c r="V573" i="13"/>
  <c r="Y573" i="13"/>
  <c r="T571" i="13"/>
  <c r="U571" i="13"/>
  <c r="V572" i="13"/>
  <c r="Y572" i="13"/>
  <c r="T570" i="13"/>
  <c r="U570" i="13"/>
  <c r="V571" i="13"/>
  <c r="Y571" i="13"/>
  <c r="T569" i="13"/>
  <c r="U569" i="13"/>
  <c r="V570" i="13"/>
  <c r="Y570" i="13"/>
  <c r="T568" i="13"/>
  <c r="U568" i="13"/>
  <c r="V569" i="13"/>
  <c r="Y569" i="13"/>
  <c r="T567" i="13"/>
  <c r="U567" i="13"/>
  <c r="V568" i="13"/>
  <c r="Y568" i="13"/>
  <c r="T566" i="13"/>
  <c r="U566" i="13"/>
  <c r="V567" i="13"/>
  <c r="Y567" i="13"/>
  <c r="T565" i="13"/>
  <c r="U565" i="13"/>
  <c r="V566" i="13"/>
  <c r="Y566" i="13"/>
  <c r="T564" i="13"/>
  <c r="U564" i="13"/>
  <c r="V565" i="13"/>
  <c r="Y565" i="13"/>
  <c r="T563" i="13"/>
  <c r="U563" i="13"/>
  <c r="V564" i="13"/>
  <c r="Y564" i="13"/>
  <c r="T562" i="13"/>
  <c r="U562" i="13"/>
  <c r="V563" i="13"/>
  <c r="Y563" i="13"/>
  <c r="T561" i="13"/>
  <c r="U561" i="13"/>
  <c r="V562" i="13"/>
  <c r="Y562" i="13"/>
  <c r="T560" i="13"/>
  <c r="U560" i="13"/>
  <c r="V561" i="13"/>
  <c r="Y561" i="13"/>
  <c r="T559" i="13"/>
  <c r="U559" i="13"/>
  <c r="V560" i="13"/>
  <c r="Y560" i="13"/>
  <c r="T558" i="13"/>
  <c r="U558" i="13"/>
  <c r="V559" i="13"/>
  <c r="Y559" i="13"/>
  <c r="T557" i="13"/>
  <c r="U557" i="13"/>
  <c r="V558" i="13"/>
  <c r="Y558" i="13"/>
  <c r="T556" i="13"/>
  <c r="U556" i="13"/>
  <c r="V557" i="13"/>
  <c r="Y557" i="13"/>
  <c r="T555" i="13"/>
  <c r="U555" i="13"/>
  <c r="V556" i="13"/>
  <c r="Y556" i="13"/>
  <c r="T554" i="13"/>
  <c r="U554" i="13"/>
  <c r="V555" i="13"/>
  <c r="Y555" i="13"/>
  <c r="T553" i="13"/>
  <c r="U553" i="13"/>
  <c r="V554" i="13"/>
  <c r="Y554" i="13"/>
  <c r="T552" i="13"/>
  <c r="U552" i="13"/>
  <c r="V553" i="13"/>
  <c r="Y553" i="13"/>
  <c r="T551" i="13"/>
  <c r="U551" i="13"/>
  <c r="V552" i="13"/>
  <c r="Y552" i="13"/>
  <c r="T550" i="13"/>
  <c r="U550" i="13"/>
  <c r="V551" i="13"/>
  <c r="Y551" i="13"/>
  <c r="T549" i="13"/>
  <c r="U549" i="13"/>
  <c r="V550" i="13"/>
  <c r="Y550" i="13"/>
  <c r="T548" i="13"/>
  <c r="U548" i="13"/>
  <c r="V549" i="13"/>
  <c r="Y549" i="13"/>
  <c r="T547" i="13"/>
  <c r="U547" i="13"/>
  <c r="V548" i="13"/>
  <c r="Y548" i="13"/>
  <c r="T546" i="13"/>
  <c r="U546" i="13"/>
  <c r="V547" i="13"/>
  <c r="Y547" i="13"/>
  <c r="T545" i="13"/>
  <c r="U545" i="13"/>
  <c r="V546" i="13"/>
  <c r="Y546" i="13"/>
  <c r="T544" i="13"/>
  <c r="U544" i="13"/>
  <c r="V545" i="13"/>
  <c r="Y545" i="13"/>
  <c r="T543" i="13"/>
  <c r="U543" i="13"/>
  <c r="V544" i="13"/>
  <c r="Y544" i="13"/>
  <c r="T542" i="13"/>
  <c r="U542" i="13"/>
  <c r="V543" i="13"/>
  <c r="Y543" i="13"/>
  <c r="T541" i="13"/>
  <c r="U541" i="13"/>
  <c r="V542" i="13"/>
  <c r="Y542" i="13"/>
  <c r="T540" i="13"/>
  <c r="U540" i="13"/>
  <c r="V541" i="13"/>
  <c r="Y541" i="13"/>
  <c r="T539" i="13"/>
  <c r="U539" i="13"/>
  <c r="V540" i="13"/>
  <c r="Y540" i="13"/>
  <c r="T538" i="13"/>
  <c r="U538" i="13"/>
  <c r="V539" i="13"/>
  <c r="Y539" i="13"/>
  <c r="T537" i="13"/>
  <c r="U537" i="13"/>
  <c r="V538" i="13"/>
  <c r="Y538" i="13"/>
  <c r="T536" i="13"/>
  <c r="U536" i="13"/>
  <c r="V537" i="13"/>
  <c r="Y537" i="13"/>
  <c r="T535" i="13"/>
  <c r="U535" i="13"/>
  <c r="V536" i="13"/>
  <c r="Y536" i="13"/>
  <c r="T534" i="13"/>
  <c r="U534" i="13"/>
  <c r="V535" i="13"/>
  <c r="Y535" i="13"/>
  <c r="T533" i="13"/>
  <c r="U533" i="13"/>
  <c r="V534" i="13"/>
  <c r="Y534" i="13"/>
  <c r="T532" i="13"/>
  <c r="U532" i="13"/>
  <c r="V533" i="13"/>
  <c r="Y533" i="13"/>
  <c r="T531" i="13"/>
  <c r="U531" i="13"/>
  <c r="V532" i="13"/>
  <c r="Y532" i="13"/>
  <c r="T530" i="13"/>
  <c r="U530" i="13"/>
  <c r="V531" i="13"/>
  <c r="Y531" i="13"/>
  <c r="T529" i="13"/>
  <c r="U529" i="13"/>
  <c r="V530" i="13"/>
  <c r="Y530" i="13"/>
  <c r="T528" i="13"/>
  <c r="U528" i="13"/>
  <c r="V529" i="13"/>
  <c r="Y529" i="13"/>
  <c r="T527" i="13"/>
  <c r="U527" i="13"/>
  <c r="V528" i="13"/>
  <c r="Y528" i="13"/>
  <c r="T526" i="13"/>
  <c r="U526" i="13"/>
  <c r="V527" i="13"/>
  <c r="Y527" i="13"/>
  <c r="T525" i="13"/>
  <c r="U525" i="13"/>
  <c r="V526" i="13"/>
  <c r="Y526" i="13"/>
  <c r="T524" i="13"/>
  <c r="U524" i="13"/>
  <c r="V525" i="13"/>
  <c r="Y525" i="13"/>
  <c r="T523" i="13"/>
  <c r="U523" i="13"/>
  <c r="V524" i="13"/>
  <c r="Y524" i="13"/>
  <c r="T522" i="13"/>
  <c r="U522" i="13"/>
  <c r="V523" i="13"/>
  <c r="Y523" i="13"/>
  <c r="T521" i="13"/>
  <c r="U521" i="13"/>
  <c r="V522" i="13"/>
  <c r="Y522" i="13"/>
  <c r="T520" i="13"/>
  <c r="U520" i="13"/>
  <c r="V521" i="13"/>
  <c r="Y521" i="13"/>
  <c r="T519" i="13"/>
  <c r="U519" i="13"/>
  <c r="V520" i="13"/>
  <c r="Y520" i="13"/>
  <c r="T518" i="13"/>
  <c r="U518" i="13"/>
  <c r="V519" i="13"/>
  <c r="Y519" i="13"/>
  <c r="T517" i="13"/>
  <c r="U517" i="13"/>
  <c r="V518" i="13"/>
  <c r="Y518" i="13"/>
  <c r="T516" i="13"/>
  <c r="U516" i="13"/>
  <c r="V517" i="13"/>
  <c r="Y517" i="13"/>
  <c r="T515" i="13"/>
  <c r="U515" i="13"/>
  <c r="V516" i="13"/>
  <c r="Y516" i="13"/>
  <c r="T514" i="13"/>
  <c r="U514" i="13"/>
  <c r="V515" i="13"/>
  <c r="Y515" i="13"/>
  <c r="T513" i="13"/>
  <c r="U513" i="13"/>
  <c r="V514" i="13"/>
  <c r="Y514" i="13"/>
  <c r="T512" i="13"/>
  <c r="U512" i="13"/>
  <c r="V513" i="13"/>
  <c r="Y513" i="13"/>
  <c r="T511" i="13"/>
  <c r="U511" i="13"/>
  <c r="V512" i="13"/>
  <c r="Y512" i="13"/>
  <c r="T510" i="13"/>
  <c r="U510" i="13"/>
  <c r="V511" i="13"/>
  <c r="Y511" i="13"/>
  <c r="T509" i="13"/>
  <c r="U509" i="13"/>
  <c r="V510" i="13"/>
  <c r="Y510" i="13"/>
  <c r="T508" i="13"/>
  <c r="U508" i="13"/>
  <c r="V509" i="13"/>
  <c r="Y509" i="13"/>
  <c r="T507" i="13"/>
  <c r="U507" i="13"/>
  <c r="V508" i="13"/>
  <c r="Y508" i="13"/>
  <c r="T506" i="13"/>
  <c r="U506" i="13"/>
  <c r="V507" i="13"/>
  <c r="Y507" i="13"/>
  <c r="T505" i="13"/>
  <c r="U505" i="13"/>
  <c r="V506" i="13"/>
  <c r="Y506" i="13"/>
  <c r="T504" i="13"/>
  <c r="U504" i="13"/>
  <c r="V505" i="13"/>
  <c r="Y505" i="13"/>
  <c r="T503" i="13"/>
  <c r="U503" i="13"/>
  <c r="V504" i="13"/>
  <c r="Y504" i="13"/>
  <c r="T502" i="13"/>
  <c r="U502" i="13"/>
  <c r="V503" i="13"/>
  <c r="Y503" i="13"/>
  <c r="T501" i="13"/>
  <c r="U501" i="13"/>
  <c r="V502" i="13"/>
  <c r="Y502" i="13"/>
  <c r="T500" i="13"/>
  <c r="U500" i="13"/>
  <c r="V501" i="13"/>
  <c r="Y501" i="13"/>
  <c r="T499" i="13"/>
  <c r="U499" i="13"/>
  <c r="V500" i="13"/>
  <c r="Y500" i="13"/>
  <c r="T498" i="13"/>
  <c r="U498" i="13"/>
  <c r="V499" i="13"/>
  <c r="Y499" i="13"/>
  <c r="T497" i="13"/>
  <c r="U497" i="13"/>
  <c r="V498" i="13"/>
  <c r="Y498" i="13"/>
  <c r="T496" i="13"/>
  <c r="U496" i="13"/>
  <c r="V497" i="13"/>
  <c r="Y497" i="13"/>
  <c r="T495" i="13"/>
  <c r="U495" i="13"/>
  <c r="V496" i="13"/>
  <c r="Y496" i="13"/>
  <c r="T494" i="13"/>
  <c r="U494" i="13"/>
  <c r="V495" i="13"/>
  <c r="Y495" i="13"/>
  <c r="T493" i="13"/>
  <c r="U493" i="13"/>
  <c r="V494" i="13"/>
  <c r="Y494" i="13"/>
  <c r="T492" i="13"/>
  <c r="U492" i="13"/>
  <c r="V493" i="13"/>
  <c r="Y493" i="13"/>
  <c r="T491" i="13"/>
  <c r="U491" i="13"/>
  <c r="V492" i="13"/>
  <c r="Y492" i="13"/>
  <c r="T490" i="13"/>
  <c r="U490" i="13"/>
  <c r="V491" i="13"/>
  <c r="Y491" i="13"/>
  <c r="T489" i="13"/>
  <c r="U489" i="13"/>
  <c r="V490" i="13"/>
  <c r="Y490" i="13"/>
  <c r="T488" i="13"/>
  <c r="U488" i="13"/>
  <c r="V489" i="13"/>
  <c r="Y489" i="13"/>
  <c r="T487" i="13"/>
  <c r="U487" i="13"/>
  <c r="V488" i="13"/>
  <c r="Y488" i="13"/>
  <c r="T486" i="13"/>
  <c r="U486" i="13"/>
  <c r="V487" i="13"/>
  <c r="Y487" i="13"/>
  <c r="T485" i="13"/>
  <c r="U485" i="13"/>
  <c r="V486" i="13"/>
  <c r="Y486" i="13"/>
  <c r="T484" i="13"/>
  <c r="U484" i="13"/>
  <c r="V485" i="13"/>
  <c r="Y485" i="13"/>
  <c r="T483" i="13"/>
  <c r="U483" i="13"/>
  <c r="V484" i="13"/>
  <c r="Y484" i="13"/>
  <c r="T482" i="13"/>
  <c r="U482" i="13"/>
  <c r="V483" i="13"/>
  <c r="Y483" i="13"/>
  <c r="T481" i="13"/>
  <c r="U481" i="13"/>
  <c r="V482" i="13"/>
  <c r="Y482" i="13"/>
  <c r="T480" i="13"/>
  <c r="U480" i="13"/>
  <c r="V481" i="13"/>
  <c r="Y481" i="13"/>
  <c r="T479" i="13"/>
  <c r="U479" i="13"/>
  <c r="V480" i="13"/>
  <c r="Y480" i="13"/>
  <c r="T478" i="13"/>
  <c r="U478" i="13"/>
  <c r="V479" i="13"/>
  <c r="Y479" i="13"/>
  <c r="T477" i="13"/>
  <c r="U477" i="13"/>
  <c r="V478" i="13"/>
  <c r="Y478" i="13"/>
  <c r="T476" i="13"/>
  <c r="U476" i="13"/>
  <c r="V477" i="13"/>
  <c r="Y477" i="13"/>
  <c r="T475" i="13"/>
  <c r="U475" i="13"/>
  <c r="V476" i="13"/>
  <c r="Y476" i="13"/>
  <c r="T474" i="13"/>
  <c r="U474" i="13"/>
  <c r="V475" i="13"/>
  <c r="Y475" i="13"/>
  <c r="T473" i="13"/>
  <c r="U473" i="13"/>
  <c r="V474" i="13"/>
  <c r="Y474" i="13"/>
  <c r="T472" i="13"/>
  <c r="U472" i="13"/>
  <c r="V473" i="13"/>
  <c r="Y473" i="13"/>
  <c r="T471" i="13"/>
  <c r="U471" i="13"/>
  <c r="V472" i="13"/>
  <c r="Y472" i="13"/>
  <c r="T470" i="13"/>
  <c r="U470" i="13"/>
  <c r="V471" i="13"/>
  <c r="Y471" i="13"/>
  <c r="T469" i="13"/>
  <c r="U469" i="13"/>
  <c r="V470" i="13"/>
  <c r="Y470" i="13"/>
  <c r="T468" i="13"/>
  <c r="U468" i="13"/>
  <c r="V469" i="13"/>
  <c r="Y469" i="13"/>
  <c r="T467" i="13"/>
  <c r="U467" i="13"/>
  <c r="V468" i="13"/>
  <c r="Y468" i="13"/>
  <c r="T466" i="13"/>
  <c r="U466" i="13"/>
  <c r="V467" i="13"/>
  <c r="Y467" i="13"/>
  <c r="T465" i="13"/>
  <c r="U465" i="13"/>
  <c r="V466" i="13"/>
  <c r="Y466" i="13"/>
  <c r="T464" i="13"/>
  <c r="U464" i="13"/>
  <c r="V465" i="13"/>
  <c r="Y465" i="13"/>
  <c r="T463" i="13"/>
  <c r="U463" i="13"/>
  <c r="V464" i="13"/>
  <c r="Y464" i="13"/>
  <c r="T462" i="13"/>
  <c r="U462" i="13"/>
  <c r="V463" i="13"/>
  <c r="Y463" i="13"/>
  <c r="T461" i="13"/>
  <c r="U461" i="13"/>
  <c r="V462" i="13"/>
  <c r="Y462" i="13"/>
  <c r="T460" i="13"/>
  <c r="U460" i="13"/>
  <c r="V461" i="13"/>
  <c r="Y461" i="13"/>
  <c r="T459" i="13"/>
  <c r="U459" i="13"/>
  <c r="V460" i="13"/>
  <c r="Y460" i="13"/>
  <c r="T458" i="13"/>
  <c r="U458" i="13"/>
  <c r="V459" i="13"/>
  <c r="Y459" i="13"/>
  <c r="T457" i="13"/>
  <c r="U457" i="13"/>
  <c r="V458" i="13"/>
  <c r="Y458" i="13"/>
  <c r="T456" i="13"/>
  <c r="U456" i="13"/>
  <c r="V457" i="13"/>
  <c r="Y457" i="13"/>
  <c r="T455" i="13"/>
  <c r="U455" i="13"/>
  <c r="V456" i="13"/>
  <c r="Y456" i="13"/>
  <c r="T454" i="13"/>
  <c r="U454" i="13"/>
  <c r="V455" i="13"/>
  <c r="Y455" i="13"/>
  <c r="T453" i="13"/>
  <c r="U453" i="13"/>
  <c r="V454" i="13"/>
  <c r="Y454" i="13"/>
  <c r="T452" i="13"/>
  <c r="U452" i="13"/>
  <c r="V453" i="13"/>
  <c r="Y453" i="13"/>
  <c r="T451" i="13"/>
  <c r="U451" i="13"/>
  <c r="V452" i="13"/>
  <c r="Y452" i="13"/>
  <c r="T450" i="13"/>
  <c r="U450" i="13"/>
  <c r="V451" i="13"/>
  <c r="Y451" i="13"/>
  <c r="T449" i="13"/>
  <c r="U449" i="13"/>
  <c r="V450" i="13"/>
  <c r="Y450" i="13"/>
  <c r="T448" i="13"/>
  <c r="U448" i="13"/>
  <c r="V449" i="13"/>
  <c r="Y449" i="13"/>
  <c r="T447" i="13"/>
  <c r="U447" i="13"/>
  <c r="V448" i="13"/>
  <c r="Y448" i="13"/>
  <c r="T446" i="13"/>
  <c r="U446" i="13"/>
  <c r="V447" i="13"/>
  <c r="Y447" i="13"/>
  <c r="T445" i="13"/>
  <c r="U445" i="13"/>
  <c r="V446" i="13"/>
  <c r="Y446" i="13"/>
  <c r="T444" i="13"/>
  <c r="U444" i="13"/>
  <c r="V445" i="13"/>
  <c r="Y445" i="13"/>
  <c r="T443" i="13"/>
  <c r="U443" i="13"/>
  <c r="V444" i="13"/>
  <c r="Y444" i="13"/>
  <c r="T442" i="13"/>
  <c r="U442" i="13"/>
  <c r="V443" i="13"/>
  <c r="Y443" i="13"/>
  <c r="T441" i="13"/>
  <c r="U441" i="13"/>
  <c r="V442" i="13"/>
  <c r="Y442" i="13"/>
  <c r="T440" i="13"/>
  <c r="U440" i="13"/>
  <c r="V441" i="13"/>
  <c r="Y441" i="13"/>
  <c r="T439" i="13"/>
  <c r="U439" i="13"/>
  <c r="V440" i="13"/>
  <c r="Y440" i="13"/>
  <c r="T438" i="13"/>
  <c r="U438" i="13"/>
  <c r="V439" i="13"/>
  <c r="Y439" i="13"/>
  <c r="T437" i="13"/>
  <c r="U437" i="13"/>
  <c r="V438" i="13"/>
  <c r="Y438" i="13"/>
  <c r="T436" i="13"/>
  <c r="U436" i="13"/>
  <c r="V437" i="13"/>
  <c r="Y437" i="13"/>
  <c r="T435" i="13"/>
  <c r="U435" i="13"/>
  <c r="V436" i="13"/>
  <c r="Y436" i="13"/>
  <c r="T434" i="13"/>
  <c r="U434" i="13"/>
  <c r="V435" i="13"/>
  <c r="Y435" i="13"/>
  <c r="T433" i="13"/>
  <c r="U433" i="13"/>
  <c r="V434" i="13"/>
  <c r="Y434" i="13"/>
  <c r="T432" i="13"/>
  <c r="U432" i="13"/>
  <c r="V433" i="13"/>
  <c r="Y433" i="13"/>
  <c r="T431" i="13"/>
  <c r="U431" i="13"/>
  <c r="V432" i="13"/>
  <c r="Y432" i="13"/>
  <c r="T430" i="13"/>
  <c r="U430" i="13"/>
  <c r="V431" i="13"/>
  <c r="Y431" i="13"/>
  <c r="T429" i="13"/>
  <c r="U429" i="13"/>
  <c r="V430" i="13"/>
  <c r="Y430" i="13"/>
  <c r="T428" i="13"/>
  <c r="U428" i="13"/>
  <c r="V429" i="13"/>
  <c r="Y429" i="13"/>
  <c r="T427" i="13"/>
  <c r="U427" i="13"/>
  <c r="V428" i="13"/>
  <c r="Y428" i="13"/>
  <c r="T426" i="13"/>
  <c r="U426" i="13"/>
  <c r="V427" i="13"/>
  <c r="Y427" i="13"/>
  <c r="T425" i="13"/>
  <c r="U425" i="13"/>
  <c r="V426" i="13"/>
  <c r="Y426" i="13"/>
  <c r="T424" i="13"/>
  <c r="U424" i="13"/>
  <c r="V425" i="13"/>
  <c r="Y425" i="13"/>
  <c r="T423" i="13"/>
  <c r="U423" i="13"/>
  <c r="V424" i="13"/>
  <c r="Y424" i="13"/>
  <c r="T422" i="13"/>
  <c r="U422" i="13"/>
  <c r="V423" i="13"/>
  <c r="Y423" i="13"/>
  <c r="T421" i="13"/>
  <c r="U421" i="13"/>
  <c r="V422" i="13"/>
  <c r="Y422" i="13"/>
  <c r="T420" i="13"/>
  <c r="U420" i="13"/>
  <c r="V421" i="13"/>
  <c r="Y421" i="13"/>
  <c r="T419" i="13"/>
  <c r="U419" i="13"/>
  <c r="V420" i="13"/>
  <c r="Y420" i="13"/>
  <c r="T418" i="13"/>
  <c r="U418" i="13"/>
  <c r="V419" i="13"/>
  <c r="Y419" i="13"/>
  <c r="T417" i="13"/>
  <c r="U417" i="13"/>
  <c r="V418" i="13"/>
  <c r="Y418" i="13"/>
  <c r="T416" i="13"/>
  <c r="U416" i="13"/>
  <c r="V417" i="13"/>
  <c r="Y417" i="13"/>
  <c r="T415" i="13"/>
  <c r="U415" i="13"/>
  <c r="V416" i="13"/>
  <c r="Y416" i="13"/>
  <c r="T414" i="13"/>
  <c r="U414" i="13"/>
  <c r="V415" i="13"/>
  <c r="Y415" i="13"/>
  <c r="T413" i="13"/>
  <c r="U413" i="13"/>
  <c r="V414" i="13"/>
  <c r="Y414" i="13"/>
  <c r="T412" i="13"/>
  <c r="U412" i="13"/>
  <c r="V413" i="13"/>
  <c r="Y413" i="13"/>
  <c r="T411" i="13"/>
  <c r="U411" i="13"/>
  <c r="V412" i="13"/>
  <c r="Y412" i="13"/>
  <c r="T410" i="13"/>
  <c r="U410" i="13"/>
  <c r="V411" i="13"/>
  <c r="Y411" i="13"/>
  <c r="T409" i="13"/>
  <c r="U409" i="13"/>
  <c r="V410" i="13"/>
  <c r="Y410" i="13"/>
  <c r="T408" i="13"/>
  <c r="U408" i="13"/>
  <c r="V409" i="13"/>
  <c r="Y409" i="13"/>
  <c r="T407" i="13"/>
  <c r="U407" i="13"/>
  <c r="V408" i="13"/>
  <c r="Y408" i="13"/>
  <c r="T406" i="13"/>
  <c r="U406" i="13"/>
  <c r="V407" i="13"/>
  <c r="Y407" i="13"/>
  <c r="T405" i="13"/>
  <c r="U405" i="13"/>
  <c r="V406" i="13"/>
  <c r="Y406" i="13"/>
  <c r="T404" i="13"/>
  <c r="U404" i="13"/>
  <c r="V405" i="13"/>
  <c r="Y405" i="13"/>
  <c r="T403" i="13"/>
  <c r="U403" i="13"/>
  <c r="V404" i="13"/>
  <c r="Y404" i="13"/>
  <c r="T402" i="13"/>
  <c r="U402" i="13"/>
  <c r="V403" i="13"/>
  <c r="Y403" i="13"/>
  <c r="T401" i="13"/>
  <c r="U401" i="13"/>
  <c r="V402" i="13"/>
  <c r="Y402" i="13"/>
  <c r="T400" i="13"/>
  <c r="U400" i="13"/>
  <c r="V401" i="13"/>
  <c r="Y401" i="13"/>
  <c r="T399" i="13"/>
  <c r="U399" i="13"/>
  <c r="V400" i="13"/>
  <c r="Y400" i="13"/>
  <c r="T398" i="13"/>
  <c r="U398" i="13"/>
  <c r="V399" i="13"/>
  <c r="Y399" i="13"/>
  <c r="T397" i="13"/>
  <c r="U397" i="13"/>
  <c r="V398" i="13"/>
  <c r="Y398" i="13"/>
  <c r="T396" i="13"/>
  <c r="U396" i="13"/>
  <c r="V397" i="13"/>
  <c r="Y397" i="13"/>
  <c r="T395" i="13"/>
  <c r="U395" i="13"/>
  <c r="V396" i="13"/>
  <c r="Y396" i="13"/>
  <c r="T394" i="13"/>
  <c r="U394" i="13"/>
  <c r="V395" i="13"/>
  <c r="Y395" i="13"/>
  <c r="T393" i="13"/>
  <c r="U393" i="13"/>
  <c r="V394" i="13"/>
  <c r="Y394" i="13"/>
  <c r="T392" i="13"/>
  <c r="U392" i="13"/>
  <c r="V393" i="13"/>
  <c r="Y393" i="13"/>
  <c r="T391" i="13"/>
  <c r="U391" i="13"/>
  <c r="V392" i="13"/>
  <c r="Y392" i="13"/>
  <c r="T390" i="13"/>
  <c r="U390" i="13"/>
  <c r="V391" i="13"/>
  <c r="Y391" i="13"/>
  <c r="T389" i="13"/>
  <c r="U389" i="13"/>
  <c r="V390" i="13"/>
  <c r="Y390" i="13"/>
  <c r="T388" i="13"/>
  <c r="U388" i="13"/>
  <c r="V389" i="13"/>
  <c r="Y389" i="13"/>
  <c r="T387" i="13"/>
  <c r="U387" i="13"/>
  <c r="V388" i="13"/>
  <c r="Y388" i="13"/>
  <c r="T386" i="13"/>
  <c r="U386" i="13"/>
  <c r="V387" i="13"/>
  <c r="Y387" i="13"/>
  <c r="T385" i="13"/>
  <c r="U385" i="13"/>
  <c r="V386" i="13"/>
  <c r="Y386" i="13"/>
  <c r="T384" i="13"/>
  <c r="U384" i="13"/>
  <c r="V385" i="13"/>
  <c r="Y385" i="13"/>
  <c r="T383" i="13"/>
  <c r="U383" i="13"/>
  <c r="V384" i="13"/>
  <c r="Y384" i="13"/>
  <c r="T382" i="13"/>
  <c r="U382" i="13"/>
  <c r="V383" i="13"/>
  <c r="Y383" i="13"/>
  <c r="T381" i="13"/>
  <c r="U381" i="13"/>
  <c r="V382" i="13"/>
  <c r="Y382" i="13"/>
  <c r="T380" i="13"/>
  <c r="U380" i="13"/>
  <c r="V381" i="13"/>
  <c r="Y381" i="13"/>
  <c r="T379" i="13"/>
  <c r="U379" i="13"/>
  <c r="V380" i="13"/>
  <c r="Y380" i="13"/>
  <c r="T378" i="13"/>
  <c r="U378" i="13"/>
  <c r="V379" i="13"/>
  <c r="Y379" i="13"/>
  <c r="T377" i="13"/>
  <c r="U377" i="13"/>
  <c r="V378" i="13"/>
  <c r="Y378" i="13"/>
  <c r="T376" i="13"/>
  <c r="U376" i="13"/>
  <c r="V377" i="13"/>
  <c r="Y377" i="13"/>
  <c r="T375" i="13"/>
  <c r="U375" i="13"/>
  <c r="V376" i="13"/>
  <c r="Y376" i="13"/>
  <c r="T374" i="13"/>
  <c r="U374" i="13"/>
  <c r="V375" i="13"/>
  <c r="Y375" i="13"/>
  <c r="T373" i="13"/>
  <c r="U373" i="13"/>
  <c r="V374" i="13"/>
  <c r="Y374" i="13"/>
  <c r="T372" i="13"/>
  <c r="U372" i="13"/>
  <c r="V373" i="13"/>
  <c r="Y373" i="13"/>
  <c r="T371" i="13"/>
  <c r="U371" i="13"/>
  <c r="V372" i="13"/>
  <c r="Y372" i="13"/>
  <c r="T370" i="13"/>
  <c r="U370" i="13"/>
  <c r="V371" i="13"/>
  <c r="Y371" i="13"/>
  <c r="T369" i="13"/>
  <c r="U369" i="13"/>
  <c r="V370" i="13"/>
  <c r="Y370" i="13"/>
  <c r="T368" i="13"/>
  <c r="U368" i="13"/>
  <c r="V369" i="13"/>
  <c r="Y369" i="13"/>
  <c r="T367" i="13"/>
  <c r="U367" i="13"/>
  <c r="V368" i="13"/>
  <c r="Y368" i="13"/>
  <c r="T366" i="13"/>
  <c r="U366" i="13"/>
  <c r="V367" i="13"/>
  <c r="Y367" i="13"/>
  <c r="T365" i="13"/>
  <c r="U365" i="13"/>
  <c r="V366" i="13"/>
  <c r="Y366" i="13"/>
  <c r="T364" i="13"/>
  <c r="U364" i="13"/>
  <c r="V365" i="13"/>
  <c r="Y365" i="13"/>
  <c r="T363" i="13"/>
  <c r="U363" i="13"/>
  <c r="V364" i="13"/>
  <c r="Y364" i="13"/>
  <c r="T362" i="13"/>
  <c r="U362" i="13"/>
  <c r="V363" i="13"/>
  <c r="Y363" i="13"/>
  <c r="T361" i="13"/>
  <c r="U361" i="13"/>
  <c r="V362" i="13"/>
  <c r="Y362" i="13"/>
  <c r="T360" i="13"/>
  <c r="U360" i="13"/>
  <c r="V361" i="13"/>
  <c r="Y361" i="13"/>
  <c r="T359" i="13"/>
  <c r="U359" i="13"/>
  <c r="V360" i="13"/>
  <c r="Y360" i="13"/>
  <c r="T358" i="13"/>
  <c r="U358" i="13"/>
  <c r="V359" i="13"/>
  <c r="Y359" i="13"/>
  <c r="T357" i="13"/>
  <c r="U357" i="13"/>
  <c r="V358" i="13"/>
  <c r="Y358" i="13"/>
  <c r="T356" i="13"/>
  <c r="U356" i="13"/>
  <c r="V357" i="13"/>
  <c r="Y357" i="13"/>
  <c r="T355" i="13"/>
  <c r="U355" i="13"/>
  <c r="V356" i="13"/>
  <c r="Y356" i="13"/>
  <c r="T354" i="13"/>
  <c r="U354" i="13"/>
  <c r="V355" i="13"/>
  <c r="Y355" i="13"/>
  <c r="T353" i="13"/>
  <c r="U353" i="13"/>
  <c r="V354" i="13"/>
  <c r="Y354" i="13"/>
  <c r="T352" i="13"/>
  <c r="U352" i="13"/>
  <c r="V353" i="13"/>
  <c r="Y353" i="13"/>
  <c r="T351" i="13"/>
  <c r="U351" i="13"/>
  <c r="V352" i="13"/>
  <c r="Y352" i="13"/>
  <c r="T350" i="13"/>
  <c r="U350" i="13"/>
  <c r="V351" i="13"/>
  <c r="Y351" i="13"/>
  <c r="T349" i="13"/>
  <c r="U349" i="13"/>
  <c r="V350" i="13"/>
  <c r="Y350" i="13"/>
  <c r="T348" i="13"/>
  <c r="U348" i="13"/>
  <c r="V349" i="13"/>
  <c r="Y349" i="13"/>
  <c r="T347" i="13"/>
  <c r="U347" i="13"/>
  <c r="V348" i="13"/>
  <c r="Y348" i="13"/>
  <c r="T346" i="13"/>
  <c r="U346" i="13"/>
  <c r="V347" i="13"/>
  <c r="Y347" i="13"/>
  <c r="T345" i="13"/>
  <c r="U345" i="13"/>
  <c r="V346" i="13"/>
  <c r="Y346" i="13"/>
  <c r="T344" i="13"/>
  <c r="U344" i="13"/>
  <c r="V345" i="13"/>
  <c r="Y345" i="13"/>
  <c r="T343" i="13"/>
  <c r="U343" i="13"/>
  <c r="V344" i="13"/>
  <c r="Y344" i="13"/>
  <c r="T342" i="13"/>
  <c r="U342" i="13"/>
  <c r="V343" i="13"/>
  <c r="Y343" i="13"/>
  <c r="T341" i="13"/>
  <c r="U341" i="13"/>
  <c r="V342" i="13"/>
  <c r="Y342" i="13"/>
  <c r="T340" i="13"/>
  <c r="U340" i="13"/>
  <c r="V341" i="13"/>
  <c r="Y341" i="13"/>
  <c r="T339" i="13"/>
  <c r="U339" i="13"/>
  <c r="V340" i="13"/>
  <c r="Y340" i="13"/>
  <c r="T338" i="13"/>
  <c r="U338" i="13"/>
  <c r="V339" i="13"/>
  <c r="Y339" i="13"/>
  <c r="T337" i="13"/>
  <c r="U337" i="13"/>
  <c r="V338" i="13"/>
  <c r="Y338" i="13"/>
  <c r="T336" i="13"/>
  <c r="U336" i="13"/>
  <c r="V337" i="13"/>
  <c r="Y337" i="13"/>
  <c r="T335" i="13"/>
  <c r="U335" i="13"/>
  <c r="V336" i="13"/>
  <c r="Y336" i="13"/>
  <c r="T334" i="13"/>
  <c r="U334" i="13"/>
  <c r="V335" i="13"/>
  <c r="Y335" i="13"/>
  <c r="T333" i="13"/>
  <c r="U333" i="13"/>
  <c r="V334" i="13"/>
  <c r="Y334" i="13"/>
  <c r="T332" i="13"/>
  <c r="U332" i="13"/>
  <c r="V333" i="13"/>
  <c r="Y333" i="13"/>
  <c r="T331" i="13"/>
  <c r="U331" i="13"/>
  <c r="V332" i="13"/>
  <c r="Y332" i="13"/>
  <c r="T330" i="13"/>
  <c r="U330" i="13"/>
  <c r="V331" i="13"/>
  <c r="Y331" i="13"/>
  <c r="T329" i="13"/>
  <c r="U329" i="13"/>
  <c r="V330" i="13"/>
  <c r="Y330" i="13"/>
  <c r="T328" i="13"/>
  <c r="U328" i="13"/>
  <c r="V329" i="13"/>
  <c r="Y329" i="13"/>
  <c r="T327" i="13"/>
  <c r="U327" i="13"/>
  <c r="V328" i="13"/>
  <c r="Y328" i="13"/>
  <c r="T326" i="13"/>
  <c r="U326" i="13"/>
  <c r="V327" i="13"/>
  <c r="Y327" i="13"/>
  <c r="T325" i="13"/>
  <c r="U325" i="13"/>
  <c r="V326" i="13"/>
  <c r="Y326" i="13"/>
  <c r="T324" i="13"/>
  <c r="U324" i="13"/>
  <c r="V325" i="13"/>
  <c r="Y325" i="13"/>
  <c r="T323" i="13"/>
  <c r="U323" i="13"/>
  <c r="V324" i="13"/>
  <c r="Y324" i="13"/>
  <c r="T322" i="13"/>
  <c r="U322" i="13"/>
  <c r="V323" i="13"/>
  <c r="Y323" i="13"/>
  <c r="T321" i="13"/>
  <c r="U321" i="13"/>
  <c r="V322" i="13"/>
  <c r="Y322" i="13"/>
  <c r="T320" i="13"/>
  <c r="U320" i="13"/>
  <c r="V321" i="13"/>
  <c r="Y321" i="13"/>
  <c r="T319" i="13"/>
  <c r="U319" i="13"/>
  <c r="V320" i="13"/>
  <c r="Y320" i="13"/>
  <c r="T318" i="13"/>
  <c r="U318" i="13"/>
  <c r="V319" i="13"/>
  <c r="Y319" i="13"/>
  <c r="T317" i="13"/>
  <c r="U317" i="13"/>
  <c r="V318" i="13"/>
  <c r="Y318" i="13"/>
  <c r="T316" i="13"/>
  <c r="U316" i="13"/>
  <c r="V317" i="13"/>
  <c r="Y317" i="13"/>
  <c r="T315" i="13"/>
  <c r="U315" i="13"/>
  <c r="V316" i="13"/>
  <c r="Y316" i="13"/>
  <c r="T314" i="13"/>
  <c r="U314" i="13"/>
  <c r="V315" i="13"/>
  <c r="Y315" i="13"/>
  <c r="T313" i="13"/>
  <c r="U313" i="13"/>
  <c r="V314" i="13"/>
  <c r="Y314" i="13"/>
  <c r="T312" i="13"/>
  <c r="U312" i="13"/>
  <c r="V313" i="13"/>
  <c r="Y313" i="13"/>
  <c r="T311" i="13"/>
  <c r="U311" i="13"/>
  <c r="V312" i="13"/>
  <c r="Y312" i="13"/>
  <c r="T310" i="13"/>
  <c r="U310" i="13"/>
  <c r="V311" i="13"/>
  <c r="Y311" i="13"/>
  <c r="T309" i="13"/>
  <c r="U309" i="13"/>
  <c r="V310" i="13"/>
  <c r="Y310" i="13"/>
  <c r="T308" i="13"/>
  <c r="U308" i="13"/>
  <c r="V309" i="13"/>
  <c r="Y309" i="13"/>
  <c r="T307" i="13"/>
  <c r="U307" i="13"/>
  <c r="V308" i="13"/>
  <c r="Y308" i="13"/>
  <c r="T306" i="13"/>
  <c r="U306" i="13"/>
  <c r="V307" i="13"/>
  <c r="Y307" i="13"/>
  <c r="T305" i="13"/>
  <c r="U305" i="13"/>
  <c r="V306" i="13"/>
  <c r="Y306" i="13"/>
  <c r="T304" i="13"/>
  <c r="U304" i="13"/>
  <c r="V305" i="13"/>
  <c r="Y305" i="13"/>
  <c r="T303" i="13"/>
  <c r="U303" i="13"/>
  <c r="V304" i="13"/>
  <c r="Y304" i="13"/>
  <c r="T302" i="13"/>
  <c r="U302" i="13"/>
  <c r="V303" i="13"/>
  <c r="Y303" i="13"/>
  <c r="T301" i="13"/>
  <c r="U301" i="13"/>
  <c r="V302" i="13"/>
  <c r="Y302" i="13"/>
  <c r="T300" i="13"/>
  <c r="U300" i="13"/>
  <c r="V301" i="13"/>
  <c r="Y301" i="13"/>
  <c r="T299" i="13"/>
  <c r="U299" i="13"/>
  <c r="V300" i="13"/>
  <c r="Y300" i="13"/>
  <c r="T298" i="13"/>
  <c r="U298" i="13"/>
  <c r="V299" i="13"/>
  <c r="Y299" i="13"/>
  <c r="T297" i="13"/>
  <c r="U297" i="13"/>
  <c r="V298" i="13"/>
  <c r="Y298" i="13"/>
  <c r="T296" i="13"/>
  <c r="U296" i="13"/>
  <c r="V297" i="13"/>
  <c r="Y297" i="13"/>
  <c r="T295" i="13"/>
  <c r="U295" i="13"/>
  <c r="V296" i="13"/>
  <c r="Y296" i="13"/>
  <c r="T294" i="13"/>
  <c r="U294" i="13"/>
  <c r="V295" i="13"/>
  <c r="Y295" i="13"/>
  <c r="T293" i="13"/>
  <c r="U293" i="13"/>
  <c r="V294" i="13"/>
  <c r="Y294" i="13"/>
  <c r="T292" i="13"/>
  <c r="U292" i="13"/>
  <c r="V293" i="13"/>
  <c r="Y293" i="13"/>
  <c r="T291" i="13"/>
  <c r="U291" i="13"/>
  <c r="V292" i="13"/>
  <c r="Y292" i="13"/>
  <c r="T290" i="13"/>
  <c r="U290" i="13"/>
  <c r="V291" i="13"/>
  <c r="Y291" i="13"/>
  <c r="T289" i="13"/>
  <c r="U289" i="13"/>
  <c r="V290" i="13"/>
  <c r="Y290" i="13"/>
  <c r="T288" i="13"/>
  <c r="U288" i="13"/>
  <c r="V289" i="13"/>
  <c r="Y289" i="13"/>
  <c r="T287" i="13"/>
  <c r="U287" i="13"/>
  <c r="V288" i="13"/>
  <c r="Y288" i="13"/>
  <c r="T286" i="13"/>
  <c r="U286" i="13"/>
  <c r="V287" i="13"/>
  <c r="Y287" i="13"/>
  <c r="T285" i="13"/>
  <c r="U285" i="13"/>
  <c r="V286" i="13"/>
  <c r="Y286" i="13"/>
  <c r="T284" i="13"/>
  <c r="U284" i="13"/>
  <c r="V285" i="13"/>
  <c r="Y285" i="13"/>
  <c r="T283" i="13"/>
  <c r="U283" i="13"/>
  <c r="V284" i="13"/>
  <c r="Y284" i="13"/>
  <c r="C35" i="18"/>
  <c r="N37" i="13"/>
  <c r="N32" i="13"/>
  <c r="N29" i="13"/>
  <c r="N26" i="13"/>
  <c r="N22" i="13"/>
  <c r="O31" i="18"/>
  <c r="O43" i="18"/>
  <c r="L36" i="13"/>
  <c r="L19" i="13"/>
  <c r="L37" i="13"/>
  <c r="C1254" i="13"/>
  <c r="F45" i="13"/>
  <c r="V155" i="13"/>
  <c r="T156" i="13"/>
  <c r="U156" i="13"/>
  <c r="T155" i="13"/>
  <c r="U155" i="13"/>
  <c r="V156" i="13"/>
  <c r="T157" i="13"/>
  <c r="U157" i="13"/>
  <c r="V157" i="13"/>
  <c r="T158" i="13"/>
  <c r="U158" i="13"/>
  <c r="V158" i="13"/>
  <c r="T159" i="13"/>
  <c r="U159" i="13"/>
  <c r="V159" i="13"/>
  <c r="T160" i="13"/>
  <c r="U160" i="13"/>
  <c r="V160" i="13"/>
  <c r="T161" i="13"/>
  <c r="U161" i="13"/>
  <c r="V161" i="13"/>
  <c r="T162" i="13"/>
  <c r="U162" i="13"/>
  <c r="V162" i="13"/>
  <c r="T163" i="13"/>
  <c r="U163" i="13"/>
  <c r="V163" i="13"/>
  <c r="T164" i="13"/>
  <c r="U164" i="13"/>
  <c r="V164" i="13"/>
  <c r="T165" i="13"/>
  <c r="U165" i="13"/>
  <c r="V165" i="13"/>
  <c r="T166" i="13"/>
  <c r="U166" i="13"/>
  <c r="V166" i="13"/>
  <c r="T167" i="13"/>
  <c r="U167" i="13"/>
  <c r="V167" i="13"/>
  <c r="T168" i="13"/>
  <c r="U168" i="13"/>
  <c r="V168" i="13"/>
  <c r="T169" i="13"/>
  <c r="U169" i="13"/>
  <c r="V169" i="13"/>
  <c r="T170" i="13"/>
  <c r="U170" i="13"/>
  <c r="V170" i="13"/>
  <c r="T171" i="13"/>
  <c r="U171" i="13"/>
  <c r="V171" i="13"/>
  <c r="T172" i="13"/>
  <c r="U172" i="13"/>
  <c r="V172" i="13"/>
  <c r="T173" i="13"/>
  <c r="U173" i="13"/>
  <c r="V173" i="13"/>
  <c r="T174" i="13"/>
  <c r="U174" i="13"/>
  <c r="V174" i="13"/>
  <c r="T175" i="13"/>
  <c r="U175" i="13"/>
  <c r="V175" i="13"/>
  <c r="T176" i="13"/>
  <c r="U176" i="13"/>
  <c r="V176" i="13"/>
  <c r="T177" i="13"/>
  <c r="U177" i="13"/>
  <c r="V177" i="13"/>
  <c r="T178" i="13"/>
  <c r="U178" i="13"/>
  <c r="V178" i="13"/>
  <c r="T179" i="13"/>
  <c r="U179" i="13"/>
  <c r="V179" i="13"/>
  <c r="T180" i="13"/>
  <c r="U180" i="13"/>
  <c r="V180" i="13"/>
  <c r="T181" i="13"/>
  <c r="U181" i="13"/>
  <c r="V181" i="13"/>
  <c r="T182" i="13"/>
  <c r="U182" i="13"/>
  <c r="V182" i="13"/>
  <c r="T183" i="13"/>
  <c r="U183" i="13"/>
  <c r="V183" i="13"/>
  <c r="T184" i="13"/>
  <c r="U184" i="13"/>
  <c r="V184" i="13"/>
  <c r="T185" i="13"/>
  <c r="U185" i="13"/>
  <c r="V185" i="13"/>
  <c r="T186" i="13"/>
  <c r="U186" i="13"/>
  <c r="V186" i="13"/>
  <c r="T187" i="13"/>
  <c r="U187" i="13"/>
  <c r="V187" i="13"/>
  <c r="T188" i="13"/>
  <c r="U188" i="13"/>
  <c r="V188" i="13"/>
  <c r="T189" i="13"/>
  <c r="U189" i="13"/>
  <c r="V189" i="13"/>
  <c r="T190" i="13"/>
  <c r="U190" i="13"/>
  <c r="V190" i="13"/>
  <c r="T191" i="13"/>
  <c r="U191" i="13"/>
  <c r="V191" i="13"/>
  <c r="T192" i="13"/>
  <c r="U192" i="13"/>
  <c r="V192" i="13"/>
  <c r="T193" i="13"/>
  <c r="U193" i="13"/>
  <c r="V193" i="13"/>
  <c r="T194" i="13"/>
  <c r="U194" i="13"/>
  <c r="V194" i="13"/>
  <c r="T195" i="13"/>
  <c r="U195" i="13"/>
  <c r="V195" i="13"/>
  <c r="T196" i="13"/>
  <c r="U196" i="13"/>
  <c r="V196" i="13"/>
  <c r="T197" i="13"/>
  <c r="U197" i="13"/>
  <c r="V197" i="13"/>
  <c r="T198" i="13"/>
  <c r="U198" i="13"/>
  <c r="V198" i="13"/>
  <c r="T199" i="13"/>
  <c r="U199" i="13"/>
  <c r="V199" i="13"/>
  <c r="T200" i="13"/>
  <c r="U200" i="13"/>
  <c r="V200" i="13"/>
  <c r="T201" i="13"/>
  <c r="U201" i="13"/>
  <c r="V201" i="13"/>
  <c r="T202" i="13"/>
  <c r="U202" i="13"/>
  <c r="V202" i="13"/>
  <c r="T203" i="13"/>
  <c r="U203" i="13"/>
  <c r="V203" i="13"/>
  <c r="T204" i="13"/>
  <c r="U204" i="13"/>
  <c r="V204" i="13"/>
  <c r="T205" i="13"/>
  <c r="U205" i="13"/>
  <c r="V205" i="13"/>
  <c r="T206" i="13"/>
  <c r="U206" i="13"/>
  <c r="V206" i="13"/>
  <c r="T207" i="13"/>
  <c r="U207" i="13"/>
  <c r="V207" i="13"/>
  <c r="T208" i="13"/>
  <c r="U208" i="13"/>
  <c r="V208" i="13"/>
  <c r="T209" i="13"/>
  <c r="U209" i="13"/>
  <c r="V209" i="13"/>
  <c r="T210" i="13"/>
  <c r="U210" i="13"/>
  <c r="V210" i="13"/>
  <c r="T211" i="13"/>
  <c r="U211" i="13"/>
  <c r="V211" i="13"/>
  <c r="T212" i="13"/>
  <c r="U212" i="13"/>
  <c r="V212" i="13"/>
  <c r="T213" i="13"/>
  <c r="U213" i="13"/>
  <c r="V213" i="13"/>
  <c r="T214" i="13"/>
  <c r="U214" i="13"/>
  <c r="V214" i="13"/>
  <c r="T215" i="13"/>
  <c r="U215" i="13"/>
  <c r="V215" i="13"/>
  <c r="T216" i="13"/>
  <c r="U216" i="13"/>
  <c r="V216" i="13"/>
  <c r="T217" i="13"/>
  <c r="U217" i="13"/>
  <c r="V217" i="13"/>
  <c r="T218" i="13"/>
  <c r="U218" i="13"/>
  <c r="V218" i="13"/>
  <c r="T219" i="13"/>
  <c r="U219" i="13"/>
  <c r="V219" i="13"/>
  <c r="T220" i="13"/>
  <c r="U220" i="13"/>
  <c r="V220" i="13"/>
  <c r="T221" i="13"/>
  <c r="U221" i="13"/>
  <c r="V221" i="13"/>
  <c r="T222" i="13"/>
  <c r="U222" i="13"/>
  <c r="V222" i="13"/>
  <c r="T223" i="13"/>
  <c r="U223" i="13"/>
  <c r="V223" i="13"/>
  <c r="T224" i="13"/>
  <c r="U224" i="13"/>
  <c r="V224" i="13"/>
  <c r="T225" i="13"/>
  <c r="U225" i="13"/>
  <c r="V225" i="13"/>
  <c r="T226" i="13"/>
  <c r="U226" i="13"/>
  <c r="V226" i="13"/>
  <c r="T227" i="13"/>
  <c r="U227" i="13"/>
  <c r="V227" i="13"/>
  <c r="T228" i="13"/>
  <c r="U228" i="13"/>
  <c r="V228" i="13"/>
  <c r="T229" i="13"/>
  <c r="U229" i="13"/>
  <c r="V229" i="13"/>
  <c r="T230" i="13"/>
  <c r="U230" i="13"/>
  <c r="V230" i="13"/>
  <c r="T231" i="13"/>
  <c r="U231" i="13"/>
  <c r="V231" i="13"/>
  <c r="T232" i="13"/>
  <c r="U232" i="13"/>
  <c r="V232" i="13"/>
  <c r="T233" i="13"/>
  <c r="U233" i="13"/>
  <c r="V233" i="13"/>
  <c r="T234" i="13"/>
  <c r="U234" i="13"/>
  <c r="V234" i="13"/>
  <c r="T235" i="13"/>
  <c r="U235" i="13"/>
  <c r="V235" i="13"/>
  <c r="T236" i="13"/>
  <c r="U236" i="13"/>
  <c r="V236" i="13"/>
  <c r="T237" i="13"/>
  <c r="U237" i="13"/>
  <c r="V237" i="13"/>
  <c r="T238" i="13"/>
  <c r="U238" i="13"/>
  <c r="V238" i="13"/>
  <c r="T239" i="13"/>
  <c r="U239" i="13"/>
  <c r="V239" i="13"/>
  <c r="T240" i="13"/>
  <c r="U240" i="13"/>
  <c r="V240" i="13"/>
  <c r="T241" i="13"/>
  <c r="U241" i="13"/>
  <c r="V241" i="13"/>
  <c r="T242" i="13"/>
  <c r="U242" i="13"/>
  <c r="V242" i="13"/>
  <c r="T243" i="13"/>
  <c r="U243" i="13"/>
  <c r="V243" i="13"/>
  <c r="T244" i="13"/>
  <c r="U244" i="13"/>
  <c r="V244" i="13"/>
  <c r="T245" i="13"/>
  <c r="U245" i="13"/>
  <c r="V245" i="13"/>
  <c r="T246" i="13"/>
  <c r="U246" i="13"/>
  <c r="V246" i="13"/>
  <c r="T247" i="13"/>
  <c r="U247" i="13"/>
  <c r="V247" i="13"/>
  <c r="T248" i="13"/>
  <c r="U248" i="13"/>
  <c r="V248" i="13"/>
  <c r="T249" i="13"/>
  <c r="U249" i="13"/>
  <c r="V249" i="13"/>
  <c r="T250" i="13"/>
  <c r="U250" i="13"/>
  <c r="V250" i="13"/>
  <c r="T251" i="13"/>
  <c r="U251" i="13"/>
  <c r="V251" i="13"/>
  <c r="T252" i="13"/>
  <c r="U252" i="13"/>
  <c r="V252" i="13"/>
  <c r="T253" i="13"/>
  <c r="U253" i="13"/>
  <c r="V253" i="13"/>
  <c r="T254" i="13"/>
  <c r="U254" i="13"/>
  <c r="V254" i="13"/>
  <c r="T255" i="13"/>
  <c r="U255" i="13"/>
  <c r="V255" i="13"/>
  <c r="T256" i="13"/>
  <c r="U256" i="13"/>
  <c r="V256" i="13"/>
  <c r="T257" i="13"/>
  <c r="U257" i="13"/>
  <c r="V257" i="13"/>
  <c r="T258" i="13"/>
  <c r="U258" i="13"/>
  <c r="V258" i="13"/>
  <c r="T259" i="13"/>
  <c r="U259" i="13"/>
  <c r="V259" i="13"/>
  <c r="T260" i="13"/>
  <c r="U260" i="13"/>
  <c r="V260" i="13"/>
  <c r="T261" i="13"/>
  <c r="U261" i="13"/>
  <c r="V261" i="13"/>
  <c r="T262" i="13"/>
  <c r="U262" i="13"/>
  <c r="V262" i="13"/>
  <c r="T263" i="13"/>
  <c r="U263" i="13"/>
  <c r="V263" i="13"/>
  <c r="T264" i="13"/>
  <c r="U264" i="13"/>
  <c r="V264" i="13"/>
  <c r="T265" i="13"/>
  <c r="U265" i="13"/>
  <c r="V265" i="13"/>
  <c r="T266" i="13"/>
  <c r="U266" i="13"/>
  <c r="V266" i="13"/>
  <c r="T267" i="13"/>
  <c r="U267" i="13"/>
  <c r="V267" i="13"/>
  <c r="T268" i="13"/>
  <c r="U268" i="13"/>
  <c r="V268" i="13"/>
  <c r="T269" i="13"/>
  <c r="U269" i="13"/>
  <c r="V269" i="13"/>
  <c r="T270" i="13"/>
  <c r="U270" i="13"/>
  <c r="V270" i="13"/>
  <c r="T271" i="13"/>
  <c r="U271" i="13"/>
  <c r="V271" i="13"/>
  <c r="T272" i="13"/>
  <c r="U272" i="13"/>
  <c r="V272" i="13"/>
  <c r="T273" i="13"/>
  <c r="U273" i="13"/>
  <c r="V273" i="13"/>
  <c r="T274" i="13"/>
  <c r="U274" i="13"/>
  <c r="V274" i="13"/>
  <c r="T275" i="13"/>
  <c r="U275" i="13"/>
  <c r="V275" i="13"/>
  <c r="T276" i="13"/>
  <c r="U276" i="13"/>
  <c r="V276" i="13"/>
  <c r="T277" i="13"/>
  <c r="U277" i="13"/>
  <c r="V277" i="13"/>
  <c r="T278" i="13"/>
  <c r="U278" i="13"/>
  <c r="V278" i="13"/>
  <c r="T279" i="13"/>
  <c r="U279" i="13"/>
  <c r="V279" i="13"/>
  <c r="T280" i="13"/>
  <c r="U280" i="13"/>
  <c r="V280" i="13"/>
  <c r="T281" i="13"/>
  <c r="U281" i="13"/>
  <c r="V281" i="13"/>
  <c r="T282" i="13"/>
  <c r="U282" i="13"/>
  <c r="V282" i="13"/>
  <c r="V283" i="13"/>
  <c r="V45" i="13"/>
  <c r="L16" i="18"/>
  <c r="L39" i="18"/>
  <c r="L43" i="18"/>
  <c r="P45" i="13"/>
  <c r="N45" i="13"/>
  <c r="L45" i="13"/>
  <c r="J4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315" i="13"/>
  <c r="H316" i="13"/>
  <c r="H317" i="13"/>
  <c r="H318" i="13"/>
  <c r="H319" i="13"/>
  <c r="H320" i="13"/>
  <c r="H321" i="13"/>
  <c r="H322" i="13"/>
  <c r="H323" i="13"/>
  <c r="H324" i="13"/>
  <c r="H325" i="13"/>
  <c r="H326" i="13"/>
  <c r="H327" i="13"/>
  <c r="H328" i="13"/>
  <c r="H329" i="13"/>
  <c r="H330" i="13"/>
  <c r="H331" i="13"/>
  <c r="H332" i="13"/>
  <c r="H333" i="13"/>
  <c r="H334" i="13"/>
  <c r="H335" i="13"/>
  <c r="H336" i="13"/>
  <c r="H337" i="13"/>
  <c r="H338" i="13"/>
  <c r="H339" i="13"/>
  <c r="H340" i="13"/>
  <c r="H341" i="13"/>
  <c r="H342" i="13"/>
  <c r="H343" i="13"/>
  <c r="H344" i="13"/>
  <c r="H345" i="13"/>
  <c r="H346" i="13"/>
  <c r="H347" i="13"/>
  <c r="H348" i="13"/>
  <c r="H349" i="13"/>
  <c r="H350" i="13"/>
  <c r="H351" i="13"/>
  <c r="H352" i="13"/>
  <c r="H353" i="13"/>
  <c r="H354" i="13"/>
  <c r="H355" i="13"/>
  <c r="H356" i="13"/>
  <c r="H357" i="13"/>
  <c r="H358" i="13"/>
  <c r="H359" i="13"/>
  <c r="H360" i="13"/>
  <c r="H361" i="13"/>
  <c r="H362" i="13"/>
  <c r="H363" i="13"/>
  <c r="H364" i="13"/>
  <c r="H365" i="13"/>
  <c r="H366" i="13"/>
  <c r="H367" i="13"/>
  <c r="H368" i="13"/>
  <c r="H369" i="13"/>
  <c r="H370" i="13"/>
  <c r="H371" i="13"/>
  <c r="H372" i="13"/>
  <c r="H373" i="13"/>
  <c r="H374" i="13"/>
  <c r="H375" i="13"/>
  <c r="H376" i="13"/>
  <c r="H377" i="13"/>
  <c r="H378" i="13"/>
  <c r="H379" i="13"/>
  <c r="H380" i="13"/>
  <c r="H381" i="13"/>
  <c r="H382" i="13"/>
  <c r="H383" i="13"/>
  <c r="H384" i="13"/>
  <c r="H385" i="13"/>
  <c r="H386" i="13"/>
  <c r="H387" i="13"/>
  <c r="H388" i="13"/>
  <c r="H389" i="13"/>
  <c r="H390" i="13"/>
  <c r="H391" i="13"/>
  <c r="H392" i="13"/>
  <c r="H393" i="13"/>
  <c r="H394" i="13"/>
  <c r="H395" i="13"/>
  <c r="H396" i="13"/>
  <c r="H397" i="13"/>
  <c r="H398" i="13"/>
  <c r="H399" i="13"/>
  <c r="H400" i="13"/>
  <c r="H401" i="13"/>
  <c r="H402" i="13"/>
  <c r="H403" i="13"/>
  <c r="H404" i="13"/>
  <c r="H405" i="13"/>
  <c r="H406" i="13"/>
  <c r="H407" i="13"/>
  <c r="H408" i="13"/>
  <c r="H409" i="13"/>
  <c r="H410" i="13"/>
  <c r="H411" i="13"/>
  <c r="H412" i="13"/>
  <c r="H413" i="13"/>
  <c r="H414" i="13"/>
  <c r="H415" i="13"/>
  <c r="H416" i="13"/>
  <c r="H417" i="13"/>
  <c r="H418" i="13"/>
  <c r="H419" i="13"/>
  <c r="H420" i="13"/>
  <c r="H421" i="13"/>
  <c r="H422" i="13"/>
  <c r="H423" i="13"/>
  <c r="H424" i="13"/>
  <c r="H425" i="13"/>
  <c r="H426" i="13"/>
  <c r="H427" i="13"/>
  <c r="H428" i="13"/>
  <c r="H429" i="13"/>
  <c r="H430" i="13"/>
  <c r="H431" i="13"/>
  <c r="H432" i="13"/>
  <c r="H433" i="13"/>
  <c r="H434" i="13"/>
  <c r="H435" i="13"/>
  <c r="H436" i="13"/>
  <c r="H437" i="13"/>
  <c r="H438" i="13"/>
  <c r="H439" i="13"/>
  <c r="H440" i="13"/>
  <c r="H441" i="13"/>
  <c r="H442" i="13"/>
  <c r="H443" i="13"/>
  <c r="H444" i="13"/>
  <c r="H445" i="13"/>
  <c r="H446" i="13"/>
  <c r="H447" i="13"/>
  <c r="H448" i="13"/>
  <c r="H449" i="13"/>
  <c r="H450" i="13"/>
  <c r="H451" i="13"/>
  <c r="H452" i="13"/>
  <c r="H453" i="13"/>
  <c r="H454" i="13"/>
  <c r="H455" i="13"/>
  <c r="H456" i="13"/>
  <c r="H457" i="13"/>
  <c r="H458" i="13"/>
  <c r="H459" i="13"/>
  <c r="H460" i="13"/>
  <c r="H461" i="13"/>
  <c r="H462" i="13"/>
  <c r="H463" i="13"/>
  <c r="H464" i="13"/>
  <c r="H465" i="13"/>
  <c r="H466" i="13"/>
  <c r="H467" i="13"/>
  <c r="H468" i="13"/>
  <c r="H469" i="13"/>
  <c r="H470" i="13"/>
  <c r="H471" i="13"/>
  <c r="H472" i="13"/>
  <c r="H473" i="13"/>
  <c r="H474" i="13"/>
  <c r="H475" i="13"/>
  <c r="H476" i="13"/>
  <c r="H477" i="13"/>
  <c r="H478" i="13"/>
  <c r="H479" i="13"/>
  <c r="H480" i="13"/>
  <c r="H481" i="13"/>
  <c r="H482" i="13"/>
  <c r="H483" i="13"/>
  <c r="H484" i="13"/>
  <c r="H485" i="13"/>
  <c r="H486" i="13"/>
  <c r="H487" i="13"/>
  <c r="H488" i="13"/>
  <c r="H489" i="13"/>
  <c r="H490" i="13"/>
  <c r="H491" i="13"/>
  <c r="H492" i="13"/>
  <c r="H493" i="13"/>
  <c r="H494" i="13"/>
  <c r="H495" i="13"/>
  <c r="H496" i="13"/>
  <c r="H497" i="13"/>
  <c r="H498" i="13"/>
  <c r="H499" i="13"/>
  <c r="H500" i="13"/>
  <c r="H501" i="13"/>
  <c r="H502" i="13"/>
  <c r="H503" i="13"/>
  <c r="H504" i="13"/>
  <c r="H505" i="13"/>
  <c r="H506" i="13"/>
  <c r="H507" i="13"/>
  <c r="H508" i="13"/>
  <c r="H509" i="13"/>
  <c r="H510" i="13"/>
  <c r="H511" i="13"/>
  <c r="H512" i="13"/>
  <c r="H513" i="13"/>
  <c r="H514" i="13"/>
  <c r="H515" i="13"/>
  <c r="H516" i="13"/>
  <c r="H517" i="13"/>
  <c r="H518" i="13"/>
  <c r="H519" i="13"/>
  <c r="H520" i="13"/>
  <c r="H521" i="13"/>
  <c r="H522" i="13"/>
  <c r="H523" i="13"/>
  <c r="H524" i="13"/>
  <c r="H525" i="13"/>
  <c r="H526" i="13"/>
  <c r="H527" i="13"/>
  <c r="H528" i="13"/>
  <c r="H529" i="13"/>
  <c r="H530" i="13"/>
  <c r="H531" i="13"/>
  <c r="H532" i="13"/>
  <c r="H533" i="13"/>
  <c r="H534" i="13"/>
  <c r="H535" i="13"/>
  <c r="H536" i="13"/>
  <c r="H537" i="13"/>
  <c r="H538" i="13"/>
  <c r="H539" i="13"/>
  <c r="H540" i="13"/>
  <c r="H541" i="13"/>
  <c r="H542" i="13"/>
  <c r="H543" i="13"/>
  <c r="H544" i="13"/>
  <c r="H545" i="13"/>
  <c r="H546" i="13"/>
  <c r="H547" i="13"/>
  <c r="H548" i="13"/>
  <c r="H549" i="13"/>
  <c r="H550" i="13"/>
  <c r="H551" i="13"/>
  <c r="H552" i="13"/>
  <c r="H553" i="13"/>
  <c r="H554" i="13"/>
  <c r="H555" i="13"/>
  <c r="H556" i="13"/>
  <c r="H557" i="13"/>
  <c r="H558" i="13"/>
  <c r="H559" i="13"/>
  <c r="H560" i="13"/>
  <c r="H561" i="13"/>
  <c r="H562" i="13"/>
  <c r="H563" i="13"/>
  <c r="H564" i="13"/>
  <c r="H565" i="13"/>
  <c r="H566" i="13"/>
  <c r="H567" i="13"/>
  <c r="H568" i="13"/>
  <c r="H569" i="13"/>
  <c r="H570" i="13"/>
  <c r="H571" i="13"/>
  <c r="H572" i="13"/>
  <c r="H573" i="13"/>
  <c r="H574" i="13"/>
  <c r="H575" i="13"/>
  <c r="H576" i="13"/>
  <c r="H577" i="13"/>
  <c r="H578" i="13"/>
  <c r="H579" i="13"/>
  <c r="H580" i="13"/>
  <c r="H581" i="13"/>
  <c r="H582" i="13"/>
  <c r="H583" i="13"/>
  <c r="H584" i="13"/>
  <c r="H585" i="13"/>
  <c r="H586" i="13"/>
  <c r="H587" i="13"/>
  <c r="H588" i="13"/>
  <c r="H589" i="13"/>
  <c r="H590" i="13"/>
  <c r="H591" i="13"/>
  <c r="H592" i="13"/>
  <c r="H593" i="13"/>
  <c r="H594" i="13"/>
  <c r="H595" i="13"/>
  <c r="H596" i="13"/>
  <c r="H597" i="13"/>
  <c r="H598" i="13"/>
  <c r="H599" i="13"/>
  <c r="H600" i="13"/>
  <c r="H601" i="13"/>
  <c r="H602" i="13"/>
  <c r="H603" i="13"/>
  <c r="H604" i="13"/>
  <c r="H605" i="13"/>
  <c r="H606" i="13"/>
  <c r="H607" i="13"/>
  <c r="H608" i="13"/>
  <c r="H609" i="13"/>
  <c r="H610" i="13"/>
  <c r="H611" i="13"/>
  <c r="H612" i="13"/>
  <c r="H613" i="13"/>
  <c r="H614" i="13"/>
  <c r="H615" i="13"/>
  <c r="H616" i="13"/>
  <c r="H617" i="13"/>
  <c r="H618" i="13"/>
  <c r="H619" i="13"/>
  <c r="H620" i="13"/>
  <c r="H621" i="13"/>
  <c r="H622" i="13"/>
  <c r="H623" i="13"/>
  <c r="H624" i="13"/>
  <c r="H625" i="13"/>
  <c r="H626" i="13"/>
  <c r="H627" i="13"/>
  <c r="H628" i="13"/>
  <c r="H629" i="13"/>
  <c r="H630" i="13"/>
  <c r="H631" i="13"/>
  <c r="H632" i="13"/>
  <c r="H633" i="13"/>
  <c r="H634" i="13"/>
  <c r="H635" i="13"/>
  <c r="H636" i="13"/>
  <c r="H637" i="13"/>
  <c r="H638" i="13"/>
  <c r="H639" i="13"/>
  <c r="H640" i="13"/>
  <c r="H641" i="13"/>
  <c r="H642" i="13"/>
  <c r="H643" i="13"/>
  <c r="H644" i="13"/>
  <c r="H645" i="13"/>
  <c r="H646" i="13"/>
  <c r="H647" i="13"/>
  <c r="H648" i="13"/>
  <c r="H649" i="13"/>
  <c r="H650" i="13"/>
  <c r="H651" i="13"/>
  <c r="H652" i="13"/>
  <c r="H653" i="13"/>
  <c r="H654" i="13"/>
  <c r="H655" i="13"/>
  <c r="H656" i="13"/>
  <c r="H657" i="13"/>
  <c r="H658" i="13"/>
  <c r="H659" i="13"/>
  <c r="H660" i="13"/>
  <c r="H661" i="13"/>
  <c r="H662" i="13"/>
  <c r="H663" i="13"/>
  <c r="H664" i="13"/>
  <c r="H665" i="13"/>
  <c r="H666" i="13"/>
  <c r="H667" i="13"/>
  <c r="H668" i="13"/>
  <c r="H669" i="13"/>
  <c r="H670" i="13"/>
  <c r="H671" i="13"/>
  <c r="H672" i="13"/>
  <c r="H673" i="13"/>
  <c r="H674" i="13"/>
  <c r="H675" i="13"/>
  <c r="H676" i="13"/>
  <c r="H677" i="13"/>
  <c r="H678" i="13"/>
  <c r="H679" i="13"/>
  <c r="H680" i="13"/>
  <c r="H681" i="13"/>
  <c r="H682" i="13"/>
  <c r="H683" i="13"/>
  <c r="H684" i="13"/>
  <c r="H685" i="13"/>
  <c r="H686" i="13"/>
  <c r="H687" i="13"/>
  <c r="H688" i="13"/>
  <c r="H689" i="13"/>
  <c r="H690" i="13"/>
  <c r="H691" i="13"/>
  <c r="H692" i="13"/>
  <c r="H693" i="13"/>
  <c r="H694" i="13"/>
  <c r="H695" i="13"/>
  <c r="H696" i="13"/>
  <c r="H697" i="13"/>
  <c r="H698" i="13"/>
  <c r="H699" i="13"/>
  <c r="H700" i="13"/>
  <c r="H701" i="13"/>
  <c r="H702" i="13"/>
  <c r="H703" i="13"/>
  <c r="H704" i="13"/>
  <c r="H705" i="13"/>
  <c r="H706" i="13"/>
  <c r="H707" i="13"/>
  <c r="H708" i="13"/>
  <c r="H709" i="13"/>
  <c r="H710" i="13"/>
  <c r="H711" i="13"/>
  <c r="H712" i="13"/>
  <c r="H713" i="13"/>
  <c r="H714" i="13"/>
  <c r="H715" i="13"/>
  <c r="H716" i="13"/>
  <c r="H717" i="13"/>
  <c r="H718" i="13"/>
  <c r="H719" i="13"/>
  <c r="H720" i="13"/>
  <c r="H721" i="13"/>
  <c r="H722" i="13"/>
  <c r="H723" i="13"/>
  <c r="H724" i="13"/>
  <c r="H725" i="13"/>
  <c r="H726" i="13"/>
  <c r="H727" i="13"/>
  <c r="H728" i="13"/>
  <c r="H729" i="13"/>
  <c r="H730" i="13"/>
  <c r="H731" i="13"/>
  <c r="H732" i="13"/>
  <c r="H733" i="13"/>
  <c r="H734" i="13"/>
  <c r="H735" i="13"/>
  <c r="H736" i="13"/>
  <c r="H737" i="13"/>
  <c r="H738" i="13"/>
  <c r="H739" i="13"/>
  <c r="H740" i="13"/>
  <c r="H741" i="13"/>
  <c r="H742" i="13"/>
  <c r="H743" i="13"/>
  <c r="H744" i="13"/>
  <c r="H745" i="13"/>
  <c r="H746" i="13"/>
  <c r="H747" i="13"/>
  <c r="H748" i="13"/>
  <c r="H749" i="13"/>
  <c r="H750" i="13"/>
  <c r="H751" i="13"/>
  <c r="H752" i="13"/>
  <c r="H753" i="13"/>
  <c r="H754" i="13"/>
  <c r="H755" i="13"/>
  <c r="H756" i="13"/>
  <c r="H757" i="13"/>
  <c r="H758" i="13"/>
  <c r="H759" i="13"/>
  <c r="H760" i="13"/>
  <c r="H761" i="13"/>
  <c r="H762" i="13"/>
  <c r="H763" i="13"/>
  <c r="H764" i="13"/>
  <c r="H765" i="13"/>
  <c r="H766" i="13"/>
  <c r="H767" i="13"/>
  <c r="H768" i="13"/>
  <c r="H769" i="13"/>
  <c r="H770" i="13"/>
  <c r="H771" i="13"/>
  <c r="H772" i="13"/>
  <c r="H773" i="13"/>
  <c r="H774" i="13"/>
  <c r="H775" i="13"/>
  <c r="H776" i="13"/>
  <c r="H777" i="13"/>
  <c r="H778" i="13"/>
  <c r="H779" i="13"/>
  <c r="H780" i="13"/>
  <c r="H781" i="13"/>
  <c r="H782" i="13"/>
  <c r="H783" i="13"/>
  <c r="H784" i="13"/>
  <c r="H785" i="13"/>
  <c r="H786" i="13"/>
  <c r="H787" i="13"/>
  <c r="H788" i="13"/>
  <c r="H789" i="13"/>
  <c r="H790" i="13"/>
  <c r="H791" i="13"/>
  <c r="H792" i="13"/>
  <c r="H793" i="13"/>
  <c r="H794" i="13"/>
  <c r="H795" i="13"/>
  <c r="H796" i="13"/>
  <c r="H797" i="13"/>
  <c r="H798" i="13"/>
  <c r="H799" i="13"/>
  <c r="H800" i="13"/>
  <c r="H801" i="13"/>
  <c r="H802" i="13"/>
  <c r="H803" i="13"/>
  <c r="H804" i="13"/>
  <c r="H805" i="13"/>
  <c r="H806" i="13"/>
  <c r="H807" i="13"/>
  <c r="H808" i="13"/>
  <c r="H809" i="13"/>
  <c r="H810" i="13"/>
  <c r="H811" i="13"/>
  <c r="H812" i="13"/>
  <c r="H813" i="13"/>
  <c r="H814" i="13"/>
  <c r="H815" i="13"/>
  <c r="H816" i="13"/>
  <c r="H817" i="13"/>
  <c r="H818" i="13"/>
  <c r="H819" i="13"/>
  <c r="H820" i="13"/>
  <c r="H821" i="13"/>
  <c r="H822" i="13"/>
  <c r="H823" i="13"/>
  <c r="H824" i="13"/>
  <c r="H825" i="13"/>
  <c r="H826" i="13"/>
  <c r="H827" i="13"/>
  <c r="H828" i="13"/>
  <c r="H829" i="13"/>
  <c r="H830" i="13"/>
  <c r="H831" i="13"/>
  <c r="H832" i="13"/>
  <c r="H833" i="13"/>
  <c r="H834" i="13"/>
  <c r="H835" i="13"/>
  <c r="H836" i="13"/>
  <c r="H837" i="13"/>
  <c r="H838" i="13"/>
  <c r="H839" i="13"/>
  <c r="H840" i="13"/>
  <c r="H841" i="13"/>
  <c r="H842" i="13"/>
  <c r="H843" i="13"/>
  <c r="H844" i="13"/>
  <c r="H845" i="13"/>
  <c r="H846" i="13"/>
  <c r="H847" i="13"/>
  <c r="H848" i="13"/>
  <c r="H849" i="13"/>
  <c r="H850" i="13"/>
  <c r="H851" i="13"/>
  <c r="H852" i="13"/>
  <c r="H853" i="13"/>
  <c r="H854" i="13"/>
  <c r="H855" i="13"/>
  <c r="H856" i="13"/>
  <c r="H857" i="13"/>
  <c r="H858" i="13"/>
  <c r="H859" i="13"/>
  <c r="H860" i="13"/>
  <c r="H861" i="13"/>
  <c r="H862" i="13"/>
  <c r="H863" i="13"/>
  <c r="H864" i="13"/>
  <c r="H865" i="13"/>
  <c r="H866" i="13"/>
  <c r="H867" i="13"/>
  <c r="H868" i="13"/>
  <c r="H869" i="13"/>
  <c r="H870" i="13"/>
  <c r="H871" i="13"/>
  <c r="H872" i="13"/>
  <c r="H873" i="13"/>
  <c r="H874" i="13"/>
  <c r="H875" i="13"/>
  <c r="H876" i="13"/>
  <c r="H877" i="13"/>
  <c r="H878" i="13"/>
  <c r="H879" i="13"/>
  <c r="H880" i="13"/>
  <c r="H881" i="13"/>
  <c r="H882" i="13"/>
  <c r="H883" i="13"/>
  <c r="H884" i="13"/>
  <c r="H885" i="13"/>
  <c r="H886" i="13"/>
  <c r="H887" i="13"/>
  <c r="H888" i="13"/>
  <c r="H889" i="13"/>
  <c r="H890" i="13"/>
  <c r="H891" i="13"/>
  <c r="H892" i="13"/>
  <c r="H893" i="13"/>
  <c r="H894" i="13"/>
  <c r="H895" i="13"/>
  <c r="H896" i="13"/>
  <c r="H897" i="13"/>
  <c r="H898" i="13"/>
  <c r="H899" i="13"/>
  <c r="H900" i="13"/>
  <c r="H901" i="13"/>
  <c r="H902" i="13"/>
  <c r="H903" i="13"/>
  <c r="H904" i="13"/>
  <c r="H905" i="13"/>
  <c r="H906" i="13"/>
  <c r="H907" i="13"/>
  <c r="H908" i="13"/>
  <c r="H909" i="13"/>
  <c r="H910" i="13"/>
  <c r="H911" i="13"/>
  <c r="H912" i="13"/>
  <c r="H913" i="13"/>
  <c r="H914" i="13"/>
  <c r="H915" i="13"/>
  <c r="H916" i="13"/>
  <c r="H917" i="13"/>
  <c r="H918" i="13"/>
  <c r="H919" i="13"/>
  <c r="H920" i="13"/>
  <c r="H921" i="13"/>
  <c r="H922" i="13"/>
  <c r="H923" i="13"/>
  <c r="H924" i="13"/>
  <c r="H925" i="13"/>
  <c r="H926" i="13"/>
  <c r="H927" i="13"/>
  <c r="H928" i="13"/>
  <c r="H929" i="13"/>
  <c r="H930" i="13"/>
  <c r="H931" i="13"/>
  <c r="H932" i="13"/>
  <c r="H933" i="13"/>
  <c r="H934" i="13"/>
  <c r="H935" i="13"/>
  <c r="H936" i="13"/>
  <c r="H937" i="13"/>
  <c r="H938" i="13"/>
  <c r="H939" i="13"/>
  <c r="H940" i="13"/>
  <c r="H941" i="13"/>
  <c r="H942" i="13"/>
  <c r="H943" i="13"/>
  <c r="H944" i="13"/>
  <c r="H945" i="13"/>
  <c r="H946" i="13"/>
  <c r="H947" i="13"/>
  <c r="H948" i="13"/>
  <c r="H949" i="13"/>
  <c r="H950" i="13"/>
  <c r="H951" i="13"/>
  <c r="H952" i="13"/>
  <c r="H953" i="13"/>
  <c r="H954" i="13"/>
  <c r="H955" i="13"/>
  <c r="H956" i="13"/>
  <c r="H957" i="13"/>
  <c r="H958" i="13"/>
  <c r="H959" i="13"/>
  <c r="H960" i="13"/>
  <c r="H961" i="13"/>
  <c r="H962" i="13"/>
  <c r="H963" i="13"/>
  <c r="H964" i="13"/>
  <c r="H965" i="13"/>
  <c r="H966" i="13"/>
  <c r="H967" i="13"/>
  <c r="H968" i="13"/>
  <c r="H969" i="13"/>
  <c r="H970" i="13"/>
  <c r="H971" i="13"/>
  <c r="H972" i="13"/>
  <c r="H973" i="13"/>
  <c r="H974" i="13"/>
  <c r="H975" i="13"/>
  <c r="H976" i="13"/>
  <c r="H977" i="13"/>
  <c r="H978" i="13"/>
  <c r="H979" i="13"/>
  <c r="H980" i="13"/>
  <c r="H981" i="13"/>
  <c r="H982" i="13"/>
  <c r="H983" i="13"/>
  <c r="H984" i="13"/>
  <c r="H985" i="13"/>
  <c r="H986" i="13"/>
  <c r="H987" i="13"/>
  <c r="H988" i="13"/>
  <c r="H989" i="13"/>
  <c r="H990" i="13"/>
  <c r="H991" i="13"/>
  <c r="H992" i="13"/>
  <c r="H993" i="13"/>
  <c r="H994" i="13"/>
  <c r="H995" i="13"/>
  <c r="H996" i="13"/>
  <c r="H997" i="13"/>
  <c r="H998" i="13"/>
  <c r="H999" i="13"/>
  <c r="H1000" i="13"/>
  <c r="H1001" i="13"/>
  <c r="H1002" i="13"/>
  <c r="H1003" i="13"/>
  <c r="H1004" i="13"/>
  <c r="H1005" i="13"/>
  <c r="H1006" i="13"/>
  <c r="H1007" i="13"/>
  <c r="H1008" i="13"/>
  <c r="H1009" i="13"/>
  <c r="H1010" i="13"/>
  <c r="H1011" i="13"/>
  <c r="H1012" i="13"/>
  <c r="H1013" i="13"/>
  <c r="H1014" i="13"/>
  <c r="H1015" i="13"/>
  <c r="H1016" i="13"/>
  <c r="H1017" i="13"/>
  <c r="H1018" i="13"/>
  <c r="H1019" i="13"/>
  <c r="H1020" i="13"/>
  <c r="H1021" i="13"/>
  <c r="H1022" i="13"/>
  <c r="H1023" i="13"/>
  <c r="H1024" i="13"/>
  <c r="H1025" i="13"/>
  <c r="H1026" i="13"/>
  <c r="H1027" i="13"/>
  <c r="H1028" i="13"/>
  <c r="H1029" i="13"/>
  <c r="H1030" i="13"/>
  <c r="H1031" i="13"/>
  <c r="H1032" i="13"/>
  <c r="H1033" i="13"/>
  <c r="H1034" i="13"/>
  <c r="H1035" i="13"/>
  <c r="H1036" i="13"/>
  <c r="H1037" i="13"/>
  <c r="H1038" i="13"/>
  <c r="H1039" i="13"/>
  <c r="H1040" i="13"/>
  <c r="H1041" i="13"/>
  <c r="H1042" i="13"/>
  <c r="H1043" i="13"/>
  <c r="H1044" i="13"/>
  <c r="H1045" i="13"/>
  <c r="H1046" i="13"/>
  <c r="H1047" i="13"/>
  <c r="H1048" i="13"/>
  <c r="H1049" i="13"/>
  <c r="H1050" i="13"/>
  <c r="H1051" i="13"/>
  <c r="H1052" i="13"/>
  <c r="H1053" i="13"/>
  <c r="H1054" i="13"/>
  <c r="H1055" i="13"/>
  <c r="H1056" i="13"/>
  <c r="H1057" i="13"/>
  <c r="H1058" i="13"/>
  <c r="H1059" i="13"/>
  <c r="H1060" i="13"/>
  <c r="H1061" i="13"/>
  <c r="H1062" i="13"/>
  <c r="H1063" i="13"/>
  <c r="H1064" i="13"/>
  <c r="H1065" i="13"/>
  <c r="H1066" i="13"/>
  <c r="H1067" i="13"/>
  <c r="H1068" i="13"/>
  <c r="H1069" i="13"/>
  <c r="H1070" i="13"/>
  <c r="H1071" i="13"/>
  <c r="H1072" i="13"/>
  <c r="H1073" i="13"/>
  <c r="H1074" i="13"/>
  <c r="H1075" i="13"/>
  <c r="H1076" i="13"/>
  <c r="H1077" i="13"/>
  <c r="H1078" i="13"/>
  <c r="H1079" i="13"/>
  <c r="H1080" i="13"/>
  <c r="H1081" i="13"/>
  <c r="H1082" i="13"/>
  <c r="H1083" i="13"/>
  <c r="H1084" i="13"/>
  <c r="H1085" i="13"/>
  <c r="H1086" i="13"/>
  <c r="H1087" i="13"/>
  <c r="H1088" i="13"/>
  <c r="H1089" i="13"/>
  <c r="H1090" i="13"/>
  <c r="H1091" i="13"/>
  <c r="H1092" i="13"/>
  <c r="H1093" i="13"/>
  <c r="H1094" i="13"/>
  <c r="H1095" i="13"/>
  <c r="H1096" i="13"/>
  <c r="H1097" i="13"/>
  <c r="H1098" i="13"/>
  <c r="H1099" i="13"/>
  <c r="H1100" i="13"/>
  <c r="H1101" i="13"/>
  <c r="H1102" i="13"/>
  <c r="H1103" i="13"/>
  <c r="H1104" i="13"/>
  <c r="H1105" i="13"/>
  <c r="H1106" i="13"/>
  <c r="H1107" i="13"/>
  <c r="H1108" i="13"/>
  <c r="H1109" i="13"/>
  <c r="H1110" i="13"/>
  <c r="H1111" i="13"/>
  <c r="H1112" i="13"/>
  <c r="H1113" i="13"/>
  <c r="H1114" i="13"/>
  <c r="H1115" i="13"/>
  <c r="H1116" i="13"/>
  <c r="H1117" i="13"/>
  <c r="H1118" i="13"/>
  <c r="H1119" i="13"/>
  <c r="H1120" i="13"/>
  <c r="H1121" i="13"/>
  <c r="H1122" i="13"/>
  <c r="H1123" i="13"/>
  <c r="H1124" i="13"/>
  <c r="H1125" i="13"/>
  <c r="H1126" i="13"/>
  <c r="H1127" i="13"/>
  <c r="H1128" i="13"/>
  <c r="H1129" i="13"/>
  <c r="H1130" i="13"/>
  <c r="H1131" i="13"/>
  <c r="H1132" i="13"/>
  <c r="H1133" i="13"/>
  <c r="H1134" i="13"/>
  <c r="H1135" i="13"/>
  <c r="H1136" i="13"/>
  <c r="H1137" i="13"/>
  <c r="H1138" i="13"/>
  <c r="H1139" i="13"/>
  <c r="H1140" i="13"/>
  <c r="H1141" i="13"/>
  <c r="H1142" i="13"/>
  <c r="H1143" i="13"/>
  <c r="H1144" i="13"/>
  <c r="H1145" i="13"/>
  <c r="H1146" i="13"/>
  <c r="H1147" i="13"/>
  <c r="H1148" i="13"/>
  <c r="H1149" i="13"/>
  <c r="H1150" i="13"/>
  <c r="H1151" i="13"/>
  <c r="H1152" i="13"/>
  <c r="H1153" i="13"/>
  <c r="H1154" i="13"/>
  <c r="H1155" i="13"/>
  <c r="H1156" i="13"/>
  <c r="H1157" i="13"/>
  <c r="H1158" i="13"/>
  <c r="H1159" i="13"/>
  <c r="H1160" i="13"/>
  <c r="H1161" i="13"/>
  <c r="H1162" i="13"/>
  <c r="H1163" i="13"/>
  <c r="H1164" i="13"/>
  <c r="H1165" i="13"/>
  <c r="H1166" i="13"/>
  <c r="H1167" i="13"/>
  <c r="H1168" i="13"/>
  <c r="H1169" i="13"/>
  <c r="H1170" i="13"/>
  <c r="H1171" i="13"/>
  <c r="H1172" i="13"/>
  <c r="H1173" i="13"/>
  <c r="H1174" i="13"/>
  <c r="H1175" i="13"/>
  <c r="H1176" i="13"/>
  <c r="H1177" i="13"/>
  <c r="H1178" i="13"/>
  <c r="H1179" i="13"/>
  <c r="H1180" i="13"/>
  <c r="H1181" i="13"/>
  <c r="H1182" i="13"/>
  <c r="H1183" i="13"/>
  <c r="H1184" i="13"/>
  <c r="H1185" i="13"/>
  <c r="H1186" i="13"/>
  <c r="H1187" i="13"/>
  <c r="H1188" i="13"/>
  <c r="H1189" i="13"/>
  <c r="H1190" i="13"/>
  <c r="H1191" i="13"/>
  <c r="H1192" i="13"/>
  <c r="H1193" i="13"/>
  <c r="H1194" i="13"/>
  <c r="H1195" i="13"/>
  <c r="H1196" i="13"/>
  <c r="H1197" i="13"/>
  <c r="H1198" i="13"/>
  <c r="H1199" i="13"/>
  <c r="H1200" i="13"/>
  <c r="H1201" i="13"/>
  <c r="H1202" i="13"/>
  <c r="H1203" i="13"/>
  <c r="H1204" i="13"/>
  <c r="H1205" i="13"/>
  <c r="H1206" i="13"/>
  <c r="H1207" i="13"/>
  <c r="H1208" i="13"/>
  <c r="H1209" i="13"/>
  <c r="H1210" i="13"/>
  <c r="H1211" i="13"/>
  <c r="H1212" i="13"/>
  <c r="H1213" i="13"/>
  <c r="H1214" i="13"/>
  <c r="H1215" i="13"/>
  <c r="H1216" i="13"/>
  <c r="H1217" i="13"/>
  <c r="H1218" i="13"/>
  <c r="H1219" i="13"/>
  <c r="H1220" i="13"/>
  <c r="H1221" i="13"/>
  <c r="H1222" i="13"/>
  <c r="H1223" i="13"/>
  <c r="H1224" i="13"/>
  <c r="H1225" i="13"/>
  <c r="H1226" i="13"/>
  <c r="H1227" i="13"/>
  <c r="H1228" i="13"/>
  <c r="H1229" i="13"/>
  <c r="H1230" i="13"/>
  <c r="H1231" i="13"/>
  <c r="H1232" i="13"/>
  <c r="H1233" i="13"/>
  <c r="H1234" i="13"/>
  <c r="H1235" i="13"/>
  <c r="H1236" i="13"/>
  <c r="H1237" i="13"/>
  <c r="H1238" i="13"/>
  <c r="H1239" i="13"/>
  <c r="H1240" i="13"/>
  <c r="H1241" i="13"/>
  <c r="H1242" i="13"/>
  <c r="H1243" i="13"/>
  <c r="H1244" i="13"/>
  <c r="H1245" i="13"/>
  <c r="H1246" i="13"/>
  <c r="H1247" i="13"/>
  <c r="H1248" i="13"/>
  <c r="H1249" i="13"/>
  <c r="H1250" i="13"/>
  <c r="H1251" i="13"/>
  <c r="H1252" i="13"/>
  <c r="H1253" i="13"/>
  <c r="H1254" i="13"/>
  <c r="H45" i="13"/>
  <c r="N17" i="13"/>
  <c r="C108" i="17"/>
  <c r="O37" i="18"/>
  <c r="C101" i="17"/>
  <c r="C92" i="17"/>
  <c r="C87" i="17"/>
  <c r="C84" i="17"/>
  <c r="D77" i="17"/>
  <c r="D82" i="17"/>
  <c r="D76" i="17"/>
  <c r="D81" i="17"/>
  <c r="D75" i="17"/>
  <c r="N21" i="13"/>
  <c r="N27" i="13"/>
  <c r="N24" i="13"/>
  <c r="N23" i="13"/>
  <c r="N18" i="13"/>
  <c r="N16" i="13"/>
  <c r="O25" i="18"/>
  <c r="C40" i="18"/>
  <c r="C27" i="18"/>
  <c r="C39" i="18"/>
  <c r="L31" i="18"/>
  <c r="X163" i="13"/>
  <c r="Z163" i="13"/>
  <c r="X164" i="13"/>
  <c r="X158" i="13"/>
  <c r="Z158" i="13"/>
  <c r="X159" i="13"/>
  <c r="Z159" i="13"/>
  <c r="X155" i="13"/>
  <c r="X1036" i="13"/>
  <c r="X1235" i="13"/>
  <c r="X175" i="13"/>
  <c r="Z175" i="13"/>
  <c r="X552" i="13"/>
  <c r="X784" i="13"/>
  <c r="X247" i="13"/>
  <c r="X1144" i="13"/>
  <c r="X536" i="13"/>
  <c r="X1169" i="13"/>
  <c r="X1190" i="13"/>
  <c r="X622" i="13"/>
  <c r="X181" i="13"/>
  <c r="X776" i="13"/>
  <c r="X697" i="13"/>
  <c r="X470" i="13"/>
  <c r="X881" i="13"/>
  <c r="X652" i="13"/>
  <c r="X1065" i="13"/>
  <c r="X545" i="13"/>
  <c r="X724" i="13"/>
  <c r="X1215" i="13"/>
  <c r="X574" i="13"/>
  <c r="X172" i="13"/>
  <c r="Z172" i="13"/>
  <c r="X428" i="13"/>
  <c r="X318" i="13"/>
  <c r="X224" i="13"/>
  <c r="X1146" i="13"/>
  <c r="X234" i="13"/>
  <c r="X537" i="13"/>
  <c r="X602" i="13"/>
  <c r="X245" i="13"/>
  <c r="X1039" i="13"/>
  <c r="X1252" i="13"/>
  <c r="X568" i="13"/>
  <c r="X1088" i="13"/>
  <c r="X642" i="13"/>
  <c r="X887" i="13"/>
  <c r="X349" i="13"/>
  <c r="X806" i="13"/>
  <c r="X225" i="13"/>
  <c r="X538" i="13"/>
  <c r="X931" i="13"/>
  <c r="X215" i="13"/>
  <c r="X808" i="13"/>
  <c r="X203" i="13"/>
  <c r="X938" i="13"/>
  <c r="X394" i="13"/>
  <c r="X271" i="13"/>
  <c r="X273" i="13"/>
  <c r="X570" i="13"/>
  <c r="X827" i="13"/>
  <c r="X1198" i="13"/>
  <c r="X198" i="13"/>
  <c r="X473" i="13"/>
  <c r="X238" i="13"/>
  <c r="X221" i="13"/>
  <c r="X242" i="13"/>
  <c r="X1100" i="13"/>
  <c r="X179" i="13"/>
  <c r="X204" i="13"/>
  <c r="X1200" i="13"/>
  <c r="X388" i="13"/>
  <c r="X746" i="13"/>
  <c r="X412" i="13"/>
  <c r="X227" i="13"/>
  <c r="X370" i="13"/>
  <c r="X976" i="13"/>
  <c r="X237" i="13"/>
  <c r="X548" i="13"/>
  <c r="X879" i="13"/>
  <c r="X1176" i="13"/>
  <c r="Z164" i="13"/>
  <c r="X166" i="13"/>
  <c r="X347" i="13"/>
  <c r="X791" i="13"/>
  <c r="X1191" i="13"/>
  <c r="X195" i="13"/>
  <c r="X189" i="13"/>
  <c r="X269" i="13"/>
  <c r="X585" i="13"/>
  <c r="X862" i="13"/>
  <c r="X1223" i="13"/>
  <c r="X460" i="13"/>
  <c r="X210" i="13"/>
  <c r="X426" i="13"/>
  <c r="X891" i="13"/>
  <c r="X187" i="13"/>
  <c r="X162" i="13"/>
  <c r="Z162" i="13"/>
  <c r="Z187" i="13"/>
  <c r="X211" i="13"/>
  <c r="X1157" i="13"/>
  <c r="X897" i="13"/>
  <c r="X834" i="13"/>
  <c r="X1119" i="13"/>
  <c r="X558" i="13"/>
  <c r="X1128" i="13"/>
  <c r="X230" i="13"/>
  <c r="Z155" i="13"/>
  <c r="X235" i="13"/>
  <c r="X381" i="13"/>
  <c r="X732" i="13"/>
  <c r="X624" i="13"/>
  <c r="X1009" i="13"/>
  <c r="X423" i="13"/>
  <c r="Y155" i="13"/>
  <c r="X212" i="13"/>
  <c r="X440" i="13"/>
  <c r="X600" i="13"/>
  <c r="X986" i="13"/>
  <c r="X310" i="13"/>
  <c r="X497" i="13"/>
  <c r="X431" i="13"/>
  <c r="X358" i="13"/>
  <c r="X901" i="13"/>
  <c r="X446" i="13"/>
  <c r="X663" i="13"/>
  <c r="X285" i="13"/>
  <c r="X222" i="13"/>
  <c r="X597" i="13"/>
  <c r="X1182" i="13"/>
  <c r="X454" i="13"/>
  <c r="X525" i="13"/>
  <c r="X810" i="13"/>
  <c r="X201" i="13"/>
  <c r="X1126" i="13"/>
  <c r="X934" i="13"/>
  <c r="X1005" i="13"/>
  <c r="X1072" i="13"/>
  <c r="X278" i="13"/>
  <c r="X498" i="13"/>
  <c r="X475" i="13"/>
  <c r="X376" i="13"/>
  <c r="X505" i="13"/>
  <c r="X909" i="13"/>
  <c r="X1023" i="13"/>
  <c r="X1061" i="13"/>
  <c r="X996" i="13"/>
  <c r="X973" i="13"/>
  <c r="X289" i="13"/>
  <c r="X778" i="13"/>
  <c r="X1174" i="13"/>
  <c r="X436" i="13"/>
  <c r="X1229" i="13"/>
  <c r="X543" i="13"/>
  <c r="X661" i="13"/>
  <c r="X519" i="13"/>
  <c r="X512" i="13"/>
  <c r="X449" i="13"/>
  <c r="X742" i="13"/>
  <c r="X966" i="13"/>
  <c r="X1238" i="13"/>
  <c r="X802" i="13"/>
  <c r="X963" i="13"/>
  <c r="X176" i="13"/>
  <c r="Z176" i="13"/>
  <c r="X301" i="13"/>
  <c r="X765" i="13"/>
  <c r="X502" i="13"/>
  <c r="X1021" i="13"/>
  <c r="X946" i="13"/>
  <c r="X951" i="13"/>
  <c r="X1225" i="13"/>
  <c r="X410" i="13"/>
  <c r="X266" i="13"/>
  <c r="X521" i="13"/>
  <c r="X417" i="13"/>
  <c r="X700" i="13"/>
  <c r="X745" i="13"/>
  <c r="X1212" i="13"/>
  <c r="X1253" i="13"/>
  <c r="X529" i="13"/>
  <c r="X194" i="13"/>
  <c r="X390" i="13"/>
  <c r="X916" i="13"/>
  <c r="X669" i="13"/>
  <c r="X338" i="13"/>
  <c r="X233" i="13"/>
  <c r="X427" i="13"/>
  <c r="X601" i="13"/>
  <c r="X637" i="13"/>
  <c r="X533" i="13"/>
  <c r="X1130" i="13"/>
  <c r="X848" i="13"/>
  <c r="X785" i="13"/>
  <c r="X495" i="13"/>
  <c r="X1201" i="13"/>
  <c r="X411" i="13"/>
  <c r="X352" i="13"/>
  <c r="X259" i="13"/>
  <c r="X286" i="13"/>
  <c r="X290" i="13"/>
  <c r="X832" i="13"/>
  <c r="X1153" i="13"/>
  <c r="X481" i="13"/>
  <c r="X1134" i="13"/>
  <c r="X256" i="13"/>
  <c r="X422" i="13"/>
  <c r="X377" i="13"/>
  <c r="X392" i="13"/>
  <c r="X479" i="13"/>
  <c r="X639" i="13"/>
  <c r="X670" i="13"/>
  <c r="X1032" i="13"/>
  <c r="X1089" i="13"/>
  <c r="X955" i="13"/>
  <c r="X957" i="13"/>
  <c r="X1213" i="13"/>
  <c r="X182" i="13"/>
  <c r="X303" i="13"/>
  <c r="X959" i="13"/>
  <c r="X1094" i="13"/>
  <c r="X819" i="13"/>
  <c r="X1179" i="13"/>
  <c r="X853" i="13"/>
  <c r="X365" i="13"/>
  <c r="X510" i="13"/>
  <c r="X421" i="13"/>
  <c r="X796" i="13"/>
  <c r="X829" i="13"/>
  <c r="X681" i="13"/>
  <c r="X1142" i="13"/>
  <c r="X1210" i="13"/>
  <c r="X309" i="13"/>
  <c r="X870" i="13"/>
  <c r="X1158" i="13"/>
  <c r="X220" i="13"/>
  <c r="X839" i="13"/>
  <c r="X1003" i="13"/>
  <c r="X930" i="13"/>
  <c r="X794" i="13"/>
  <c r="X704" i="13"/>
  <c r="X223" i="13"/>
  <c r="X579" i="13"/>
  <c r="X455" i="13"/>
  <c r="X792" i="13"/>
  <c r="X1062" i="13"/>
  <c r="X1018" i="13"/>
  <c r="X254" i="13"/>
  <c r="X982" i="13"/>
  <c r="X953" i="13"/>
  <c r="X1045" i="13"/>
  <c r="X910" i="13"/>
  <c r="X307" i="13"/>
  <c r="X514" i="13"/>
  <c r="X611" i="13"/>
  <c r="X816" i="13"/>
  <c r="X748" i="13"/>
  <c r="X967" i="13"/>
  <c r="X1017" i="13"/>
  <c r="X465" i="13"/>
  <c r="X1216" i="13"/>
  <c r="X711" i="13"/>
  <c r="X969" i="13"/>
  <c r="X738" i="13"/>
  <c r="X282" i="13"/>
  <c r="X313" i="13"/>
  <c r="X478" i="13"/>
  <c r="X556" i="13"/>
  <c r="X549" i="13"/>
  <c r="X948" i="13"/>
  <c r="X857" i="13"/>
  <c r="X587" i="13"/>
  <c r="X894" i="13"/>
  <c r="X486" i="13"/>
  <c r="X191" i="13"/>
  <c r="X493" i="13"/>
  <c r="X526" i="13"/>
  <c r="X591" i="13"/>
  <c r="X641" i="13"/>
  <c r="X886" i="13"/>
  <c r="X1027" i="13"/>
  <c r="X320" i="13"/>
  <c r="X573" i="13"/>
  <c r="X795" i="13"/>
  <c r="X1166" i="13"/>
  <c r="X353" i="13"/>
  <c r="X219" i="13"/>
  <c r="X334" i="13"/>
  <c r="X523" i="13"/>
  <c r="X379" i="13"/>
  <c r="X291" i="13"/>
  <c r="X490" i="13"/>
  <c r="X772" i="13"/>
  <c r="X1138" i="13"/>
  <c r="X1001" i="13"/>
  <c r="X978" i="13"/>
  <c r="X1155" i="13"/>
  <c r="X185" i="13"/>
  <c r="X1231" i="13"/>
  <c r="X721" i="13"/>
  <c r="X800" i="13"/>
  <c r="X974" i="13"/>
  <c r="X655" i="13"/>
  <c r="X1239" i="13"/>
  <c r="X815" i="13"/>
  <c r="X820" i="13"/>
  <c r="X1087" i="13"/>
  <c r="X208" i="13"/>
  <c r="X445" i="13"/>
  <c r="X503" i="13"/>
  <c r="X437" i="13"/>
  <c r="X677" i="13"/>
  <c r="X750" i="13"/>
  <c r="X686" i="13"/>
  <c r="X933" i="13"/>
  <c r="X842" i="13"/>
  <c r="X926" i="13"/>
  <c r="X1186" i="13"/>
  <c r="X917" i="13"/>
  <c r="X804" i="13"/>
  <c r="X468" i="13"/>
  <c r="X566" i="13"/>
  <c r="X720" i="13"/>
  <c r="X332" i="13"/>
  <c r="X855" i="13"/>
  <c r="X598" i="13"/>
  <c r="X872" i="13"/>
  <c r="X1236" i="13"/>
  <c r="X569" i="13"/>
  <c r="X337" i="13"/>
  <c r="X324" i="13"/>
  <c r="X335" i="13"/>
  <c r="X1218" i="13"/>
  <c r="X1132" i="13"/>
  <c r="X634" i="13"/>
  <c r="X294" i="13"/>
  <c r="X253" i="13"/>
  <c r="X809" i="13"/>
  <c r="X980" i="13"/>
  <c r="X617" i="13"/>
  <c r="X462" i="13"/>
  <c r="X868" i="13"/>
  <c r="X1148" i="13"/>
  <c r="X403" i="13"/>
  <c r="X540" i="13"/>
  <c r="X1029" i="13"/>
  <c r="X582" i="13"/>
  <c r="X705" i="13"/>
  <c r="X912" i="13"/>
  <c r="X343" i="13"/>
  <c r="X329" i="13"/>
  <c r="X889" i="13"/>
  <c r="X888" i="13"/>
  <c r="X161" i="13"/>
  <c r="Z161" i="13"/>
  <c r="X262" i="13"/>
  <c r="X487" i="13"/>
  <c r="X684" i="13"/>
  <c r="X985" i="13"/>
  <c r="X1059" i="13"/>
  <c r="X1207" i="13"/>
  <c r="X1016" i="13"/>
  <c r="X991" i="13"/>
  <c r="X1167" i="13"/>
  <c r="X325" i="13"/>
  <c r="X367" i="13"/>
  <c r="X844" i="13"/>
  <c r="X1098" i="13"/>
  <c r="X764" i="13"/>
  <c r="X773" i="13"/>
  <c r="X919" i="13"/>
  <c r="X508" i="13"/>
  <c r="X354" i="13"/>
  <c r="X546" i="13"/>
  <c r="X205" i="13"/>
  <c r="X580" i="13"/>
  <c r="X648" i="13"/>
  <c r="X691" i="13"/>
  <c r="X1181" i="13"/>
  <c r="X939" i="13"/>
  <c r="X160" i="13"/>
  <c r="X399" i="13"/>
  <c r="X448" i="13"/>
  <c r="X524" i="13"/>
  <c r="X629" i="13"/>
  <c r="X833" i="13"/>
  <c r="X924" i="13"/>
  <c r="X768" i="13"/>
  <c r="X1135" i="13"/>
  <c r="X1123" i="13"/>
  <c r="X328" i="13"/>
  <c r="X402" i="13"/>
  <c r="X668" i="13"/>
  <c r="X1244" i="13"/>
  <c r="X1154" i="13"/>
  <c r="X169" i="13"/>
  <c r="Z169" i="13"/>
  <c r="X927" i="13"/>
  <c r="X725" i="13"/>
  <c r="X1075" i="13"/>
  <c r="X530" i="13"/>
  <c r="X813" i="13"/>
  <c r="X561" i="13"/>
  <c r="X671" i="13"/>
  <c r="X1112" i="13"/>
  <c r="X595" i="13"/>
  <c r="X1245" i="13"/>
  <c r="X1161" i="13"/>
  <c r="X156" i="13"/>
  <c r="Y156" i="13"/>
  <c r="X240" i="13"/>
  <c r="X267" i="13"/>
  <c r="X229" i="13"/>
  <c r="X679" i="13"/>
  <c r="X884" i="13"/>
  <c r="X1014" i="13"/>
  <c r="X822" i="13"/>
  <c r="X1047" i="13"/>
  <c r="X756" i="13"/>
  <c r="X851" i="13"/>
  <c r="X327" i="13"/>
  <c r="X165" i="13"/>
  <c r="Z165" i="13"/>
  <c r="X250" i="13"/>
  <c r="X500" i="13"/>
  <c r="X387" i="13"/>
  <c r="X213" i="13"/>
  <c r="X740" i="13"/>
  <c r="X790" i="13"/>
  <c r="X940" i="13"/>
  <c r="X1102" i="13"/>
  <c r="X1107" i="13"/>
  <c r="X1151" i="13"/>
  <c r="X444" i="13"/>
  <c r="X1034" i="13"/>
  <c r="X590" i="13"/>
  <c r="X547" i="13"/>
  <c r="X605" i="13"/>
  <c r="X786" i="13"/>
  <c r="X1057" i="13"/>
  <c r="X860" i="13"/>
  <c r="X416" i="13"/>
  <c r="X1250" i="13"/>
  <c r="X657" i="13"/>
  <c r="X363" i="13"/>
  <c r="X707" i="13"/>
  <c r="X825" i="13"/>
  <c r="X693" i="13"/>
  <c r="X905" i="13"/>
  <c r="X1031" i="13"/>
  <c r="X846" i="13"/>
  <c r="X407" i="13"/>
  <c r="X628" i="13"/>
  <c r="X993" i="13"/>
  <c r="X1082" i="13"/>
  <c r="X482" i="13"/>
  <c r="X676" i="13"/>
  <c r="X997" i="13"/>
  <c r="X418" i="13"/>
  <c r="X619" i="13"/>
  <c r="X1092" i="13"/>
  <c r="X441" i="13"/>
  <c r="X484" i="13"/>
  <c r="X1043" i="13"/>
  <c r="X754" i="13"/>
  <c r="X960" i="13"/>
  <c r="X646" i="13"/>
  <c r="X1184" i="13"/>
  <c r="X372" i="13"/>
  <c r="X774" i="13"/>
  <c r="X183" i="13"/>
  <c r="Z183" i="13"/>
  <c r="X339" i="13"/>
  <c r="X414" i="13"/>
  <c r="X608" i="13"/>
  <c r="X1226" i="13"/>
  <c r="X1241" i="13"/>
  <c r="X877" i="13"/>
  <c r="X1104" i="13"/>
  <c r="X1073" i="13"/>
  <c r="X1124" i="13"/>
  <c r="X469" i="13"/>
  <c r="X277" i="13"/>
  <c r="X373" i="13"/>
  <c r="X272" i="13"/>
  <c r="X673" i="13"/>
  <c r="X811" i="13"/>
  <c r="X658" i="13"/>
  <c r="X1193" i="13"/>
  <c r="X1188" i="13"/>
  <c r="X1237" i="13"/>
  <c r="X157" i="13"/>
  <c r="Z157" i="13"/>
  <c r="X246" i="13"/>
  <c r="X516" i="13"/>
  <c r="X296" i="13"/>
  <c r="X618" i="13"/>
  <c r="X1117" i="13"/>
  <c r="X1173" i="13"/>
  <c r="X850" i="13"/>
  <c r="X615" i="13"/>
  <c r="X306" i="13"/>
  <c r="X654" i="13"/>
  <c r="X565" i="13"/>
  <c r="X650" i="13"/>
  <c r="X818" i="13"/>
  <c r="X999" i="13"/>
  <c r="X907" i="13"/>
  <c r="X244" i="13"/>
  <c r="X483" i="13"/>
  <c r="X1084" i="13"/>
  <c r="X467" i="13"/>
  <c r="X401" i="13"/>
  <c r="X875" i="13"/>
  <c r="X838" i="13"/>
  <c r="X1025" i="13"/>
  <c r="X1091" i="13"/>
  <c r="X1140" i="13"/>
  <c r="Y162" i="13"/>
  <c r="Y164" i="13"/>
  <c r="Y158" i="13"/>
  <c r="Y160" i="13"/>
  <c r="Y159" i="13"/>
  <c r="Y157" i="13"/>
  <c r="Y166" i="13"/>
  <c r="Y165" i="13"/>
  <c r="Y163" i="13"/>
  <c r="Y161" i="13"/>
  <c r="X688" i="13"/>
  <c r="X588" i="13"/>
  <c r="X762" i="13"/>
  <c r="X998" i="13"/>
  <c r="X760" i="13"/>
  <c r="X506" i="13"/>
  <c r="X1055" i="13"/>
  <c r="X1079" i="13"/>
  <c r="X1024" i="13"/>
  <c r="X1028" i="13"/>
  <c r="X593" i="13"/>
  <c r="X635" i="13"/>
  <c r="X971" i="13"/>
  <c r="X491" i="13"/>
  <c r="X542" i="13"/>
  <c r="X922" i="13"/>
  <c r="X695" i="13"/>
  <c r="X384" i="13"/>
  <c r="X630" i="13"/>
  <c r="X360" i="13"/>
  <c r="X612" i="13"/>
  <c r="X719" i="13"/>
  <c r="X1064" i="13"/>
  <c r="X517" i="13"/>
  <c r="X782" i="13"/>
  <c r="X341" i="13"/>
  <c r="X1220" i="13"/>
  <c r="X729" i="13"/>
  <c r="X994" i="13"/>
  <c r="X385" i="13"/>
  <c r="X1078" i="13"/>
  <c r="X638" i="13"/>
  <c r="X405" i="13"/>
  <c r="X297" i="13"/>
  <c r="X797" i="13"/>
  <c r="X769" i="13"/>
  <c r="X752" i="13"/>
  <c r="X941" i="13"/>
  <c r="X739" i="13"/>
  <c r="X316" i="13"/>
  <c r="X713" i="13"/>
  <c r="X1004" i="13"/>
  <c r="X551" i="13"/>
  <c r="X458" i="13"/>
  <c r="X882" i="13"/>
  <c r="X1041" i="13"/>
  <c r="X345" i="13"/>
  <c r="X1026" i="13"/>
  <c r="Z208" i="13"/>
  <c r="Z233" i="13"/>
  <c r="X1122" i="13"/>
  <c r="X659" i="13"/>
  <c r="X366" i="13"/>
  <c r="X702" i="13"/>
  <c r="X1131" i="13"/>
  <c r="X1077" i="13"/>
  <c r="X1114" i="13"/>
  <c r="X737" i="13"/>
  <c r="X789" i="13"/>
  <c r="X643" i="13"/>
  <c r="X1070" i="13"/>
  <c r="X664" i="13"/>
  <c r="X571" i="13"/>
  <c r="X709" i="13"/>
  <c r="X408" i="13"/>
  <c r="X962" i="13"/>
  <c r="X471" i="13"/>
  <c r="X631" i="13"/>
  <c r="X380" i="13"/>
  <c r="X735" i="13"/>
  <c r="X1053" i="13"/>
  <c r="X1050" i="13"/>
  <c r="X840" i="13"/>
  <c r="X1048" i="13"/>
  <c r="X351" i="13"/>
  <c r="X1159" i="13"/>
  <c r="X1068" i="13"/>
  <c r="X292" i="13"/>
  <c r="X914" i="13"/>
  <c r="X731" i="13"/>
  <c r="X1141" i="13"/>
  <c r="X780" i="13"/>
  <c r="X690" i="13"/>
  <c r="X1108" i="13"/>
  <c r="X1110" i="13"/>
  <c r="X451" i="13"/>
  <c r="X830" i="13"/>
  <c r="X518" i="13"/>
  <c r="X876" i="13"/>
  <c r="X1221" i="13"/>
  <c r="X714" i="13"/>
  <c r="X1007" i="13"/>
  <c r="X1115" i="13"/>
  <c r="Z182" i="13"/>
  <c r="Z212" i="13"/>
  <c r="X616" i="13"/>
  <c r="Z201" i="13"/>
  <c r="X1195" i="13"/>
  <c r="Z156" i="13"/>
  <c r="Z237" i="13"/>
  <c r="Z262" i="13"/>
  <c r="X1129" i="13"/>
  <c r="X626" i="13"/>
  <c r="X903" i="13"/>
  <c r="X836" i="13"/>
  <c r="X395" i="13"/>
  <c r="Z189" i="13"/>
  <c r="X977" i="13"/>
  <c r="X1101" i="13"/>
  <c r="X1205" i="13"/>
  <c r="X849" i="13"/>
  <c r="X1172" i="13"/>
  <c r="X232" i="13"/>
  <c r="Z160" i="13"/>
  <c r="Z185" i="13"/>
  <c r="Z210" i="13"/>
  <c r="Z235" i="13"/>
  <c r="Z166" i="13"/>
  <c r="Z191" i="13"/>
  <c r="Z179" i="13"/>
  <c r="Z204" i="13"/>
  <c r="Z229" i="13"/>
  <c r="Z254" i="13"/>
  <c r="X633" i="13"/>
  <c r="Z194" i="13"/>
  <c r="Z219" i="13"/>
  <c r="Z244" i="13"/>
  <c r="Z269" i="13"/>
  <c r="X1247" i="13"/>
  <c r="X323" i="13"/>
  <c r="X284" i="13"/>
  <c r="X1000" i="13"/>
  <c r="X952" i="13"/>
  <c r="X854" i="13"/>
  <c r="X662" i="13"/>
  <c r="X563" i="13"/>
  <c r="X906" i="13"/>
  <c r="X1164" i="13"/>
  <c r="X898" i="13"/>
  <c r="X1143" i="13"/>
  <c r="X734" i="13"/>
  <c r="X199" i="13"/>
  <c r="X564" i="13"/>
  <c r="X964" i="13"/>
  <c r="X321" i="13"/>
  <c r="X312" i="13"/>
  <c r="X1185" i="13"/>
  <c r="X544" i="13"/>
  <c r="X609" i="13"/>
  <c r="X880" i="13"/>
  <c r="X1097" i="13"/>
  <c r="X649" i="13"/>
  <c r="X812" i="13"/>
  <c r="X696" i="13"/>
  <c r="X466" i="13"/>
  <c r="X550" i="13"/>
  <c r="X878" i="13"/>
  <c r="X698" i="13"/>
  <c r="X1060" i="13"/>
  <c r="X298" i="13"/>
  <c r="X730" i="13"/>
  <c r="X1171" i="13"/>
  <c r="X793" i="13"/>
  <c r="X667" i="13"/>
  <c r="X918" i="13"/>
  <c r="X716" i="13"/>
  <c r="X899" i="13"/>
  <c r="X356" i="13"/>
  <c r="X835" i="13"/>
  <c r="X447" i="13"/>
  <c r="X1040" i="13"/>
  <c r="X920" i="13"/>
  <c r="X987" i="13"/>
  <c r="X841" i="13"/>
  <c r="X653" i="13"/>
  <c r="X1187" i="13"/>
  <c r="X214" i="13"/>
  <c r="X645" i="13"/>
  <c r="X326" i="13"/>
  <c r="X863" i="13"/>
  <c r="X1165" i="13"/>
  <c r="X420" i="13"/>
  <c r="X258" i="13"/>
  <c r="Z258" i="13"/>
  <c r="X1177" i="13"/>
  <c r="X453" i="13"/>
  <c r="X968" i="13"/>
  <c r="X217" i="13"/>
  <c r="X535" i="13"/>
  <c r="X241" i="13"/>
  <c r="X858" i="13"/>
  <c r="X712" i="13"/>
  <c r="X871" i="13"/>
  <c r="X867" i="13"/>
  <c r="X837" i="13"/>
  <c r="X1156" i="13"/>
  <c r="X874" i="13"/>
  <c r="X687" i="13"/>
  <c r="X1180" i="13"/>
  <c r="X501" i="13"/>
  <c r="X758" i="13"/>
  <c r="X404" i="13"/>
  <c r="X452" i="13"/>
  <c r="X1251" i="13"/>
  <c r="X1249" i="13"/>
  <c r="X766" i="13"/>
  <c r="X604" i="13"/>
  <c r="X554" i="13"/>
  <c r="X890" i="13"/>
  <c r="X236" i="13"/>
  <c r="X1243" i="13"/>
  <c r="X1013" i="13"/>
  <c r="X706" i="13"/>
  <c r="X243" i="13"/>
  <c r="X398" i="13"/>
  <c r="X902" i="13"/>
  <c r="X896" i="13"/>
  <c r="X873" i="13"/>
  <c r="X1127" i="13"/>
  <c r="X1170" i="13"/>
  <c r="X956" i="13"/>
  <c r="X1199" i="13"/>
  <c r="X763" i="13"/>
  <c r="X1074" i="13"/>
  <c r="X293" i="13"/>
  <c r="X908" i="13"/>
  <c r="X928" i="13"/>
  <c r="X607" i="13"/>
  <c r="X1194" i="13"/>
  <c r="X1233" i="13"/>
  <c r="X268" i="13"/>
  <c r="X1224" i="13"/>
  <c r="Z181" i="13"/>
  <c r="X596" i="13"/>
  <c r="X375" i="13"/>
  <c r="X1080" i="13"/>
  <c r="X944" i="13"/>
  <c r="X988" i="13"/>
  <c r="X1019" i="13"/>
  <c r="X186" i="13"/>
  <c r="Z186" i="13"/>
  <c r="Z211" i="13"/>
  <c r="X904" i="13"/>
  <c r="X406" i="13"/>
  <c r="X1118" i="13"/>
  <c r="X1056" i="13"/>
  <c r="X699" i="13"/>
  <c r="X389" i="13"/>
  <c r="X1067" i="13"/>
  <c r="X747" i="13"/>
  <c r="X504" i="13"/>
  <c r="X972" i="13"/>
  <c r="X270" i="13"/>
  <c r="X1113" i="13"/>
  <c r="X340" i="13"/>
  <c r="X1109" i="13"/>
  <c r="X583" i="13"/>
  <c r="X783" i="13"/>
  <c r="X945" i="13"/>
  <c r="X788" i="13"/>
  <c r="X1096" i="13"/>
  <c r="X261" i="13"/>
  <c r="X828" i="13"/>
  <c r="X527" i="13"/>
  <c r="X216" i="13"/>
  <c r="X1183" i="13"/>
  <c r="X892" i="13"/>
  <c r="X264" i="13"/>
  <c r="X557" i="13"/>
  <c r="X168" i="13"/>
  <c r="Z168" i="13"/>
  <c r="X1071" i="13"/>
  <c r="X456" i="13"/>
  <c r="X1232" i="13"/>
  <c r="X1125" i="13"/>
  <c r="X434" i="13"/>
  <c r="X1139" i="13"/>
  <c r="X680" i="13"/>
  <c r="X621" i="13"/>
  <c r="X781" i="13"/>
  <c r="X613" i="13"/>
  <c r="X817" i="13"/>
  <c r="X459" i="13"/>
  <c r="X474" i="13"/>
  <c r="X1246" i="13"/>
  <c r="X350" i="13"/>
  <c r="X1063" i="13"/>
  <c r="X685" i="13"/>
  <c r="X249" i="13"/>
  <c r="X954" i="13"/>
  <c r="X283" i="13"/>
  <c r="Z283" i="13"/>
  <c r="Z308" i="13"/>
  <c r="Z333" i="13"/>
  <c r="X1010" i="13"/>
  <c r="X995" i="13"/>
  <c r="X970" i="13"/>
  <c r="X311" i="13"/>
  <c r="X1030" i="13"/>
  <c r="X1103" i="13"/>
  <c r="X736" i="13"/>
  <c r="X1208" i="13"/>
  <c r="X226" i="13"/>
  <c r="X861" i="13"/>
  <c r="X302" i="13"/>
  <c r="X511" i="13"/>
  <c r="X190" i="13"/>
  <c r="Z190" i="13"/>
  <c r="Z215" i="13"/>
  <c r="Z240" i="13"/>
  <c r="X1227" i="13"/>
  <c r="X807" i="13"/>
  <c r="X177" i="13"/>
  <c r="Z177" i="13"/>
  <c r="X248" i="13"/>
  <c r="X1222" i="13"/>
  <c r="X257" i="13"/>
  <c r="X864" i="13"/>
  <c r="X620" i="13"/>
  <c r="X1002" i="13"/>
  <c r="X911" i="13"/>
  <c r="X1228" i="13"/>
  <c r="X660" i="13"/>
  <c r="X287" i="13"/>
  <c r="X560" i="13"/>
  <c r="X726" i="13"/>
  <c r="X627" i="13"/>
  <c r="X992" i="13"/>
  <c r="X929" i="13"/>
  <c r="X821" i="13"/>
  <c r="X562" i="13"/>
  <c r="X200" i="13"/>
  <c r="X539" i="13"/>
  <c r="X1120" i="13"/>
  <c r="X1197" i="13"/>
  <c r="X280" i="13"/>
  <c r="X843" i="13"/>
  <c r="X1076" i="13"/>
  <c r="X369" i="13"/>
  <c r="X1248" i="13"/>
  <c r="X1234" i="13"/>
  <c r="X942" i="13"/>
  <c r="X496" i="13"/>
  <c r="X592" i="13"/>
  <c r="X1046" i="13"/>
  <c r="X435" i="13"/>
  <c r="X520" i="13"/>
  <c r="X331" i="13"/>
  <c r="X798" i="13"/>
  <c r="X368" i="13"/>
  <c r="X665" i="13"/>
  <c r="X771" i="13"/>
  <c r="X606" i="13"/>
  <c r="X196" i="13"/>
  <c r="X900" i="13"/>
  <c r="X424" i="13"/>
  <c r="X346" i="13"/>
  <c r="X925" i="13"/>
  <c r="X202" i="13"/>
  <c r="X770" i="13"/>
  <c r="X722" i="13"/>
  <c r="X1022" i="13"/>
  <c r="X207" i="13"/>
  <c r="Z207" i="13"/>
  <c r="X415" i="13"/>
  <c r="X845" i="13"/>
  <c r="X866" i="13"/>
  <c r="X975" i="13"/>
  <c r="X532" i="13"/>
  <c r="X640" i="13"/>
  <c r="X1133" i="13"/>
  <c r="X883" i="13"/>
  <c r="X265" i="13"/>
  <c r="X336" i="13"/>
  <c r="X614" i="13"/>
  <c r="X1042" i="13"/>
  <c r="X979" i="13"/>
  <c r="X430" i="13"/>
  <c r="X477" i="13"/>
  <c r="X480" i="13"/>
  <c r="X450" i="13"/>
  <c r="X397" i="13"/>
  <c r="X689" i="13"/>
  <c r="X322" i="13"/>
  <c r="X461" i="13"/>
  <c r="X801" i="13"/>
  <c r="X1106" i="13"/>
  <c r="X859" i="13"/>
  <c r="X1083" i="13"/>
  <c r="X188" i="13"/>
  <c r="Z188" i="13"/>
  <c r="Z213" i="13"/>
  <c r="Z238" i="13"/>
  <c r="X1189" i="13"/>
  <c r="X559" i="13"/>
  <c r="X644" i="13"/>
  <c r="X744" i="13"/>
  <c r="X174" i="13"/>
  <c r="X472" i="13"/>
  <c r="X1033" i="13"/>
  <c r="X515" i="13"/>
  <c r="X251" i="13"/>
  <c r="X803" i="13"/>
  <c r="X288" i="13"/>
  <c r="X761" i="13"/>
  <c r="X950" i="13"/>
  <c r="X1081" i="13"/>
  <c r="X623" i="13"/>
  <c r="X193" i="13"/>
  <c r="Z193" i="13"/>
  <c r="X749" i="13"/>
  <c r="X209" i="13"/>
  <c r="X666" i="13"/>
  <c r="X584" i="13"/>
  <c r="X315" i="13"/>
  <c r="X575" i="13"/>
  <c r="X1008" i="13"/>
  <c r="X923" i="13"/>
  <c r="X733" i="13"/>
  <c r="X865" i="13"/>
  <c r="X779" i="13"/>
  <c r="X743" i="13"/>
  <c r="X692" i="13"/>
  <c r="X958" i="13"/>
  <c r="X391" i="13"/>
  <c r="X1242" i="13"/>
  <c r="X275" i="13"/>
  <c r="X239" i="13"/>
  <c r="X485" i="13"/>
  <c r="X1206" i="13"/>
  <c r="X984" i="13"/>
  <c r="X759" i="13"/>
  <c r="X555" i="13"/>
  <c r="X429" i="13"/>
  <c r="X476" i="13"/>
  <c r="X1219" i="13"/>
  <c r="X1038" i="13"/>
  <c r="X710" i="13"/>
  <c r="X281" i="13"/>
  <c r="X1011" i="13"/>
  <c r="X184" i="13"/>
  <c r="Z184" i="13"/>
  <c r="X755" i="13"/>
  <c r="X814" i="13"/>
  <c r="X443" i="13"/>
  <c r="X1145" i="13"/>
  <c r="X528" i="13"/>
  <c r="X228" i="13"/>
  <c r="X1066" i="13"/>
  <c r="X400" i="13"/>
  <c r="X847" i="13"/>
  <c r="X295" i="13"/>
  <c r="X333" i="13"/>
  <c r="X921" i="13"/>
  <c r="X943" i="13"/>
  <c r="X348" i="13"/>
  <c r="X636" i="13"/>
  <c r="X1054" i="13"/>
  <c r="X577" i="13"/>
  <c r="X703" i="13"/>
  <c r="X371" i="13"/>
  <c r="X438" i="13"/>
  <c r="X1152" i="13"/>
  <c r="X1149" i="13"/>
  <c r="X937" i="13"/>
  <c r="X1058" i="13"/>
  <c r="X252" i="13"/>
  <c r="X1052" i="13"/>
  <c r="X826" i="13"/>
  <c r="X682" i="13"/>
  <c r="X753" i="13"/>
  <c r="X1044" i="13"/>
  <c r="X727" i="13"/>
  <c r="X1093" i="13"/>
  <c r="X279" i="13"/>
  <c r="X723" i="13"/>
  <c r="X359" i="13"/>
  <c r="X893" i="13"/>
  <c r="X741" i="13"/>
  <c r="X610" i="13"/>
  <c r="X344" i="13"/>
  <c r="X1196" i="13"/>
  <c r="X1020" i="13"/>
  <c r="X382" i="13"/>
  <c r="X419" i="13"/>
  <c r="X1015" i="13"/>
  <c r="X513" i="13"/>
  <c r="X589" i="13"/>
  <c r="X1051" i="13"/>
  <c r="X192" i="13"/>
  <c r="X432" i="13"/>
  <c r="X1090" i="13"/>
  <c r="X1069" i="13"/>
  <c r="X799" i="13"/>
  <c r="X1160" i="13"/>
  <c r="X342" i="13"/>
  <c r="X1162" i="13"/>
  <c r="X1147" i="13"/>
  <c r="X330" i="13"/>
  <c r="X433" i="13"/>
  <c r="X1203" i="13"/>
  <c r="X913" i="13"/>
  <c r="X767" i="13"/>
  <c r="X383" i="13"/>
  <c r="X805" i="13"/>
  <c r="X553" i="13"/>
  <c r="X463" i="13"/>
  <c r="X751" i="13"/>
  <c r="X167" i="13"/>
  <c r="X647" i="13"/>
  <c r="X218" i="13"/>
  <c r="X701" i="13"/>
  <c r="X507" i="13"/>
  <c r="X656" i="13"/>
  <c r="X263" i="13"/>
  <c r="Z263" i="13"/>
  <c r="X586" i="13"/>
  <c r="X935" i="13"/>
  <c r="X594" i="13"/>
  <c r="X260" i="13"/>
  <c r="Z260" i="13"/>
  <c r="Z285" i="13"/>
  <c r="Z310" i="13"/>
  <c r="Z335" i="13"/>
  <c r="X651" i="13"/>
  <c r="X1217" i="13"/>
  <c r="X1095" i="13"/>
  <c r="X947" i="13"/>
  <c r="X396" i="13"/>
  <c r="X314" i="13"/>
  <c r="X1006" i="13"/>
  <c r="X1168" i="13"/>
  <c r="X718" i="13"/>
  <c r="X1137" i="13"/>
  <c r="X990" i="13"/>
  <c r="X1178" i="13"/>
  <c r="X674" i="13"/>
  <c r="X823" i="13"/>
  <c r="X885" i="13"/>
  <c r="X567" i="13"/>
  <c r="X171" i="13"/>
  <c r="Z171" i="13"/>
  <c r="X915" i="13"/>
  <c r="X409" i="13"/>
  <c r="X442" i="13"/>
  <c r="X1202" i="13"/>
  <c r="X981" i="13"/>
  <c r="X1150" i="13"/>
  <c r="X599" i="13"/>
  <c r="X1111" i="13"/>
  <c r="X852" i="13"/>
  <c r="X317" i="13"/>
  <c r="X572" i="13"/>
  <c r="X386" i="13"/>
  <c r="X1204" i="13"/>
  <c r="X304" i="13"/>
  <c r="X757" i="13"/>
  <c r="X1105" i="13"/>
  <c r="X170" i="13"/>
  <c r="X1230" i="13"/>
  <c r="X1214" i="13"/>
  <c r="X1121" i="13"/>
  <c r="X672" i="13"/>
  <c r="X488" i="13"/>
  <c r="X678" i="13"/>
  <c r="X715" i="13"/>
  <c r="X961" i="13"/>
  <c r="X989" i="13"/>
  <c r="X300" i="13"/>
  <c r="X824" i="13"/>
  <c r="X869" i="13"/>
  <c r="X197" i="13"/>
  <c r="Z197" i="13"/>
  <c r="Z222" i="13"/>
  <c r="Z247" i="13"/>
  <c r="Z272" i="13"/>
  <c r="X683" i="13"/>
  <c r="X576" i="13"/>
  <c r="X178" i="13"/>
  <c r="X965" i="13"/>
  <c r="X362" i="13"/>
  <c r="X319" i="13"/>
  <c r="X777" i="13"/>
  <c r="X489" i="13"/>
  <c r="X492" i="13"/>
  <c r="X534" i="13"/>
  <c r="X457" i="13"/>
  <c r="X522" i="13"/>
  <c r="X308" i="13"/>
  <c r="X357" i="13"/>
  <c r="X274" i="13"/>
  <c r="X1099" i="13"/>
  <c r="X581" i="13"/>
  <c r="X1086" i="13"/>
  <c r="X509" i="13"/>
  <c r="X717" i="13"/>
  <c r="X255" i="13"/>
  <c r="X603" i="13"/>
  <c r="X728" i="13"/>
  <c r="X305" i="13"/>
  <c r="X1035" i="13"/>
  <c r="X374" i="13"/>
  <c r="X494" i="13"/>
  <c r="X173" i="13"/>
  <c r="Z173" i="13"/>
  <c r="Z198" i="13"/>
  <c r="Z223" i="13"/>
  <c r="X625" i="13"/>
  <c r="X694" i="13"/>
  <c r="X1116" i="13"/>
  <c r="X499" i="13"/>
  <c r="X276" i="13"/>
  <c r="X1085" i="13"/>
  <c r="X206" i="13"/>
  <c r="Z206" i="13"/>
  <c r="X1037" i="13"/>
  <c r="X895" i="13"/>
  <c r="X632" i="13"/>
  <c r="X378" i="13"/>
  <c r="X932" i="13"/>
  <c r="X675" i="13"/>
  <c r="X393" i="13"/>
  <c r="X364" i="13"/>
  <c r="X1136" i="13"/>
  <c r="X787" i="13"/>
  <c r="X439" i="13"/>
  <c r="X541" i="13"/>
  <c r="X1049" i="13"/>
  <c r="X464" i="13"/>
  <c r="X983" i="13"/>
  <c r="X775" i="13"/>
  <c r="X708" i="13"/>
  <c r="X1211" i="13"/>
  <c r="X578" i="13"/>
  <c r="X425" i="13"/>
  <c r="X1209" i="13"/>
  <c r="X831" i="13"/>
  <c r="X531" i="13"/>
  <c r="X1192" i="13"/>
  <c r="X299" i="13"/>
  <c r="X361" i="13"/>
  <c r="X1163" i="13"/>
  <c r="X355" i="13"/>
  <c r="X413" i="13"/>
  <c r="X231" i="13"/>
  <c r="Z231" i="13"/>
  <c r="Z256" i="13"/>
  <c r="X1012" i="13"/>
  <c r="X180" i="13"/>
  <c r="Z180" i="13"/>
  <c r="Z205" i="13"/>
  <c r="Z230" i="13"/>
  <c r="X949" i="13"/>
  <c r="X856" i="13"/>
  <c r="X1175" i="13"/>
  <c r="X1240" i="13"/>
  <c r="X936" i="13"/>
  <c r="Z358" i="13"/>
  <c r="Y281" i="13"/>
  <c r="Y265" i="13"/>
  <c r="Y241" i="13"/>
  <c r="Y201" i="13"/>
  <c r="Y209" i="13"/>
  <c r="Y256" i="13"/>
  <c r="Y169" i="13"/>
  <c r="Y184" i="13"/>
  <c r="Y280" i="13"/>
  <c r="Y283" i="13"/>
  <c r="Y248" i="13"/>
  <c r="Y275" i="13"/>
  <c r="Y208" i="13"/>
  <c r="Y267" i="13"/>
  <c r="Y259" i="13"/>
  <c r="Y278" i="13"/>
  <c r="Y251" i="13"/>
  <c r="Y270" i="13"/>
  <c r="Y243" i="13"/>
  <c r="Y262" i="13"/>
  <c r="Y235" i="13"/>
  <c r="Y254" i="13"/>
  <c r="Y227" i="13"/>
  <c r="Y246" i="13"/>
  <c r="Y219" i="13"/>
  <c r="Y238" i="13"/>
  <c r="Y211" i="13"/>
  <c r="Y230" i="13"/>
  <c r="Y203" i="13"/>
  <c r="Y222" i="13"/>
  <c r="Y195" i="13"/>
  <c r="Y214" i="13"/>
  <c r="Y187" i="13"/>
  <c r="Y206" i="13"/>
  <c r="Y179" i="13"/>
  <c r="Y198" i="13"/>
  <c r="Y171" i="13"/>
  <c r="Y190" i="13"/>
  <c r="Y182" i="13"/>
  <c r="Y257" i="13"/>
  <c r="Y174" i="13"/>
  <c r="Y193" i="13"/>
  <c r="Y232" i="13"/>
  <c r="Y192" i="13"/>
  <c r="Y273" i="13"/>
  <c r="Y282" i="13"/>
  <c r="Y225" i="13"/>
  <c r="Y274" i="13"/>
  <c r="Y185" i="13"/>
  <c r="Y266" i="13"/>
  <c r="Y258" i="13"/>
  <c r="Y240" i="13"/>
  <c r="Y250" i="13"/>
  <c r="Y200" i="13"/>
  <c r="Y242" i="13"/>
  <c r="Y176" i="13"/>
  <c r="Y234" i="13"/>
  <c r="Y277" i="13"/>
  <c r="Y226" i="13"/>
  <c r="Y269" i="13"/>
  <c r="Y218" i="13"/>
  <c r="Y261" i="13"/>
  <c r="Y210" i="13"/>
  <c r="Y253" i="13"/>
  <c r="Y202" i="13"/>
  <c r="Y245" i="13"/>
  <c r="Y194" i="13"/>
  <c r="Y237" i="13"/>
  <c r="Y186" i="13"/>
  <c r="Y229" i="13"/>
  <c r="Y178" i="13"/>
  <c r="Y221" i="13"/>
  <c r="Y170" i="13"/>
  <c r="Y213" i="13"/>
  <c r="Y205" i="13"/>
  <c r="Y249" i="13"/>
  <c r="Y197" i="13"/>
  <c r="Y217" i="13"/>
  <c r="Y189" i="13"/>
  <c r="Y177" i="13"/>
  <c r="Y181" i="13"/>
  <c r="Y272" i="13"/>
  <c r="Y173" i="13"/>
  <c r="Y264" i="13"/>
  <c r="Y224" i="13"/>
  <c r="Y168" i="13"/>
  <c r="Y233" i="13"/>
  <c r="Y279" i="13"/>
  <c r="Y216" i="13"/>
  <c r="Y271" i="13"/>
  <c r="Y276" i="13"/>
  <c r="Y263" i="13"/>
  <c r="Y268" i="13"/>
  <c r="Y255" i="13"/>
  <c r="Y260" i="13"/>
  <c r="Y247" i="13"/>
  <c r="Y252" i="13"/>
  <c r="Y239" i="13"/>
  <c r="Y244" i="13"/>
  <c r="Y231" i="13"/>
  <c r="Y236" i="13"/>
  <c r="Y223" i="13"/>
  <c r="Y228" i="13"/>
  <c r="Y215" i="13"/>
  <c r="Y220" i="13"/>
  <c r="Y207" i="13"/>
  <c r="Y212" i="13"/>
  <c r="Y199" i="13"/>
  <c r="Y204" i="13"/>
  <c r="Y191" i="13"/>
  <c r="Y196" i="13"/>
  <c r="Y183" i="13"/>
  <c r="Y188" i="13"/>
  <c r="Y175" i="13"/>
  <c r="Y180" i="13"/>
  <c r="Y167" i="13"/>
  <c r="Y172" i="13"/>
  <c r="Z288" i="13"/>
  <c r="Z236" i="13"/>
  <c r="Z248" i="13"/>
  <c r="Z273" i="13"/>
  <c r="Z298" i="13"/>
  <c r="Z323" i="13"/>
  <c r="Z348" i="13"/>
  <c r="Z373" i="13"/>
  <c r="Z398" i="13"/>
  <c r="Z423" i="13"/>
  <c r="Z448" i="13"/>
  <c r="Z473" i="13"/>
  <c r="Z498" i="13"/>
  <c r="Z523" i="13"/>
  <c r="Z548" i="13"/>
  <c r="Z281" i="13"/>
  <c r="Z306" i="13"/>
  <c r="Z331" i="13"/>
  <c r="Z232" i="13"/>
  <c r="Z257" i="13"/>
  <c r="Z282" i="13"/>
  <c r="Z307" i="13"/>
  <c r="Z332" i="13"/>
  <c r="Z357" i="13"/>
  <c r="Z218" i="13"/>
  <c r="Z279" i="13"/>
  <c r="Z216" i="13"/>
  <c r="Z241" i="13"/>
  <c r="Z266" i="13"/>
  <c r="Z291" i="13"/>
  <c r="Z316" i="13"/>
  <c r="Z341" i="13"/>
  <c r="Z366" i="13"/>
  <c r="Z391" i="13"/>
  <c r="Z174" i="13"/>
  <c r="Z199" i="13"/>
  <c r="Z224" i="13"/>
  <c r="Z249" i="13"/>
  <c r="Z274" i="13"/>
  <c r="Z265" i="13"/>
  <c r="Z202" i="13"/>
  <c r="Z227" i="13"/>
  <c r="Z252" i="13"/>
  <c r="Z277" i="13"/>
  <c r="Z302" i="13"/>
  <c r="Z327" i="13"/>
  <c r="Z352" i="13"/>
  <c r="Z377" i="13"/>
  <c r="Z402" i="13"/>
  <c r="Z427" i="13"/>
  <c r="Z452" i="13"/>
  <c r="Z214" i="13"/>
  <c r="Z239" i="13"/>
  <c r="Z264" i="13"/>
  <c r="Z289" i="13"/>
  <c r="Z314" i="13"/>
  <c r="Z339" i="13"/>
  <c r="Z364" i="13"/>
  <c r="Z196" i="13"/>
  <c r="Z221" i="13"/>
  <c r="Z246" i="13"/>
  <c r="Z271" i="13"/>
  <c r="Z296" i="13"/>
  <c r="Z209" i="13"/>
  <c r="Z234" i="13"/>
  <c r="Z259" i="13"/>
  <c r="Z284" i="13"/>
  <c r="Z309" i="13"/>
  <c r="Z334" i="13"/>
  <c r="Z359" i="13"/>
  <c r="Z384" i="13"/>
  <c r="Z409" i="13"/>
  <c r="Z434" i="13"/>
  <c r="Z459" i="13"/>
  <c r="Z243" i="13"/>
  <c r="Z268" i="13"/>
  <c r="Z293" i="13"/>
  <c r="Z318" i="13"/>
  <c r="Z261" i="13"/>
  <c r="Z226" i="13"/>
  <c r="Z251" i="13"/>
  <c r="Z276" i="13"/>
  <c r="Z301" i="13"/>
  <c r="Z326" i="13"/>
  <c r="Z351" i="13"/>
  <c r="Z376" i="13"/>
  <c r="Z401" i="13"/>
  <c r="Z426" i="13"/>
  <c r="Z200" i="13"/>
  <c r="Z225" i="13"/>
  <c r="Z250" i="13"/>
  <c r="Z275" i="13"/>
  <c r="Z300" i="13"/>
  <c r="Z325" i="13"/>
  <c r="Z350" i="13"/>
  <c r="Z375" i="13"/>
  <c r="Z400" i="13"/>
  <c r="Z425" i="13"/>
  <c r="Z450" i="13"/>
  <c r="Z475" i="13"/>
  <c r="Z500" i="13"/>
  <c r="Z525" i="13"/>
  <c r="Z170" i="13"/>
  <c r="Z195" i="13"/>
  <c r="Z220" i="13"/>
  <c r="Z245" i="13"/>
  <c r="Z270" i="13"/>
  <c r="Z178" i="13"/>
  <c r="Z203" i="13"/>
  <c r="Z228" i="13"/>
  <c r="Z253" i="13"/>
  <c r="Z278" i="13"/>
  <c r="Z303" i="13"/>
  <c r="Z328" i="13"/>
  <c r="Z353" i="13"/>
  <c r="Z378" i="13"/>
  <c r="Z403" i="13"/>
  <c r="Z428" i="13"/>
  <c r="Z453" i="13"/>
  <c r="Z255" i="13"/>
  <c r="Z280" i="13"/>
  <c r="Z305" i="13"/>
  <c r="Z330" i="13"/>
  <c r="Z355" i="13"/>
  <c r="Z380" i="13"/>
  <c r="Z405" i="13"/>
  <c r="Z430" i="13"/>
  <c r="Z167" i="13"/>
  <c r="Z192" i="13"/>
  <c r="Z217" i="13"/>
  <c r="Z242" i="13"/>
  <c r="Z267" i="13"/>
  <c r="Z292" i="13"/>
  <c r="Z317" i="13"/>
  <c r="Z342" i="13"/>
  <c r="Z367" i="13"/>
  <c r="Z286" i="13"/>
  <c r="Z311" i="13"/>
  <c r="Z336" i="13"/>
  <c r="Z361" i="13"/>
  <c r="Z386" i="13"/>
  <c r="Z411" i="13"/>
  <c r="Z436" i="13"/>
  <c r="Z461" i="13"/>
  <c r="Z486" i="13"/>
  <c r="Z299" i="13"/>
  <c r="Z324" i="13"/>
  <c r="Z349" i="13"/>
  <c r="Z374" i="13"/>
  <c r="Z295" i="13"/>
  <c r="Z320" i="13"/>
  <c r="Z345" i="13"/>
  <c r="Z370" i="13"/>
  <c r="Z395" i="13"/>
  <c r="Z420" i="13"/>
  <c r="Z445" i="13"/>
  <c r="Z470" i="13"/>
  <c r="Z495" i="13"/>
  <c r="Z520" i="13"/>
  <c r="Z545" i="13"/>
  <c r="Z570" i="13"/>
  <c r="Z595" i="13"/>
  <c r="Z620" i="13"/>
  <c r="Z290" i="13"/>
  <c r="Z315" i="13"/>
  <c r="Z340" i="13"/>
  <c r="Z365" i="13"/>
  <c r="Z390" i="13"/>
  <c r="Z415" i="13"/>
  <c r="Z440" i="13"/>
  <c r="Z465" i="13"/>
  <c r="Z490" i="13"/>
  <c r="Z515" i="13"/>
  <c r="Z540" i="13"/>
  <c r="Z565" i="13"/>
  <c r="Z590" i="13"/>
  <c r="Z615" i="13"/>
  <c r="Z640" i="13"/>
  <c r="Z665" i="13"/>
  <c r="Z690" i="13"/>
  <c r="Z715" i="13"/>
  <c r="Z356" i="13"/>
  <c r="Z381" i="13"/>
  <c r="Z406" i="13"/>
  <c r="Z431" i="13"/>
  <c r="Z456" i="13"/>
  <c r="Z481" i="13"/>
  <c r="Z506" i="13"/>
  <c r="Z531" i="13"/>
  <c r="Z556" i="13"/>
  <c r="Z581" i="13"/>
  <c r="Z297" i="13"/>
  <c r="Z322" i="13"/>
  <c r="Z347" i="13"/>
  <c r="Z372" i="13"/>
  <c r="Z397" i="13"/>
  <c r="Z422" i="13"/>
  <c r="Z447" i="13"/>
  <c r="Z472" i="13"/>
  <c r="Z497" i="13"/>
  <c r="Z522" i="13"/>
  <c r="Z547" i="13"/>
  <c r="Z343" i="13"/>
  <c r="Z368" i="13"/>
  <c r="Z393" i="13"/>
  <c r="Z418" i="13"/>
  <c r="Z443" i="13"/>
  <c r="Z468" i="13"/>
  <c r="Z493" i="13"/>
  <c r="Z518" i="13"/>
  <c r="Z543" i="13"/>
  <c r="Z568" i="13"/>
  <c r="Z593" i="13"/>
  <c r="Z618" i="13"/>
  <c r="Z643" i="13"/>
  <c r="Z360" i="13"/>
  <c r="Z385" i="13"/>
  <c r="Z410" i="13"/>
  <c r="Z435" i="13"/>
  <c r="Z460" i="13"/>
  <c r="Z485" i="13"/>
  <c r="Z510" i="13"/>
  <c r="Z535" i="13"/>
  <c r="Z560" i="13"/>
  <c r="Z585" i="13"/>
  <c r="Z610" i="13"/>
  <c r="Z635" i="13"/>
  <c r="Z660" i="13"/>
  <c r="Z685" i="13"/>
  <c r="Z710" i="13"/>
  <c r="Z735" i="13"/>
  <c r="Z760" i="13"/>
  <c r="Z785" i="13"/>
  <c r="Z810" i="13"/>
  <c r="Z392" i="13"/>
  <c r="Z417" i="13"/>
  <c r="Z442" i="13"/>
  <c r="Z467" i="13"/>
  <c r="Z492" i="13"/>
  <c r="Z517" i="13"/>
  <c r="Z542" i="13"/>
  <c r="Z567" i="13"/>
  <c r="Z592" i="13"/>
  <c r="Z617" i="13"/>
  <c r="Z642" i="13"/>
  <c r="Z313" i="13"/>
  <c r="Z338" i="13"/>
  <c r="Z363" i="13"/>
  <c r="Z388" i="13"/>
  <c r="Z413" i="13"/>
  <c r="Z438" i="13"/>
  <c r="Z463" i="13"/>
  <c r="Z488" i="13"/>
  <c r="Z513" i="13"/>
  <c r="Z538" i="13"/>
  <c r="Z563" i="13"/>
  <c r="Z588" i="13"/>
  <c r="Z613" i="13"/>
  <c r="Z638" i="13"/>
  <c r="Z663" i="13"/>
  <c r="Z688" i="13"/>
  <c r="Z713" i="13"/>
  <c r="Z738" i="13"/>
  <c r="Z287" i="13"/>
  <c r="Z312" i="13"/>
  <c r="Z337" i="13"/>
  <c r="Z362" i="13"/>
  <c r="Z387" i="13"/>
  <c r="Z412" i="13"/>
  <c r="Z437" i="13"/>
  <c r="Z462" i="13"/>
  <c r="Z487" i="13"/>
  <c r="Z512" i="13"/>
  <c r="Z537" i="13"/>
  <c r="Z562" i="13"/>
  <c r="Z587" i="13"/>
  <c r="Z612" i="13"/>
  <c r="Z637" i="13"/>
  <c r="Z662" i="13"/>
  <c r="Z687" i="13"/>
  <c r="Z712" i="13"/>
  <c r="Z737" i="13"/>
  <c r="Z304" i="13"/>
  <c r="Z329" i="13"/>
  <c r="Z354" i="13"/>
  <c r="Z379" i="13"/>
  <c r="Z404" i="13"/>
  <c r="Z429" i="13"/>
  <c r="Z454" i="13"/>
  <c r="Z479" i="13"/>
  <c r="Z504" i="13"/>
  <c r="Z529" i="13"/>
  <c r="Z554" i="13"/>
  <c r="Z383" i="13"/>
  <c r="Z408" i="13"/>
  <c r="Z433" i="13"/>
  <c r="Z458" i="13"/>
  <c r="Z483" i="13"/>
  <c r="Z508" i="13"/>
  <c r="Z533" i="13"/>
  <c r="Z558" i="13"/>
  <c r="Z583" i="13"/>
  <c r="Z608" i="13"/>
  <c r="Z633" i="13"/>
  <c r="Z658" i="13"/>
  <c r="Z683" i="13"/>
  <c r="Z708" i="13"/>
  <c r="Z733" i="13"/>
  <c r="Z758" i="13"/>
  <c r="Z783" i="13"/>
  <c r="Z808" i="13"/>
  <c r="Z833" i="13"/>
  <c r="Z321" i="13"/>
  <c r="Z346" i="13"/>
  <c r="Z371" i="13"/>
  <c r="Z396" i="13"/>
  <c r="Z421" i="13"/>
  <c r="Z446" i="13"/>
  <c r="Z471" i="13"/>
  <c r="Z496" i="13"/>
  <c r="Z521" i="13"/>
  <c r="Z294" i="13"/>
  <c r="Z319" i="13"/>
  <c r="Z344" i="13"/>
  <c r="Z369" i="13"/>
  <c r="Z394" i="13"/>
  <c r="Z419" i="13"/>
  <c r="Z444" i="13"/>
  <c r="Z469" i="13"/>
  <c r="X1254" i="13"/>
  <c r="AA221" i="13"/>
  <c r="AA276" i="13"/>
  <c r="AA878" i="13"/>
  <c r="AA858" i="13"/>
  <c r="AA1163" i="13"/>
  <c r="AA745" i="13"/>
  <c r="AA1106" i="13"/>
  <c r="AA480" i="13"/>
  <c r="AA994" i="13"/>
  <c r="AA1203" i="13"/>
  <c r="AA911" i="13"/>
  <c r="AA988" i="13"/>
  <c r="AA868" i="13"/>
  <c r="AA1199" i="13"/>
  <c r="AA251" i="13"/>
  <c r="AA299" i="13"/>
  <c r="AA826" i="13"/>
  <c r="AA262" i="13"/>
  <c r="AA441" i="13"/>
  <c r="AA610" i="13"/>
  <c r="AA212" i="13"/>
  <c r="AA601" i="13"/>
  <c r="AA466" i="13"/>
  <c r="AA484" i="13"/>
  <c r="AA958" i="13"/>
  <c r="AA667" i="13"/>
  <c r="AA1209" i="13"/>
  <c r="AA300" i="13"/>
  <c r="AA1064" i="13"/>
  <c r="AA867" i="13"/>
  <c r="AA954" i="13"/>
  <c r="AA268" i="13"/>
  <c r="AA157" i="13"/>
  <c r="AA416" i="13"/>
  <c r="AA741" i="13"/>
  <c r="AA278" i="13"/>
  <c r="AA1010" i="13"/>
  <c r="AA783" i="13"/>
  <c r="AA1161" i="13"/>
  <c r="AA862" i="13"/>
  <c r="AA710" i="13"/>
  <c r="AA677" i="13"/>
  <c r="AA281" i="13"/>
  <c r="AA974" i="13"/>
  <c r="AA899" i="13"/>
  <c r="AA1063" i="13"/>
  <c r="AA616" i="13"/>
  <c r="AA864" i="13"/>
  <c r="AA1206" i="13"/>
  <c r="AA1166" i="13"/>
  <c r="AA206" i="13"/>
  <c r="AA711" i="13"/>
  <c r="AA969" i="13"/>
  <c r="AA777" i="13"/>
  <c r="AA327" i="13"/>
  <c r="AA294" i="13"/>
  <c r="AA194" i="13"/>
  <c r="AA645" i="13"/>
  <c r="AA406" i="13"/>
  <c r="AA1128" i="13"/>
  <c r="AA376" i="13"/>
  <c r="AA536" i="13"/>
  <c r="AA937" i="13"/>
  <c r="AA429" i="13"/>
  <c r="AA815" i="13"/>
  <c r="AA851" i="13"/>
  <c r="AA690" i="13"/>
  <c r="AA464" i="13"/>
  <c r="AA534" i="13"/>
  <c r="AA1097" i="13"/>
  <c r="AA1043" i="13"/>
  <c r="AA166" i="13"/>
  <c r="AA760" i="13"/>
  <c r="AA964" i="13"/>
  <c r="AA972" i="13"/>
  <c r="AA341" i="13"/>
  <c r="AA800" i="13"/>
  <c r="AA191" i="13"/>
  <c r="AA700" i="13"/>
  <c r="AA245" i="13"/>
  <c r="AA525" i="13"/>
  <c r="AA538" i="13"/>
  <c r="AA1205" i="13"/>
  <c r="AA551" i="13"/>
  <c r="AA573" i="13"/>
  <c r="AA402" i="13"/>
  <c r="AA1248" i="13"/>
  <c r="AA1062" i="13"/>
  <c r="AA1037" i="13"/>
  <c r="AA797" i="13"/>
  <c r="AA914" i="13"/>
  <c r="AA1241" i="13"/>
  <c r="AA877" i="13"/>
  <c r="AA321" i="13"/>
  <c r="AA624" i="13"/>
  <c r="AA939" i="13"/>
  <c r="AA243" i="13"/>
  <c r="AA673" i="13"/>
  <c r="AA296" i="13"/>
  <c r="AA1132" i="13"/>
  <c r="AA748" i="13"/>
  <c r="AA1093" i="13"/>
  <c r="AA584" i="13"/>
  <c r="AA635" i="13"/>
  <c r="AA1023" i="13"/>
  <c r="AA732" i="13"/>
  <c r="AA828" i="13"/>
  <c r="AA792" i="13"/>
  <c r="AA692" i="13"/>
  <c r="AA497" i="13"/>
  <c r="AA209" i="13"/>
  <c r="AA587" i="13"/>
  <c r="AA353" i="13"/>
  <c r="AA712" i="13"/>
  <c r="AA962" i="13"/>
  <c r="AA501" i="13"/>
  <c r="AA217" i="13"/>
  <c r="AA352" i="13"/>
  <c r="AA204" i="13"/>
  <c r="AA322" i="13"/>
  <c r="AA849" i="13"/>
  <c r="AA652" i="13"/>
  <c r="AA529" i="13"/>
  <c r="AA889" i="13"/>
  <c r="AA768" i="13"/>
  <c r="AA1021" i="13"/>
  <c r="AA256" i="13"/>
  <c r="AA1218" i="13"/>
  <c r="AA290" i="13"/>
  <c r="AA689" i="13"/>
  <c r="AA1182" i="13"/>
  <c r="AA407" i="13"/>
  <c r="AA405" i="13"/>
  <c r="AA1033" i="13"/>
  <c r="AA1118" i="13"/>
  <c r="AA518" i="13"/>
  <c r="AA451" i="13"/>
  <c r="AA288" i="13"/>
  <c r="AA523" i="13"/>
  <c r="AA749" i="13"/>
  <c r="AA452" i="13"/>
  <c r="AA1026" i="13"/>
  <c r="AA439" i="13"/>
  <c r="AA287" i="13"/>
  <c r="AA1196" i="13"/>
  <c r="AA519" i="13"/>
  <c r="AA805" i="13"/>
  <c r="AA1025" i="13"/>
  <c r="AA388" i="13"/>
  <c r="AA642" i="13"/>
  <c r="AA644" i="13"/>
  <c r="AA398" i="13"/>
  <c r="AA1011" i="13"/>
  <c r="AA170" i="13"/>
  <c r="AA384" i="13"/>
  <c r="AA492" i="13"/>
  <c r="AA855" i="13"/>
  <c r="AA1100" i="13"/>
  <c r="AA817" i="13"/>
  <c r="AA1151" i="13"/>
  <c r="AA773" i="13"/>
  <c r="AA571" i="13"/>
  <c r="AA1231" i="13"/>
  <c r="AA761" i="13"/>
  <c r="AA337" i="13"/>
  <c r="AA976" i="13"/>
  <c r="AA350" i="13"/>
  <c r="AA921" i="13"/>
  <c r="AA702" i="13"/>
  <c r="AA960" i="13"/>
  <c r="AA495" i="13"/>
  <c r="AA707" i="13"/>
  <c r="AA566" i="13"/>
  <c r="AA1038" i="13"/>
  <c r="AA926" i="13"/>
  <c r="AA641" i="13"/>
  <c r="AA572" i="13"/>
  <c r="AA196" i="13"/>
  <c r="AA453" i="13"/>
  <c r="AA435" i="13"/>
  <c r="AA1185" i="13"/>
  <c r="AA1068" i="13"/>
  <c r="AA633" i="13"/>
  <c r="AA1085" i="13"/>
  <c r="AA415" i="13"/>
  <c r="AA342" i="13"/>
  <c r="AA909" i="13"/>
  <c r="AA1178" i="13"/>
  <c r="AA665" i="13"/>
  <c r="AA354" i="13"/>
  <c r="AA1171" i="13"/>
  <c r="AA552" i="13"/>
  <c r="AA592" i="13"/>
  <c r="AA687" i="13"/>
  <c r="AA1226" i="13"/>
  <c r="AA1174" i="13"/>
  <c r="AA328" i="13"/>
  <c r="AA1210" i="13"/>
  <c r="AA649" i="13"/>
  <c r="AA273" i="13"/>
  <c r="AA297" i="13"/>
  <c r="AA595" i="13"/>
  <c r="AA444" i="13"/>
  <c r="AA981" i="13"/>
  <c r="AA614" i="13"/>
  <c r="AA1214" i="13"/>
  <c r="AA1020" i="13"/>
  <c r="AA560" i="13"/>
  <c r="AA1022" i="13"/>
  <c r="AA1198" i="13"/>
  <c r="AA359" i="13"/>
  <c r="AA1074" i="13"/>
  <c r="AA617" i="13"/>
  <c r="AA1175" i="13"/>
  <c r="AA784" i="13"/>
  <c r="AA250" i="13"/>
  <c r="AA931" i="13"/>
  <c r="AA837" i="13"/>
  <c r="AA725" i="13"/>
  <c r="AA1018" i="13"/>
  <c r="AA190" i="13"/>
  <c r="AA903" i="13"/>
  <c r="AA764" i="13"/>
  <c r="AA771" i="13"/>
  <c r="AA785" i="13"/>
  <c r="AA705" i="13"/>
  <c r="AA660" i="13"/>
  <c r="AA400" i="13"/>
  <c r="AA663" i="13"/>
  <c r="AA395" i="13"/>
  <c r="AA810" i="13"/>
  <c r="AA1027" i="13"/>
  <c r="AA975" i="13"/>
  <c r="AA1096" i="13"/>
  <c r="AA188" i="13"/>
  <c r="AA1070" i="13"/>
  <c r="AA186" i="13"/>
  <c r="AA1120" i="13"/>
  <c r="AA559" i="13"/>
  <c r="AA197" i="13"/>
  <c r="AA831" i="13"/>
  <c r="AA373" i="13"/>
  <c r="AA305" i="13"/>
  <c r="AA1143" i="13"/>
  <c r="AA787" i="13"/>
  <c r="AA650" i="13"/>
  <c r="AA842" i="13"/>
  <c r="AA223" i="13"/>
  <c r="AA1153" i="13"/>
  <c r="AA508" i="13"/>
  <c r="AA198" i="13"/>
  <c r="AA619" i="13"/>
  <c r="AA488" i="13"/>
  <c r="AA951" i="13"/>
  <c r="AA639" i="13"/>
  <c r="AA1220" i="13"/>
  <c r="AA602" i="13"/>
  <c r="AA949" i="13"/>
  <c r="AA1201" i="13"/>
  <c r="AA896" i="13"/>
  <c r="AA758" i="13"/>
  <c r="AA798" i="13"/>
  <c r="AA450" i="13"/>
  <c r="AA234" i="13"/>
  <c r="AA1112" i="13"/>
  <c r="AA820" i="13"/>
  <c r="AA625" i="13"/>
  <c r="AA1150" i="13"/>
  <c r="AA1076" i="13"/>
  <c r="AA1131" i="13"/>
  <c r="AA393" i="13"/>
  <c r="AA1229" i="13"/>
  <c r="AA155" i="13"/>
  <c r="AA224" i="13"/>
  <c r="AA655" i="13"/>
  <c r="AA752" i="13"/>
  <c r="AA946" i="13"/>
  <c r="AA201" i="13"/>
  <c r="AA861" i="13"/>
  <c r="AA329" i="13"/>
  <c r="AA579" i="13"/>
  <c r="AA730" i="13"/>
  <c r="AA164" i="13"/>
  <c r="AA1065" i="13"/>
  <c r="AA512" i="13"/>
  <c r="AA283" i="13"/>
  <c r="AA714" i="13"/>
  <c r="AA589" i="13"/>
  <c r="AA1155" i="13"/>
  <c r="AA385" i="13"/>
  <c r="AA428" i="13"/>
  <c r="AA1136" i="13"/>
  <c r="AA1179" i="13"/>
  <c r="AA865" i="13"/>
  <c r="AA765" i="13"/>
  <c r="AA706" i="13"/>
  <c r="AA593" i="13"/>
  <c r="AA271" i="13"/>
  <c r="AA175" i="13"/>
  <c r="AA638" i="13"/>
  <c r="AA182" i="13"/>
  <c r="AA260" i="13"/>
  <c r="AA1228" i="13"/>
  <c r="AA830" i="13"/>
  <c r="AA1145" i="13"/>
  <c r="AA252" i="13"/>
  <c r="AA238" i="13"/>
  <c r="AA917" i="13"/>
  <c r="AA823" i="13"/>
  <c r="AA904" i="13"/>
  <c r="AA1243" i="13"/>
  <c r="AA161" i="13"/>
  <c r="AA996" i="13"/>
  <c r="AA852" i="13"/>
  <c r="AA459" i="13"/>
  <c r="AA932" i="13"/>
  <c r="AA859" i="13"/>
  <c r="AA202" i="13"/>
  <c r="AA433" i="13"/>
  <c r="AA1091" i="13"/>
  <c r="AA927" i="13"/>
  <c r="AA442" i="13"/>
  <c r="AA789" i="13"/>
  <c r="AA827" i="13"/>
  <c r="AA1050" i="13"/>
  <c r="AA554" i="13"/>
  <c r="AA943" i="13"/>
  <c r="AA282" i="13"/>
  <c r="AA658" i="13"/>
  <c r="AA678" i="13"/>
  <c r="AA940" i="13"/>
  <c r="AA876" i="13"/>
  <c r="AA612" i="13"/>
  <c r="AA1079" i="13"/>
  <c r="AA848" i="13"/>
  <c r="AA1114" i="13"/>
  <c r="AA1222" i="13"/>
  <c r="AA961" i="13"/>
  <c r="AA802" i="13"/>
  <c r="AA1109" i="13"/>
  <c r="AA807" i="13"/>
  <c r="AA924" i="13"/>
  <c r="AA989" i="13"/>
  <c r="AA1157" i="13"/>
  <c r="AA814" i="13"/>
  <c r="AA776" i="13"/>
  <c r="AA295" i="13"/>
  <c r="AA648" i="13"/>
  <c r="AA841" i="13"/>
  <c r="AA626" i="13"/>
  <c r="AA1124" i="13"/>
  <c r="AA1230" i="13"/>
  <c r="AA446" i="13"/>
  <c r="AA659" i="13"/>
  <c r="AA1165" i="13"/>
  <c r="AA680" i="13"/>
  <c r="AA1234" i="13"/>
  <c r="AA906" i="13"/>
  <c r="AA713" i="13"/>
  <c r="AA716" i="13"/>
  <c r="AA378" i="13"/>
  <c r="AA968" i="13"/>
  <c r="AA984" i="13"/>
  <c r="AA1090" i="13"/>
  <c r="AA361" i="13"/>
  <c r="AA591" i="13"/>
  <c r="AA465" i="13"/>
  <c r="AA1081" i="13"/>
  <c r="AA763" i="13"/>
  <c r="AA389" i="13"/>
  <c r="AA1135" i="13"/>
  <c r="AA623" i="13"/>
  <c r="AA578" i="13"/>
  <c r="AA515" i="13"/>
  <c r="AA1186" i="13"/>
  <c r="AA246" i="13"/>
  <c r="AA312" i="13"/>
  <c r="AA401" i="13"/>
  <c r="AA608" i="13"/>
  <c r="AA1187" i="13"/>
  <c r="AA424" i="13"/>
  <c r="AA822" i="13"/>
  <c r="AA586" i="13"/>
  <c r="AA539" i="13"/>
  <c r="AA344" i="13"/>
  <c r="AA517" i="13"/>
  <c r="AA664" i="13"/>
  <c r="AA1125" i="13"/>
  <c r="AA1052" i="13"/>
  <c r="AA1142" i="13"/>
  <c r="AA171" i="13"/>
  <c r="AA1251" i="13"/>
  <c r="AA1029" i="13"/>
  <c r="AA187" i="13"/>
  <c r="AA544" i="13"/>
  <c r="AA349" i="13"/>
  <c r="AA561" i="13"/>
  <c r="AA1104" i="13"/>
  <c r="AA788" i="13"/>
  <c r="AA1055" i="13"/>
  <c r="AA754" i="13"/>
  <c r="AA1014" i="13"/>
  <c r="AA409" i="13"/>
  <c r="AA274" i="13"/>
  <c r="AA1077" i="13"/>
  <c r="AA908" i="13"/>
  <c r="AA165" i="13"/>
  <c r="AA506" i="13"/>
  <c r="AA309" i="13"/>
  <c r="AA978" i="13"/>
  <c r="AA666" i="13"/>
  <c r="AA1009" i="13"/>
  <c r="AA228" i="13"/>
  <c r="AA684" i="13"/>
  <c r="AA1240" i="13"/>
  <c r="AA613" i="13"/>
  <c r="AA235" i="13"/>
  <c r="AA1053" i="13"/>
  <c r="AA257" i="13"/>
  <c r="AA724" i="13"/>
  <c r="AA174" i="13"/>
  <c r="AA1129" i="13"/>
  <c r="AA997" i="13"/>
  <c r="AA632" i="13"/>
  <c r="AA1184" i="13"/>
  <c r="AA681" i="13"/>
  <c r="AA1107" i="13"/>
  <c r="AA1167" i="13"/>
  <c r="AA1202" i="13"/>
  <c r="AA565" i="13"/>
  <c r="AA397" i="13"/>
  <c r="AA542" i="13"/>
  <c r="AA1078" i="13"/>
  <c r="AA621" i="13"/>
  <c r="AA447" i="13"/>
  <c r="AA318" i="13"/>
  <c r="AA900" i="13"/>
  <c r="AA269" i="13"/>
  <c r="AA411" i="13"/>
  <c r="AA967" i="13"/>
  <c r="AA1213" i="13"/>
  <c r="AA253" i="13"/>
  <c r="AA982" i="13"/>
  <c r="AA156" i="13"/>
  <c r="AA1123" i="13"/>
  <c r="AA357" i="13"/>
  <c r="AA1180" i="13"/>
  <c r="AA563" i="13"/>
  <c r="AA1072" i="13"/>
  <c r="AA721" i="13"/>
  <c r="AA1084" i="13"/>
  <c r="AA910" i="13"/>
  <c r="AA1059" i="13"/>
  <c r="AA790" i="13"/>
  <c r="AA1138" i="13"/>
  <c r="AA226" i="13"/>
  <c r="AA829" i="13"/>
  <c r="AA339" i="13"/>
  <c r="AA336" i="13"/>
  <c r="AA340" i="13"/>
  <c r="AA637" i="13"/>
  <c r="AA1233" i="13"/>
  <c r="AA1103" i="13"/>
  <c r="AA674" i="13"/>
  <c r="AA675" i="13"/>
  <c r="AA380" i="13"/>
  <c r="AA582" i="13"/>
  <c r="AA285" i="13"/>
  <c r="AA869" i="13"/>
  <c r="AA816" i="13"/>
  <c r="AA688" i="13"/>
  <c r="AA1247" i="13"/>
  <c r="AA1216" i="13"/>
  <c r="AA1005" i="13"/>
  <c r="AA786" i="13"/>
  <c r="AA332" i="13"/>
  <c r="AA335" i="13"/>
  <c r="AA434" i="13"/>
  <c r="AA371" i="13"/>
  <c r="AA1111" i="13"/>
  <c r="AA1013" i="13"/>
  <c r="AA1148" i="13"/>
  <c r="AA779" i="13"/>
  <c r="AA521" i="13"/>
  <c r="AA719" i="13"/>
  <c r="AA199" i="13"/>
  <c r="AA581" i="13"/>
  <c r="AA948" i="13"/>
  <c r="AA929" i="13"/>
  <c r="AA505" i="13"/>
  <c r="AA1245" i="13"/>
  <c r="AA540" i="13"/>
  <c r="AA333" i="13"/>
  <c r="AA947" i="13"/>
  <c r="AA431" i="13"/>
  <c r="AA1238" i="13"/>
  <c r="AA316" i="13"/>
  <c r="AA879" i="13"/>
  <c r="AA263" i="13"/>
  <c r="AA970" i="13"/>
  <c r="AA850" i="13"/>
  <c r="AA477" i="13"/>
  <c r="AA668" i="13"/>
  <c r="AA727" i="13"/>
  <c r="AA743" i="13"/>
  <c r="AA622" i="13"/>
  <c r="AA1082" i="13"/>
  <c r="AA1219" i="13"/>
  <c r="AA304" i="13"/>
  <c r="AA720" i="13"/>
  <c r="AA796" i="13"/>
  <c r="AA856" i="13"/>
  <c r="AA583" i="13"/>
  <c r="AA980" i="13"/>
  <c r="AA733" i="13"/>
  <c r="AA541" i="13"/>
  <c r="AA511" i="13"/>
  <c r="AA1189" i="13"/>
  <c r="AA1004" i="13"/>
  <c r="AA1067" i="13"/>
  <c r="AA314" i="13"/>
  <c r="AA1160" i="13"/>
  <c r="AA1158" i="13"/>
  <c r="AA370" i="13"/>
  <c r="AA1056" i="13"/>
  <c r="AA957" i="13"/>
  <c r="AA422" i="13"/>
  <c r="AA791" i="13"/>
  <c r="AA498" i="13"/>
  <c r="AA298" i="13"/>
  <c r="AA925" i="13"/>
  <c r="AA490" i="13"/>
  <c r="AA986" i="13"/>
  <c r="AA494" i="13"/>
  <c r="AA189" i="13"/>
  <c r="AA1139" i="13"/>
  <c r="AA331" i="13"/>
  <c r="AA844" i="13"/>
  <c r="AA1092" i="13"/>
  <c r="AA811" i="13"/>
  <c r="AA597" i="13"/>
  <c r="AA918" i="13"/>
  <c r="AA365" i="13"/>
  <c r="AA1211" i="13"/>
  <c r="AA936" i="13"/>
  <c r="AA1083" i="13"/>
  <c r="AA330" i="13"/>
  <c r="AA379" i="13"/>
  <c r="AA532" i="13"/>
  <c r="AA545" i="13"/>
  <c r="AA167" i="13"/>
  <c r="AA657" i="13"/>
  <c r="AA210" i="13"/>
  <c r="AA753" i="13"/>
  <c r="AA306" i="13"/>
  <c r="AA1122" i="13"/>
  <c r="AA1006" i="13"/>
  <c r="AA1024" i="13"/>
  <c r="AA1181" i="13"/>
  <c r="AA475" i="13"/>
  <c r="AA770" i="13"/>
  <c r="AA950" i="13"/>
  <c r="AA888" i="13"/>
  <c r="AA195" i="13"/>
  <c r="AA1019" i="13"/>
  <c r="AA1242" i="13"/>
  <c r="AA537" i="13"/>
  <c r="AA933" i="13"/>
  <c r="AA302" i="13"/>
  <c r="AA334" i="13"/>
  <c r="AA456" i="13"/>
  <c r="AA185" i="13"/>
  <c r="AA386" i="13"/>
  <c r="AA1192" i="13"/>
  <c r="AA847" i="13"/>
  <c r="AA683" i="13"/>
  <c r="AA821" i="13"/>
  <c r="AA249" i="13"/>
  <c r="AA455" i="13"/>
  <c r="AA596" i="13"/>
  <c r="AA240" i="13"/>
  <c r="AA734" i="13"/>
  <c r="AA919" i="13"/>
  <c r="AA636" i="13"/>
  <c r="AA307" i="13"/>
  <c r="AA728" i="13"/>
  <c r="AA715" i="13"/>
  <c r="AA485" i="13"/>
  <c r="AA524" i="13"/>
  <c r="AA920" i="13"/>
  <c r="AA1000" i="13"/>
  <c r="AA1194" i="13"/>
  <c r="AA1047" i="13"/>
  <c r="AA214" i="13"/>
  <c r="AA503" i="13"/>
  <c r="AA430" i="13"/>
  <c r="AA437" i="13"/>
  <c r="AA338" i="13"/>
  <c r="AA953" i="13"/>
  <c r="AA346" i="13"/>
  <c r="AA265" i="13"/>
  <c r="AA717" i="13"/>
  <c r="AA1156" i="13"/>
  <c r="AA838" i="13"/>
  <c r="AA722" i="13"/>
  <c r="AA1204" i="13"/>
  <c r="AA374" i="13"/>
  <c r="AA293" i="13"/>
  <c r="AA564" i="13"/>
  <c r="AA1086" i="13"/>
  <c r="AA387" i="13"/>
  <c r="AA225" i="13"/>
  <c r="AA870" i="13"/>
  <c r="AA1002" i="13"/>
  <c r="AA183" i="13"/>
  <c r="AA577" i="13"/>
  <c r="AA1015" i="13"/>
  <c r="AA413" i="13"/>
  <c r="AA600" i="13"/>
  <c r="AA1036" i="13"/>
  <c r="AA280" i="13"/>
  <c r="AA1057" i="13"/>
  <c r="AA481" i="13"/>
  <c r="AA1254" i="13"/>
  <c r="AA277" i="13"/>
  <c r="AA418" i="13"/>
  <c r="AA609" i="13"/>
  <c r="AA323" i="13"/>
  <c r="AA882" i="13"/>
  <c r="AA580" i="13"/>
  <c r="AA1130" i="13"/>
  <c r="AA886" i="13"/>
  <c r="AA493" i="13"/>
  <c r="AA1046" i="13"/>
  <c r="AA860" i="13"/>
  <c r="AA419" i="13"/>
  <c r="AA1034" i="13"/>
  <c r="AA935" i="13"/>
  <c r="AA270" i="13"/>
  <c r="AA1032" i="13"/>
  <c r="AA952" i="13"/>
  <c r="AA806" i="13"/>
  <c r="AA244" i="13"/>
  <c r="AA205" i="13"/>
  <c r="AA701" i="13"/>
  <c r="AA669" i="13"/>
  <c r="AA1250" i="13"/>
  <c r="AA1017" i="13"/>
  <c r="AA550" i="13"/>
  <c r="AA469" i="13"/>
  <c r="AA254" i="13"/>
  <c r="AA985" i="13"/>
  <c r="AA457" i="13"/>
  <c r="AA533" i="13"/>
  <c r="AA594" i="13"/>
  <c r="AA355" i="13"/>
  <c r="AA955" i="13"/>
  <c r="AA585" i="13"/>
  <c r="AA901" i="13"/>
  <c r="AA284" i="13"/>
  <c r="AA1212" i="13"/>
  <c r="AA742" i="13"/>
  <c r="AA1162" i="13"/>
  <c r="AA736" i="13"/>
  <c r="AA588" i="13"/>
  <c r="AA928" i="13"/>
  <c r="AA846" i="13"/>
  <c r="AA769" i="13"/>
  <c r="AA548" i="13"/>
  <c r="AA708" i="13"/>
  <c r="AA685" i="13"/>
  <c r="AA177" i="13"/>
  <c r="AA603" i="13"/>
  <c r="AA966" i="13"/>
  <c r="AA875" i="13"/>
  <c r="AA372" i="13"/>
  <c r="AA1042" i="13"/>
  <c r="AA737" i="13"/>
  <c r="AA1252" i="13"/>
  <c r="AA443" i="13"/>
  <c r="AA229" i="13"/>
  <c r="AA1195" i="13"/>
  <c r="AA590" i="13"/>
  <c r="AA945" i="13"/>
  <c r="AA1133" i="13"/>
  <c r="AA1140" i="13"/>
  <c r="AA248" i="13"/>
  <c r="AA1031" i="13"/>
  <c r="AA576" i="13"/>
  <c r="AA1227" i="13"/>
  <c r="AA259" i="13"/>
  <c r="AA1236" i="13"/>
  <c r="AA510" i="13"/>
  <c r="AA801" i="13"/>
  <c r="AA347" i="13"/>
  <c r="AA1225" i="13"/>
  <c r="AA979" i="13"/>
  <c r="AA1040" i="13"/>
  <c r="AA383" i="13"/>
  <c r="AA739" i="13"/>
  <c r="AA438" i="13"/>
  <c r="AA486" i="13"/>
  <c r="AA656" i="13"/>
  <c r="AA1208" i="13"/>
  <c r="AA944" i="13"/>
  <c r="AA809" i="13"/>
  <c r="AA881" i="13"/>
  <c r="AA220" i="13"/>
  <c r="AA176" i="13"/>
  <c r="AA1049" i="13"/>
  <c r="AA863" i="13"/>
  <c r="AA963" i="13"/>
  <c r="AA1235" i="13"/>
  <c r="AA740" i="13"/>
  <c r="AA291" i="13"/>
  <c r="AA646" i="13"/>
  <c r="AA885" i="13"/>
  <c r="AA275" i="13"/>
  <c r="AA1075" i="13"/>
  <c r="AA215" i="13"/>
  <c r="AA1115" i="13"/>
  <c r="AA1168" i="13"/>
  <c r="AA990" i="13"/>
  <c r="AA1137" i="13"/>
  <c r="AA709" i="13"/>
  <c r="AA169" i="13"/>
  <c r="AA367" i="13"/>
  <c r="AA420" i="13"/>
  <c r="AA843" i="13"/>
  <c r="AA991" i="13"/>
  <c r="AA835" i="13"/>
  <c r="AA507" i="13"/>
  <c r="AA778" i="13"/>
  <c r="AA1141" i="13"/>
  <c r="AA628" i="13"/>
  <c r="AA767" i="13"/>
  <c r="AA1069" i="13"/>
  <c r="AA377" i="13"/>
  <c r="AA574" i="13"/>
  <c r="AA686" i="13"/>
  <c r="AA449" i="13"/>
  <c r="AA473" i="13"/>
  <c r="AA399" i="13"/>
  <c r="AA1154" i="13"/>
  <c r="AA694" i="13"/>
  <c r="AA854" i="13"/>
  <c r="AA1095" i="13"/>
  <c r="AA414" i="13"/>
  <c r="AA611" i="13"/>
  <c r="AA718" i="13"/>
  <c r="AA1215" i="13"/>
  <c r="AA184" i="13"/>
  <c r="AA813" i="13"/>
  <c r="AA1030" i="13"/>
  <c r="AA755" i="13"/>
  <c r="AA824" i="13"/>
  <c r="AA1197" i="13"/>
  <c r="AA404" i="13"/>
  <c r="AA1044" i="13"/>
  <c r="AA751" i="13"/>
  <c r="AA557" i="13"/>
  <c r="AA1117" i="13"/>
  <c r="AA160" i="13"/>
  <c r="AA471" i="13"/>
  <c r="AA620" i="13"/>
  <c r="AA922" i="13"/>
  <c r="AA267" i="13"/>
  <c r="AA604" i="13"/>
  <c r="AA695" i="13"/>
  <c r="AA470" i="13"/>
  <c r="AA1126" i="13"/>
  <c r="AA1048" i="13"/>
  <c r="AA1127" i="13"/>
  <c r="AA992" i="13"/>
  <c r="AA905" i="13"/>
  <c r="AA883" i="13"/>
  <c r="AA382" i="13"/>
  <c r="AA575" i="13"/>
  <c r="AA255" i="13"/>
  <c r="AA272" i="13"/>
  <c r="AA744" i="13"/>
  <c r="AA482" i="13"/>
  <c r="AA840" i="13"/>
  <c r="AA599" i="13"/>
  <c r="AA605" i="13"/>
  <c r="AA606" i="13"/>
  <c r="AA440" i="13"/>
  <c r="AA1183" i="13"/>
  <c r="AA403" i="13"/>
  <c r="AA731" i="13"/>
  <c r="AA461" i="13"/>
  <c r="AA266" i="13"/>
  <c r="AA1221" i="13"/>
  <c r="AA500" i="13"/>
  <c r="AA527" i="13"/>
  <c r="AA1003" i="13"/>
  <c r="AA432" i="13"/>
  <c r="AA556" i="13"/>
  <c r="AA502" i="13"/>
  <c r="AA795" i="13"/>
  <c r="AA772" i="13"/>
  <c r="AA520" i="13"/>
  <c r="AA833" i="13"/>
  <c r="AA362" i="13"/>
  <c r="AA1045" i="13"/>
  <c r="AA812" i="13"/>
  <c r="AA1101" i="13"/>
  <c r="AA983" i="13"/>
  <c r="AA163" i="13"/>
  <c r="AA746" i="13"/>
  <c r="AA1102" i="13"/>
  <c r="AA192" i="13"/>
  <c r="AA857" i="13"/>
  <c r="AA662" i="13"/>
  <c r="AA242" i="13"/>
  <c r="AA1152" i="13"/>
  <c r="AA180" i="13"/>
  <c r="AA570" i="13"/>
  <c r="AA941" i="13"/>
  <c r="AA181" i="13"/>
  <c r="AA474" i="13"/>
  <c r="AA898" i="13"/>
  <c r="AA325" i="13"/>
  <c r="AA509" i="13"/>
  <c r="AA1237" i="13"/>
  <c r="AA819" i="13"/>
  <c r="AA762" i="13"/>
  <c r="AA794" i="13"/>
  <c r="AA640" i="13"/>
  <c r="AA233" i="13"/>
  <c r="AA286" i="13"/>
  <c r="AA793" i="13"/>
  <c r="AA410" i="13"/>
  <c r="AA1028" i="13"/>
  <c r="AA1060" i="13"/>
  <c r="AA892" i="13"/>
  <c r="AA303" i="13"/>
  <c r="AA704" i="13"/>
  <c r="AA513" i="13"/>
  <c r="AA1147" i="13"/>
  <c r="AA832" i="13"/>
  <c r="AA258" i="13"/>
  <c r="AA1244" i="13"/>
  <c r="AA995" i="13"/>
  <c r="AA999" i="13"/>
  <c r="AA808" i="13"/>
  <c r="AA670" i="13"/>
  <c r="AA1144" i="13"/>
  <c r="AA834" i="13"/>
  <c r="AA853" i="13"/>
  <c r="AA1001" i="13"/>
  <c r="AA672" i="13"/>
  <c r="AA1207" i="13"/>
  <c r="AA729" i="13"/>
  <c r="AA872" i="13"/>
  <c r="AA1253" i="13"/>
  <c r="AA568" i="13"/>
  <c r="AA1170" i="13"/>
  <c r="AA463" i="13"/>
  <c r="AA231" i="13"/>
  <c r="AA315" i="13"/>
  <c r="AA993" i="13"/>
  <c r="AA360" i="13"/>
  <c r="AA1239" i="13"/>
  <c r="AA775" i="13"/>
  <c r="AA766" i="13"/>
  <c r="AA1190" i="13"/>
  <c r="AA207" i="13"/>
  <c r="AA916" i="13"/>
  <c r="AA1177" i="13"/>
  <c r="AA230" i="13"/>
  <c r="AA491" i="13"/>
  <c r="AA971" i="13"/>
  <c r="AA1169" i="13"/>
  <c r="AA1008" i="13"/>
  <c r="AA598" i="13"/>
  <c r="AA1007" i="13"/>
  <c r="AA391" i="13"/>
  <c r="AA516" i="13"/>
  <c r="AA915" i="13"/>
  <c r="AA691" i="13"/>
  <c r="AA172" i="13"/>
  <c r="AA1054" i="13"/>
  <c r="AA1089" i="13"/>
  <c r="AA696" i="13"/>
  <c r="AA394" i="13"/>
  <c r="AA1071" i="13"/>
  <c r="AA1134" i="13"/>
  <c r="AA476" i="13"/>
  <c r="AA615" i="13"/>
  <c r="AA757" i="13"/>
  <c r="AA735" i="13"/>
  <c r="AA759" i="13"/>
  <c r="AA998" i="13"/>
  <c r="AA607" i="13"/>
  <c r="AA211" i="13"/>
  <c r="AA923" i="13"/>
  <c r="AA425" i="13"/>
  <c r="AA348" i="13"/>
  <c r="AA301" i="13"/>
  <c r="AA1172" i="13"/>
  <c r="AA956" i="13"/>
  <c r="AA218" i="13"/>
  <c r="AA478" i="13"/>
  <c r="AA839" i="13"/>
  <c r="AA1035" i="13"/>
  <c r="AA261" i="13"/>
  <c r="AA1039" i="13"/>
  <c r="AA1119" i="13"/>
  <c r="AA671" i="13"/>
  <c r="AA1149" i="13"/>
  <c r="AA643" i="13"/>
  <c r="AA804" i="13"/>
  <c r="AA292" i="13"/>
  <c r="AA462" i="13"/>
  <c r="AA427" i="13"/>
  <c r="AA546" i="13"/>
  <c r="AA1246" i="13"/>
  <c r="AA676" i="13"/>
  <c r="AA894" i="13"/>
  <c r="AA902" i="13"/>
  <c r="AA895" i="13"/>
  <c r="AA392" i="13"/>
  <c r="AA697" i="13"/>
  <c r="AA479" i="13"/>
  <c r="AA1094" i="13"/>
  <c r="AA1176" i="13"/>
  <c r="AA522" i="13"/>
  <c r="AA973" i="13"/>
  <c r="AA1200" i="13"/>
  <c r="AA1113" i="13"/>
  <c r="AA1188" i="13"/>
  <c r="AA375" i="13"/>
  <c r="AA1223" i="13"/>
  <c r="AA345" i="13"/>
  <c r="AA489" i="13"/>
  <c r="AA1164" i="13"/>
  <c r="AA326" i="13"/>
  <c r="AA417" i="13"/>
  <c r="AA487" i="13"/>
  <c r="AA358" i="13"/>
  <c r="AA436" i="13"/>
  <c r="AA1099" i="13"/>
  <c r="AA448" i="13"/>
  <c r="AA239" i="13"/>
  <c r="AA631" i="13"/>
  <c r="AA363" i="13"/>
  <c r="AA698" i="13"/>
  <c r="AA818" i="13"/>
  <c r="AA1088" i="13"/>
  <c r="AA311" i="13"/>
  <c r="AA364" i="13"/>
  <c r="AA369" i="13"/>
  <c r="AA1159" i="13"/>
  <c r="AA1224" i="13"/>
  <c r="AA324" i="13"/>
  <c r="AA396" i="13"/>
  <c r="AA241" i="13"/>
  <c r="AA634" i="13"/>
  <c r="AA458" i="13"/>
  <c r="AA158" i="13"/>
  <c r="AA381" i="13"/>
  <c r="AA526" i="13"/>
  <c r="AA569" i="13"/>
  <c r="AA1232" i="13"/>
  <c r="AA168" i="13"/>
  <c r="AA216" i="13"/>
  <c r="AA884" i="13"/>
  <c r="AA756" i="13"/>
  <c r="AA203" i="13"/>
  <c r="AA965" i="13"/>
  <c r="AA781" i="13"/>
  <c r="AA390" i="13"/>
  <c r="AA897" i="13"/>
  <c r="AA959" i="13"/>
  <c r="AA750" i="13"/>
  <c r="AA1110" i="13"/>
  <c r="AA630" i="13"/>
  <c r="AA871" i="13"/>
  <c r="AA866" i="13"/>
  <c r="AA1116" i="13"/>
  <c r="AA1217" i="13"/>
  <c r="AA873" i="13"/>
  <c r="AA173" i="13"/>
  <c r="AA236" i="13"/>
  <c r="AA412" i="13"/>
  <c r="AA313" i="13"/>
  <c r="AA530" i="13"/>
  <c r="AA912" i="13"/>
  <c r="AA159" i="13"/>
  <c r="AA213" i="13"/>
  <c r="AA1073" i="13"/>
  <c r="AA247" i="13"/>
  <c r="AA1121" i="13"/>
  <c r="AA514" i="13"/>
  <c r="AA1041" i="13"/>
  <c r="AA227" i="13"/>
  <c r="AA1249" i="13"/>
  <c r="AA887" i="13"/>
  <c r="AA647" i="13"/>
  <c r="AA528" i="13"/>
  <c r="AA825" i="13"/>
  <c r="AA1108" i="13"/>
  <c r="AA880" i="13"/>
  <c r="AA549" i="13"/>
  <c r="AA289" i="13"/>
  <c r="AA421" i="13"/>
  <c r="AA1193" i="13"/>
  <c r="AA496" i="13"/>
  <c r="AA845" i="13"/>
  <c r="AA726" i="13"/>
  <c r="AA836" i="13"/>
  <c r="AA627" i="13"/>
  <c r="AA535" i="13"/>
  <c r="AA200" i="13"/>
  <c r="AA562" i="13"/>
  <c r="AA320" i="13"/>
  <c r="AA553" i="13"/>
  <c r="AA629" i="13"/>
  <c r="AA499" i="13"/>
  <c r="AA222" i="13"/>
  <c r="AA738" i="13"/>
  <c r="AA747" i="13"/>
  <c r="AA531" i="13"/>
  <c r="AA558" i="13"/>
  <c r="AA907" i="13"/>
  <c r="AA1191" i="13"/>
  <c r="AA1066" i="13"/>
  <c r="AA913" i="13"/>
  <c r="AA467" i="13"/>
  <c r="AA890" i="13"/>
  <c r="AA893" i="13"/>
  <c r="AA319" i="13"/>
  <c r="AA703" i="13"/>
  <c r="AA543" i="13"/>
  <c r="AA408" i="13"/>
  <c r="AA237" i="13"/>
  <c r="AA682" i="13"/>
  <c r="AA162" i="13"/>
  <c r="AA774" i="13"/>
  <c r="AA1098" i="13"/>
  <c r="AA368" i="13"/>
  <c r="AA977" i="13"/>
  <c r="AA504" i="13"/>
  <c r="AA661" i="13"/>
  <c r="AA343" i="13"/>
  <c r="AA1012" i="13"/>
  <c r="AA178" i="13"/>
  <c r="AA308" i="13"/>
  <c r="AA987" i="13"/>
  <c r="AA472" i="13"/>
  <c r="AA351" i="13"/>
  <c r="AA1080" i="13"/>
  <c r="AA179" i="13"/>
  <c r="AA693" i="13"/>
  <c r="AA1051" i="13"/>
  <c r="AA699" i="13"/>
  <c r="AA454" i="13"/>
  <c r="AA1173" i="13"/>
  <c r="AA934" i="13"/>
  <c r="AA208" i="13"/>
  <c r="AA938" i="13"/>
  <c r="AA445" i="13"/>
  <c r="AA679" i="13"/>
  <c r="AA1146" i="13"/>
  <c r="AA803" i="13"/>
  <c r="AA618" i="13"/>
  <c r="AA423" i="13"/>
  <c r="AA891" i="13"/>
  <c r="AA232" i="13"/>
  <c r="AA1016" i="13"/>
  <c r="AA279" i="13"/>
  <c r="AA567" i="13"/>
  <c r="AA874" i="13"/>
  <c r="AA799" i="13"/>
  <c r="AA1058" i="13"/>
  <c r="AA219" i="13"/>
  <c r="AA310" i="13"/>
  <c r="AA547" i="13"/>
  <c r="AA654" i="13"/>
  <c r="Z546" i="13"/>
  <c r="Z571" i="13"/>
  <c r="Z596" i="13"/>
  <c r="Z621" i="13"/>
  <c r="Z646" i="13"/>
  <c r="Z671" i="13"/>
  <c r="Z696" i="13"/>
  <c r="Z721" i="13"/>
  <c r="Z746" i="13"/>
  <c r="Z771" i="13"/>
  <c r="Z478" i="13"/>
  <c r="Z416" i="13"/>
  <c r="Z451" i="13"/>
  <c r="Z476" i="13"/>
  <c r="Z501" i="13"/>
  <c r="Z526" i="13"/>
  <c r="Z551" i="13"/>
  <c r="Z576" i="13"/>
  <c r="Z601" i="13"/>
  <c r="Z626" i="13"/>
  <c r="Z651" i="13"/>
  <c r="Z676" i="13"/>
  <c r="Z455" i="13"/>
  <c r="Z399" i="13"/>
  <c r="Z424" i="13"/>
  <c r="Z449" i="13"/>
  <c r="Z474" i="13"/>
  <c r="Z499" i="13"/>
  <c r="Z524" i="13"/>
  <c r="Z549" i="13"/>
  <c r="Z574" i="13"/>
  <c r="Z599" i="13"/>
  <c r="Z624" i="13"/>
  <c r="Z649" i="13"/>
  <c r="Z382" i="13"/>
  <c r="Z389" i="13"/>
  <c r="Z494" i="13"/>
  <c r="Z519" i="13"/>
  <c r="Z544" i="13"/>
  <c r="Z569" i="13"/>
  <c r="Z594" i="13"/>
  <c r="Z619" i="13"/>
  <c r="Z644" i="13"/>
  <c r="Z669" i="13"/>
  <c r="Z694" i="13"/>
  <c r="Z719" i="13"/>
  <c r="Z744" i="13"/>
  <c r="AA483" i="13"/>
  <c r="AA651" i="13"/>
  <c r="AA555" i="13"/>
  <c r="AA723" i="13"/>
  <c r="AA653" i="13"/>
  <c r="AA366" i="13"/>
  <c r="AA426" i="13"/>
  <c r="AA193" i="13"/>
  <c r="AA264" i="13"/>
  <c r="AA780" i="13"/>
  <c r="AA1061" i="13"/>
  <c r="AA1087" i="13"/>
  <c r="AA782" i="13"/>
  <c r="AA942" i="13"/>
  <c r="AA930" i="13"/>
  <c r="AA317" i="13"/>
  <c r="AA460" i="13"/>
  <c r="AA1105" i="13"/>
  <c r="AA468" i="13"/>
  <c r="AA356" i="13"/>
  <c r="L17" i="18"/>
  <c r="L40" i="18"/>
  <c r="Z414" i="13"/>
  <c r="Z439" i="13"/>
  <c r="Z464" i="13"/>
  <c r="Z489" i="13"/>
  <c r="Z514" i="13"/>
  <c r="Z539" i="13"/>
  <c r="Z564" i="13"/>
  <c r="Z589" i="13"/>
  <c r="Z614" i="13"/>
  <c r="Z639" i="13"/>
  <c r="Z664" i="13"/>
  <c r="Z689" i="13"/>
  <c r="Z714" i="13"/>
  <c r="Z739" i="13"/>
  <c r="Z764" i="13"/>
  <c r="Z789" i="13"/>
  <c r="Z814" i="13"/>
  <c r="Z839" i="13"/>
  <c r="Z484" i="13"/>
  <c r="Z407" i="13"/>
  <c r="Z432" i="13"/>
  <c r="Z457" i="13"/>
  <c r="Z482" i="13"/>
  <c r="Z507" i="13"/>
  <c r="Z532" i="13"/>
  <c r="Z557" i="13"/>
  <c r="Z582" i="13"/>
  <c r="Z607" i="13"/>
  <c r="Z632" i="13"/>
  <c r="Z657" i="13"/>
  <c r="Z682" i="13"/>
  <c r="Z707" i="13"/>
  <c r="Z732" i="13"/>
  <c r="Z757" i="13"/>
  <c r="Z782" i="13"/>
  <c r="Z807" i="13"/>
  <c r="Z832" i="13"/>
  <c r="Z477" i="13"/>
  <c r="Z480" i="13"/>
  <c r="Z505" i="13"/>
  <c r="Z530" i="13"/>
  <c r="Z555" i="13"/>
  <c r="Z580" i="13"/>
  <c r="Z605" i="13"/>
  <c r="Z630" i="13"/>
  <c r="Z655" i="13"/>
  <c r="Z680" i="13"/>
  <c r="Z705" i="13"/>
  <c r="Z730" i="13"/>
  <c r="Z755" i="13"/>
  <c r="Z780" i="13"/>
  <c r="Z805" i="13"/>
  <c r="Z830" i="13"/>
  <c r="Z855" i="13"/>
  <c r="Z880" i="13"/>
  <c r="Z905" i="13"/>
  <c r="Z550" i="13"/>
  <c r="Z441" i="13"/>
  <c r="Z466" i="13"/>
  <c r="Z491" i="13"/>
  <c r="Z516" i="13"/>
  <c r="Z541" i="13"/>
  <c r="Z566" i="13"/>
  <c r="Z591" i="13"/>
  <c r="Z616" i="13"/>
  <c r="Z641" i="13"/>
  <c r="Z666" i="13"/>
  <c r="Z691" i="13"/>
  <c r="Z716" i="13"/>
  <c r="Z741" i="13"/>
  <c r="Z766" i="13"/>
  <c r="Z791" i="13"/>
  <c r="Z816" i="13"/>
  <c r="Z841" i="13"/>
  <c r="Z866" i="13"/>
  <c r="Z511" i="13"/>
  <c r="Z503" i="13"/>
  <c r="Z528" i="13"/>
  <c r="Z553" i="13"/>
  <c r="Z578" i="13"/>
  <c r="Z603" i="13"/>
  <c r="Z628" i="13"/>
  <c r="Z653" i="13"/>
  <c r="Z678" i="13"/>
  <c r="Z703" i="13"/>
  <c r="Z728" i="13"/>
  <c r="Z753" i="13"/>
  <c r="Z778" i="13"/>
  <c r="Z803" i="13"/>
  <c r="Z828" i="13"/>
  <c r="Z853" i="13"/>
  <c r="Z878" i="13"/>
  <c r="Z903" i="13"/>
  <c r="Z928" i="13"/>
  <c r="Z573" i="13"/>
  <c r="AA45" i="13"/>
  <c r="L18" i="18"/>
  <c r="L41" i="18"/>
  <c r="L45" i="18"/>
  <c r="Z575" i="13"/>
  <c r="Z600" i="13"/>
  <c r="Z625" i="13"/>
  <c r="Z650" i="13"/>
  <c r="Z675" i="13"/>
  <c r="Z700" i="13"/>
  <c r="Z725" i="13"/>
  <c r="Z750" i="13"/>
  <c r="Z775" i="13"/>
  <c r="Z800" i="13"/>
  <c r="Z825" i="13"/>
  <c r="Z850" i="13"/>
  <c r="Z875" i="13"/>
  <c r="Z900" i="13"/>
  <c r="Z925" i="13"/>
  <c r="Z950" i="13"/>
  <c r="Z975" i="13"/>
  <c r="Z1000" i="13"/>
  <c r="Z645" i="13"/>
  <c r="Z598" i="13"/>
  <c r="Z623" i="13"/>
  <c r="Z648" i="13"/>
  <c r="Z673" i="13"/>
  <c r="Z698" i="13"/>
  <c r="Z723" i="13"/>
  <c r="Z748" i="13"/>
  <c r="Z773" i="13"/>
  <c r="Z798" i="13"/>
  <c r="Z823" i="13"/>
  <c r="Z848" i="13"/>
  <c r="Z873" i="13"/>
  <c r="Z898" i="13"/>
  <c r="Z923" i="13"/>
  <c r="Z948" i="13"/>
  <c r="Z973" i="13"/>
  <c r="Z998" i="13"/>
  <c r="Z1023" i="13"/>
  <c r="Z668" i="13"/>
  <c r="Z502" i="13"/>
  <c r="Z527" i="13"/>
  <c r="Z552" i="13"/>
  <c r="Z577" i="13"/>
  <c r="Z602" i="13"/>
  <c r="Z627" i="13"/>
  <c r="Z652" i="13"/>
  <c r="Z677" i="13"/>
  <c r="Z702" i="13"/>
  <c r="Z727" i="13"/>
  <c r="Z752" i="13"/>
  <c r="Z777" i="13"/>
  <c r="Z802" i="13"/>
  <c r="Z827" i="13"/>
  <c r="Z852" i="13"/>
  <c r="Z877" i="13"/>
  <c r="Z902" i="13"/>
  <c r="Z927" i="13"/>
  <c r="Z572" i="13"/>
  <c r="Z536" i="13"/>
  <c r="Z561" i="13"/>
  <c r="Z586" i="13"/>
  <c r="Z611" i="13"/>
  <c r="Z636" i="13"/>
  <c r="Z661" i="13"/>
  <c r="Z686" i="13"/>
  <c r="Z711" i="13"/>
  <c r="Z736" i="13"/>
  <c r="Z761" i="13"/>
  <c r="Z786" i="13"/>
  <c r="Z811" i="13"/>
  <c r="Z836" i="13"/>
  <c r="Z861" i="13"/>
  <c r="Z886" i="13"/>
  <c r="Z911" i="13"/>
  <c r="Z936" i="13"/>
  <c r="Z961" i="13"/>
  <c r="Z606" i="13"/>
  <c r="Z509" i="13"/>
  <c r="Z534" i="13"/>
  <c r="Z559" i="13"/>
  <c r="Z584" i="13"/>
  <c r="Z609" i="13"/>
  <c r="Z634" i="13"/>
  <c r="Z659" i="13"/>
  <c r="Z684" i="13"/>
  <c r="Z709" i="13"/>
  <c r="Z734" i="13"/>
  <c r="Z759" i="13"/>
  <c r="Z784" i="13"/>
  <c r="Z809" i="13"/>
  <c r="Z834" i="13"/>
  <c r="Z859" i="13"/>
  <c r="Z884" i="13"/>
  <c r="Z909" i="13"/>
  <c r="Z934" i="13"/>
  <c r="Z579" i="13"/>
  <c r="Z597" i="13"/>
  <c r="Z622" i="13"/>
  <c r="Z647" i="13"/>
  <c r="Z672" i="13"/>
  <c r="Z697" i="13"/>
  <c r="Z722" i="13"/>
  <c r="Z747" i="13"/>
  <c r="Z772" i="13"/>
  <c r="Z797" i="13"/>
  <c r="Z822" i="13"/>
  <c r="Z847" i="13"/>
  <c r="Z872" i="13"/>
  <c r="Z897" i="13"/>
  <c r="Z922" i="13"/>
  <c r="Z947" i="13"/>
  <c r="Z972" i="13"/>
  <c r="Z997" i="13"/>
  <c r="Z1022" i="13"/>
  <c r="Z667" i="13"/>
  <c r="Z693" i="13"/>
  <c r="Z718" i="13"/>
  <c r="Z743" i="13"/>
  <c r="Z768" i="13"/>
  <c r="Z793" i="13"/>
  <c r="Z818" i="13"/>
  <c r="Z843" i="13"/>
  <c r="Z868" i="13"/>
  <c r="Z893" i="13"/>
  <c r="Z918" i="13"/>
  <c r="Z943" i="13"/>
  <c r="Z968" i="13"/>
  <c r="Z993" i="13"/>
  <c r="Z1018" i="13"/>
  <c r="Z1043" i="13"/>
  <c r="Z1068" i="13"/>
  <c r="Z1093" i="13"/>
  <c r="Z1118" i="13"/>
  <c r="Z763" i="13"/>
  <c r="Z604" i="13"/>
  <c r="Z629" i="13"/>
  <c r="Z654" i="13"/>
  <c r="Z679" i="13"/>
  <c r="Z704" i="13"/>
  <c r="Z729" i="13"/>
  <c r="Z754" i="13"/>
  <c r="Z779" i="13"/>
  <c r="Z804" i="13"/>
  <c r="Z829" i="13"/>
  <c r="Z854" i="13"/>
  <c r="Z879" i="13"/>
  <c r="Z904" i="13"/>
  <c r="Z929" i="13"/>
  <c r="Z954" i="13"/>
  <c r="Z979" i="13"/>
  <c r="Z1004" i="13"/>
  <c r="Z1029" i="13"/>
  <c r="Z674" i="13"/>
  <c r="Z670" i="13"/>
  <c r="Z695" i="13"/>
  <c r="Z720" i="13"/>
  <c r="Z745" i="13"/>
  <c r="Z770" i="13"/>
  <c r="Z795" i="13"/>
  <c r="Z820" i="13"/>
  <c r="Z845" i="13"/>
  <c r="Z870" i="13"/>
  <c r="Z895" i="13"/>
  <c r="Z920" i="13"/>
  <c r="Z945" i="13"/>
  <c r="Z970" i="13"/>
  <c r="Z995" i="13"/>
  <c r="Z1020" i="13"/>
  <c r="Z1045" i="13"/>
  <c r="Z1070" i="13"/>
  <c r="Z1095" i="13"/>
  <c r="Z740" i="13"/>
  <c r="Z631" i="13"/>
  <c r="Z656" i="13"/>
  <c r="Z681" i="13"/>
  <c r="Z706" i="13"/>
  <c r="Z731" i="13"/>
  <c r="Z756" i="13"/>
  <c r="Z781" i="13"/>
  <c r="Z806" i="13"/>
  <c r="Z831" i="13"/>
  <c r="Z856" i="13"/>
  <c r="Z881" i="13"/>
  <c r="Z906" i="13"/>
  <c r="Z931" i="13"/>
  <c r="Z956" i="13"/>
  <c r="Z981" i="13"/>
  <c r="Z1006" i="13"/>
  <c r="Z1031" i="13"/>
  <c r="Z1056" i="13"/>
  <c r="Z701" i="13"/>
  <c r="Z692" i="13"/>
  <c r="Z717" i="13"/>
  <c r="Z742" i="13"/>
  <c r="Z767" i="13"/>
  <c r="Z792" i="13"/>
  <c r="Z817" i="13"/>
  <c r="Z842" i="13"/>
  <c r="Z867" i="13"/>
  <c r="Z892" i="13"/>
  <c r="Z917" i="13"/>
  <c r="Z942" i="13"/>
  <c r="Z967" i="13"/>
  <c r="Z992" i="13"/>
  <c r="Z1017" i="13"/>
  <c r="Z1042" i="13"/>
  <c r="Z1067" i="13"/>
  <c r="Z1092" i="13"/>
  <c r="Z1117" i="13"/>
  <c r="Z762" i="13"/>
  <c r="Z765" i="13"/>
  <c r="Z790" i="13"/>
  <c r="Z815" i="13"/>
  <c r="Z840" i="13"/>
  <c r="Z865" i="13"/>
  <c r="Z890" i="13"/>
  <c r="Z915" i="13"/>
  <c r="Z940" i="13"/>
  <c r="Z965" i="13"/>
  <c r="Z990" i="13"/>
  <c r="Z1015" i="13"/>
  <c r="Z1040" i="13"/>
  <c r="Z1065" i="13"/>
  <c r="Z1090" i="13"/>
  <c r="Z1115" i="13"/>
  <c r="Z1140" i="13"/>
  <c r="Z1165" i="13"/>
  <c r="Z1190" i="13"/>
  <c r="Z835" i="13"/>
  <c r="Z699" i="13"/>
  <c r="Z724" i="13"/>
  <c r="Z749" i="13"/>
  <c r="Z774" i="13"/>
  <c r="Z799" i="13"/>
  <c r="Z824" i="13"/>
  <c r="Z849" i="13"/>
  <c r="Z874" i="13"/>
  <c r="Z899" i="13"/>
  <c r="Z924" i="13"/>
  <c r="Z949" i="13"/>
  <c r="Z974" i="13"/>
  <c r="Z999" i="13"/>
  <c r="Z1024" i="13"/>
  <c r="Z1049" i="13"/>
  <c r="Z1074" i="13"/>
  <c r="Z1099" i="13"/>
  <c r="Z1124" i="13"/>
  <c r="Z769" i="13"/>
  <c r="Z726" i="13"/>
  <c r="Z751" i="13"/>
  <c r="Z776" i="13"/>
  <c r="Z801" i="13"/>
  <c r="Z826" i="13"/>
  <c r="Z851" i="13"/>
  <c r="Z876" i="13"/>
  <c r="Z901" i="13"/>
  <c r="Z926" i="13"/>
  <c r="Z951" i="13"/>
  <c r="Z976" i="13"/>
  <c r="Z1001" i="13"/>
  <c r="Z1026" i="13"/>
  <c r="Z1051" i="13"/>
  <c r="Z1076" i="13"/>
  <c r="Z1101" i="13"/>
  <c r="Z1126" i="13"/>
  <c r="Z1151" i="13"/>
  <c r="Z796" i="13"/>
  <c r="Z788" i="13"/>
  <c r="Z813" i="13"/>
  <c r="Z838" i="13"/>
  <c r="Z863" i="13"/>
  <c r="Z888" i="13"/>
  <c r="Z913" i="13"/>
  <c r="Z938" i="13"/>
  <c r="Z963" i="13"/>
  <c r="Z988" i="13"/>
  <c r="Z1013" i="13"/>
  <c r="Z1038" i="13"/>
  <c r="Z1063" i="13"/>
  <c r="Z1088" i="13"/>
  <c r="Z1113" i="13"/>
  <c r="Z1138" i="13"/>
  <c r="Z1163" i="13"/>
  <c r="Z1188" i="13"/>
  <c r="Z1213" i="13"/>
  <c r="Z858" i="13"/>
  <c r="Z883" i="13"/>
  <c r="Z908" i="13"/>
  <c r="Z933" i="13"/>
  <c r="Z958" i="13"/>
  <c r="Z983" i="13"/>
  <c r="Z1008" i="13"/>
  <c r="Z1033" i="13"/>
  <c r="Z1058" i="13"/>
  <c r="Z1083" i="13"/>
  <c r="Z1108" i="13"/>
  <c r="Z1133" i="13"/>
  <c r="Z1158" i="13"/>
  <c r="Z1183" i="13"/>
  <c r="Z1208" i="13"/>
  <c r="Z1233" i="13"/>
  <c r="Z953" i="13"/>
  <c r="Z860" i="13"/>
  <c r="Z885" i="13"/>
  <c r="Z910" i="13"/>
  <c r="Z935" i="13"/>
  <c r="Z960" i="13"/>
  <c r="Z985" i="13"/>
  <c r="Z1010" i="13"/>
  <c r="Z1035" i="13"/>
  <c r="Z1060" i="13"/>
  <c r="Z1085" i="13"/>
  <c r="Z1110" i="13"/>
  <c r="Z1135" i="13"/>
  <c r="Z1160" i="13"/>
  <c r="Z1185" i="13"/>
  <c r="Z1210" i="13"/>
  <c r="Z1235" i="13"/>
  <c r="Z930" i="13"/>
  <c r="Z821" i="13"/>
  <c r="Z846" i="13"/>
  <c r="Z871" i="13"/>
  <c r="Z896" i="13"/>
  <c r="Z921" i="13"/>
  <c r="Z946" i="13"/>
  <c r="Z971" i="13"/>
  <c r="Z996" i="13"/>
  <c r="Z1021" i="13"/>
  <c r="Z1046" i="13"/>
  <c r="Z1071" i="13"/>
  <c r="Z1096" i="13"/>
  <c r="Z1121" i="13"/>
  <c r="Z1146" i="13"/>
  <c r="Z1171" i="13"/>
  <c r="Z1196" i="13"/>
  <c r="Z1221" i="13"/>
  <c r="Z1246" i="13"/>
  <c r="Z891" i="13"/>
  <c r="Z787" i="13"/>
  <c r="Z812" i="13"/>
  <c r="Z837" i="13"/>
  <c r="Z862" i="13"/>
  <c r="Z887" i="13"/>
  <c r="Z912" i="13"/>
  <c r="Z937" i="13"/>
  <c r="Z962" i="13"/>
  <c r="Z987" i="13"/>
  <c r="Z1012" i="13"/>
  <c r="Z1037" i="13"/>
  <c r="Z1062" i="13"/>
  <c r="Z1087" i="13"/>
  <c r="Z1112" i="13"/>
  <c r="Z1137" i="13"/>
  <c r="Z1162" i="13"/>
  <c r="Z1187" i="13"/>
  <c r="Z1212" i="13"/>
  <c r="Z857" i="13"/>
  <c r="Z794" i="13"/>
  <c r="Z819" i="13"/>
  <c r="Z844" i="13"/>
  <c r="Z869" i="13"/>
  <c r="Z894" i="13"/>
  <c r="Z919" i="13"/>
  <c r="Z944" i="13"/>
  <c r="Z969" i="13"/>
  <c r="Z994" i="13"/>
  <c r="Z1019" i="13"/>
  <c r="Z1044" i="13"/>
  <c r="Z1069" i="13"/>
  <c r="Z1094" i="13"/>
  <c r="Z1119" i="13"/>
  <c r="Z1144" i="13"/>
  <c r="Z1169" i="13"/>
  <c r="Z1194" i="13"/>
  <c r="Z1219" i="13"/>
  <c r="Z864" i="13"/>
  <c r="Z916" i="13"/>
  <c r="Z941" i="13"/>
  <c r="Z966" i="13"/>
  <c r="Z991" i="13"/>
  <c r="Z1016" i="13"/>
  <c r="Z1041" i="13"/>
  <c r="Z1066" i="13"/>
  <c r="Z1091" i="13"/>
  <c r="Z1116" i="13"/>
  <c r="Z1141" i="13"/>
  <c r="Z1166" i="13"/>
  <c r="Z1191" i="13"/>
  <c r="Z1216" i="13"/>
  <c r="Z1241" i="13"/>
  <c r="Z986" i="13"/>
  <c r="Z955" i="13"/>
  <c r="Z980" i="13"/>
  <c r="Z1005" i="13"/>
  <c r="Z1030" i="13"/>
  <c r="Z1055" i="13"/>
  <c r="Z1080" i="13"/>
  <c r="Z1105" i="13"/>
  <c r="Z1130" i="13"/>
  <c r="Z1155" i="13"/>
  <c r="Z1180" i="13"/>
  <c r="Z1205" i="13"/>
  <c r="Z1230" i="13"/>
  <c r="Z1025" i="13"/>
  <c r="Z889" i="13"/>
  <c r="Z914" i="13"/>
  <c r="Z939" i="13"/>
  <c r="Z964" i="13"/>
  <c r="Z989" i="13"/>
  <c r="Z1014" i="13"/>
  <c r="Z1039" i="13"/>
  <c r="Z1064" i="13"/>
  <c r="Z1089" i="13"/>
  <c r="Z1114" i="13"/>
  <c r="Z1139" i="13"/>
  <c r="Z1164" i="13"/>
  <c r="Z1189" i="13"/>
  <c r="Z1214" i="13"/>
  <c r="Z1239" i="13"/>
  <c r="Z959" i="13"/>
  <c r="Z882" i="13"/>
  <c r="Z907" i="13"/>
  <c r="Z932" i="13"/>
  <c r="Z957" i="13"/>
  <c r="Z982" i="13"/>
  <c r="Z1007" i="13"/>
  <c r="Z1032" i="13"/>
  <c r="Z1057" i="13"/>
  <c r="Z1082" i="13"/>
  <c r="Z1107" i="13"/>
  <c r="Z1132" i="13"/>
  <c r="Z1157" i="13"/>
  <c r="Z1182" i="13"/>
  <c r="Z1207" i="13"/>
  <c r="Z1232" i="13"/>
  <c r="Z952" i="13"/>
  <c r="Z978" i="13"/>
  <c r="Z1003" i="13"/>
  <c r="Z1028" i="13"/>
  <c r="Z1053" i="13"/>
  <c r="Z1078" i="13"/>
  <c r="Z1103" i="13"/>
  <c r="Z1128" i="13"/>
  <c r="Z1153" i="13"/>
  <c r="Z1178" i="13"/>
  <c r="Z1203" i="13"/>
  <c r="Z1228" i="13"/>
  <c r="Z1253" i="13"/>
  <c r="Z1048" i="13"/>
  <c r="Z984" i="13"/>
  <c r="Z1009" i="13"/>
  <c r="Z1034" i="13"/>
  <c r="Z1059" i="13"/>
  <c r="Z1084" i="13"/>
  <c r="Z1109" i="13"/>
  <c r="Z1134" i="13"/>
  <c r="Z1159" i="13"/>
  <c r="Z1054" i="13"/>
  <c r="Z977" i="13"/>
  <c r="Z1002" i="13"/>
  <c r="Z1027" i="13"/>
  <c r="Z1052" i="13"/>
  <c r="Z1077" i="13"/>
  <c r="Z1102" i="13"/>
  <c r="Z1127" i="13"/>
  <c r="Z1152" i="13"/>
  <c r="Z1177" i="13"/>
  <c r="Z1202" i="13"/>
  <c r="Z1227" i="13"/>
  <c r="Z1252" i="13"/>
  <c r="Z1047" i="13"/>
  <c r="Z1073" i="13"/>
  <c r="Z1098" i="13"/>
  <c r="Z1123" i="13"/>
  <c r="Z1148" i="13"/>
  <c r="Z1173" i="13"/>
  <c r="Z1198" i="13"/>
  <c r="Z1223" i="13"/>
  <c r="Z1248" i="13"/>
  <c r="Z1143" i="13"/>
  <c r="Z1050" i="13"/>
  <c r="Z1075" i="13"/>
  <c r="Z1100" i="13"/>
  <c r="Z1125" i="13"/>
  <c r="Z1150" i="13"/>
  <c r="Z1175" i="13"/>
  <c r="Z1200" i="13"/>
  <c r="Z1225" i="13"/>
  <c r="Z1250" i="13"/>
  <c r="Z1120" i="13"/>
  <c r="Z1011" i="13"/>
  <c r="Z1036" i="13"/>
  <c r="Z1061" i="13"/>
  <c r="Z1086" i="13"/>
  <c r="Z1111" i="13"/>
  <c r="Z1136" i="13"/>
  <c r="Z1161" i="13"/>
  <c r="Z1186" i="13"/>
  <c r="Z1211" i="13"/>
  <c r="Z1236" i="13"/>
  <c r="Z1081" i="13"/>
  <c r="Z1184" i="13"/>
  <c r="Z1209" i="13"/>
  <c r="Z1234" i="13"/>
  <c r="Z1145" i="13"/>
  <c r="Z1170" i="13"/>
  <c r="Z1195" i="13"/>
  <c r="Z1220" i="13"/>
  <c r="Z1245" i="13"/>
  <c r="Z1215" i="13"/>
  <c r="Z1240" i="13"/>
  <c r="Z1168" i="13"/>
  <c r="Z1193" i="13"/>
  <c r="Z1218" i="13"/>
  <c r="Z1243" i="13"/>
  <c r="Z1238" i="13"/>
  <c r="Z1072" i="13"/>
  <c r="Z1097" i="13"/>
  <c r="Z1122" i="13"/>
  <c r="Z1147" i="13"/>
  <c r="Z1172" i="13"/>
  <c r="Z1197" i="13"/>
  <c r="Z1222" i="13"/>
  <c r="Z1247" i="13"/>
  <c r="Z1142" i="13"/>
  <c r="Z1106" i="13"/>
  <c r="Z1131" i="13"/>
  <c r="Z1156" i="13"/>
  <c r="Z1181" i="13"/>
  <c r="Z1206" i="13"/>
  <c r="Z1231" i="13"/>
  <c r="Z1176" i="13"/>
  <c r="Z1201" i="13"/>
  <c r="Z1226" i="13"/>
  <c r="Z1251" i="13"/>
  <c r="Z1079" i="13"/>
  <c r="Z1104" i="13"/>
  <c r="Z1129" i="13"/>
  <c r="Z1154" i="13"/>
  <c r="Z1179" i="13"/>
  <c r="Z1204" i="13"/>
  <c r="Z1229" i="13"/>
  <c r="Z1149" i="13"/>
  <c r="Z1254" i="13"/>
  <c r="Z1167" i="13"/>
  <c r="Z1192" i="13"/>
  <c r="Z1217" i="13"/>
  <c r="Z1242" i="13"/>
  <c r="Z1237" i="13"/>
  <c r="Z1174" i="13"/>
  <c r="Z1199" i="13"/>
  <c r="Z1224" i="13"/>
  <c r="Z1249" i="13"/>
  <c r="Z1244" i="13"/>
  <c r="Z45" i="13"/>
  <c r="L27" i="18"/>
  <c r="L28" i="18"/>
  <c r="L29" i="18"/>
  <c r="L33" i="18"/>
</calcChain>
</file>

<file path=xl/comments1.xml><?xml version="1.0" encoding="utf-8"?>
<comments xmlns="http://schemas.openxmlformats.org/spreadsheetml/2006/main">
  <authors>
    <author>Greg McLennan</author>
  </authors>
  <commentList>
    <comment ref="C32" authorId="0" shapeId="0">
      <text>
        <r>
          <rPr>
            <b/>
            <sz val="9"/>
            <color indexed="81"/>
            <rFont val="Tahoma"/>
            <family val="2"/>
          </rPr>
          <t>IPART:</t>
        </r>
        <r>
          <rPr>
            <sz val="9"/>
            <color indexed="81"/>
            <rFont val="Tahoma"/>
            <family val="2"/>
          </rPr>
          <t xml:space="preserve">
A 'lift and deepen' may include the following activities: opening an interment site; recovering any human remains interred in the site and placing them in an ossuary box; deepening or otherwise enlarging the interment site; and re-interring the existing human remains at a greater depth in the place of interment, or alternatively placing in an ossuary house.</t>
        </r>
      </text>
    </comment>
    <comment ref="C34" authorId="0" shapeId="0">
      <text>
        <r>
          <rPr>
            <b/>
            <sz val="9"/>
            <color indexed="81"/>
            <rFont val="Tahoma"/>
            <family val="2"/>
          </rPr>
          <t>IPART:</t>
        </r>
        <r>
          <rPr>
            <sz val="9"/>
            <color indexed="81"/>
            <rFont val="Tahoma"/>
            <family val="2"/>
          </rPr>
          <t xml:space="preserve">
For longer renewable tenure interments, this category may not be required as coffins may fully decompose during the term of the tenure.</t>
        </r>
      </text>
    </comment>
    <comment ref="C35" authorId="0" shapeId="0">
      <text>
        <r>
          <rPr>
            <b/>
            <sz val="9"/>
            <color indexed="81"/>
            <rFont val="Tahoma"/>
            <family val="2"/>
          </rPr>
          <t>IPART:</t>
        </r>
        <r>
          <rPr>
            <sz val="9"/>
            <color indexed="81"/>
            <rFont val="Tahoma"/>
            <family val="2"/>
          </rPr>
          <t xml:space="preserve">
Administration costs include: contacting rights holder and or next-of-kin, Department of Health applications, issuance of disinterment order, updating cemetery register, etc.</t>
        </r>
      </text>
    </comment>
    <comment ref="F43" authorId="0" shapeId="0">
      <text>
        <r>
          <rPr>
            <b/>
            <sz val="9"/>
            <color indexed="81"/>
            <rFont val="Tahoma"/>
            <family val="2"/>
          </rPr>
          <t>IPART:</t>
        </r>
        <r>
          <rPr>
            <sz val="9"/>
            <color indexed="81"/>
            <rFont val="Tahoma"/>
            <family val="2"/>
          </rPr>
          <t xml:space="preserve">
All land related development costs for second and subsequent stages of development should be included in the input range below.  Only second and subsequent development costs are required as pre-operation development costs are included in Table 2.
The costs entered should align with expected stage development.  These costs should include all development costs related to providing interments, for example: land scaping; building of roads, paths and gardens; buildings related to interments; installation of lawn cemetery beam; etc.</t>
        </r>
      </text>
    </comment>
    <comment ref="H43" authorId="0" shapeId="0">
      <text>
        <r>
          <rPr>
            <b/>
            <sz val="9"/>
            <color indexed="81"/>
            <rFont val="Tahoma"/>
            <family val="2"/>
          </rPr>
          <t>IPART:</t>
        </r>
        <r>
          <rPr>
            <sz val="9"/>
            <color indexed="81"/>
            <rFont val="Tahoma"/>
            <family val="2"/>
          </rPr>
          <t xml:space="preserve">
Only costs related to interment rights should be entered in the input range below, ie, direct costs associated with burials, and cremation related costs, should not be included.  
Interment right maintenance costs include, for example: grounds maintenance, corporate overheads (HR and finance staff, head office lease costs etc), sales staff costs and utility costs (water and electricity).
Maintenance costs forecasts should be entered for the period they are available, and held constant thereafter.  Costs may also change with expected staged developed.</t>
        </r>
      </text>
    </comment>
    <comment ref="J43" authorId="0" shapeId="0">
      <text>
        <r>
          <rPr>
            <b/>
            <sz val="9"/>
            <color indexed="81"/>
            <rFont val="Tahoma"/>
            <family val="2"/>
          </rPr>
          <t>IPART:</t>
        </r>
        <r>
          <rPr>
            <sz val="9"/>
            <color indexed="81"/>
            <rFont val="Tahoma"/>
            <family val="2"/>
          </rPr>
          <t xml:space="preserve">
If a cemetery is being developed in stages, there may be potential to lease the undeveloped land.  Any potential revenue from leases should be entered in the input range below.  The revenue offsets the price of an interment right.
This model assumes that 100% of revenue generated from undeveloped land is offset against prices.  To assess alternative revenue sharing arrangements, adjust the amount of revenue by the required proportion.
Note: revenue potential should change in line with expected staged development.</t>
        </r>
      </text>
    </comment>
    <comment ref="N43" authorId="0" shapeId="0">
      <text>
        <r>
          <rPr>
            <b/>
            <sz val="9"/>
            <color indexed="81"/>
            <rFont val="Tahoma"/>
            <family val="2"/>
          </rPr>
          <t>IPART:</t>
        </r>
        <r>
          <rPr>
            <sz val="9"/>
            <color indexed="81"/>
            <rFont val="Tahoma"/>
            <family val="2"/>
          </rPr>
          <t xml:space="preserve">
The pricing tool generates an interment profile based on inputs in Table 2.  The generated profile can be overwritten by entering an alternative interment profile into the input range below.
Note:  if entering an alternative interment profile, it should extend beyond the capacity of the cemetery being assessed.  Spurious results will be obtained otherwise.</t>
        </r>
      </text>
    </comment>
  </commentList>
</comments>
</file>

<file path=xl/sharedStrings.xml><?xml version="1.0" encoding="utf-8"?>
<sst xmlns="http://schemas.openxmlformats.org/spreadsheetml/2006/main" count="131" uniqueCount="119">
  <si>
    <t>Key outputs</t>
  </si>
  <si>
    <t>MODELLER:</t>
  </si>
  <si>
    <t>email</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</si>
  <si>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</si>
  <si>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</si>
  <si>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</si>
  <si>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</si>
  <si>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</si>
  <si>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</si>
  <si>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Red double line means formula changes across row</t>
  </si>
  <si>
    <t>Year</t>
  </si>
  <si>
    <t>Renewable interment rights required</t>
  </si>
  <si>
    <t>Cumulative interments</t>
  </si>
  <si>
    <t>Present value calculations</t>
  </si>
  <si>
    <t>Basic interments (per hectare)</t>
  </si>
  <si>
    <t>Land area (hectares)</t>
  </si>
  <si>
    <t>Annual rate of growth in interments (%)</t>
  </si>
  <si>
    <t>Interments in Year 1 (number)</t>
  </si>
  <si>
    <t>Total basic interment capacity (number)</t>
  </si>
  <si>
    <t>Land</t>
  </si>
  <si>
    <t>Perpetual maintenance</t>
  </si>
  <si>
    <t>Total</t>
  </si>
  <si>
    <t>Table 3 - time series inputs</t>
  </si>
  <si>
    <t>Table 1 - interment right prices ($)</t>
  </si>
  <si>
    <t>Table 2 - point estimate inputs</t>
  </si>
  <si>
    <t>Disposal of coffin ($)</t>
  </si>
  <si>
    <t>Removal, storage and disposal of memorial ($)</t>
  </si>
  <si>
    <t>Administration ($)</t>
  </si>
  <si>
    <t>Perpetual interment right price</t>
  </si>
  <si>
    <t>Total renewable tenure end-of-tenure costs ($)</t>
  </si>
  <si>
    <t>End-of-tenure costs for renewable tenure</t>
  </si>
  <si>
    <t>Present value of total renewable end-of-tenure costs ($)</t>
  </si>
  <si>
    <t>Cemetery renewable interment profile</t>
  </si>
  <si>
    <t>Cemetery perpetual interment profile to capacity</t>
  </si>
  <si>
    <t>Cumulative perpetual interments to cemetery capacity</t>
  </si>
  <si>
    <t>Interment rights available for reuse to cemetery capacity</t>
  </si>
  <si>
    <t>Percentage of operating costs dependent on land size</t>
  </si>
  <si>
    <t>Renewable interment right prices (initial interment)</t>
  </si>
  <si>
    <t>Renewable tenure length for initial renewable interment right (years)</t>
  </si>
  <si>
    <t>Greg McLennan</t>
  </si>
  <si>
    <t>greg.mclennan@ipart.nsw.gov.au</t>
  </si>
  <si>
    <t>Additional comments are provided on each worksheet to guide the user in relation to appropriate inputs and options selection.</t>
  </si>
  <si>
    <t>Second or subsequent renewal tenure length (years)</t>
  </si>
  <si>
    <t>Note:  The pricing tool works on the principle of basic interment equivalents.  This means that the prices set for the interment right are for a basic adult lawn interment only.  The price for the basic service would need to be scaled up or down to reflect the differential in land requirements between the basic service and alternative services.</t>
  </si>
  <si>
    <t>Discount rate used in analysis</t>
  </si>
  <si>
    <t>CPI assumption</t>
  </si>
  <si>
    <t>Default discount rate (nominal pre-tax)(%)</t>
  </si>
  <si>
    <t>Discount rate (nominal)</t>
  </si>
  <si>
    <t>Default interment profile</t>
  </si>
  <si>
    <t>User defined interment profile</t>
  </si>
  <si>
    <t>Interment profile used to set interment right prices</t>
  </si>
  <si>
    <t>Table 4 - calculations for perpetual and renewable interment rights</t>
  </si>
  <si>
    <t>Land development costs ($)</t>
  </si>
  <si>
    <t>Maintenance costs ($)</t>
  </si>
  <si>
    <t>Potential revenue from land not yet developed for interment purposes ($)</t>
  </si>
  <si>
    <t>Cemetery maintenance costs for renewable interment rights ($)</t>
  </si>
  <si>
    <t>Initial land purchase costs and pre-operation development costs ($)</t>
  </si>
  <si>
    <t>Land development costs</t>
  </si>
  <si>
    <t>Maintenance costs</t>
  </si>
  <si>
    <t>Potential revenue for unused land</t>
  </si>
  <si>
    <t>Note: revenue potential should change in line with the staged development of a cemetery.</t>
  </si>
  <si>
    <t>-</t>
  </si>
  <si>
    <t>a) including headstones, monuments, plaques and niche walls, containers for ashes and other ashes memorialisation products.</t>
  </si>
  <si>
    <t>Interment right prices - perpetual and renewable</t>
  </si>
  <si>
    <r>
      <t>Lift and deepen</t>
    </r>
    <r>
      <rPr>
        <vertAlign val="superscript"/>
        <sz val="9"/>
        <rFont val="Arial"/>
        <family val="2"/>
      </rPr>
      <t xml:space="preserve"> </t>
    </r>
    <r>
      <rPr>
        <sz val="9"/>
        <rFont val="Arial"/>
        <family val="2"/>
      </rPr>
      <t>($)</t>
    </r>
  </si>
  <si>
    <t>Maintenance for interment term</t>
  </si>
  <si>
    <t>See the Cemeteries and Crematoria Act 2013, s 54(3)(a) for details.</t>
  </si>
  <si>
    <t>Interment right prices - inputs and calculations</t>
  </si>
  <si>
    <t>WHAT IS THE PURPOSE OF PRICING TOOL?</t>
  </si>
  <si>
    <t>All inputs currently in the pricing tool are example inputs only, and with the exception of the discount rate, do not represents IPART’s position on efficient costs or interment characteristics.  When using this pricing tool, all inputs need to be considered and should reflect the environment for which prices are being assessed.</t>
  </si>
  <si>
    <t>All pricing tool inputs must be entered in real terms, ie, they should not be adjusted for forecast inflation.  All inputs should also be entered on a consistent $ basis, eg, $2019-20.</t>
  </si>
  <si>
    <t>What interment services is this pricing tool calculating prices for?</t>
  </si>
  <si>
    <t>HOW DOES THE PRICING TOOL WORK?</t>
  </si>
  <si>
    <t>The pricing tool requires a basic adult lawn cemetery interment profile over the life of the cemetery.  The pricing tool also requires information on land costs and perpetual maintenance costs.  The present value of these costs are divided by the present value of the interment profile to estimate a full cost recovery price.</t>
  </si>
  <si>
    <t>PRICING TOOL STRUCTURE</t>
  </si>
  <si>
    <t>This pricing tool contains three worksheets:</t>
  </si>
  <si>
    <t>The timeframe of the pricing tool is 1,100 years.  This timeframe was selected to allow sufficient time to capture the perpetual nature of cemetery operation after the closure of a cemetery.  The pricing tool’s estimate of the year in which a cemetery will close is entirely dependent on the inputs entered into the pricing tool by the user.</t>
  </si>
  <si>
    <t>The interim pricing tool assumes that 100% of revenue generated from undeveloped land is offset against prices.  To assess alternative revenue sharing arrangements, adjust the amount of revenue by the required proportion.</t>
  </si>
  <si>
    <t>COLOUR CODES</t>
  </si>
  <si>
    <t xml:space="preserve">Note:  The prices generated in Table 1 below are based in the same year as the inputs to the pricing tool.  The prices would need to be adjusted by inflation annually. </t>
  </si>
  <si>
    <t>Note:  The prices generated in Table 1 below are GST exclusive.</t>
  </si>
  <si>
    <t>Renewable interment right</t>
  </si>
  <si>
    <t>Note:  The timeframe of the pricing tool is 1,100 years.  This timeframe was selected to allow sufficient time to capture the perpetual nature of cemetery operation after the closure of a cemetery.  The pricing tool’s estimate of the year in which a cemetery will close is entirely dependent on the inputs entered into the pricing tool by the user.</t>
  </si>
  <si>
    <t>All inputs should also be entered exclusive of GST.</t>
  </si>
  <si>
    <t>The pricing tool has two worksheets which require inputs:</t>
  </si>
  <si>
    <t>The costs entered should align with expected stage development.  These costs should include all development costs related to providing interments, for example: land scaping; building of roads, paths and gardens; buildings related to interments; installation of lawn cemetery beams, etc.</t>
  </si>
  <si>
    <t>Maintenance costs forecasts should be entered for the period they are available, and held constant thereafter.  Costs may also change with the expected staged developed.</t>
  </si>
  <si>
    <t>There are no macros in the pricing tool.  Once all relevant inputs have been entered, the interment right price will be automatically calculated.</t>
  </si>
  <si>
    <t>The term for second and subsequent renewals is 99 years less the sum of the previous tenure lengths.  That is, if the initial tenure was for 50 years, the legislation constrains the remaining tenure to 49 years (99 - 50 = 45).</t>
  </si>
  <si>
    <t>Total (excluding end-of-tenure costs)</t>
  </si>
  <si>
    <t>plus present value of end-of-tenure costs</t>
  </si>
  <si>
    <t>Total (including end-of-tenure costs)</t>
  </si>
  <si>
    <t>plus present value of end-of-tenure costs (administrative costs only)</t>
  </si>
  <si>
    <t>-    no delay in providing renewal sites to the next right holders.</t>
  </si>
  <si>
    <t>The renewable interment right price for an initial interment would apply to all right holders for their first tenure period.</t>
  </si>
  <si>
    <t>The second and subsequent renewable interment right price would only apply to a right holder when a right is renewed.</t>
  </si>
  <si>
    <t>For the purpose of calculating the initial interment right price, the model assumes that:</t>
  </si>
  <si>
    <t>-    no right holder extends the right beyond the initial tenure.</t>
  </si>
  <si>
    <t>When an interment right is initially purchased, there is a choice between a perpetual and a renewable right.</t>
  </si>
  <si>
    <t>If a renewable right is selected, the 'renewable interment right price (initial interment)' will apply in the first instance.</t>
  </si>
  <si>
    <t>At the end of the initial tenure, if a right holder wishes to purchase an additional tenure, the 'renewable interment right price (second and subsequent renewals)' will apply.</t>
  </si>
  <si>
    <t>How are the different prices intended to apply?</t>
  </si>
  <si>
    <r>
      <t xml:space="preserve">The pricing tool does not calculate a price for </t>
    </r>
    <r>
      <rPr>
        <b/>
        <sz val="9"/>
        <rFont val="Arial"/>
        <family val="2"/>
      </rPr>
      <t>interment</t>
    </r>
    <r>
      <rPr>
        <sz val="9"/>
        <rFont val="Arial"/>
        <family val="2"/>
      </rPr>
      <t xml:space="preserve"> (burial), just the </t>
    </r>
    <r>
      <rPr>
        <b/>
        <sz val="9"/>
        <rFont val="Arial"/>
        <family val="2"/>
      </rPr>
      <t>interment right</t>
    </r>
    <r>
      <rPr>
        <sz val="9"/>
        <rFont val="Arial"/>
        <family val="2"/>
      </rPr>
      <t>.  Interment costs would need to be charged in addition to the price estimates developed in the pricing tool.</t>
    </r>
  </si>
  <si>
    <r>
      <t xml:space="preserve">The basic </t>
    </r>
    <r>
      <rPr>
        <b/>
        <sz val="9"/>
        <rFont val="Arial"/>
        <family val="2"/>
      </rPr>
      <t>interment right</t>
    </r>
    <r>
      <rPr>
        <sz val="9"/>
        <rFont val="Arial"/>
        <family val="2"/>
      </rPr>
      <t xml:space="preserve"> price has two cost categories, which are calculated and presented separately within the pricing tool:</t>
    </r>
  </si>
  <si>
    <t>Land costs - including purchase cost of land and development costs of land</t>
  </si>
  <si>
    <t>Maintenance costs - including direct maintenance costs of the grave site, administration costs and cemetery overhead costs.</t>
  </si>
  <si>
    <t>Interment right maintenance costs include, for example: grounds maintenance (including labour, plant and equipment involved in maintenance but not for burials), corporate overheads (HR and finance staff, head office lease costs etc), sales staff costs and utility costs (water and electricity).</t>
  </si>
  <si>
    <t>Costs associated with burial or placement of remains should not be entered.  The pricing tool calculates the interment right price, and the direct costs of burial or placement should be recovered through a separate price for interment.</t>
  </si>
  <si>
    <t>The model produces three sets of prices for interment rights, ie, for:</t>
  </si>
  <si>
    <t>perpetual interment rights</t>
  </si>
  <si>
    <t>When an interment right is initially purchased, there is a choice between a perpetual right and a renewable right.</t>
  </si>
  <si>
    <t>BASIC ADULT LAWN INTERMENT RIGHT PRICING TOOL FOR NEW CEMETERIES</t>
  </si>
  <si>
    <t>renewable interment rights for renewals of the initial interment right</t>
  </si>
  <si>
    <t>If a renewable right is selected, in the first instance the renewable interment right price for an initial interment would apply.  That is, the initial renewable interment right price will apply to all initial purchases of an interment right, irrespective of whether the interment site has been used previously.</t>
  </si>
  <si>
    <r>
      <t xml:space="preserve">The purpose of the basic adult lawn interment pricing tool (the pricing tool) is to help cemetery operators to </t>
    </r>
    <r>
      <rPr>
        <b/>
        <sz val="9"/>
        <rFont val="Arial"/>
        <family val="2"/>
      </rPr>
      <t>estimate a full cost recovery price for a basic adult lawn cemetery interment right</t>
    </r>
    <r>
      <rPr>
        <sz val="9"/>
        <rFont val="Arial"/>
        <family val="2"/>
      </rPr>
      <t>.  The pricing tool is for new cemeteries.  We are developing another version of the model for established cemeteries, for release with our draft report.</t>
    </r>
  </si>
  <si>
    <t>The pricing tool works on the principle of basic bodily interment right equivalents.  This means that the prices set for the interment right are for a basic adult lawn cemetery bodily interment only.  The price for the basic service would need to be scaled up or down to reflect the differential in land requirements between the basic service and alternative services.</t>
  </si>
  <si>
    <t>renewable interment rights for an initial interment right</t>
  </si>
  <si>
    <t>At the end of an interment tenure, if a right holder wishes to renew the interment right then the second or subsequent interment right price would apply.  That is, the renewal of the initial interment right price would only apply to right holders who wish to purchase an additional tenure on the same interment right.</t>
  </si>
  <si>
    <t>As all inputs are based in $ of the same year, the prices will also be based in that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</si>
</sst>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2000401]0"/>
  </numFmts>
  <fonts count="25"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sz val="8"/>
      <name val="Arial"/>
      <family val="2"/>
    </font>
    <font>
      <sz val="8"/>
      <color indexed="14"/>
      <name val="Arial"/>
      <family val="2"/>
    </font>
    <font>
      <b/>
      <sz val="20"/>
      <name val="Arial"/>
      <family val="2"/>
    </font>
    <font>
      <b/>
      <sz val="18"/>
      <name val="Arial"/>
      <family val="2"/>
    </font>
    <font>
      <sz val="9"/>
      <color theme="9"/>
      <name val="Arial"/>
      <family val="2"/>
    </font>
    <font>
      <sz val="9"/>
      <color indexed="81"/>
      <name val="Tahoma"/>
      <family val="2"/>
    </font>
    <font>
      <b/>
      <sz val="9"/>
      <color indexed="81"/>
      <name val="Tahoma"/>
      <family val="2"/>
    </font>
    <font>
      <sz val="9"/>
      <color theme="0"/>
      <name val="Arial"/>
      <family val="2"/>
    </font>
    <font>
      <vertAlign val="superscript"/>
      <sz val="9"/>
      <name val="Arial"/>
      <family val="2"/>
    </font>
  </fonts>
  <fills count="12">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00FFFF"/>
      </patternFill>
    </fill>
    <fill>
      <patternFill patternType="solid">
        <fgColor indexed="18"/>
        <bgColor rgb="FF00FFFF"/>
      </patternFill>
    </fill>
    <fill>
      <patternFill patternType="solid">
        <fgColor indexed="44"/>
        <bgColor rgb="FF00FFFF"/>
      </patternFill>
    </fill>
  </fills>
  <borders count="14">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double">
        <color indexed="1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right/>
      <top/>
      <bottom style="double">
        <color rgb="FFFF0000"/>
      </bottom>
      <diagonal/>
    </border>
    <border>
      <left/>
      <right/>
      <top style="double">
        <color rgb="FFFF0000"/>
      </top>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1" applyNumberFormat="0" applyFont="0" applyFill="0" applyAlignment="0" applyProtection="0"/>
    <xf numFmtId="164" fontId="17"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0"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12" fillId="7"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13" fillId="0" borderId="0" applyFont="0" applyBorder="0" applyAlignment="0" applyProtection="0"/>
    <xf numFmtId="9" fontId="13" fillId="0" borderId="0" applyFont="0" applyBorder="0" applyAlignment="0" applyProtection="0"/>
  </cellStyleXfs>
  <cellXfs count="130">
    <xf numFmtId="0" fontId="0" fillId="0" borderId="0" xfId="0"/>
    <xf numFmtId="0" fontId="0" fillId="0" borderId="0" xfId="0" applyBorder="1"/>
    <xf numFmtId="0" fontId="8" fillId="0" borderId="0" xfId="0" applyFont="1"/>
    <xf numFmtId="166" fontId="1" fillId="3" borderId="0" xfId="16" applyBorder="1" applyAlignment="1">
      <protection locked="0"/>
    </xf>
    <xf numFmtId="0" fontId="0" fillId="0" borderId="0" xfId="0" applyFont="1" applyBorder="1" applyAlignment="1">
      <alignment horizontal="left"/>
    </xf>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8" fillId="0" borderId="0" xfId="0" applyFont="1" applyFill="1" applyAlignment="1"/>
    <xf numFmtId="0" fontId="14" fillId="0" borderId="0" xfId="8" applyNumberFormat="1" applyFont="1" applyFill="1" applyAlignment="1" applyProtection="1"/>
    <xf numFmtId="0" fontId="7" fillId="0" borderId="0" xfId="0" applyFont="1" applyFill="1" applyAlignment="1">
      <alignment horizontal="left" vertical="top"/>
    </xf>
    <xf numFmtId="0" fontId="0" fillId="0" borderId="0" xfId="0" applyFont="1" applyFill="1" applyAlignment="1">
      <alignment horizontal="left" vertical="top"/>
    </xf>
    <xf numFmtId="0" fontId="9" fillId="0" borderId="0" xfId="0" applyFont="1" applyFill="1" applyAlignment="1"/>
    <xf numFmtId="0" fontId="0" fillId="0" borderId="3" xfId="0" applyFont="1" applyBorder="1" applyAlignment="1"/>
    <xf numFmtId="0" fontId="0" fillId="0" borderId="0" xfId="0" applyFont="1" applyFill="1" applyBorder="1" applyAlignment="1">
      <alignment horizontal="left" vertical="top"/>
    </xf>
    <xf numFmtId="0" fontId="11"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7"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4" xfId="1" applyNumberFormat="1" applyFont="1" applyBorder="1" applyAlignment="1">
      <alignment horizontal="left"/>
    </xf>
    <xf numFmtId="167" fontId="0" fillId="0" borderId="0" xfId="1" applyNumberFormat="1" applyFont="1" applyBorder="1" applyAlignment="1">
      <alignment horizontal="left"/>
    </xf>
    <xf numFmtId="167" fontId="4" fillId="0" borderId="0" xfId="8" applyNumberFormat="1" applyFill="1" applyBorder="1" applyAlignment="1" applyProtection="1">
      <alignment horizontal="left"/>
    </xf>
    <xf numFmtId="0" fontId="0" fillId="0" borderId="11" xfId="3" applyFont="1" applyFill="1" applyAlignment="1"/>
    <xf numFmtId="0" fontId="18" fillId="0" borderId="0" xfId="0" applyFont="1"/>
    <xf numFmtId="0" fontId="0" fillId="0" borderId="5" xfId="0" applyBorder="1"/>
    <xf numFmtId="0" fontId="0" fillId="0" borderId="2" xfId="0" applyBorder="1"/>
    <xf numFmtId="0" fontId="0" fillId="0" borderId="6" xfId="0" applyBorder="1"/>
    <xf numFmtId="0" fontId="0" fillId="0" borderId="7" xfId="0" applyBorder="1"/>
    <xf numFmtId="165" fontId="1" fillId="4" borderId="0" xfId="7" applyBorder="1" applyAlignment="1">
      <protection locked="0"/>
    </xf>
    <xf numFmtId="0" fontId="0" fillId="0" borderId="8" xfId="0" applyBorder="1"/>
    <xf numFmtId="3" fontId="1" fillId="4" borderId="0" xfId="6" applyNumberFormat="1" applyBorder="1" applyAlignment="1">
      <protection locked="0"/>
    </xf>
    <xf numFmtId="3" fontId="1" fillId="6" borderId="0" xfId="6" applyNumberFormat="1" applyFill="1" applyBorder="1" applyAlignment="1">
      <protection locked="0"/>
    </xf>
    <xf numFmtId="0" fontId="0" fillId="0" borderId="9" xfId="0" applyBorder="1"/>
    <xf numFmtId="0" fontId="0" fillId="0" borderId="1" xfId="0" applyBorder="1"/>
    <xf numFmtId="0" fontId="0" fillId="0" borderId="10" xfId="0" applyBorder="1"/>
    <xf numFmtId="8" fontId="5" fillId="5" borderId="0" xfId="9" applyNumberFormat="1"/>
    <xf numFmtId="0" fontId="9" fillId="0" borderId="0" xfId="0" applyFont="1" applyBorder="1"/>
    <xf numFmtId="8" fontId="0" fillId="0" borderId="0" xfId="0" applyNumberFormat="1" applyBorder="1"/>
    <xf numFmtId="8" fontId="5" fillId="5" borderId="0" xfId="9" applyNumberFormat="1" applyBorder="1"/>
    <xf numFmtId="0" fontId="0" fillId="0" borderId="0" xfId="0" applyBorder="1" applyAlignment="1">
      <alignment horizontal="right" wrapText="1"/>
    </xf>
    <xf numFmtId="0" fontId="0" fillId="0" borderId="0" xfId="0" applyBorder="1" applyAlignment="1">
      <alignment wrapText="1"/>
    </xf>
    <xf numFmtId="0" fontId="0" fillId="0" borderId="0" xfId="0" applyBorder="1" applyAlignment="1">
      <alignment horizontal="right"/>
    </xf>
    <xf numFmtId="0" fontId="0" fillId="0" borderId="0" xfId="0" applyFill="1" applyBorder="1"/>
    <xf numFmtId="0" fontId="0" fillId="0" borderId="0" xfId="0" applyBorder="1" applyAlignment="1">
      <alignment horizontal="left" indent="1"/>
    </xf>
    <xf numFmtId="0" fontId="0" fillId="0" borderId="0" xfId="0" applyFill="1" applyBorder="1" applyAlignment="1">
      <alignment horizontal="left" indent="1"/>
    </xf>
    <xf numFmtId="166" fontId="1" fillId="4" borderId="0" xfId="6" applyNumberFormat="1" applyBorder="1" applyAlignment="1">
      <protection locked="0"/>
    </xf>
    <xf numFmtId="0" fontId="9" fillId="0" borderId="0" xfId="0" applyFont="1" applyBorder="1" applyAlignment="1">
      <alignment horizontal="left" indent="1"/>
    </xf>
    <xf numFmtId="0" fontId="9" fillId="0" borderId="0" xfId="0" applyFont="1"/>
    <xf numFmtId="0" fontId="0" fillId="0" borderId="0" xfId="0" applyFill="1" applyBorder="1" applyAlignment="1">
      <alignment horizontal="right" wrapText="1"/>
    </xf>
    <xf numFmtId="4" fontId="1" fillId="4" borderId="0" xfId="6" applyNumberFormat="1" applyBorder="1" applyAlignment="1">
      <protection locked="0"/>
    </xf>
    <xf numFmtId="0" fontId="0" fillId="0" borderId="0" xfId="0" applyFont="1" applyBorder="1" applyAlignment="1">
      <alignment horizontal="left" indent="1"/>
    </xf>
    <xf numFmtId="0" fontId="19" fillId="0" borderId="0" xfId="0" applyFont="1" applyFill="1" applyAlignment="1"/>
    <xf numFmtId="0" fontId="10" fillId="0" borderId="3" xfId="11" applyBorder="1" applyAlignment="1"/>
    <xf numFmtId="0" fontId="0"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20" fillId="0" borderId="0" xfId="0" applyFont="1" applyFill="1" applyBorder="1" applyAlignment="1">
      <alignment horizontal="left" vertical="top"/>
    </xf>
    <xf numFmtId="168" fontId="0" fillId="0" borderId="0" xfId="0" applyNumberFormat="1" applyFont="1" applyFill="1" applyBorder="1" applyAlignment="1">
      <alignment horizontal="left" vertical="top"/>
    </xf>
    <xf numFmtId="0" fontId="11" fillId="0" borderId="0" xfId="0" applyFont="1" applyBorder="1"/>
    <xf numFmtId="165" fontId="1" fillId="3" borderId="0" xfId="13" applyBorder="1" applyAlignment="1">
      <protection locked="0"/>
    </xf>
    <xf numFmtId="0" fontId="0" fillId="6" borderId="0" xfId="0" quotePrefix="1" applyFill="1" applyAlignment="1">
      <alignment horizontal="left" indent="2"/>
    </xf>
    <xf numFmtId="0" fontId="23" fillId="0" borderId="0" xfId="0" applyFont="1"/>
    <xf numFmtId="168" fontId="9" fillId="0" borderId="0" xfId="0" applyNumberFormat="1" applyFont="1" applyFill="1" applyBorder="1" applyAlignment="1">
      <alignment horizontal="left" vertical="top"/>
    </xf>
    <xf numFmtId="0" fontId="0" fillId="6" borderId="0" xfId="0" applyFont="1" applyFill="1" applyBorder="1" applyAlignment="1">
      <alignment horizontal="left" vertical="top" wrapText="1"/>
    </xf>
    <xf numFmtId="0" fontId="16" fillId="0" borderId="0" xfId="0" applyFont="1" applyAlignment="1"/>
    <xf numFmtId="0" fontId="11" fillId="6" borderId="0" xfId="0" applyFont="1" applyFill="1" applyBorder="1" applyAlignment="1">
      <alignment horizontal="left" vertical="top"/>
    </xf>
    <xf numFmtId="0" fontId="4" fillId="0" borderId="0" xfId="8" applyNumberFormat="1" applyBorder="1" applyProtection="1"/>
    <xf numFmtId="0" fontId="0" fillId="0" borderId="0" xfId="0" quotePrefix="1" applyFill="1" applyAlignment="1">
      <alignment horizontal="left" indent="2"/>
    </xf>
    <xf numFmtId="0" fontId="0" fillId="0" borderId="0" xfId="0" applyFill="1"/>
    <xf numFmtId="0" fontId="8" fillId="0" borderId="0" xfId="0" applyFont="1" applyFill="1"/>
    <xf numFmtId="0" fontId="0" fillId="0" borderId="2" xfId="0" applyFill="1" applyBorder="1"/>
    <xf numFmtId="0" fontId="0" fillId="0" borderId="6" xfId="0" applyFill="1" applyBorder="1"/>
    <xf numFmtId="0" fontId="0" fillId="0" borderId="0" xfId="0" applyFill="1" applyAlignment="1">
      <alignment horizontal="left" indent="3"/>
    </xf>
    <xf numFmtId="0" fontId="9" fillId="0" borderId="0" xfId="0" applyFont="1" applyFill="1"/>
    <xf numFmtId="0" fontId="0" fillId="0" borderId="5" xfId="0" applyFill="1" applyBorder="1"/>
    <xf numFmtId="0" fontId="0" fillId="0" borderId="8" xfId="0" applyFill="1" applyBorder="1" applyAlignment="1">
      <alignment horizontal="right" wrapText="1"/>
    </xf>
    <xf numFmtId="0" fontId="0" fillId="0" borderId="0" xfId="0" applyFill="1" applyAlignment="1">
      <alignment horizontal="right" wrapText="1"/>
    </xf>
    <xf numFmtId="0" fontId="0" fillId="0" borderId="7" xfId="0" applyFill="1" applyBorder="1" applyAlignment="1">
      <alignment horizontal="right" wrapText="1"/>
    </xf>
    <xf numFmtId="165" fontId="1" fillId="9" borderId="0" xfId="7" applyFill="1" applyBorder="1" applyAlignment="1">
      <protection locked="0"/>
    </xf>
    <xf numFmtId="3" fontId="1" fillId="9" borderId="0" xfId="6" applyNumberFormat="1" applyFill="1" applyBorder="1" applyAlignment="1">
      <protection locked="0"/>
    </xf>
    <xf numFmtId="3" fontId="1" fillId="4" borderId="0" xfId="6" applyNumberFormat="1" applyFill="1" applyBorder="1" applyAlignment="1">
      <protection locked="0"/>
    </xf>
    <xf numFmtId="165" fontId="1" fillId="4" borderId="0" xfId="7" applyFill="1" applyBorder="1" applyAlignment="1">
      <protection locked="0"/>
    </xf>
    <xf numFmtId="4" fontId="0" fillId="0" borderId="0" xfId="0" applyNumberFormat="1" applyFill="1"/>
    <xf numFmtId="0" fontId="0" fillId="0" borderId="8" xfId="0" applyFill="1" applyBorder="1"/>
    <xf numFmtId="4" fontId="5" fillId="10" borderId="0" xfId="9" applyNumberFormat="1" applyFill="1"/>
    <xf numFmtId="6" fontId="0" fillId="0" borderId="0" xfId="0" applyNumberFormat="1" applyFill="1" applyBorder="1"/>
    <xf numFmtId="3" fontId="0" fillId="0" borderId="0" xfId="0" applyNumberFormat="1" applyFill="1" applyBorder="1"/>
    <xf numFmtId="3" fontId="1" fillId="3" borderId="0" xfId="16" applyNumberFormat="1" applyFill="1" applyBorder="1" applyAlignment="1">
      <protection locked="0"/>
    </xf>
    <xf numFmtId="3" fontId="1" fillId="9" borderId="0" xfId="16" applyNumberFormat="1" applyFill="1" applyBorder="1" applyAlignment="1">
      <protection locked="0"/>
    </xf>
    <xf numFmtId="3" fontId="0" fillId="0" borderId="0" xfId="0" applyNumberFormat="1" applyFill="1"/>
    <xf numFmtId="0" fontId="0" fillId="0" borderId="1" xfId="0" applyFill="1" applyBorder="1"/>
    <xf numFmtId="0" fontId="0" fillId="0" borderId="10" xfId="0" applyFill="1" applyBorder="1"/>
    <xf numFmtId="3" fontId="0" fillId="0" borderId="12" xfId="0" applyNumberFormat="1" applyFill="1" applyBorder="1"/>
    <xf numFmtId="3" fontId="0" fillId="0" borderId="13" xfId="0" applyNumberFormat="1" applyFill="1" applyBorder="1"/>
    <xf numFmtId="3" fontId="1" fillId="11" borderId="0" xfId="6" applyNumberFormat="1" applyFill="1" applyBorder="1" applyAlignment="1">
      <protection locked="0"/>
    </xf>
    <xf numFmtId="165" fontId="4" fillId="6" borderId="0" xfId="8" applyNumberFormat="1" applyFill="1" applyBorder="1" applyAlignment="1">
      <protection locked="0"/>
    </xf>
    <xf numFmtId="165" fontId="4" fillId="0" borderId="0" xfId="8" applyNumberFormat="1" applyProtection="1"/>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Alignment="1">
      <alignment horizontal="left" vertical="top" wrapText="1"/>
    </xf>
    <xf numFmtId="0" fontId="0" fillId="0" borderId="0" xfId="0" applyFont="1" applyFill="1" applyBorder="1" applyAlignment="1">
      <alignment horizontal="left" vertical="top" wrapText="1"/>
    </xf>
    <xf numFmtId="0" fontId="0" fillId="0" borderId="0" xfId="0" quotePrefix="1" applyAlignment="1">
      <alignment horizontal="left" wrapText="1"/>
    </xf>
    <xf numFmtId="0" fontId="0" fillId="0" borderId="0" xfId="0" applyAlignment="1">
      <alignment wrapText="1"/>
    </xf>
    <xf numFmtId="168" fontId="0" fillId="0" borderId="0" xfId="0" applyNumberFormat="1"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9" fillId="0" borderId="0" xfId="0" applyFont="1" applyFill="1" applyBorder="1" applyAlignment="1">
      <alignment horizontal="left" vertical="top" wrapText="1"/>
    </xf>
    <xf numFmtId="0" fontId="0" fillId="0" borderId="7" xfId="0" applyFill="1" applyBorder="1" applyAlignment="1">
      <alignment horizontal="left" wrapText="1" indent="3"/>
    </xf>
    <xf numFmtId="0" fontId="0" fillId="0" borderId="0" xfId="0" applyFill="1" applyAlignment="1">
      <alignment horizontal="left" wrapText="1"/>
    </xf>
    <xf numFmtId="0" fontId="0" fillId="0" borderId="7" xfId="0" applyFill="1" applyBorder="1" applyAlignment="1">
      <alignment horizontal="left" wrapText="1"/>
    </xf>
    <xf numFmtId="0" fontId="0" fillId="0" borderId="0" xfId="0" applyFill="1" applyAlignment="1">
      <alignment horizontal="left" wrapText="1" indent="3"/>
    </xf>
    <xf numFmtId="0" fontId="0" fillId="0" borderId="7" xfId="0" applyBorder="1" applyAlignment="1">
      <alignment horizontal="left" wrapText="1" indent="3"/>
    </xf>
    <xf numFmtId="0" fontId="0" fillId="0" borderId="0" xfId="0" applyAlignment="1">
      <alignment horizontal="left" wrapText="1" indent="3"/>
    </xf>
    <xf numFmtId="0" fontId="0" fillId="0" borderId="7" xfId="0" applyFill="1" applyBorder="1" applyAlignment="1">
      <alignment horizontal="left" vertical="center" wrapText="1" indent="3"/>
    </xf>
    <xf numFmtId="0" fontId="0" fillId="0" borderId="0" xfId="0" applyAlignment="1">
      <alignment horizontal="left" vertical="center" wrapText="1" indent="3"/>
    </xf>
    <xf numFmtId="0" fontId="0" fillId="0" borderId="7" xfId="0" applyBorder="1" applyAlignment="1">
      <alignment horizontal="left" vertical="center" wrapText="1" indent="3"/>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0" xfId="0" quotePrefix="1" applyFill="1" applyAlignment="1">
      <alignment horizontal="left" wrapText="1"/>
    </xf>
  </cellXfs>
  <cellStyles count="19">
    <cellStyle name="Change in Formula" xfId="3"/>
    <cellStyle name="Comma" xfId="1" builtinId="3" customBuiltin="1"/>
    <cellStyle name="Comma [0]" xfId="2" builtinId="6" customBuiltin="1"/>
    <cellStyle name="Error checks" xfId="4"/>
    <cellStyle name="Error Warning" xfId="5"/>
    <cellStyle name="Hyperlink" xfId="11" builtinId="8"/>
    <cellStyle name="Info/Default #" xfId="16"/>
    <cellStyle name="Info/default %" xfId="13"/>
    <cellStyle name="Info/import #" xfId="12"/>
    <cellStyle name="Info/import %" xfId="15"/>
    <cellStyle name="Input #" xfId="6"/>
    <cellStyle name="Input %" xfId="7"/>
    <cellStyle name="Input2" xfId="8"/>
    <cellStyle name="Key Outputs" xfId="9"/>
    <cellStyle name="Links from other files (green) style" xfId="10"/>
    <cellStyle name="Normal" xfId="0" builtinId="0" customBuiltin="1"/>
    <cellStyle name="Percent 2" xfId="17"/>
    <cellStyle name="Percent 2 2" xfId="18"/>
    <cellStyle name="QA" xfId="14"/>
  </cellStyles>
  <dxfs count="0"/>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21</xdr:row>
      <xdr:rowOff>114300</xdr:rowOff>
    </xdr:from>
    <xdr:to>
      <xdr:col>4</xdr:col>
      <xdr:colOff>2162175</xdr:colOff>
      <xdr:row>36</xdr:row>
      <xdr:rowOff>28575</xdr:rowOff>
    </xdr:to>
    <xdr:pic>
      <xdr:nvPicPr>
        <xdr:cNvPr id="38" name="Pictur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657600"/>
          <a:ext cx="302895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31</xdr:row>
      <xdr:rowOff>28575</xdr:rowOff>
    </xdr:from>
    <xdr:to>
      <xdr:col>13</xdr:col>
      <xdr:colOff>219075</xdr:colOff>
      <xdr:row>34</xdr:row>
      <xdr:rowOff>114300</xdr:rowOff>
    </xdr:to>
    <xdr:sp macro="" textlink="">
      <xdr:nvSpPr>
        <xdr:cNvPr id="3" name="Right Brace 2"/>
        <xdr:cNvSpPr/>
      </xdr:nvSpPr>
      <xdr:spPr>
        <a:xfrm>
          <a:off x="5591175" y="4981575"/>
          <a:ext cx="180975" cy="847725"/>
        </a:xfrm>
        <a:prstGeom prst="rightBrace">
          <a:avLst>
            <a:gd name="adj1" fmla="val 8333"/>
            <a:gd name="adj2" fmla="val 5224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reg.mclennan@ipart.nsw.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161"/>
  <sheetViews>
    <sheetView showGridLines="0" tabSelected="1" zoomScaleNormal="100" workbookViewId="0"/>
  </sheetViews>
  <sheetFormatPr defaultColWidth="9.09765625" defaultRowHeight="11.5" x14ac:dyDescent="0.25"/>
  <cols>
    <col min="1" max="3" width="2.69921875" style="5" customWidth="1"/>
    <col min="4" max="4" width="13.09765625" style="5" customWidth="1"/>
    <col min="5" max="5" width="144.59765625" style="5" customWidth="1"/>
    <col min="6" max="23" width="9.09765625" style="8"/>
    <col min="24" max="29" width="9.09765625" style="7"/>
    <col min="30" max="16384" width="9.09765625" style="5"/>
  </cols>
  <sheetData>
    <row r="2" spans="2:29" x14ac:dyDescent="0.25">
      <c r="B2" s="7"/>
      <c r="C2" s="7"/>
      <c r="D2" s="7"/>
      <c r="E2" s="7"/>
      <c r="J2" s="5"/>
      <c r="K2" s="5"/>
      <c r="L2" s="5"/>
      <c r="M2" s="5"/>
      <c r="N2" s="5"/>
      <c r="O2" s="5"/>
      <c r="P2" s="5"/>
      <c r="Q2" s="5"/>
      <c r="R2" s="5"/>
      <c r="S2" s="5"/>
      <c r="T2" s="5"/>
      <c r="U2" s="5"/>
      <c r="V2" s="5"/>
      <c r="W2" s="5"/>
      <c r="X2" s="5"/>
      <c r="Y2" s="5"/>
      <c r="Z2" s="5"/>
      <c r="AA2" s="5"/>
      <c r="AB2" s="5"/>
      <c r="AC2" s="5"/>
    </row>
    <row r="3" spans="2:29" ht="23" x14ac:dyDescent="0.5">
      <c r="B3" s="7"/>
      <c r="C3" s="62" t="s">
        <v>111</v>
      </c>
      <c r="D3" s="9"/>
      <c r="E3" s="10"/>
      <c r="J3" s="5"/>
      <c r="K3" s="5"/>
      <c r="L3" s="5"/>
      <c r="M3" s="5"/>
      <c r="N3" s="5"/>
      <c r="O3" s="5"/>
      <c r="P3" s="5"/>
      <c r="Q3" s="5"/>
      <c r="R3" s="5"/>
      <c r="S3" s="5"/>
      <c r="T3" s="5"/>
      <c r="U3" s="5"/>
      <c r="V3" s="5"/>
      <c r="W3" s="5"/>
      <c r="X3" s="5"/>
      <c r="Y3" s="5"/>
      <c r="Z3" s="5"/>
      <c r="AA3" s="5"/>
      <c r="AB3" s="5"/>
      <c r="AC3" s="5"/>
    </row>
    <row r="4" spans="2:29" ht="15.75" customHeight="1" x14ac:dyDescent="0.25">
      <c r="B4" s="7"/>
      <c r="C4" s="11"/>
      <c r="D4" s="11"/>
      <c r="E4" s="11"/>
      <c r="F4" s="12"/>
      <c r="G4" s="12"/>
      <c r="H4" s="12"/>
      <c r="I4" s="12"/>
      <c r="J4" s="5"/>
      <c r="K4" s="5"/>
      <c r="L4" s="5"/>
      <c r="M4" s="5"/>
      <c r="N4" s="5"/>
      <c r="O4" s="5"/>
      <c r="P4" s="5"/>
      <c r="Q4" s="5"/>
      <c r="R4" s="5"/>
      <c r="S4" s="5"/>
      <c r="T4" s="5"/>
      <c r="U4" s="5"/>
      <c r="V4" s="5"/>
      <c r="W4" s="5"/>
      <c r="X4" s="5"/>
      <c r="Y4" s="5"/>
      <c r="Z4" s="5"/>
      <c r="AA4" s="5"/>
      <c r="AB4" s="5"/>
      <c r="AC4" s="5"/>
    </row>
    <row r="5" spans="2:29" ht="15.75" customHeight="1" x14ac:dyDescent="0.25">
      <c r="B5" s="7"/>
      <c r="C5" s="11"/>
      <c r="D5" s="11"/>
      <c r="E5" s="11"/>
      <c r="F5" s="12"/>
      <c r="G5" s="12"/>
      <c r="H5" s="12"/>
      <c r="I5" s="12"/>
      <c r="J5" s="5"/>
      <c r="K5" s="5"/>
      <c r="L5" s="5"/>
      <c r="M5" s="5"/>
      <c r="N5" s="5"/>
      <c r="O5" s="5"/>
      <c r="P5" s="5"/>
      <c r="Q5" s="5"/>
      <c r="R5" s="5"/>
      <c r="S5" s="5"/>
      <c r="T5" s="5"/>
      <c r="U5" s="5"/>
      <c r="V5" s="5"/>
      <c r="W5" s="5"/>
      <c r="X5" s="5"/>
      <c r="Y5" s="5"/>
      <c r="Z5" s="5"/>
      <c r="AA5" s="5"/>
      <c r="AB5" s="5"/>
      <c r="AC5" s="5"/>
    </row>
    <row r="6" spans="2:29" x14ac:dyDescent="0.25">
      <c r="B6" s="7"/>
      <c r="C6" s="13" t="s">
        <v>1</v>
      </c>
      <c r="D6" s="13"/>
      <c r="E6" s="14" t="s">
        <v>39</v>
      </c>
      <c r="F6" s="15"/>
      <c r="G6" s="15"/>
      <c r="H6" s="15"/>
      <c r="I6" s="15"/>
      <c r="J6" s="5"/>
      <c r="K6" s="5"/>
      <c r="L6" s="5"/>
      <c r="M6" s="5"/>
      <c r="N6" s="5"/>
      <c r="O6" s="5"/>
      <c r="P6" s="5"/>
      <c r="Q6" s="5"/>
      <c r="R6" s="5"/>
      <c r="S6" s="5"/>
      <c r="T6" s="5"/>
      <c r="U6" s="5"/>
      <c r="V6" s="5"/>
      <c r="W6" s="5"/>
      <c r="X6" s="5"/>
      <c r="Y6" s="5"/>
      <c r="Z6" s="5"/>
      <c r="AA6" s="5"/>
      <c r="AB6" s="5"/>
      <c r="AC6" s="5"/>
    </row>
    <row r="7" spans="2:29" x14ac:dyDescent="0.25">
      <c r="B7" s="7"/>
      <c r="C7" s="8" t="s">
        <v>2</v>
      </c>
      <c r="D7" s="8"/>
      <c r="E7" s="63" t="s">
        <v>40</v>
      </c>
      <c r="F7" s="15"/>
      <c r="G7" s="15"/>
      <c r="H7" s="15"/>
      <c r="I7" s="15"/>
      <c r="J7" s="5"/>
      <c r="K7" s="5"/>
      <c r="L7" s="5"/>
      <c r="M7" s="5"/>
      <c r="N7" s="5"/>
      <c r="O7" s="5"/>
      <c r="P7" s="5"/>
      <c r="Q7" s="5"/>
      <c r="R7" s="5"/>
      <c r="S7" s="5"/>
      <c r="T7" s="5"/>
      <c r="U7" s="5"/>
      <c r="V7" s="5"/>
      <c r="W7" s="5"/>
      <c r="X7" s="5"/>
      <c r="Y7" s="5"/>
      <c r="Z7" s="5"/>
      <c r="AA7" s="5"/>
      <c r="AB7" s="5"/>
      <c r="AC7" s="5"/>
    </row>
    <row r="8" spans="2:29" x14ac:dyDescent="0.25">
      <c r="B8" s="7"/>
      <c r="D8" s="8"/>
      <c r="J8" s="5"/>
      <c r="K8" s="5"/>
      <c r="L8" s="5"/>
      <c r="M8" s="5"/>
      <c r="N8" s="5"/>
      <c r="O8" s="5"/>
      <c r="P8" s="5"/>
      <c r="Q8" s="5"/>
      <c r="R8" s="5"/>
      <c r="S8" s="5"/>
      <c r="T8" s="5"/>
      <c r="U8" s="5"/>
      <c r="V8" s="5"/>
      <c r="W8" s="5"/>
      <c r="X8" s="5"/>
      <c r="Y8" s="5"/>
      <c r="Z8" s="5"/>
      <c r="AA8" s="5"/>
      <c r="AB8" s="5"/>
      <c r="AC8" s="5"/>
    </row>
    <row r="9" spans="2:29" ht="15.75" customHeight="1" x14ac:dyDescent="0.25">
      <c r="B9" s="7"/>
      <c r="C9" s="11"/>
      <c r="D9" s="11"/>
      <c r="E9" s="11"/>
      <c r="F9" s="12"/>
      <c r="G9" s="12"/>
      <c r="H9" s="12"/>
      <c r="I9" s="12"/>
      <c r="J9" s="5"/>
      <c r="K9" s="5"/>
      <c r="L9" s="5"/>
      <c r="M9" s="5"/>
      <c r="N9" s="5"/>
      <c r="O9" s="5"/>
      <c r="P9" s="5"/>
      <c r="Q9" s="5"/>
      <c r="R9" s="5"/>
      <c r="S9" s="5"/>
      <c r="T9" s="5"/>
      <c r="U9" s="5"/>
      <c r="V9" s="5"/>
      <c r="W9" s="5"/>
      <c r="X9" s="5"/>
      <c r="Y9" s="5"/>
      <c r="Z9" s="5"/>
      <c r="AA9" s="5"/>
      <c r="AB9" s="5"/>
      <c r="AC9" s="5"/>
    </row>
    <row r="11" spans="2:29" ht="14" x14ac:dyDescent="0.3">
      <c r="B11" s="7"/>
      <c r="C11" s="16" t="s">
        <v>68</v>
      </c>
      <c r="D11" s="16"/>
      <c r="E11" s="17"/>
      <c r="F11" s="18"/>
      <c r="G11" s="18"/>
      <c r="H11" s="18"/>
      <c r="I11" s="18"/>
      <c r="J11" s="5"/>
      <c r="K11" s="5"/>
      <c r="L11" s="5"/>
      <c r="M11" s="5"/>
      <c r="N11" s="5"/>
      <c r="O11" s="5"/>
      <c r="P11" s="5"/>
      <c r="Q11" s="5"/>
      <c r="R11" s="5"/>
      <c r="S11" s="5"/>
      <c r="T11" s="5"/>
      <c r="U11" s="5"/>
      <c r="V11" s="5"/>
      <c r="W11" s="5"/>
      <c r="X11" s="5"/>
      <c r="Y11" s="5"/>
      <c r="Z11" s="5"/>
      <c r="AA11" s="5"/>
      <c r="AB11" s="5"/>
      <c r="AC11" s="5"/>
    </row>
    <row r="12" spans="2:29" x14ac:dyDescent="0.25">
      <c r="B12" s="7"/>
      <c r="C12" s="18"/>
      <c r="D12" s="18"/>
      <c r="E12" s="18"/>
      <c r="F12" s="18"/>
      <c r="G12" s="18"/>
      <c r="H12" s="18"/>
      <c r="I12" s="18"/>
      <c r="J12" s="5"/>
      <c r="K12" s="5"/>
      <c r="L12" s="5"/>
      <c r="M12" s="5"/>
      <c r="N12" s="5"/>
      <c r="O12" s="5"/>
      <c r="P12" s="5"/>
      <c r="Q12" s="5"/>
      <c r="R12" s="5"/>
      <c r="S12" s="5"/>
      <c r="T12" s="5"/>
      <c r="U12" s="5"/>
      <c r="V12" s="5"/>
      <c r="W12" s="5"/>
      <c r="X12" s="5"/>
      <c r="Y12" s="5"/>
      <c r="Z12" s="5"/>
      <c r="AA12" s="5"/>
      <c r="AB12" s="5"/>
      <c r="AC12" s="5"/>
    </row>
    <row r="13" spans="2:29" ht="29.4" customHeight="1" x14ac:dyDescent="0.25">
      <c r="B13" s="7"/>
      <c r="C13" s="111" t="s">
        <v>114</v>
      </c>
      <c r="D13" s="111"/>
      <c r="E13" s="111"/>
      <c r="F13" s="15"/>
      <c r="G13" s="15"/>
      <c r="H13" s="15"/>
      <c r="I13" s="15"/>
      <c r="J13" s="5"/>
      <c r="K13" s="5"/>
      <c r="L13" s="5"/>
      <c r="M13" s="5"/>
      <c r="N13" s="5"/>
      <c r="O13" s="5"/>
      <c r="P13" s="5"/>
      <c r="Q13" s="5"/>
      <c r="R13" s="5"/>
      <c r="S13" s="5"/>
      <c r="T13" s="5"/>
      <c r="U13" s="5"/>
      <c r="V13" s="5"/>
      <c r="W13" s="5"/>
      <c r="X13" s="5"/>
      <c r="Y13" s="5"/>
      <c r="Z13" s="5"/>
      <c r="AA13" s="5"/>
      <c r="AB13" s="5"/>
      <c r="AC13" s="5"/>
    </row>
    <row r="14" spans="2:29" ht="6" customHeight="1" x14ac:dyDescent="0.25">
      <c r="B14" s="7"/>
      <c r="C14" s="64"/>
      <c r="D14" s="64"/>
      <c r="E14" s="64"/>
      <c r="F14" s="15"/>
      <c r="G14" s="15"/>
      <c r="H14" s="15"/>
      <c r="I14" s="15"/>
      <c r="J14" s="5"/>
      <c r="K14" s="5"/>
      <c r="L14" s="5"/>
      <c r="M14" s="5"/>
      <c r="N14" s="5"/>
      <c r="O14" s="5"/>
      <c r="P14" s="5"/>
      <c r="Q14" s="5"/>
      <c r="R14" s="5"/>
      <c r="S14" s="5"/>
      <c r="T14" s="5"/>
      <c r="U14" s="5"/>
      <c r="V14" s="5"/>
      <c r="W14" s="5"/>
      <c r="X14" s="5"/>
      <c r="Y14" s="5"/>
      <c r="Z14" s="5"/>
      <c r="AA14" s="5"/>
      <c r="AB14" s="5"/>
      <c r="AC14" s="5"/>
    </row>
    <row r="15" spans="2:29" ht="15" customHeight="1" x14ac:dyDescent="0.25">
      <c r="B15" s="7"/>
      <c r="C15" s="111" t="s">
        <v>103</v>
      </c>
      <c r="D15" s="111"/>
      <c r="E15" s="111"/>
      <c r="F15" s="15"/>
      <c r="G15" s="15"/>
      <c r="H15" s="15"/>
      <c r="I15" s="15"/>
      <c r="J15" s="5"/>
      <c r="L15" s="5"/>
      <c r="M15" s="5"/>
      <c r="N15" s="5"/>
      <c r="O15" s="5"/>
      <c r="P15" s="5"/>
      <c r="Q15" s="5"/>
      <c r="R15" s="5"/>
      <c r="S15" s="5"/>
      <c r="T15" s="5"/>
      <c r="U15" s="5"/>
      <c r="V15" s="5"/>
      <c r="W15" s="5"/>
      <c r="X15" s="5"/>
      <c r="Y15" s="5"/>
      <c r="Z15" s="5"/>
      <c r="AA15" s="5"/>
      <c r="AB15" s="5"/>
      <c r="AC15" s="5"/>
    </row>
    <row r="16" spans="2:29" ht="15" customHeight="1" x14ac:dyDescent="0.25">
      <c r="B16" s="7"/>
      <c r="C16" s="109" t="s">
        <v>61</v>
      </c>
      <c r="D16" s="111" t="s">
        <v>104</v>
      </c>
      <c r="E16" s="115"/>
      <c r="F16" s="15"/>
      <c r="G16" s="15"/>
      <c r="H16" s="15"/>
      <c r="I16" s="15"/>
      <c r="J16" s="5"/>
      <c r="L16" s="5"/>
      <c r="M16" s="5"/>
      <c r="N16" s="5"/>
      <c r="O16" s="5"/>
      <c r="P16" s="5"/>
      <c r="Q16" s="5"/>
      <c r="R16" s="5"/>
      <c r="S16" s="5"/>
      <c r="T16" s="5"/>
      <c r="U16" s="5"/>
      <c r="V16" s="5"/>
      <c r="W16" s="5"/>
      <c r="X16" s="5"/>
      <c r="Y16" s="5"/>
      <c r="Z16" s="5"/>
      <c r="AA16" s="5"/>
      <c r="AB16" s="5"/>
      <c r="AC16" s="5"/>
    </row>
    <row r="17" spans="2:29" ht="15" customHeight="1" x14ac:dyDescent="0.25">
      <c r="B17" s="7"/>
      <c r="C17" s="109" t="s">
        <v>61</v>
      </c>
      <c r="D17" s="111" t="s">
        <v>105</v>
      </c>
      <c r="E17" s="115"/>
      <c r="F17" s="15"/>
      <c r="G17" s="15"/>
      <c r="H17" s="15"/>
      <c r="I17" s="15"/>
      <c r="J17" s="5"/>
      <c r="L17" s="5"/>
      <c r="M17" s="5"/>
      <c r="N17" s="5"/>
      <c r="O17" s="5"/>
      <c r="P17" s="5"/>
      <c r="Q17" s="5"/>
      <c r="R17" s="5"/>
      <c r="S17" s="5"/>
      <c r="T17" s="5"/>
      <c r="U17" s="5"/>
      <c r="V17" s="5"/>
      <c r="W17" s="5"/>
      <c r="X17" s="5"/>
      <c r="Y17" s="5"/>
      <c r="Z17" s="5"/>
      <c r="AA17" s="5"/>
      <c r="AB17" s="5"/>
      <c r="AC17" s="5"/>
    </row>
    <row r="18" spans="2:29" ht="14.4" customHeight="1" x14ac:dyDescent="0.25">
      <c r="B18" s="7"/>
      <c r="C18" s="64"/>
      <c r="D18" s="64"/>
      <c r="E18" s="64"/>
      <c r="F18" s="15"/>
      <c r="G18" s="15"/>
      <c r="H18" s="15"/>
      <c r="I18" s="15"/>
      <c r="J18" s="5"/>
      <c r="L18" s="5"/>
      <c r="M18" s="5"/>
      <c r="N18" s="5"/>
      <c r="O18" s="5"/>
      <c r="P18" s="5"/>
      <c r="Q18" s="5"/>
      <c r="R18" s="5"/>
      <c r="S18" s="5"/>
      <c r="T18" s="5"/>
      <c r="U18" s="5"/>
      <c r="V18" s="5"/>
      <c r="W18" s="5"/>
      <c r="X18" s="5"/>
      <c r="Y18" s="5"/>
      <c r="Z18" s="5"/>
      <c r="AA18" s="5"/>
      <c r="AB18" s="5"/>
      <c r="AC18" s="5"/>
    </row>
    <row r="19" spans="2:29" ht="12.65" customHeight="1" x14ac:dyDescent="0.25">
      <c r="B19" s="7"/>
      <c r="C19" s="111" t="s">
        <v>102</v>
      </c>
      <c r="D19" s="111"/>
      <c r="E19" s="111"/>
      <c r="F19" s="15"/>
      <c r="G19" s="15"/>
      <c r="H19" s="15"/>
      <c r="I19" s="15"/>
      <c r="J19" s="5"/>
      <c r="L19" s="5"/>
      <c r="M19" s="5"/>
      <c r="N19" s="5"/>
      <c r="O19" s="5"/>
      <c r="P19" s="5"/>
      <c r="Q19" s="5"/>
      <c r="R19" s="5"/>
      <c r="S19" s="5"/>
      <c r="T19" s="5"/>
      <c r="U19" s="5"/>
      <c r="V19" s="5"/>
      <c r="W19" s="5"/>
      <c r="X19" s="5"/>
      <c r="Y19" s="5"/>
      <c r="Z19" s="5"/>
      <c r="AA19" s="5"/>
      <c r="AB19" s="5"/>
      <c r="AC19" s="5"/>
    </row>
    <row r="20" spans="2:29" ht="15" customHeight="1" x14ac:dyDescent="0.25">
      <c r="B20" s="7"/>
      <c r="C20" s="64"/>
      <c r="D20" s="64"/>
      <c r="E20" s="64"/>
      <c r="F20" s="15"/>
      <c r="G20" s="15"/>
      <c r="H20" s="15"/>
      <c r="I20" s="15"/>
      <c r="J20" s="5"/>
      <c r="L20" s="5"/>
      <c r="M20" s="5"/>
      <c r="N20" s="5"/>
      <c r="O20" s="5"/>
      <c r="P20" s="5"/>
      <c r="Q20" s="5"/>
      <c r="R20" s="5"/>
      <c r="S20" s="5"/>
      <c r="T20" s="5"/>
      <c r="U20" s="5"/>
      <c r="V20" s="5"/>
      <c r="W20" s="5"/>
      <c r="X20" s="5"/>
      <c r="Y20" s="5"/>
      <c r="Z20" s="5"/>
      <c r="AA20" s="5"/>
      <c r="AB20" s="5"/>
      <c r="AC20" s="5"/>
    </row>
    <row r="21" spans="2:29" ht="15" customHeight="1" x14ac:dyDescent="0.25">
      <c r="B21" s="7"/>
      <c r="C21" s="75" t="s">
        <v>71</v>
      </c>
      <c r="D21" s="73"/>
      <c r="E21" s="73"/>
      <c r="F21" s="15"/>
      <c r="G21" s="15"/>
      <c r="H21" s="15"/>
      <c r="I21" s="15"/>
      <c r="J21" s="5"/>
      <c r="L21" s="5"/>
      <c r="M21" s="5"/>
      <c r="N21" s="5"/>
      <c r="O21" s="5"/>
      <c r="P21" s="5"/>
      <c r="Q21" s="5"/>
      <c r="R21" s="5"/>
      <c r="S21" s="5"/>
      <c r="T21" s="5"/>
      <c r="U21" s="5"/>
      <c r="V21" s="5"/>
      <c r="W21" s="5"/>
      <c r="X21" s="5"/>
      <c r="Y21" s="5"/>
      <c r="Z21" s="5"/>
      <c r="AA21" s="5"/>
      <c r="AB21" s="5"/>
      <c r="AC21" s="5"/>
    </row>
    <row r="22" spans="2:29" ht="15" customHeight="1" x14ac:dyDescent="0.25">
      <c r="B22" s="7"/>
      <c r="C22"/>
      <c r="D22"/>
      <c r="E22" s="64"/>
      <c r="F22" s="15"/>
      <c r="G22" s="15"/>
      <c r="H22" s="15"/>
      <c r="I22" s="15"/>
      <c r="J22" s="5"/>
      <c r="L22" s="5"/>
      <c r="M22" s="5"/>
      <c r="N22" s="5"/>
      <c r="O22" s="5"/>
      <c r="P22" s="5"/>
      <c r="Q22" s="5"/>
      <c r="R22" s="5"/>
      <c r="S22" s="5"/>
      <c r="T22" s="5"/>
      <c r="U22" s="5"/>
      <c r="V22" s="5"/>
      <c r="W22" s="5"/>
      <c r="X22" s="5"/>
      <c r="Y22" s="5"/>
      <c r="Z22" s="5"/>
      <c r="AA22" s="5"/>
      <c r="AB22" s="5"/>
      <c r="AC22" s="5"/>
    </row>
    <row r="23" spans="2:29" ht="15" customHeight="1" x14ac:dyDescent="0.25">
      <c r="B23" s="7"/>
      <c r="C23"/>
      <c r="D23"/>
      <c r="E23" s="64"/>
      <c r="F23" s="15"/>
      <c r="G23" s="15"/>
      <c r="H23" s="15"/>
      <c r="I23" s="15"/>
      <c r="J23" s="5"/>
      <c r="L23" s="5"/>
      <c r="M23" s="5"/>
      <c r="N23" s="5"/>
      <c r="O23" s="5"/>
      <c r="P23" s="5"/>
      <c r="Q23" s="5"/>
      <c r="R23" s="5"/>
      <c r="S23" s="5"/>
      <c r="T23" s="5"/>
      <c r="U23" s="5"/>
      <c r="V23" s="5"/>
      <c r="W23" s="5"/>
      <c r="X23" s="5"/>
      <c r="Y23" s="5"/>
      <c r="Z23" s="5"/>
      <c r="AA23" s="5"/>
      <c r="AB23" s="5"/>
      <c r="AC23" s="5"/>
    </row>
    <row r="24" spans="2:29" ht="15" customHeight="1" x14ac:dyDescent="0.25">
      <c r="B24" s="7"/>
      <c r="C24"/>
      <c r="D24"/>
      <c r="E24" s="64"/>
      <c r="F24" s="15"/>
      <c r="G24" s="15"/>
      <c r="H24" s="15"/>
      <c r="I24" s="15"/>
      <c r="J24" s="5"/>
      <c r="L24" s="5"/>
      <c r="M24" s="5"/>
      <c r="N24" s="5"/>
      <c r="O24" s="5"/>
      <c r="P24" s="5"/>
      <c r="Q24" s="5"/>
      <c r="R24" s="5"/>
      <c r="S24" s="5"/>
      <c r="T24" s="5"/>
      <c r="U24" s="5"/>
      <c r="V24" s="5"/>
      <c r="W24" s="5"/>
      <c r="X24" s="5"/>
      <c r="Y24" s="5"/>
      <c r="Z24" s="5"/>
      <c r="AA24" s="5"/>
      <c r="AB24" s="5"/>
      <c r="AC24" s="5"/>
    </row>
    <row r="25" spans="2:29" ht="15" customHeight="1" x14ac:dyDescent="0.25">
      <c r="B25" s="7"/>
      <c r="C25"/>
      <c r="D25"/>
      <c r="E25" s="64"/>
      <c r="F25" s="15"/>
      <c r="G25" s="15"/>
      <c r="H25" s="15"/>
      <c r="I25" s="15"/>
      <c r="J25" s="5"/>
      <c r="L25" s="5"/>
      <c r="M25" s="5"/>
      <c r="N25" s="5"/>
      <c r="O25" s="5"/>
      <c r="P25" s="5"/>
      <c r="Q25" s="5"/>
      <c r="R25" s="5"/>
      <c r="S25" s="5"/>
      <c r="T25" s="5"/>
      <c r="U25" s="5"/>
      <c r="V25" s="5"/>
      <c r="W25" s="5"/>
      <c r="X25" s="5"/>
      <c r="Y25" s="5"/>
      <c r="Z25" s="5"/>
      <c r="AA25" s="5"/>
      <c r="AB25" s="5"/>
      <c r="AC25" s="5"/>
    </row>
    <row r="26" spans="2:29" ht="15" customHeight="1" x14ac:dyDescent="0.25">
      <c r="B26" s="7"/>
      <c r="C26"/>
      <c r="D26"/>
      <c r="E26" s="64"/>
      <c r="F26" s="15"/>
      <c r="G26" s="15"/>
      <c r="H26" s="15"/>
      <c r="I26" s="15"/>
      <c r="J26" s="5"/>
      <c r="L26" s="5"/>
      <c r="M26" s="5"/>
      <c r="N26" s="5"/>
      <c r="O26" s="5"/>
      <c r="P26" s="5"/>
      <c r="Q26" s="5"/>
      <c r="R26" s="5"/>
      <c r="S26" s="5"/>
      <c r="T26" s="5"/>
      <c r="U26" s="5"/>
      <c r="V26" s="5"/>
      <c r="W26" s="5"/>
      <c r="X26" s="5"/>
      <c r="Y26" s="5"/>
      <c r="Z26" s="5"/>
      <c r="AA26" s="5"/>
      <c r="AB26" s="5"/>
      <c r="AC26" s="5"/>
    </row>
    <row r="27" spans="2:29" ht="15" customHeight="1" x14ac:dyDescent="0.25">
      <c r="B27" s="7"/>
      <c r="C27"/>
      <c r="D27"/>
      <c r="E27" s="64"/>
      <c r="F27" s="15"/>
      <c r="G27" s="15"/>
      <c r="H27" s="15"/>
      <c r="I27" s="15"/>
      <c r="J27" s="5"/>
      <c r="L27" s="5"/>
      <c r="M27" s="5"/>
      <c r="N27" s="5"/>
      <c r="O27" s="5"/>
      <c r="P27" s="5"/>
      <c r="Q27" s="5"/>
      <c r="R27" s="5"/>
      <c r="S27" s="5"/>
      <c r="T27" s="5"/>
      <c r="U27" s="5"/>
      <c r="V27" s="5"/>
      <c r="W27" s="5"/>
      <c r="X27" s="5"/>
      <c r="Y27" s="5"/>
      <c r="Z27" s="5"/>
      <c r="AA27" s="5"/>
      <c r="AB27" s="5"/>
      <c r="AC27" s="5"/>
    </row>
    <row r="28" spans="2:29" ht="15" customHeight="1" x14ac:dyDescent="0.25">
      <c r="B28" s="7"/>
      <c r="C28"/>
      <c r="D28"/>
      <c r="E28" s="64"/>
      <c r="F28" s="15"/>
      <c r="G28" s="15"/>
      <c r="H28" s="15"/>
      <c r="I28" s="15"/>
      <c r="J28" s="5"/>
      <c r="L28" s="5"/>
      <c r="M28" s="5"/>
      <c r="N28" s="5"/>
      <c r="O28" s="5"/>
      <c r="P28" s="5"/>
      <c r="Q28" s="5"/>
      <c r="R28" s="5"/>
      <c r="S28" s="5"/>
      <c r="T28" s="5"/>
      <c r="U28" s="5"/>
      <c r="V28" s="5"/>
      <c r="W28" s="5"/>
      <c r="X28" s="5"/>
      <c r="Y28" s="5"/>
      <c r="Z28" s="5"/>
      <c r="AA28" s="5"/>
      <c r="AB28" s="5"/>
      <c r="AC28" s="5"/>
    </row>
    <row r="29" spans="2:29" ht="15" customHeight="1" x14ac:dyDescent="0.25">
      <c r="B29" s="7"/>
      <c r="C29"/>
      <c r="D29"/>
      <c r="E29" s="64"/>
      <c r="F29" s="15"/>
      <c r="G29" s="15"/>
      <c r="H29" s="15"/>
      <c r="I29" s="15"/>
      <c r="J29" s="5"/>
      <c r="L29" s="5"/>
      <c r="M29" s="5"/>
      <c r="N29" s="5"/>
      <c r="O29" s="5"/>
      <c r="P29" s="5"/>
      <c r="Q29" s="5"/>
      <c r="R29" s="5"/>
      <c r="S29" s="5"/>
      <c r="T29" s="5"/>
      <c r="U29" s="5"/>
      <c r="V29" s="5"/>
      <c r="W29" s="5"/>
      <c r="X29" s="5"/>
      <c r="Y29" s="5"/>
      <c r="Z29" s="5"/>
      <c r="AA29" s="5"/>
      <c r="AB29" s="5"/>
      <c r="AC29" s="5"/>
    </row>
    <row r="30" spans="2:29" ht="15" customHeight="1" x14ac:dyDescent="0.25">
      <c r="B30" s="7"/>
      <c r="C30"/>
      <c r="D30"/>
      <c r="E30" s="64"/>
      <c r="F30" s="15"/>
      <c r="G30" s="15"/>
      <c r="H30" s="15"/>
      <c r="I30" s="15"/>
      <c r="J30" s="5"/>
      <c r="L30" s="5"/>
      <c r="M30" s="5"/>
      <c r="N30" s="5"/>
      <c r="O30" s="5"/>
      <c r="P30" s="5"/>
      <c r="Q30" s="5"/>
      <c r="R30" s="5"/>
      <c r="S30" s="5"/>
      <c r="T30" s="5"/>
      <c r="U30" s="5"/>
      <c r="V30" s="5"/>
      <c r="W30" s="5"/>
      <c r="X30" s="5"/>
      <c r="Y30" s="5"/>
      <c r="Z30" s="5"/>
      <c r="AA30" s="5"/>
      <c r="AB30" s="5"/>
      <c r="AC30" s="5"/>
    </row>
    <row r="31" spans="2:29" ht="15" customHeight="1" x14ac:dyDescent="0.25">
      <c r="B31" s="7"/>
      <c r="C31"/>
      <c r="D31"/>
      <c r="E31" s="64"/>
      <c r="F31" s="15"/>
      <c r="G31" s="15"/>
      <c r="H31" s="15"/>
      <c r="I31" s="15"/>
      <c r="J31" s="5"/>
      <c r="L31" s="5"/>
      <c r="M31" s="5"/>
      <c r="N31" s="5"/>
      <c r="O31" s="5"/>
      <c r="P31" s="5"/>
      <c r="Q31" s="5"/>
      <c r="R31" s="5"/>
      <c r="S31" s="5"/>
      <c r="T31" s="5"/>
      <c r="U31" s="5"/>
      <c r="V31" s="5"/>
      <c r="W31" s="5"/>
      <c r="X31" s="5"/>
      <c r="Y31" s="5"/>
      <c r="Z31" s="5"/>
      <c r="AA31" s="5"/>
      <c r="AB31" s="5"/>
      <c r="AC31" s="5"/>
    </row>
    <row r="32" spans="2:29" ht="15" customHeight="1" x14ac:dyDescent="0.25">
      <c r="B32" s="7"/>
      <c r="C32"/>
      <c r="D32"/>
      <c r="E32" s="64"/>
      <c r="F32" s="15"/>
      <c r="G32" s="15"/>
      <c r="H32" s="15"/>
      <c r="I32" s="15"/>
      <c r="J32" s="5"/>
      <c r="L32" s="5"/>
      <c r="M32" s="5"/>
      <c r="N32" s="5"/>
      <c r="O32" s="5"/>
      <c r="P32" s="5"/>
      <c r="Q32" s="5"/>
      <c r="R32" s="5"/>
      <c r="S32" s="5"/>
      <c r="T32" s="5"/>
      <c r="U32" s="5"/>
      <c r="V32" s="5"/>
      <c r="W32" s="5"/>
      <c r="X32" s="5"/>
      <c r="Y32" s="5"/>
      <c r="Z32" s="5"/>
      <c r="AA32" s="5"/>
      <c r="AB32" s="5"/>
      <c r="AC32" s="5"/>
    </row>
    <row r="33" spans="1:29" ht="15" customHeight="1" x14ac:dyDescent="0.25">
      <c r="B33" s="7"/>
      <c r="C33"/>
      <c r="D33"/>
      <c r="E33" s="64"/>
      <c r="F33" s="15"/>
      <c r="G33" s="15"/>
      <c r="H33" s="15"/>
      <c r="I33" s="15"/>
      <c r="J33" s="5"/>
      <c r="L33" s="5"/>
      <c r="M33" s="5"/>
      <c r="N33" s="5"/>
      <c r="O33" s="5"/>
      <c r="P33" s="5"/>
      <c r="Q33" s="5"/>
      <c r="R33" s="5"/>
      <c r="S33" s="5"/>
      <c r="T33" s="5"/>
      <c r="U33" s="5"/>
      <c r="V33" s="5"/>
      <c r="W33" s="5"/>
      <c r="X33" s="5"/>
      <c r="Y33" s="5"/>
      <c r="Z33" s="5"/>
      <c r="AA33" s="5"/>
      <c r="AB33" s="5"/>
      <c r="AC33" s="5"/>
    </row>
    <row r="34" spans="1:29" ht="15" customHeight="1" x14ac:dyDescent="0.25">
      <c r="B34" s="7"/>
      <c r="C34"/>
      <c r="D34"/>
      <c r="E34" s="64"/>
      <c r="F34" s="15"/>
      <c r="G34" s="15"/>
      <c r="H34" s="15"/>
      <c r="I34" s="15"/>
      <c r="J34" s="5"/>
      <c r="L34" s="5"/>
      <c r="M34" s="5"/>
      <c r="N34" s="5"/>
      <c r="O34" s="5"/>
      <c r="P34" s="5"/>
      <c r="Q34" s="5"/>
      <c r="R34" s="5"/>
      <c r="S34" s="5"/>
      <c r="T34" s="5"/>
      <c r="U34" s="5"/>
      <c r="V34" s="5"/>
      <c r="W34" s="5"/>
      <c r="X34" s="5"/>
      <c r="Y34" s="5"/>
      <c r="Z34" s="5"/>
      <c r="AA34" s="5"/>
      <c r="AB34" s="5"/>
      <c r="AC34" s="5"/>
    </row>
    <row r="35" spans="1:29" ht="15" customHeight="1" x14ac:dyDescent="0.25">
      <c r="B35" s="7"/>
      <c r="C35"/>
      <c r="D35"/>
      <c r="E35" s="64"/>
      <c r="F35" s="15"/>
      <c r="G35" s="15"/>
      <c r="H35" s="15"/>
      <c r="I35" s="15"/>
      <c r="J35" s="5"/>
      <c r="L35" s="5"/>
      <c r="M35" s="5"/>
      <c r="N35" s="5"/>
      <c r="O35" s="5"/>
      <c r="P35" s="5"/>
      <c r="Q35" s="5"/>
      <c r="R35" s="5"/>
      <c r="S35" s="5"/>
      <c r="T35" s="5"/>
      <c r="U35" s="5"/>
      <c r="V35" s="5"/>
      <c r="W35" s="5"/>
      <c r="X35" s="5"/>
      <c r="Y35" s="5"/>
      <c r="Z35" s="5"/>
      <c r="AA35" s="5"/>
      <c r="AB35" s="5"/>
      <c r="AC35" s="5"/>
    </row>
    <row r="36" spans="1:29" ht="15" customHeight="1" x14ac:dyDescent="0.25">
      <c r="B36" s="7"/>
      <c r="C36" s="64"/>
      <c r="D36" s="64"/>
      <c r="E36" s="64"/>
      <c r="F36" s="15"/>
      <c r="G36" s="15"/>
      <c r="H36" s="15"/>
      <c r="I36" s="15"/>
      <c r="J36" s="5"/>
      <c r="L36" s="5"/>
      <c r="M36" s="5"/>
      <c r="N36" s="5"/>
      <c r="O36" s="5"/>
      <c r="P36" s="5"/>
      <c r="Q36" s="5"/>
      <c r="R36" s="5"/>
      <c r="S36" s="5"/>
      <c r="T36" s="5"/>
      <c r="U36" s="5"/>
      <c r="V36" s="5"/>
      <c r="W36" s="5"/>
      <c r="X36" s="5"/>
      <c r="Y36" s="5"/>
      <c r="Z36" s="5"/>
      <c r="AA36" s="5"/>
      <c r="AB36" s="5"/>
      <c r="AC36" s="5"/>
    </row>
    <row r="37" spans="1:29" ht="15" customHeight="1" x14ac:dyDescent="0.25">
      <c r="B37" s="7"/>
      <c r="C37" s="64"/>
      <c r="D37" s="74" t="s">
        <v>62</v>
      </c>
      <c r="E37" s="64"/>
      <c r="F37" s="15"/>
      <c r="G37" s="15"/>
      <c r="H37" s="15"/>
      <c r="I37" s="15"/>
      <c r="J37" s="5"/>
      <c r="L37" s="5"/>
      <c r="M37" s="5"/>
      <c r="N37" s="5"/>
      <c r="O37" s="5"/>
      <c r="P37" s="5"/>
      <c r="Q37" s="5"/>
      <c r="R37" s="5"/>
      <c r="S37" s="5"/>
      <c r="T37" s="5"/>
      <c r="U37" s="5"/>
      <c r="V37" s="5"/>
      <c r="W37" s="5"/>
      <c r="X37" s="5"/>
      <c r="Y37" s="5"/>
      <c r="Z37" s="5"/>
      <c r="AA37" s="5"/>
      <c r="AB37" s="5"/>
      <c r="AC37" s="5"/>
    </row>
    <row r="38" spans="1:29" ht="15" customHeight="1" x14ac:dyDescent="0.25">
      <c r="B38" s="7"/>
      <c r="C38" s="19"/>
      <c r="D38" s="19"/>
      <c r="E38" s="15"/>
      <c r="F38" s="15"/>
      <c r="G38" s="15"/>
      <c r="H38" s="15"/>
      <c r="I38" s="15"/>
      <c r="J38" s="5"/>
      <c r="K38" s="5"/>
      <c r="L38" s="5"/>
      <c r="M38" s="5"/>
      <c r="N38" s="5"/>
      <c r="O38" s="5"/>
      <c r="P38" s="5"/>
      <c r="Q38" s="5"/>
      <c r="R38" s="5"/>
      <c r="S38" s="5"/>
      <c r="T38" s="5"/>
      <c r="U38" s="5"/>
      <c r="V38" s="5"/>
      <c r="W38" s="5"/>
      <c r="X38" s="5"/>
      <c r="Y38" s="5"/>
      <c r="Z38" s="5"/>
      <c r="AA38" s="5"/>
      <c r="AB38" s="5"/>
      <c r="AC38" s="5"/>
    </row>
    <row r="39" spans="1:29" ht="15" customHeight="1" x14ac:dyDescent="0.3">
      <c r="B39" s="7"/>
      <c r="C39" s="16" t="s">
        <v>72</v>
      </c>
      <c r="D39" s="16"/>
      <c r="E39" s="20"/>
      <c r="F39" s="15"/>
      <c r="G39" s="15"/>
      <c r="H39" s="15"/>
      <c r="I39" s="15"/>
      <c r="J39" s="5"/>
      <c r="K39" s="5"/>
      <c r="L39" s="5"/>
      <c r="M39" s="5"/>
      <c r="N39" s="5"/>
      <c r="O39" s="5"/>
      <c r="P39" s="5"/>
      <c r="Q39" s="5"/>
      <c r="R39" s="5"/>
      <c r="S39" s="5"/>
      <c r="T39" s="5"/>
      <c r="U39" s="5"/>
      <c r="V39" s="5"/>
      <c r="W39" s="5"/>
      <c r="X39" s="5"/>
      <c r="Y39" s="5"/>
      <c r="Z39" s="5"/>
      <c r="AA39" s="5"/>
      <c r="AB39" s="5"/>
      <c r="AC39" s="5"/>
    </row>
    <row r="40" spans="1:29" ht="15" customHeight="1" x14ac:dyDescent="0.25">
      <c r="B40" s="7"/>
      <c r="C40" s="19"/>
      <c r="D40" s="19"/>
      <c r="E40" s="15"/>
      <c r="F40" s="15"/>
      <c r="G40" s="15"/>
      <c r="H40" s="15"/>
      <c r="I40" s="15"/>
      <c r="J40" s="5"/>
      <c r="K40" s="5"/>
      <c r="L40" s="5"/>
      <c r="M40" s="5"/>
      <c r="N40" s="5"/>
      <c r="O40" s="5"/>
      <c r="P40" s="5"/>
      <c r="Q40" s="5"/>
      <c r="R40" s="5"/>
      <c r="S40" s="5"/>
      <c r="T40" s="5"/>
      <c r="U40" s="5"/>
      <c r="V40" s="5"/>
      <c r="W40" s="5"/>
      <c r="X40" s="5"/>
      <c r="Y40" s="5"/>
      <c r="Z40" s="5"/>
      <c r="AA40" s="5"/>
      <c r="AB40" s="5"/>
      <c r="AC40" s="5"/>
    </row>
    <row r="41" spans="1:29" ht="15" customHeight="1" x14ac:dyDescent="0.25">
      <c r="B41" s="7"/>
      <c r="C41" s="65" t="s">
        <v>70</v>
      </c>
      <c r="D41" s="19"/>
      <c r="E41" s="15"/>
      <c r="F41" s="66"/>
      <c r="G41" s="15"/>
      <c r="H41" s="15"/>
      <c r="I41" s="15"/>
      <c r="J41" s="5"/>
      <c r="K41" s="5"/>
      <c r="L41" s="5"/>
      <c r="M41" s="5"/>
      <c r="N41" s="5"/>
      <c r="O41" s="5"/>
      <c r="P41" s="5"/>
      <c r="Q41" s="5"/>
      <c r="R41" s="5"/>
      <c r="S41" s="5"/>
      <c r="T41" s="5"/>
      <c r="U41" s="5"/>
      <c r="V41" s="5"/>
      <c r="W41" s="5"/>
      <c r="X41" s="5"/>
      <c r="Y41" s="5"/>
      <c r="Z41" s="5"/>
      <c r="AA41" s="5"/>
      <c r="AB41" s="5"/>
      <c r="AC41" s="5"/>
    </row>
    <row r="42" spans="1:29" ht="15" customHeight="1" x14ac:dyDescent="0.25">
      <c r="B42" s="7"/>
      <c r="C42" s="65" t="s">
        <v>118</v>
      </c>
      <c r="D42" s="19"/>
      <c r="E42" s="15"/>
      <c r="F42" s="66"/>
      <c r="G42" s="15"/>
      <c r="H42" s="15"/>
      <c r="I42" s="15"/>
      <c r="J42" s="5"/>
      <c r="K42" s="5"/>
      <c r="L42" s="5"/>
      <c r="M42" s="5"/>
      <c r="N42" s="5"/>
      <c r="O42" s="5"/>
      <c r="P42" s="5"/>
      <c r="Q42" s="5"/>
      <c r="R42" s="5"/>
      <c r="S42" s="5"/>
      <c r="T42" s="5"/>
      <c r="U42" s="5"/>
      <c r="V42" s="5"/>
      <c r="W42" s="5"/>
      <c r="X42" s="5"/>
      <c r="Y42" s="5"/>
      <c r="Z42" s="5"/>
      <c r="AA42" s="5"/>
      <c r="AB42" s="5"/>
      <c r="AC42" s="5"/>
    </row>
    <row r="43" spans="1:29" ht="15" customHeight="1" x14ac:dyDescent="0.25">
      <c r="B43" s="7"/>
      <c r="C43" s="65" t="s">
        <v>83</v>
      </c>
      <c r="D43" s="19"/>
      <c r="E43" s="15"/>
      <c r="F43" s="66"/>
      <c r="G43" s="15"/>
      <c r="H43" s="15"/>
      <c r="I43" s="15"/>
      <c r="J43" s="5"/>
      <c r="K43" s="5"/>
      <c r="L43" s="5"/>
      <c r="M43" s="5"/>
      <c r="N43" s="5"/>
      <c r="O43" s="5"/>
      <c r="P43" s="5"/>
      <c r="Q43" s="5"/>
      <c r="R43" s="5"/>
      <c r="S43" s="5"/>
      <c r="T43" s="5"/>
      <c r="U43" s="5"/>
      <c r="V43" s="5"/>
      <c r="W43" s="5"/>
      <c r="X43" s="5"/>
      <c r="Y43" s="5"/>
      <c r="Z43" s="5"/>
      <c r="AA43" s="5"/>
      <c r="AB43" s="5"/>
      <c r="AC43" s="5"/>
    </row>
    <row r="44" spans="1:29" ht="6" customHeight="1" x14ac:dyDescent="0.25">
      <c r="B44" s="7"/>
      <c r="C44" s="19"/>
      <c r="D44" s="19"/>
      <c r="E44" s="15"/>
      <c r="F44" s="15"/>
      <c r="G44" s="15"/>
      <c r="H44" s="15"/>
      <c r="I44" s="15"/>
      <c r="J44" s="5"/>
      <c r="K44" s="5"/>
      <c r="L44" s="5"/>
      <c r="M44" s="5"/>
      <c r="N44" s="5"/>
      <c r="O44" s="5"/>
      <c r="P44" s="5"/>
      <c r="Q44" s="5"/>
      <c r="R44" s="5"/>
      <c r="S44" s="5"/>
      <c r="T44" s="5"/>
      <c r="U44" s="5"/>
      <c r="V44" s="5"/>
      <c r="W44" s="5"/>
      <c r="X44" s="5"/>
      <c r="Y44" s="5"/>
      <c r="Z44" s="5"/>
      <c r="AA44" s="5"/>
      <c r="AB44" s="5"/>
      <c r="AC44" s="5"/>
    </row>
    <row r="45" spans="1:29" ht="25.25" customHeight="1" x14ac:dyDescent="0.25">
      <c r="B45" s="7"/>
      <c r="C45" s="111" t="s">
        <v>69</v>
      </c>
      <c r="D45" s="116"/>
      <c r="E45" s="116"/>
      <c r="F45" s="15"/>
      <c r="G45" s="15"/>
      <c r="H45" s="15"/>
      <c r="I45" s="15"/>
      <c r="J45" s="5"/>
      <c r="K45" s="5"/>
      <c r="L45" s="5"/>
      <c r="M45" s="5"/>
      <c r="N45" s="5"/>
      <c r="O45" s="5"/>
      <c r="P45" s="5"/>
      <c r="Q45" s="5"/>
      <c r="R45" s="5"/>
      <c r="S45" s="5"/>
      <c r="T45" s="5"/>
      <c r="U45" s="5"/>
      <c r="V45" s="5"/>
      <c r="W45" s="5"/>
      <c r="X45" s="5"/>
      <c r="Y45" s="5"/>
      <c r="Z45" s="5"/>
      <c r="AA45" s="5"/>
      <c r="AB45" s="5"/>
      <c r="AC45" s="5"/>
    </row>
    <row r="46" spans="1:29" ht="6" customHeight="1" x14ac:dyDescent="0.25">
      <c r="B46" s="7"/>
      <c r="C46" s="19"/>
      <c r="D46" s="19"/>
      <c r="E46" s="15"/>
      <c r="F46" s="15"/>
      <c r="G46" s="15"/>
      <c r="H46" s="15"/>
      <c r="I46" s="15"/>
      <c r="J46" s="5"/>
      <c r="K46" s="5"/>
      <c r="L46" s="5"/>
      <c r="M46" s="5"/>
      <c r="N46" s="5"/>
      <c r="O46" s="5"/>
      <c r="P46" s="5"/>
      <c r="Q46" s="5"/>
      <c r="R46" s="5"/>
      <c r="S46" s="5"/>
      <c r="T46" s="5"/>
      <c r="U46" s="5"/>
      <c r="V46" s="5"/>
      <c r="W46" s="5"/>
      <c r="X46" s="5"/>
      <c r="Y46" s="5"/>
      <c r="Z46" s="5"/>
      <c r="AA46" s="5"/>
      <c r="AB46" s="5"/>
      <c r="AC46" s="5"/>
    </row>
    <row r="47" spans="1:29" ht="48.65" customHeight="1" x14ac:dyDescent="0.25">
      <c r="A47"/>
      <c r="B47" s="7"/>
      <c r="C47" s="111" t="str">
        <f ca="1">"The pricing tool calculates an interment right price into perpetuity using the discounted cash flow approach (ie, the present value of costs are divided by the present value of demand). "&amp;"The pricing tool estimates renewable tenure right prices for two different situations.  It estimates an initial renewable tenure interment right price based on a formulaic approach, "&amp;"and for second and subsequent renewals of an interment right the price is based on the estimated price into perpetuity using the indifference principle (refer to the Interim Report for an explanation).  "&amp;"The length of tenure for a renewable interment right can be adjusted on the "&amp;MID(CELL("filename",'Interment Right Prices'!$A$1),FIND("]",CELL("filename",'Interment Right Prices'!$A$1))+1,255)&amp;" worksheet."</f>
        <v>The pricing tool calculates an interment right price into perpetuity using the discounted cash flow approach (ie, the present value of costs are divided by the present value of demand). The pricing tool estimates renewable tenure right prices for two different situations.  It estimates an initial renewable tenure interment right price based on a formulaic approach, and for second and subsequent renewals of an interment right the price is based on the estimated price into perpetuity using the indifference principle (refer to the Interim Report for an explanation).  The length of tenure for a renewable interment right can be adjusted on the Interment Right Prices worksheet.</v>
      </c>
      <c r="D47" s="111"/>
      <c r="E47" s="111"/>
      <c r="F47" s="15"/>
      <c r="G47" s="15"/>
      <c r="H47" s="15"/>
      <c r="I47" s="15"/>
      <c r="J47" s="5"/>
      <c r="K47" s="5"/>
      <c r="L47" s="5"/>
      <c r="M47" s="5"/>
      <c r="N47" s="5"/>
      <c r="O47" s="5"/>
      <c r="P47" s="5"/>
      <c r="Q47" s="5"/>
      <c r="R47" s="5"/>
      <c r="S47" s="5"/>
      <c r="T47" s="5"/>
      <c r="U47" s="5"/>
      <c r="V47" s="5"/>
      <c r="W47" s="5"/>
      <c r="X47" s="5"/>
      <c r="Y47" s="5"/>
      <c r="Z47" s="5"/>
      <c r="AA47" s="5"/>
      <c r="AB47" s="5"/>
      <c r="AC47" s="5"/>
    </row>
    <row r="48" spans="1:29" ht="6" customHeight="1" x14ac:dyDescent="0.25">
      <c r="B48" s="7"/>
      <c r="C48" s="64"/>
      <c r="D48" s="64"/>
      <c r="E48" s="64"/>
      <c r="F48" s="15"/>
      <c r="G48" s="15"/>
      <c r="H48" s="15"/>
      <c r="I48" s="15"/>
      <c r="J48" s="5"/>
      <c r="K48" s="5"/>
      <c r="L48" s="5"/>
      <c r="M48" s="5"/>
      <c r="N48" s="5"/>
      <c r="O48" s="5"/>
      <c r="P48" s="5"/>
      <c r="Q48" s="5"/>
      <c r="R48" s="5"/>
      <c r="S48" s="5"/>
      <c r="T48" s="5"/>
      <c r="U48" s="5"/>
      <c r="V48" s="5"/>
      <c r="W48" s="5"/>
      <c r="X48" s="5"/>
      <c r="Y48" s="5"/>
      <c r="Z48" s="5"/>
      <c r="AA48" s="5"/>
      <c r="AB48" s="5"/>
      <c r="AC48" s="5"/>
    </row>
    <row r="49" spans="2:29" ht="27.65" customHeight="1" x14ac:dyDescent="0.25">
      <c r="B49" s="7"/>
      <c r="C49" s="111" t="s">
        <v>115</v>
      </c>
      <c r="D49" s="111"/>
      <c r="E49" s="111"/>
      <c r="F49"/>
      <c r="G49"/>
      <c r="H49"/>
      <c r="I49"/>
      <c r="J49"/>
      <c r="K49"/>
      <c r="L49"/>
      <c r="M49"/>
      <c r="N49" s="5"/>
      <c r="O49" s="5"/>
      <c r="P49" s="5"/>
      <c r="Q49" s="5"/>
      <c r="R49" s="5"/>
      <c r="S49" s="5"/>
      <c r="T49" s="5"/>
      <c r="U49" s="5"/>
      <c r="V49" s="5"/>
      <c r="W49" s="5"/>
      <c r="X49" s="5"/>
      <c r="Y49" s="5"/>
      <c r="Z49" s="5"/>
      <c r="AA49" s="5"/>
      <c r="AB49" s="5"/>
      <c r="AC49" s="5"/>
    </row>
    <row r="50" spans="2:29" ht="6" customHeight="1" x14ac:dyDescent="0.25">
      <c r="B50" s="7"/>
      <c r="C50" s="64"/>
      <c r="D50" s="64"/>
      <c r="E50" s="64"/>
      <c r="F50" s="15"/>
      <c r="G50" s="15"/>
      <c r="H50" s="15"/>
      <c r="I50" s="15"/>
      <c r="J50" s="5"/>
      <c r="K50" s="5"/>
      <c r="L50" s="5"/>
      <c r="M50" s="5"/>
      <c r="N50" s="5"/>
      <c r="O50" s="5"/>
      <c r="P50" s="5"/>
      <c r="Q50" s="5"/>
      <c r="R50" s="5"/>
      <c r="S50" s="5"/>
      <c r="T50" s="5"/>
      <c r="U50" s="5"/>
      <c r="V50" s="5"/>
      <c r="W50" s="5"/>
      <c r="X50" s="5"/>
      <c r="Y50" s="5"/>
      <c r="Z50" s="5"/>
      <c r="AA50" s="5"/>
      <c r="AB50" s="5"/>
      <c r="AC50" s="5"/>
    </row>
    <row r="51" spans="2:29" ht="28.25" customHeight="1" x14ac:dyDescent="0.25">
      <c r="B51" s="7"/>
      <c r="C51" s="111" t="s">
        <v>73</v>
      </c>
      <c r="D51" s="111"/>
      <c r="E51" s="111"/>
      <c r="F51" s="15"/>
      <c r="G51" s="15"/>
      <c r="H51" s="15"/>
      <c r="I51" s="15"/>
      <c r="J51" s="5"/>
      <c r="K51" s="5"/>
      <c r="L51" s="5"/>
      <c r="M51" s="5"/>
      <c r="N51" s="5"/>
      <c r="O51" s="5"/>
      <c r="P51" s="5"/>
      <c r="Q51" s="5"/>
      <c r="R51" s="5"/>
      <c r="S51" s="5"/>
      <c r="T51" s="5"/>
      <c r="U51" s="5"/>
      <c r="V51" s="5"/>
      <c r="W51" s="5"/>
      <c r="X51" s="5"/>
      <c r="Y51" s="5"/>
      <c r="Z51" s="5"/>
      <c r="AA51" s="5"/>
      <c r="AB51" s="5"/>
      <c r="AC51" s="5"/>
    </row>
    <row r="52" spans="2:29" ht="6" customHeight="1" x14ac:dyDescent="0.25">
      <c r="B52" s="7"/>
      <c r="C52" s="107"/>
      <c r="D52" s="107"/>
      <c r="E52" s="107"/>
      <c r="F52" s="15"/>
      <c r="G52" s="15"/>
      <c r="H52" s="15"/>
      <c r="I52" s="15"/>
      <c r="J52" s="5"/>
      <c r="K52" s="5"/>
      <c r="L52" s="5"/>
      <c r="M52" s="5"/>
      <c r="N52" s="5"/>
      <c r="O52" s="5"/>
      <c r="P52" s="5"/>
      <c r="Q52" s="5"/>
      <c r="R52" s="5"/>
      <c r="S52" s="5"/>
      <c r="T52" s="5"/>
      <c r="U52" s="5"/>
      <c r="V52" s="5"/>
      <c r="W52" s="5"/>
      <c r="X52" s="5"/>
      <c r="Y52" s="5"/>
      <c r="Z52" s="5"/>
      <c r="AA52" s="5"/>
      <c r="AB52" s="5"/>
      <c r="AC52" s="5"/>
    </row>
    <row r="53" spans="2:29" ht="23.25" customHeight="1" x14ac:dyDescent="0.25">
      <c r="B53" s="7"/>
      <c r="C53" s="112" t="s">
        <v>76</v>
      </c>
      <c r="D53" s="113"/>
      <c r="E53" s="113"/>
      <c r="F53" s="18"/>
      <c r="G53" s="18"/>
      <c r="H53" s="18"/>
      <c r="I53" s="18"/>
      <c r="J53" s="5"/>
      <c r="K53" s="5"/>
      <c r="L53" s="5"/>
      <c r="M53" s="5"/>
      <c r="N53" s="5"/>
      <c r="O53" s="5"/>
      <c r="P53" s="5"/>
      <c r="Q53" s="5"/>
      <c r="R53" s="5"/>
      <c r="S53" s="5"/>
      <c r="T53" s="5"/>
      <c r="U53" s="5"/>
      <c r="V53" s="5"/>
      <c r="W53" s="5"/>
      <c r="X53" s="5"/>
      <c r="Y53" s="5"/>
      <c r="Z53" s="5"/>
      <c r="AA53" s="5"/>
      <c r="AB53" s="5"/>
      <c r="AC53" s="5"/>
    </row>
    <row r="54" spans="2:29" ht="6" customHeight="1" x14ac:dyDescent="0.25">
      <c r="B54" s="7"/>
      <c r="C54" s="64"/>
      <c r="D54" s="64"/>
      <c r="E54" s="64"/>
      <c r="F54" s="15"/>
      <c r="G54" s="15"/>
      <c r="H54" s="15"/>
      <c r="I54" s="15"/>
      <c r="J54" s="5"/>
      <c r="K54" s="5"/>
      <c r="L54" s="5"/>
      <c r="M54" s="5"/>
      <c r="N54" s="5"/>
      <c r="O54" s="5"/>
      <c r="P54" s="5"/>
      <c r="Q54" s="5"/>
      <c r="R54" s="5"/>
      <c r="S54" s="5"/>
      <c r="T54" s="5"/>
      <c r="U54" s="5"/>
      <c r="V54" s="5"/>
      <c r="W54" s="5"/>
      <c r="X54" s="5"/>
      <c r="Y54" s="5"/>
      <c r="Z54" s="5"/>
      <c r="AA54" s="5"/>
      <c r="AB54" s="5"/>
      <c r="AC54" s="5"/>
    </row>
    <row r="55" spans="2:29" ht="6" customHeight="1" x14ac:dyDescent="0.25">
      <c r="B55" s="7"/>
      <c r="C55" s="108"/>
      <c r="D55" s="108"/>
      <c r="E55" s="108"/>
      <c r="F55" s="15"/>
      <c r="G55" s="15"/>
      <c r="H55" s="15"/>
      <c r="I55" s="15"/>
      <c r="J55" s="5"/>
      <c r="K55" s="5"/>
      <c r="L55" s="5"/>
      <c r="M55" s="5"/>
      <c r="N55" s="5"/>
      <c r="O55" s="5"/>
      <c r="P55" s="5"/>
      <c r="Q55" s="5"/>
      <c r="R55" s="5"/>
      <c r="S55" s="5"/>
      <c r="T55" s="5"/>
      <c r="U55" s="5"/>
      <c r="V55" s="5"/>
      <c r="W55" s="5"/>
      <c r="X55" s="5"/>
      <c r="Y55" s="5"/>
      <c r="Z55" s="5"/>
      <c r="AA55" s="5"/>
      <c r="AB55" s="5"/>
      <c r="AC55" s="5"/>
    </row>
    <row r="56" spans="2:29" ht="15" customHeight="1" x14ac:dyDescent="0.25">
      <c r="B56" s="7"/>
      <c r="C56" s="65" t="s">
        <v>101</v>
      </c>
      <c r="D56" s="108"/>
      <c r="E56" s="108"/>
      <c r="F56" s="15"/>
      <c r="G56" s="15"/>
      <c r="H56" s="15"/>
      <c r="I56" s="15"/>
      <c r="J56" s="5"/>
      <c r="K56" s="5"/>
      <c r="L56" s="5"/>
      <c r="M56" s="5"/>
      <c r="N56" s="5"/>
      <c r="O56" s="5"/>
      <c r="P56" s="5"/>
      <c r="Q56" s="5"/>
      <c r="R56" s="5"/>
      <c r="S56" s="5"/>
      <c r="T56" s="5"/>
      <c r="U56" s="5"/>
      <c r="V56" s="5"/>
      <c r="W56" s="5"/>
      <c r="X56" s="5"/>
      <c r="Y56" s="5"/>
      <c r="Z56" s="5"/>
      <c r="AA56" s="5"/>
      <c r="AB56" s="5"/>
      <c r="AC56" s="5"/>
    </row>
    <row r="57" spans="2:29" ht="15" customHeight="1" x14ac:dyDescent="0.25">
      <c r="B57" s="7"/>
      <c r="C57" s="15" t="s">
        <v>108</v>
      </c>
      <c r="D57" s="109"/>
      <c r="E57" s="109"/>
      <c r="F57" s="15"/>
      <c r="G57" s="15"/>
      <c r="H57" s="15"/>
      <c r="I57" s="15"/>
      <c r="J57" s="5"/>
      <c r="K57" s="5"/>
      <c r="L57" s="5"/>
      <c r="M57" s="5"/>
      <c r="N57" s="5"/>
      <c r="O57" s="5"/>
      <c r="P57" s="5"/>
      <c r="Q57" s="5"/>
      <c r="R57" s="5"/>
      <c r="S57" s="5"/>
      <c r="T57" s="5"/>
      <c r="U57" s="5"/>
      <c r="V57" s="5"/>
      <c r="W57" s="5"/>
      <c r="X57" s="5"/>
      <c r="Y57" s="5"/>
      <c r="Z57" s="5"/>
      <c r="AA57" s="5"/>
      <c r="AB57" s="5"/>
      <c r="AC57" s="5"/>
    </row>
    <row r="58" spans="2:29" ht="15" customHeight="1" x14ac:dyDescent="0.25">
      <c r="B58" s="7"/>
      <c r="C58" s="15" t="s">
        <v>61</v>
      </c>
      <c r="D58" s="111" t="s">
        <v>109</v>
      </c>
      <c r="E58" s="115"/>
      <c r="F58" s="15"/>
      <c r="G58" s="15"/>
      <c r="H58" s="15"/>
      <c r="I58" s="15"/>
      <c r="J58" s="5"/>
      <c r="K58" s="5"/>
      <c r="L58" s="5"/>
      <c r="M58" s="5"/>
      <c r="N58" s="5"/>
      <c r="O58" s="5"/>
      <c r="P58" s="5"/>
      <c r="Q58" s="5"/>
      <c r="R58" s="5"/>
      <c r="S58" s="5"/>
      <c r="T58" s="5"/>
      <c r="U58" s="5"/>
      <c r="V58" s="5"/>
      <c r="W58" s="5"/>
      <c r="X58" s="5"/>
      <c r="Y58" s="5"/>
      <c r="Z58" s="5"/>
      <c r="AA58" s="5"/>
      <c r="AB58" s="5"/>
      <c r="AC58" s="5"/>
    </row>
    <row r="59" spans="2:29" ht="15" customHeight="1" x14ac:dyDescent="0.25">
      <c r="B59" s="7"/>
      <c r="C59" s="15" t="s">
        <v>61</v>
      </c>
      <c r="D59" s="111" t="s">
        <v>116</v>
      </c>
      <c r="E59" s="115"/>
      <c r="F59" s="15"/>
      <c r="G59" s="15"/>
      <c r="H59" s="15"/>
      <c r="I59" s="15"/>
      <c r="J59" s="5"/>
      <c r="K59" s="5"/>
      <c r="L59" s="5"/>
      <c r="M59" s="5"/>
      <c r="N59" s="5"/>
      <c r="O59" s="5"/>
      <c r="P59" s="5"/>
      <c r="Q59" s="5"/>
      <c r="R59" s="5"/>
      <c r="S59" s="5"/>
      <c r="T59" s="5"/>
      <c r="U59" s="5"/>
      <c r="V59" s="5"/>
      <c r="W59" s="5"/>
      <c r="X59" s="5"/>
      <c r="Y59" s="5"/>
      <c r="Z59" s="5"/>
      <c r="AA59" s="5"/>
      <c r="AB59" s="5"/>
      <c r="AC59" s="5"/>
    </row>
    <row r="60" spans="2:29" ht="15" customHeight="1" x14ac:dyDescent="0.25">
      <c r="B60" s="7"/>
      <c r="C60" s="15" t="s">
        <v>61</v>
      </c>
      <c r="D60" s="111" t="s">
        <v>112</v>
      </c>
      <c r="E60" s="115"/>
      <c r="F60" s="15"/>
      <c r="G60" s="15"/>
      <c r="H60" s="15"/>
      <c r="I60" s="15"/>
      <c r="J60" s="5"/>
      <c r="K60" s="5"/>
      <c r="L60" s="5"/>
      <c r="M60" s="5"/>
      <c r="N60" s="5"/>
      <c r="O60" s="5"/>
      <c r="P60" s="5"/>
      <c r="Q60" s="5"/>
      <c r="R60" s="5"/>
      <c r="S60" s="5"/>
      <c r="T60" s="5"/>
      <c r="U60" s="5"/>
      <c r="V60" s="5"/>
      <c r="W60" s="5"/>
      <c r="X60" s="5"/>
      <c r="Y60" s="5"/>
      <c r="Z60" s="5"/>
      <c r="AA60" s="5"/>
      <c r="AB60" s="5"/>
      <c r="AC60" s="5"/>
    </row>
    <row r="61" spans="2:29" ht="6" customHeight="1" x14ac:dyDescent="0.25">
      <c r="B61" s="7"/>
      <c r="C61" s="15"/>
      <c r="D61" s="109"/>
      <c r="E61" s="110"/>
      <c r="F61" s="15"/>
      <c r="G61" s="15"/>
      <c r="H61" s="15"/>
      <c r="I61" s="15"/>
      <c r="J61" s="5"/>
      <c r="K61" s="5"/>
      <c r="L61" s="5"/>
      <c r="M61" s="5"/>
      <c r="N61" s="5"/>
      <c r="O61" s="5"/>
      <c r="P61" s="5"/>
      <c r="Q61" s="5"/>
      <c r="R61" s="5"/>
      <c r="S61" s="5"/>
      <c r="T61" s="5"/>
      <c r="U61" s="5"/>
      <c r="V61" s="5"/>
      <c r="W61" s="5"/>
      <c r="X61" s="5"/>
      <c r="Y61" s="5"/>
      <c r="Z61" s="5"/>
      <c r="AA61" s="5"/>
      <c r="AB61" s="5"/>
      <c r="AC61" s="5"/>
    </row>
    <row r="62" spans="2:29" ht="12" customHeight="1" x14ac:dyDescent="0.25">
      <c r="B62" s="7"/>
      <c r="C62" t="s">
        <v>110</v>
      </c>
      <c r="D62" s="108"/>
      <c r="E62" s="108"/>
      <c r="F62" s="15"/>
      <c r="G62" s="15"/>
      <c r="H62" s="15"/>
      <c r="I62" s="15"/>
      <c r="J62" s="5"/>
      <c r="K62" s="5"/>
      <c r="L62" s="5"/>
      <c r="M62" s="5"/>
      <c r="N62" s="5"/>
      <c r="O62" s="5"/>
      <c r="P62" s="5"/>
      <c r="Q62" s="5"/>
      <c r="R62" s="5"/>
      <c r="S62" s="5"/>
      <c r="T62" s="5"/>
      <c r="U62" s="5"/>
      <c r="V62" s="5"/>
      <c r="W62" s="5"/>
      <c r="X62" s="5"/>
      <c r="Y62" s="5"/>
      <c r="Z62" s="5"/>
      <c r="AA62" s="5"/>
      <c r="AB62" s="5"/>
      <c r="AC62" s="5"/>
    </row>
    <row r="63" spans="2:29" ht="6" customHeight="1" x14ac:dyDescent="0.25">
      <c r="B63" s="7"/>
      <c r="C63"/>
      <c r="D63" s="109"/>
      <c r="E63" s="109"/>
      <c r="F63" s="15"/>
      <c r="G63" s="15"/>
      <c r="H63" s="15"/>
      <c r="I63" s="15"/>
      <c r="J63" s="5"/>
      <c r="K63" s="5"/>
      <c r="L63" s="5"/>
      <c r="M63" s="5"/>
      <c r="N63" s="5"/>
      <c r="O63" s="5"/>
      <c r="P63" s="5"/>
      <c r="Q63" s="5"/>
      <c r="R63" s="5"/>
      <c r="S63" s="5"/>
      <c r="T63" s="5"/>
      <c r="U63" s="5"/>
      <c r="V63" s="5"/>
      <c r="W63" s="5"/>
      <c r="X63" s="5"/>
      <c r="Y63" s="5"/>
      <c r="Z63" s="5"/>
      <c r="AA63" s="5"/>
      <c r="AB63" s="5"/>
      <c r="AC63" s="5"/>
    </row>
    <row r="64" spans="2:29" ht="24" customHeight="1" x14ac:dyDescent="0.25">
      <c r="B64" s="7"/>
      <c r="C64" s="113" t="s">
        <v>113</v>
      </c>
      <c r="D64" s="113"/>
      <c r="E64" s="113"/>
      <c r="F64" s="15"/>
      <c r="G64" s="15"/>
      <c r="H64" s="15"/>
      <c r="I64" s="15"/>
      <c r="J64" s="5"/>
      <c r="K64" s="5"/>
      <c r="L64" s="5"/>
      <c r="M64" s="5"/>
      <c r="N64" s="5"/>
      <c r="O64" s="5"/>
      <c r="P64" s="5"/>
      <c r="Q64" s="5"/>
      <c r="R64" s="5"/>
      <c r="S64" s="5"/>
      <c r="T64" s="5"/>
      <c r="U64" s="5"/>
      <c r="V64" s="5"/>
      <c r="W64" s="5"/>
      <c r="X64" s="5"/>
      <c r="Y64" s="5"/>
      <c r="Z64" s="5"/>
      <c r="AA64" s="5"/>
      <c r="AB64" s="5"/>
      <c r="AC64" s="5"/>
    </row>
    <row r="65" spans="2:29" ht="6" customHeight="1" x14ac:dyDescent="0.25">
      <c r="B65" s="7"/>
      <c r="C65"/>
      <c r="D65" s="109"/>
      <c r="E65" s="109"/>
      <c r="F65" s="15"/>
      <c r="G65" s="15"/>
      <c r="H65" s="15"/>
      <c r="I65" s="15"/>
      <c r="J65" s="5"/>
      <c r="K65" s="5"/>
      <c r="L65" s="5"/>
      <c r="M65" s="5"/>
      <c r="N65" s="5"/>
      <c r="O65" s="5"/>
      <c r="P65" s="5"/>
      <c r="Q65" s="5"/>
      <c r="R65" s="5"/>
      <c r="S65" s="5"/>
      <c r="T65" s="5"/>
      <c r="U65" s="5"/>
      <c r="V65" s="5"/>
      <c r="W65" s="5"/>
      <c r="X65" s="5"/>
      <c r="Y65" s="5"/>
      <c r="Z65" s="5"/>
      <c r="AA65" s="5"/>
      <c r="AB65" s="5"/>
      <c r="AC65" s="5"/>
    </row>
    <row r="66" spans="2:29" ht="24" customHeight="1" x14ac:dyDescent="0.25">
      <c r="B66" s="7"/>
      <c r="C66" s="113" t="s">
        <v>117</v>
      </c>
      <c r="D66" s="113"/>
      <c r="E66" s="113"/>
      <c r="F66" s="15"/>
      <c r="G66" s="15"/>
      <c r="H66" s="15"/>
      <c r="I66" s="15"/>
      <c r="J66" s="5"/>
      <c r="K66" s="5"/>
      <c r="L66" s="5"/>
      <c r="M66" s="5"/>
      <c r="N66" s="5"/>
      <c r="O66" s="5"/>
      <c r="P66" s="5"/>
      <c r="Q66" s="5"/>
      <c r="R66" s="5"/>
      <c r="S66" s="5"/>
      <c r="T66" s="5"/>
      <c r="U66" s="5"/>
      <c r="V66" s="5"/>
      <c r="W66" s="5"/>
      <c r="X66" s="5"/>
      <c r="Y66" s="5"/>
      <c r="Z66" s="5"/>
      <c r="AA66" s="5"/>
      <c r="AB66" s="5"/>
      <c r="AC66" s="5"/>
    </row>
    <row r="67" spans="2:29" ht="15" customHeight="1" x14ac:dyDescent="0.25">
      <c r="B67" s="7"/>
      <c r="C67" s="108"/>
      <c r="D67" s="108"/>
      <c r="E67" s="108"/>
      <c r="F67" s="15"/>
      <c r="G67" s="15"/>
      <c r="H67" s="15"/>
      <c r="I67" s="15"/>
      <c r="J67" s="5"/>
      <c r="K67" s="5"/>
      <c r="L67" s="5"/>
      <c r="M67" s="5"/>
      <c r="N67" s="5"/>
      <c r="O67" s="5"/>
      <c r="P67" s="5"/>
      <c r="Q67" s="5"/>
      <c r="R67" s="5"/>
      <c r="S67" s="5"/>
      <c r="T67" s="5"/>
      <c r="U67" s="5"/>
      <c r="V67" s="5"/>
      <c r="W67" s="5"/>
      <c r="X67" s="5"/>
      <c r="Y67" s="5"/>
      <c r="Z67" s="5"/>
      <c r="AA67" s="5"/>
      <c r="AB67" s="5"/>
      <c r="AC67" s="5"/>
    </row>
    <row r="68" spans="2:29" ht="6" customHeight="1" x14ac:dyDescent="0.25">
      <c r="B68" s="7"/>
      <c r="C68" s="108"/>
      <c r="D68" s="108"/>
      <c r="E68" s="108"/>
      <c r="F68" s="15"/>
      <c r="G68" s="15"/>
      <c r="H68" s="15"/>
      <c r="I68" s="15"/>
      <c r="J68" s="5"/>
      <c r="K68" s="5"/>
      <c r="L68" s="5"/>
      <c r="M68" s="5"/>
      <c r="N68" s="5"/>
      <c r="O68" s="5"/>
      <c r="P68" s="5"/>
      <c r="Q68" s="5"/>
      <c r="R68" s="5"/>
      <c r="S68" s="5"/>
      <c r="T68" s="5"/>
      <c r="U68" s="5"/>
      <c r="V68" s="5"/>
      <c r="W68" s="5"/>
      <c r="X68" s="5"/>
      <c r="Y68" s="5"/>
      <c r="Z68" s="5"/>
      <c r="AA68" s="5"/>
      <c r="AB68" s="5"/>
      <c r="AC68" s="5"/>
    </row>
    <row r="69" spans="2:29" ht="15" customHeight="1" x14ac:dyDescent="0.25">
      <c r="B69" s="7"/>
      <c r="C69" s="111" t="s">
        <v>41</v>
      </c>
      <c r="D69" s="111"/>
      <c r="E69" s="111"/>
      <c r="F69" s="15"/>
      <c r="G69" s="15"/>
      <c r="H69" s="15"/>
      <c r="I69" s="15"/>
      <c r="J69" s="5"/>
      <c r="K69" s="5"/>
      <c r="L69" s="5"/>
      <c r="M69" s="5"/>
      <c r="N69" s="5"/>
      <c r="O69" s="5"/>
      <c r="P69" s="5"/>
      <c r="Q69" s="5"/>
      <c r="R69" s="5"/>
      <c r="S69" s="5"/>
      <c r="T69" s="5"/>
      <c r="U69" s="5"/>
      <c r="V69" s="5"/>
      <c r="W69" s="5"/>
      <c r="X69" s="5"/>
      <c r="Y69" s="5"/>
      <c r="Z69" s="5"/>
      <c r="AA69" s="5"/>
      <c r="AB69" s="5"/>
      <c r="AC69" s="5"/>
    </row>
    <row r="70" spans="2:29" ht="15" customHeight="1" x14ac:dyDescent="0.25">
      <c r="B70" s="7"/>
      <c r="C70" s="19"/>
      <c r="D70" s="19"/>
      <c r="E70" s="15"/>
      <c r="F70" s="15"/>
      <c r="G70" s="15"/>
      <c r="H70" s="15"/>
      <c r="I70" s="15"/>
      <c r="J70" s="5"/>
      <c r="K70" s="5"/>
      <c r="L70" s="5"/>
      <c r="M70" s="5"/>
      <c r="N70" s="5"/>
      <c r="O70" s="5"/>
      <c r="P70" s="5"/>
      <c r="Q70" s="5"/>
      <c r="R70" s="5"/>
      <c r="S70" s="5"/>
      <c r="T70" s="5"/>
      <c r="U70" s="5"/>
      <c r="V70" s="5"/>
      <c r="W70" s="5"/>
      <c r="X70" s="5"/>
      <c r="Y70" s="5"/>
      <c r="Z70" s="5"/>
      <c r="AA70" s="5"/>
      <c r="AB70" s="5"/>
      <c r="AC70" s="5"/>
    </row>
    <row r="71" spans="2:29" ht="14" x14ac:dyDescent="0.3">
      <c r="B71" s="7"/>
      <c r="C71" s="16" t="s">
        <v>74</v>
      </c>
      <c r="D71" s="16"/>
      <c r="E71" s="20"/>
      <c r="F71" s="18"/>
      <c r="G71" s="18"/>
      <c r="H71" s="18"/>
      <c r="I71" s="18"/>
      <c r="J71" s="5"/>
      <c r="K71" s="5"/>
      <c r="L71" s="5"/>
      <c r="M71" s="5"/>
      <c r="N71" s="5"/>
      <c r="O71" s="5"/>
      <c r="P71" s="5"/>
      <c r="Q71" s="5"/>
      <c r="R71" s="5"/>
      <c r="S71" s="5"/>
      <c r="T71" s="5"/>
      <c r="U71" s="5"/>
      <c r="V71" s="5"/>
      <c r="W71" s="5"/>
      <c r="X71" s="5"/>
      <c r="Y71" s="5"/>
      <c r="Z71" s="5"/>
      <c r="AA71" s="5"/>
      <c r="AB71" s="5"/>
      <c r="AC71" s="5"/>
    </row>
    <row r="72" spans="2:29" ht="15" customHeight="1" x14ac:dyDescent="0.25">
      <c r="B72" s="7"/>
      <c r="C72" s="18"/>
      <c r="D72" s="18"/>
      <c r="E72" s="18"/>
      <c r="F72" s="18"/>
      <c r="G72" s="18"/>
      <c r="H72" s="18"/>
      <c r="I72" s="18"/>
      <c r="J72" s="5"/>
      <c r="K72" s="5"/>
      <c r="L72" s="5"/>
      <c r="M72" s="5"/>
      <c r="N72" s="5"/>
      <c r="O72" s="5"/>
      <c r="P72" s="5"/>
      <c r="Q72" s="5"/>
      <c r="R72" s="5"/>
      <c r="S72" s="5"/>
      <c r="T72" s="5"/>
      <c r="U72" s="5"/>
      <c r="V72" s="5"/>
      <c r="W72" s="5"/>
      <c r="X72" s="5"/>
      <c r="Y72" s="5"/>
      <c r="Z72" s="5"/>
      <c r="AA72" s="5"/>
      <c r="AB72" s="5"/>
      <c r="AC72" s="5"/>
    </row>
    <row r="73" spans="2:29" ht="15" customHeight="1" x14ac:dyDescent="0.25">
      <c r="B73" s="7"/>
      <c r="C73" s="18" t="s">
        <v>75</v>
      </c>
      <c r="D73" s="18"/>
      <c r="E73" s="18"/>
      <c r="F73" s="18"/>
      <c r="G73" s="18"/>
      <c r="H73" s="18"/>
      <c r="I73" s="18"/>
      <c r="J73" s="5"/>
      <c r="K73" s="5"/>
      <c r="L73" s="5"/>
      <c r="M73" s="5"/>
      <c r="N73" s="5"/>
      <c r="O73" s="5"/>
      <c r="P73" s="5"/>
      <c r="Q73" s="5"/>
      <c r="R73" s="5"/>
      <c r="S73" s="5"/>
      <c r="T73" s="5"/>
      <c r="U73" s="5"/>
      <c r="V73" s="5"/>
      <c r="W73" s="5"/>
      <c r="X73" s="5"/>
      <c r="Y73" s="5"/>
      <c r="Z73" s="5"/>
      <c r="AA73" s="5"/>
      <c r="AB73" s="5"/>
      <c r="AC73" s="5"/>
    </row>
    <row r="74" spans="2:29" ht="6" customHeight="1" x14ac:dyDescent="0.25">
      <c r="B74" s="7"/>
      <c r="C74" s="18"/>
      <c r="D74" s="18"/>
      <c r="E74" s="18"/>
      <c r="F74" s="18"/>
      <c r="G74" s="18"/>
      <c r="H74" s="18"/>
      <c r="I74" s="18"/>
      <c r="J74" s="5"/>
      <c r="K74" s="5"/>
      <c r="L74" s="5"/>
      <c r="M74" s="5"/>
      <c r="N74" s="5"/>
      <c r="O74" s="5"/>
      <c r="P74" s="5"/>
      <c r="Q74" s="5"/>
      <c r="R74" s="5"/>
      <c r="S74" s="5"/>
      <c r="T74" s="5"/>
      <c r="U74" s="5"/>
      <c r="V74" s="5"/>
      <c r="W74" s="5"/>
      <c r="X74" s="5"/>
      <c r="Y74" s="5"/>
      <c r="Z74" s="5"/>
      <c r="AA74" s="5"/>
      <c r="AB74" s="5"/>
      <c r="AC74" s="5"/>
    </row>
    <row r="75" spans="2:29" ht="15" customHeight="1" x14ac:dyDescent="0.25">
      <c r="B75" s="7"/>
      <c r="C75" s="18" t="s">
        <v>61</v>
      </c>
      <c r="D75" s="18" t="str">
        <f ca="1">MID(CELL("filename",Cover!$A$1),FIND("]",CELL("filename",Cover!$A$1))+1,255)&amp;" - ie, this worksheet, which provides directions on use and explanations of functionality."</f>
        <v>Cover - ie, this worksheet, which provides directions on use and explanations of functionality.</v>
      </c>
      <c r="E75" s="18"/>
      <c r="F75" s="18"/>
      <c r="G75" s="18"/>
      <c r="H75" s="18"/>
      <c r="I75" s="18"/>
      <c r="J75" s="5"/>
      <c r="K75" s="5"/>
      <c r="L75" s="5"/>
      <c r="M75" s="5"/>
      <c r="N75" s="5"/>
      <c r="O75" s="5"/>
      <c r="P75" s="5"/>
      <c r="Q75" s="5"/>
      <c r="R75" s="5"/>
      <c r="S75" s="5"/>
      <c r="T75" s="5"/>
      <c r="U75" s="5"/>
      <c r="V75" s="5"/>
      <c r="W75" s="5"/>
      <c r="X75" s="5"/>
      <c r="Y75" s="5"/>
      <c r="Z75" s="5"/>
      <c r="AA75" s="5"/>
      <c r="AB75" s="5"/>
      <c r="AC75" s="5"/>
    </row>
    <row r="76" spans="2:29" ht="15" customHeight="1" x14ac:dyDescent="0.25">
      <c r="B76" s="7"/>
      <c r="C76" s="18" t="s">
        <v>61</v>
      </c>
      <c r="D76" s="18" t="str">
        <f ca="1">MID(CELL("filename",'Interment Right Prices'!$A$1),FIND("]",CELL("filename",'Interment Right Prices'!$A$1))+1,255)&amp;" - which presents the perpetual and renewable interment right prices."</f>
        <v>Interment Right Prices - which presents the perpetual and renewable interment right prices.</v>
      </c>
      <c r="E76" s="18"/>
      <c r="F76" s="18"/>
      <c r="G76" s="18"/>
      <c r="H76" s="18"/>
      <c r="I76" s="18"/>
      <c r="J76" s="5"/>
      <c r="K76" s="5"/>
      <c r="L76" s="5"/>
      <c r="M76" s="5"/>
      <c r="N76" s="5"/>
      <c r="O76" s="5"/>
      <c r="P76" s="5"/>
      <c r="Q76" s="5"/>
      <c r="R76" s="5"/>
      <c r="S76" s="5"/>
      <c r="T76" s="5"/>
      <c r="U76" s="5"/>
      <c r="V76" s="5"/>
      <c r="W76" s="5"/>
      <c r="X76" s="5"/>
      <c r="Y76" s="5"/>
      <c r="Z76" s="5"/>
      <c r="AA76" s="5"/>
      <c r="AB76" s="5"/>
      <c r="AC76" s="5"/>
    </row>
    <row r="77" spans="2:29" ht="15" customHeight="1" x14ac:dyDescent="0.25">
      <c r="B77" s="7"/>
      <c r="C77" s="18" t="s">
        <v>61</v>
      </c>
      <c r="D77" s="18" t="str">
        <f ca="1">MID(CELL("filename",'Inputs &amp; Calculations'!$A$1),FIND("]",CELL("filename",'Inputs &amp; Calculations'!$A$1))+1,255)&amp;" - which is where the inputs are entered and it also contains the majority of the calculations."</f>
        <v>Inputs &amp; Calculations - which is where the inputs are entered and it also contains the majority of the calculations.</v>
      </c>
      <c r="E77" s="18"/>
      <c r="F77" s="18"/>
      <c r="G77" s="18"/>
      <c r="H77" s="18"/>
      <c r="I77" s="18"/>
      <c r="J77" s="5"/>
      <c r="K77" s="5"/>
      <c r="L77" s="5"/>
      <c r="M77" s="5"/>
      <c r="N77" s="5"/>
      <c r="O77" s="5"/>
      <c r="P77" s="5"/>
      <c r="Q77" s="5"/>
      <c r="R77" s="5"/>
      <c r="S77" s="5"/>
      <c r="T77" s="5"/>
      <c r="U77" s="5"/>
      <c r="V77" s="5"/>
      <c r="W77" s="5"/>
      <c r="X77" s="5"/>
      <c r="Y77" s="5"/>
      <c r="Z77" s="5"/>
      <c r="AA77" s="5"/>
      <c r="AB77" s="5"/>
      <c r="AC77" s="5"/>
    </row>
    <row r="78" spans="2:29" ht="15" customHeight="1" x14ac:dyDescent="0.25">
      <c r="B78" s="7"/>
      <c r="C78" s="18"/>
      <c r="D78" s="18"/>
      <c r="E78" s="18"/>
      <c r="F78" s="18"/>
      <c r="G78" s="18"/>
      <c r="H78" s="18"/>
      <c r="I78" s="18"/>
      <c r="J78" s="5"/>
      <c r="K78" s="5"/>
      <c r="L78" s="5"/>
      <c r="M78" s="5"/>
      <c r="N78" s="5"/>
      <c r="O78" s="5"/>
      <c r="P78" s="5"/>
      <c r="Q78" s="5"/>
      <c r="R78" s="5"/>
      <c r="S78" s="5"/>
      <c r="T78" s="5"/>
      <c r="U78" s="5"/>
      <c r="V78" s="5"/>
      <c r="W78" s="5"/>
      <c r="X78" s="5"/>
      <c r="Y78" s="5"/>
      <c r="Z78" s="5"/>
      <c r="AA78" s="5"/>
      <c r="AB78" s="5"/>
      <c r="AC78" s="5"/>
    </row>
    <row r="79" spans="2:29" ht="15" customHeight="1" x14ac:dyDescent="0.25">
      <c r="B79" s="7"/>
      <c r="C79" s="111" t="s">
        <v>84</v>
      </c>
      <c r="D79" s="111"/>
      <c r="E79" s="111"/>
      <c r="F79" s="15"/>
      <c r="G79" s="15"/>
      <c r="H79" s="15"/>
      <c r="I79" s="15"/>
      <c r="J79" s="5"/>
      <c r="K79" s="5"/>
      <c r="L79" s="5"/>
      <c r="M79" s="5"/>
      <c r="N79" s="5"/>
      <c r="O79" s="5"/>
      <c r="P79" s="5"/>
      <c r="Q79" s="5"/>
      <c r="R79" s="5"/>
      <c r="S79" s="5"/>
      <c r="T79" s="5"/>
      <c r="U79" s="5"/>
      <c r="V79" s="5"/>
      <c r="W79" s="5"/>
      <c r="X79" s="5"/>
      <c r="Y79" s="5"/>
      <c r="Z79" s="5"/>
      <c r="AA79" s="5"/>
      <c r="AB79" s="5"/>
      <c r="AC79" s="5"/>
    </row>
    <row r="80" spans="2:29" ht="6" customHeight="1" x14ac:dyDescent="0.25">
      <c r="B80" s="7"/>
      <c r="C80" s="64"/>
      <c r="D80" s="64"/>
      <c r="E80" s="64"/>
      <c r="F80" s="15"/>
      <c r="G80" s="15"/>
      <c r="H80" s="15"/>
      <c r="I80" s="15"/>
      <c r="J80" s="5"/>
      <c r="K80" s="5"/>
      <c r="L80" s="5"/>
      <c r="M80" s="5"/>
      <c r="N80" s="5"/>
      <c r="O80" s="5"/>
      <c r="P80" s="5"/>
      <c r="Q80" s="5"/>
      <c r="R80" s="5"/>
      <c r="S80" s="5"/>
      <c r="T80" s="5"/>
      <c r="U80" s="5"/>
      <c r="V80" s="5"/>
      <c r="W80" s="5"/>
      <c r="X80" s="5"/>
      <c r="Y80" s="5"/>
      <c r="Z80" s="5"/>
      <c r="AA80" s="5"/>
      <c r="AB80" s="5"/>
      <c r="AC80" s="5"/>
    </row>
    <row r="81" spans="2:29" ht="15" customHeight="1" x14ac:dyDescent="0.25">
      <c r="B81" s="7"/>
      <c r="C81" s="67" t="s">
        <v>61</v>
      </c>
      <c r="D81" s="15" t="str">
        <f ca="1">MID(CELL("filename",'Interment Right Prices'!$A$1),FIND("]",CELL("filename",'Interment Right Prices'!$A$1))+1,255)&amp;" - inputs related to the length of the initial and subsequent renewable tenure terms."</f>
        <v>Interment Right Prices - inputs related to the length of the initial and subsequent renewable tenure terms.</v>
      </c>
      <c r="E81" s="15"/>
      <c r="F81" s="15"/>
      <c r="G81" s="15"/>
      <c r="H81" s="15"/>
      <c r="I81" s="15"/>
      <c r="J81" s="5"/>
      <c r="K81" s="5"/>
      <c r="L81" s="5"/>
      <c r="M81" s="5"/>
      <c r="N81" s="5"/>
      <c r="O81" s="5"/>
      <c r="P81" s="5"/>
      <c r="Q81" s="5"/>
      <c r="R81" s="5"/>
      <c r="S81" s="5"/>
      <c r="T81" s="5"/>
      <c r="U81" s="5"/>
      <c r="V81" s="5"/>
      <c r="W81" s="5"/>
      <c r="X81" s="5"/>
      <c r="Y81" s="5"/>
      <c r="Z81" s="5"/>
      <c r="AA81" s="5"/>
      <c r="AB81" s="5"/>
      <c r="AC81" s="5"/>
    </row>
    <row r="82" spans="2:29" ht="15" customHeight="1" x14ac:dyDescent="0.25">
      <c r="B82" s="7"/>
      <c r="C82" s="67" t="s">
        <v>61</v>
      </c>
      <c r="D82" s="15" t="str">
        <f ca="1">MID(CELL("filename",'Inputs &amp; Calculations'!$A$1),FIND("]",CELL("filename",'Inputs &amp; Calculations'!$A$1))+1,255)&amp;" - all other inputs are entered on this worksheet."</f>
        <v>Inputs &amp; Calculations - all other inputs are entered on this worksheet.</v>
      </c>
      <c r="E82" s="15"/>
      <c r="F82" s="15"/>
      <c r="G82" s="15"/>
      <c r="H82" s="15"/>
      <c r="I82" s="15"/>
      <c r="J82" s="5"/>
      <c r="K82" s="5"/>
      <c r="L82" s="5"/>
      <c r="M82" s="5"/>
      <c r="N82" s="5"/>
      <c r="O82" s="5"/>
      <c r="P82" s="5"/>
      <c r="Q82" s="5"/>
      <c r="R82" s="5"/>
      <c r="S82" s="5"/>
      <c r="T82" s="5"/>
      <c r="U82" s="5"/>
      <c r="V82" s="5"/>
      <c r="W82" s="5"/>
      <c r="X82" s="5"/>
      <c r="Y82" s="5"/>
      <c r="Z82" s="5"/>
      <c r="AA82" s="5"/>
      <c r="AB82" s="5"/>
      <c r="AC82" s="5"/>
    </row>
    <row r="83" spans="2:29" ht="6" customHeight="1" x14ac:dyDescent="0.25">
      <c r="B83" s="7"/>
      <c r="C83" s="67"/>
      <c r="D83" s="15"/>
      <c r="E83" s="15"/>
      <c r="F83" s="15"/>
      <c r="G83" s="15"/>
      <c r="H83" s="15"/>
      <c r="I83" s="15"/>
      <c r="J83" s="5"/>
      <c r="K83" s="5"/>
      <c r="L83" s="5"/>
      <c r="M83" s="5"/>
      <c r="N83" s="5"/>
      <c r="O83" s="5"/>
      <c r="P83" s="5"/>
      <c r="Q83" s="5"/>
      <c r="R83" s="5"/>
      <c r="S83" s="5"/>
      <c r="T83" s="5"/>
      <c r="U83" s="5"/>
      <c r="V83" s="5"/>
      <c r="W83" s="5"/>
      <c r="X83" s="5"/>
      <c r="Y83" s="5"/>
      <c r="Z83" s="5"/>
      <c r="AA83" s="5"/>
      <c r="AB83" s="5"/>
      <c r="AC83" s="5"/>
    </row>
    <row r="84" spans="2:29" ht="25.5" customHeight="1" x14ac:dyDescent="0.25">
      <c r="B84" s="7"/>
      <c r="C84" s="114" t="str">
        <f ca="1">"There are a range of single observation inputs in Table 2 on the "&amp;MID(CELL("filename",'Inputs &amp; Calculations'!$A$1),FIND("]",CELL("filename",'Inputs &amp; Calculations'!$A$1))+1,255)&amp;" worksheet, and there are also some time series inputs in Table 3 on the same worksheet.  The time series inputs for Table 3 are discussed further below."</f>
        <v>There are a range of single observation inputs in Table 2 on the Inputs &amp; Calculations worksheet, and there are also some time series inputs in Table 3 on the same worksheet.  The time series inputs for Table 3 are discussed further below.</v>
      </c>
      <c r="D84" s="115"/>
      <c r="E84" s="115"/>
      <c r="F84" s="15"/>
      <c r="G84" s="15"/>
      <c r="H84" s="15"/>
      <c r="I84" s="15"/>
      <c r="J84" s="5"/>
      <c r="K84" s="5"/>
      <c r="L84" s="5"/>
      <c r="M84" s="5"/>
      <c r="N84" s="5"/>
      <c r="O84" s="5"/>
      <c r="P84" s="5"/>
      <c r="Q84" s="5"/>
      <c r="R84" s="5"/>
      <c r="S84" s="5"/>
      <c r="T84" s="5"/>
      <c r="U84" s="5"/>
      <c r="V84" s="5"/>
      <c r="W84" s="5"/>
      <c r="X84" s="5"/>
      <c r="Y84" s="5"/>
      <c r="Z84" s="5"/>
      <c r="AA84" s="5"/>
      <c r="AB84" s="5"/>
      <c r="AC84" s="5"/>
    </row>
    <row r="85" spans="2:29" ht="6" customHeight="1" x14ac:dyDescent="0.25">
      <c r="B85" s="7"/>
      <c r="C85" s="67"/>
      <c r="D85" s="15"/>
      <c r="E85" s="15"/>
      <c r="F85" s="15"/>
      <c r="G85" s="15"/>
      <c r="H85" s="15"/>
      <c r="I85" s="15"/>
      <c r="J85" s="5"/>
      <c r="K85" s="5"/>
      <c r="L85" s="5"/>
      <c r="M85" s="5"/>
      <c r="N85" s="5"/>
      <c r="O85" s="5"/>
      <c r="P85" s="5"/>
      <c r="Q85" s="5"/>
      <c r="R85" s="5"/>
      <c r="S85" s="5"/>
      <c r="T85" s="5"/>
      <c r="U85" s="5"/>
      <c r="V85" s="5"/>
      <c r="W85" s="5"/>
      <c r="X85" s="5"/>
      <c r="Y85" s="5"/>
      <c r="Z85" s="5"/>
      <c r="AA85" s="5"/>
      <c r="AB85" s="5"/>
      <c r="AC85" s="5"/>
    </row>
    <row r="86" spans="2:29" ht="15" customHeight="1" x14ac:dyDescent="0.25">
      <c r="B86" s="7"/>
      <c r="C86" s="72" t="s">
        <v>57</v>
      </c>
      <c r="D86" s="15"/>
      <c r="E86" s="15"/>
      <c r="F86" s="15"/>
      <c r="G86" s="15"/>
      <c r="H86" s="15"/>
      <c r="I86" s="15"/>
      <c r="J86" s="5"/>
      <c r="K86" s="5"/>
      <c r="L86" s="5"/>
      <c r="M86" s="5"/>
      <c r="N86" s="5"/>
      <c r="O86" s="5"/>
      <c r="P86" s="5"/>
      <c r="Q86" s="5"/>
      <c r="R86" s="5"/>
      <c r="S86" s="5"/>
      <c r="T86" s="5"/>
      <c r="U86" s="5"/>
      <c r="V86" s="5"/>
      <c r="W86" s="5"/>
      <c r="X86" s="5"/>
      <c r="Y86" s="5"/>
      <c r="Z86" s="5"/>
      <c r="AA86" s="5"/>
      <c r="AB86" s="5"/>
      <c r="AC86" s="5"/>
    </row>
    <row r="87" spans="2:29" ht="28.5" customHeight="1" x14ac:dyDescent="0.25">
      <c r="B87" s="7"/>
      <c r="C87" s="114" t="str">
        <f ca="1">"All land related development costs for second and subsequent stages of development should be included in the input range "&amp;ADDRESS(ROW('Inputs &amp; Calculations'!$F$155),COLUMN('Inputs &amp; Calculations'!$F$155))&amp;":"&amp;ADDRESS(ROW('Inputs &amp; Calculations'!$F$1254),COLUMN('Inputs &amp; Calculations'!$F$1254))&amp;" on the "&amp;MID(CELL("filename",'Inputs &amp; Calculations'!$A$1),FIND("]",CELL("filename",'Inputs &amp; Calculations'!$A$1))+1,255)&amp;" worksheet.  Only second and subsequent development costs are required as pre-operation development costs are included in Table 2."</f>
        <v>All land related development costs for second and subsequent stages of development should be included in the input range $F$155:$F$1254 on the Inputs &amp; Calculations worksheet.  Only second and subsequent development costs are required as pre-operation development costs are included in Table 2.</v>
      </c>
      <c r="D87" s="115"/>
      <c r="E87" s="115"/>
      <c r="F87" s="15"/>
      <c r="G87" s="15"/>
      <c r="H87" s="15"/>
      <c r="I87" s="15"/>
      <c r="J87" s="5"/>
      <c r="K87" s="5"/>
      <c r="L87" s="5"/>
      <c r="M87" s="5"/>
      <c r="N87" s="5"/>
      <c r="O87" s="5"/>
      <c r="P87" s="5"/>
      <c r="Q87" s="5"/>
      <c r="R87" s="5"/>
      <c r="S87" s="5"/>
      <c r="T87" s="5"/>
      <c r="U87" s="5"/>
      <c r="V87" s="5"/>
      <c r="W87" s="5"/>
      <c r="X87" s="5"/>
      <c r="Y87" s="5"/>
      <c r="Z87" s="5"/>
      <c r="AA87" s="5"/>
      <c r="AB87" s="5"/>
      <c r="AC87" s="5"/>
    </row>
    <row r="88" spans="2:29" ht="6" customHeight="1" x14ac:dyDescent="0.25">
      <c r="B88" s="7"/>
      <c r="C88" s="67"/>
      <c r="D88" s="15"/>
      <c r="E88" s="15"/>
      <c r="F88" s="15"/>
      <c r="G88" s="15"/>
      <c r="H88" s="15"/>
      <c r="I88" s="15"/>
      <c r="J88" s="5"/>
      <c r="K88" s="5"/>
      <c r="L88" s="5"/>
      <c r="M88" s="5"/>
      <c r="N88" s="5"/>
      <c r="O88" s="5"/>
      <c r="P88" s="5"/>
      <c r="Q88" s="5"/>
      <c r="R88" s="5"/>
      <c r="S88" s="5"/>
      <c r="T88" s="5"/>
      <c r="U88" s="5"/>
      <c r="V88" s="5"/>
      <c r="W88" s="5"/>
      <c r="X88" s="5"/>
      <c r="Y88" s="5"/>
      <c r="Z88" s="5"/>
      <c r="AA88" s="5"/>
      <c r="AB88" s="5"/>
      <c r="AC88" s="5"/>
    </row>
    <row r="89" spans="2:29" ht="27" customHeight="1" x14ac:dyDescent="0.25">
      <c r="B89" s="7"/>
      <c r="C89" s="114" t="s">
        <v>85</v>
      </c>
      <c r="D89" s="115"/>
      <c r="E89" s="115"/>
      <c r="F89" s="15"/>
      <c r="G89" s="15"/>
      <c r="H89" s="15"/>
      <c r="I89" s="15"/>
      <c r="J89" s="5"/>
      <c r="K89" s="5"/>
      <c r="L89" s="5"/>
      <c r="M89" s="5"/>
      <c r="N89" s="5"/>
      <c r="O89" s="5"/>
      <c r="P89" s="5"/>
      <c r="Q89" s="5"/>
      <c r="R89" s="5"/>
      <c r="S89" s="5"/>
      <c r="T89" s="5"/>
      <c r="U89" s="5"/>
      <c r="V89" s="5"/>
      <c r="W89" s="5"/>
      <c r="X89" s="5"/>
      <c r="Y89" s="5"/>
      <c r="Z89" s="5"/>
      <c r="AA89" s="5"/>
      <c r="AB89" s="5"/>
      <c r="AC89" s="5"/>
    </row>
    <row r="90" spans="2:29" ht="6" customHeight="1" x14ac:dyDescent="0.25">
      <c r="B90" s="7"/>
      <c r="C90" s="67"/>
      <c r="D90" s="15"/>
      <c r="E90" s="15"/>
      <c r="F90" s="15"/>
      <c r="G90" s="15"/>
      <c r="H90" s="15"/>
      <c r="I90" s="15"/>
      <c r="J90" s="5"/>
      <c r="K90" s="5"/>
      <c r="L90" s="5"/>
      <c r="M90" s="5"/>
      <c r="N90" s="5"/>
      <c r="O90" s="5"/>
      <c r="P90" s="5"/>
      <c r="Q90" s="5"/>
      <c r="R90" s="5"/>
      <c r="S90" s="5"/>
      <c r="T90" s="5"/>
      <c r="U90" s="5"/>
      <c r="V90" s="5"/>
      <c r="W90" s="5"/>
      <c r="X90" s="5"/>
      <c r="Y90" s="5"/>
      <c r="Z90" s="5"/>
      <c r="AA90" s="5"/>
      <c r="AB90" s="5"/>
      <c r="AC90" s="5"/>
    </row>
    <row r="91" spans="2:29" ht="15" customHeight="1" x14ac:dyDescent="0.25">
      <c r="B91" s="7"/>
      <c r="C91" s="72" t="s">
        <v>58</v>
      </c>
      <c r="D91" s="15"/>
      <c r="E91" s="15"/>
      <c r="F91" s="15"/>
      <c r="G91" s="15"/>
      <c r="H91" s="15"/>
      <c r="I91" s="15"/>
      <c r="J91" s="5"/>
      <c r="K91" s="5"/>
      <c r="L91" s="5"/>
      <c r="M91" s="5"/>
      <c r="N91" s="5"/>
      <c r="O91" s="5"/>
      <c r="P91" s="5"/>
      <c r="Q91" s="5"/>
      <c r="R91" s="5"/>
      <c r="S91" s="5"/>
      <c r="T91" s="5"/>
      <c r="U91" s="5"/>
      <c r="V91" s="5"/>
      <c r="W91" s="5"/>
      <c r="X91" s="5"/>
      <c r="Y91" s="5"/>
      <c r="Z91" s="5"/>
      <c r="AA91" s="5"/>
      <c r="AB91" s="5"/>
      <c r="AC91" s="5"/>
    </row>
    <row r="92" spans="2:29" ht="25.5" customHeight="1" x14ac:dyDescent="0.25">
      <c r="B92" s="7"/>
      <c r="C92" s="114" t="str">
        <f ca="1">"Only costs related to interment rights should be entered  in the input range "&amp;ADDRESS(ROW('Inputs &amp; Calculations'!$H$155),COLUMN('Inputs &amp; Calculations'!$H$155))&amp;":"&amp;ADDRESS(ROW('Inputs &amp; Calculations'!$H$1254),COLUMN('Inputs &amp; Calculations'!$H$1254))&amp;" on the "&amp;MID(CELL("filename",'Inputs &amp; Calculations'!$A$1),FIND("]",CELL("filename",'Inputs &amp; Calculations'!$A$1))+1,255)&amp;" worksheet, ie, direct costs associated with burials, and cremation related costs, should not be included."</f>
        <v>Only costs related to interment rights should be entered  in the input range $H$155:$H$1254 on the Inputs &amp; Calculations worksheet, ie, direct costs associated with burials, and cremation related costs, should not be included.</v>
      </c>
      <c r="D92" s="115"/>
      <c r="E92" s="115"/>
      <c r="F92" s="15"/>
      <c r="G92" s="15"/>
      <c r="H92" s="15"/>
      <c r="I92" s="15"/>
      <c r="J92" s="5"/>
      <c r="K92" s="5"/>
      <c r="L92" s="5"/>
      <c r="M92" s="5"/>
      <c r="N92" s="5"/>
      <c r="O92" s="5"/>
      <c r="P92" s="5"/>
      <c r="Q92" s="5"/>
      <c r="R92" s="5"/>
      <c r="S92" s="5"/>
      <c r="T92" s="5"/>
      <c r="U92" s="5"/>
      <c r="V92" s="5"/>
      <c r="W92" s="5"/>
      <c r="X92" s="5"/>
      <c r="Y92" s="5"/>
      <c r="Z92" s="5"/>
      <c r="AA92" s="5"/>
      <c r="AB92" s="5"/>
      <c r="AC92" s="5"/>
    </row>
    <row r="93" spans="2:29" ht="6" customHeight="1" x14ac:dyDescent="0.25">
      <c r="B93" s="7"/>
      <c r="C93" s="67"/>
      <c r="D93" s="15"/>
      <c r="E93" s="15"/>
      <c r="F93" s="15"/>
      <c r="G93" s="15"/>
      <c r="H93" s="15"/>
      <c r="I93" s="15"/>
      <c r="J93" s="5"/>
      <c r="K93" s="5"/>
      <c r="L93" s="5"/>
      <c r="M93" s="5"/>
      <c r="N93" s="5"/>
      <c r="O93" s="5"/>
      <c r="P93" s="5"/>
      <c r="Q93" s="5"/>
      <c r="R93" s="5"/>
      <c r="S93" s="5"/>
      <c r="T93" s="5"/>
      <c r="U93" s="5"/>
      <c r="V93" s="5"/>
      <c r="W93" s="5"/>
      <c r="X93" s="5"/>
      <c r="Y93" s="5"/>
      <c r="Z93" s="5"/>
      <c r="AA93" s="5"/>
      <c r="AB93" s="5"/>
      <c r="AC93" s="5"/>
    </row>
    <row r="94" spans="2:29" ht="26.25" customHeight="1" x14ac:dyDescent="0.25">
      <c r="B94" s="7"/>
      <c r="C94" s="114" t="s">
        <v>106</v>
      </c>
      <c r="D94" s="115"/>
      <c r="E94" s="115"/>
      <c r="F94" s="15"/>
      <c r="G94" s="15"/>
      <c r="H94" s="15"/>
      <c r="I94" s="15"/>
      <c r="J94" s="5"/>
      <c r="K94" s="5"/>
      <c r="L94" s="5"/>
      <c r="M94" s="5"/>
      <c r="N94" s="5"/>
      <c r="O94" s="5"/>
      <c r="P94" s="5"/>
      <c r="Q94" s="5"/>
      <c r="R94" s="5"/>
      <c r="S94" s="5"/>
      <c r="T94" s="5"/>
      <c r="U94" s="5"/>
      <c r="V94" s="5"/>
      <c r="W94" s="5"/>
      <c r="X94" s="5"/>
      <c r="Y94" s="5"/>
      <c r="Z94" s="5"/>
      <c r="AA94" s="5"/>
      <c r="AB94" s="5"/>
      <c r="AC94" s="5"/>
    </row>
    <row r="95" spans="2:29" ht="6" customHeight="1" x14ac:dyDescent="0.25">
      <c r="B95" s="7"/>
      <c r="C95" s="67"/>
      <c r="D95" s="15"/>
      <c r="E95" s="15"/>
      <c r="F95" s="15"/>
      <c r="G95" s="15"/>
      <c r="H95" s="15"/>
      <c r="I95" s="15"/>
      <c r="J95" s="5"/>
      <c r="K95" s="5"/>
      <c r="L95" s="5"/>
      <c r="M95" s="5"/>
      <c r="N95" s="5"/>
      <c r="O95" s="5"/>
      <c r="P95" s="5"/>
      <c r="Q95" s="5"/>
      <c r="R95" s="5"/>
      <c r="S95" s="5"/>
      <c r="T95" s="5"/>
      <c r="U95" s="5"/>
      <c r="V95" s="5"/>
      <c r="W95" s="5"/>
      <c r="X95" s="5"/>
      <c r="Y95" s="5"/>
      <c r="Z95" s="5"/>
      <c r="AA95" s="5"/>
      <c r="AB95" s="5"/>
      <c r="AC95" s="5"/>
    </row>
    <row r="96" spans="2:29" ht="15" customHeight="1" x14ac:dyDescent="0.25">
      <c r="B96" s="7"/>
      <c r="C96" s="67" t="s">
        <v>86</v>
      </c>
      <c r="D96" s="15"/>
      <c r="E96" s="15"/>
      <c r="F96" s="15"/>
      <c r="G96" s="15"/>
      <c r="H96" s="15"/>
      <c r="I96" s="15"/>
      <c r="J96" s="5"/>
      <c r="K96" s="5"/>
      <c r="L96" s="5"/>
      <c r="M96" s="5"/>
      <c r="N96" s="5"/>
      <c r="O96" s="5"/>
      <c r="P96" s="5"/>
      <c r="Q96" s="5"/>
      <c r="R96" s="5"/>
      <c r="S96" s="5"/>
      <c r="T96" s="5"/>
      <c r="U96" s="5"/>
      <c r="V96" s="5"/>
      <c r="W96" s="5"/>
      <c r="X96" s="5"/>
      <c r="Y96" s="5"/>
      <c r="Z96" s="5"/>
      <c r="AA96" s="5"/>
      <c r="AB96" s="5"/>
      <c r="AC96" s="5"/>
    </row>
    <row r="97" spans="2:29" ht="6" customHeight="1" x14ac:dyDescent="0.25">
      <c r="B97" s="7"/>
      <c r="C97" s="67"/>
      <c r="D97" s="15"/>
      <c r="E97" s="15"/>
      <c r="F97" s="15"/>
      <c r="G97" s="15"/>
      <c r="H97" s="15"/>
      <c r="I97" s="15"/>
      <c r="J97" s="5"/>
      <c r="K97" s="5"/>
      <c r="L97" s="5"/>
      <c r="M97" s="5"/>
      <c r="N97" s="5"/>
      <c r="O97" s="5"/>
      <c r="P97" s="5"/>
      <c r="Q97" s="5"/>
      <c r="R97" s="5"/>
      <c r="S97" s="5"/>
      <c r="T97" s="5"/>
      <c r="U97" s="5"/>
      <c r="V97" s="5"/>
      <c r="W97" s="5"/>
      <c r="X97" s="5"/>
      <c r="Y97" s="5"/>
      <c r="Z97" s="5"/>
      <c r="AA97" s="5"/>
      <c r="AB97" s="5"/>
      <c r="AC97" s="5"/>
    </row>
    <row r="98" spans="2:29" ht="24" customHeight="1" x14ac:dyDescent="0.25">
      <c r="B98" s="7"/>
      <c r="C98" s="114" t="s">
        <v>107</v>
      </c>
      <c r="D98" s="115"/>
      <c r="E98" s="115"/>
      <c r="F98" s="15"/>
      <c r="G98" s="15"/>
      <c r="H98" s="15"/>
      <c r="I98" s="15"/>
      <c r="J98" s="5"/>
      <c r="K98" s="5"/>
      <c r="L98" s="5"/>
      <c r="M98" s="5"/>
      <c r="N98" s="5"/>
      <c r="O98" s="5"/>
      <c r="P98" s="5"/>
      <c r="Q98" s="5"/>
      <c r="R98" s="5"/>
      <c r="S98" s="5"/>
      <c r="T98" s="5"/>
      <c r="U98" s="5"/>
      <c r="V98" s="5"/>
      <c r="W98" s="5"/>
      <c r="X98" s="5"/>
      <c r="Y98" s="5"/>
      <c r="Z98" s="5"/>
      <c r="AA98" s="5"/>
      <c r="AB98" s="5"/>
      <c r="AC98" s="5"/>
    </row>
    <row r="99" spans="2:29" ht="6" customHeight="1" x14ac:dyDescent="0.25">
      <c r="B99" s="7"/>
      <c r="C99" s="67"/>
      <c r="D99" s="15"/>
      <c r="E99" s="15"/>
      <c r="F99" s="15"/>
      <c r="G99" s="15"/>
      <c r="H99" s="15"/>
      <c r="I99" s="15"/>
      <c r="J99" s="5"/>
      <c r="K99" s="5"/>
      <c r="L99" s="5"/>
      <c r="M99" s="5"/>
      <c r="N99" s="5"/>
      <c r="O99" s="5"/>
      <c r="P99" s="5"/>
      <c r="Q99" s="5"/>
      <c r="R99" s="5"/>
      <c r="S99" s="5"/>
      <c r="T99" s="5"/>
      <c r="U99" s="5"/>
      <c r="V99" s="5"/>
      <c r="W99" s="5"/>
      <c r="X99" s="5"/>
      <c r="Y99" s="5"/>
      <c r="Z99" s="5"/>
      <c r="AA99" s="5"/>
      <c r="AB99" s="5"/>
      <c r="AC99" s="5"/>
    </row>
    <row r="100" spans="2:29" ht="15" customHeight="1" x14ac:dyDescent="0.25">
      <c r="B100" s="7"/>
      <c r="C100" s="72" t="s">
        <v>59</v>
      </c>
      <c r="D100" s="15"/>
      <c r="E100" s="15"/>
      <c r="F100" s="15"/>
      <c r="G100" s="15"/>
      <c r="H100" s="15"/>
      <c r="I100" s="15"/>
      <c r="J100" s="5"/>
      <c r="K100" s="5"/>
      <c r="L100" s="5"/>
      <c r="M100" s="5"/>
      <c r="N100" s="5"/>
      <c r="O100" s="5"/>
      <c r="P100" s="5"/>
      <c r="Q100" s="5"/>
      <c r="R100" s="5"/>
      <c r="S100" s="5"/>
      <c r="T100" s="5"/>
      <c r="U100" s="5"/>
      <c r="V100" s="5"/>
      <c r="W100" s="5"/>
      <c r="X100" s="5"/>
      <c r="Y100" s="5"/>
      <c r="Z100" s="5"/>
      <c r="AA100" s="5"/>
      <c r="AB100" s="5"/>
      <c r="AC100" s="5"/>
    </row>
    <row r="101" spans="2:29" ht="27" customHeight="1" x14ac:dyDescent="0.25">
      <c r="B101" s="7"/>
      <c r="C101" s="114" t="str">
        <f ca="1">"If a cemetery is being developed in stages, there may be potential to lease the undeveloped land.  Any potential revenue from leases should be entered in the input range "&amp;ADDRESS(ROW('Inputs &amp; Calculations'!$J$155),COLUMN('Inputs &amp; Calculations'!$J$155))&amp;":"&amp;ADDRESS(ROW('Inputs &amp; Calculations'!$J$1254),COLUMN('Inputs &amp; Calculations'!$J$1254))&amp;" on the "&amp;MID(CELL("filename",'Inputs &amp; Calculations'!$A$1),FIND("]",CELL("filename",'Inputs &amp; Calculations'!$A$1))+1,255)&amp;" worksheet.  The revenue offsets the price of an interment right."</f>
        <v>If a cemetery is being developed in stages, there may be potential to lease the undeveloped land.  Any potential revenue from leases should be entered in the input range $J$155:$J$1254 on the Inputs &amp; Calculations worksheet.  The revenue offsets the price of an interment right.</v>
      </c>
      <c r="D101" s="115"/>
      <c r="E101" s="115"/>
      <c r="F101" s="15"/>
      <c r="G101" s="15"/>
      <c r="H101" s="15"/>
      <c r="I101" s="15"/>
      <c r="J101" s="5"/>
      <c r="K101" s="5"/>
      <c r="L101" s="5"/>
      <c r="M101" s="5"/>
      <c r="N101" s="5"/>
      <c r="O101" s="5"/>
      <c r="P101" s="5"/>
      <c r="Q101" s="5"/>
      <c r="R101" s="5"/>
      <c r="S101" s="5"/>
      <c r="T101" s="5"/>
      <c r="U101" s="5"/>
      <c r="V101" s="5"/>
      <c r="W101" s="5"/>
      <c r="X101" s="5"/>
      <c r="Y101" s="5"/>
      <c r="Z101" s="5"/>
      <c r="AA101" s="5"/>
      <c r="AB101" s="5"/>
      <c r="AC101" s="5"/>
    </row>
    <row r="102" spans="2:29" ht="6" customHeight="1" x14ac:dyDescent="0.25">
      <c r="B102" s="7"/>
      <c r="C102" s="67"/>
      <c r="D102" s="15"/>
      <c r="E102" s="15"/>
      <c r="F102" s="15"/>
      <c r="G102" s="15"/>
      <c r="H102" s="15"/>
      <c r="I102" s="15"/>
      <c r="J102" s="5"/>
      <c r="K102" s="5"/>
      <c r="L102" s="5"/>
      <c r="M102" s="5"/>
      <c r="N102" s="5"/>
      <c r="O102" s="5"/>
      <c r="P102" s="5"/>
      <c r="Q102" s="5"/>
      <c r="R102" s="5"/>
      <c r="S102" s="5"/>
      <c r="T102" s="5"/>
      <c r="U102" s="5"/>
      <c r="V102" s="5"/>
      <c r="W102" s="5"/>
      <c r="X102" s="5"/>
      <c r="Y102" s="5"/>
      <c r="Z102" s="5"/>
      <c r="AA102" s="5"/>
      <c r="AB102" s="5"/>
      <c r="AC102" s="5"/>
    </row>
    <row r="103" spans="2:29" ht="25.5" customHeight="1" x14ac:dyDescent="0.25">
      <c r="B103" s="7"/>
      <c r="C103" s="114" t="s">
        <v>77</v>
      </c>
      <c r="D103" s="115"/>
      <c r="E103" s="115"/>
      <c r="F103" s="15"/>
      <c r="G103" s="15"/>
      <c r="H103" s="15"/>
      <c r="I103" s="15"/>
      <c r="J103" s="5"/>
      <c r="K103" s="5"/>
      <c r="L103" s="5"/>
      <c r="M103" s="5"/>
      <c r="N103" s="5"/>
      <c r="O103" s="5"/>
      <c r="P103" s="5"/>
      <c r="Q103" s="5"/>
      <c r="R103" s="5"/>
      <c r="S103" s="5"/>
      <c r="T103" s="5"/>
      <c r="U103" s="5"/>
      <c r="V103" s="5"/>
      <c r="W103" s="5"/>
      <c r="X103" s="5"/>
      <c r="Y103" s="5"/>
      <c r="Z103" s="5"/>
      <c r="AA103" s="5"/>
      <c r="AB103" s="5"/>
      <c r="AC103" s="5"/>
    </row>
    <row r="104" spans="2:29" ht="6" customHeight="1" x14ac:dyDescent="0.25">
      <c r="B104" s="7"/>
      <c r="C104" s="67"/>
      <c r="D104" s="15"/>
      <c r="E104" s="15"/>
      <c r="F104" s="15"/>
      <c r="G104" s="15"/>
      <c r="H104" s="15"/>
      <c r="I104" s="15"/>
      <c r="J104" s="5"/>
      <c r="K104" s="5"/>
      <c r="L104" s="5"/>
      <c r="M104" s="5"/>
      <c r="N104" s="5"/>
      <c r="O104" s="5"/>
      <c r="P104" s="5"/>
      <c r="Q104" s="5"/>
      <c r="R104" s="5"/>
      <c r="S104" s="5"/>
      <c r="T104" s="5"/>
      <c r="U104" s="5"/>
      <c r="V104" s="5"/>
      <c r="W104" s="5"/>
      <c r="X104" s="5"/>
      <c r="Y104" s="5"/>
      <c r="Z104" s="5"/>
      <c r="AA104" s="5"/>
      <c r="AB104" s="5"/>
      <c r="AC104" s="5"/>
    </row>
    <row r="105" spans="2:29" ht="15" customHeight="1" x14ac:dyDescent="0.25">
      <c r="B105" s="7"/>
      <c r="C105" s="67" t="s">
        <v>60</v>
      </c>
      <c r="D105" s="15"/>
      <c r="E105" s="15"/>
      <c r="F105" s="15"/>
      <c r="G105" s="15"/>
      <c r="H105" s="15"/>
      <c r="I105" s="15"/>
      <c r="J105" s="5"/>
      <c r="K105" s="5"/>
      <c r="L105" s="5"/>
      <c r="M105" s="5"/>
      <c r="N105" s="5"/>
      <c r="O105" s="5"/>
      <c r="P105" s="5"/>
      <c r="Q105" s="5"/>
      <c r="R105" s="5"/>
      <c r="S105" s="5"/>
      <c r="T105" s="5"/>
      <c r="U105" s="5"/>
      <c r="V105" s="5"/>
      <c r="W105" s="5"/>
      <c r="X105" s="5"/>
      <c r="Y105" s="5"/>
      <c r="Z105" s="5"/>
      <c r="AA105" s="5"/>
      <c r="AB105" s="5"/>
      <c r="AC105" s="5"/>
    </row>
    <row r="106" spans="2:29" ht="6" customHeight="1" x14ac:dyDescent="0.25">
      <c r="B106" s="7"/>
      <c r="C106" s="67"/>
      <c r="D106" s="15"/>
      <c r="E106" s="15"/>
      <c r="F106" s="15"/>
      <c r="G106" s="15"/>
      <c r="H106" s="15"/>
      <c r="I106" s="15"/>
      <c r="J106" s="5"/>
      <c r="K106" s="5"/>
      <c r="L106" s="5"/>
      <c r="M106" s="5"/>
      <c r="N106" s="5"/>
      <c r="O106" s="5"/>
      <c r="P106" s="5"/>
      <c r="Q106" s="5"/>
      <c r="R106" s="5"/>
      <c r="S106" s="5"/>
      <c r="T106" s="5"/>
      <c r="U106" s="5"/>
      <c r="V106" s="5"/>
      <c r="W106" s="5"/>
      <c r="X106" s="5"/>
      <c r="Y106" s="5"/>
      <c r="Z106" s="5"/>
      <c r="AA106" s="5"/>
      <c r="AB106" s="5"/>
      <c r="AC106" s="5"/>
    </row>
    <row r="107" spans="2:29" ht="15" customHeight="1" x14ac:dyDescent="0.25">
      <c r="B107" s="7"/>
      <c r="C107" s="72" t="s">
        <v>49</v>
      </c>
      <c r="D107" s="15"/>
      <c r="E107" s="15"/>
      <c r="F107" s="15"/>
      <c r="G107" s="15"/>
      <c r="H107" s="15"/>
      <c r="I107" s="15"/>
      <c r="J107" s="5"/>
      <c r="K107" s="5"/>
      <c r="L107" s="5"/>
      <c r="M107" s="5"/>
      <c r="N107" s="5"/>
      <c r="O107" s="5"/>
      <c r="P107" s="5"/>
      <c r="Q107" s="5"/>
      <c r="R107" s="5"/>
      <c r="S107" s="5"/>
      <c r="T107" s="5"/>
      <c r="U107" s="5"/>
      <c r="V107" s="5"/>
      <c r="W107" s="5"/>
      <c r="X107" s="5"/>
      <c r="Y107" s="5"/>
      <c r="Z107" s="5"/>
      <c r="AA107" s="5"/>
      <c r="AB107" s="5"/>
      <c r="AC107" s="5"/>
    </row>
    <row r="108" spans="2:29" ht="25.5" customHeight="1" x14ac:dyDescent="0.25">
      <c r="B108" s="7"/>
      <c r="C108" s="114" t="str">
        <f ca="1">"The pricing tool generates an interment profile based on inputs in Table 2.  The pricing tool generated profile can be overwritten by entering an alternative interment profile into the input range "&amp;ADDRESS(ROW('Inputs &amp; Calculations'!$N$155),COLUMN('Inputs &amp; Calculations'!$N$155))&amp;":"&amp;ADDRESS(ROW('Inputs &amp; Calculations'!$N$1254),COLUMN('Inputs &amp; Calculations'!$N$1254))&amp;" on the "&amp;MID(CELL("filename",'Inputs &amp; Calculations'!$A$1),FIND("]",CELL("filename",'Inputs &amp; Calculations'!$A$1))+1,255)&amp;" worksheet."</f>
        <v>The pricing tool generates an interment profile based on inputs in Table 2.  The pricing tool generated profile can be overwritten by entering an alternative interment profile into the input range $N$155:$N$1254 on the Inputs &amp; Calculations worksheet.</v>
      </c>
      <c r="D108" s="115"/>
      <c r="E108" s="115"/>
      <c r="F108" s="15"/>
      <c r="G108" s="15"/>
      <c r="H108" s="15"/>
      <c r="I108" s="15"/>
      <c r="J108" s="5"/>
      <c r="K108" s="5"/>
      <c r="L108" s="5"/>
      <c r="M108" s="5"/>
      <c r="N108" s="5"/>
      <c r="O108" s="5"/>
      <c r="P108" s="5"/>
      <c r="Q108" s="5"/>
      <c r="R108" s="5"/>
      <c r="S108" s="5"/>
      <c r="T108" s="5"/>
      <c r="U108" s="5"/>
      <c r="V108" s="5"/>
      <c r="W108" s="5"/>
      <c r="X108" s="5"/>
      <c r="Y108" s="5"/>
      <c r="Z108" s="5"/>
      <c r="AA108" s="5"/>
      <c r="AB108" s="5"/>
      <c r="AC108" s="5"/>
    </row>
    <row r="109" spans="2:29" ht="15" customHeight="1" x14ac:dyDescent="0.25">
      <c r="B109" s="7"/>
      <c r="C109" s="67"/>
      <c r="D109" s="15"/>
      <c r="E109" s="15"/>
      <c r="F109" s="15"/>
      <c r="G109" s="15"/>
      <c r="H109" s="15"/>
      <c r="I109" s="15"/>
      <c r="J109" s="5"/>
      <c r="K109" s="5"/>
      <c r="L109" s="5"/>
      <c r="M109" s="5"/>
      <c r="N109" s="5"/>
      <c r="O109" s="5"/>
      <c r="P109" s="5"/>
      <c r="Q109" s="5"/>
      <c r="R109" s="5"/>
      <c r="S109" s="5"/>
      <c r="T109" s="5"/>
      <c r="U109" s="5"/>
      <c r="V109" s="5"/>
      <c r="W109" s="5"/>
      <c r="X109" s="5"/>
      <c r="Y109" s="5"/>
      <c r="Z109" s="5"/>
      <c r="AA109" s="5"/>
      <c r="AB109" s="5"/>
      <c r="AC109" s="5"/>
    </row>
    <row r="110" spans="2:29" ht="15" customHeight="1" x14ac:dyDescent="0.25">
      <c r="B110" s="7"/>
      <c r="C110" s="117" t="s">
        <v>87</v>
      </c>
      <c r="D110" s="117"/>
      <c r="E110" s="117"/>
      <c r="F110" s="15"/>
      <c r="G110" s="15"/>
      <c r="H110" s="15"/>
      <c r="I110" s="15"/>
      <c r="J110" s="5"/>
      <c r="K110" s="5"/>
      <c r="L110" s="5"/>
      <c r="M110" s="5"/>
      <c r="N110" s="5"/>
      <c r="O110" s="5"/>
      <c r="P110" s="5"/>
      <c r="Q110" s="5"/>
      <c r="R110" s="5"/>
      <c r="S110" s="5"/>
      <c r="T110" s="5"/>
      <c r="U110" s="5"/>
      <c r="V110" s="5"/>
      <c r="W110" s="5"/>
      <c r="X110" s="5"/>
      <c r="Y110" s="5"/>
      <c r="Z110" s="5"/>
      <c r="AA110" s="5"/>
      <c r="AB110" s="5"/>
      <c r="AC110" s="5"/>
    </row>
    <row r="111" spans="2:29" ht="32.25" hidden="1" customHeight="1" x14ac:dyDescent="0.25">
      <c r="B111" s="7"/>
      <c r="C111" s="19"/>
      <c r="D111" s="19"/>
      <c r="E111" s="15"/>
      <c r="F111" s="15"/>
      <c r="G111" s="15"/>
      <c r="H111" s="15"/>
      <c r="I111" s="15"/>
      <c r="J111" s="5"/>
      <c r="K111" s="5"/>
      <c r="L111" s="5"/>
      <c r="M111" s="5"/>
      <c r="N111" s="5"/>
      <c r="O111" s="5"/>
      <c r="P111" s="5"/>
      <c r="Q111" s="5"/>
      <c r="R111" s="5"/>
      <c r="S111" s="5"/>
      <c r="T111" s="5"/>
      <c r="U111" s="5"/>
      <c r="V111" s="5"/>
      <c r="W111" s="5"/>
      <c r="X111" s="5"/>
      <c r="Y111" s="5"/>
      <c r="Z111" s="5"/>
      <c r="AA111" s="5"/>
      <c r="AB111" s="5"/>
      <c r="AC111" s="5"/>
    </row>
    <row r="112" spans="2:29" ht="15" hidden="1" customHeight="1" x14ac:dyDescent="0.25">
      <c r="B112" s="7"/>
      <c r="C112" s="19"/>
      <c r="D112" s="19"/>
      <c r="E112" s="15"/>
      <c r="F112" s="15"/>
      <c r="G112" s="15"/>
      <c r="H112" s="15"/>
      <c r="I112" s="15"/>
      <c r="J112" s="5"/>
      <c r="K112" s="5"/>
      <c r="L112" s="5"/>
      <c r="M112" s="5"/>
      <c r="N112" s="5"/>
      <c r="O112" s="5"/>
      <c r="P112" s="5"/>
      <c r="Q112" s="5"/>
      <c r="R112" s="5"/>
      <c r="S112" s="5"/>
      <c r="T112" s="5"/>
      <c r="U112" s="5"/>
      <c r="V112" s="5"/>
      <c r="W112" s="5"/>
      <c r="X112" s="5"/>
      <c r="Y112" s="5"/>
      <c r="Z112" s="5"/>
      <c r="AA112" s="5"/>
      <c r="AB112" s="5"/>
      <c r="AC112" s="5"/>
    </row>
    <row r="113" spans="2:29" ht="15" hidden="1" customHeight="1" x14ac:dyDescent="0.25">
      <c r="B113" s="7"/>
      <c r="C113" s="19"/>
      <c r="D113" s="19"/>
      <c r="E113" s="15"/>
      <c r="F113" s="15"/>
      <c r="G113" s="15"/>
      <c r="H113" s="15"/>
      <c r="I113" s="15"/>
      <c r="J113" s="5"/>
      <c r="K113" s="5"/>
      <c r="L113" s="5"/>
      <c r="M113" s="5"/>
      <c r="N113" s="5"/>
      <c r="O113" s="5"/>
      <c r="P113" s="5"/>
      <c r="Q113" s="5"/>
      <c r="R113" s="5"/>
      <c r="S113" s="5"/>
      <c r="T113" s="5"/>
      <c r="U113" s="5"/>
      <c r="V113" s="5"/>
      <c r="W113" s="5"/>
      <c r="X113" s="5"/>
      <c r="Y113" s="5"/>
      <c r="Z113" s="5"/>
      <c r="AA113" s="5"/>
      <c r="AB113" s="5"/>
      <c r="AC113" s="5"/>
    </row>
    <row r="114" spans="2:29" ht="15" hidden="1" customHeight="1" x14ac:dyDescent="0.25">
      <c r="B114" s="7"/>
      <c r="C114" s="19"/>
      <c r="D114" s="19"/>
      <c r="E114" s="15"/>
      <c r="F114" s="15"/>
      <c r="G114" s="15"/>
      <c r="H114" s="15"/>
      <c r="I114" s="15"/>
      <c r="J114" s="5"/>
      <c r="K114" s="5"/>
      <c r="L114" s="5"/>
      <c r="M114" s="5"/>
      <c r="N114" s="5"/>
      <c r="O114" s="5"/>
      <c r="P114" s="5"/>
      <c r="Q114" s="5"/>
      <c r="R114" s="5"/>
      <c r="S114" s="5"/>
      <c r="T114" s="5"/>
      <c r="U114" s="5"/>
      <c r="V114" s="5"/>
      <c r="W114" s="5"/>
      <c r="X114" s="5"/>
      <c r="Y114" s="5"/>
      <c r="Z114" s="5"/>
      <c r="AA114" s="5"/>
      <c r="AB114" s="5"/>
      <c r="AC114" s="5"/>
    </row>
    <row r="115" spans="2:29" ht="15" hidden="1" customHeight="1" x14ac:dyDescent="0.25">
      <c r="B115" s="7"/>
      <c r="C115" s="19"/>
      <c r="D115" s="19"/>
      <c r="E115" s="15"/>
      <c r="F115" s="15"/>
      <c r="G115" s="15"/>
      <c r="H115" s="15"/>
      <c r="I115" s="15"/>
      <c r="J115" s="5"/>
      <c r="K115" s="5"/>
      <c r="L115" s="5"/>
      <c r="M115" s="5"/>
      <c r="N115" s="5"/>
      <c r="O115" s="5"/>
      <c r="P115" s="5"/>
      <c r="Q115" s="5"/>
      <c r="R115" s="5"/>
      <c r="S115" s="5"/>
      <c r="T115" s="5"/>
      <c r="U115" s="5"/>
      <c r="V115" s="5"/>
      <c r="W115" s="5"/>
      <c r="X115" s="5"/>
      <c r="Y115" s="5"/>
      <c r="Z115" s="5"/>
      <c r="AA115" s="5"/>
      <c r="AB115" s="5"/>
      <c r="AC115" s="5"/>
    </row>
    <row r="116" spans="2:29" ht="15" hidden="1" customHeight="1" x14ac:dyDescent="0.25">
      <c r="B116" s="7"/>
      <c r="C116" s="19"/>
      <c r="D116" s="19"/>
      <c r="E116" s="15"/>
      <c r="F116" s="15"/>
      <c r="G116" s="15"/>
      <c r="H116" s="15"/>
      <c r="I116" s="15"/>
      <c r="J116" s="5"/>
      <c r="K116" s="5"/>
      <c r="L116" s="5"/>
      <c r="M116" s="5"/>
      <c r="N116" s="5"/>
      <c r="O116" s="5"/>
      <c r="P116" s="5"/>
      <c r="Q116" s="5"/>
      <c r="R116" s="5"/>
      <c r="S116" s="5"/>
      <c r="T116" s="5"/>
      <c r="U116" s="5"/>
      <c r="V116" s="5"/>
      <c r="W116" s="5"/>
      <c r="X116" s="5"/>
      <c r="Y116" s="5"/>
      <c r="Z116" s="5"/>
      <c r="AA116" s="5"/>
      <c r="AB116" s="5"/>
      <c r="AC116" s="5"/>
    </row>
    <row r="117" spans="2:29" ht="15" hidden="1" customHeight="1" x14ac:dyDescent="0.25">
      <c r="B117" s="7"/>
      <c r="C117" s="19"/>
      <c r="D117" s="19"/>
      <c r="E117" s="15"/>
      <c r="F117" s="15"/>
      <c r="G117" s="15"/>
      <c r="H117" s="15"/>
      <c r="I117" s="15"/>
      <c r="J117" s="5"/>
      <c r="K117" s="5"/>
      <c r="L117" s="5"/>
      <c r="M117" s="5"/>
      <c r="N117" s="5"/>
      <c r="O117" s="5"/>
      <c r="P117" s="5"/>
      <c r="Q117" s="5"/>
      <c r="R117" s="5"/>
      <c r="S117" s="5"/>
      <c r="T117" s="5"/>
      <c r="U117" s="5"/>
      <c r="V117" s="5"/>
      <c r="W117" s="5"/>
      <c r="X117" s="5"/>
      <c r="Y117" s="5"/>
      <c r="Z117" s="5"/>
      <c r="AA117" s="5"/>
      <c r="AB117" s="5"/>
      <c r="AC117" s="5"/>
    </row>
    <row r="118" spans="2:29" ht="15" customHeight="1" x14ac:dyDescent="0.25">
      <c r="B118" s="7"/>
      <c r="C118" s="19"/>
      <c r="D118" s="19"/>
      <c r="E118" s="15"/>
      <c r="F118" s="15"/>
      <c r="G118" s="15"/>
      <c r="H118" s="15"/>
      <c r="I118" s="15"/>
      <c r="J118" s="5"/>
      <c r="K118" s="5"/>
      <c r="L118" s="5"/>
      <c r="M118" s="5"/>
      <c r="N118" s="5"/>
      <c r="O118" s="5"/>
      <c r="P118" s="5"/>
      <c r="Q118" s="5"/>
      <c r="R118" s="5"/>
      <c r="S118" s="5"/>
      <c r="T118" s="5"/>
      <c r="U118" s="5"/>
      <c r="V118" s="5"/>
      <c r="W118" s="5"/>
      <c r="X118" s="5"/>
      <c r="Y118" s="5"/>
      <c r="Z118" s="5"/>
      <c r="AA118" s="5"/>
      <c r="AB118" s="5"/>
      <c r="AC118" s="5"/>
    </row>
    <row r="119" spans="2:29" ht="15" customHeight="1" x14ac:dyDescent="0.3">
      <c r="B119" s="7"/>
      <c r="C119" s="16" t="s">
        <v>78</v>
      </c>
      <c r="D119" s="16"/>
      <c r="E119" s="20"/>
      <c r="F119" s="15"/>
      <c r="G119" s="15"/>
      <c r="H119" s="15"/>
      <c r="I119" s="15"/>
      <c r="J119" s="5"/>
      <c r="K119" s="5"/>
      <c r="L119" s="5"/>
      <c r="M119" s="5"/>
      <c r="N119" s="5"/>
      <c r="O119" s="5"/>
      <c r="P119" s="5"/>
      <c r="Q119" s="5"/>
      <c r="R119" s="5"/>
      <c r="S119" s="5"/>
      <c r="T119" s="5"/>
      <c r="U119" s="5"/>
      <c r="V119" s="5"/>
      <c r="W119" s="5"/>
      <c r="X119" s="5"/>
      <c r="Y119" s="5"/>
      <c r="Z119" s="5"/>
      <c r="AA119" s="5"/>
      <c r="AB119" s="5"/>
      <c r="AC119" s="5"/>
    </row>
    <row r="120" spans="2:29" ht="15" customHeight="1" x14ac:dyDescent="0.25">
      <c r="B120" s="7"/>
      <c r="C120" s="21"/>
      <c r="D120" s="21"/>
      <c r="E120" s="15"/>
      <c r="F120" s="15"/>
      <c r="G120" s="15"/>
      <c r="H120" s="15"/>
      <c r="I120" s="15"/>
      <c r="J120" s="5"/>
      <c r="K120" s="5"/>
      <c r="L120" s="5"/>
      <c r="M120" s="5"/>
      <c r="N120" s="5"/>
      <c r="O120" s="5"/>
      <c r="P120" s="5"/>
      <c r="Q120" s="5"/>
      <c r="R120" s="5"/>
      <c r="S120" s="5"/>
      <c r="T120" s="5"/>
      <c r="U120" s="5"/>
      <c r="V120" s="5"/>
      <c r="W120" s="5"/>
      <c r="X120" s="5"/>
      <c r="Y120" s="5"/>
      <c r="Z120" s="5"/>
      <c r="AA120" s="5"/>
      <c r="AB120" s="5"/>
      <c r="AC120" s="5"/>
    </row>
    <row r="121" spans="2:29" ht="15" customHeight="1" x14ac:dyDescent="0.25">
      <c r="B121" s="7"/>
      <c r="C121" s="22" t="s">
        <v>3</v>
      </c>
      <c r="D121" s="22"/>
      <c r="E121" s="22"/>
      <c r="F121" s="15"/>
      <c r="G121" s="15"/>
      <c r="H121" s="15"/>
      <c r="I121" s="15"/>
      <c r="J121" s="5"/>
      <c r="K121" s="5"/>
      <c r="L121" s="5"/>
      <c r="M121" s="5"/>
      <c r="N121" s="5"/>
      <c r="O121" s="5"/>
      <c r="P121" s="5"/>
      <c r="Q121" s="5"/>
      <c r="R121" s="5"/>
      <c r="S121" s="5"/>
      <c r="T121" s="5"/>
      <c r="U121" s="5"/>
      <c r="V121" s="5"/>
      <c r="W121" s="5"/>
      <c r="X121" s="5"/>
      <c r="Y121" s="5"/>
      <c r="Z121" s="5"/>
      <c r="AA121" s="5"/>
      <c r="AB121" s="5"/>
      <c r="AC121" s="5"/>
    </row>
    <row r="122" spans="2:29" ht="15" customHeight="1" x14ac:dyDescent="0.25">
      <c r="B122" s="7"/>
      <c r="C122" s="3" t="s">
        <v>4</v>
      </c>
      <c r="D122" s="23"/>
      <c r="E122" s="23"/>
      <c r="F122" s="15"/>
      <c r="G122" s="15"/>
      <c r="H122" s="15"/>
      <c r="I122" s="15"/>
      <c r="J122" s="5"/>
      <c r="K122" s="5"/>
      <c r="L122" s="5"/>
      <c r="M122" s="5"/>
      <c r="N122" s="5"/>
      <c r="O122" s="5"/>
      <c r="P122" s="5"/>
      <c r="Q122" s="5"/>
      <c r="R122" s="5"/>
      <c r="S122" s="5"/>
      <c r="T122" s="5"/>
      <c r="U122" s="5"/>
      <c r="V122" s="5"/>
      <c r="W122" s="5"/>
      <c r="X122" s="5"/>
      <c r="Y122" s="5"/>
      <c r="Z122" s="5"/>
      <c r="AA122" s="5"/>
      <c r="AB122" s="5"/>
      <c r="AC122" s="5"/>
    </row>
    <row r="123" spans="2:29" ht="15" customHeight="1" x14ac:dyDescent="0.3">
      <c r="B123" s="7"/>
      <c r="C123" s="4"/>
      <c r="D123" s="4" t="s">
        <v>5</v>
      </c>
      <c r="F123" s="15"/>
      <c r="G123" s="15"/>
      <c r="H123" s="15"/>
      <c r="I123" s="15"/>
      <c r="J123" s="5"/>
      <c r="K123" s="5"/>
      <c r="L123" s="5"/>
      <c r="M123" s="5"/>
      <c r="N123" s="5"/>
      <c r="O123" s="5"/>
      <c r="P123" s="5"/>
      <c r="Q123" s="5"/>
      <c r="R123" s="5"/>
      <c r="S123" s="5"/>
      <c r="T123" s="5"/>
      <c r="U123" s="5"/>
      <c r="V123" s="5"/>
      <c r="W123" s="5"/>
      <c r="X123" s="5"/>
      <c r="Y123" s="5"/>
      <c r="Z123" s="5"/>
      <c r="AA123" s="5"/>
      <c r="AB123" s="5"/>
      <c r="AC123" s="5"/>
    </row>
    <row r="124" spans="2:29" ht="15" customHeight="1" x14ac:dyDescent="0.25">
      <c r="B124" s="7"/>
      <c r="C124" s="32" t="s">
        <v>6</v>
      </c>
      <c r="D124" s="24"/>
      <c r="E124" s="24"/>
      <c r="F124" s="15"/>
      <c r="G124" s="15"/>
      <c r="H124" s="15"/>
      <c r="I124" s="15"/>
      <c r="J124" s="5"/>
      <c r="K124" s="5"/>
      <c r="L124" s="5"/>
      <c r="M124" s="5"/>
      <c r="N124" s="5"/>
      <c r="O124" s="5"/>
      <c r="P124" s="5"/>
      <c r="Q124" s="5"/>
      <c r="R124" s="5"/>
      <c r="S124" s="5"/>
      <c r="T124" s="5"/>
      <c r="U124" s="5"/>
      <c r="V124" s="5"/>
      <c r="W124" s="5"/>
      <c r="X124" s="5"/>
      <c r="Y124" s="5"/>
      <c r="Z124" s="5"/>
      <c r="AA124" s="5"/>
      <c r="AB124" s="5"/>
      <c r="AC124" s="5"/>
    </row>
    <row r="125" spans="2:29" ht="15" customHeight="1" x14ac:dyDescent="0.25">
      <c r="B125" s="7"/>
      <c r="C125" s="25" t="s">
        <v>0</v>
      </c>
      <c r="D125" s="25"/>
      <c r="E125" s="25"/>
      <c r="F125" s="15"/>
      <c r="G125" s="15"/>
      <c r="H125" s="15"/>
      <c r="I125" s="15"/>
      <c r="J125" s="5"/>
      <c r="K125" s="5"/>
      <c r="L125" s="5"/>
      <c r="M125" s="5"/>
      <c r="N125" s="5"/>
      <c r="O125" s="5"/>
      <c r="P125" s="5"/>
      <c r="Q125" s="5"/>
      <c r="R125" s="5"/>
      <c r="S125" s="5"/>
      <c r="T125" s="5"/>
      <c r="U125" s="5"/>
      <c r="V125" s="5"/>
      <c r="W125" s="5"/>
      <c r="X125" s="5"/>
      <c r="Y125" s="5"/>
      <c r="Z125" s="5"/>
      <c r="AA125" s="5"/>
      <c r="AB125" s="5"/>
      <c r="AC125" s="5"/>
    </row>
    <row r="126" spans="2:29" ht="15" customHeight="1" x14ac:dyDescent="0.25">
      <c r="B126" s="7"/>
      <c r="C126" s="26" t="s">
        <v>7</v>
      </c>
      <c r="D126" s="26"/>
      <c r="E126" s="27"/>
      <c r="F126" s="15"/>
      <c r="G126" s="15"/>
      <c r="H126" s="15"/>
      <c r="I126" s="15"/>
      <c r="J126" s="5"/>
      <c r="K126" s="5"/>
      <c r="L126" s="5"/>
      <c r="M126" s="5"/>
      <c r="N126" s="5"/>
      <c r="O126" s="5"/>
      <c r="P126" s="5"/>
      <c r="Q126" s="5"/>
      <c r="R126" s="5"/>
      <c r="S126" s="5"/>
      <c r="T126" s="5"/>
      <c r="U126" s="5"/>
      <c r="V126" s="5"/>
      <c r="W126" s="5"/>
      <c r="X126" s="5"/>
      <c r="Y126" s="5"/>
      <c r="Z126" s="5"/>
      <c r="AA126" s="5"/>
      <c r="AB126" s="5"/>
      <c r="AC126" s="5"/>
    </row>
    <row r="127" spans="2:29" ht="15" customHeight="1" x14ac:dyDescent="0.25">
      <c r="B127" s="7"/>
      <c r="C127" s="28" t="s">
        <v>8</v>
      </c>
      <c r="D127" s="28"/>
      <c r="E127" s="29"/>
      <c r="F127" s="15"/>
      <c r="G127" s="15"/>
      <c r="H127" s="15"/>
      <c r="I127" s="15"/>
      <c r="J127" s="5"/>
      <c r="K127" s="5"/>
      <c r="L127" s="5"/>
      <c r="M127" s="5"/>
      <c r="N127" s="5"/>
      <c r="O127" s="5"/>
      <c r="P127" s="5"/>
      <c r="Q127" s="5"/>
      <c r="R127" s="5"/>
      <c r="S127" s="5"/>
      <c r="T127" s="5"/>
      <c r="U127" s="5"/>
      <c r="V127" s="5"/>
      <c r="W127" s="5"/>
      <c r="X127" s="5"/>
      <c r="Y127" s="5"/>
      <c r="Z127" s="5"/>
      <c r="AA127" s="5"/>
      <c r="AB127" s="5"/>
      <c r="AC127" s="5"/>
    </row>
    <row r="128" spans="2:29" ht="15" customHeight="1" x14ac:dyDescent="0.25">
      <c r="B128" s="33"/>
      <c r="C128" s="30" t="s">
        <v>9</v>
      </c>
      <c r="D128" s="31"/>
      <c r="E128" s="31"/>
      <c r="F128" s="15"/>
      <c r="G128" s="15"/>
      <c r="H128" s="15"/>
      <c r="I128" s="15"/>
      <c r="J128" s="5"/>
      <c r="K128" s="5"/>
      <c r="L128" s="5"/>
      <c r="M128" s="5"/>
      <c r="N128" s="5"/>
      <c r="O128" s="5"/>
      <c r="P128" s="5"/>
      <c r="Q128" s="5"/>
      <c r="R128" s="5"/>
      <c r="S128" s="5"/>
      <c r="T128" s="5"/>
      <c r="U128" s="5"/>
      <c r="V128" s="5"/>
      <c r="W128" s="5"/>
      <c r="X128" s="5"/>
      <c r="Y128" s="5"/>
      <c r="Z128" s="5"/>
      <c r="AA128" s="5"/>
      <c r="AB128" s="5"/>
      <c r="AC128" s="5"/>
    </row>
    <row r="129" spans="2:29" ht="15" customHeight="1" x14ac:dyDescent="0.25">
      <c r="B129" s="7"/>
      <c r="C129" s="19"/>
      <c r="D129" s="19"/>
      <c r="E129" s="15"/>
      <c r="F129" s="15"/>
      <c r="G129" s="15"/>
      <c r="H129" s="15"/>
      <c r="I129" s="15"/>
      <c r="J129" s="5"/>
      <c r="K129" s="5"/>
      <c r="L129" s="5"/>
      <c r="M129" s="5"/>
      <c r="N129" s="5"/>
      <c r="O129" s="5"/>
      <c r="P129" s="5"/>
      <c r="Q129" s="5"/>
      <c r="R129" s="5"/>
      <c r="S129" s="5"/>
      <c r="T129" s="5"/>
      <c r="U129" s="5"/>
      <c r="V129" s="5"/>
      <c r="W129" s="5"/>
      <c r="X129" s="5"/>
      <c r="Y129" s="5"/>
      <c r="Z129" s="5"/>
      <c r="AA129" s="5"/>
      <c r="AB129" s="5"/>
      <c r="AC129" s="5"/>
    </row>
    <row r="130" spans="2:29" x14ac:dyDescent="0.25">
      <c r="B130" s="7"/>
      <c r="C130" s="19"/>
      <c r="D130" s="19"/>
      <c r="E130" s="15"/>
      <c r="F130" s="15"/>
      <c r="G130" s="15"/>
      <c r="H130" s="15"/>
      <c r="I130" s="15"/>
      <c r="J130" s="5"/>
      <c r="K130" s="5"/>
      <c r="L130" s="5"/>
      <c r="M130" s="5"/>
      <c r="N130" s="5"/>
      <c r="O130" s="5"/>
      <c r="P130" s="5"/>
      <c r="Q130" s="5"/>
      <c r="R130" s="5"/>
      <c r="S130" s="5"/>
      <c r="T130" s="5"/>
      <c r="U130" s="5"/>
      <c r="V130" s="5"/>
      <c r="W130" s="5"/>
      <c r="X130" s="5"/>
      <c r="Y130" s="5"/>
      <c r="Z130" s="5"/>
      <c r="AA130" s="5"/>
      <c r="AB130" s="5"/>
      <c r="AC130" s="5"/>
    </row>
    <row r="134" spans="2:29" x14ac:dyDescent="0.25">
      <c r="B134" s="7"/>
      <c r="C134" s="8"/>
      <c r="D134" s="8"/>
      <c r="E134" s="8"/>
      <c r="J134" s="5"/>
      <c r="K134" s="5"/>
      <c r="L134" s="5"/>
      <c r="M134" s="5"/>
      <c r="N134" s="5"/>
      <c r="O134" s="5"/>
      <c r="P134" s="5"/>
      <c r="Q134" s="5"/>
      <c r="R134" s="5"/>
      <c r="S134" s="5"/>
      <c r="T134" s="5"/>
      <c r="U134" s="5"/>
      <c r="V134" s="5"/>
      <c r="W134" s="5"/>
      <c r="X134" s="5"/>
      <c r="Y134" s="5"/>
      <c r="Z134" s="5"/>
      <c r="AA134" s="5"/>
      <c r="AB134" s="5"/>
      <c r="AC134" s="5"/>
    </row>
    <row r="135" spans="2:29" x14ac:dyDescent="0.25">
      <c r="C135" s="6"/>
      <c r="D135" s="6"/>
      <c r="E135" s="6"/>
      <c r="J135" s="5"/>
      <c r="K135" s="5"/>
      <c r="L135" s="5"/>
      <c r="M135" s="5"/>
      <c r="N135" s="5"/>
      <c r="O135" s="5"/>
      <c r="P135" s="5"/>
      <c r="Q135" s="5"/>
      <c r="R135" s="5"/>
      <c r="S135" s="5"/>
      <c r="T135" s="5"/>
      <c r="U135" s="5"/>
      <c r="V135" s="5"/>
      <c r="W135" s="5"/>
      <c r="X135" s="5"/>
      <c r="Y135" s="5"/>
      <c r="Z135" s="5"/>
      <c r="AA135" s="5"/>
      <c r="AB135" s="5"/>
      <c r="AC135" s="5"/>
    </row>
    <row r="136" spans="2:29" x14ac:dyDescent="0.25">
      <c r="C136" s="6"/>
      <c r="D136" s="6"/>
      <c r="E136" s="6"/>
      <c r="J136" s="5"/>
      <c r="K136" s="5"/>
      <c r="L136" s="5"/>
      <c r="M136" s="5"/>
      <c r="N136" s="5"/>
      <c r="O136" s="5"/>
      <c r="P136" s="5"/>
      <c r="Q136" s="5"/>
      <c r="R136" s="5"/>
      <c r="S136" s="5"/>
      <c r="T136" s="5"/>
      <c r="U136" s="5"/>
      <c r="V136" s="5"/>
      <c r="W136" s="5"/>
      <c r="X136" s="5"/>
      <c r="Y136" s="5"/>
      <c r="Z136" s="5"/>
      <c r="AA136" s="5"/>
      <c r="AB136" s="5"/>
      <c r="AC136" s="5"/>
    </row>
    <row r="137" spans="2:29" x14ac:dyDescent="0.25">
      <c r="C137" s="6"/>
      <c r="D137" s="6"/>
      <c r="E137" s="6"/>
      <c r="F137" s="5"/>
      <c r="G137" s="5"/>
      <c r="H137" s="5"/>
      <c r="I137" s="5"/>
      <c r="J137" s="5"/>
      <c r="K137" s="5"/>
      <c r="L137" s="5"/>
      <c r="M137" s="5"/>
      <c r="N137" s="5"/>
      <c r="O137" s="5"/>
      <c r="P137" s="5"/>
      <c r="Q137" s="5"/>
      <c r="R137" s="5"/>
      <c r="S137" s="5"/>
      <c r="T137" s="5"/>
      <c r="U137" s="5"/>
      <c r="V137" s="5"/>
      <c r="W137" s="5"/>
      <c r="X137" s="5"/>
      <c r="Y137" s="5"/>
      <c r="Z137" s="5"/>
      <c r="AA137" s="5"/>
      <c r="AB137" s="5"/>
      <c r="AC137" s="5"/>
    </row>
    <row r="138" spans="2:29" x14ac:dyDescent="0.25">
      <c r="C138" s="6"/>
      <c r="D138" s="6"/>
      <c r="E138" s="6"/>
      <c r="F138" s="5"/>
      <c r="G138" s="5"/>
      <c r="H138" s="5"/>
      <c r="I138" s="5"/>
      <c r="J138" s="5"/>
      <c r="K138" s="5"/>
      <c r="L138" s="5"/>
      <c r="M138" s="5"/>
      <c r="N138" s="5"/>
      <c r="O138" s="5"/>
      <c r="P138" s="5"/>
      <c r="Q138" s="5"/>
      <c r="R138" s="5"/>
      <c r="S138" s="5"/>
      <c r="T138" s="5"/>
      <c r="U138" s="5"/>
      <c r="V138" s="5"/>
      <c r="W138" s="5"/>
      <c r="X138" s="5"/>
      <c r="Y138" s="5"/>
      <c r="Z138" s="5"/>
      <c r="AA138" s="5"/>
      <c r="AB138" s="5"/>
      <c r="AC138" s="5"/>
    </row>
    <row r="139" spans="2:29" x14ac:dyDescent="0.25">
      <c r="C139" s="6"/>
      <c r="D139" s="6"/>
      <c r="E139" s="6"/>
      <c r="F139" s="5"/>
      <c r="G139" s="5"/>
      <c r="H139" s="5"/>
      <c r="I139" s="5"/>
      <c r="J139" s="5"/>
      <c r="K139" s="5"/>
      <c r="L139" s="5"/>
      <c r="M139" s="5"/>
      <c r="N139" s="5"/>
      <c r="O139" s="5"/>
      <c r="P139" s="5"/>
      <c r="Q139" s="5"/>
      <c r="R139" s="5"/>
      <c r="S139" s="5"/>
      <c r="T139" s="5"/>
      <c r="U139" s="5"/>
      <c r="V139" s="5"/>
      <c r="W139" s="5"/>
      <c r="X139" s="5"/>
      <c r="Y139" s="5"/>
      <c r="Z139" s="5"/>
      <c r="AA139" s="5"/>
      <c r="AB139" s="5"/>
      <c r="AC139" s="5"/>
    </row>
    <row r="140" spans="2:29" x14ac:dyDescent="0.25">
      <c r="C140" s="6"/>
      <c r="D140" s="6"/>
      <c r="E140" s="6"/>
      <c r="F140" s="5"/>
      <c r="G140" s="5"/>
      <c r="H140" s="5"/>
      <c r="I140" s="5"/>
      <c r="J140" s="5"/>
      <c r="K140" s="5"/>
      <c r="L140" s="5"/>
      <c r="M140" s="5"/>
      <c r="N140" s="5"/>
      <c r="O140" s="5"/>
      <c r="P140" s="5"/>
      <c r="Q140" s="5"/>
      <c r="R140" s="5"/>
      <c r="S140" s="5"/>
      <c r="T140" s="5"/>
      <c r="U140" s="5"/>
      <c r="V140" s="5"/>
      <c r="W140" s="5"/>
      <c r="X140" s="5"/>
      <c r="Y140" s="5"/>
      <c r="Z140" s="5"/>
      <c r="AA140" s="5"/>
      <c r="AB140" s="5"/>
      <c r="AC140" s="5"/>
    </row>
    <row r="141" spans="2:29" x14ac:dyDescent="0.25">
      <c r="C141" s="6"/>
      <c r="D141" s="6"/>
      <c r="E141" s="6"/>
      <c r="F141" s="5"/>
      <c r="G141" s="5"/>
      <c r="H141" s="5"/>
      <c r="I141" s="5"/>
      <c r="J141" s="5"/>
      <c r="K141" s="5"/>
      <c r="L141" s="5"/>
      <c r="M141" s="5"/>
      <c r="N141" s="5"/>
      <c r="O141" s="5"/>
      <c r="P141" s="5"/>
      <c r="Q141" s="5"/>
      <c r="R141" s="5"/>
      <c r="S141" s="5"/>
      <c r="T141" s="5"/>
      <c r="U141" s="5"/>
      <c r="V141" s="5"/>
      <c r="W141" s="5"/>
      <c r="X141" s="5"/>
      <c r="Y141" s="5"/>
      <c r="Z141" s="5"/>
      <c r="AA141" s="5"/>
      <c r="AB141" s="5"/>
      <c r="AC141" s="5"/>
    </row>
    <row r="142" spans="2:29" x14ac:dyDescent="0.25">
      <c r="C142" s="6"/>
      <c r="D142" s="6"/>
      <c r="E142" s="6"/>
      <c r="F142" s="5"/>
      <c r="G142" s="5"/>
      <c r="H142" s="5"/>
      <c r="I142" s="5"/>
      <c r="J142" s="5"/>
      <c r="K142" s="5"/>
      <c r="L142" s="5"/>
      <c r="M142" s="5"/>
      <c r="N142" s="5"/>
      <c r="O142" s="5"/>
      <c r="P142" s="5"/>
      <c r="Q142" s="5"/>
      <c r="R142" s="5"/>
      <c r="S142" s="5"/>
      <c r="T142" s="5"/>
      <c r="U142" s="5"/>
      <c r="V142" s="5"/>
      <c r="W142" s="5"/>
      <c r="X142" s="5"/>
      <c r="Y142" s="5"/>
      <c r="Z142" s="5"/>
      <c r="AA142" s="5"/>
      <c r="AB142" s="5"/>
      <c r="AC142" s="5"/>
    </row>
    <row r="143" spans="2:29" x14ac:dyDescent="0.25">
      <c r="C143" s="6"/>
      <c r="D143" s="6"/>
      <c r="E143" s="6"/>
      <c r="F143" s="5"/>
      <c r="G143" s="5"/>
      <c r="H143" s="5"/>
      <c r="I143" s="5"/>
      <c r="J143" s="5"/>
      <c r="K143" s="5"/>
      <c r="L143" s="5"/>
      <c r="M143" s="5"/>
      <c r="N143" s="5"/>
      <c r="O143" s="5"/>
      <c r="P143" s="5"/>
      <c r="Q143" s="5"/>
      <c r="R143" s="5"/>
      <c r="S143" s="5"/>
      <c r="T143" s="5"/>
      <c r="U143" s="5"/>
      <c r="V143" s="5"/>
      <c r="W143" s="5"/>
      <c r="X143" s="5"/>
      <c r="Y143" s="5"/>
      <c r="Z143" s="5"/>
      <c r="AA143" s="5"/>
      <c r="AB143" s="5"/>
      <c r="AC143" s="5"/>
    </row>
    <row r="144" spans="2:29" x14ac:dyDescent="0.25">
      <c r="C144" s="6"/>
      <c r="D144" s="6"/>
      <c r="E144" s="6"/>
      <c r="F144" s="5"/>
      <c r="G144" s="5"/>
      <c r="H144" s="5"/>
      <c r="I144" s="5"/>
      <c r="J144" s="5"/>
      <c r="K144" s="5"/>
      <c r="L144" s="5"/>
      <c r="M144" s="5"/>
      <c r="N144" s="5"/>
      <c r="O144" s="5"/>
      <c r="P144" s="5"/>
      <c r="Q144" s="5"/>
      <c r="R144" s="5"/>
      <c r="S144" s="5"/>
      <c r="T144" s="5"/>
      <c r="U144" s="5"/>
      <c r="V144" s="5"/>
      <c r="W144" s="5"/>
      <c r="X144" s="5"/>
      <c r="Y144" s="5"/>
      <c r="Z144" s="5"/>
      <c r="AA144" s="5"/>
      <c r="AB144" s="5"/>
      <c r="AC144" s="5"/>
    </row>
    <row r="145" spans="3:29" x14ac:dyDescent="0.25">
      <c r="C145" s="6"/>
      <c r="D145" s="6"/>
      <c r="E145" s="6"/>
      <c r="F145" s="5"/>
      <c r="G145" s="5"/>
      <c r="H145" s="5"/>
      <c r="I145" s="5"/>
      <c r="J145" s="5"/>
      <c r="K145" s="5"/>
      <c r="L145" s="5"/>
      <c r="M145" s="5"/>
      <c r="N145" s="5"/>
      <c r="O145" s="5"/>
      <c r="P145" s="5"/>
      <c r="Q145" s="5"/>
      <c r="R145" s="5"/>
      <c r="S145" s="5"/>
      <c r="T145" s="5"/>
      <c r="U145" s="5"/>
      <c r="V145" s="5"/>
      <c r="W145" s="5"/>
      <c r="X145" s="5"/>
      <c r="Y145" s="5"/>
      <c r="Z145" s="5"/>
      <c r="AA145" s="5"/>
      <c r="AB145" s="5"/>
      <c r="AC145" s="5"/>
    </row>
    <row r="146" spans="3:29" x14ac:dyDescent="0.25">
      <c r="C146" s="6"/>
      <c r="D146" s="6"/>
      <c r="E146" s="6"/>
      <c r="F146" s="5"/>
      <c r="G146" s="5"/>
      <c r="H146" s="5"/>
      <c r="I146" s="5"/>
      <c r="J146" s="5"/>
      <c r="K146" s="5"/>
      <c r="L146" s="5"/>
      <c r="M146" s="5"/>
      <c r="N146" s="5"/>
      <c r="O146" s="5"/>
      <c r="P146" s="5"/>
      <c r="Q146" s="5"/>
      <c r="R146" s="5"/>
      <c r="S146" s="5"/>
      <c r="T146" s="5"/>
      <c r="U146" s="5"/>
      <c r="V146" s="5"/>
      <c r="W146" s="5"/>
      <c r="X146" s="5"/>
      <c r="Y146" s="5"/>
      <c r="Z146" s="5"/>
      <c r="AA146" s="5"/>
      <c r="AB146" s="5"/>
      <c r="AC146" s="5"/>
    </row>
    <row r="147" spans="3:29" x14ac:dyDescent="0.25">
      <c r="C147" s="6"/>
      <c r="D147" s="6"/>
      <c r="E147" s="6"/>
      <c r="F147" s="5"/>
      <c r="G147" s="5"/>
      <c r="H147" s="5"/>
      <c r="I147" s="5"/>
      <c r="J147" s="5"/>
      <c r="K147" s="5"/>
      <c r="L147" s="5"/>
      <c r="M147" s="5"/>
      <c r="N147" s="5"/>
      <c r="O147" s="5"/>
      <c r="P147" s="5"/>
      <c r="Q147" s="5"/>
      <c r="R147" s="5"/>
      <c r="S147" s="5"/>
      <c r="T147" s="5"/>
      <c r="U147" s="5"/>
      <c r="V147" s="5"/>
      <c r="W147" s="5"/>
      <c r="X147" s="5"/>
      <c r="Y147" s="5"/>
      <c r="Z147" s="5"/>
      <c r="AA147" s="5"/>
      <c r="AB147" s="5"/>
      <c r="AC147" s="5"/>
    </row>
    <row r="148" spans="3:29" x14ac:dyDescent="0.25">
      <c r="C148" s="6"/>
      <c r="D148" s="6"/>
      <c r="E148" s="6"/>
      <c r="F148" s="5"/>
      <c r="G148" s="5"/>
      <c r="H148" s="5"/>
      <c r="I148" s="5"/>
      <c r="J148" s="5"/>
      <c r="K148" s="5"/>
      <c r="L148" s="5"/>
      <c r="M148" s="5"/>
      <c r="N148" s="5"/>
      <c r="O148" s="5"/>
      <c r="P148" s="5"/>
      <c r="Q148" s="5"/>
      <c r="R148" s="5"/>
      <c r="S148" s="5"/>
      <c r="T148" s="5"/>
      <c r="U148" s="5"/>
      <c r="V148" s="5"/>
      <c r="W148" s="5"/>
      <c r="X148" s="5"/>
      <c r="Y148" s="5"/>
      <c r="Z148" s="5"/>
      <c r="AA148" s="5"/>
      <c r="AB148" s="5"/>
      <c r="AC148" s="5"/>
    </row>
    <row r="149" spans="3:29" x14ac:dyDescent="0.25">
      <c r="C149" s="6"/>
      <c r="D149" s="6"/>
      <c r="E149" s="6"/>
      <c r="F149" s="5"/>
      <c r="G149" s="5"/>
      <c r="H149" s="5"/>
      <c r="I149" s="5"/>
      <c r="J149" s="5"/>
      <c r="K149" s="5"/>
      <c r="L149" s="5"/>
      <c r="M149" s="5"/>
      <c r="N149" s="5"/>
      <c r="O149" s="5"/>
      <c r="P149" s="5"/>
      <c r="Q149" s="5"/>
      <c r="R149" s="5"/>
      <c r="S149" s="5"/>
      <c r="T149" s="5"/>
      <c r="U149" s="5"/>
      <c r="V149" s="5"/>
      <c r="W149" s="5"/>
      <c r="X149" s="5"/>
      <c r="Y149" s="5"/>
      <c r="Z149" s="5"/>
      <c r="AA149" s="5"/>
      <c r="AB149" s="5"/>
      <c r="AC149" s="5"/>
    </row>
    <row r="150" spans="3:29" x14ac:dyDescent="0.25">
      <c r="C150" s="6"/>
      <c r="D150" s="6"/>
      <c r="E150" s="6"/>
      <c r="F150" s="5"/>
      <c r="G150" s="5"/>
      <c r="H150" s="5"/>
      <c r="I150" s="5"/>
      <c r="J150" s="5"/>
      <c r="K150" s="5"/>
      <c r="L150" s="5"/>
      <c r="M150" s="5"/>
      <c r="N150" s="5"/>
      <c r="O150" s="5"/>
      <c r="P150" s="5"/>
      <c r="Q150" s="5"/>
      <c r="R150" s="5"/>
      <c r="S150" s="5"/>
      <c r="T150" s="5"/>
      <c r="U150" s="5"/>
      <c r="V150" s="5"/>
      <c r="W150" s="5"/>
      <c r="X150" s="5"/>
      <c r="Y150" s="5"/>
      <c r="Z150" s="5"/>
      <c r="AA150" s="5"/>
      <c r="AB150" s="5"/>
      <c r="AC150" s="5"/>
    </row>
    <row r="151" spans="3:29" x14ac:dyDescent="0.25">
      <c r="C151" s="6"/>
      <c r="D151" s="6"/>
      <c r="E151" s="6"/>
      <c r="F151" s="5"/>
      <c r="G151" s="5"/>
      <c r="H151" s="5"/>
      <c r="I151" s="5"/>
      <c r="J151" s="5"/>
      <c r="K151" s="5"/>
      <c r="L151" s="5"/>
      <c r="M151" s="5"/>
      <c r="N151" s="5"/>
      <c r="O151" s="5"/>
      <c r="P151" s="5"/>
      <c r="Q151" s="5"/>
      <c r="R151" s="5"/>
      <c r="S151" s="5"/>
      <c r="T151" s="5"/>
      <c r="U151" s="5"/>
      <c r="V151" s="5"/>
      <c r="W151" s="5"/>
      <c r="X151" s="5"/>
      <c r="Y151" s="5"/>
      <c r="Z151" s="5"/>
      <c r="AA151" s="5"/>
      <c r="AB151" s="5"/>
      <c r="AC151" s="5"/>
    </row>
    <row r="152" spans="3:29" x14ac:dyDescent="0.25">
      <c r="C152" s="6"/>
      <c r="D152" s="6"/>
      <c r="E152" s="6"/>
      <c r="F152" s="5"/>
      <c r="G152" s="5"/>
      <c r="H152" s="5"/>
      <c r="I152" s="5"/>
      <c r="J152" s="5"/>
      <c r="K152" s="5"/>
      <c r="L152" s="5"/>
      <c r="M152" s="5"/>
      <c r="N152" s="5"/>
      <c r="O152" s="5"/>
      <c r="P152" s="5"/>
      <c r="Q152" s="5"/>
      <c r="R152" s="5"/>
      <c r="S152" s="5"/>
      <c r="T152" s="5"/>
      <c r="U152" s="5"/>
      <c r="V152" s="5"/>
      <c r="W152" s="5"/>
      <c r="X152" s="5"/>
      <c r="Y152" s="5"/>
      <c r="Z152" s="5"/>
      <c r="AA152" s="5"/>
      <c r="AB152" s="5"/>
      <c r="AC152" s="5"/>
    </row>
    <row r="153" spans="3:29" x14ac:dyDescent="0.25">
      <c r="C153" s="6"/>
      <c r="D153" s="6"/>
      <c r="E153" s="6"/>
      <c r="F153" s="5"/>
      <c r="G153" s="5"/>
      <c r="H153" s="5"/>
      <c r="I153" s="5"/>
      <c r="J153" s="5"/>
      <c r="K153" s="5"/>
      <c r="L153" s="5"/>
      <c r="M153" s="5"/>
      <c r="N153" s="5"/>
      <c r="O153" s="5"/>
      <c r="P153" s="5"/>
      <c r="Q153" s="5"/>
      <c r="R153" s="5"/>
      <c r="S153" s="5"/>
      <c r="T153" s="5"/>
      <c r="U153" s="5"/>
      <c r="V153" s="5"/>
      <c r="W153" s="5"/>
      <c r="X153" s="5"/>
      <c r="Y153" s="5"/>
      <c r="Z153" s="5"/>
      <c r="AA153" s="5"/>
      <c r="AB153" s="5"/>
      <c r="AC153" s="5"/>
    </row>
    <row r="154" spans="3:29" x14ac:dyDescent="0.25">
      <c r="C154" s="6"/>
      <c r="D154" s="6"/>
      <c r="E154" s="6"/>
      <c r="F154" s="5"/>
      <c r="G154" s="5"/>
      <c r="H154" s="5"/>
      <c r="I154" s="5"/>
      <c r="J154" s="5"/>
      <c r="K154" s="5"/>
      <c r="L154" s="5"/>
      <c r="M154" s="5"/>
      <c r="N154" s="5"/>
      <c r="O154" s="5"/>
      <c r="P154" s="5"/>
      <c r="Q154" s="5"/>
      <c r="R154" s="5"/>
      <c r="S154" s="5"/>
      <c r="T154" s="5"/>
      <c r="U154" s="5"/>
      <c r="V154" s="5"/>
      <c r="W154" s="5"/>
      <c r="X154" s="5"/>
      <c r="Y154" s="5"/>
      <c r="Z154" s="5"/>
      <c r="AA154" s="5"/>
      <c r="AB154" s="5"/>
      <c r="AC154" s="5"/>
    </row>
    <row r="155" spans="3:29" x14ac:dyDescent="0.25">
      <c r="C155" s="6"/>
      <c r="D155" s="6"/>
      <c r="E155" s="6"/>
      <c r="F155" s="5"/>
      <c r="G155" s="5"/>
      <c r="H155" s="5"/>
      <c r="I155" s="5"/>
      <c r="J155" s="5"/>
      <c r="K155" s="5"/>
      <c r="L155" s="5"/>
      <c r="M155" s="5"/>
      <c r="N155" s="5"/>
      <c r="O155" s="5"/>
      <c r="P155" s="5"/>
      <c r="Q155" s="5"/>
      <c r="R155" s="5"/>
      <c r="S155" s="5"/>
      <c r="T155" s="5"/>
      <c r="U155" s="5"/>
      <c r="V155" s="5"/>
      <c r="W155" s="5"/>
      <c r="X155" s="5"/>
      <c r="Y155" s="5"/>
      <c r="Z155" s="5"/>
      <c r="AA155" s="5"/>
      <c r="AB155" s="5"/>
      <c r="AC155" s="5"/>
    </row>
    <row r="156" spans="3:29" x14ac:dyDescent="0.25">
      <c r="C156" s="6"/>
      <c r="D156" s="6"/>
      <c r="E156" s="6"/>
      <c r="F156" s="5"/>
      <c r="G156" s="5"/>
      <c r="H156" s="5"/>
      <c r="I156" s="5"/>
      <c r="J156" s="5"/>
      <c r="K156" s="5"/>
      <c r="L156" s="5"/>
      <c r="M156" s="5"/>
      <c r="N156" s="5"/>
      <c r="O156" s="5"/>
      <c r="P156" s="5"/>
      <c r="Q156" s="5"/>
      <c r="R156" s="5"/>
      <c r="S156" s="5"/>
      <c r="T156" s="5"/>
      <c r="U156" s="5"/>
      <c r="V156" s="5"/>
      <c r="W156" s="5"/>
      <c r="X156" s="5"/>
      <c r="Y156" s="5"/>
      <c r="Z156" s="5"/>
      <c r="AA156" s="5"/>
      <c r="AB156" s="5"/>
      <c r="AC156" s="5"/>
    </row>
    <row r="157" spans="3:29" x14ac:dyDescent="0.25">
      <c r="C157" s="6"/>
      <c r="D157" s="6"/>
      <c r="E157" s="6"/>
      <c r="F157" s="5"/>
      <c r="G157" s="5"/>
      <c r="H157" s="5"/>
      <c r="I157" s="5"/>
      <c r="J157" s="5"/>
      <c r="K157" s="5"/>
      <c r="L157" s="5"/>
      <c r="M157" s="5"/>
      <c r="N157" s="5"/>
      <c r="O157" s="5"/>
      <c r="P157" s="5"/>
      <c r="Q157" s="5"/>
      <c r="R157" s="5"/>
      <c r="S157" s="5"/>
      <c r="T157" s="5"/>
      <c r="U157" s="5"/>
      <c r="V157" s="5"/>
      <c r="W157" s="5"/>
      <c r="X157" s="5"/>
      <c r="Y157" s="5"/>
      <c r="Z157" s="5"/>
      <c r="AA157" s="5"/>
      <c r="AB157" s="5"/>
      <c r="AC157" s="5"/>
    </row>
    <row r="158" spans="3:29" x14ac:dyDescent="0.25">
      <c r="C158" s="6"/>
      <c r="D158" s="6"/>
      <c r="E158" s="6"/>
      <c r="F158" s="5"/>
      <c r="G158" s="5"/>
      <c r="H158" s="5"/>
      <c r="I158" s="5"/>
      <c r="J158" s="5"/>
      <c r="K158" s="5"/>
      <c r="L158" s="5"/>
      <c r="M158" s="5"/>
      <c r="N158" s="5"/>
      <c r="O158" s="5"/>
      <c r="P158" s="5"/>
      <c r="Q158" s="5"/>
      <c r="R158" s="5"/>
      <c r="S158" s="5"/>
      <c r="T158" s="5"/>
      <c r="U158" s="5"/>
      <c r="V158" s="5"/>
      <c r="W158" s="5"/>
      <c r="X158" s="5"/>
      <c r="Y158" s="5"/>
      <c r="Z158" s="5"/>
      <c r="AA158" s="5"/>
      <c r="AB158" s="5"/>
      <c r="AC158" s="5"/>
    </row>
    <row r="159" spans="3:29" x14ac:dyDescent="0.25">
      <c r="C159" s="6"/>
      <c r="D159" s="6"/>
      <c r="E159" s="6"/>
      <c r="F159" s="5"/>
      <c r="G159" s="5"/>
      <c r="H159" s="5"/>
      <c r="I159" s="5"/>
      <c r="J159" s="5"/>
      <c r="K159" s="5"/>
      <c r="L159" s="5"/>
      <c r="M159" s="5"/>
      <c r="N159" s="5"/>
      <c r="O159" s="5"/>
      <c r="P159" s="5"/>
      <c r="Q159" s="5"/>
      <c r="R159" s="5"/>
      <c r="S159" s="5"/>
      <c r="T159" s="5"/>
      <c r="U159" s="5"/>
      <c r="V159" s="5"/>
      <c r="W159" s="5"/>
      <c r="X159" s="5"/>
      <c r="Y159" s="5"/>
      <c r="Z159" s="5"/>
      <c r="AA159" s="5"/>
      <c r="AB159" s="5"/>
      <c r="AC159" s="5"/>
    </row>
    <row r="160" spans="3:29" x14ac:dyDescent="0.25">
      <c r="C160" s="6"/>
      <c r="D160" s="6"/>
      <c r="E160" s="6"/>
      <c r="F160" s="5"/>
      <c r="G160" s="5"/>
      <c r="H160" s="5"/>
      <c r="I160" s="5"/>
      <c r="J160" s="5"/>
      <c r="K160" s="5"/>
      <c r="L160" s="5"/>
      <c r="M160" s="5"/>
      <c r="N160" s="5"/>
      <c r="O160" s="5"/>
      <c r="P160" s="5"/>
      <c r="Q160" s="5"/>
      <c r="R160" s="5"/>
      <c r="S160" s="5"/>
      <c r="T160" s="5"/>
      <c r="U160" s="5"/>
      <c r="V160" s="5"/>
      <c r="W160" s="5"/>
      <c r="X160" s="5"/>
      <c r="Y160" s="5"/>
      <c r="Z160" s="5"/>
      <c r="AA160" s="5"/>
      <c r="AB160" s="5"/>
      <c r="AC160" s="5"/>
    </row>
    <row r="161" spans="3:29" x14ac:dyDescent="0.25">
      <c r="C161" s="6"/>
      <c r="D161" s="6"/>
      <c r="E161" s="6"/>
      <c r="F161" s="5"/>
      <c r="G161" s="5"/>
      <c r="H161" s="5"/>
      <c r="I161" s="5"/>
      <c r="J161" s="5"/>
      <c r="K161" s="5"/>
      <c r="L161" s="5"/>
      <c r="M161" s="5"/>
      <c r="N161" s="5"/>
      <c r="O161" s="5"/>
      <c r="P161" s="5"/>
      <c r="Q161" s="5"/>
      <c r="R161" s="5"/>
      <c r="S161" s="5"/>
      <c r="T161" s="5"/>
      <c r="U161" s="5"/>
      <c r="V161" s="5"/>
      <c r="W161" s="5"/>
      <c r="X161" s="5"/>
      <c r="Y161" s="5"/>
      <c r="Z161" s="5"/>
      <c r="AA161" s="5"/>
      <c r="AB161" s="5"/>
      <c r="AC161" s="5"/>
    </row>
  </sheetData>
  <mergeCells count="27">
    <mergeCell ref="C110:E110"/>
    <mergeCell ref="C69:E69"/>
    <mergeCell ref="C79:E79"/>
    <mergeCell ref="C92:E92"/>
    <mergeCell ref="C101:E101"/>
    <mergeCell ref="C108:E108"/>
    <mergeCell ref="C103:E103"/>
    <mergeCell ref="C94:E94"/>
    <mergeCell ref="C98:E98"/>
    <mergeCell ref="C13:E13"/>
    <mergeCell ref="C15:E15"/>
    <mergeCell ref="C19:E19"/>
    <mergeCell ref="C47:E47"/>
    <mergeCell ref="C49:E49"/>
    <mergeCell ref="C45:E45"/>
    <mergeCell ref="D16:E16"/>
    <mergeCell ref="D17:E17"/>
    <mergeCell ref="C51:E51"/>
    <mergeCell ref="C53:E53"/>
    <mergeCell ref="C87:E87"/>
    <mergeCell ref="C84:E84"/>
    <mergeCell ref="C89:E89"/>
    <mergeCell ref="D58:E58"/>
    <mergeCell ref="D59:E59"/>
    <mergeCell ref="D60:E60"/>
    <mergeCell ref="C64:E64"/>
    <mergeCell ref="C66:E66"/>
  </mergeCells>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T46"/>
  <sheetViews>
    <sheetView showGridLines="0" workbookViewId="0"/>
  </sheetViews>
  <sheetFormatPr defaultRowHeight="11.5" x14ac:dyDescent="0.25"/>
  <cols>
    <col min="1" max="2" width="2.69921875" customWidth="1"/>
    <col min="12" max="12" width="11.19921875" customWidth="1"/>
    <col min="13" max="14" width="2.69921875" customWidth="1"/>
  </cols>
  <sheetData>
    <row r="3" spans="2:20" ht="25" x14ac:dyDescent="0.5">
      <c r="C3" s="34" t="s">
        <v>63</v>
      </c>
    </row>
    <row r="5" spans="2:20" x14ac:dyDescent="0.25">
      <c r="C5" t="s">
        <v>79</v>
      </c>
    </row>
    <row r="6" spans="2:20" x14ac:dyDescent="0.25">
      <c r="C6" t="s">
        <v>80</v>
      </c>
    </row>
    <row r="8" spans="2:20" x14ac:dyDescent="0.25">
      <c r="C8" t="s">
        <v>98</v>
      </c>
    </row>
    <row r="9" spans="2:20" x14ac:dyDescent="0.25">
      <c r="C9" t="s">
        <v>99</v>
      </c>
    </row>
    <row r="10" spans="2:20" x14ac:dyDescent="0.25">
      <c r="C10" t="s">
        <v>100</v>
      </c>
    </row>
    <row r="12" spans="2:20" ht="15.5" x14ac:dyDescent="0.35">
      <c r="C12" s="2" t="s">
        <v>23</v>
      </c>
    </row>
    <row r="13" spans="2:20" x14ac:dyDescent="0.25">
      <c r="B13" s="35"/>
      <c r="C13" s="36"/>
      <c r="D13" s="36"/>
      <c r="E13" s="36"/>
      <c r="F13" s="36"/>
      <c r="G13" s="36"/>
      <c r="H13" s="36"/>
      <c r="I13" s="36"/>
      <c r="J13" s="36"/>
      <c r="K13" s="36"/>
      <c r="L13" s="36"/>
      <c r="M13" s="37"/>
    </row>
    <row r="14" spans="2:20" x14ac:dyDescent="0.25">
      <c r="B14" s="38"/>
      <c r="C14" s="1"/>
      <c r="D14" s="1"/>
      <c r="E14" s="1"/>
      <c r="F14" s="1"/>
      <c r="G14" s="1"/>
      <c r="H14" s="1"/>
      <c r="I14" s="1"/>
      <c r="J14" s="1"/>
      <c r="K14" s="1"/>
      <c r="L14" s="1"/>
      <c r="M14" s="40"/>
      <c r="O14" s="113" t="s">
        <v>43</v>
      </c>
      <c r="P14" s="113"/>
      <c r="Q14" s="113"/>
      <c r="R14" s="113"/>
      <c r="S14" s="113"/>
      <c r="T14" s="113"/>
    </row>
    <row r="15" spans="2:20" ht="14" x14ac:dyDescent="0.3">
      <c r="B15" s="38"/>
      <c r="C15" s="68" t="s">
        <v>28</v>
      </c>
      <c r="D15" s="1"/>
      <c r="E15" s="1"/>
      <c r="F15" s="1"/>
      <c r="G15" s="1"/>
      <c r="H15" s="1"/>
      <c r="I15" s="1"/>
      <c r="J15" s="1"/>
      <c r="K15" s="1"/>
      <c r="L15" s="1"/>
      <c r="M15" s="40"/>
      <c r="O15" s="113"/>
      <c r="P15" s="113"/>
      <c r="Q15" s="113"/>
      <c r="R15" s="113"/>
      <c r="S15" s="113"/>
      <c r="T15" s="113"/>
    </row>
    <row r="16" spans="2:20" x14ac:dyDescent="0.25">
      <c r="B16" s="38"/>
      <c r="C16" s="54" t="s">
        <v>19</v>
      </c>
      <c r="D16" s="1"/>
      <c r="E16" s="1"/>
      <c r="F16" s="1"/>
      <c r="G16" s="1"/>
      <c r="I16" s="1"/>
      <c r="J16" s="1"/>
      <c r="K16" s="1"/>
      <c r="L16" s="48">
        <f>ROUND(SUM('Inputs &amp; Calculations'!$L$21,'Inputs &amp; Calculations'!$F$45)/'Inputs &amp; Calculations'!$V$45,2)</f>
        <v>2012.25</v>
      </c>
      <c r="M16" s="40"/>
      <c r="O16" s="113"/>
      <c r="P16" s="113"/>
      <c r="Q16" s="113"/>
      <c r="R16" s="113"/>
      <c r="S16" s="113"/>
      <c r="T16" s="113"/>
    </row>
    <row r="17" spans="2:20" x14ac:dyDescent="0.25">
      <c r="B17" s="38"/>
      <c r="C17" s="54" t="s">
        <v>20</v>
      </c>
      <c r="D17" s="1"/>
      <c r="E17" s="1"/>
      <c r="F17" s="1"/>
      <c r="G17" s="1"/>
      <c r="I17" s="1"/>
      <c r="J17" s="1"/>
      <c r="K17" s="1"/>
      <c r="L17" s="48">
        <f>ROUND(SUM('Inputs &amp; Calculations'!$H$45,-'Inputs &amp; Calculations'!$J$45)/'Inputs &amp; Calculations'!$V$45,2)</f>
        <v>4679.6400000000003</v>
      </c>
      <c r="M17" s="40"/>
      <c r="O17" s="113"/>
      <c r="P17" s="113"/>
      <c r="Q17" s="113"/>
      <c r="R17" s="113"/>
      <c r="S17" s="113"/>
      <c r="T17" s="113"/>
    </row>
    <row r="18" spans="2:20" x14ac:dyDescent="0.25">
      <c r="B18" s="38"/>
      <c r="C18" s="54" t="s">
        <v>21</v>
      </c>
      <c r="D18" s="1"/>
      <c r="E18" s="1"/>
      <c r="F18" s="1"/>
      <c r="G18" s="1"/>
      <c r="I18" s="1"/>
      <c r="J18" s="1"/>
      <c r="K18" s="1"/>
      <c r="L18" s="49">
        <f>SUM(L16:L17)</f>
        <v>6691.89</v>
      </c>
      <c r="M18" s="40"/>
      <c r="O18" s="113"/>
      <c r="P18" s="113"/>
      <c r="Q18" s="113"/>
      <c r="R18" s="113"/>
      <c r="S18" s="113"/>
      <c r="T18" s="113"/>
    </row>
    <row r="19" spans="2:20" x14ac:dyDescent="0.25">
      <c r="B19" s="38"/>
      <c r="C19" s="1"/>
      <c r="D19" s="1"/>
      <c r="E19" s="1"/>
      <c r="F19" s="1"/>
      <c r="G19" s="1"/>
      <c r="I19" s="1"/>
      <c r="J19" s="1"/>
      <c r="K19" s="1"/>
      <c r="L19" s="1"/>
      <c r="M19" s="40"/>
      <c r="O19" s="113"/>
      <c r="P19" s="113"/>
      <c r="Q19" s="113"/>
      <c r="R19" s="113"/>
      <c r="S19" s="113"/>
      <c r="T19" s="113"/>
    </row>
    <row r="20" spans="2:20" x14ac:dyDescent="0.25">
      <c r="B20" s="38"/>
      <c r="C20" s="1"/>
      <c r="D20" s="1"/>
      <c r="E20" s="1"/>
      <c r="F20" s="1"/>
      <c r="G20" s="1"/>
      <c r="I20" s="1"/>
      <c r="J20" s="1"/>
      <c r="K20" s="1"/>
      <c r="L20" s="1"/>
      <c r="M20" s="40"/>
    </row>
    <row r="21" spans="2:20" ht="14" x14ac:dyDescent="0.3">
      <c r="B21" s="38"/>
      <c r="C21" s="68" t="s">
        <v>81</v>
      </c>
      <c r="D21" s="1"/>
      <c r="E21" s="1"/>
      <c r="F21" s="1"/>
      <c r="G21" s="1"/>
      <c r="I21" s="1"/>
      <c r="J21" s="1"/>
      <c r="K21" s="1"/>
      <c r="L21" s="1"/>
      <c r="M21" s="40"/>
    </row>
    <row r="22" spans="2:20" x14ac:dyDescent="0.25">
      <c r="B22" s="38"/>
      <c r="C22" s="47"/>
      <c r="D22" s="1"/>
      <c r="E22" s="1"/>
      <c r="F22" s="1"/>
      <c r="G22" s="1"/>
      <c r="I22" s="1"/>
      <c r="J22" s="1"/>
      <c r="K22" s="1"/>
      <c r="L22" s="1"/>
      <c r="M22" s="40"/>
    </row>
    <row r="23" spans="2:20" x14ac:dyDescent="0.25">
      <c r="B23" s="38"/>
      <c r="C23" s="57" t="s">
        <v>37</v>
      </c>
      <c r="D23" s="1"/>
      <c r="E23" s="1"/>
      <c r="F23" s="1"/>
      <c r="G23" s="1"/>
      <c r="I23" s="1"/>
      <c r="J23" s="1"/>
      <c r="K23" s="1"/>
      <c r="L23" s="1"/>
      <c r="M23" s="40"/>
      <c r="O23" s="58" t="s">
        <v>94</v>
      </c>
    </row>
    <row r="24" spans="2:20" x14ac:dyDescent="0.25">
      <c r="B24" s="38"/>
      <c r="C24" s="57"/>
      <c r="D24" s="1"/>
      <c r="E24" s="1"/>
      <c r="F24" s="1"/>
      <c r="G24" s="1"/>
      <c r="I24" s="1"/>
      <c r="J24" s="1"/>
      <c r="K24" s="1"/>
      <c r="L24" s="1"/>
      <c r="M24" s="40"/>
    </row>
    <row r="25" spans="2:20" x14ac:dyDescent="0.25">
      <c r="B25" s="38"/>
      <c r="C25" s="54" t="s">
        <v>38</v>
      </c>
      <c r="D25" s="1"/>
      <c r="E25" s="1"/>
      <c r="F25" s="1"/>
      <c r="G25" s="1"/>
      <c r="I25" s="1"/>
      <c r="J25" s="1"/>
      <c r="K25" s="1"/>
      <c r="L25" s="41">
        <v>25</v>
      </c>
      <c r="M25" s="40"/>
      <c r="O25" t="str">
        <f>"Enter the term of the initial renewable interment right in "&amp;ADDRESS(ROW(L25),COLUMN(L25))&amp;".  The range of available terms is 25 years to 99 years (based on legislation at time of publication)."</f>
        <v>Enter the term of the initial renewable interment right in $L$25.  The range of available terms is 25 years to 99 years (based on legislation at time of publication).</v>
      </c>
    </row>
    <row r="26" spans="2:20" x14ac:dyDescent="0.25">
      <c r="B26" s="38"/>
      <c r="C26" s="57"/>
      <c r="D26" s="1"/>
      <c r="E26" s="1"/>
      <c r="F26" s="1"/>
      <c r="G26" s="1"/>
      <c r="I26" s="1"/>
      <c r="J26" s="1"/>
      <c r="K26" s="1"/>
      <c r="L26" s="1"/>
      <c r="M26" s="40"/>
    </row>
    <row r="27" spans="2:20" x14ac:dyDescent="0.25">
      <c r="B27" s="38"/>
      <c r="C27" s="54" t="str">
        <f>C16</f>
        <v>Land</v>
      </c>
      <c r="D27" s="1"/>
      <c r="E27" s="1"/>
      <c r="F27" s="1"/>
      <c r="G27" s="1"/>
      <c r="I27" s="1"/>
      <c r="J27" s="1"/>
      <c r="K27" s="1"/>
      <c r="L27" s="48">
        <f ca="1">ROUND(SUM('Inputs &amp; Calculations'!$L$21,'Inputs &amp; Calculations'!$F45)*MAX('Inputs &amp; Calculations'!Y155:Y1254)/'Inputs &amp; Calculations'!L24/'Inputs &amp; Calculations'!Z45,2)</f>
        <v>602.76</v>
      </c>
      <c r="M27" s="40"/>
    </row>
    <row r="28" spans="2:20" x14ac:dyDescent="0.25">
      <c r="B28" s="38"/>
      <c r="C28" s="54" t="s">
        <v>65</v>
      </c>
      <c r="D28" s="1"/>
      <c r="E28" s="1"/>
      <c r="F28" s="1"/>
      <c r="G28" s="1"/>
      <c r="I28" s="1"/>
      <c r="J28" s="1"/>
      <c r="K28" s="1"/>
      <c r="L28" s="48">
        <f ca="1">ROUND(SUM('Inputs &amp; Calculations'!AA45,-'Inputs &amp; Calculations'!J45*MAX('Inputs &amp; Calculations'!Y155:Y1254)/'Inputs &amp; Calculations'!L24)/'Inputs &amp; Calculations'!Z45,2)</f>
        <v>2693.3</v>
      </c>
      <c r="M28" s="40"/>
    </row>
    <row r="29" spans="2:20" x14ac:dyDescent="0.25">
      <c r="B29" s="38"/>
      <c r="C29" s="54" t="s">
        <v>89</v>
      </c>
      <c r="D29" s="1"/>
      <c r="E29" s="1"/>
      <c r="F29" s="1"/>
      <c r="G29" s="1"/>
      <c r="I29" s="1"/>
      <c r="J29" s="1"/>
      <c r="K29" s="1"/>
      <c r="L29" s="49">
        <f ca="1">SUM(L27:L28)</f>
        <v>3296.0600000000004</v>
      </c>
      <c r="M29" s="40"/>
    </row>
    <row r="30" spans="2:20" x14ac:dyDescent="0.25">
      <c r="B30" s="38"/>
      <c r="C30" s="54"/>
      <c r="D30" s="1"/>
      <c r="E30" s="1"/>
      <c r="F30" s="1"/>
      <c r="G30" s="1"/>
      <c r="I30" s="1"/>
      <c r="J30" s="1"/>
      <c r="K30" s="1"/>
      <c r="M30" s="40"/>
    </row>
    <row r="31" spans="2:20" x14ac:dyDescent="0.25">
      <c r="B31" s="38"/>
      <c r="C31" s="54" t="s">
        <v>90</v>
      </c>
      <c r="D31" s="1"/>
      <c r="E31" s="1"/>
      <c r="F31" s="1"/>
      <c r="G31" s="1"/>
      <c r="I31" s="1"/>
      <c r="J31" s="1"/>
      <c r="K31" s="1"/>
      <c r="L31" s="48">
        <f>'Inputs &amp; Calculations'!L37</f>
        <v>506.13</v>
      </c>
      <c r="M31" s="40"/>
      <c r="O31" t="str">
        <f ca="1">"The value in "&amp;ADDRESS(ROW($L$31),COLUMN($L$31))&amp;" relates to all end-of-tenure costs entered from "&amp;ADDRESS(ROW('Inputs &amp; Calculations'!$L$32),COLUMN('Inputs &amp; Calculations'!$L$32))&amp;" to "&amp;ADDRESS(ROW('Inputs &amp; Calculations'!$L$35),COLUMN('Inputs &amp; Calculations'!$L$35))&amp;"on the "&amp;MID(CELL("filename",'Inputs &amp; Calculations'!$A$1),FIND("]",CELL("filename",'Inputs &amp; Calculations'!$A$1))+1,255)&amp;" worksheet."</f>
        <v>The value in $L$31 relates to all end-of-tenure costs entered from $L$32 to $L$35on the Inputs &amp; Calculations worksheet.</v>
      </c>
    </row>
    <row r="32" spans="2:20" x14ac:dyDescent="0.25">
      <c r="B32" s="38"/>
      <c r="C32" s="54"/>
      <c r="D32" s="1"/>
      <c r="E32" s="1"/>
      <c r="F32" s="1"/>
      <c r="G32" s="1"/>
      <c r="I32" s="1"/>
      <c r="J32" s="1"/>
      <c r="K32" s="1"/>
      <c r="M32" s="40"/>
    </row>
    <row r="33" spans="2:15" x14ac:dyDescent="0.25">
      <c r="B33" s="38"/>
      <c r="C33" s="54" t="s">
        <v>91</v>
      </c>
      <c r="D33" s="1"/>
      <c r="E33" s="1"/>
      <c r="F33" s="1"/>
      <c r="G33" s="1"/>
      <c r="I33" s="1"/>
      <c r="J33" s="1"/>
      <c r="K33" s="1"/>
      <c r="L33" s="46">
        <f ca="1">SUM(L29,L31)</f>
        <v>3802.1900000000005</v>
      </c>
      <c r="M33" s="40"/>
    </row>
    <row r="34" spans="2:15" x14ac:dyDescent="0.25">
      <c r="B34" s="38"/>
      <c r="C34" s="54"/>
      <c r="D34" s="1"/>
      <c r="E34" s="1"/>
      <c r="F34" s="1"/>
      <c r="G34" s="1"/>
      <c r="I34" s="1"/>
      <c r="J34" s="1"/>
      <c r="K34" s="1"/>
      <c r="M34" s="40"/>
    </row>
    <row r="35" spans="2:15" x14ac:dyDescent="0.25">
      <c r="B35" s="38"/>
      <c r="C35" s="57" t="str">
        <f>"Renewable interment right prices (second and subsequent renewals)("&amp;'Interment Right Prices'!$L$37&amp;" year tenure)"</f>
        <v>Renewable interment right prices (second and subsequent renewals)(25 year tenure)</v>
      </c>
      <c r="D35" s="1"/>
      <c r="E35" s="1"/>
      <c r="F35" s="1"/>
      <c r="G35" s="1"/>
      <c r="I35" s="1"/>
      <c r="J35" s="1"/>
      <c r="K35" s="1"/>
      <c r="L35" s="1"/>
      <c r="M35" s="40"/>
      <c r="O35" s="58" t="s">
        <v>95</v>
      </c>
    </row>
    <row r="36" spans="2:15" x14ac:dyDescent="0.25">
      <c r="B36" s="38"/>
      <c r="C36" s="57"/>
      <c r="D36" s="1"/>
      <c r="E36" s="1"/>
      <c r="F36" s="1"/>
      <c r="G36" s="1"/>
      <c r="I36" s="1"/>
      <c r="J36" s="1"/>
      <c r="K36" s="1"/>
      <c r="L36" s="1"/>
      <c r="M36" s="40"/>
    </row>
    <row r="37" spans="2:15" x14ac:dyDescent="0.25">
      <c r="B37" s="38"/>
      <c r="C37" s="61" t="s">
        <v>42</v>
      </c>
      <c r="D37" s="1"/>
      <c r="E37" s="1"/>
      <c r="F37" s="1"/>
      <c r="G37" s="1"/>
      <c r="I37" s="1"/>
      <c r="J37" s="1"/>
      <c r="K37" s="1"/>
      <c r="L37" s="41">
        <v>25</v>
      </c>
      <c r="M37" s="40"/>
      <c r="O37" t="str">
        <f>"Enter the term of the second or subsequent renewable interment right in "&amp;ADDRESS(ROW(L37),COLUMN(L37))&amp;".  The range of available terms is 5 years to 74 years (based on legislation at time of publication)."</f>
        <v>Enter the term of the second or subsequent renewable interment right in $L$37.  The range of available terms is 5 years to 74 years (based on legislation at time of publication).</v>
      </c>
    </row>
    <row r="38" spans="2:15" x14ac:dyDescent="0.25">
      <c r="B38" s="38"/>
      <c r="C38" s="57"/>
      <c r="D38" s="1"/>
      <c r="E38" s="1"/>
      <c r="F38" s="1"/>
      <c r="G38" s="1"/>
      <c r="I38" s="1"/>
      <c r="J38" s="1"/>
      <c r="K38" s="1"/>
      <c r="L38" s="1"/>
      <c r="M38" s="40"/>
      <c r="O38" t="s">
        <v>88</v>
      </c>
    </row>
    <row r="39" spans="2:15" x14ac:dyDescent="0.25">
      <c r="B39" s="38"/>
      <c r="C39" s="54" t="str">
        <f>C27</f>
        <v>Land</v>
      </c>
      <c r="D39" s="1"/>
      <c r="E39" s="1"/>
      <c r="F39" s="1"/>
      <c r="G39" s="1"/>
      <c r="I39" s="1"/>
      <c r="J39" s="1"/>
      <c r="K39" s="1"/>
      <c r="L39" s="48">
        <f>PV(DiscountRate,$L$37,PMT(DiscountRate,'Inputs &amp; Calculations'!$C$1254,$L$16,,1),,1)</f>
        <v>1309.8666219679351</v>
      </c>
      <c r="M39" s="40"/>
      <c r="O39" t="s">
        <v>66</v>
      </c>
    </row>
    <row r="40" spans="2:15" x14ac:dyDescent="0.25">
      <c r="B40" s="38"/>
      <c r="C40" s="54" t="str">
        <f>C28</f>
        <v>Maintenance for interment term</v>
      </c>
      <c r="D40" s="1"/>
      <c r="E40" s="1"/>
      <c r="F40" s="1"/>
      <c r="G40" s="1"/>
      <c r="I40" s="1"/>
      <c r="J40" s="1"/>
      <c r="K40" s="1"/>
      <c r="L40" s="48">
        <f>PV(DiscountRate,$L$37,PMT(DiscountRate,'Inputs &amp; Calculations'!$C$1254,$L$17,,1),,1)</f>
        <v>3046.1941800601453</v>
      </c>
      <c r="M40" s="40"/>
    </row>
    <row r="41" spans="2:15" x14ac:dyDescent="0.25">
      <c r="B41" s="38"/>
      <c r="C41" s="54" t="s">
        <v>89</v>
      </c>
      <c r="D41" s="1"/>
      <c r="E41" s="1"/>
      <c r="F41" s="1"/>
      <c r="G41" s="1"/>
      <c r="I41" s="1"/>
      <c r="J41" s="1"/>
      <c r="K41" s="1"/>
      <c r="L41" s="49">
        <f>SUM(L39:L40)</f>
        <v>4356.0608020280806</v>
      </c>
      <c r="M41" s="40"/>
    </row>
    <row r="42" spans="2:15" x14ac:dyDescent="0.25">
      <c r="B42" s="38"/>
      <c r="C42" s="54"/>
      <c r="D42" s="1"/>
      <c r="E42" s="1"/>
      <c r="F42" s="1"/>
      <c r="G42" s="1"/>
      <c r="I42" s="1"/>
      <c r="J42" s="1"/>
      <c r="K42" s="1"/>
      <c r="M42" s="40"/>
    </row>
    <row r="43" spans="2:15" x14ac:dyDescent="0.25">
      <c r="B43" s="38"/>
      <c r="C43" s="54" t="s">
        <v>92</v>
      </c>
      <c r="D43" s="1"/>
      <c r="E43" s="1"/>
      <c r="F43" s="1"/>
      <c r="G43" s="1"/>
      <c r="I43" s="1"/>
      <c r="J43" s="1"/>
      <c r="K43" s="1"/>
      <c r="L43" s="48">
        <f>ROUND('Inputs &amp; Calculations'!L35/(1+DiscountRate)^(L37),2)</f>
        <v>174.53</v>
      </c>
      <c r="M43" s="40"/>
      <c r="O43" t="str">
        <f ca="1">"The value in "&amp;ADDRESS(ROW($L$43),COLUMN($L$43))&amp;" relates to only the administrative costs entered in "&amp;ADDRESS(ROW('Inputs &amp; Calculations'!$L$35),COLUMN('Inputs &amp; Calculations'!$L$35))&amp;" on the "&amp;MID(CELL("filename",'Inputs &amp; Calculations'!$A$1),FIND("]",CELL("filename",'Inputs &amp; Calculations'!$A$1))+1,255)&amp;" worksheet."</f>
        <v>The value in $L$43 relates to only the administrative costs entered in $L$35 on the Inputs &amp; Calculations worksheet.</v>
      </c>
    </row>
    <row r="44" spans="2:15" x14ac:dyDescent="0.25">
      <c r="B44" s="38"/>
      <c r="C44" s="54"/>
      <c r="D44" s="1"/>
      <c r="E44" s="1"/>
      <c r="F44" s="1"/>
      <c r="G44" s="1"/>
      <c r="I44" s="1"/>
      <c r="J44" s="1"/>
      <c r="K44" s="1"/>
      <c r="M44" s="40"/>
    </row>
    <row r="45" spans="2:15" x14ac:dyDescent="0.25">
      <c r="B45" s="38"/>
      <c r="C45" s="54" t="s">
        <v>91</v>
      </c>
      <c r="D45" s="1"/>
      <c r="E45" s="1"/>
      <c r="F45" s="1"/>
      <c r="G45" s="1"/>
      <c r="I45" s="1"/>
      <c r="J45" s="1"/>
      <c r="K45" s="1"/>
      <c r="L45" s="49">
        <f>SUM(L41,L43)</f>
        <v>4530.5908020280804</v>
      </c>
      <c r="M45" s="40"/>
    </row>
    <row r="46" spans="2:15" x14ac:dyDescent="0.25">
      <c r="B46" s="43"/>
      <c r="C46" s="44"/>
      <c r="D46" s="44"/>
      <c r="E46" s="44"/>
      <c r="F46" s="44"/>
      <c r="G46" s="44"/>
      <c r="H46" s="44"/>
      <c r="I46" s="44"/>
      <c r="J46" s="44"/>
      <c r="K46" s="44"/>
      <c r="L46" s="44"/>
      <c r="M46" s="45"/>
    </row>
  </sheetData>
  <mergeCells count="1">
    <mergeCell ref="O14:T19"/>
  </mergeCells>
  <dataValidations count="2">
    <dataValidation type="whole" allowBlank="1" showInputMessage="1" showErrorMessage="1" sqref="L25">
      <formula1>25</formula1>
      <formula2>99</formula2>
    </dataValidation>
    <dataValidation type="whole" allowBlank="1" showInputMessage="1" showErrorMessage="1" sqref="L37">
      <formula1>5</formula1>
      <formula2>74</formula2>
    </dataValidation>
  </dataValidations>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C1255"/>
  <sheetViews>
    <sheetView showGridLines="0" workbookViewId="0"/>
  </sheetViews>
  <sheetFormatPr defaultRowHeight="11.5" x14ac:dyDescent="0.25"/>
  <cols>
    <col min="1" max="2" width="2.69921875" customWidth="1"/>
    <col min="3" max="3" width="11.69921875" customWidth="1"/>
    <col min="4" max="5" width="2.69921875" customWidth="1"/>
    <col min="6" max="6" width="12.69921875" customWidth="1"/>
    <col min="7" max="7" width="2.69921875" customWidth="1"/>
    <col min="8" max="8" width="12.69921875" customWidth="1"/>
    <col min="9" max="9" width="2.69921875" customWidth="1"/>
    <col min="10" max="10" width="12.69921875" customWidth="1"/>
    <col min="11" max="11" width="2.69921875" customWidth="1"/>
    <col min="12" max="12" width="12.69921875" customWidth="1"/>
    <col min="13" max="13" width="2.69921875" customWidth="1"/>
    <col min="14" max="14" width="12.69921875" customWidth="1"/>
    <col min="15" max="15" width="2.69921875" customWidth="1"/>
    <col min="16" max="16" width="12.69921875" customWidth="1"/>
    <col min="17" max="19" width="2.69921875" customWidth="1"/>
    <col min="20" max="22" width="12.69921875" customWidth="1"/>
    <col min="23" max="23" width="2.69921875" customWidth="1"/>
    <col min="24" max="27" width="12.69921875" customWidth="1"/>
    <col min="28" max="29" width="2.69921875" customWidth="1"/>
    <col min="30" max="32" width="9" customWidth="1"/>
  </cols>
  <sheetData>
    <row r="3" spans="2:29" ht="25" x14ac:dyDescent="0.5">
      <c r="C3" s="34" t="s">
        <v>67</v>
      </c>
      <c r="D3" s="34"/>
      <c r="T3" s="1"/>
    </row>
    <row r="6" spans="2:29" x14ac:dyDescent="0.25">
      <c r="C6" s="58" t="s">
        <v>96</v>
      </c>
    </row>
    <row r="7" spans="2:29" ht="6" customHeight="1" x14ac:dyDescent="0.25"/>
    <row r="8" spans="2:29" x14ac:dyDescent="0.25">
      <c r="C8" s="70" t="s">
        <v>97</v>
      </c>
    </row>
    <row r="9" spans="2:29" x14ac:dyDescent="0.25">
      <c r="C9" s="70" t="s">
        <v>93</v>
      </c>
    </row>
    <row r="10" spans="2:29" x14ac:dyDescent="0.25">
      <c r="C10" s="77"/>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row>
    <row r="11" spans="2:29" ht="22.75" customHeight="1" x14ac:dyDescent="0.25">
      <c r="C11" s="129" t="s">
        <v>82</v>
      </c>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78"/>
      <c r="AC11" s="78"/>
    </row>
    <row r="12" spans="2:29" x14ac:dyDescent="0.25">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row>
    <row r="13" spans="2:29" x14ac:dyDescent="0.25">
      <c r="B13" s="1"/>
      <c r="C13" s="53"/>
      <c r="D13" s="53"/>
      <c r="E13" s="53"/>
      <c r="F13" s="53"/>
      <c r="G13" s="53"/>
      <c r="H13" s="53"/>
      <c r="I13" s="53"/>
      <c r="J13" s="53"/>
      <c r="K13" s="53"/>
      <c r="L13" s="53"/>
      <c r="M13" s="53"/>
      <c r="N13" s="53"/>
      <c r="O13" s="53"/>
      <c r="P13" s="53"/>
      <c r="Q13" s="53"/>
      <c r="R13" s="53"/>
      <c r="S13" s="53"/>
      <c r="T13" s="78"/>
      <c r="U13" s="78"/>
      <c r="V13" s="78"/>
      <c r="W13" s="78"/>
      <c r="X13" s="78"/>
      <c r="Y13" s="78"/>
      <c r="Z13" s="53"/>
      <c r="AA13" s="53"/>
      <c r="AB13" s="53"/>
      <c r="AC13" s="53"/>
    </row>
    <row r="14" spans="2:29" ht="15.5" x14ac:dyDescent="0.35">
      <c r="C14" s="79" t="s">
        <v>24</v>
      </c>
      <c r="D14" s="79"/>
      <c r="E14" s="78"/>
      <c r="F14" s="78"/>
      <c r="G14" s="78"/>
      <c r="H14" s="78"/>
      <c r="I14" s="78"/>
      <c r="J14" s="78"/>
      <c r="K14" s="78"/>
      <c r="L14" s="78"/>
      <c r="M14" s="78"/>
      <c r="N14" s="78"/>
      <c r="O14" s="78"/>
      <c r="P14" s="53"/>
      <c r="Q14" s="53"/>
      <c r="R14" s="53"/>
      <c r="S14" s="53"/>
      <c r="T14" s="78"/>
      <c r="U14" s="78"/>
      <c r="V14" s="78"/>
      <c r="W14" s="78"/>
      <c r="X14" s="78"/>
      <c r="Y14" s="78"/>
      <c r="Z14" s="78"/>
      <c r="AA14" s="78"/>
      <c r="AB14" s="78"/>
      <c r="AC14" s="78"/>
    </row>
    <row r="15" spans="2:29" x14ac:dyDescent="0.25">
      <c r="B15" s="35"/>
      <c r="C15" s="80"/>
      <c r="D15" s="80"/>
      <c r="E15" s="80"/>
      <c r="F15" s="80"/>
      <c r="G15" s="80"/>
      <c r="H15" s="80"/>
      <c r="I15" s="80"/>
      <c r="J15" s="80"/>
      <c r="K15" s="80"/>
      <c r="L15" s="80"/>
      <c r="M15" s="81"/>
      <c r="N15" s="53"/>
      <c r="O15" s="53"/>
      <c r="P15" s="78"/>
      <c r="Q15" s="78"/>
      <c r="R15" s="78"/>
      <c r="S15" s="78"/>
      <c r="T15" s="78"/>
      <c r="U15" s="78"/>
      <c r="V15" s="78"/>
      <c r="W15" s="78"/>
      <c r="X15" s="78"/>
      <c r="Y15" s="78"/>
      <c r="Z15" s="78"/>
      <c r="AA15" s="78"/>
      <c r="AB15" s="78"/>
      <c r="AC15" s="78"/>
    </row>
    <row r="16" spans="2:29" x14ac:dyDescent="0.25">
      <c r="B16" s="38"/>
      <c r="C16" s="1" t="s">
        <v>46</v>
      </c>
      <c r="D16" s="1"/>
      <c r="E16" s="1"/>
      <c r="F16" s="1"/>
      <c r="G16" s="1"/>
      <c r="I16" s="1"/>
      <c r="J16" s="1"/>
      <c r="K16" s="1"/>
      <c r="L16" s="105">
        <v>6.9000000000000006E-2</v>
      </c>
      <c r="M16" s="40"/>
      <c r="N16" s="82" t="str">
        <f>ADDRESS(ROW($L$16),COLUMN($L$16))&amp;" is IPART's estimate of an appropriate discount rate for interment rights."</f>
        <v>$L$16 is IPART's estimate of an appropriate discount rate for interment rights.</v>
      </c>
      <c r="O16" s="53"/>
      <c r="P16" s="78"/>
      <c r="Q16" s="78"/>
      <c r="R16" s="78"/>
      <c r="S16" s="78"/>
      <c r="T16" s="78"/>
      <c r="U16" s="78"/>
      <c r="V16" s="78"/>
      <c r="W16" s="78"/>
      <c r="X16" s="78"/>
      <c r="Y16" s="78"/>
      <c r="Z16" s="78"/>
      <c r="AA16" s="78"/>
      <c r="AB16" s="78"/>
      <c r="AC16" s="78"/>
    </row>
    <row r="17" spans="2:29" x14ac:dyDescent="0.25">
      <c r="B17" s="38"/>
      <c r="C17" s="1" t="s">
        <v>47</v>
      </c>
      <c r="D17" s="1"/>
      <c r="E17" s="1"/>
      <c r="F17" s="1"/>
      <c r="G17" s="1"/>
      <c r="I17" s="1"/>
      <c r="J17" s="1"/>
      <c r="K17" s="1"/>
      <c r="L17" s="69"/>
      <c r="M17" s="40"/>
      <c r="N17" s="82" t="str">
        <f>ADDRESS(ROW($L$17),COLUMN($L$17))&amp;" provides the pricing tool user an opportunity to enter an alternative nominal discount (ie, a discount rate which includes an inflationary component)."</f>
        <v>$L$17 provides the pricing tool user an opportunity to enter an alternative nominal discount (ie, a discount rate which includes an inflationary component).</v>
      </c>
      <c r="O17" s="53"/>
      <c r="P17" s="78"/>
      <c r="Q17" s="78"/>
      <c r="R17" s="78"/>
      <c r="S17" s="78"/>
      <c r="T17" s="78"/>
      <c r="U17" s="78"/>
      <c r="V17" s="78"/>
      <c r="W17" s="78"/>
      <c r="X17" s="78"/>
      <c r="Y17" s="78"/>
      <c r="Z17" s="78"/>
      <c r="AA17" s="78"/>
      <c r="AB17" s="83"/>
      <c r="AC17" s="78"/>
    </row>
    <row r="18" spans="2:29" x14ac:dyDescent="0.25">
      <c r="B18" s="38"/>
      <c r="C18" s="53" t="s">
        <v>45</v>
      </c>
      <c r="D18" s="1"/>
      <c r="E18" s="1"/>
      <c r="F18" s="1"/>
      <c r="G18" s="1"/>
      <c r="I18" s="1"/>
      <c r="J18" s="1"/>
      <c r="K18" s="1"/>
      <c r="L18" s="106">
        <v>2.5000000000000001E-2</v>
      </c>
      <c r="M18" s="40"/>
      <c r="N18" s="82" t="str">
        <f>"The inflation forecast presented in "&amp;ADDRESS(ROW($L$18),COLUMN($L$18))&amp;" is the mid point of the RBA target band for inflation."</f>
        <v>The inflation forecast presented in $L$18 is the mid point of the RBA target band for inflation.</v>
      </c>
      <c r="O18" s="53"/>
      <c r="P18" s="78"/>
      <c r="Q18" s="78"/>
      <c r="R18" s="78"/>
      <c r="S18" s="78"/>
      <c r="T18" s="78"/>
      <c r="U18" s="78"/>
      <c r="V18" s="78"/>
      <c r="W18" s="78"/>
      <c r="X18" s="78"/>
      <c r="Y18" s="78"/>
      <c r="Z18" s="78"/>
      <c r="AA18" s="78"/>
      <c r="AB18" s="83"/>
      <c r="AC18" s="78"/>
    </row>
    <row r="19" spans="2:29" x14ac:dyDescent="0.25">
      <c r="B19" s="38"/>
      <c r="C19" s="53" t="s">
        <v>44</v>
      </c>
      <c r="D19" s="1"/>
      <c r="E19" s="1"/>
      <c r="F19" s="1"/>
      <c r="G19" s="1"/>
      <c r="I19" s="1"/>
      <c r="J19" s="1"/>
      <c r="K19" s="1"/>
      <c r="L19" s="88">
        <f>ROUND(IF(L17="",(1+L16)/(1+L18)-1,(1+L17)/(1+L18)-1),3)</f>
        <v>4.2999999999999997E-2</v>
      </c>
      <c r="M19" s="40"/>
      <c r="N19" s="82"/>
      <c r="O19" s="53"/>
      <c r="P19" s="78"/>
      <c r="Q19" s="78"/>
      <c r="R19" s="78"/>
      <c r="S19" s="78"/>
      <c r="T19" s="78"/>
      <c r="U19" s="78"/>
      <c r="V19" s="78"/>
      <c r="W19" s="78"/>
      <c r="X19" s="78"/>
      <c r="Y19" s="78"/>
      <c r="Z19" s="78"/>
      <c r="AA19" s="78"/>
      <c r="AB19" s="83"/>
      <c r="AC19" s="78"/>
    </row>
    <row r="20" spans="2:29" x14ac:dyDescent="0.25">
      <c r="B20" s="38"/>
      <c r="C20" s="1"/>
      <c r="D20" s="1"/>
      <c r="E20" s="1"/>
      <c r="F20" s="1"/>
      <c r="G20" s="1"/>
      <c r="I20" s="1"/>
      <c r="J20" s="1"/>
      <c r="K20" s="1"/>
      <c r="L20" s="1"/>
      <c r="M20" s="40"/>
      <c r="N20" s="82"/>
      <c r="O20" s="53"/>
      <c r="P20" s="78"/>
      <c r="Q20" s="78"/>
      <c r="R20" s="78"/>
      <c r="S20" s="78"/>
      <c r="T20" s="78"/>
      <c r="U20" s="78"/>
      <c r="V20" s="78"/>
      <c r="W20" s="78"/>
      <c r="X20" s="78"/>
      <c r="Y20" s="78"/>
      <c r="Z20" s="78"/>
      <c r="AA20" s="78"/>
      <c r="AB20" s="78"/>
      <c r="AC20" s="78"/>
    </row>
    <row r="21" spans="2:29" x14ac:dyDescent="0.25">
      <c r="B21" s="38"/>
      <c r="C21" s="1" t="s">
        <v>56</v>
      </c>
      <c r="D21" s="1"/>
      <c r="E21" s="1"/>
      <c r="F21" s="1"/>
      <c r="G21" s="1"/>
      <c r="I21" s="1"/>
      <c r="J21" s="1"/>
      <c r="K21" s="1"/>
      <c r="L21" s="41">
        <v>30000000</v>
      </c>
      <c r="M21" s="40"/>
      <c r="N21" s="82" t="str">
        <f>"The value entered in "&amp;ADDRESS(ROW($L$21),COLUMN($L$21))&amp;" needs to be presented on the same $ basis (eg, $2019-20) as the maintenance costs entered for year 1 of the analysis at "&amp;ADDRESS(ROW($H$155),COLUMN($H$155))&amp;"."</f>
        <v>The value entered in $L$21 needs to be presented on the same $ basis (eg, $2019-20) as the maintenance costs entered for year 1 of the analysis at $H$155.</v>
      </c>
      <c r="O21" s="53"/>
      <c r="P21" s="78"/>
      <c r="Q21" s="78"/>
      <c r="R21" s="78"/>
      <c r="S21" s="78"/>
      <c r="T21" s="78"/>
      <c r="U21" s="78"/>
      <c r="V21" s="78"/>
      <c r="W21" s="78"/>
      <c r="X21" s="78"/>
      <c r="Y21" s="78"/>
      <c r="Z21" s="78"/>
      <c r="AA21" s="78"/>
      <c r="AB21" s="78"/>
      <c r="AC21" s="78"/>
    </row>
    <row r="22" spans="2:29" x14ac:dyDescent="0.25">
      <c r="B22" s="38"/>
      <c r="C22" s="1" t="s">
        <v>15</v>
      </c>
      <c r="D22" s="1"/>
      <c r="E22" s="1"/>
      <c r="F22" s="1"/>
      <c r="G22" s="1"/>
      <c r="I22" s="1"/>
      <c r="J22" s="1"/>
      <c r="K22" s="1"/>
      <c r="L22" s="56">
        <v>65</v>
      </c>
      <c r="M22" s="40"/>
      <c r="N22" s="82" t="str">
        <f>"Enter an estimate of the number of hectares for the site which will be suitable for interment purposes into "&amp;ADDRESS(ROW($L$22),COLUMN($L$22))&amp;"."</f>
        <v>Enter an estimate of the number of hectares for the site which will be suitable for interment purposes into $L$22.</v>
      </c>
      <c r="O22" s="78"/>
      <c r="P22" s="78"/>
      <c r="Q22" s="78"/>
      <c r="R22" s="78"/>
      <c r="S22" s="78"/>
      <c r="T22" s="78"/>
      <c r="U22" s="78"/>
      <c r="V22" s="78"/>
      <c r="W22" s="78"/>
      <c r="X22" s="78"/>
      <c r="Y22" s="78"/>
      <c r="Z22" s="78"/>
      <c r="AA22" s="78"/>
      <c r="AB22" s="78"/>
      <c r="AC22" s="78"/>
    </row>
    <row r="23" spans="2:29" x14ac:dyDescent="0.25">
      <c r="B23" s="38"/>
      <c r="C23" s="1" t="s">
        <v>14</v>
      </c>
      <c r="D23" s="1"/>
      <c r="E23" s="1"/>
      <c r="F23" s="1"/>
      <c r="G23" s="1"/>
      <c r="I23" s="1"/>
      <c r="J23" s="1"/>
      <c r="K23" s="1"/>
      <c r="L23" s="41">
        <v>2000</v>
      </c>
      <c r="M23" s="40"/>
      <c r="N23" s="82" t="str">
        <f>"The value entered in "&amp;ADDRESS(ROW($L$23),COLUMN($L$23))&amp;" should be the average number of basic adult lawn cemetery interments per hectare for the area identified in "&amp;ADDRESS(ROW($L$22),COLUMN($L$22))&amp;"."</f>
        <v>The value entered in $L$23 should be the average number of basic adult lawn cemetery interments per hectare for the area identified in $L$22.</v>
      </c>
      <c r="O23" s="53"/>
      <c r="P23" s="78"/>
      <c r="Q23" s="78"/>
      <c r="R23" s="78"/>
      <c r="S23" s="78"/>
      <c r="T23" s="78"/>
      <c r="U23" s="78"/>
      <c r="V23" s="78"/>
      <c r="W23" s="78"/>
      <c r="X23" s="78"/>
      <c r="Y23" s="78"/>
      <c r="Z23" s="78"/>
      <c r="AA23" s="78"/>
      <c r="AB23" s="78"/>
      <c r="AC23" s="78"/>
    </row>
    <row r="24" spans="2:29" x14ac:dyDescent="0.25">
      <c r="B24" s="38"/>
      <c r="C24" s="1" t="s">
        <v>18</v>
      </c>
      <c r="D24" s="1"/>
      <c r="E24" s="1"/>
      <c r="F24" s="1"/>
      <c r="G24" s="1"/>
      <c r="I24" s="1"/>
      <c r="J24" s="1"/>
      <c r="K24" s="1"/>
      <c r="L24" s="89">
        <f>L23*L22</f>
        <v>130000</v>
      </c>
      <c r="M24" s="40"/>
      <c r="N24" s="82" t="str">
        <f>ADDRESS(ROW($L$24),COLUMN($L$24))&amp;" indicates the total number of basic adult lawn cemetery interments that can be undertaken."</f>
        <v>$L$24 indicates the total number of basic adult lawn cemetery interments that can be undertaken.</v>
      </c>
      <c r="O24" s="53"/>
      <c r="P24" s="78"/>
      <c r="Q24" s="78"/>
      <c r="R24" s="78"/>
      <c r="S24" s="78"/>
      <c r="T24" s="78"/>
      <c r="U24" s="78"/>
      <c r="V24" s="78"/>
      <c r="W24" s="78"/>
      <c r="X24" s="78"/>
      <c r="Y24" s="78"/>
      <c r="Z24" s="78"/>
      <c r="AA24" s="78"/>
      <c r="AB24" s="78"/>
      <c r="AC24" s="78"/>
    </row>
    <row r="25" spans="2:29" x14ac:dyDescent="0.25">
      <c r="B25" s="38"/>
      <c r="C25" s="1"/>
      <c r="D25" s="1"/>
      <c r="E25" s="1"/>
      <c r="F25" s="1"/>
      <c r="G25" s="1"/>
      <c r="I25" s="1"/>
      <c r="J25" s="1"/>
      <c r="K25" s="1"/>
      <c r="L25" s="42"/>
      <c r="M25" s="40"/>
      <c r="N25" s="82"/>
      <c r="O25" s="53"/>
      <c r="P25" s="78"/>
      <c r="Q25" s="78"/>
      <c r="R25" s="78"/>
      <c r="S25" s="78"/>
      <c r="T25" s="78"/>
      <c r="U25" s="78"/>
      <c r="V25" s="78"/>
      <c r="W25" s="78"/>
      <c r="X25" s="78"/>
      <c r="Y25" s="78"/>
      <c r="Z25" s="78"/>
      <c r="AA25" s="78"/>
      <c r="AB25" s="78"/>
      <c r="AC25" s="78"/>
    </row>
    <row r="26" spans="2:29" x14ac:dyDescent="0.25">
      <c r="B26" s="38"/>
      <c r="C26" s="1" t="s">
        <v>17</v>
      </c>
      <c r="D26" s="1"/>
      <c r="E26" s="1"/>
      <c r="F26" s="1"/>
      <c r="G26" s="1"/>
      <c r="I26" s="1"/>
      <c r="J26" s="1"/>
      <c r="K26" s="1"/>
      <c r="L26" s="90">
        <v>500</v>
      </c>
      <c r="M26" s="40"/>
      <c r="N26" s="82" t="str">
        <f>"Enter the number of interments expected to be undertaken in the first year of the cemetery's operation into "&amp;ADDRESS(ROW($L$26),COLUMN($L$26))&amp;"."</f>
        <v>Enter the number of interments expected to be undertaken in the first year of the cemetery's operation into $L$26.</v>
      </c>
      <c r="O26" s="53"/>
      <c r="P26" s="78"/>
      <c r="Q26" s="78"/>
      <c r="R26" s="78"/>
      <c r="S26" s="78"/>
      <c r="T26" s="78"/>
      <c r="U26" s="78"/>
      <c r="V26" s="78"/>
      <c r="W26" s="78"/>
      <c r="X26" s="78"/>
      <c r="Y26" s="78"/>
      <c r="Z26" s="78"/>
      <c r="AA26" s="78"/>
      <c r="AB26" s="78"/>
      <c r="AC26" s="78"/>
    </row>
    <row r="27" spans="2:29" x14ac:dyDescent="0.25">
      <c r="B27" s="38"/>
      <c r="C27" s="1" t="s">
        <v>16</v>
      </c>
      <c r="D27" s="1"/>
      <c r="E27" s="1"/>
      <c r="F27" s="1"/>
      <c r="G27" s="1"/>
      <c r="I27" s="1"/>
      <c r="J27" s="1"/>
      <c r="K27" s="1"/>
      <c r="L27" s="91">
        <v>0.01</v>
      </c>
      <c r="M27" s="40"/>
      <c r="N27" s="82" t="str">
        <f>"The value entered at "&amp;ADDRESS(ROW($L$26),COLUMN($L$26))&amp;" will grow at the rate entered at "&amp;ADDRESS(ROW($L$27),COLUMN($L$27))&amp;".  The growth rate entered can be positive or negative, and may reflect expectations of future cremation preferences."</f>
        <v>The value entered at $L$26 will grow at the rate entered at $L$27.  The growth rate entered can be positive or negative, and may reflect expectations of future cremation preferences.</v>
      </c>
      <c r="O27" s="53"/>
      <c r="P27" s="78"/>
      <c r="Q27" s="78"/>
      <c r="R27" s="78"/>
      <c r="S27" s="78"/>
      <c r="T27" s="78"/>
      <c r="U27" s="78"/>
      <c r="V27" s="78"/>
      <c r="W27" s="78"/>
      <c r="X27" s="78"/>
      <c r="Y27" s="78"/>
      <c r="Z27" s="78"/>
      <c r="AA27" s="78"/>
      <c r="AB27" s="78"/>
      <c r="AC27" s="78"/>
    </row>
    <row r="28" spans="2:29" x14ac:dyDescent="0.25">
      <c r="B28" s="38"/>
      <c r="C28" s="1"/>
      <c r="D28" s="1"/>
      <c r="E28" s="1"/>
      <c r="F28" s="1"/>
      <c r="G28" s="1"/>
      <c r="I28" s="1"/>
      <c r="J28" s="1"/>
      <c r="K28" s="1"/>
      <c r="M28" s="40"/>
      <c r="N28" s="82"/>
      <c r="O28" s="53"/>
      <c r="P28" s="78"/>
      <c r="Q28" s="78"/>
      <c r="R28" s="78"/>
      <c r="S28" s="78"/>
      <c r="T28" s="78"/>
      <c r="U28" s="78"/>
      <c r="V28" s="78"/>
      <c r="W28" s="78"/>
      <c r="X28" s="78"/>
      <c r="Y28" s="78"/>
      <c r="Z28" s="78"/>
      <c r="AA28" s="78"/>
      <c r="AB28" s="78"/>
      <c r="AC28" s="78"/>
    </row>
    <row r="29" spans="2:29" x14ac:dyDescent="0.25">
      <c r="B29" s="38"/>
      <c r="C29" s="53" t="s">
        <v>36</v>
      </c>
      <c r="D29" s="1"/>
      <c r="E29" s="1"/>
      <c r="F29" s="1"/>
      <c r="G29" s="1"/>
      <c r="I29" s="1"/>
      <c r="J29" s="1"/>
      <c r="K29" s="1"/>
      <c r="L29" s="39">
        <v>0.6</v>
      </c>
      <c r="M29" s="40"/>
      <c r="N29" s="118" t="str">
        <f>"Some operating costs are likely to be dependent on the number of interments performed, ie, sales, and a range of corporate overheads, while grounds maintenance is likely to be dependent on land size.  "&amp;"Enter the proportion of maintenance costs which are directly affected by land size into "&amp;ADDRESS(ROW($L$29),COLUMN($L$29))&amp;".  This input is used in setting only the initial renewable interment right price. "</f>
        <v xml:space="preserve">Some operating costs are likely to be dependent on the number of interments performed, ie, sales, and a range of corporate overheads, while grounds maintenance is likely to be dependent on land size.  Enter the proportion of maintenance costs which are directly affected by land size into $L$29.  This input is used in setting only the initial renewable interment right price. </v>
      </c>
      <c r="O29" s="121"/>
      <c r="P29" s="121"/>
      <c r="Q29" s="121"/>
      <c r="R29" s="121"/>
      <c r="S29" s="121"/>
      <c r="T29" s="121"/>
      <c r="U29" s="121"/>
      <c r="V29" s="121"/>
      <c r="W29" s="121"/>
      <c r="X29" s="121"/>
      <c r="Y29" s="121"/>
      <c r="Z29" s="121"/>
      <c r="AA29" s="121"/>
      <c r="AB29" s="121"/>
      <c r="AC29" s="121"/>
    </row>
    <row r="30" spans="2:29" x14ac:dyDescent="0.25">
      <c r="B30" s="38"/>
      <c r="C30" s="1"/>
      <c r="D30" s="1"/>
      <c r="E30" s="1"/>
      <c r="F30" s="1"/>
      <c r="G30" s="1"/>
      <c r="I30" s="1"/>
      <c r="J30" s="1"/>
      <c r="K30" s="1"/>
      <c r="M30" s="40"/>
      <c r="N30" s="118"/>
      <c r="O30" s="121"/>
      <c r="P30" s="121"/>
      <c r="Q30" s="121"/>
      <c r="R30" s="121"/>
      <c r="S30" s="121"/>
      <c r="T30" s="121"/>
      <c r="U30" s="121"/>
      <c r="V30" s="121"/>
      <c r="W30" s="121"/>
      <c r="X30" s="121"/>
      <c r="Y30" s="121"/>
      <c r="Z30" s="121"/>
      <c r="AA30" s="121"/>
      <c r="AB30" s="121"/>
      <c r="AC30" s="121"/>
    </row>
    <row r="31" spans="2:29" x14ac:dyDescent="0.25">
      <c r="B31" s="38"/>
      <c r="C31" s="1" t="s">
        <v>30</v>
      </c>
      <c r="D31" s="1"/>
      <c r="E31" s="1"/>
      <c r="F31" s="1"/>
      <c r="G31" s="1"/>
      <c r="I31" s="1"/>
      <c r="J31" s="1"/>
      <c r="K31" s="1"/>
      <c r="M31" s="40"/>
      <c r="N31" s="122"/>
      <c r="O31" s="123"/>
      <c r="P31" s="123"/>
      <c r="Q31" s="123"/>
      <c r="R31" s="123"/>
      <c r="S31" s="123"/>
      <c r="T31" s="123"/>
      <c r="U31" s="123"/>
      <c r="V31" s="123"/>
      <c r="W31" s="123"/>
      <c r="X31" s="123"/>
      <c r="Y31" s="123"/>
      <c r="Z31" s="123"/>
      <c r="AA31" s="123"/>
      <c r="AB31" s="123"/>
      <c r="AC31" s="123"/>
    </row>
    <row r="32" spans="2:29" ht="13.5" x14ac:dyDescent="0.25">
      <c r="B32" s="38"/>
      <c r="C32" s="54" t="s">
        <v>64</v>
      </c>
      <c r="D32" s="1"/>
      <c r="E32" s="1"/>
      <c r="F32" s="1"/>
      <c r="G32" s="1"/>
      <c r="I32" s="1"/>
      <c r="J32" s="1"/>
      <c r="K32" s="1"/>
      <c r="L32" s="60">
        <v>800</v>
      </c>
      <c r="M32" s="40"/>
      <c r="N32" s="124" t="str">
        <f>"All of the categories and values for end-of-tenure costs for renewable tenures between "&amp;ADDRESS(ROW($L$32),COLUMN($L$32))&amp;" and "&amp;ADDRESS(ROW($L$35),COLUMN($L$35))&amp;" are entirely indicative.  If any of these categories are not relevant, leave them blank.  If categories have been missed, please include the value in one of the other categories just to ensure the costs are captured in the analysis.  "&amp;"Please note the comments on the listed items."</f>
        <v>All of the categories and values for end-of-tenure costs for renewable tenures between $L$32 and $L$35 are entirely indicative.  If any of these categories are not relevant, leave them blank.  If categories have been missed, please include the value in one of the other categories just to ensure the costs are captured in the analysis.  Please note the comments on the listed items.</v>
      </c>
      <c r="O32" s="125"/>
      <c r="P32" s="125"/>
      <c r="Q32" s="125"/>
      <c r="R32" s="125"/>
      <c r="S32" s="125"/>
      <c r="T32" s="125"/>
      <c r="U32" s="125"/>
      <c r="V32" s="125"/>
      <c r="W32" s="125"/>
      <c r="X32" s="125"/>
      <c r="Y32" s="125"/>
      <c r="Z32" s="125"/>
      <c r="AA32" s="125"/>
      <c r="AB32" s="125"/>
      <c r="AC32" s="125"/>
    </row>
    <row r="33" spans="2:29" x14ac:dyDescent="0.25">
      <c r="B33" s="38"/>
      <c r="C33" s="54" t="s">
        <v>26</v>
      </c>
      <c r="D33" s="1"/>
      <c r="E33" s="1"/>
      <c r="F33" s="1"/>
      <c r="G33" s="1"/>
      <c r="I33" s="1"/>
      <c r="J33" s="1"/>
      <c r="K33" s="1"/>
      <c r="L33" s="60">
        <v>100</v>
      </c>
      <c r="M33" s="40"/>
      <c r="N33" s="126"/>
      <c r="O33" s="125"/>
      <c r="P33" s="125"/>
      <c r="Q33" s="125"/>
      <c r="R33" s="125"/>
      <c r="S33" s="125"/>
      <c r="T33" s="125"/>
      <c r="U33" s="125"/>
      <c r="V33" s="125"/>
      <c r="W33" s="125"/>
      <c r="X33" s="125"/>
      <c r="Y33" s="125"/>
      <c r="Z33" s="125"/>
      <c r="AA33" s="125"/>
      <c r="AB33" s="125"/>
      <c r="AC33" s="125"/>
    </row>
    <row r="34" spans="2:29" x14ac:dyDescent="0.25">
      <c r="B34" s="38"/>
      <c r="C34" s="54" t="s">
        <v>25</v>
      </c>
      <c r="D34" s="1"/>
      <c r="E34" s="1"/>
      <c r="F34" s="1"/>
      <c r="G34" s="1"/>
      <c r="I34" s="1"/>
      <c r="J34" s="1"/>
      <c r="K34" s="1"/>
      <c r="L34" s="60">
        <v>50</v>
      </c>
      <c r="M34" s="40"/>
      <c r="N34" s="126"/>
      <c r="O34" s="125"/>
      <c r="P34" s="125"/>
      <c r="Q34" s="125"/>
      <c r="R34" s="125"/>
      <c r="S34" s="125"/>
      <c r="T34" s="125"/>
      <c r="U34" s="125"/>
      <c r="V34" s="125"/>
      <c r="W34" s="125"/>
      <c r="X34" s="125"/>
      <c r="Y34" s="125"/>
      <c r="Z34" s="125"/>
      <c r="AA34" s="125"/>
      <c r="AB34" s="125"/>
      <c r="AC34" s="125"/>
    </row>
    <row r="35" spans="2:29" x14ac:dyDescent="0.25">
      <c r="B35" s="38"/>
      <c r="C35" s="55" t="s">
        <v>27</v>
      </c>
      <c r="D35" s="1"/>
      <c r="E35" s="1"/>
      <c r="F35" s="1"/>
      <c r="G35" s="1"/>
      <c r="I35" s="1"/>
      <c r="J35" s="1"/>
      <c r="K35" s="1"/>
      <c r="L35" s="60">
        <v>500</v>
      </c>
      <c r="M35" s="40"/>
      <c r="N35" s="127"/>
      <c r="O35" s="128"/>
      <c r="P35" s="128"/>
      <c r="Q35" s="128"/>
      <c r="R35" s="128"/>
      <c r="S35" s="128"/>
      <c r="T35" s="128"/>
      <c r="U35" s="128"/>
      <c r="V35" s="128"/>
      <c r="W35" s="128"/>
      <c r="X35" s="128"/>
      <c r="Y35" s="128"/>
      <c r="Z35" s="128"/>
      <c r="AA35" s="128"/>
      <c r="AB35" s="128"/>
      <c r="AC35" s="128"/>
    </row>
    <row r="36" spans="2:29" x14ac:dyDescent="0.25">
      <c r="B36" s="38"/>
      <c r="C36" s="53" t="s">
        <v>29</v>
      </c>
      <c r="D36" s="1"/>
      <c r="E36" s="1"/>
      <c r="F36" s="1"/>
      <c r="G36" s="1"/>
      <c r="I36" s="1"/>
      <c r="J36" s="1"/>
      <c r="K36" s="1"/>
      <c r="L36" s="92">
        <f>SUM(L32:L35)</f>
        <v>1450</v>
      </c>
      <c r="M36" s="93"/>
      <c r="N36" s="82"/>
      <c r="O36" s="53"/>
      <c r="P36" s="78"/>
      <c r="Q36" s="78"/>
      <c r="R36" s="78"/>
      <c r="S36" s="78"/>
      <c r="T36" s="78"/>
      <c r="U36" s="78"/>
      <c r="V36" s="78"/>
      <c r="W36" s="78"/>
      <c r="X36" s="78"/>
      <c r="Y36" s="78"/>
      <c r="Z36" s="78"/>
      <c r="AA36" s="78"/>
      <c r="AB36" s="78"/>
      <c r="AC36" s="78"/>
    </row>
    <row r="37" spans="2:29" x14ac:dyDescent="0.25">
      <c r="B37" s="38"/>
      <c r="C37" s="53" t="s">
        <v>31</v>
      </c>
      <c r="D37" s="1"/>
      <c r="E37" s="1"/>
      <c r="F37" s="1"/>
      <c r="G37" s="1"/>
      <c r="I37" s="1"/>
      <c r="J37" s="1"/>
      <c r="K37" s="1"/>
      <c r="L37" s="94">
        <f>ROUND(L36/(1+DiscountRate)^'Interment Right Prices'!L25,2)</f>
        <v>506.13</v>
      </c>
      <c r="M37" s="40"/>
      <c r="N37" s="118" t="str">
        <f ca="1">"The calculated value at "&amp;ADDRESS(ROW($L$37),COLUMN($L$37))&amp;" represents the amount of money required today to fund the future end-of-tenure costs based on the length of tenure entered at "&amp;ADDRESS(ROW('Interment Right Prices'!$L$25),COLUMN('Interment Right Prices'!$L$25))&amp;" on the "&amp;MID(CELL("filename",'Interment Right Prices'!$A$1),FIND("]",CELL("filename",'Interment Right Prices'!$A$1))+1,255)&amp;" worksheet."</f>
        <v>The calculated value at $L$37 represents the amount of money required today to fund the future end-of-tenure costs based on the length of tenure entered at $L$25 on the Interment Right Prices worksheet.</v>
      </c>
      <c r="O37" s="119"/>
      <c r="P37" s="119"/>
      <c r="Q37" s="119"/>
      <c r="R37" s="119"/>
      <c r="S37" s="119"/>
      <c r="T37" s="119"/>
      <c r="U37" s="119"/>
      <c r="V37" s="119"/>
      <c r="W37" s="119"/>
      <c r="X37" s="119"/>
      <c r="Y37" s="119"/>
      <c r="Z37" s="119"/>
      <c r="AA37" s="119"/>
      <c r="AB37" s="119"/>
      <c r="AC37" s="119"/>
    </row>
    <row r="38" spans="2:29" x14ac:dyDescent="0.25">
      <c r="B38" s="43"/>
      <c r="C38" s="44"/>
      <c r="D38" s="44"/>
      <c r="E38" s="44"/>
      <c r="F38" s="44"/>
      <c r="G38" s="44"/>
      <c r="H38" s="44"/>
      <c r="I38" s="44"/>
      <c r="J38" s="44"/>
      <c r="K38" s="44"/>
      <c r="L38" s="44"/>
      <c r="M38" s="45"/>
      <c r="N38" s="120"/>
      <c r="O38" s="119"/>
      <c r="P38" s="119"/>
      <c r="Q38" s="119"/>
      <c r="R38" s="119"/>
      <c r="S38" s="119"/>
      <c r="T38" s="119"/>
      <c r="U38" s="119"/>
      <c r="V38" s="119"/>
      <c r="W38" s="119"/>
      <c r="X38" s="119"/>
      <c r="Y38" s="119"/>
      <c r="Z38" s="119"/>
      <c r="AA38" s="119"/>
      <c r="AB38" s="119"/>
      <c r="AC38" s="119"/>
    </row>
    <row r="39" spans="2:29" x14ac:dyDescent="0.25">
      <c r="B39" s="1"/>
      <c r="C39" s="53"/>
      <c r="D39" s="1"/>
      <c r="E39" s="1"/>
      <c r="F39" s="1"/>
      <c r="G39" s="1"/>
      <c r="H39" s="1"/>
      <c r="I39" s="1"/>
      <c r="J39" s="1"/>
      <c r="K39" s="1"/>
      <c r="L39" s="1"/>
      <c r="M39" s="1"/>
    </row>
    <row r="40" spans="2:29" x14ac:dyDescent="0.25">
      <c r="B40" s="1"/>
      <c r="C40" s="1"/>
      <c r="D40" s="1"/>
      <c r="E40" s="1"/>
      <c r="F40" s="1"/>
      <c r="G40" s="1"/>
      <c r="H40" s="1"/>
      <c r="I40" s="1"/>
      <c r="J40" s="1"/>
      <c r="K40" s="1"/>
      <c r="L40" s="1"/>
      <c r="M40" s="1"/>
    </row>
    <row r="41" spans="2:29" ht="15.5" x14ac:dyDescent="0.35">
      <c r="B41" s="1"/>
      <c r="C41" s="2" t="s">
        <v>22</v>
      </c>
      <c r="D41" s="1"/>
      <c r="E41" s="1"/>
      <c r="F41" s="1"/>
      <c r="G41" s="1"/>
      <c r="H41" s="1"/>
      <c r="I41" s="1"/>
      <c r="J41" s="1"/>
      <c r="K41" s="1"/>
      <c r="L41" s="1"/>
      <c r="M41" s="1"/>
      <c r="N41" s="53"/>
      <c r="O41" s="53"/>
      <c r="P41" s="53"/>
      <c r="Q41" s="53"/>
      <c r="R41" s="53"/>
      <c r="S41" s="53"/>
      <c r="T41" s="79" t="s">
        <v>51</v>
      </c>
      <c r="U41" s="78"/>
      <c r="V41" s="78"/>
      <c r="W41" s="78"/>
      <c r="X41" s="78"/>
      <c r="Y41" s="78"/>
      <c r="Z41" s="78"/>
      <c r="AA41" s="78"/>
      <c r="AB41" s="78"/>
      <c r="AC41" s="78"/>
    </row>
    <row r="42" spans="2:29" x14ac:dyDescent="0.25">
      <c r="B42" s="35"/>
      <c r="C42" s="36"/>
      <c r="D42" s="36"/>
      <c r="E42" s="36"/>
      <c r="F42" s="36"/>
      <c r="G42" s="36"/>
      <c r="H42" s="36"/>
      <c r="I42" s="36"/>
      <c r="J42" s="36"/>
      <c r="K42" s="36"/>
      <c r="L42" s="36"/>
      <c r="M42" s="36"/>
      <c r="N42" s="80"/>
      <c r="O42" s="80"/>
      <c r="P42" s="80"/>
      <c r="Q42" s="81"/>
      <c r="R42" s="53"/>
      <c r="S42" s="84"/>
      <c r="T42" s="80"/>
      <c r="U42" s="80"/>
      <c r="V42" s="80"/>
      <c r="W42" s="80"/>
      <c r="X42" s="80"/>
      <c r="Y42" s="80"/>
      <c r="Z42" s="80"/>
      <c r="AA42" s="80"/>
      <c r="AB42" s="81"/>
      <c r="AC42" s="78"/>
    </row>
    <row r="43" spans="2:29" ht="69" x14ac:dyDescent="0.25">
      <c r="B43" s="38"/>
      <c r="C43" s="1"/>
      <c r="D43" s="1"/>
      <c r="E43" s="1"/>
      <c r="F43" s="50" t="s">
        <v>52</v>
      </c>
      <c r="G43" s="1"/>
      <c r="H43" s="50" t="s">
        <v>53</v>
      </c>
      <c r="I43" s="50"/>
      <c r="J43" s="50" t="s">
        <v>54</v>
      </c>
      <c r="K43" s="50"/>
      <c r="L43" s="50" t="s">
        <v>48</v>
      </c>
      <c r="M43" s="50"/>
      <c r="N43" s="59" t="s">
        <v>49</v>
      </c>
      <c r="O43" s="59"/>
      <c r="P43" s="59" t="s">
        <v>50</v>
      </c>
      <c r="Q43" s="85"/>
      <c r="R43" s="86"/>
      <c r="S43" s="87"/>
      <c r="T43" s="59" t="s">
        <v>12</v>
      </c>
      <c r="U43" s="59" t="s">
        <v>34</v>
      </c>
      <c r="V43" s="59" t="s">
        <v>33</v>
      </c>
      <c r="W43" s="59"/>
      <c r="X43" s="59" t="s">
        <v>35</v>
      </c>
      <c r="Y43" s="59" t="s">
        <v>11</v>
      </c>
      <c r="Z43" s="59" t="s">
        <v>32</v>
      </c>
      <c r="AA43" s="59" t="s">
        <v>55</v>
      </c>
      <c r="AB43" s="85"/>
      <c r="AC43" s="86"/>
    </row>
    <row r="44" spans="2:29" ht="6" customHeight="1" x14ac:dyDescent="0.25">
      <c r="B44" s="38"/>
      <c r="C44" s="1"/>
      <c r="D44" s="1"/>
      <c r="E44" s="1"/>
      <c r="F44" s="50"/>
      <c r="G44" s="1"/>
      <c r="H44" s="50"/>
      <c r="I44" s="50"/>
      <c r="J44" s="50"/>
      <c r="K44" s="50"/>
      <c r="L44" s="50"/>
      <c r="M44" s="50"/>
      <c r="N44" s="59"/>
      <c r="O44" s="59"/>
      <c r="P44" s="59"/>
      <c r="Q44" s="85"/>
      <c r="R44" s="86"/>
      <c r="S44" s="87"/>
      <c r="T44" s="59"/>
      <c r="U44" s="59"/>
      <c r="V44" s="59"/>
      <c r="W44" s="59"/>
      <c r="X44" s="59"/>
      <c r="Y44" s="59"/>
      <c r="Z44" s="59"/>
      <c r="AA44" s="59"/>
      <c r="AB44" s="85"/>
      <c r="AC44" s="86"/>
    </row>
    <row r="45" spans="2:29" ht="34.5" x14ac:dyDescent="0.25">
      <c r="B45" s="38"/>
      <c r="C45" s="50" t="s">
        <v>13</v>
      </c>
      <c r="D45" s="51"/>
      <c r="E45" s="1"/>
      <c r="F45" s="95">
        <f>NPV(DiscountRate,$F$155:$F$1254)</f>
        <v>0</v>
      </c>
      <c r="G45" s="53"/>
      <c r="H45" s="95">
        <f>NPV(DiscountRate,$H$155:$H$1254)</f>
        <v>69767441.860465109</v>
      </c>
      <c r="I45" s="53"/>
      <c r="J45" s="95">
        <f>NPV(DiscountRate,$J$155:$J$1254)</f>
        <v>0</v>
      </c>
      <c r="K45" s="53"/>
      <c r="L45" s="96">
        <f>NPV(DiscountRate,$L$155:$L$1254)</f>
        <v>15150.250873175964</v>
      </c>
      <c r="M45" s="53"/>
      <c r="N45" s="89">
        <f>NPV(DiscountRate,$N$155:$N$1254)</f>
        <v>0</v>
      </c>
      <c r="O45" s="1"/>
      <c r="P45" s="89">
        <f>NPV(DiscountRate,$P$155:$P$1254)</f>
        <v>15150.250873175964</v>
      </c>
      <c r="Q45" s="40"/>
      <c r="S45" s="38"/>
      <c r="T45" s="1"/>
      <c r="U45" s="1"/>
      <c r="V45" s="89">
        <f>NPV(DiscountRate,$V$155:$V$1254)</f>
        <v>14908.706546196676</v>
      </c>
      <c r="W45" s="1"/>
      <c r="X45" s="42"/>
      <c r="Y45" s="42"/>
      <c r="Z45" s="89">
        <f ca="1">NPV(DiscountRate,$Z$155:$Z$1254)</f>
        <v>15066.580899281425</v>
      </c>
      <c r="AA45" s="95">
        <f ca="1">NPV(DiscountRate,$AA$155:$AA$1254)</f>
        <v>40578783.542039372</v>
      </c>
      <c r="AB45" s="93"/>
      <c r="AC45" s="78"/>
    </row>
    <row r="46" spans="2:29" ht="12" customHeight="1" x14ac:dyDescent="0.25">
      <c r="B46" s="38"/>
      <c r="C46" s="1"/>
      <c r="D46" s="1"/>
      <c r="E46" s="1"/>
      <c r="F46" s="95"/>
      <c r="G46" s="53"/>
      <c r="H46" s="95"/>
      <c r="I46" s="53"/>
      <c r="J46" s="95"/>
      <c r="K46" s="53"/>
      <c r="L46" s="53"/>
      <c r="M46" s="53"/>
      <c r="N46" s="42"/>
      <c r="O46" s="1"/>
      <c r="P46" s="42"/>
      <c r="Q46" s="40"/>
      <c r="S46" s="38"/>
      <c r="T46" s="1"/>
      <c r="U46" s="1"/>
      <c r="V46" s="42"/>
      <c r="W46" s="1"/>
      <c r="X46" s="42"/>
      <c r="Y46" s="42"/>
      <c r="AA46" s="78"/>
      <c r="AB46" s="93"/>
      <c r="AC46" s="78"/>
    </row>
    <row r="47" spans="2:29" ht="12" hidden="1" customHeight="1" x14ac:dyDescent="0.25">
      <c r="B47" s="38"/>
      <c r="C47" s="1"/>
      <c r="D47" s="1"/>
      <c r="E47" s="1"/>
      <c r="F47" s="95"/>
      <c r="G47" s="53"/>
      <c r="H47" s="95"/>
      <c r="I47" s="53"/>
      <c r="J47" s="95"/>
      <c r="K47" s="53"/>
      <c r="L47" s="53"/>
      <c r="M47" s="53"/>
      <c r="N47" s="42"/>
      <c r="O47" s="1"/>
      <c r="P47" s="42"/>
      <c r="Q47" s="40"/>
      <c r="S47" s="38"/>
      <c r="T47" s="1"/>
      <c r="U47" s="1"/>
      <c r="V47" s="42"/>
      <c r="W47" s="1"/>
      <c r="X47" s="42"/>
      <c r="Y47" s="42"/>
      <c r="AA47" s="78"/>
      <c r="AB47" s="93"/>
      <c r="AC47" s="78"/>
    </row>
    <row r="48" spans="2:29" ht="12" hidden="1" customHeight="1" x14ac:dyDescent="0.25">
      <c r="B48" s="38"/>
      <c r="C48" s="1"/>
      <c r="D48" s="1"/>
      <c r="E48" s="1"/>
      <c r="F48" s="95"/>
      <c r="G48" s="53"/>
      <c r="H48" s="95"/>
      <c r="I48" s="53"/>
      <c r="J48" s="95"/>
      <c r="K48" s="53"/>
      <c r="L48" s="53"/>
      <c r="M48" s="53"/>
      <c r="N48" s="42"/>
      <c r="O48" s="1"/>
      <c r="P48" s="42"/>
      <c r="Q48" s="40"/>
      <c r="S48" s="38"/>
      <c r="T48" s="1"/>
      <c r="U48" s="1"/>
      <c r="V48" s="42"/>
      <c r="W48" s="1"/>
      <c r="X48" s="42"/>
      <c r="Y48" s="42"/>
      <c r="AA48" s="78"/>
      <c r="AB48" s="93"/>
      <c r="AC48" s="78"/>
    </row>
    <row r="49" spans="2:29" ht="12" hidden="1" customHeight="1" x14ac:dyDescent="0.25">
      <c r="B49" s="38"/>
      <c r="C49" s="1"/>
      <c r="D49" s="1"/>
      <c r="E49" s="1"/>
      <c r="F49" s="95"/>
      <c r="G49" s="53"/>
      <c r="H49" s="95"/>
      <c r="I49" s="53"/>
      <c r="J49" s="95"/>
      <c r="K49" s="53"/>
      <c r="L49" s="53"/>
      <c r="M49" s="53"/>
      <c r="N49" s="42"/>
      <c r="O49" s="1"/>
      <c r="P49" s="42"/>
      <c r="Q49" s="40"/>
      <c r="S49" s="38"/>
      <c r="T49" s="1"/>
      <c r="U49" s="1"/>
      <c r="V49" s="42"/>
      <c r="W49" s="1"/>
      <c r="X49" s="42"/>
      <c r="Y49" s="42"/>
      <c r="AA49" s="78"/>
      <c r="AB49" s="93"/>
      <c r="AC49" s="78"/>
    </row>
    <row r="50" spans="2:29" ht="12" hidden="1" customHeight="1" x14ac:dyDescent="0.25">
      <c r="B50" s="38"/>
      <c r="C50" s="1"/>
      <c r="D50" s="1"/>
      <c r="E50" s="1"/>
      <c r="F50" s="95"/>
      <c r="G50" s="53"/>
      <c r="H50" s="95"/>
      <c r="I50" s="53"/>
      <c r="J50" s="95"/>
      <c r="K50" s="53"/>
      <c r="L50" s="53"/>
      <c r="M50" s="53"/>
      <c r="N50" s="42"/>
      <c r="O50" s="1"/>
      <c r="P50" s="42"/>
      <c r="Q50" s="40"/>
      <c r="S50" s="38"/>
      <c r="T50" s="1"/>
      <c r="U50" s="1"/>
      <c r="V50" s="42"/>
      <c r="W50" s="1"/>
      <c r="X50" s="42"/>
      <c r="Y50" s="42"/>
      <c r="AA50" s="78"/>
      <c r="AB50" s="93"/>
      <c r="AC50" s="78"/>
    </row>
    <row r="51" spans="2:29" ht="12" hidden="1" customHeight="1" x14ac:dyDescent="0.25">
      <c r="B51" s="38"/>
      <c r="C51" s="1"/>
      <c r="D51" s="1"/>
      <c r="E51" s="1"/>
      <c r="F51" s="95"/>
      <c r="G51" s="53"/>
      <c r="H51" s="95"/>
      <c r="I51" s="53"/>
      <c r="J51" s="95"/>
      <c r="K51" s="53"/>
      <c r="L51" s="53"/>
      <c r="M51" s="53"/>
      <c r="N51" s="42"/>
      <c r="O51" s="1"/>
      <c r="P51" s="42"/>
      <c r="Q51" s="40"/>
      <c r="S51" s="38"/>
      <c r="T51" s="1"/>
      <c r="U51" s="1"/>
      <c r="V51" s="42"/>
      <c r="W51" s="1"/>
      <c r="X51" s="42"/>
      <c r="Y51" s="42"/>
      <c r="AA51" s="78"/>
      <c r="AB51" s="93"/>
      <c r="AC51" s="78"/>
    </row>
    <row r="52" spans="2:29" ht="12" hidden="1" customHeight="1" x14ac:dyDescent="0.25">
      <c r="B52" s="38"/>
      <c r="C52" s="1"/>
      <c r="D52" s="1"/>
      <c r="E52" s="1"/>
      <c r="F52" s="95"/>
      <c r="G52" s="53"/>
      <c r="H52" s="95"/>
      <c r="I52" s="53"/>
      <c r="J52" s="95"/>
      <c r="K52" s="53"/>
      <c r="L52" s="53"/>
      <c r="M52" s="53"/>
      <c r="N52" s="42"/>
      <c r="O52" s="1"/>
      <c r="P52" s="42"/>
      <c r="Q52" s="40"/>
      <c r="S52" s="38"/>
      <c r="T52" s="1"/>
      <c r="U52" s="1"/>
      <c r="V52" s="42"/>
      <c r="W52" s="1"/>
      <c r="X52" s="42"/>
      <c r="Y52" s="42"/>
      <c r="AA52" s="78"/>
      <c r="AB52" s="93"/>
      <c r="AC52" s="78"/>
    </row>
    <row r="53" spans="2:29" ht="12" hidden="1" customHeight="1" x14ac:dyDescent="0.25">
      <c r="B53" s="38"/>
      <c r="C53" s="1"/>
      <c r="D53" s="1"/>
      <c r="E53" s="1"/>
      <c r="F53" s="95"/>
      <c r="G53" s="53"/>
      <c r="H53" s="95"/>
      <c r="I53" s="53"/>
      <c r="J53" s="95"/>
      <c r="K53" s="53"/>
      <c r="L53" s="53"/>
      <c r="M53" s="53"/>
      <c r="N53" s="42"/>
      <c r="O53" s="1"/>
      <c r="P53" s="42"/>
      <c r="Q53" s="40"/>
      <c r="S53" s="38"/>
      <c r="T53" s="1"/>
      <c r="U53" s="1"/>
      <c r="V53" s="42"/>
      <c r="W53" s="1"/>
      <c r="X53" s="42"/>
      <c r="Y53" s="42"/>
      <c r="AA53" s="78"/>
      <c r="AB53" s="93"/>
      <c r="AC53" s="78"/>
    </row>
    <row r="54" spans="2:29" ht="12" hidden="1" customHeight="1" x14ac:dyDescent="0.25">
      <c r="B54" s="38"/>
      <c r="C54" s="1"/>
      <c r="D54" s="1"/>
      <c r="E54" s="1"/>
      <c r="F54" s="95"/>
      <c r="G54" s="53"/>
      <c r="H54" s="95"/>
      <c r="I54" s="53"/>
      <c r="J54" s="95"/>
      <c r="K54" s="53"/>
      <c r="L54" s="53"/>
      <c r="M54" s="53"/>
      <c r="N54" s="42"/>
      <c r="O54" s="1"/>
      <c r="P54" s="42"/>
      <c r="Q54" s="40"/>
      <c r="S54" s="38"/>
      <c r="T54" s="1"/>
      <c r="U54" s="1"/>
      <c r="V54" s="42"/>
      <c r="W54" s="1"/>
      <c r="X54" s="42"/>
      <c r="Y54" s="42"/>
      <c r="AA54" s="78"/>
      <c r="AB54" s="93"/>
      <c r="AC54" s="78"/>
    </row>
    <row r="55" spans="2:29" ht="12" hidden="1" customHeight="1" x14ac:dyDescent="0.25">
      <c r="B55" s="38"/>
      <c r="C55" s="1"/>
      <c r="D55" s="1"/>
      <c r="E55" s="1"/>
      <c r="F55" s="95"/>
      <c r="G55" s="53"/>
      <c r="H55" s="95"/>
      <c r="I55" s="53"/>
      <c r="J55" s="95"/>
      <c r="K55" s="53"/>
      <c r="L55" s="53"/>
      <c r="M55" s="53"/>
      <c r="N55" s="42"/>
      <c r="O55" s="1"/>
      <c r="P55" s="42"/>
      <c r="Q55" s="40"/>
      <c r="S55" s="38"/>
      <c r="T55" s="1"/>
      <c r="U55" s="1"/>
      <c r="V55" s="42"/>
      <c r="W55" s="1"/>
      <c r="X55" s="42"/>
      <c r="Y55" s="42"/>
      <c r="AA55" s="78"/>
      <c r="AB55" s="93"/>
      <c r="AC55" s="78"/>
    </row>
    <row r="56" spans="2:29" ht="12" hidden="1" customHeight="1" x14ac:dyDescent="0.25">
      <c r="B56" s="38"/>
      <c r="C56" s="1"/>
      <c r="D56" s="1"/>
      <c r="E56" s="1"/>
      <c r="F56" s="95"/>
      <c r="G56" s="53"/>
      <c r="H56" s="95"/>
      <c r="I56" s="53"/>
      <c r="J56" s="95"/>
      <c r="K56" s="53"/>
      <c r="L56" s="53"/>
      <c r="M56" s="53"/>
      <c r="N56" s="42"/>
      <c r="O56" s="1"/>
      <c r="P56" s="42"/>
      <c r="Q56" s="40"/>
      <c r="S56" s="38"/>
      <c r="T56" s="1"/>
      <c r="U56" s="1"/>
      <c r="V56" s="42"/>
      <c r="W56" s="1"/>
      <c r="X56" s="42"/>
      <c r="Y56" s="42"/>
      <c r="AA56" s="78"/>
      <c r="AB56" s="93"/>
      <c r="AC56" s="78"/>
    </row>
    <row r="57" spans="2:29" ht="12" hidden="1" customHeight="1" x14ac:dyDescent="0.25">
      <c r="B57" s="38"/>
      <c r="C57" s="1"/>
      <c r="D57" s="1"/>
      <c r="E57" s="1"/>
      <c r="F57" s="95"/>
      <c r="G57" s="53"/>
      <c r="H57" s="95"/>
      <c r="I57" s="53"/>
      <c r="J57" s="95"/>
      <c r="K57" s="53"/>
      <c r="L57" s="53"/>
      <c r="M57" s="53"/>
      <c r="N57" s="42"/>
      <c r="O57" s="1"/>
      <c r="P57" s="42"/>
      <c r="Q57" s="40"/>
      <c r="S57" s="38"/>
      <c r="T57" s="1"/>
      <c r="U57" s="1"/>
      <c r="V57" s="42"/>
      <c r="W57" s="1"/>
      <c r="X57" s="42"/>
      <c r="Y57" s="42"/>
      <c r="AA57" s="78"/>
      <c r="AB57" s="93"/>
      <c r="AC57" s="78"/>
    </row>
    <row r="58" spans="2:29" ht="12" hidden="1" customHeight="1" x14ac:dyDescent="0.25">
      <c r="B58" s="38"/>
      <c r="C58" s="1"/>
      <c r="D58" s="1"/>
      <c r="E58" s="1"/>
      <c r="F58" s="95"/>
      <c r="G58" s="53"/>
      <c r="H58" s="95"/>
      <c r="I58" s="53"/>
      <c r="J58" s="95"/>
      <c r="K58" s="53"/>
      <c r="L58" s="53"/>
      <c r="M58" s="53"/>
      <c r="N58" s="42"/>
      <c r="O58" s="1"/>
      <c r="P58" s="42"/>
      <c r="Q58" s="40"/>
      <c r="S58" s="38"/>
      <c r="T58" s="1"/>
      <c r="U58" s="1"/>
      <c r="V58" s="42"/>
      <c r="W58" s="1"/>
      <c r="X58" s="42"/>
      <c r="Y58" s="42"/>
      <c r="AA58" s="78"/>
      <c r="AB58" s="93"/>
      <c r="AC58" s="78"/>
    </row>
    <row r="59" spans="2:29" ht="12" hidden="1" customHeight="1" x14ac:dyDescent="0.25">
      <c r="B59" s="38"/>
      <c r="C59" s="1"/>
      <c r="D59" s="1"/>
      <c r="E59" s="1"/>
      <c r="F59" s="95"/>
      <c r="G59" s="53"/>
      <c r="H59" s="95"/>
      <c r="I59" s="53"/>
      <c r="J59" s="95"/>
      <c r="K59" s="53"/>
      <c r="L59" s="53"/>
      <c r="M59" s="53"/>
      <c r="N59" s="42"/>
      <c r="O59" s="1"/>
      <c r="P59" s="42"/>
      <c r="Q59" s="40"/>
      <c r="S59" s="38"/>
      <c r="T59" s="1"/>
      <c r="U59" s="1"/>
      <c r="V59" s="42"/>
      <c r="W59" s="1"/>
      <c r="X59" s="42"/>
      <c r="Y59" s="42"/>
      <c r="AA59" s="78"/>
      <c r="AB59" s="93"/>
      <c r="AC59" s="78"/>
    </row>
    <row r="60" spans="2:29" ht="12" hidden="1" customHeight="1" x14ac:dyDescent="0.25">
      <c r="B60" s="38"/>
      <c r="C60" s="1"/>
      <c r="D60" s="1"/>
      <c r="E60" s="1"/>
      <c r="F60" s="95"/>
      <c r="G60" s="53"/>
      <c r="H60" s="95"/>
      <c r="I60" s="53"/>
      <c r="J60" s="95"/>
      <c r="K60" s="53"/>
      <c r="L60" s="53"/>
      <c r="M60" s="53"/>
      <c r="N60" s="42"/>
      <c r="O60" s="1"/>
      <c r="P60" s="42"/>
      <c r="Q60" s="40"/>
      <c r="S60" s="38"/>
      <c r="T60" s="1"/>
      <c r="U60" s="1"/>
      <c r="V60" s="42"/>
      <c r="W60" s="1"/>
      <c r="X60" s="42"/>
      <c r="Y60" s="42"/>
      <c r="AA60" s="78"/>
      <c r="AB60" s="93"/>
      <c r="AC60" s="78"/>
    </row>
    <row r="61" spans="2:29" ht="12" hidden="1" customHeight="1" x14ac:dyDescent="0.25">
      <c r="B61" s="38"/>
      <c r="C61" s="1"/>
      <c r="D61" s="1"/>
      <c r="E61" s="1"/>
      <c r="F61" s="95"/>
      <c r="G61" s="53"/>
      <c r="H61" s="95"/>
      <c r="I61" s="53"/>
      <c r="J61" s="95"/>
      <c r="K61" s="53"/>
      <c r="L61" s="53"/>
      <c r="M61" s="53"/>
      <c r="N61" s="42"/>
      <c r="O61" s="1"/>
      <c r="P61" s="42"/>
      <c r="Q61" s="40"/>
      <c r="S61" s="38"/>
      <c r="T61" s="1"/>
      <c r="U61" s="1"/>
      <c r="V61" s="42"/>
      <c r="W61" s="1"/>
      <c r="X61" s="42"/>
      <c r="Y61" s="42"/>
      <c r="AA61" s="78"/>
      <c r="AB61" s="93"/>
      <c r="AC61" s="78"/>
    </row>
    <row r="62" spans="2:29" ht="12" hidden="1" customHeight="1" x14ac:dyDescent="0.25">
      <c r="B62" s="38"/>
      <c r="C62" s="1"/>
      <c r="D62" s="1"/>
      <c r="E62" s="1"/>
      <c r="F62" s="95"/>
      <c r="G62" s="53"/>
      <c r="H62" s="95"/>
      <c r="I62" s="53"/>
      <c r="J62" s="95"/>
      <c r="K62" s="53"/>
      <c r="L62" s="53"/>
      <c r="M62" s="53"/>
      <c r="N62" s="42"/>
      <c r="O62" s="1"/>
      <c r="P62" s="42"/>
      <c r="Q62" s="40"/>
      <c r="S62" s="38"/>
      <c r="T62" s="1"/>
      <c r="U62" s="1"/>
      <c r="V62" s="42"/>
      <c r="W62" s="1"/>
      <c r="X62" s="42"/>
      <c r="Y62" s="42"/>
      <c r="AA62" s="78"/>
      <c r="AB62" s="93"/>
      <c r="AC62" s="78"/>
    </row>
    <row r="63" spans="2:29" ht="12" hidden="1" customHeight="1" x14ac:dyDescent="0.25">
      <c r="B63" s="38"/>
      <c r="C63" s="1"/>
      <c r="D63" s="1"/>
      <c r="E63" s="1"/>
      <c r="F63" s="95"/>
      <c r="G63" s="53"/>
      <c r="H63" s="95"/>
      <c r="I63" s="53"/>
      <c r="J63" s="95"/>
      <c r="K63" s="53"/>
      <c r="L63" s="53"/>
      <c r="M63" s="53"/>
      <c r="N63" s="42"/>
      <c r="O63" s="1"/>
      <c r="P63" s="42"/>
      <c r="Q63" s="40"/>
      <c r="S63" s="38"/>
      <c r="T63" s="1"/>
      <c r="U63" s="1"/>
      <c r="V63" s="42"/>
      <c r="W63" s="1"/>
      <c r="X63" s="42"/>
      <c r="Y63" s="42"/>
      <c r="AA63" s="78"/>
      <c r="AB63" s="93"/>
      <c r="AC63" s="78"/>
    </row>
    <row r="64" spans="2:29" ht="12" hidden="1" customHeight="1" x14ac:dyDescent="0.25">
      <c r="B64" s="38"/>
      <c r="C64" s="1"/>
      <c r="D64" s="1"/>
      <c r="E64" s="1"/>
      <c r="F64" s="95"/>
      <c r="G64" s="53"/>
      <c r="H64" s="95"/>
      <c r="I64" s="53"/>
      <c r="J64" s="95"/>
      <c r="K64" s="53"/>
      <c r="L64" s="53"/>
      <c r="M64" s="53"/>
      <c r="N64" s="42"/>
      <c r="O64" s="1"/>
      <c r="P64" s="42"/>
      <c r="Q64" s="40"/>
      <c r="S64" s="38"/>
      <c r="T64" s="1"/>
      <c r="U64" s="1"/>
      <c r="V64" s="42"/>
      <c r="W64" s="1"/>
      <c r="X64" s="42"/>
      <c r="Y64" s="42"/>
      <c r="AA64" s="78"/>
      <c r="AB64" s="93"/>
      <c r="AC64" s="78"/>
    </row>
    <row r="65" spans="2:29" ht="12" hidden="1" customHeight="1" x14ac:dyDescent="0.25">
      <c r="B65" s="38"/>
      <c r="C65" s="1"/>
      <c r="D65" s="1"/>
      <c r="E65" s="1"/>
      <c r="F65" s="95"/>
      <c r="G65" s="53"/>
      <c r="H65" s="95"/>
      <c r="I65" s="53"/>
      <c r="J65" s="95"/>
      <c r="K65" s="53"/>
      <c r="L65" s="53"/>
      <c r="M65" s="53"/>
      <c r="N65" s="42"/>
      <c r="O65" s="1"/>
      <c r="P65" s="42"/>
      <c r="Q65" s="40"/>
      <c r="S65" s="38"/>
      <c r="T65" s="1"/>
      <c r="U65" s="1"/>
      <c r="V65" s="42"/>
      <c r="W65" s="1"/>
      <c r="X65" s="42"/>
      <c r="Y65" s="42"/>
      <c r="AA65" s="78"/>
      <c r="AB65" s="93"/>
      <c r="AC65" s="78"/>
    </row>
    <row r="66" spans="2:29" ht="12" hidden="1" customHeight="1" x14ac:dyDescent="0.25">
      <c r="B66" s="38"/>
      <c r="C66" s="1"/>
      <c r="D66" s="1"/>
      <c r="E66" s="1"/>
      <c r="F66" s="95"/>
      <c r="G66" s="53"/>
      <c r="H66" s="95"/>
      <c r="I66" s="53"/>
      <c r="J66" s="95"/>
      <c r="K66" s="53"/>
      <c r="L66" s="53"/>
      <c r="M66" s="53"/>
      <c r="N66" s="42"/>
      <c r="O66" s="1"/>
      <c r="P66" s="42"/>
      <c r="Q66" s="40"/>
      <c r="S66" s="38"/>
      <c r="T66" s="1"/>
      <c r="U66" s="1"/>
      <c r="V66" s="42"/>
      <c r="W66" s="1"/>
      <c r="X66" s="42"/>
      <c r="Y66" s="42"/>
      <c r="AA66" s="78"/>
      <c r="AB66" s="93"/>
      <c r="AC66" s="78"/>
    </row>
    <row r="67" spans="2:29" ht="12" hidden="1" customHeight="1" x14ac:dyDescent="0.25">
      <c r="B67" s="38"/>
      <c r="C67" s="1"/>
      <c r="D67" s="1"/>
      <c r="E67" s="1"/>
      <c r="F67" s="95"/>
      <c r="G67" s="53"/>
      <c r="H67" s="95"/>
      <c r="I67" s="53"/>
      <c r="J67" s="95"/>
      <c r="K67" s="53"/>
      <c r="L67" s="53"/>
      <c r="M67" s="53"/>
      <c r="N67" s="42"/>
      <c r="O67" s="1"/>
      <c r="P67" s="42"/>
      <c r="Q67" s="40"/>
      <c r="S67" s="38"/>
      <c r="T67" s="1"/>
      <c r="U67" s="1"/>
      <c r="V67" s="42"/>
      <c r="W67" s="1"/>
      <c r="X67" s="42"/>
      <c r="Y67" s="42"/>
      <c r="AA67" s="78"/>
      <c r="AB67" s="93"/>
      <c r="AC67" s="78"/>
    </row>
    <row r="68" spans="2:29" ht="12" hidden="1" customHeight="1" x14ac:dyDescent="0.25">
      <c r="B68" s="38"/>
      <c r="C68" s="1"/>
      <c r="D68" s="1"/>
      <c r="E68" s="1"/>
      <c r="F68" s="95"/>
      <c r="G68" s="53"/>
      <c r="H68" s="95"/>
      <c r="I68" s="53"/>
      <c r="J68" s="95"/>
      <c r="K68" s="53"/>
      <c r="L68" s="53"/>
      <c r="M68" s="53"/>
      <c r="N68" s="42"/>
      <c r="O68" s="1"/>
      <c r="P68" s="42"/>
      <c r="Q68" s="40"/>
      <c r="S68" s="38"/>
      <c r="T68" s="1"/>
      <c r="U68" s="1"/>
      <c r="V68" s="42"/>
      <c r="W68" s="1"/>
      <c r="X68" s="42"/>
      <c r="Y68" s="42"/>
      <c r="AA68" s="78"/>
      <c r="AB68" s="93"/>
      <c r="AC68" s="78"/>
    </row>
    <row r="69" spans="2:29" ht="12" hidden="1" customHeight="1" x14ac:dyDescent="0.25">
      <c r="B69" s="38"/>
      <c r="C69" s="1"/>
      <c r="D69" s="1"/>
      <c r="E69" s="1"/>
      <c r="F69" s="95"/>
      <c r="G69" s="53"/>
      <c r="H69" s="95"/>
      <c r="I69" s="53"/>
      <c r="J69" s="95"/>
      <c r="K69" s="53"/>
      <c r="L69" s="53"/>
      <c r="M69" s="53"/>
      <c r="N69" s="42"/>
      <c r="O69" s="1"/>
      <c r="P69" s="42"/>
      <c r="Q69" s="40"/>
      <c r="S69" s="38"/>
      <c r="T69" s="1"/>
      <c r="U69" s="1"/>
      <c r="V69" s="42"/>
      <c r="W69" s="1"/>
      <c r="X69" s="42"/>
      <c r="Y69" s="42"/>
      <c r="AA69" s="78"/>
      <c r="AB69" s="93"/>
      <c r="AC69" s="78"/>
    </row>
    <row r="70" spans="2:29" ht="12" hidden="1" customHeight="1" x14ac:dyDescent="0.25">
      <c r="B70" s="38"/>
      <c r="C70" s="1"/>
      <c r="D70" s="1"/>
      <c r="E70" s="1"/>
      <c r="F70" s="95"/>
      <c r="G70" s="53"/>
      <c r="H70" s="95"/>
      <c r="I70" s="53"/>
      <c r="J70" s="95"/>
      <c r="K70" s="53"/>
      <c r="L70" s="53"/>
      <c r="M70" s="53"/>
      <c r="N70" s="42"/>
      <c r="O70" s="1"/>
      <c r="P70" s="42"/>
      <c r="Q70" s="40"/>
      <c r="S70" s="38"/>
      <c r="T70" s="1"/>
      <c r="U70" s="1"/>
      <c r="V70" s="42"/>
      <c r="W70" s="1"/>
      <c r="X70" s="42"/>
      <c r="Y70" s="42"/>
      <c r="AA70" s="78"/>
      <c r="AB70" s="93"/>
      <c r="AC70" s="78"/>
    </row>
    <row r="71" spans="2:29" ht="12" hidden="1" customHeight="1" x14ac:dyDescent="0.25">
      <c r="B71" s="38"/>
      <c r="C71" s="1"/>
      <c r="D71" s="1"/>
      <c r="E71" s="1"/>
      <c r="F71" s="95"/>
      <c r="G71" s="53"/>
      <c r="H71" s="95"/>
      <c r="I71" s="53"/>
      <c r="J71" s="95"/>
      <c r="K71" s="53"/>
      <c r="L71" s="53"/>
      <c r="M71" s="53"/>
      <c r="N71" s="42"/>
      <c r="O71" s="1"/>
      <c r="P71" s="42"/>
      <c r="Q71" s="40"/>
      <c r="S71" s="38"/>
      <c r="T71" s="1"/>
      <c r="U71" s="1"/>
      <c r="V71" s="42"/>
      <c r="W71" s="1"/>
      <c r="X71" s="42"/>
      <c r="Y71" s="42"/>
      <c r="AA71" s="78"/>
      <c r="AB71" s="93"/>
      <c r="AC71" s="78"/>
    </row>
    <row r="72" spans="2:29" ht="12" hidden="1" customHeight="1" x14ac:dyDescent="0.25">
      <c r="B72" s="38"/>
      <c r="C72" s="1"/>
      <c r="D72" s="1"/>
      <c r="E72" s="1"/>
      <c r="F72" s="95"/>
      <c r="G72" s="53"/>
      <c r="H72" s="95"/>
      <c r="I72" s="53"/>
      <c r="J72" s="95"/>
      <c r="K72" s="53"/>
      <c r="L72" s="53"/>
      <c r="M72" s="53"/>
      <c r="N72" s="42"/>
      <c r="O72" s="1"/>
      <c r="P72" s="42"/>
      <c r="Q72" s="40"/>
      <c r="S72" s="38"/>
      <c r="T72" s="1"/>
      <c r="U72" s="1"/>
      <c r="V72" s="42"/>
      <c r="W72" s="1"/>
      <c r="X72" s="42"/>
      <c r="Y72" s="42"/>
      <c r="AA72" s="78"/>
      <c r="AB72" s="93"/>
      <c r="AC72" s="78"/>
    </row>
    <row r="73" spans="2:29" ht="12" hidden="1" customHeight="1" x14ac:dyDescent="0.25">
      <c r="B73" s="38"/>
      <c r="C73" s="1"/>
      <c r="D73" s="1"/>
      <c r="E73" s="1"/>
      <c r="F73" s="95"/>
      <c r="G73" s="53"/>
      <c r="H73" s="95"/>
      <c r="I73" s="53"/>
      <c r="J73" s="95"/>
      <c r="K73" s="53"/>
      <c r="L73" s="53"/>
      <c r="M73" s="53"/>
      <c r="N73" s="42"/>
      <c r="O73" s="1"/>
      <c r="P73" s="42"/>
      <c r="Q73" s="40"/>
      <c r="S73" s="38"/>
      <c r="T73" s="1"/>
      <c r="U73" s="1"/>
      <c r="V73" s="42"/>
      <c r="W73" s="1"/>
      <c r="X73" s="42"/>
      <c r="Y73" s="42"/>
      <c r="AA73" s="78"/>
      <c r="AB73" s="93"/>
      <c r="AC73" s="78"/>
    </row>
    <row r="74" spans="2:29" ht="12" hidden="1" customHeight="1" x14ac:dyDescent="0.25">
      <c r="B74" s="38"/>
      <c r="C74" s="1"/>
      <c r="D74" s="1"/>
      <c r="E74" s="1"/>
      <c r="F74" s="95"/>
      <c r="G74" s="53"/>
      <c r="H74" s="95"/>
      <c r="I74" s="53"/>
      <c r="J74" s="95"/>
      <c r="K74" s="53"/>
      <c r="L74" s="53"/>
      <c r="M74" s="53"/>
      <c r="N74" s="42"/>
      <c r="O74" s="1"/>
      <c r="P74" s="42"/>
      <c r="Q74" s="40"/>
      <c r="S74" s="38"/>
      <c r="T74" s="1"/>
      <c r="U74" s="1"/>
      <c r="V74" s="42"/>
      <c r="W74" s="1"/>
      <c r="X74" s="42"/>
      <c r="Y74" s="42"/>
      <c r="AA74" s="78"/>
      <c r="AB74" s="93"/>
      <c r="AC74" s="78"/>
    </row>
    <row r="75" spans="2:29" ht="12" hidden="1" customHeight="1" x14ac:dyDescent="0.25">
      <c r="B75" s="38"/>
      <c r="C75" s="1"/>
      <c r="D75" s="1"/>
      <c r="E75" s="1"/>
      <c r="F75" s="95"/>
      <c r="G75" s="53"/>
      <c r="H75" s="95"/>
      <c r="I75" s="53"/>
      <c r="J75" s="95"/>
      <c r="K75" s="53"/>
      <c r="L75" s="53"/>
      <c r="M75" s="53"/>
      <c r="N75" s="42"/>
      <c r="O75" s="1"/>
      <c r="P75" s="42"/>
      <c r="Q75" s="40"/>
      <c r="S75" s="38"/>
      <c r="T75" s="1"/>
      <c r="U75" s="1"/>
      <c r="V75" s="42"/>
      <c r="W75" s="1"/>
      <c r="X75" s="42"/>
      <c r="Y75" s="42"/>
      <c r="AA75" s="78"/>
      <c r="AB75" s="93"/>
      <c r="AC75" s="78"/>
    </row>
    <row r="76" spans="2:29" ht="12" hidden="1" customHeight="1" x14ac:dyDescent="0.25">
      <c r="B76" s="38"/>
      <c r="C76" s="1"/>
      <c r="D76" s="1"/>
      <c r="E76" s="1"/>
      <c r="F76" s="95"/>
      <c r="G76" s="53"/>
      <c r="H76" s="95"/>
      <c r="I76" s="53"/>
      <c r="J76" s="95"/>
      <c r="K76" s="53"/>
      <c r="L76" s="53"/>
      <c r="M76" s="53"/>
      <c r="N76" s="42"/>
      <c r="O76" s="1"/>
      <c r="P76" s="42"/>
      <c r="Q76" s="40"/>
      <c r="S76" s="38"/>
      <c r="T76" s="1"/>
      <c r="U76" s="1"/>
      <c r="V76" s="42"/>
      <c r="W76" s="1"/>
      <c r="X76" s="42"/>
      <c r="Y76" s="42"/>
      <c r="AA76" s="78"/>
      <c r="AB76" s="93"/>
      <c r="AC76" s="78"/>
    </row>
    <row r="77" spans="2:29" ht="12" hidden="1" customHeight="1" x14ac:dyDescent="0.25">
      <c r="B77" s="38"/>
      <c r="C77" s="1"/>
      <c r="D77" s="1"/>
      <c r="E77" s="1"/>
      <c r="F77" s="95"/>
      <c r="G77" s="53"/>
      <c r="H77" s="95"/>
      <c r="I77" s="53"/>
      <c r="J77" s="95"/>
      <c r="K77" s="53"/>
      <c r="L77" s="53"/>
      <c r="M77" s="53"/>
      <c r="N77" s="42"/>
      <c r="O77" s="1"/>
      <c r="P77" s="42"/>
      <c r="Q77" s="40"/>
      <c r="S77" s="38"/>
      <c r="T77" s="1"/>
      <c r="U77" s="1"/>
      <c r="V77" s="42"/>
      <c r="W77" s="1"/>
      <c r="X77" s="42"/>
      <c r="Y77" s="42"/>
      <c r="AA77" s="78"/>
      <c r="AB77" s="93"/>
      <c r="AC77" s="78"/>
    </row>
    <row r="78" spans="2:29" ht="12" hidden="1" customHeight="1" x14ac:dyDescent="0.25">
      <c r="B78" s="38"/>
      <c r="C78" s="1"/>
      <c r="D78" s="1"/>
      <c r="E78" s="1"/>
      <c r="F78" s="95"/>
      <c r="G78" s="53"/>
      <c r="H78" s="95"/>
      <c r="I78" s="53"/>
      <c r="J78" s="95"/>
      <c r="K78" s="53"/>
      <c r="L78" s="53"/>
      <c r="M78" s="53"/>
      <c r="N78" s="42"/>
      <c r="O78" s="1"/>
      <c r="P78" s="42"/>
      <c r="Q78" s="40"/>
      <c r="S78" s="38"/>
      <c r="T78" s="1"/>
      <c r="U78" s="1"/>
      <c r="V78" s="42"/>
      <c r="W78" s="1"/>
      <c r="X78" s="42"/>
      <c r="Y78" s="42"/>
      <c r="AA78" s="78"/>
      <c r="AB78" s="93"/>
      <c r="AC78" s="78"/>
    </row>
    <row r="79" spans="2:29" ht="12" hidden="1" customHeight="1" x14ac:dyDescent="0.25">
      <c r="B79" s="38"/>
      <c r="C79" s="1"/>
      <c r="D79" s="1"/>
      <c r="E79" s="1"/>
      <c r="F79" s="95"/>
      <c r="G79" s="53"/>
      <c r="H79" s="95"/>
      <c r="I79" s="53"/>
      <c r="J79" s="95"/>
      <c r="K79" s="53"/>
      <c r="L79" s="53"/>
      <c r="M79" s="53"/>
      <c r="N79" s="42"/>
      <c r="O79" s="1"/>
      <c r="P79" s="42"/>
      <c r="Q79" s="40"/>
      <c r="S79" s="38"/>
      <c r="T79" s="1"/>
      <c r="U79" s="1"/>
      <c r="V79" s="42"/>
      <c r="W79" s="1"/>
      <c r="X79" s="42"/>
      <c r="Y79" s="42"/>
      <c r="AA79" s="78"/>
      <c r="AB79" s="93"/>
      <c r="AC79" s="78"/>
    </row>
    <row r="80" spans="2:29" ht="12" hidden="1" customHeight="1" x14ac:dyDescent="0.25">
      <c r="B80" s="38"/>
      <c r="C80" s="1"/>
      <c r="D80" s="1"/>
      <c r="E80" s="1"/>
      <c r="F80" s="95"/>
      <c r="G80" s="53"/>
      <c r="H80" s="95"/>
      <c r="I80" s="53"/>
      <c r="J80" s="95"/>
      <c r="K80" s="53"/>
      <c r="L80" s="53"/>
      <c r="M80" s="53"/>
      <c r="N80" s="42"/>
      <c r="O80" s="1"/>
      <c r="P80" s="42"/>
      <c r="Q80" s="40"/>
      <c r="S80" s="38"/>
      <c r="T80" s="1"/>
      <c r="U80" s="1"/>
      <c r="V80" s="42"/>
      <c r="W80" s="1"/>
      <c r="X80" s="42"/>
      <c r="Y80" s="42"/>
      <c r="AA80" s="78"/>
      <c r="AB80" s="93"/>
      <c r="AC80" s="78"/>
    </row>
    <row r="81" spans="2:29" ht="12" hidden="1" customHeight="1" x14ac:dyDescent="0.25">
      <c r="B81" s="38"/>
      <c r="C81" s="1"/>
      <c r="D81" s="1"/>
      <c r="E81" s="1"/>
      <c r="F81" s="95"/>
      <c r="G81" s="53"/>
      <c r="H81" s="95"/>
      <c r="I81" s="53"/>
      <c r="J81" s="95"/>
      <c r="K81" s="53"/>
      <c r="L81" s="53"/>
      <c r="M81" s="53"/>
      <c r="N81" s="42"/>
      <c r="O81" s="1"/>
      <c r="P81" s="42"/>
      <c r="Q81" s="40"/>
      <c r="S81" s="38"/>
      <c r="T81" s="1"/>
      <c r="U81" s="1"/>
      <c r="V81" s="42"/>
      <c r="W81" s="1"/>
      <c r="X81" s="42"/>
      <c r="Y81" s="42"/>
      <c r="AA81" s="78"/>
      <c r="AB81" s="93"/>
      <c r="AC81" s="78"/>
    </row>
    <row r="82" spans="2:29" ht="12" hidden="1" customHeight="1" x14ac:dyDescent="0.25">
      <c r="B82" s="38"/>
      <c r="C82" s="1"/>
      <c r="D82" s="1"/>
      <c r="E82" s="1"/>
      <c r="F82" s="95"/>
      <c r="G82" s="53"/>
      <c r="H82" s="95"/>
      <c r="I82" s="53"/>
      <c r="J82" s="95"/>
      <c r="K82" s="53"/>
      <c r="L82" s="53"/>
      <c r="M82" s="53"/>
      <c r="N82" s="42"/>
      <c r="O82" s="1"/>
      <c r="P82" s="42"/>
      <c r="Q82" s="40"/>
      <c r="S82" s="38"/>
      <c r="T82" s="1"/>
      <c r="U82" s="1"/>
      <c r="V82" s="42"/>
      <c r="W82" s="1"/>
      <c r="X82" s="42"/>
      <c r="Y82" s="42"/>
      <c r="AA82" s="78"/>
      <c r="AB82" s="93"/>
      <c r="AC82" s="78"/>
    </row>
    <row r="83" spans="2:29" ht="12" hidden="1" customHeight="1" x14ac:dyDescent="0.25">
      <c r="B83" s="38"/>
      <c r="C83" s="1"/>
      <c r="D83" s="1"/>
      <c r="E83" s="1"/>
      <c r="F83" s="95"/>
      <c r="G83" s="53"/>
      <c r="H83" s="95"/>
      <c r="I83" s="53"/>
      <c r="J83" s="95"/>
      <c r="K83" s="53"/>
      <c r="L83" s="53"/>
      <c r="M83" s="53"/>
      <c r="N83" s="42"/>
      <c r="O83" s="1"/>
      <c r="P83" s="42"/>
      <c r="Q83" s="40"/>
      <c r="S83" s="38"/>
      <c r="T83" s="1"/>
      <c r="U83" s="1"/>
      <c r="V83" s="42"/>
      <c r="W83" s="1"/>
      <c r="X83" s="42"/>
      <c r="Y83" s="42"/>
      <c r="AA83" s="78"/>
      <c r="AB83" s="93"/>
      <c r="AC83" s="78"/>
    </row>
    <row r="84" spans="2:29" ht="12" hidden="1" customHeight="1" x14ac:dyDescent="0.25">
      <c r="B84" s="38"/>
      <c r="C84" s="1"/>
      <c r="D84" s="1"/>
      <c r="E84" s="1"/>
      <c r="F84" s="95"/>
      <c r="G84" s="53"/>
      <c r="H84" s="95"/>
      <c r="I84" s="53"/>
      <c r="J84" s="95"/>
      <c r="K84" s="53"/>
      <c r="L84" s="53"/>
      <c r="M84" s="53"/>
      <c r="N84" s="42"/>
      <c r="O84" s="1"/>
      <c r="P84" s="42"/>
      <c r="Q84" s="40"/>
      <c r="S84" s="38"/>
      <c r="T84" s="1"/>
      <c r="U84" s="1"/>
      <c r="V84" s="42"/>
      <c r="W84" s="1"/>
      <c r="X84" s="42"/>
      <c r="Y84" s="42"/>
      <c r="AA84" s="78"/>
      <c r="AB84" s="93"/>
      <c r="AC84" s="78"/>
    </row>
    <row r="85" spans="2:29" ht="12" hidden="1" customHeight="1" x14ac:dyDescent="0.25">
      <c r="B85" s="38"/>
      <c r="C85" s="1"/>
      <c r="D85" s="1"/>
      <c r="E85" s="1"/>
      <c r="F85" s="95"/>
      <c r="G85" s="53"/>
      <c r="H85" s="95"/>
      <c r="I85" s="53"/>
      <c r="J85" s="95"/>
      <c r="K85" s="53"/>
      <c r="L85" s="53"/>
      <c r="M85" s="53"/>
      <c r="N85" s="42"/>
      <c r="O85" s="1"/>
      <c r="P85" s="42"/>
      <c r="Q85" s="40"/>
      <c r="S85" s="38"/>
      <c r="T85" s="1"/>
      <c r="U85" s="1"/>
      <c r="V85" s="42"/>
      <c r="W85" s="1"/>
      <c r="X85" s="42"/>
      <c r="Y85" s="42"/>
      <c r="AA85" s="78"/>
      <c r="AB85" s="93"/>
      <c r="AC85" s="78"/>
    </row>
    <row r="86" spans="2:29" ht="12" hidden="1" customHeight="1" x14ac:dyDescent="0.25">
      <c r="B86" s="38"/>
      <c r="C86" s="1"/>
      <c r="D86" s="1"/>
      <c r="E86" s="1"/>
      <c r="F86" s="95"/>
      <c r="G86" s="53"/>
      <c r="H86" s="95"/>
      <c r="I86" s="53"/>
      <c r="J86" s="95"/>
      <c r="K86" s="53"/>
      <c r="L86" s="53"/>
      <c r="M86" s="53"/>
      <c r="N86" s="42"/>
      <c r="O86" s="1"/>
      <c r="P86" s="42"/>
      <c r="Q86" s="40"/>
      <c r="S86" s="38"/>
      <c r="T86" s="1"/>
      <c r="U86" s="1"/>
      <c r="V86" s="42"/>
      <c r="W86" s="1"/>
      <c r="X86" s="42"/>
      <c r="Y86" s="42"/>
      <c r="AA86" s="78"/>
      <c r="AB86" s="93"/>
      <c r="AC86" s="78"/>
    </row>
    <row r="87" spans="2:29" ht="12" hidden="1" customHeight="1" x14ac:dyDescent="0.25">
      <c r="B87" s="38"/>
      <c r="C87" s="1"/>
      <c r="D87" s="1"/>
      <c r="E87" s="1"/>
      <c r="F87" s="95"/>
      <c r="G87" s="53"/>
      <c r="H87" s="95"/>
      <c r="I87" s="53"/>
      <c r="J87" s="95"/>
      <c r="K87" s="53"/>
      <c r="L87" s="53"/>
      <c r="M87" s="53"/>
      <c r="N87" s="42"/>
      <c r="O87" s="1"/>
      <c r="P87" s="42"/>
      <c r="Q87" s="40"/>
      <c r="S87" s="38"/>
      <c r="T87" s="1"/>
      <c r="U87" s="1"/>
      <c r="V87" s="42"/>
      <c r="W87" s="1"/>
      <c r="X87" s="42"/>
      <c r="Y87" s="42"/>
      <c r="AA87" s="78"/>
      <c r="AB87" s="93"/>
      <c r="AC87" s="78"/>
    </row>
    <row r="88" spans="2:29" ht="12" hidden="1" customHeight="1" x14ac:dyDescent="0.25">
      <c r="B88" s="38"/>
      <c r="C88" s="1"/>
      <c r="D88" s="1"/>
      <c r="E88" s="1"/>
      <c r="F88" s="95"/>
      <c r="G88" s="53"/>
      <c r="H88" s="95"/>
      <c r="I88" s="53"/>
      <c r="J88" s="95"/>
      <c r="K88" s="53"/>
      <c r="L88" s="53"/>
      <c r="M88" s="53"/>
      <c r="N88" s="42"/>
      <c r="O88" s="1"/>
      <c r="P88" s="42"/>
      <c r="Q88" s="40"/>
      <c r="S88" s="38"/>
      <c r="T88" s="1"/>
      <c r="U88" s="1"/>
      <c r="V88" s="42"/>
      <c r="W88" s="1"/>
      <c r="X88" s="42"/>
      <c r="Y88" s="42"/>
      <c r="AA88" s="78"/>
      <c r="AB88" s="93"/>
      <c r="AC88" s="78"/>
    </row>
    <row r="89" spans="2:29" ht="12" hidden="1" customHeight="1" x14ac:dyDescent="0.25">
      <c r="B89" s="38"/>
      <c r="C89" s="1"/>
      <c r="D89" s="1"/>
      <c r="E89" s="1"/>
      <c r="F89" s="95"/>
      <c r="G89" s="53"/>
      <c r="H89" s="95"/>
      <c r="I89" s="53"/>
      <c r="J89" s="95"/>
      <c r="K89" s="53"/>
      <c r="L89" s="53"/>
      <c r="M89" s="53"/>
      <c r="N89" s="42"/>
      <c r="O89" s="1"/>
      <c r="P89" s="42"/>
      <c r="Q89" s="40"/>
      <c r="S89" s="38"/>
      <c r="T89" s="1"/>
      <c r="U89" s="1"/>
      <c r="V89" s="42"/>
      <c r="W89" s="1"/>
      <c r="X89" s="42"/>
      <c r="Y89" s="42"/>
      <c r="AA89" s="78"/>
      <c r="AB89" s="93"/>
      <c r="AC89" s="78"/>
    </row>
    <row r="90" spans="2:29" ht="12" hidden="1" customHeight="1" x14ac:dyDescent="0.25">
      <c r="B90" s="38"/>
      <c r="C90" s="1"/>
      <c r="D90" s="1"/>
      <c r="E90" s="1"/>
      <c r="F90" s="95"/>
      <c r="G90" s="53"/>
      <c r="H90" s="95"/>
      <c r="I90" s="53"/>
      <c r="J90" s="95"/>
      <c r="K90" s="53"/>
      <c r="L90" s="53"/>
      <c r="M90" s="53"/>
      <c r="N90" s="42"/>
      <c r="O90" s="1"/>
      <c r="P90" s="42"/>
      <c r="Q90" s="40"/>
      <c r="S90" s="38"/>
      <c r="T90" s="1"/>
      <c r="U90" s="1"/>
      <c r="V90" s="42"/>
      <c r="W90" s="1"/>
      <c r="X90" s="42"/>
      <c r="Y90" s="42"/>
      <c r="AA90" s="78"/>
      <c r="AB90" s="93"/>
      <c r="AC90" s="78"/>
    </row>
    <row r="91" spans="2:29" ht="12" hidden="1" customHeight="1" x14ac:dyDescent="0.25">
      <c r="B91" s="38"/>
      <c r="C91" s="1"/>
      <c r="D91" s="1"/>
      <c r="E91" s="1"/>
      <c r="F91" s="95"/>
      <c r="G91" s="53"/>
      <c r="H91" s="95"/>
      <c r="I91" s="53"/>
      <c r="J91" s="95"/>
      <c r="K91" s="53"/>
      <c r="L91" s="53"/>
      <c r="M91" s="53"/>
      <c r="N91" s="42"/>
      <c r="O91" s="1"/>
      <c r="P91" s="42"/>
      <c r="Q91" s="40"/>
      <c r="S91" s="38"/>
      <c r="T91" s="1"/>
      <c r="U91" s="1"/>
      <c r="V91" s="42"/>
      <c r="W91" s="1"/>
      <c r="X91" s="42"/>
      <c r="Y91" s="42"/>
      <c r="AA91" s="78"/>
      <c r="AB91" s="93"/>
      <c r="AC91" s="78"/>
    </row>
    <row r="92" spans="2:29" ht="12" hidden="1" customHeight="1" x14ac:dyDescent="0.25">
      <c r="B92" s="38"/>
      <c r="C92" s="1"/>
      <c r="D92" s="1"/>
      <c r="E92" s="1"/>
      <c r="F92" s="95"/>
      <c r="G92" s="53"/>
      <c r="H92" s="95"/>
      <c r="I92" s="53"/>
      <c r="J92" s="95"/>
      <c r="K92" s="53"/>
      <c r="L92" s="53"/>
      <c r="M92" s="53"/>
      <c r="N92" s="42"/>
      <c r="O92" s="1"/>
      <c r="P92" s="42"/>
      <c r="Q92" s="40"/>
      <c r="S92" s="38"/>
      <c r="T92" s="1"/>
      <c r="U92" s="1"/>
      <c r="V92" s="42"/>
      <c r="W92" s="1"/>
      <c r="X92" s="42"/>
      <c r="Y92" s="42"/>
      <c r="AA92" s="78"/>
      <c r="AB92" s="93"/>
      <c r="AC92" s="78"/>
    </row>
    <row r="93" spans="2:29" ht="12" hidden="1" customHeight="1" x14ac:dyDescent="0.25">
      <c r="B93" s="38"/>
      <c r="C93" s="1"/>
      <c r="D93" s="1"/>
      <c r="E93" s="1"/>
      <c r="F93" s="95"/>
      <c r="G93" s="53"/>
      <c r="H93" s="95"/>
      <c r="I93" s="53"/>
      <c r="J93" s="95"/>
      <c r="K93" s="53"/>
      <c r="L93" s="53"/>
      <c r="M93" s="53"/>
      <c r="N93" s="42"/>
      <c r="O93" s="1"/>
      <c r="P93" s="42"/>
      <c r="Q93" s="40"/>
      <c r="S93" s="38"/>
      <c r="T93" s="1"/>
      <c r="U93" s="1"/>
      <c r="V93" s="42"/>
      <c r="W93" s="1"/>
      <c r="X93" s="42"/>
      <c r="Y93" s="42"/>
      <c r="AA93" s="78"/>
      <c r="AB93" s="93"/>
      <c r="AC93" s="78"/>
    </row>
    <row r="94" spans="2:29" ht="12" hidden="1" customHeight="1" x14ac:dyDescent="0.25">
      <c r="B94" s="38"/>
      <c r="C94" s="1"/>
      <c r="D94" s="1"/>
      <c r="E94" s="1"/>
      <c r="F94" s="95"/>
      <c r="G94" s="53"/>
      <c r="H94" s="95"/>
      <c r="I94" s="53"/>
      <c r="J94" s="95"/>
      <c r="K94" s="53"/>
      <c r="L94" s="53"/>
      <c r="M94" s="53"/>
      <c r="N94" s="42"/>
      <c r="O94" s="1"/>
      <c r="P94" s="42"/>
      <c r="Q94" s="40"/>
      <c r="S94" s="38"/>
      <c r="T94" s="1"/>
      <c r="U94" s="1"/>
      <c r="V94" s="42"/>
      <c r="W94" s="1"/>
      <c r="X94" s="42"/>
      <c r="Y94" s="42"/>
      <c r="AA94" s="78"/>
      <c r="AB94" s="93"/>
      <c r="AC94" s="78"/>
    </row>
    <row r="95" spans="2:29" ht="12" hidden="1" customHeight="1" x14ac:dyDescent="0.25">
      <c r="B95" s="38"/>
      <c r="C95" s="1"/>
      <c r="D95" s="1"/>
      <c r="E95" s="1"/>
      <c r="F95" s="95"/>
      <c r="G95" s="53"/>
      <c r="H95" s="95"/>
      <c r="I95" s="53"/>
      <c r="J95" s="95"/>
      <c r="K95" s="53"/>
      <c r="L95" s="53"/>
      <c r="M95" s="53"/>
      <c r="N95" s="42"/>
      <c r="O95" s="1"/>
      <c r="P95" s="42"/>
      <c r="Q95" s="40"/>
      <c r="S95" s="38"/>
      <c r="T95" s="1"/>
      <c r="U95" s="1"/>
      <c r="V95" s="42"/>
      <c r="W95" s="1"/>
      <c r="X95" s="42"/>
      <c r="Y95" s="42"/>
      <c r="AA95" s="78"/>
      <c r="AB95" s="93"/>
      <c r="AC95" s="78"/>
    </row>
    <row r="96" spans="2:29" ht="12" hidden="1" customHeight="1" x14ac:dyDescent="0.25">
      <c r="B96" s="38"/>
      <c r="C96" s="1"/>
      <c r="D96" s="1"/>
      <c r="E96" s="1"/>
      <c r="F96" s="95"/>
      <c r="G96" s="53"/>
      <c r="H96" s="95"/>
      <c r="I96" s="53"/>
      <c r="J96" s="95"/>
      <c r="K96" s="53"/>
      <c r="L96" s="53"/>
      <c r="M96" s="53"/>
      <c r="N96" s="42"/>
      <c r="O96" s="1"/>
      <c r="P96" s="42"/>
      <c r="Q96" s="40"/>
      <c r="S96" s="38"/>
      <c r="T96" s="1"/>
      <c r="U96" s="1"/>
      <c r="V96" s="42"/>
      <c r="W96" s="1"/>
      <c r="X96" s="42"/>
      <c r="Y96" s="42"/>
      <c r="AA96" s="78"/>
      <c r="AB96" s="93"/>
      <c r="AC96" s="78"/>
    </row>
    <row r="97" spans="2:29" ht="12" hidden="1" customHeight="1" x14ac:dyDescent="0.25">
      <c r="B97" s="38"/>
      <c r="C97" s="1"/>
      <c r="D97" s="1"/>
      <c r="E97" s="1"/>
      <c r="F97" s="95"/>
      <c r="G97" s="53"/>
      <c r="H97" s="95"/>
      <c r="I97" s="53"/>
      <c r="J97" s="95"/>
      <c r="K97" s="53"/>
      <c r="L97" s="53"/>
      <c r="M97" s="53"/>
      <c r="N97" s="42"/>
      <c r="O97" s="1"/>
      <c r="P97" s="42"/>
      <c r="Q97" s="40"/>
      <c r="S97" s="38"/>
      <c r="T97" s="1"/>
      <c r="U97" s="1"/>
      <c r="V97" s="42"/>
      <c r="W97" s="1"/>
      <c r="X97" s="42"/>
      <c r="Y97" s="42"/>
      <c r="AA97" s="78"/>
      <c r="AB97" s="93"/>
      <c r="AC97" s="78"/>
    </row>
    <row r="98" spans="2:29" ht="12" hidden="1" customHeight="1" x14ac:dyDescent="0.25">
      <c r="B98" s="38"/>
      <c r="C98" s="1"/>
      <c r="D98" s="1"/>
      <c r="E98" s="1"/>
      <c r="F98" s="95"/>
      <c r="G98" s="53"/>
      <c r="H98" s="95"/>
      <c r="I98" s="53"/>
      <c r="J98" s="95"/>
      <c r="K98" s="53"/>
      <c r="L98" s="53"/>
      <c r="M98" s="53"/>
      <c r="N98" s="42"/>
      <c r="O98" s="1"/>
      <c r="P98" s="42"/>
      <c r="Q98" s="40"/>
      <c r="S98" s="38"/>
      <c r="T98" s="1"/>
      <c r="U98" s="1"/>
      <c r="V98" s="42"/>
      <c r="W98" s="1"/>
      <c r="X98" s="42"/>
      <c r="Y98" s="42"/>
      <c r="AA98" s="78"/>
      <c r="AB98" s="93"/>
      <c r="AC98" s="78"/>
    </row>
    <row r="99" spans="2:29" ht="12" hidden="1" customHeight="1" x14ac:dyDescent="0.25">
      <c r="B99" s="38"/>
      <c r="C99" s="1"/>
      <c r="D99" s="1"/>
      <c r="E99" s="1"/>
      <c r="F99" s="95"/>
      <c r="G99" s="53"/>
      <c r="H99" s="95"/>
      <c r="I99" s="53"/>
      <c r="J99" s="95"/>
      <c r="K99" s="53"/>
      <c r="L99" s="53"/>
      <c r="M99" s="53"/>
      <c r="N99" s="42"/>
      <c r="O99" s="1"/>
      <c r="P99" s="42"/>
      <c r="Q99" s="40"/>
      <c r="S99" s="38"/>
      <c r="T99" s="1"/>
      <c r="U99" s="1"/>
      <c r="V99" s="42"/>
      <c r="W99" s="1"/>
      <c r="X99" s="42"/>
      <c r="Y99" s="42"/>
      <c r="AA99" s="78"/>
      <c r="AB99" s="93"/>
      <c r="AC99" s="78"/>
    </row>
    <row r="100" spans="2:29" ht="12" hidden="1" customHeight="1" x14ac:dyDescent="0.25">
      <c r="B100" s="38"/>
      <c r="C100" s="1"/>
      <c r="D100" s="1"/>
      <c r="E100" s="1"/>
      <c r="F100" s="95"/>
      <c r="G100" s="53"/>
      <c r="H100" s="95"/>
      <c r="I100" s="53"/>
      <c r="J100" s="95"/>
      <c r="K100" s="53"/>
      <c r="L100" s="53"/>
      <c r="M100" s="53"/>
      <c r="N100" s="42"/>
      <c r="O100" s="1"/>
      <c r="P100" s="42"/>
      <c r="Q100" s="40"/>
      <c r="S100" s="38"/>
      <c r="T100" s="1"/>
      <c r="U100" s="1"/>
      <c r="V100" s="42"/>
      <c r="W100" s="1"/>
      <c r="X100" s="42"/>
      <c r="Y100" s="42"/>
      <c r="AA100" s="78"/>
      <c r="AB100" s="93"/>
      <c r="AC100" s="78"/>
    </row>
    <row r="101" spans="2:29" ht="12" hidden="1" customHeight="1" x14ac:dyDescent="0.25">
      <c r="B101" s="38"/>
      <c r="C101" s="1"/>
      <c r="D101" s="1"/>
      <c r="E101" s="1"/>
      <c r="F101" s="95"/>
      <c r="G101" s="53"/>
      <c r="H101" s="95"/>
      <c r="I101" s="53"/>
      <c r="J101" s="95"/>
      <c r="K101" s="53"/>
      <c r="L101" s="53"/>
      <c r="M101" s="53"/>
      <c r="N101" s="42"/>
      <c r="O101" s="1"/>
      <c r="P101" s="42"/>
      <c r="Q101" s="40"/>
      <c r="S101" s="38"/>
      <c r="T101" s="1"/>
      <c r="U101" s="1"/>
      <c r="V101" s="42"/>
      <c r="W101" s="1"/>
      <c r="X101" s="42"/>
      <c r="Y101" s="42"/>
      <c r="AA101" s="78"/>
      <c r="AB101" s="93"/>
      <c r="AC101" s="78"/>
    </row>
    <row r="102" spans="2:29" ht="12" hidden="1" customHeight="1" x14ac:dyDescent="0.25">
      <c r="B102" s="38"/>
      <c r="C102" s="1"/>
      <c r="D102" s="1"/>
      <c r="E102" s="1"/>
      <c r="F102" s="95"/>
      <c r="G102" s="53"/>
      <c r="H102" s="95"/>
      <c r="I102" s="53"/>
      <c r="J102" s="95"/>
      <c r="K102" s="53"/>
      <c r="L102" s="53"/>
      <c r="M102" s="53"/>
      <c r="N102" s="42"/>
      <c r="O102" s="1"/>
      <c r="P102" s="42"/>
      <c r="Q102" s="40"/>
      <c r="S102" s="38"/>
      <c r="T102" s="1"/>
      <c r="U102" s="1"/>
      <c r="V102" s="42"/>
      <c r="W102" s="1"/>
      <c r="X102" s="42"/>
      <c r="Y102" s="42"/>
      <c r="AA102" s="78"/>
      <c r="AB102" s="93"/>
      <c r="AC102" s="78"/>
    </row>
    <row r="103" spans="2:29" ht="12" hidden="1" customHeight="1" x14ac:dyDescent="0.25">
      <c r="B103" s="38"/>
      <c r="C103" s="1"/>
      <c r="D103" s="1"/>
      <c r="E103" s="1"/>
      <c r="F103" s="95"/>
      <c r="G103" s="53"/>
      <c r="H103" s="95"/>
      <c r="I103" s="53"/>
      <c r="J103" s="95"/>
      <c r="K103" s="53"/>
      <c r="L103" s="53"/>
      <c r="M103" s="53"/>
      <c r="N103" s="42"/>
      <c r="O103" s="1"/>
      <c r="P103" s="42"/>
      <c r="Q103" s="40"/>
      <c r="S103" s="38"/>
      <c r="T103" s="1"/>
      <c r="U103" s="1"/>
      <c r="V103" s="42"/>
      <c r="W103" s="1"/>
      <c r="X103" s="42"/>
      <c r="Y103" s="42"/>
      <c r="AA103" s="78"/>
      <c r="AB103" s="93"/>
      <c r="AC103" s="78"/>
    </row>
    <row r="104" spans="2:29" ht="12" hidden="1" customHeight="1" x14ac:dyDescent="0.25">
      <c r="B104" s="38"/>
      <c r="C104" s="1"/>
      <c r="D104" s="1"/>
      <c r="E104" s="1"/>
      <c r="F104" s="95"/>
      <c r="G104" s="53"/>
      <c r="H104" s="95"/>
      <c r="I104" s="53"/>
      <c r="J104" s="95"/>
      <c r="K104" s="53"/>
      <c r="L104" s="53"/>
      <c r="M104" s="53"/>
      <c r="N104" s="42"/>
      <c r="O104" s="1"/>
      <c r="P104" s="42"/>
      <c r="Q104" s="40"/>
      <c r="S104" s="38"/>
      <c r="T104" s="1"/>
      <c r="U104" s="1"/>
      <c r="V104" s="42"/>
      <c r="W104" s="1"/>
      <c r="X104" s="42"/>
      <c r="Y104" s="42"/>
      <c r="AA104" s="78"/>
      <c r="AB104" s="93"/>
      <c r="AC104" s="78"/>
    </row>
    <row r="105" spans="2:29" ht="12" hidden="1" customHeight="1" x14ac:dyDescent="0.25">
      <c r="B105" s="38"/>
      <c r="C105" s="1"/>
      <c r="D105" s="1"/>
      <c r="E105" s="1"/>
      <c r="F105" s="95"/>
      <c r="G105" s="53"/>
      <c r="H105" s="95"/>
      <c r="I105" s="53"/>
      <c r="J105" s="95"/>
      <c r="K105" s="53"/>
      <c r="L105" s="53"/>
      <c r="M105" s="53"/>
      <c r="N105" s="42"/>
      <c r="O105" s="1"/>
      <c r="P105" s="42"/>
      <c r="Q105" s="40"/>
      <c r="S105" s="38"/>
      <c r="T105" s="1"/>
      <c r="U105" s="1"/>
      <c r="V105" s="42"/>
      <c r="W105" s="1"/>
      <c r="X105" s="42"/>
      <c r="Y105" s="42"/>
      <c r="AA105" s="78"/>
      <c r="AB105" s="93"/>
      <c r="AC105" s="78"/>
    </row>
    <row r="106" spans="2:29" ht="12" hidden="1" customHeight="1" x14ac:dyDescent="0.25">
      <c r="B106" s="38"/>
      <c r="C106" s="1"/>
      <c r="D106" s="1"/>
      <c r="E106" s="1"/>
      <c r="F106" s="95"/>
      <c r="G106" s="53"/>
      <c r="H106" s="95"/>
      <c r="I106" s="53"/>
      <c r="J106" s="95"/>
      <c r="K106" s="53"/>
      <c r="L106" s="53"/>
      <c r="M106" s="53"/>
      <c r="N106" s="42"/>
      <c r="O106" s="1"/>
      <c r="P106" s="42"/>
      <c r="Q106" s="40"/>
      <c r="S106" s="38"/>
      <c r="T106" s="1"/>
      <c r="U106" s="1"/>
      <c r="V106" s="42"/>
      <c r="W106" s="1"/>
      <c r="X106" s="42"/>
      <c r="Y106" s="42"/>
      <c r="AA106" s="78"/>
      <c r="AB106" s="93"/>
      <c r="AC106" s="78"/>
    </row>
    <row r="107" spans="2:29" ht="12" hidden="1" customHeight="1" x14ac:dyDescent="0.25">
      <c r="B107" s="38"/>
      <c r="C107" s="1"/>
      <c r="D107" s="1"/>
      <c r="E107" s="1"/>
      <c r="F107" s="95"/>
      <c r="G107" s="53"/>
      <c r="H107" s="95"/>
      <c r="I107" s="53"/>
      <c r="J107" s="95"/>
      <c r="K107" s="53"/>
      <c r="L107" s="53"/>
      <c r="M107" s="53"/>
      <c r="N107" s="42"/>
      <c r="O107" s="1"/>
      <c r="P107" s="42"/>
      <c r="Q107" s="40"/>
      <c r="S107" s="38"/>
      <c r="T107" s="1"/>
      <c r="U107" s="1"/>
      <c r="V107" s="42"/>
      <c r="W107" s="1"/>
      <c r="X107" s="42"/>
      <c r="Y107" s="42"/>
      <c r="AA107" s="78"/>
      <c r="AB107" s="93"/>
      <c r="AC107" s="78"/>
    </row>
    <row r="108" spans="2:29" ht="12" hidden="1" customHeight="1" x14ac:dyDescent="0.25">
      <c r="B108" s="38"/>
      <c r="C108" s="1"/>
      <c r="D108" s="1"/>
      <c r="E108" s="1"/>
      <c r="F108" s="95"/>
      <c r="G108" s="53"/>
      <c r="H108" s="95"/>
      <c r="I108" s="53"/>
      <c r="J108" s="95"/>
      <c r="K108" s="53"/>
      <c r="L108" s="53"/>
      <c r="M108" s="53"/>
      <c r="N108" s="42"/>
      <c r="O108" s="1"/>
      <c r="P108" s="42"/>
      <c r="Q108" s="40"/>
      <c r="S108" s="38"/>
      <c r="T108" s="1"/>
      <c r="U108" s="1"/>
      <c r="V108" s="42"/>
      <c r="W108" s="1"/>
      <c r="X108" s="42"/>
      <c r="Y108" s="42"/>
      <c r="AA108" s="78"/>
      <c r="AB108" s="93"/>
      <c r="AC108" s="78"/>
    </row>
    <row r="109" spans="2:29" ht="12" hidden="1" customHeight="1" x14ac:dyDescent="0.25">
      <c r="B109" s="38"/>
      <c r="C109" s="1"/>
      <c r="D109" s="1"/>
      <c r="E109" s="1"/>
      <c r="F109" s="95"/>
      <c r="G109" s="53"/>
      <c r="H109" s="95"/>
      <c r="I109" s="53"/>
      <c r="J109" s="95"/>
      <c r="K109" s="53"/>
      <c r="L109" s="53"/>
      <c r="M109" s="53"/>
      <c r="N109" s="42"/>
      <c r="O109" s="1"/>
      <c r="P109" s="42"/>
      <c r="Q109" s="40"/>
      <c r="S109" s="38"/>
      <c r="T109" s="1"/>
      <c r="U109" s="1"/>
      <c r="V109" s="42"/>
      <c r="W109" s="1"/>
      <c r="X109" s="42"/>
      <c r="Y109" s="42"/>
      <c r="AA109" s="78"/>
      <c r="AB109" s="93"/>
      <c r="AC109" s="78"/>
    </row>
    <row r="110" spans="2:29" ht="12" hidden="1" customHeight="1" x14ac:dyDescent="0.25">
      <c r="B110" s="38"/>
      <c r="C110" s="1"/>
      <c r="D110" s="1"/>
      <c r="E110" s="1"/>
      <c r="F110" s="95"/>
      <c r="G110" s="53"/>
      <c r="H110" s="95"/>
      <c r="I110" s="53"/>
      <c r="J110" s="95"/>
      <c r="K110" s="53"/>
      <c r="L110" s="53"/>
      <c r="M110" s="53"/>
      <c r="N110" s="42"/>
      <c r="O110" s="1"/>
      <c r="P110" s="42"/>
      <c r="Q110" s="40"/>
      <c r="S110" s="38"/>
      <c r="T110" s="1"/>
      <c r="U110" s="1"/>
      <c r="V110" s="42"/>
      <c r="W110" s="1"/>
      <c r="X110" s="42"/>
      <c r="Y110" s="42"/>
      <c r="AA110" s="78"/>
      <c r="AB110" s="93"/>
      <c r="AC110" s="78"/>
    </row>
    <row r="111" spans="2:29" ht="12" hidden="1" customHeight="1" x14ac:dyDescent="0.25">
      <c r="B111" s="38"/>
      <c r="C111" s="1"/>
      <c r="D111" s="1"/>
      <c r="E111" s="1"/>
      <c r="F111" s="95"/>
      <c r="G111" s="53"/>
      <c r="H111" s="95"/>
      <c r="I111" s="53"/>
      <c r="J111" s="95"/>
      <c r="K111" s="53"/>
      <c r="L111" s="53"/>
      <c r="M111" s="53"/>
      <c r="N111" s="42"/>
      <c r="O111" s="1"/>
      <c r="P111" s="42"/>
      <c r="Q111" s="40"/>
      <c r="S111" s="38"/>
      <c r="T111" s="1"/>
      <c r="U111" s="1"/>
      <c r="V111" s="42"/>
      <c r="W111" s="1"/>
      <c r="X111" s="42"/>
      <c r="Y111" s="42"/>
      <c r="AA111" s="78"/>
      <c r="AB111" s="93"/>
      <c r="AC111" s="78"/>
    </row>
    <row r="112" spans="2:29" ht="12" hidden="1" customHeight="1" x14ac:dyDescent="0.25">
      <c r="B112" s="38"/>
      <c r="C112" s="1"/>
      <c r="D112" s="1"/>
      <c r="E112" s="1"/>
      <c r="F112" s="95"/>
      <c r="G112" s="53"/>
      <c r="H112" s="95"/>
      <c r="I112" s="53"/>
      <c r="J112" s="95"/>
      <c r="K112" s="53"/>
      <c r="L112" s="53"/>
      <c r="M112" s="53"/>
      <c r="N112" s="42"/>
      <c r="O112" s="1"/>
      <c r="P112" s="42"/>
      <c r="Q112" s="40"/>
      <c r="S112" s="38"/>
      <c r="T112" s="1"/>
      <c r="U112" s="1"/>
      <c r="V112" s="42"/>
      <c r="W112" s="1"/>
      <c r="X112" s="42"/>
      <c r="Y112" s="42"/>
      <c r="AA112" s="78"/>
      <c r="AB112" s="93"/>
      <c r="AC112" s="78"/>
    </row>
    <row r="113" spans="2:29" ht="12" hidden="1" customHeight="1" x14ac:dyDescent="0.25">
      <c r="B113" s="38"/>
      <c r="C113" s="1"/>
      <c r="D113" s="1"/>
      <c r="E113" s="1"/>
      <c r="F113" s="95"/>
      <c r="G113" s="53"/>
      <c r="H113" s="95"/>
      <c r="I113" s="53"/>
      <c r="J113" s="95"/>
      <c r="K113" s="53"/>
      <c r="L113" s="53"/>
      <c r="M113" s="53"/>
      <c r="N113" s="42"/>
      <c r="O113" s="1"/>
      <c r="P113" s="42"/>
      <c r="Q113" s="40"/>
      <c r="S113" s="38"/>
      <c r="T113" s="1"/>
      <c r="U113" s="1"/>
      <c r="V113" s="42"/>
      <c r="W113" s="1"/>
      <c r="X113" s="42"/>
      <c r="Y113" s="42"/>
      <c r="AA113" s="78"/>
      <c r="AB113" s="93"/>
      <c r="AC113" s="78"/>
    </row>
    <row r="114" spans="2:29" ht="12" hidden="1" customHeight="1" x14ac:dyDescent="0.25">
      <c r="B114" s="38"/>
      <c r="C114" s="1"/>
      <c r="D114" s="1"/>
      <c r="E114" s="1"/>
      <c r="F114" s="95"/>
      <c r="G114" s="53"/>
      <c r="H114" s="95"/>
      <c r="I114" s="53"/>
      <c r="J114" s="95"/>
      <c r="K114" s="53"/>
      <c r="L114" s="53"/>
      <c r="M114" s="53"/>
      <c r="N114" s="42"/>
      <c r="O114" s="1"/>
      <c r="P114" s="42"/>
      <c r="Q114" s="40"/>
      <c r="S114" s="38"/>
      <c r="T114" s="1"/>
      <c r="U114" s="1"/>
      <c r="V114" s="42"/>
      <c r="W114" s="1"/>
      <c r="X114" s="42"/>
      <c r="Y114" s="42"/>
      <c r="AA114" s="78"/>
      <c r="AB114" s="93"/>
      <c r="AC114" s="78"/>
    </row>
    <row r="115" spans="2:29" ht="12" hidden="1" customHeight="1" x14ac:dyDescent="0.25">
      <c r="B115" s="38"/>
      <c r="C115" s="1"/>
      <c r="D115" s="1"/>
      <c r="E115" s="1"/>
      <c r="F115" s="95"/>
      <c r="G115" s="53"/>
      <c r="H115" s="95"/>
      <c r="I115" s="53"/>
      <c r="J115" s="95"/>
      <c r="K115" s="53"/>
      <c r="L115" s="53"/>
      <c r="M115" s="53"/>
      <c r="N115" s="42"/>
      <c r="O115" s="1"/>
      <c r="P115" s="42"/>
      <c r="Q115" s="40"/>
      <c r="S115" s="38"/>
      <c r="T115" s="1"/>
      <c r="U115" s="1"/>
      <c r="V115" s="42"/>
      <c r="W115" s="1"/>
      <c r="X115" s="42"/>
      <c r="Y115" s="42"/>
      <c r="AA115" s="78"/>
      <c r="AB115" s="93"/>
      <c r="AC115" s="78"/>
    </row>
    <row r="116" spans="2:29" ht="12" hidden="1" customHeight="1" x14ac:dyDescent="0.25">
      <c r="B116" s="38"/>
      <c r="C116" s="1"/>
      <c r="D116" s="1"/>
      <c r="E116" s="1"/>
      <c r="F116" s="95"/>
      <c r="G116" s="53"/>
      <c r="H116" s="95"/>
      <c r="I116" s="53"/>
      <c r="J116" s="95"/>
      <c r="K116" s="53"/>
      <c r="L116" s="53"/>
      <c r="M116" s="53"/>
      <c r="N116" s="42"/>
      <c r="O116" s="1"/>
      <c r="P116" s="42"/>
      <c r="Q116" s="40"/>
      <c r="S116" s="38"/>
      <c r="T116" s="1"/>
      <c r="U116" s="1"/>
      <c r="V116" s="42"/>
      <c r="W116" s="1"/>
      <c r="X116" s="42"/>
      <c r="Y116" s="42"/>
      <c r="AA116" s="78"/>
      <c r="AB116" s="93"/>
      <c r="AC116" s="78"/>
    </row>
    <row r="117" spans="2:29" ht="12" hidden="1" customHeight="1" x14ac:dyDescent="0.25">
      <c r="B117" s="38"/>
      <c r="C117" s="1"/>
      <c r="D117" s="1"/>
      <c r="E117" s="1"/>
      <c r="F117" s="95"/>
      <c r="G117" s="53"/>
      <c r="H117" s="95"/>
      <c r="I117" s="53"/>
      <c r="J117" s="95"/>
      <c r="K117" s="53"/>
      <c r="L117" s="53"/>
      <c r="M117" s="53"/>
      <c r="N117" s="42"/>
      <c r="O117" s="1"/>
      <c r="P117" s="42"/>
      <c r="Q117" s="40"/>
      <c r="S117" s="38"/>
      <c r="T117" s="1"/>
      <c r="U117" s="1"/>
      <c r="V117" s="42"/>
      <c r="W117" s="1"/>
      <c r="X117" s="42"/>
      <c r="Y117" s="42"/>
      <c r="AA117" s="78"/>
      <c r="AB117" s="93"/>
      <c r="AC117" s="78"/>
    </row>
    <row r="118" spans="2:29" ht="12" hidden="1" customHeight="1" x14ac:dyDescent="0.25">
      <c r="B118" s="38"/>
      <c r="C118" s="1"/>
      <c r="D118" s="1"/>
      <c r="E118" s="1"/>
      <c r="F118" s="95"/>
      <c r="G118" s="53"/>
      <c r="H118" s="95"/>
      <c r="I118" s="53"/>
      <c r="J118" s="95"/>
      <c r="K118" s="53"/>
      <c r="L118" s="53"/>
      <c r="M118" s="53"/>
      <c r="N118" s="42"/>
      <c r="O118" s="1"/>
      <c r="P118" s="42"/>
      <c r="Q118" s="40"/>
      <c r="S118" s="38"/>
      <c r="T118" s="1"/>
      <c r="U118" s="1"/>
      <c r="V118" s="42"/>
      <c r="W118" s="1"/>
      <c r="X118" s="42"/>
      <c r="Y118" s="42"/>
      <c r="AA118" s="78"/>
      <c r="AB118" s="93"/>
      <c r="AC118" s="78"/>
    </row>
    <row r="119" spans="2:29" ht="12" hidden="1" customHeight="1" x14ac:dyDescent="0.25">
      <c r="B119" s="38"/>
      <c r="C119" s="1"/>
      <c r="D119" s="1"/>
      <c r="E119" s="1"/>
      <c r="F119" s="95"/>
      <c r="G119" s="53"/>
      <c r="H119" s="95"/>
      <c r="I119" s="53"/>
      <c r="J119" s="95"/>
      <c r="K119" s="53"/>
      <c r="L119" s="53"/>
      <c r="M119" s="53"/>
      <c r="N119" s="42"/>
      <c r="O119" s="1"/>
      <c r="P119" s="42"/>
      <c r="Q119" s="40"/>
      <c r="S119" s="38"/>
      <c r="T119" s="1"/>
      <c r="U119" s="1"/>
      <c r="V119" s="42"/>
      <c r="W119" s="1"/>
      <c r="X119" s="42"/>
      <c r="Y119" s="42"/>
      <c r="AA119" s="78"/>
      <c r="AB119" s="93"/>
      <c r="AC119" s="78"/>
    </row>
    <row r="120" spans="2:29" ht="12" hidden="1" customHeight="1" x14ac:dyDescent="0.25">
      <c r="B120" s="38"/>
      <c r="C120" s="1"/>
      <c r="D120" s="1"/>
      <c r="E120" s="1"/>
      <c r="F120" s="95"/>
      <c r="G120" s="53"/>
      <c r="H120" s="95"/>
      <c r="I120" s="53"/>
      <c r="J120" s="95"/>
      <c r="K120" s="53"/>
      <c r="L120" s="53"/>
      <c r="M120" s="53"/>
      <c r="N120" s="42"/>
      <c r="O120" s="1"/>
      <c r="P120" s="42"/>
      <c r="Q120" s="40"/>
      <c r="S120" s="38"/>
      <c r="T120" s="1"/>
      <c r="U120" s="1"/>
      <c r="V120" s="42"/>
      <c r="W120" s="1"/>
      <c r="X120" s="42"/>
      <c r="Y120" s="42"/>
      <c r="AA120" s="78"/>
      <c r="AB120" s="93"/>
      <c r="AC120" s="78"/>
    </row>
    <row r="121" spans="2:29" ht="12" hidden="1" customHeight="1" x14ac:dyDescent="0.25">
      <c r="B121" s="38"/>
      <c r="C121" s="1"/>
      <c r="D121" s="1"/>
      <c r="E121" s="1"/>
      <c r="F121" s="95"/>
      <c r="G121" s="53"/>
      <c r="H121" s="95"/>
      <c r="I121" s="53"/>
      <c r="J121" s="95"/>
      <c r="K121" s="53"/>
      <c r="L121" s="53"/>
      <c r="M121" s="53"/>
      <c r="N121" s="42"/>
      <c r="O121" s="1"/>
      <c r="P121" s="42"/>
      <c r="Q121" s="40"/>
      <c r="S121" s="38"/>
      <c r="T121" s="1"/>
      <c r="U121" s="1"/>
      <c r="V121" s="42"/>
      <c r="W121" s="1"/>
      <c r="X121" s="42"/>
      <c r="Y121" s="42"/>
      <c r="AA121" s="78"/>
      <c r="AB121" s="93"/>
      <c r="AC121" s="78"/>
    </row>
    <row r="122" spans="2:29" ht="12" hidden="1" customHeight="1" x14ac:dyDescent="0.25">
      <c r="B122" s="38"/>
      <c r="C122" s="1"/>
      <c r="D122" s="1"/>
      <c r="E122" s="1"/>
      <c r="F122" s="95"/>
      <c r="G122" s="53"/>
      <c r="H122" s="95"/>
      <c r="I122" s="53"/>
      <c r="J122" s="95"/>
      <c r="K122" s="53"/>
      <c r="L122" s="53"/>
      <c r="M122" s="53"/>
      <c r="N122" s="42"/>
      <c r="O122" s="1"/>
      <c r="P122" s="42"/>
      <c r="Q122" s="40"/>
      <c r="S122" s="38"/>
      <c r="T122" s="1"/>
      <c r="U122" s="1"/>
      <c r="V122" s="42"/>
      <c r="W122" s="1"/>
      <c r="X122" s="42"/>
      <c r="Y122" s="42"/>
      <c r="AA122" s="78"/>
      <c r="AB122" s="93"/>
      <c r="AC122" s="78"/>
    </row>
    <row r="123" spans="2:29" ht="12" hidden="1" customHeight="1" x14ac:dyDescent="0.25">
      <c r="B123" s="38"/>
      <c r="C123" s="1"/>
      <c r="D123" s="1"/>
      <c r="E123" s="1"/>
      <c r="F123" s="95"/>
      <c r="G123" s="53"/>
      <c r="H123" s="95"/>
      <c r="I123" s="53"/>
      <c r="J123" s="95"/>
      <c r="K123" s="53"/>
      <c r="L123" s="53"/>
      <c r="M123" s="53"/>
      <c r="N123" s="42"/>
      <c r="O123" s="1"/>
      <c r="P123" s="42"/>
      <c r="Q123" s="40"/>
      <c r="S123" s="38"/>
      <c r="T123" s="1"/>
      <c r="U123" s="1"/>
      <c r="V123" s="42"/>
      <c r="W123" s="1"/>
      <c r="X123" s="42"/>
      <c r="Y123" s="42"/>
      <c r="AA123" s="78"/>
      <c r="AB123" s="93"/>
      <c r="AC123" s="78"/>
    </row>
    <row r="124" spans="2:29" ht="12" hidden="1" customHeight="1" x14ac:dyDescent="0.25">
      <c r="B124" s="38"/>
      <c r="C124" s="1"/>
      <c r="D124" s="1"/>
      <c r="E124" s="1"/>
      <c r="F124" s="95"/>
      <c r="G124" s="53"/>
      <c r="H124" s="95"/>
      <c r="I124" s="53"/>
      <c r="J124" s="95"/>
      <c r="K124" s="53"/>
      <c r="L124" s="53"/>
      <c r="M124" s="53"/>
      <c r="N124" s="42"/>
      <c r="O124" s="1"/>
      <c r="P124" s="42"/>
      <c r="Q124" s="40"/>
      <c r="S124" s="38"/>
      <c r="T124" s="1"/>
      <c r="U124" s="1"/>
      <c r="V124" s="42"/>
      <c r="W124" s="1"/>
      <c r="X124" s="42"/>
      <c r="Y124" s="42"/>
      <c r="AA124" s="78"/>
      <c r="AB124" s="93"/>
      <c r="AC124" s="78"/>
    </row>
    <row r="125" spans="2:29" ht="12" hidden="1" customHeight="1" x14ac:dyDescent="0.25">
      <c r="B125" s="38"/>
      <c r="C125" s="1"/>
      <c r="D125" s="1"/>
      <c r="E125" s="1"/>
      <c r="F125" s="95"/>
      <c r="G125" s="53"/>
      <c r="H125" s="95"/>
      <c r="I125" s="53"/>
      <c r="J125" s="95"/>
      <c r="K125" s="53"/>
      <c r="L125" s="53"/>
      <c r="M125" s="53"/>
      <c r="N125" s="42"/>
      <c r="O125" s="1"/>
      <c r="P125" s="42"/>
      <c r="Q125" s="40"/>
      <c r="S125" s="38"/>
      <c r="T125" s="1"/>
      <c r="U125" s="1"/>
      <c r="V125" s="42"/>
      <c r="W125" s="1"/>
      <c r="X125" s="42"/>
      <c r="Y125" s="42"/>
      <c r="AA125" s="78"/>
      <c r="AB125" s="93"/>
      <c r="AC125" s="78"/>
    </row>
    <row r="126" spans="2:29" ht="12" hidden="1" customHeight="1" x14ac:dyDescent="0.25">
      <c r="B126" s="38"/>
      <c r="C126" s="1"/>
      <c r="D126" s="1"/>
      <c r="E126" s="1"/>
      <c r="F126" s="95"/>
      <c r="G126" s="53"/>
      <c r="H126" s="95"/>
      <c r="I126" s="53"/>
      <c r="J126" s="95"/>
      <c r="K126" s="53"/>
      <c r="L126" s="53"/>
      <c r="M126" s="53"/>
      <c r="N126" s="42"/>
      <c r="O126" s="1"/>
      <c r="P126" s="42"/>
      <c r="Q126" s="40"/>
      <c r="S126" s="38"/>
      <c r="T126" s="1"/>
      <c r="U126" s="1"/>
      <c r="V126" s="42"/>
      <c r="W126" s="1"/>
      <c r="X126" s="42"/>
      <c r="Y126" s="42"/>
      <c r="AA126" s="78"/>
      <c r="AB126" s="93"/>
      <c r="AC126" s="78"/>
    </row>
    <row r="127" spans="2:29" ht="12" hidden="1" customHeight="1" x14ac:dyDescent="0.25">
      <c r="B127" s="38"/>
      <c r="C127" s="1"/>
      <c r="D127" s="1"/>
      <c r="E127" s="1"/>
      <c r="F127" s="95"/>
      <c r="G127" s="53"/>
      <c r="H127" s="95"/>
      <c r="I127" s="53"/>
      <c r="J127" s="95"/>
      <c r="K127" s="53"/>
      <c r="L127" s="53"/>
      <c r="M127" s="53"/>
      <c r="N127" s="42"/>
      <c r="O127" s="1"/>
      <c r="P127" s="42"/>
      <c r="Q127" s="40"/>
      <c r="S127" s="38"/>
      <c r="T127" s="1"/>
      <c r="U127" s="1"/>
      <c r="V127" s="42"/>
      <c r="W127" s="1"/>
      <c r="X127" s="42"/>
      <c r="Y127" s="42"/>
      <c r="AA127" s="78"/>
      <c r="AB127" s="93"/>
      <c r="AC127" s="78"/>
    </row>
    <row r="128" spans="2:29" ht="12" hidden="1" customHeight="1" x14ac:dyDescent="0.25">
      <c r="B128" s="38"/>
      <c r="C128" s="1"/>
      <c r="D128" s="1"/>
      <c r="E128" s="1"/>
      <c r="F128" s="95"/>
      <c r="G128" s="53"/>
      <c r="H128" s="95"/>
      <c r="I128" s="53"/>
      <c r="J128" s="95"/>
      <c r="K128" s="53"/>
      <c r="L128" s="53"/>
      <c r="M128" s="53"/>
      <c r="N128" s="42"/>
      <c r="O128" s="1"/>
      <c r="P128" s="42"/>
      <c r="Q128" s="40"/>
      <c r="S128" s="38"/>
      <c r="T128" s="1"/>
      <c r="U128" s="1"/>
      <c r="V128" s="42"/>
      <c r="W128" s="1"/>
      <c r="X128" s="42"/>
      <c r="Y128" s="42"/>
      <c r="AA128" s="78"/>
      <c r="AB128" s="93"/>
      <c r="AC128" s="78"/>
    </row>
    <row r="129" spans="2:29" ht="12" hidden="1" customHeight="1" x14ac:dyDescent="0.25">
      <c r="B129" s="38"/>
      <c r="C129" s="1"/>
      <c r="D129" s="1"/>
      <c r="E129" s="1"/>
      <c r="F129" s="95"/>
      <c r="G129" s="53"/>
      <c r="H129" s="95"/>
      <c r="I129" s="53"/>
      <c r="J129" s="95"/>
      <c r="K129" s="53"/>
      <c r="L129" s="53"/>
      <c r="M129" s="53"/>
      <c r="N129" s="42"/>
      <c r="O129" s="1"/>
      <c r="P129" s="42"/>
      <c r="Q129" s="40"/>
      <c r="S129" s="38"/>
      <c r="T129" s="1"/>
      <c r="U129" s="1"/>
      <c r="V129" s="42"/>
      <c r="W129" s="1"/>
      <c r="X129" s="42"/>
      <c r="Y129" s="42"/>
      <c r="AA129" s="78"/>
      <c r="AB129" s="93"/>
      <c r="AC129" s="78"/>
    </row>
    <row r="130" spans="2:29" ht="12" hidden="1" customHeight="1" x14ac:dyDescent="0.25">
      <c r="B130" s="38"/>
      <c r="C130" s="1"/>
      <c r="D130" s="1"/>
      <c r="E130" s="1"/>
      <c r="F130" s="95"/>
      <c r="G130" s="53"/>
      <c r="H130" s="95"/>
      <c r="I130" s="53"/>
      <c r="J130" s="95"/>
      <c r="K130" s="53"/>
      <c r="L130" s="53"/>
      <c r="M130" s="53"/>
      <c r="N130" s="42"/>
      <c r="O130" s="1"/>
      <c r="P130" s="42"/>
      <c r="Q130" s="40"/>
      <c r="S130" s="38"/>
      <c r="T130" s="1"/>
      <c r="U130" s="1"/>
      <c r="V130" s="42"/>
      <c r="W130" s="1"/>
      <c r="X130" s="42"/>
      <c r="Y130" s="42"/>
      <c r="AA130" s="78"/>
      <c r="AB130" s="93"/>
      <c r="AC130" s="78"/>
    </row>
    <row r="131" spans="2:29" ht="12" hidden="1" customHeight="1" x14ac:dyDescent="0.25">
      <c r="B131" s="38"/>
      <c r="C131" s="1"/>
      <c r="D131" s="1"/>
      <c r="E131" s="1"/>
      <c r="F131" s="95"/>
      <c r="G131" s="53"/>
      <c r="H131" s="95"/>
      <c r="I131" s="53"/>
      <c r="J131" s="95"/>
      <c r="K131" s="53"/>
      <c r="L131" s="53"/>
      <c r="M131" s="53"/>
      <c r="N131" s="42"/>
      <c r="O131" s="1"/>
      <c r="P131" s="42"/>
      <c r="Q131" s="40"/>
      <c r="S131" s="38"/>
      <c r="T131" s="1"/>
      <c r="U131" s="1"/>
      <c r="V131" s="42"/>
      <c r="W131" s="1"/>
      <c r="X131" s="42"/>
      <c r="Y131" s="42"/>
      <c r="AA131" s="78"/>
      <c r="AB131" s="93"/>
      <c r="AC131" s="78"/>
    </row>
    <row r="132" spans="2:29" ht="12" hidden="1" customHeight="1" x14ac:dyDescent="0.25">
      <c r="B132" s="38"/>
      <c r="C132" s="1"/>
      <c r="D132" s="1"/>
      <c r="E132" s="1"/>
      <c r="F132" s="95"/>
      <c r="G132" s="53"/>
      <c r="H132" s="95"/>
      <c r="I132" s="53"/>
      <c r="J132" s="95"/>
      <c r="K132" s="53"/>
      <c r="L132" s="53"/>
      <c r="M132" s="53"/>
      <c r="N132" s="42"/>
      <c r="O132" s="1"/>
      <c r="P132" s="42"/>
      <c r="Q132" s="40"/>
      <c r="S132" s="38"/>
      <c r="T132" s="1"/>
      <c r="U132" s="1"/>
      <c r="V132" s="42"/>
      <c r="W132" s="1"/>
      <c r="X132" s="42"/>
      <c r="Y132" s="42"/>
      <c r="AA132" s="78"/>
      <c r="AB132" s="93"/>
      <c r="AC132" s="78"/>
    </row>
    <row r="133" spans="2:29" ht="12" hidden="1" customHeight="1" x14ac:dyDescent="0.25">
      <c r="B133" s="38"/>
      <c r="C133" s="1"/>
      <c r="D133" s="1"/>
      <c r="E133" s="1"/>
      <c r="F133" s="95"/>
      <c r="G133" s="53"/>
      <c r="H133" s="95"/>
      <c r="I133" s="53"/>
      <c r="J133" s="95"/>
      <c r="K133" s="53"/>
      <c r="L133" s="53"/>
      <c r="M133" s="53"/>
      <c r="N133" s="42"/>
      <c r="O133" s="1"/>
      <c r="P133" s="42"/>
      <c r="Q133" s="40"/>
      <c r="S133" s="38"/>
      <c r="T133" s="1"/>
      <c r="U133" s="1"/>
      <c r="V133" s="42"/>
      <c r="W133" s="1"/>
      <c r="X133" s="42"/>
      <c r="Y133" s="42"/>
      <c r="AA133" s="78"/>
      <c r="AB133" s="93"/>
      <c r="AC133" s="78"/>
    </row>
    <row r="134" spans="2:29" ht="12" hidden="1" customHeight="1" x14ac:dyDescent="0.25">
      <c r="B134" s="38"/>
      <c r="C134" s="1"/>
      <c r="D134" s="1"/>
      <c r="E134" s="1"/>
      <c r="F134" s="95"/>
      <c r="G134" s="53"/>
      <c r="H134" s="95"/>
      <c r="I134" s="53"/>
      <c r="J134" s="95"/>
      <c r="K134" s="53"/>
      <c r="L134" s="53"/>
      <c r="M134" s="53"/>
      <c r="N134" s="42"/>
      <c r="O134" s="1"/>
      <c r="P134" s="42"/>
      <c r="Q134" s="40"/>
      <c r="S134" s="38"/>
      <c r="T134" s="1"/>
      <c r="U134" s="1"/>
      <c r="V134" s="42"/>
      <c r="W134" s="1"/>
      <c r="X134" s="42"/>
      <c r="Y134" s="42"/>
      <c r="AA134" s="78"/>
      <c r="AB134" s="93"/>
      <c r="AC134" s="78"/>
    </row>
    <row r="135" spans="2:29" ht="12" hidden="1" customHeight="1" x14ac:dyDescent="0.25">
      <c r="B135" s="38"/>
      <c r="C135" s="1"/>
      <c r="D135" s="1"/>
      <c r="E135" s="1"/>
      <c r="F135" s="95"/>
      <c r="G135" s="53"/>
      <c r="H135" s="95"/>
      <c r="I135" s="53"/>
      <c r="J135" s="95"/>
      <c r="K135" s="53"/>
      <c r="L135" s="53"/>
      <c r="M135" s="53"/>
      <c r="N135" s="42"/>
      <c r="O135" s="1"/>
      <c r="P135" s="42"/>
      <c r="Q135" s="40"/>
      <c r="S135" s="38"/>
      <c r="T135" s="1"/>
      <c r="U135" s="1"/>
      <c r="V135" s="42"/>
      <c r="W135" s="1"/>
      <c r="X135" s="42"/>
      <c r="Y135" s="42"/>
      <c r="AA135" s="78"/>
      <c r="AB135" s="93"/>
      <c r="AC135" s="78"/>
    </row>
    <row r="136" spans="2:29" ht="12" hidden="1" customHeight="1" x14ac:dyDescent="0.25">
      <c r="B136" s="38"/>
      <c r="C136" s="1"/>
      <c r="D136" s="1"/>
      <c r="E136" s="1"/>
      <c r="F136" s="95"/>
      <c r="G136" s="53"/>
      <c r="H136" s="95"/>
      <c r="I136" s="53"/>
      <c r="J136" s="95"/>
      <c r="K136" s="53"/>
      <c r="L136" s="53"/>
      <c r="M136" s="53"/>
      <c r="N136" s="42"/>
      <c r="O136" s="1"/>
      <c r="P136" s="42"/>
      <c r="Q136" s="40"/>
      <c r="S136" s="38"/>
      <c r="T136" s="1"/>
      <c r="U136" s="1"/>
      <c r="V136" s="42"/>
      <c r="W136" s="1"/>
      <c r="X136" s="42"/>
      <c r="Y136" s="42"/>
      <c r="AA136" s="78"/>
      <c r="AB136" s="93"/>
      <c r="AC136" s="78"/>
    </row>
    <row r="137" spans="2:29" ht="12" hidden="1" customHeight="1" x14ac:dyDescent="0.25">
      <c r="B137" s="38"/>
      <c r="C137" s="1"/>
      <c r="D137" s="1"/>
      <c r="E137" s="1"/>
      <c r="F137" s="95"/>
      <c r="G137" s="53"/>
      <c r="H137" s="95"/>
      <c r="I137" s="53"/>
      <c r="J137" s="95"/>
      <c r="K137" s="53"/>
      <c r="L137" s="53"/>
      <c r="M137" s="53"/>
      <c r="N137" s="42"/>
      <c r="O137" s="1"/>
      <c r="P137" s="42"/>
      <c r="Q137" s="40"/>
      <c r="S137" s="38"/>
      <c r="T137" s="1"/>
      <c r="U137" s="1"/>
      <c r="V137" s="42"/>
      <c r="W137" s="1"/>
      <c r="X137" s="42"/>
      <c r="Y137" s="42"/>
      <c r="AA137" s="78"/>
      <c r="AB137" s="93"/>
      <c r="AC137" s="78"/>
    </row>
    <row r="138" spans="2:29" ht="12" hidden="1" customHeight="1" x14ac:dyDescent="0.25">
      <c r="B138" s="38"/>
      <c r="C138" s="1"/>
      <c r="D138" s="1"/>
      <c r="E138" s="1"/>
      <c r="F138" s="95"/>
      <c r="G138" s="53"/>
      <c r="H138" s="95"/>
      <c r="I138" s="53"/>
      <c r="J138" s="95"/>
      <c r="K138" s="53"/>
      <c r="L138" s="53"/>
      <c r="M138" s="53"/>
      <c r="N138" s="42"/>
      <c r="O138" s="1"/>
      <c r="P138" s="42"/>
      <c r="Q138" s="40"/>
      <c r="S138" s="38"/>
      <c r="T138" s="1"/>
      <c r="U138" s="1"/>
      <c r="V138" s="42"/>
      <c r="W138" s="1"/>
      <c r="X138" s="42"/>
      <c r="Y138" s="42"/>
      <c r="AA138" s="78"/>
      <c r="AB138" s="93"/>
      <c r="AC138" s="78"/>
    </row>
    <row r="139" spans="2:29" ht="12" hidden="1" customHeight="1" x14ac:dyDescent="0.25">
      <c r="B139" s="38"/>
      <c r="C139" s="1"/>
      <c r="D139" s="1"/>
      <c r="E139" s="1"/>
      <c r="F139" s="95"/>
      <c r="G139" s="53"/>
      <c r="H139" s="95"/>
      <c r="I139" s="53"/>
      <c r="J139" s="95"/>
      <c r="K139" s="53"/>
      <c r="L139" s="53"/>
      <c r="M139" s="53"/>
      <c r="N139" s="42"/>
      <c r="O139" s="1"/>
      <c r="P139" s="42"/>
      <c r="Q139" s="40"/>
      <c r="S139" s="38"/>
      <c r="T139" s="1"/>
      <c r="U139" s="1"/>
      <c r="V139" s="42"/>
      <c r="W139" s="1"/>
      <c r="X139" s="42"/>
      <c r="Y139" s="42"/>
      <c r="AA139" s="78"/>
      <c r="AB139" s="93"/>
      <c r="AC139" s="78"/>
    </row>
    <row r="140" spans="2:29" ht="12" hidden="1" customHeight="1" x14ac:dyDescent="0.25">
      <c r="B140" s="38"/>
      <c r="C140" s="1"/>
      <c r="D140" s="1"/>
      <c r="E140" s="1"/>
      <c r="F140" s="95"/>
      <c r="G140" s="53"/>
      <c r="H140" s="95"/>
      <c r="I140" s="53"/>
      <c r="J140" s="95"/>
      <c r="K140" s="53"/>
      <c r="L140" s="53"/>
      <c r="M140" s="53"/>
      <c r="N140" s="42"/>
      <c r="O140" s="1"/>
      <c r="P140" s="42"/>
      <c r="Q140" s="40"/>
      <c r="S140" s="38"/>
      <c r="T140" s="1"/>
      <c r="U140" s="1"/>
      <c r="V140" s="42"/>
      <c r="W140" s="1"/>
      <c r="X140" s="42"/>
      <c r="Y140" s="42"/>
      <c r="AA140" s="78"/>
      <c r="AB140" s="93"/>
      <c r="AC140" s="78"/>
    </row>
    <row r="141" spans="2:29" ht="12" hidden="1" customHeight="1" x14ac:dyDescent="0.25">
      <c r="B141" s="38"/>
      <c r="C141" s="1"/>
      <c r="D141" s="1"/>
      <c r="E141" s="1"/>
      <c r="F141" s="95"/>
      <c r="G141" s="53"/>
      <c r="H141" s="95"/>
      <c r="I141" s="53"/>
      <c r="J141" s="95"/>
      <c r="K141" s="53"/>
      <c r="L141" s="53"/>
      <c r="M141" s="53"/>
      <c r="N141" s="42"/>
      <c r="O141" s="1"/>
      <c r="P141" s="42"/>
      <c r="Q141" s="40"/>
      <c r="S141" s="38"/>
      <c r="T141" s="1"/>
      <c r="U141" s="1"/>
      <c r="V141" s="42"/>
      <c r="W141" s="1"/>
      <c r="X141" s="42"/>
      <c r="Y141" s="42"/>
      <c r="AA141" s="78"/>
      <c r="AB141" s="93"/>
      <c r="AC141" s="78"/>
    </row>
    <row r="142" spans="2:29" ht="12" hidden="1" customHeight="1" x14ac:dyDescent="0.25">
      <c r="B142" s="38"/>
      <c r="C142" s="1"/>
      <c r="D142" s="1"/>
      <c r="E142" s="1"/>
      <c r="F142" s="95"/>
      <c r="G142" s="53"/>
      <c r="H142" s="95"/>
      <c r="I142" s="53"/>
      <c r="J142" s="95"/>
      <c r="K142" s="53"/>
      <c r="L142" s="53"/>
      <c r="M142" s="53"/>
      <c r="N142" s="42"/>
      <c r="O142" s="1"/>
      <c r="P142" s="42"/>
      <c r="Q142" s="40"/>
      <c r="S142" s="38"/>
      <c r="T142" s="1"/>
      <c r="U142" s="1"/>
      <c r="V142" s="42"/>
      <c r="W142" s="1"/>
      <c r="X142" s="42"/>
      <c r="Y142" s="42"/>
      <c r="AA142" s="78"/>
      <c r="AB142" s="93"/>
      <c r="AC142" s="78"/>
    </row>
    <row r="143" spans="2:29" ht="12" hidden="1" customHeight="1" x14ac:dyDescent="0.25">
      <c r="B143" s="38"/>
      <c r="C143" s="1"/>
      <c r="D143" s="1"/>
      <c r="E143" s="1"/>
      <c r="F143" s="95"/>
      <c r="G143" s="53"/>
      <c r="H143" s="95"/>
      <c r="I143" s="53"/>
      <c r="J143" s="95"/>
      <c r="K143" s="53"/>
      <c r="L143" s="53"/>
      <c r="M143" s="53"/>
      <c r="N143" s="42"/>
      <c r="O143" s="1"/>
      <c r="P143" s="42"/>
      <c r="Q143" s="40"/>
      <c r="S143" s="38"/>
      <c r="T143" s="1"/>
      <c r="U143" s="1"/>
      <c r="V143" s="42"/>
      <c r="W143" s="1"/>
      <c r="X143" s="42"/>
      <c r="Y143" s="42"/>
      <c r="AA143" s="78"/>
      <c r="AB143" s="93"/>
      <c r="AC143" s="78"/>
    </row>
    <row r="144" spans="2:29" ht="12" hidden="1" customHeight="1" x14ac:dyDescent="0.25">
      <c r="B144" s="38"/>
      <c r="C144" s="1"/>
      <c r="D144" s="1"/>
      <c r="E144" s="1"/>
      <c r="F144" s="95"/>
      <c r="G144" s="53"/>
      <c r="H144" s="95"/>
      <c r="I144" s="53"/>
      <c r="J144" s="95"/>
      <c r="K144" s="53"/>
      <c r="L144" s="53"/>
      <c r="M144" s="53"/>
      <c r="N144" s="42"/>
      <c r="O144" s="1"/>
      <c r="P144" s="42"/>
      <c r="Q144" s="40"/>
      <c r="S144" s="38"/>
      <c r="T144" s="1"/>
      <c r="U144" s="1"/>
      <c r="V144" s="42"/>
      <c r="W144" s="1"/>
      <c r="X144" s="42"/>
      <c r="Y144" s="42"/>
      <c r="AA144" s="78"/>
      <c r="AB144" s="93"/>
      <c r="AC144" s="78"/>
    </row>
    <row r="145" spans="2:29" ht="12" hidden="1" customHeight="1" x14ac:dyDescent="0.25">
      <c r="B145" s="38"/>
      <c r="C145" s="1"/>
      <c r="D145" s="1"/>
      <c r="E145" s="1"/>
      <c r="F145" s="95"/>
      <c r="G145" s="53"/>
      <c r="H145" s="95"/>
      <c r="I145" s="53"/>
      <c r="J145" s="95"/>
      <c r="K145" s="53"/>
      <c r="L145" s="53"/>
      <c r="M145" s="53"/>
      <c r="N145" s="42"/>
      <c r="O145" s="1"/>
      <c r="P145" s="42"/>
      <c r="Q145" s="40"/>
      <c r="S145" s="38"/>
      <c r="T145" s="1"/>
      <c r="U145" s="1"/>
      <c r="V145" s="42"/>
      <c r="W145" s="1"/>
      <c r="X145" s="42"/>
      <c r="Y145" s="42"/>
      <c r="AA145" s="78"/>
      <c r="AB145" s="93"/>
      <c r="AC145" s="78"/>
    </row>
    <row r="146" spans="2:29" ht="12" hidden="1" customHeight="1" x14ac:dyDescent="0.25">
      <c r="B146" s="38"/>
      <c r="C146" s="1"/>
      <c r="D146" s="1"/>
      <c r="E146" s="1"/>
      <c r="F146" s="95"/>
      <c r="G146" s="53"/>
      <c r="H146" s="95"/>
      <c r="I146" s="53"/>
      <c r="J146" s="95"/>
      <c r="K146" s="53"/>
      <c r="L146" s="53"/>
      <c r="M146" s="53"/>
      <c r="N146" s="42"/>
      <c r="O146" s="1"/>
      <c r="P146" s="42"/>
      <c r="Q146" s="40"/>
      <c r="S146" s="38"/>
      <c r="T146" s="1"/>
      <c r="U146" s="1"/>
      <c r="V146" s="42"/>
      <c r="W146" s="1"/>
      <c r="X146" s="42"/>
      <c r="Y146" s="42"/>
      <c r="AA146" s="78"/>
      <c r="AB146" s="93"/>
      <c r="AC146" s="78"/>
    </row>
    <row r="147" spans="2:29" ht="12" hidden="1" customHeight="1" x14ac:dyDescent="0.25">
      <c r="B147" s="38"/>
      <c r="C147" s="1"/>
      <c r="D147" s="1"/>
      <c r="E147" s="1"/>
      <c r="F147" s="95"/>
      <c r="G147" s="53"/>
      <c r="H147" s="95"/>
      <c r="I147" s="53"/>
      <c r="J147" s="95"/>
      <c r="K147" s="53"/>
      <c r="L147" s="53"/>
      <c r="M147" s="53"/>
      <c r="N147" s="42"/>
      <c r="O147" s="1"/>
      <c r="P147" s="42"/>
      <c r="Q147" s="40"/>
      <c r="S147" s="38"/>
      <c r="T147" s="1"/>
      <c r="U147" s="1"/>
      <c r="V147" s="42"/>
      <c r="W147" s="1"/>
      <c r="X147" s="42"/>
      <c r="Y147" s="42"/>
      <c r="AA147" s="78"/>
      <c r="AB147" s="93"/>
      <c r="AC147" s="78"/>
    </row>
    <row r="148" spans="2:29" ht="12" hidden="1" customHeight="1" x14ac:dyDescent="0.25">
      <c r="B148" s="38"/>
      <c r="C148" s="1"/>
      <c r="D148" s="1"/>
      <c r="E148" s="1"/>
      <c r="F148" s="95"/>
      <c r="G148" s="53"/>
      <c r="H148" s="95"/>
      <c r="I148" s="53"/>
      <c r="J148" s="95"/>
      <c r="K148" s="53"/>
      <c r="L148" s="53"/>
      <c r="M148" s="53"/>
      <c r="N148" s="42"/>
      <c r="O148" s="1"/>
      <c r="P148" s="42"/>
      <c r="Q148" s="40"/>
      <c r="S148" s="38"/>
      <c r="T148" s="1"/>
      <c r="U148" s="1"/>
      <c r="V148" s="42"/>
      <c r="W148" s="1"/>
      <c r="X148" s="42"/>
      <c r="Y148" s="42"/>
      <c r="AA148" s="78"/>
      <c r="AB148" s="93"/>
      <c r="AC148" s="78"/>
    </row>
    <row r="149" spans="2:29" ht="12" hidden="1" customHeight="1" x14ac:dyDescent="0.25">
      <c r="B149" s="38"/>
      <c r="C149" s="1"/>
      <c r="D149" s="1"/>
      <c r="E149" s="1"/>
      <c r="F149" s="95"/>
      <c r="G149" s="53"/>
      <c r="H149" s="95"/>
      <c r="I149" s="53"/>
      <c r="J149" s="95"/>
      <c r="K149" s="53"/>
      <c r="L149" s="53"/>
      <c r="M149" s="53"/>
      <c r="N149" s="42"/>
      <c r="O149" s="1"/>
      <c r="P149" s="42"/>
      <c r="Q149" s="40"/>
      <c r="S149" s="38"/>
      <c r="T149" s="1"/>
      <c r="U149" s="1"/>
      <c r="V149" s="42"/>
      <c r="W149" s="1"/>
      <c r="X149" s="42"/>
      <c r="Y149" s="42"/>
      <c r="AA149" s="78"/>
      <c r="AB149" s="93"/>
      <c r="AC149" s="78"/>
    </row>
    <row r="150" spans="2:29" ht="12" hidden="1" customHeight="1" x14ac:dyDescent="0.25">
      <c r="B150" s="38"/>
      <c r="C150" s="1"/>
      <c r="D150" s="1"/>
      <c r="E150" s="1"/>
      <c r="F150" s="95"/>
      <c r="G150" s="53"/>
      <c r="H150" s="95"/>
      <c r="I150" s="53"/>
      <c r="J150" s="95"/>
      <c r="K150" s="53"/>
      <c r="L150" s="53"/>
      <c r="M150" s="53"/>
      <c r="N150" s="42"/>
      <c r="O150" s="1"/>
      <c r="P150" s="42"/>
      <c r="Q150" s="40"/>
      <c r="S150" s="38"/>
      <c r="T150" s="1"/>
      <c r="U150" s="1"/>
      <c r="V150" s="42"/>
      <c r="W150" s="1"/>
      <c r="X150" s="42"/>
      <c r="Y150" s="42"/>
      <c r="AA150" s="78"/>
      <c r="AB150" s="93"/>
      <c r="AC150" s="78"/>
    </row>
    <row r="151" spans="2:29" ht="12" hidden="1" customHeight="1" x14ac:dyDescent="0.25">
      <c r="B151" s="38"/>
      <c r="C151" s="1"/>
      <c r="D151" s="1"/>
      <c r="E151" s="1"/>
      <c r="F151" s="95"/>
      <c r="G151" s="53"/>
      <c r="H151" s="95"/>
      <c r="I151" s="53"/>
      <c r="J151" s="95"/>
      <c r="K151" s="53"/>
      <c r="L151" s="53"/>
      <c r="M151" s="53"/>
      <c r="N151" s="42"/>
      <c r="O151" s="1"/>
      <c r="P151" s="42"/>
      <c r="Q151" s="40"/>
      <c r="S151" s="38"/>
      <c r="T151" s="1"/>
      <c r="U151" s="1"/>
      <c r="V151" s="42"/>
      <c r="W151" s="1"/>
      <c r="X151" s="42"/>
      <c r="Y151" s="42"/>
      <c r="AA151" s="78"/>
      <c r="AB151" s="93"/>
      <c r="AC151" s="78"/>
    </row>
    <row r="152" spans="2:29" ht="12" hidden="1" customHeight="1" x14ac:dyDescent="0.25">
      <c r="B152" s="38"/>
      <c r="C152" s="1"/>
      <c r="D152" s="1"/>
      <c r="E152" s="1"/>
      <c r="F152" s="95"/>
      <c r="G152" s="53"/>
      <c r="H152" s="95"/>
      <c r="I152" s="53"/>
      <c r="J152" s="95"/>
      <c r="K152" s="53"/>
      <c r="L152" s="53"/>
      <c r="M152" s="53"/>
      <c r="N152" s="42"/>
      <c r="O152" s="1"/>
      <c r="P152" s="42"/>
      <c r="Q152" s="40"/>
      <c r="S152" s="38"/>
      <c r="T152" s="1"/>
      <c r="U152" s="1"/>
      <c r="V152" s="42"/>
      <c r="W152" s="1"/>
      <c r="X152" s="42"/>
      <c r="Y152" s="42"/>
      <c r="AA152" s="78"/>
      <c r="AB152" s="93"/>
      <c r="AC152" s="78"/>
    </row>
    <row r="153" spans="2:29" ht="12" hidden="1" customHeight="1" x14ac:dyDescent="0.25">
      <c r="B153" s="38"/>
      <c r="C153" s="1"/>
      <c r="D153" s="1"/>
      <c r="E153" s="1"/>
      <c r="F153" s="95"/>
      <c r="G153" s="53"/>
      <c r="H153" s="95"/>
      <c r="I153" s="53"/>
      <c r="J153" s="95"/>
      <c r="K153" s="53"/>
      <c r="L153" s="53"/>
      <c r="M153" s="53"/>
      <c r="N153" s="42"/>
      <c r="O153" s="1"/>
      <c r="P153" s="42"/>
      <c r="Q153" s="40"/>
      <c r="S153" s="38"/>
      <c r="T153" s="1"/>
      <c r="U153" s="1"/>
      <c r="V153" s="42"/>
      <c r="W153" s="1"/>
      <c r="X153" s="42"/>
      <c r="Y153" s="42"/>
      <c r="AA153" s="78"/>
      <c r="AB153" s="93"/>
      <c r="AC153" s="78"/>
    </row>
    <row r="154" spans="2:29" x14ac:dyDescent="0.25">
      <c r="B154" s="38"/>
      <c r="C154" s="52" t="s">
        <v>10</v>
      </c>
      <c r="D154" s="52"/>
      <c r="E154" s="1"/>
      <c r="F154" s="95"/>
      <c r="G154" s="53"/>
      <c r="H154" s="95"/>
      <c r="I154" s="53"/>
      <c r="J154" s="95"/>
      <c r="K154" s="53"/>
      <c r="L154" s="53"/>
      <c r="M154" s="53"/>
      <c r="N154" s="42"/>
      <c r="O154" s="1"/>
      <c r="P154" s="42"/>
      <c r="Q154" s="40"/>
      <c r="S154" s="38"/>
      <c r="T154" s="1"/>
      <c r="U154" s="1"/>
      <c r="V154" s="42"/>
      <c r="W154" s="1"/>
      <c r="X154" s="42"/>
      <c r="Y154" s="42"/>
      <c r="AA154" s="78"/>
      <c r="AB154" s="93"/>
      <c r="AC154" s="78"/>
    </row>
    <row r="155" spans="2:29" ht="12" thickBot="1" x14ac:dyDescent="0.3">
      <c r="B155" s="38"/>
      <c r="C155" s="76">
        <v>1</v>
      </c>
      <c r="D155" s="1"/>
      <c r="E155" s="1"/>
      <c r="F155" s="41">
        <v>0</v>
      </c>
      <c r="G155" s="1"/>
      <c r="H155" s="41">
        <v>3000000</v>
      </c>
      <c r="I155" s="1"/>
      <c r="J155" s="41">
        <v>0</v>
      </c>
      <c r="K155" s="1"/>
      <c r="L155" s="102">
        <f>$L$26</f>
        <v>500</v>
      </c>
      <c r="M155" s="53"/>
      <c r="N155" s="97"/>
      <c r="O155" s="1"/>
      <c r="P155" s="98">
        <f t="shared" ref="P155:P218" si="0">IF(SUM($N$155:$N$1254)=0,L155,N155)</f>
        <v>500</v>
      </c>
      <c r="Q155" s="40"/>
      <c r="S155" s="38"/>
      <c r="T155" s="96">
        <f>SUM($P$155:P155)</f>
        <v>500</v>
      </c>
      <c r="U155" s="96">
        <f t="shared" ref="U155:U218" si="1">IF(T155&gt;$L$24,$L$24,T155)</f>
        <v>500</v>
      </c>
      <c r="V155" s="102">
        <f>P155</f>
        <v>500</v>
      </c>
      <c r="W155" s="96"/>
      <c r="X155" s="96">
        <f ca="1">IF(V155=0,0,IF(C155&lt;'Interment Right Prices'!$L$25,0,OFFSET(P155,-'Interment Right Prices'!$L$25,0)))</f>
        <v>0</v>
      </c>
      <c r="Y155" s="102">
        <f ca="1">IF(V155=0,0,U155-SUM($X$155:X155))</f>
        <v>500</v>
      </c>
      <c r="Z155" s="99">
        <f ca="1">IF(V155=0,OFFSET(Z155,-'Interment Right Prices'!$L$25,0),IF(V155&gt;X155,V155,X155))</f>
        <v>500</v>
      </c>
      <c r="AA155" s="99">
        <f t="shared" ref="AA155:AA218" ca="1" si="2">(H155*(1-$L$29))+(H155*$L$29)*(MAX($Y$155:$Y$1254)/$L$24)</f>
        <v>1744887.6923076923</v>
      </c>
      <c r="AB155" s="93"/>
      <c r="AC155" s="78"/>
    </row>
    <row r="156" spans="2:29" ht="12" thickTop="1" x14ac:dyDescent="0.25">
      <c r="B156" s="38"/>
      <c r="C156" s="53">
        <f t="shared" ref="C156:C174" si="3">C155+1</f>
        <v>2</v>
      </c>
      <c r="D156" s="53"/>
      <c r="E156" s="53"/>
      <c r="F156" s="41">
        <v>0</v>
      </c>
      <c r="G156" s="1"/>
      <c r="H156" s="104">
        <f>H155</f>
        <v>3000000</v>
      </c>
      <c r="I156" s="1"/>
      <c r="J156" s="41">
        <v>0</v>
      </c>
      <c r="K156" s="1"/>
      <c r="L156" s="103">
        <f t="shared" ref="L156:L219" si="4">ROUND($L$155*(1+$L$27)^C155,0)</f>
        <v>505</v>
      </c>
      <c r="M156" s="53"/>
      <c r="N156" s="97"/>
      <c r="O156" s="1"/>
      <c r="P156" s="98">
        <f t="shared" si="0"/>
        <v>505</v>
      </c>
      <c r="Q156" s="40"/>
      <c r="S156" s="38"/>
      <c r="T156" s="96">
        <f>SUM($P$155:P156)</f>
        <v>1005</v>
      </c>
      <c r="U156" s="96">
        <f t="shared" si="1"/>
        <v>1005</v>
      </c>
      <c r="V156" s="103">
        <f>U156-U155</f>
        <v>505</v>
      </c>
      <c r="W156" s="96"/>
      <c r="X156" s="96">
        <f ca="1">IF(V156=0,0,IF(C156&lt;'Interment Right Prices'!$L$25,0,OFFSET(P156,-'Interment Right Prices'!$L$25,0)))</f>
        <v>0</v>
      </c>
      <c r="Y156" s="103">
        <f ca="1">IF(V156=0,0,U156-SUM($X$155:X156))</f>
        <v>1005</v>
      </c>
      <c r="Z156" s="99">
        <f ca="1">IF(V156=0,OFFSET(Z156,-'Interment Right Prices'!$L$25,0),IF(V156&gt;X156,V156,X156))</f>
        <v>505</v>
      </c>
      <c r="AA156" s="99">
        <f t="shared" ca="1" si="2"/>
        <v>1744887.6923076923</v>
      </c>
      <c r="AB156" s="93"/>
      <c r="AC156" s="78"/>
    </row>
    <row r="157" spans="2:29" x14ac:dyDescent="0.25">
      <c r="B157" s="38"/>
      <c r="C157" s="53">
        <f t="shared" si="3"/>
        <v>3</v>
      </c>
      <c r="D157" s="53"/>
      <c r="E157" s="53"/>
      <c r="F157" s="41">
        <v>0</v>
      </c>
      <c r="G157" s="1"/>
      <c r="H157" s="104">
        <f t="shared" ref="H157:H174" si="5">H156</f>
        <v>3000000</v>
      </c>
      <c r="I157" s="1"/>
      <c r="J157" s="41">
        <v>0</v>
      </c>
      <c r="K157" s="1"/>
      <c r="L157" s="96">
        <f t="shared" si="4"/>
        <v>510</v>
      </c>
      <c r="M157" s="53"/>
      <c r="N157" s="97"/>
      <c r="O157" s="1"/>
      <c r="P157" s="98">
        <f t="shared" si="0"/>
        <v>510</v>
      </c>
      <c r="Q157" s="40"/>
      <c r="S157" s="38"/>
      <c r="T157" s="96">
        <f>SUM($P$155:P157)</f>
        <v>1515</v>
      </c>
      <c r="U157" s="96">
        <f t="shared" si="1"/>
        <v>1515</v>
      </c>
      <c r="V157" s="96">
        <f t="shared" ref="V157:V220" si="6">U157-U156</f>
        <v>510</v>
      </c>
      <c r="W157" s="96"/>
      <c r="X157" s="96">
        <f ca="1">IF(V157=0,0,IF(C157&lt;'Interment Right Prices'!$L$25,0,OFFSET(P157,-'Interment Right Prices'!$L$25,0)))</f>
        <v>0</v>
      </c>
      <c r="Y157" s="96">
        <f ca="1">IF(V157=0,0,U157-SUM($X$155:X157))</f>
        <v>1515</v>
      </c>
      <c r="Z157" s="99">
        <f ca="1">IF(V157=0,OFFSET(Z157,-'Interment Right Prices'!$L$25,0),IF(V157&gt;X157,V157,X157))</f>
        <v>510</v>
      </c>
      <c r="AA157" s="99">
        <f t="shared" ca="1" si="2"/>
        <v>1744887.6923076923</v>
      </c>
      <c r="AB157" s="93"/>
      <c r="AC157" s="78"/>
    </row>
    <row r="158" spans="2:29" x14ac:dyDescent="0.25">
      <c r="B158" s="38"/>
      <c r="C158" s="53">
        <f t="shared" si="3"/>
        <v>4</v>
      </c>
      <c r="D158" s="53"/>
      <c r="E158" s="53"/>
      <c r="F158" s="41">
        <v>0</v>
      </c>
      <c r="G158" s="1"/>
      <c r="H158" s="104">
        <f t="shared" si="5"/>
        <v>3000000</v>
      </c>
      <c r="I158" s="1"/>
      <c r="J158" s="41">
        <v>0</v>
      </c>
      <c r="K158" s="1"/>
      <c r="L158" s="96">
        <f t="shared" si="4"/>
        <v>515</v>
      </c>
      <c r="M158" s="53"/>
      <c r="N158" s="97"/>
      <c r="O158" s="1"/>
      <c r="P158" s="98">
        <f t="shared" si="0"/>
        <v>515</v>
      </c>
      <c r="Q158" s="40"/>
      <c r="S158" s="38"/>
      <c r="T158" s="96">
        <f>SUM($P$155:P158)</f>
        <v>2030</v>
      </c>
      <c r="U158" s="96">
        <f t="shared" si="1"/>
        <v>2030</v>
      </c>
      <c r="V158" s="96">
        <f t="shared" si="6"/>
        <v>515</v>
      </c>
      <c r="W158" s="96"/>
      <c r="X158" s="96">
        <f ca="1">IF(V158=0,0,IF(C158&lt;'Interment Right Prices'!$L$25,0,OFFSET(P158,-'Interment Right Prices'!$L$25,0)))</f>
        <v>0</v>
      </c>
      <c r="Y158" s="96">
        <f ca="1">IF(V158=0,0,U158-SUM($X$155:X158))</f>
        <v>2030</v>
      </c>
      <c r="Z158" s="99">
        <f ca="1">IF(V158=0,OFFSET(Z158,-'Interment Right Prices'!$L$25,0),IF(V158&gt;X158,V158,X158))</f>
        <v>515</v>
      </c>
      <c r="AA158" s="99">
        <f t="shared" ca="1" si="2"/>
        <v>1744887.6923076923</v>
      </c>
      <c r="AB158" s="93"/>
      <c r="AC158" s="78"/>
    </row>
    <row r="159" spans="2:29" x14ac:dyDescent="0.25">
      <c r="B159" s="38"/>
      <c r="C159" s="53">
        <f t="shared" si="3"/>
        <v>5</v>
      </c>
      <c r="D159" s="53"/>
      <c r="E159" s="53"/>
      <c r="F159" s="41">
        <v>0</v>
      </c>
      <c r="G159" s="1"/>
      <c r="H159" s="104">
        <f t="shared" si="5"/>
        <v>3000000</v>
      </c>
      <c r="I159" s="1"/>
      <c r="J159" s="41">
        <v>0</v>
      </c>
      <c r="K159" s="1"/>
      <c r="L159" s="96">
        <f t="shared" si="4"/>
        <v>520</v>
      </c>
      <c r="M159" s="53"/>
      <c r="N159" s="97"/>
      <c r="O159" s="1"/>
      <c r="P159" s="98">
        <f t="shared" si="0"/>
        <v>520</v>
      </c>
      <c r="Q159" s="40"/>
      <c r="S159" s="38"/>
      <c r="T159" s="96">
        <f>SUM($P$155:P159)</f>
        <v>2550</v>
      </c>
      <c r="U159" s="96">
        <f t="shared" si="1"/>
        <v>2550</v>
      </c>
      <c r="V159" s="96">
        <f t="shared" si="6"/>
        <v>520</v>
      </c>
      <c r="W159" s="96"/>
      <c r="X159" s="96">
        <f ca="1">IF(V159=0,0,IF(C159&lt;'Interment Right Prices'!$L$25,0,OFFSET(P159,-'Interment Right Prices'!$L$25,0)))</f>
        <v>0</v>
      </c>
      <c r="Y159" s="96">
        <f ca="1">IF(V159=0,0,U159-SUM($X$155:X159))</f>
        <v>2550</v>
      </c>
      <c r="Z159" s="99">
        <f ca="1">IF(V159=0,OFFSET(Z159,-'Interment Right Prices'!$L$25,0),IF(V159&gt;X159,V159,X159))</f>
        <v>520</v>
      </c>
      <c r="AA159" s="99">
        <f t="shared" ca="1" si="2"/>
        <v>1744887.6923076923</v>
      </c>
      <c r="AB159" s="93"/>
      <c r="AC159" s="78"/>
    </row>
    <row r="160" spans="2:29" x14ac:dyDescent="0.25">
      <c r="B160" s="38"/>
      <c r="C160" s="53">
        <f t="shared" si="3"/>
        <v>6</v>
      </c>
      <c r="D160" s="53"/>
      <c r="E160" s="53"/>
      <c r="F160" s="41">
        <v>0</v>
      </c>
      <c r="G160" s="1"/>
      <c r="H160" s="104">
        <f t="shared" si="5"/>
        <v>3000000</v>
      </c>
      <c r="I160" s="1"/>
      <c r="J160" s="41">
        <v>0</v>
      </c>
      <c r="K160" s="1"/>
      <c r="L160" s="96">
        <f t="shared" si="4"/>
        <v>526</v>
      </c>
      <c r="M160" s="53"/>
      <c r="N160" s="97"/>
      <c r="O160" s="1"/>
      <c r="P160" s="98">
        <f t="shared" si="0"/>
        <v>526</v>
      </c>
      <c r="Q160" s="40"/>
      <c r="S160" s="38"/>
      <c r="T160" s="96">
        <f>SUM($P$155:P160)</f>
        <v>3076</v>
      </c>
      <c r="U160" s="96">
        <f t="shared" si="1"/>
        <v>3076</v>
      </c>
      <c r="V160" s="96">
        <f t="shared" si="6"/>
        <v>526</v>
      </c>
      <c r="W160" s="96"/>
      <c r="X160" s="96">
        <f ca="1">IF(V160=0,0,IF(C160&lt;'Interment Right Prices'!$L$25,0,OFFSET(P160,-'Interment Right Prices'!$L$25,0)))</f>
        <v>0</v>
      </c>
      <c r="Y160" s="96">
        <f ca="1">IF(V160=0,0,U160-SUM($X$155:X160))</f>
        <v>3076</v>
      </c>
      <c r="Z160" s="99">
        <f ca="1">IF(V160=0,OFFSET(Z160,-'Interment Right Prices'!$L$25,0),IF(V160&gt;X160,V160,X160))</f>
        <v>526</v>
      </c>
      <c r="AA160" s="99">
        <f t="shared" ca="1" si="2"/>
        <v>1744887.6923076923</v>
      </c>
      <c r="AB160" s="93"/>
      <c r="AC160" s="78"/>
    </row>
    <row r="161" spans="2:29" x14ac:dyDescent="0.25">
      <c r="B161" s="38"/>
      <c r="C161" s="53">
        <f t="shared" si="3"/>
        <v>7</v>
      </c>
      <c r="D161" s="53"/>
      <c r="E161" s="53"/>
      <c r="F161" s="41">
        <v>0</v>
      </c>
      <c r="G161" s="1"/>
      <c r="H161" s="104">
        <f t="shared" si="5"/>
        <v>3000000</v>
      </c>
      <c r="I161" s="1"/>
      <c r="J161" s="41">
        <v>0</v>
      </c>
      <c r="K161" s="1"/>
      <c r="L161" s="96">
        <f t="shared" si="4"/>
        <v>531</v>
      </c>
      <c r="M161" s="53"/>
      <c r="N161" s="97"/>
      <c r="O161" s="1"/>
      <c r="P161" s="98">
        <f t="shared" si="0"/>
        <v>531</v>
      </c>
      <c r="Q161" s="40"/>
      <c r="S161" s="38"/>
      <c r="T161" s="96">
        <f>SUM($P$155:P161)</f>
        <v>3607</v>
      </c>
      <c r="U161" s="96">
        <f t="shared" si="1"/>
        <v>3607</v>
      </c>
      <c r="V161" s="96">
        <f t="shared" si="6"/>
        <v>531</v>
      </c>
      <c r="W161" s="96"/>
      <c r="X161" s="96">
        <f ca="1">IF(V161=0,0,IF(C161&lt;'Interment Right Prices'!$L$25,0,OFFSET(P161,-'Interment Right Prices'!$L$25,0)))</f>
        <v>0</v>
      </c>
      <c r="Y161" s="96">
        <f ca="1">IF(V161=0,0,U161-SUM($X$155:X161))</f>
        <v>3607</v>
      </c>
      <c r="Z161" s="99">
        <f ca="1">IF(V161=0,OFFSET(Z161,-'Interment Right Prices'!$L$25,0),IF(V161&gt;X161,V161,X161))</f>
        <v>531</v>
      </c>
      <c r="AA161" s="99">
        <f t="shared" ca="1" si="2"/>
        <v>1744887.6923076923</v>
      </c>
      <c r="AB161" s="93"/>
      <c r="AC161" s="78"/>
    </row>
    <row r="162" spans="2:29" x14ac:dyDescent="0.25">
      <c r="B162" s="38"/>
      <c r="C162" s="53">
        <f t="shared" si="3"/>
        <v>8</v>
      </c>
      <c r="D162" s="53"/>
      <c r="E162" s="53"/>
      <c r="F162" s="41">
        <v>0</v>
      </c>
      <c r="G162" s="1"/>
      <c r="H162" s="104">
        <f t="shared" si="5"/>
        <v>3000000</v>
      </c>
      <c r="I162" s="1"/>
      <c r="J162" s="41">
        <v>0</v>
      </c>
      <c r="K162" s="1"/>
      <c r="L162" s="96">
        <f t="shared" si="4"/>
        <v>536</v>
      </c>
      <c r="M162" s="53"/>
      <c r="N162" s="97"/>
      <c r="O162" s="1"/>
      <c r="P162" s="98">
        <f t="shared" si="0"/>
        <v>536</v>
      </c>
      <c r="Q162" s="40"/>
      <c r="S162" s="38"/>
      <c r="T162" s="96">
        <f>SUM($P$155:P162)</f>
        <v>4143</v>
      </c>
      <c r="U162" s="96">
        <f t="shared" si="1"/>
        <v>4143</v>
      </c>
      <c r="V162" s="96">
        <f t="shared" si="6"/>
        <v>536</v>
      </c>
      <c r="W162" s="96"/>
      <c r="X162" s="96">
        <f ca="1">IF(V162=0,0,IF(C162&lt;'Interment Right Prices'!$L$25,0,OFFSET(P162,-'Interment Right Prices'!$L$25,0)))</f>
        <v>0</v>
      </c>
      <c r="Y162" s="96">
        <f ca="1">IF(V162=0,0,U162-SUM($X$155:X162))</f>
        <v>4143</v>
      </c>
      <c r="Z162" s="99">
        <f ca="1">IF(V162=0,OFFSET(Z162,-'Interment Right Prices'!$L$25,0),IF(V162&gt;X162,V162,X162))</f>
        <v>536</v>
      </c>
      <c r="AA162" s="99">
        <f t="shared" ca="1" si="2"/>
        <v>1744887.6923076923</v>
      </c>
      <c r="AB162" s="93"/>
      <c r="AC162" s="78"/>
    </row>
    <row r="163" spans="2:29" x14ac:dyDescent="0.25">
      <c r="B163" s="38"/>
      <c r="C163" s="53">
        <f t="shared" si="3"/>
        <v>9</v>
      </c>
      <c r="D163" s="53"/>
      <c r="E163" s="53"/>
      <c r="F163" s="41">
        <v>0</v>
      </c>
      <c r="G163" s="1"/>
      <c r="H163" s="104">
        <f t="shared" si="5"/>
        <v>3000000</v>
      </c>
      <c r="I163" s="1"/>
      <c r="J163" s="41">
        <v>0</v>
      </c>
      <c r="K163" s="1"/>
      <c r="L163" s="96">
        <f t="shared" si="4"/>
        <v>541</v>
      </c>
      <c r="M163" s="53"/>
      <c r="N163" s="97"/>
      <c r="O163" s="1"/>
      <c r="P163" s="98">
        <f t="shared" si="0"/>
        <v>541</v>
      </c>
      <c r="Q163" s="40"/>
      <c r="S163" s="38"/>
      <c r="T163" s="96">
        <f>SUM($P$155:P163)</f>
        <v>4684</v>
      </c>
      <c r="U163" s="96">
        <f t="shared" si="1"/>
        <v>4684</v>
      </c>
      <c r="V163" s="96">
        <f t="shared" si="6"/>
        <v>541</v>
      </c>
      <c r="W163" s="96"/>
      <c r="X163" s="96">
        <f ca="1">IF(V163=0,0,IF(C163&lt;'Interment Right Prices'!$L$25,0,OFFSET(P163,-'Interment Right Prices'!$L$25,0)))</f>
        <v>0</v>
      </c>
      <c r="Y163" s="96">
        <f ca="1">IF(V163=0,0,U163-SUM($X$155:X163))</f>
        <v>4684</v>
      </c>
      <c r="Z163" s="99">
        <f ca="1">IF(V163=0,OFFSET(Z163,-'Interment Right Prices'!$L$25,0),IF(V163&gt;X163,V163,X163))</f>
        <v>541</v>
      </c>
      <c r="AA163" s="99">
        <f t="shared" ca="1" si="2"/>
        <v>1744887.6923076923</v>
      </c>
      <c r="AB163" s="93"/>
      <c r="AC163" s="78"/>
    </row>
    <row r="164" spans="2:29" x14ac:dyDescent="0.25">
      <c r="B164" s="38"/>
      <c r="C164" s="53">
        <f t="shared" si="3"/>
        <v>10</v>
      </c>
      <c r="D164" s="53"/>
      <c r="E164" s="53"/>
      <c r="F164" s="41">
        <v>0</v>
      </c>
      <c r="G164" s="1"/>
      <c r="H164" s="104">
        <f t="shared" si="5"/>
        <v>3000000</v>
      </c>
      <c r="I164" s="1"/>
      <c r="J164" s="41">
        <v>0</v>
      </c>
      <c r="K164" s="1"/>
      <c r="L164" s="96">
        <f t="shared" si="4"/>
        <v>547</v>
      </c>
      <c r="M164" s="53"/>
      <c r="N164" s="97"/>
      <c r="O164" s="1"/>
      <c r="P164" s="98">
        <f t="shared" si="0"/>
        <v>547</v>
      </c>
      <c r="Q164" s="40"/>
      <c r="S164" s="38"/>
      <c r="T164" s="96">
        <f>SUM($P$155:P164)</f>
        <v>5231</v>
      </c>
      <c r="U164" s="96">
        <f t="shared" si="1"/>
        <v>5231</v>
      </c>
      <c r="V164" s="96">
        <f t="shared" si="6"/>
        <v>547</v>
      </c>
      <c r="W164" s="96"/>
      <c r="X164" s="96">
        <f ca="1">IF(V164=0,0,IF(C164&lt;'Interment Right Prices'!$L$25,0,OFFSET(P164,-'Interment Right Prices'!$L$25,0)))</f>
        <v>0</v>
      </c>
      <c r="Y164" s="96">
        <f ca="1">IF(V164=0,0,U164-SUM($X$155:X164))</f>
        <v>5231</v>
      </c>
      <c r="Z164" s="99">
        <f ca="1">IF(V164=0,OFFSET(Z164,-'Interment Right Prices'!$L$25,0),IF(V164&gt;X164,V164,X164))</f>
        <v>547</v>
      </c>
      <c r="AA164" s="99">
        <f t="shared" ca="1" si="2"/>
        <v>1744887.6923076923</v>
      </c>
      <c r="AB164" s="93"/>
      <c r="AC164" s="78"/>
    </row>
    <row r="165" spans="2:29" x14ac:dyDescent="0.25">
      <c r="B165" s="38"/>
      <c r="C165" s="53">
        <f>C164+1</f>
        <v>11</v>
      </c>
      <c r="D165" s="53"/>
      <c r="E165" s="53"/>
      <c r="F165" s="41">
        <v>0</v>
      </c>
      <c r="G165" s="1"/>
      <c r="H165" s="104">
        <f>H164</f>
        <v>3000000</v>
      </c>
      <c r="I165" s="1"/>
      <c r="J165" s="41">
        <v>0</v>
      </c>
      <c r="K165" s="1"/>
      <c r="L165" s="96">
        <f>ROUND($L$155*(1+$L$27)^C164,0)</f>
        <v>552</v>
      </c>
      <c r="M165" s="53"/>
      <c r="N165" s="97"/>
      <c r="O165" s="1"/>
      <c r="P165" s="98">
        <f t="shared" si="0"/>
        <v>552</v>
      </c>
      <c r="Q165" s="40"/>
      <c r="S165" s="38"/>
      <c r="T165" s="96">
        <f>SUM($P$155:P165)</f>
        <v>5783</v>
      </c>
      <c r="U165" s="96">
        <f t="shared" si="1"/>
        <v>5783</v>
      </c>
      <c r="V165" s="96">
        <f>U165-U164</f>
        <v>552</v>
      </c>
      <c r="W165" s="96"/>
      <c r="X165" s="96">
        <f ca="1">IF(V165=0,0,IF(C165&lt;'Interment Right Prices'!$L$25,0,OFFSET(P165,-'Interment Right Prices'!$L$25,0)))</f>
        <v>0</v>
      </c>
      <c r="Y165" s="96">
        <f ca="1">IF(V165=0,0,U165-SUM($X$155:X165))</f>
        <v>5783</v>
      </c>
      <c r="Z165" s="99">
        <f ca="1">IF(V165=0,OFFSET(Z165,-'Interment Right Prices'!$L$25,0),IF(V165&gt;X165,V165,X165))</f>
        <v>552</v>
      </c>
      <c r="AA165" s="99">
        <f t="shared" ca="1" si="2"/>
        <v>1744887.6923076923</v>
      </c>
      <c r="AB165" s="93"/>
      <c r="AC165" s="78"/>
    </row>
    <row r="166" spans="2:29" x14ac:dyDescent="0.25">
      <c r="B166" s="38"/>
      <c r="C166" s="53">
        <f t="shared" si="3"/>
        <v>12</v>
      </c>
      <c r="D166" s="53"/>
      <c r="E166" s="53"/>
      <c r="F166" s="41">
        <v>0</v>
      </c>
      <c r="G166" s="1"/>
      <c r="H166" s="104">
        <f t="shared" si="5"/>
        <v>3000000</v>
      </c>
      <c r="I166" s="1"/>
      <c r="J166" s="41">
        <v>0</v>
      </c>
      <c r="K166" s="1"/>
      <c r="L166" s="96">
        <f t="shared" si="4"/>
        <v>558</v>
      </c>
      <c r="M166" s="53"/>
      <c r="N166" s="97"/>
      <c r="O166" s="1"/>
      <c r="P166" s="98">
        <f t="shared" si="0"/>
        <v>558</v>
      </c>
      <c r="Q166" s="40"/>
      <c r="S166" s="38"/>
      <c r="T166" s="96">
        <f>SUM($P$155:P166)</f>
        <v>6341</v>
      </c>
      <c r="U166" s="96">
        <f t="shared" si="1"/>
        <v>6341</v>
      </c>
      <c r="V166" s="96">
        <f t="shared" si="6"/>
        <v>558</v>
      </c>
      <c r="W166" s="96"/>
      <c r="X166" s="96">
        <f ca="1">IF(V166=0,0,IF(C166&lt;'Interment Right Prices'!$L$25,0,OFFSET(P166,-'Interment Right Prices'!$L$25,0)))</f>
        <v>0</v>
      </c>
      <c r="Y166" s="96">
        <f ca="1">IF(V166=0,0,U166-SUM($X$155:X166))</f>
        <v>6341</v>
      </c>
      <c r="Z166" s="99">
        <f ca="1">IF(V166=0,OFFSET(Z166,-'Interment Right Prices'!$L$25,0),IF(V166&gt;X166,V166,X166))</f>
        <v>558</v>
      </c>
      <c r="AA166" s="99">
        <f t="shared" ca="1" si="2"/>
        <v>1744887.6923076923</v>
      </c>
      <c r="AB166" s="93"/>
      <c r="AC166" s="78"/>
    </row>
    <row r="167" spans="2:29" x14ac:dyDescent="0.25">
      <c r="B167" s="38"/>
      <c r="C167" s="53">
        <f t="shared" si="3"/>
        <v>13</v>
      </c>
      <c r="D167" s="53"/>
      <c r="E167" s="53"/>
      <c r="F167" s="41">
        <v>0</v>
      </c>
      <c r="G167" s="1"/>
      <c r="H167" s="104">
        <f t="shared" si="5"/>
        <v>3000000</v>
      </c>
      <c r="I167" s="1"/>
      <c r="J167" s="41">
        <v>0</v>
      </c>
      <c r="K167" s="1"/>
      <c r="L167" s="96">
        <f t="shared" si="4"/>
        <v>563</v>
      </c>
      <c r="M167" s="53"/>
      <c r="N167" s="97"/>
      <c r="O167" s="1"/>
      <c r="P167" s="98">
        <f t="shared" si="0"/>
        <v>563</v>
      </c>
      <c r="Q167" s="40"/>
      <c r="S167" s="38"/>
      <c r="T167" s="96">
        <f>SUM($P$155:P167)</f>
        <v>6904</v>
      </c>
      <c r="U167" s="96">
        <f t="shared" si="1"/>
        <v>6904</v>
      </c>
      <c r="V167" s="96">
        <f t="shared" si="6"/>
        <v>563</v>
      </c>
      <c r="W167" s="96"/>
      <c r="X167" s="96">
        <f ca="1">IF(V167=0,0,IF(C167&lt;'Interment Right Prices'!$L$25,0,OFFSET(P167,-'Interment Right Prices'!$L$25,0)))</f>
        <v>0</v>
      </c>
      <c r="Y167" s="96">
        <f ca="1">IF(V167=0,0,U167-SUM($X$155:X167))</f>
        <v>6904</v>
      </c>
      <c r="Z167" s="99">
        <f ca="1">IF(V167=0,OFFSET(Z167,-'Interment Right Prices'!$L$25,0),IF(V167&gt;X167,V167,X167))</f>
        <v>563</v>
      </c>
      <c r="AA167" s="99">
        <f t="shared" ca="1" si="2"/>
        <v>1744887.6923076923</v>
      </c>
      <c r="AB167" s="93"/>
      <c r="AC167" s="78"/>
    </row>
    <row r="168" spans="2:29" x14ac:dyDescent="0.25">
      <c r="B168" s="38"/>
      <c r="C168" s="53">
        <f t="shared" si="3"/>
        <v>14</v>
      </c>
      <c r="D168" s="53"/>
      <c r="E168" s="53"/>
      <c r="F168" s="41">
        <v>0</v>
      </c>
      <c r="G168" s="1"/>
      <c r="H168" s="104">
        <f t="shared" si="5"/>
        <v>3000000</v>
      </c>
      <c r="I168" s="1"/>
      <c r="J168" s="41">
        <v>0</v>
      </c>
      <c r="K168" s="1"/>
      <c r="L168" s="96">
        <f t="shared" si="4"/>
        <v>569</v>
      </c>
      <c r="M168" s="53"/>
      <c r="N168" s="97"/>
      <c r="O168" s="1"/>
      <c r="P168" s="98">
        <f t="shared" si="0"/>
        <v>569</v>
      </c>
      <c r="Q168" s="40"/>
      <c r="S168" s="38"/>
      <c r="T168" s="96">
        <f>SUM($P$155:P168)</f>
        <v>7473</v>
      </c>
      <c r="U168" s="96">
        <f t="shared" si="1"/>
        <v>7473</v>
      </c>
      <c r="V168" s="96">
        <f t="shared" si="6"/>
        <v>569</v>
      </c>
      <c r="W168" s="96"/>
      <c r="X168" s="96">
        <f ca="1">IF(V168=0,0,IF(C168&lt;'Interment Right Prices'!$L$25,0,OFFSET(P168,-'Interment Right Prices'!$L$25,0)))</f>
        <v>0</v>
      </c>
      <c r="Y168" s="96">
        <f ca="1">IF(V168=0,0,U168-SUM($X$155:X168))</f>
        <v>7473</v>
      </c>
      <c r="Z168" s="99">
        <f ca="1">IF(V168=0,OFFSET(Z168,-'Interment Right Prices'!$L$25,0),IF(V168&gt;X168,V168,X168))</f>
        <v>569</v>
      </c>
      <c r="AA168" s="99">
        <f t="shared" ca="1" si="2"/>
        <v>1744887.6923076923</v>
      </c>
      <c r="AB168" s="93"/>
      <c r="AC168" s="78"/>
    </row>
    <row r="169" spans="2:29" x14ac:dyDescent="0.25">
      <c r="B169" s="38"/>
      <c r="C169" s="53">
        <f t="shared" si="3"/>
        <v>15</v>
      </c>
      <c r="D169" s="53"/>
      <c r="E169" s="53"/>
      <c r="F169" s="41">
        <v>0</v>
      </c>
      <c r="G169" s="1"/>
      <c r="H169" s="104">
        <f t="shared" si="5"/>
        <v>3000000</v>
      </c>
      <c r="I169" s="1"/>
      <c r="J169" s="41">
        <v>0</v>
      </c>
      <c r="K169" s="1"/>
      <c r="L169" s="96">
        <f t="shared" si="4"/>
        <v>575</v>
      </c>
      <c r="M169" s="53"/>
      <c r="N169" s="97"/>
      <c r="O169" s="1"/>
      <c r="P169" s="98">
        <f t="shared" si="0"/>
        <v>575</v>
      </c>
      <c r="Q169" s="40"/>
      <c r="S169" s="38"/>
      <c r="T169" s="96">
        <f>SUM($P$155:P169)</f>
        <v>8048</v>
      </c>
      <c r="U169" s="96">
        <f t="shared" si="1"/>
        <v>8048</v>
      </c>
      <c r="V169" s="96">
        <f t="shared" si="6"/>
        <v>575</v>
      </c>
      <c r="W169" s="96"/>
      <c r="X169" s="96">
        <f ca="1">IF(V169=0,0,IF(C169&lt;'Interment Right Prices'!$L$25,0,OFFSET(P169,-'Interment Right Prices'!$L$25,0)))</f>
        <v>0</v>
      </c>
      <c r="Y169" s="96">
        <f ca="1">IF(V169=0,0,U169-SUM($X$155:X169))</f>
        <v>8048</v>
      </c>
      <c r="Z169" s="99">
        <f ca="1">IF(V169=0,OFFSET(Z169,-'Interment Right Prices'!$L$25,0),IF(V169&gt;X169,V169,X169))</f>
        <v>575</v>
      </c>
      <c r="AA169" s="99">
        <f t="shared" ca="1" si="2"/>
        <v>1744887.6923076923</v>
      </c>
      <c r="AB169" s="93"/>
      <c r="AC169" s="78"/>
    </row>
    <row r="170" spans="2:29" x14ac:dyDescent="0.25">
      <c r="B170" s="38"/>
      <c r="C170" s="53">
        <f t="shared" si="3"/>
        <v>16</v>
      </c>
      <c r="D170" s="53"/>
      <c r="E170" s="53"/>
      <c r="F170" s="41">
        <v>0</v>
      </c>
      <c r="G170" s="1"/>
      <c r="H170" s="104">
        <f t="shared" si="5"/>
        <v>3000000</v>
      </c>
      <c r="I170" s="1"/>
      <c r="J170" s="41">
        <v>0</v>
      </c>
      <c r="K170" s="1"/>
      <c r="L170" s="96">
        <f t="shared" si="4"/>
        <v>580</v>
      </c>
      <c r="M170" s="53"/>
      <c r="N170" s="97"/>
      <c r="O170" s="1"/>
      <c r="P170" s="98">
        <f t="shared" si="0"/>
        <v>580</v>
      </c>
      <c r="Q170" s="40"/>
      <c r="S170" s="38"/>
      <c r="T170" s="96">
        <f>SUM($P$155:P170)</f>
        <v>8628</v>
      </c>
      <c r="U170" s="96">
        <f t="shared" si="1"/>
        <v>8628</v>
      </c>
      <c r="V170" s="96">
        <f t="shared" si="6"/>
        <v>580</v>
      </c>
      <c r="W170" s="96"/>
      <c r="X170" s="96">
        <f ca="1">IF(V170=0,0,IF(C170&lt;'Interment Right Prices'!$L$25,0,OFFSET(P170,-'Interment Right Prices'!$L$25,0)))</f>
        <v>0</v>
      </c>
      <c r="Y170" s="96">
        <f ca="1">IF(V170=0,0,U170-SUM($X$155:X170))</f>
        <v>8628</v>
      </c>
      <c r="Z170" s="99">
        <f ca="1">IF(V170=0,OFFSET(Z170,-'Interment Right Prices'!$L$25,0),IF(V170&gt;X170,V170,X170))</f>
        <v>580</v>
      </c>
      <c r="AA170" s="99">
        <f t="shared" ca="1" si="2"/>
        <v>1744887.6923076923</v>
      </c>
      <c r="AB170" s="93"/>
      <c r="AC170" s="78"/>
    </row>
    <row r="171" spans="2:29" x14ac:dyDescent="0.25">
      <c r="B171" s="38"/>
      <c r="C171" s="53">
        <f t="shared" si="3"/>
        <v>17</v>
      </c>
      <c r="D171" s="53"/>
      <c r="E171" s="53"/>
      <c r="F171" s="41">
        <v>0</v>
      </c>
      <c r="G171" s="1"/>
      <c r="H171" s="104">
        <f t="shared" si="5"/>
        <v>3000000</v>
      </c>
      <c r="I171" s="1"/>
      <c r="J171" s="41">
        <v>0</v>
      </c>
      <c r="K171" s="1"/>
      <c r="L171" s="96">
        <f t="shared" si="4"/>
        <v>586</v>
      </c>
      <c r="M171" s="53"/>
      <c r="N171" s="97"/>
      <c r="O171" s="1"/>
      <c r="P171" s="98">
        <f t="shared" si="0"/>
        <v>586</v>
      </c>
      <c r="Q171" s="40"/>
      <c r="S171" s="38"/>
      <c r="T171" s="96">
        <f>SUM($P$155:P171)</f>
        <v>9214</v>
      </c>
      <c r="U171" s="96">
        <f t="shared" si="1"/>
        <v>9214</v>
      </c>
      <c r="V171" s="96">
        <f t="shared" si="6"/>
        <v>586</v>
      </c>
      <c r="W171" s="96"/>
      <c r="X171" s="96">
        <f ca="1">IF(V171=0,0,IF(C171&lt;'Interment Right Prices'!$L$25,0,OFFSET(P171,-'Interment Right Prices'!$L$25,0)))</f>
        <v>0</v>
      </c>
      <c r="Y171" s="96">
        <f ca="1">IF(V171=0,0,U171-SUM($X$155:X171))</f>
        <v>9214</v>
      </c>
      <c r="Z171" s="99">
        <f ca="1">IF(V171=0,OFFSET(Z171,-'Interment Right Prices'!$L$25,0),IF(V171&gt;X171,V171,X171))</f>
        <v>586</v>
      </c>
      <c r="AA171" s="99">
        <f t="shared" ca="1" si="2"/>
        <v>1744887.6923076923</v>
      </c>
      <c r="AB171" s="93"/>
      <c r="AC171" s="78"/>
    </row>
    <row r="172" spans="2:29" x14ac:dyDescent="0.25">
      <c r="B172" s="38"/>
      <c r="C172" s="53">
        <f t="shared" si="3"/>
        <v>18</v>
      </c>
      <c r="D172" s="53"/>
      <c r="E172" s="53"/>
      <c r="F172" s="41">
        <v>0</v>
      </c>
      <c r="G172" s="1"/>
      <c r="H172" s="104">
        <f t="shared" si="5"/>
        <v>3000000</v>
      </c>
      <c r="I172" s="1"/>
      <c r="J172" s="41">
        <v>0</v>
      </c>
      <c r="K172" s="1"/>
      <c r="L172" s="96">
        <f t="shared" si="4"/>
        <v>592</v>
      </c>
      <c r="M172" s="53"/>
      <c r="N172" s="97"/>
      <c r="O172" s="1"/>
      <c r="P172" s="98">
        <f t="shared" si="0"/>
        <v>592</v>
      </c>
      <c r="Q172" s="40"/>
      <c r="S172" s="38"/>
      <c r="T172" s="96">
        <f>SUM($P$155:P172)</f>
        <v>9806</v>
      </c>
      <c r="U172" s="96">
        <f t="shared" si="1"/>
        <v>9806</v>
      </c>
      <c r="V172" s="96">
        <f t="shared" si="6"/>
        <v>592</v>
      </c>
      <c r="W172" s="96"/>
      <c r="X172" s="96">
        <f ca="1">IF(V172=0,0,IF(C172&lt;'Interment Right Prices'!$L$25,0,OFFSET(P172,-'Interment Right Prices'!$L$25,0)))</f>
        <v>0</v>
      </c>
      <c r="Y172" s="96">
        <f ca="1">IF(V172=0,0,U172-SUM($X$155:X172))</f>
        <v>9806</v>
      </c>
      <c r="Z172" s="99">
        <f ca="1">IF(V172=0,OFFSET(Z172,-'Interment Right Prices'!$L$25,0),IF(V172&gt;X172,V172,X172))</f>
        <v>592</v>
      </c>
      <c r="AA172" s="99">
        <f t="shared" ca="1" si="2"/>
        <v>1744887.6923076923</v>
      </c>
      <c r="AB172" s="93"/>
      <c r="AC172" s="78"/>
    </row>
    <row r="173" spans="2:29" x14ac:dyDescent="0.25">
      <c r="B173" s="38"/>
      <c r="C173" s="53">
        <f t="shared" si="3"/>
        <v>19</v>
      </c>
      <c r="D173" s="53"/>
      <c r="E173" s="53"/>
      <c r="F173" s="41">
        <v>0</v>
      </c>
      <c r="G173" s="1"/>
      <c r="H173" s="104">
        <f t="shared" si="5"/>
        <v>3000000</v>
      </c>
      <c r="I173" s="1"/>
      <c r="J173" s="41">
        <v>0</v>
      </c>
      <c r="K173" s="1"/>
      <c r="L173" s="96">
        <f t="shared" si="4"/>
        <v>598</v>
      </c>
      <c r="M173" s="53"/>
      <c r="N173" s="97"/>
      <c r="O173" s="1"/>
      <c r="P173" s="98">
        <f t="shared" si="0"/>
        <v>598</v>
      </c>
      <c r="Q173" s="40"/>
      <c r="S173" s="38"/>
      <c r="T173" s="96">
        <f>SUM($P$155:P173)</f>
        <v>10404</v>
      </c>
      <c r="U173" s="96">
        <f t="shared" si="1"/>
        <v>10404</v>
      </c>
      <c r="V173" s="96">
        <f t="shared" si="6"/>
        <v>598</v>
      </c>
      <c r="W173" s="96"/>
      <c r="X173" s="96">
        <f ca="1">IF(V173=0,0,IF(C173&lt;'Interment Right Prices'!$L$25,0,OFFSET(P173,-'Interment Right Prices'!$L$25,0)))</f>
        <v>0</v>
      </c>
      <c r="Y173" s="96">
        <f ca="1">IF(V173=0,0,U173-SUM($X$155:X173))</f>
        <v>10404</v>
      </c>
      <c r="Z173" s="99">
        <f ca="1">IF(V173=0,OFFSET(Z173,-'Interment Right Prices'!$L$25,0),IF(V173&gt;X173,V173,X173))</f>
        <v>598</v>
      </c>
      <c r="AA173" s="99">
        <f t="shared" ca="1" si="2"/>
        <v>1744887.6923076923</v>
      </c>
      <c r="AB173" s="93"/>
      <c r="AC173" s="78"/>
    </row>
    <row r="174" spans="2:29" x14ac:dyDescent="0.25">
      <c r="B174" s="38"/>
      <c r="C174" s="53">
        <f t="shared" si="3"/>
        <v>20</v>
      </c>
      <c r="D174" s="53"/>
      <c r="E174" s="53"/>
      <c r="F174" s="41">
        <v>0</v>
      </c>
      <c r="G174" s="1"/>
      <c r="H174" s="104">
        <f t="shared" si="5"/>
        <v>3000000</v>
      </c>
      <c r="I174" s="1"/>
      <c r="J174" s="41">
        <v>0</v>
      </c>
      <c r="K174" s="1"/>
      <c r="L174" s="96">
        <f t="shared" si="4"/>
        <v>604</v>
      </c>
      <c r="M174" s="53"/>
      <c r="N174" s="97"/>
      <c r="O174" s="1"/>
      <c r="P174" s="98">
        <f t="shared" si="0"/>
        <v>604</v>
      </c>
      <c r="Q174" s="40"/>
      <c r="S174" s="38"/>
      <c r="T174" s="96">
        <f>SUM($P$155:P174)</f>
        <v>11008</v>
      </c>
      <c r="U174" s="96">
        <f t="shared" si="1"/>
        <v>11008</v>
      </c>
      <c r="V174" s="96">
        <f t="shared" si="6"/>
        <v>604</v>
      </c>
      <c r="W174" s="96"/>
      <c r="X174" s="96">
        <f ca="1">IF(V174=0,0,IF(C174&lt;'Interment Right Prices'!$L$25,0,OFFSET(P174,-'Interment Right Prices'!$L$25,0)))</f>
        <v>0</v>
      </c>
      <c r="Y174" s="96">
        <f ca="1">IF(V174=0,0,U174-SUM($X$155:X174))</f>
        <v>11008</v>
      </c>
      <c r="Z174" s="99">
        <f ca="1">IF(V174=0,OFFSET(Z174,-'Interment Right Prices'!$L$25,0),IF(V174&gt;X174,V174,X174))</f>
        <v>604</v>
      </c>
      <c r="AA174" s="99">
        <f t="shared" ca="1" si="2"/>
        <v>1744887.6923076923</v>
      </c>
      <c r="AB174" s="93"/>
      <c r="AC174" s="78"/>
    </row>
    <row r="175" spans="2:29" x14ac:dyDescent="0.25">
      <c r="B175" s="38"/>
      <c r="C175" s="53">
        <f t="shared" ref="C175:C238" si="7">C174+1</f>
        <v>21</v>
      </c>
      <c r="D175" s="53"/>
      <c r="E175" s="53"/>
      <c r="F175" s="41">
        <v>0</v>
      </c>
      <c r="G175" s="1"/>
      <c r="H175" s="104">
        <f t="shared" ref="H175:H238" si="8">H174</f>
        <v>3000000</v>
      </c>
      <c r="I175" s="1"/>
      <c r="J175" s="41">
        <v>0</v>
      </c>
      <c r="K175" s="1"/>
      <c r="L175" s="96">
        <f t="shared" si="4"/>
        <v>610</v>
      </c>
      <c r="M175" s="53"/>
      <c r="N175" s="97"/>
      <c r="O175" s="1"/>
      <c r="P175" s="98">
        <f t="shared" si="0"/>
        <v>610</v>
      </c>
      <c r="Q175" s="40"/>
      <c r="S175" s="38"/>
      <c r="T175" s="96">
        <f>SUM($P$155:P175)</f>
        <v>11618</v>
      </c>
      <c r="U175" s="96">
        <f t="shared" si="1"/>
        <v>11618</v>
      </c>
      <c r="V175" s="96">
        <f t="shared" si="6"/>
        <v>610</v>
      </c>
      <c r="W175" s="96"/>
      <c r="X175" s="96">
        <f ca="1">IF(V175=0,0,IF(C175&lt;'Interment Right Prices'!$L$25,0,OFFSET(P175,-'Interment Right Prices'!$L$25,0)))</f>
        <v>0</v>
      </c>
      <c r="Y175" s="96">
        <f ca="1">IF(V175=0,0,U175-SUM($X$155:X175))</f>
        <v>11618</v>
      </c>
      <c r="Z175" s="99">
        <f ca="1">IF(V175=0,OFFSET(Z175,-'Interment Right Prices'!$L$25,0),IF(V175&gt;X175,V175,X175))</f>
        <v>610</v>
      </c>
      <c r="AA175" s="99">
        <f t="shared" ca="1" si="2"/>
        <v>1744887.6923076923</v>
      </c>
      <c r="AB175" s="93"/>
      <c r="AC175" s="78"/>
    </row>
    <row r="176" spans="2:29" x14ac:dyDescent="0.25">
      <c r="B176" s="38"/>
      <c r="C176" s="53">
        <f t="shared" si="7"/>
        <v>22</v>
      </c>
      <c r="D176" s="53"/>
      <c r="E176" s="53"/>
      <c r="F176" s="41">
        <v>0</v>
      </c>
      <c r="G176" s="1"/>
      <c r="H176" s="104">
        <f t="shared" si="8"/>
        <v>3000000</v>
      </c>
      <c r="I176" s="1"/>
      <c r="J176" s="41">
        <v>0</v>
      </c>
      <c r="K176" s="1"/>
      <c r="L176" s="96">
        <f t="shared" si="4"/>
        <v>616</v>
      </c>
      <c r="M176" s="53"/>
      <c r="N176" s="97"/>
      <c r="O176" s="1"/>
      <c r="P176" s="98">
        <f t="shared" si="0"/>
        <v>616</v>
      </c>
      <c r="Q176" s="40"/>
      <c r="S176" s="38"/>
      <c r="T176" s="96">
        <f>SUM($P$155:P176)</f>
        <v>12234</v>
      </c>
      <c r="U176" s="96">
        <f t="shared" si="1"/>
        <v>12234</v>
      </c>
      <c r="V176" s="96">
        <f t="shared" si="6"/>
        <v>616</v>
      </c>
      <c r="W176" s="96"/>
      <c r="X176" s="96">
        <f ca="1">IF(V176=0,0,IF(C176&lt;'Interment Right Prices'!$L$25,0,OFFSET(P176,-'Interment Right Prices'!$L$25,0)))</f>
        <v>0</v>
      </c>
      <c r="Y176" s="96">
        <f ca="1">IF(V176=0,0,U176-SUM($X$155:X176))</f>
        <v>12234</v>
      </c>
      <c r="Z176" s="99">
        <f ca="1">IF(V176=0,OFFSET(Z176,-'Interment Right Prices'!$L$25,0),IF(V176&gt;X176,V176,X176))</f>
        <v>616</v>
      </c>
      <c r="AA176" s="99">
        <f t="shared" ca="1" si="2"/>
        <v>1744887.6923076923</v>
      </c>
      <c r="AB176" s="93"/>
      <c r="AC176" s="78"/>
    </row>
    <row r="177" spans="2:29" x14ac:dyDescent="0.25">
      <c r="B177" s="38"/>
      <c r="C177" s="53">
        <f t="shared" si="7"/>
        <v>23</v>
      </c>
      <c r="D177" s="53"/>
      <c r="E177" s="53"/>
      <c r="F177" s="41">
        <v>0</v>
      </c>
      <c r="G177" s="1"/>
      <c r="H177" s="104">
        <f t="shared" si="8"/>
        <v>3000000</v>
      </c>
      <c r="I177" s="1"/>
      <c r="J177" s="41">
        <v>0</v>
      </c>
      <c r="K177" s="1"/>
      <c r="L177" s="96">
        <f t="shared" si="4"/>
        <v>622</v>
      </c>
      <c r="M177" s="53"/>
      <c r="N177" s="97"/>
      <c r="O177" s="1"/>
      <c r="P177" s="98">
        <f t="shared" si="0"/>
        <v>622</v>
      </c>
      <c r="Q177" s="40"/>
      <c r="S177" s="38"/>
      <c r="T177" s="96">
        <f>SUM($P$155:P177)</f>
        <v>12856</v>
      </c>
      <c r="U177" s="96">
        <f t="shared" si="1"/>
        <v>12856</v>
      </c>
      <c r="V177" s="96">
        <f t="shared" si="6"/>
        <v>622</v>
      </c>
      <c r="W177" s="96"/>
      <c r="X177" s="96">
        <f ca="1">IF(V177=0,0,IF(C177&lt;'Interment Right Prices'!$L$25,0,OFFSET(P177,-'Interment Right Prices'!$L$25,0)))</f>
        <v>0</v>
      </c>
      <c r="Y177" s="96">
        <f ca="1">IF(V177=0,0,U177-SUM($X$155:X177))</f>
        <v>12856</v>
      </c>
      <c r="Z177" s="99">
        <f ca="1">IF(V177=0,OFFSET(Z177,-'Interment Right Prices'!$L$25,0),IF(V177&gt;X177,V177,X177))</f>
        <v>622</v>
      </c>
      <c r="AA177" s="99">
        <f t="shared" ca="1" si="2"/>
        <v>1744887.6923076923</v>
      </c>
      <c r="AB177" s="93"/>
      <c r="AC177" s="78"/>
    </row>
    <row r="178" spans="2:29" x14ac:dyDescent="0.25">
      <c r="B178" s="38"/>
      <c r="C178" s="53">
        <f t="shared" si="7"/>
        <v>24</v>
      </c>
      <c r="D178" s="53"/>
      <c r="E178" s="53"/>
      <c r="F178" s="41">
        <v>0</v>
      </c>
      <c r="G178" s="1"/>
      <c r="H178" s="104">
        <f t="shared" si="8"/>
        <v>3000000</v>
      </c>
      <c r="I178" s="1"/>
      <c r="J178" s="41">
        <v>0</v>
      </c>
      <c r="K178" s="1"/>
      <c r="L178" s="96">
        <f t="shared" si="4"/>
        <v>629</v>
      </c>
      <c r="M178" s="53"/>
      <c r="N178" s="97"/>
      <c r="O178" s="1"/>
      <c r="P178" s="98">
        <f t="shared" si="0"/>
        <v>629</v>
      </c>
      <c r="Q178" s="40"/>
      <c r="S178" s="38"/>
      <c r="T178" s="96">
        <f>SUM($P$155:P178)</f>
        <v>13485</v>
      </c>
      <c r="U178" s="96">
        <f t="shared" si="1"/>
        <v>13485</v>
      </c>
      <c r="V178" s="96">
        <f t="shared" si="6"/>
        <v>629</v>
      </c>
      <c r="W178" s="96"/>
      <c r="X178" s="96">
        <f ca="1">IF(V178=0,0,IF(C178&lt;'Interment Right Prices'!$L$25,0,OFFSET(P178,-'Interment Right Prices'!$L$25,0)))</f>
        <v>0</v>
      </c>
      <c r="Y178" s="96">
        <f ca="1">IF(V178=0,0,U178-SUM($X$155:X178))</f>
        <v>13485</v>
      </c>
      <c r="Z178" s="99">
        <f ca="1">IF(V178=0,OFFSET(Z178,-'Interment Right Prices'!$L$25,0),IF(V178&gt;X178,V178,X178))</f>
        <v>629</v>
      </c>
      <c r="AA178" s="99">
        <f t="shared" ca="1" si="2"/>
        <v>1744887.6923076923</v>
      </c>
      <c r="AB178" s="93"/>
      <c r="AC178" s="78"/>
    </row>
    <row r="179" spans="2:29" x14ac:dyDescent="0.25">
      <c r="B179" s="38"/>
      <c r="C179" s="53">
        <f t="shared" si="7"/>
        <v>25</v>
      </c>
      <c r="D179" s="53"/>
      <c r="E179" s="53"/>
      <c r="F179" s="41">
        <v>0</v>
      </c>
      <c r="G179" s="1"/>
      <c r="H179" s="104">
        <f t="shared" si="8"/>
        <v>3000000</v>
      </c>
      <c r="I179" s="1"/>
      <c r="J179" s="41">
        <v>0</v>
      </c>
      <c r="K179" s="1"/>
      <c r="L179" s="96">
        <f t="shared" si="4"/>
        <v>635</v>
      </c>
      <c r="M179" s="53"/>
      <c r="N179" s="97"/>
      <c r="O179" s="1"/>
      <c r="P179" s="98">
        <f t="shared" si="0"/>
        <v>635</v>
      </c>
      <c r="Q179" s="40"/>
      <c r="S179" s="38"/>
      <c r="T179" s="96">
        <f>SUM($P$155:P179)</f>
        <v>14120</v>
      </c>
      <c r="U179" s="96">
        <f t="shared" si="1"/>
        <v>14120</v>
      </c>
      <c r="V179" s="96">
        <f t="shared" si="6"/>
        <v>635</v>
      </c>
      <c r="W179" s="96"/>
      <c r="X179" s="96">
        <f ca="1">IF(V179=0,0,IF(C179&lt;'Interment Right Prices'!$L$25,0,OFFSET(P179,-'Interment Right Prices'!$L$25,0)))</f>
        <v>0</v>
      </c>
      <c r="Y179" s="96">
        <f ca="1">IF(V179=0,0,U179-SUM($X$155:X179))</f>
        <v>14120</v>
      </c>
      <c r="Z179" s="99">
        <f ca="1">IF(V179=0,OFFSET(Z179,-'Interment Right Prices'!$L$25,0),IF(V179&gt;X179,V179,X179))</f>
        <v>635</v>
      </c>
      <c r="AA179" s="99">
        <f t="shared" ca="1" si="2"/>
        <v>1744887.6923076923</v>
      </c>
      <c r="AB179" s="93"/>
      <c r="AC179" s="78"/>
    </row>
    <row r="180" spans="2:29" x14ac:dyDescent="0.25">
      <c r="B180" s="38"/>
      <c r="C180" s="53">
        <f t="shared" si="7"/>
        <v>26</v>
      </c>
      <c r="D180" s="53"/>
      <c r="E180" s="53"/>
      <c r="F180" s="41">
        <v>0</v>
      </c>
      <c r="G180" s="1"/>
      <c r="H180" s="104">
        <f t="shared" si="8"/>
        <v>3000000</v>
      </c>
      <c r="I180" s="1"/>
      <c r="J180" s="41">
        <v>0</v>
      </c>
      <c r="K180" s="1"/>
      <c r="L180" s="96">
        <f t="shared" si="4"/>
        <v>641</v>
      </c>
      <c r="M180" s="53"/>
      <c r="N180" s="97"/>
      <c r="O180" s="1"/>
      <c r="P180" s="98">
        <f t="shared" si="0"/>
        <v>641</v>
      </c>
      <c r="Q180" s="40"/>
      <c r="S180" s="38"/>
      <c r="T180" s="96">
        <f>SUM($P$155:P180)</f>
        <v>14761</v>
      </c>
      <c r="U180" s="96">
        <f t="shared" si="1"/>
        <v>14761</v>
      </c>
      <c r="V180" s="96">
        <f t="shared" si="6"/>
        <v>641</v>
      </c>
      <c r="W180" s="96"/>
      <c r="X180" s="96">
        <f ca="1">IF(V180=0,0,IF(C180&lt;'Interment Right Prices'!$L$25,0,OFFSET(P180,-'Interment Right Prices'!$L$25,0)))</f>
        <v>500</v>
      </c>
      <c r="Y180" s="96">
        <f ca="1">IF(V180=0,0,U180-SUM($X$155:X180))</f>
        <v>14261</v>
      </c>
      <c r="Z180" s="99">
        <f ca="1">IF(V180=0,OFFSET(Z180,-'Interment Right Prices'!$L$25,0),IF(V180&gt;X180,V180,X180))</f>
        <v>641</v>
      </c>
      <c r="AA180" s="99">
        <f t="shared" ca="1" si="2"/>
        <v>1744887.6923076923</v>
      </c>
      <c r="AB180" s="93"/>
      <c r="AC180" s="78"/>
    </row>
    <row r="181" spans="2:29" x14ac:dyDescent="0.25">
      <c r="B181" s="38"/>
      <c r="C181" s="53">
        <f t="shared" si="7"/>
        <v>27</v>
      </c>
      <c r="D181" s="53"/>
      <c r="E181" s="53"/>
      <c r="F181" s="41">
        <v>0</v>
      </c>
      <c r="G181" s="1"/>
      <c r="H181" s="104">
        <f t="shared" si="8"/>
        <v>3000000</v>
      </c>
      <c r="I181" s="1"/>
      <c r="J181" s="41">
        <v>0</v>
      </c>
      <c r="K181" s="1"/>
      <c r="L181" s="96">
        <f t="shared" si="4"/>
        <v>648</v>
      </c>
      <c r="M181" s="53"/>
      <c r="N181" s="97"/>
      <c r="O181" s="1"/>
      <c r="P181" s="98">
        <f t="shared" si="0"/>
        <v>648</v>
      </c>
      <c r="Q181" s="40"/>
      <c r="S181" s="38"/>
      <c r="T181" s="96">
        <f>SUM($P$155:P181)</f>
        <v>15409</v>
      </c>
      <c r="U181" s="96">
        <f t="shared" si="1"/>
        <v>15409</v>
      </c>
      <c r="V181" s="96">
        <f t="shared" si="6"/>
        <v>648</v>
      </c>
      <c r="W181" s="96"/>
      <c r="X181" s="96">
        <f ca="1">IF(V181=0,0,IF(C181&lt;'Interment Right Prices'!$L$25,0,OFFSET(P181,-'Interment Right Prices'!$L$25,0)))</f>
        <v>505</v>
      </c>
      <c r="Y181" s="96">
        <f ca="1">IF(V181=0,0,U181-SUM($X$155:X181))</f>
        <v>14404</v>
      </c>
      <c r="Z181" s="99">
        <f ca="1">IF(V181=0,OFFSET(Z181,-'Interment Right Prices'!$L$25,0),IF(V181&gt;X181,V181,X181))</f>
        <v>648</v>
      </c>
      <c r="AA181" s="99">
        <f t="shared" ca="1" si="2"/>
        <v>1744887.6923076923</v>
      </c>
      <c r="AB181" s="93"/>
      <c r="AC181" s="78"/>
    </row>
    <row r="182" spans="2:29" x14ac:dyDescent="0.25">
      <c r="B182" s="38"/>
      <c r="C182" s="53">
        <f t="shared" si="7"/>
        <v>28</v>
      </c>
      <c r="D182" s="53"/>
      <c r="E182" s="53"/>
      <c r="F182" s="41">
        <v>0</v>
      </c>
      <c r="G182" s="1"/>
      <c r="H182" s="104">
        <f t="shared" si="8"/>
        <v>3000000</v>
      </c>
      <c r="I182" s="1"/>
      <c r="J182" s="41">
        <v>0</v>
      </c>
      <c r="K182" s="1"/>
      <c r="L182" s="96">
        <f t="shared" si="4"/>
        <v>654</v>
      </c>
      <c r="M182" s="53"/>
      <c r="N182" s="97"/>
      <c r="O182" s="1"/>
      <c r="P182" s="98">
        <f t="shared" si="0"/>
        <v>654</v>
      </c>
      <c r="Q182" s="40"/>
      <c r="S182" s="38"/>
      <c r="T182" s="96">
        <f>SUM($P$155:P182)</f>
        <v>16063</v>
      </c>
      <c r="U182" s="96">
        <f t="shared" si="1"/>
        <v>16063</v>
      </c>
      <c r="V182" s="96">
        <f t="shared" si="6"/>
        <v>654</v>
      </c>
      <c r="W182" s="96"/>
      <c r="X182" s="96">
        <f ca="1">IF(V182=0,0,IF(C182&lt;'Interment Right Prices'!$L$25,0,OFFSET(P182,-'Interment Right Prices'!$L$25,0)))</f>
        <v>510</v>
      </c>
      <c r="Y182" s="96">
        <f ca="1">IF(V182=0,0,U182-SUM($X$155:X182))</f>
        <v>14548</v>
      </c>
      <c r="Z182" s="99">
        <f ca="1">IF(V182=0,OFFSET(Z182,-'Interment Right Prices'!$L$25,0),IF(V182&gt;X182,V182,X182))</f>
        <v>654</v>
      </c>
      <c r="AA182" s="99">
        <f t="shared" ca="1" si="2"/>
        <v>1744887.6923076923</v>
      </c>
      <c r="AB182" s="93"/>
      <c r="AC182" s="78"/>
    </row>
    <row r="183" spans="2:29" x14ac:dyDescent="0.25">
      <c r="B183" s="38"/>
      <c r="C183" s="53">
        <f t="shared" si="7"/>
        <v>29</v>
      </c>
      <c r="D183" s="53"/>
      <c r="E183" s="53"/>
      <c r="F183" s="41">
        <v>0</v>
      </c>
      <c r="G183" s="1"/>
      <c r="H183" s="104">
        <f t="shared" si="8"/>
        <v>3000000</v>
      </c>
      <c r="I183" s="1"/>
      <c r="J183" s="41">
        <v>0</v>
      </c>
      <c r="K183" s="1"/>
      <c r="L183" s="96">
        <f t="shared" si="4"/>
        <v>661</v>
      </c>
      <c r="M183" s="53"/>
      <c r="N183" s="97"/>
      <c r="O183" s="1"/>
      <c r="P183" s="98">
        <f t="shared" si="0"/>
        <v>661</v>
      </c>
      <c r="Q183" s="40"/>
      <c r="S183" s="38"/>
      <c r="T183" s="96">
        <f>SUM($P$155:P183)</f>
        <v>16724</v>
      </c>
      <c r="U183" s="96">
        <f t="shared" si="1"/>
        <v>16724</v>
      </c>
      <c r="V183" s="96">
        <f t="shared" si="6"/>
        <v>661</v>
      </c>
      <c r="W183" s="96"/>
      <c r="X183" s="96">
        <f ca="1">IF(V183=0,0,IF(C183&lt;'Interment Right Prices'!$L$25,0,OFFSET(P183,-'Interment Right Prices'!$L$25,0)))</f>
        <v>515</v>
      </c>
      <c r="Y183" s="96">
        <f ca="1">IF(V183=0,0,U183-SUM($X$155:X183))</f>
        <v>14694</v>
      </c>
      <c r="Z183" s="99">
        <f ca="1">IF(V183=0,OFFSET(Z183,-'Interment Right Prices'!$L$25,0),IF(V183&gt;X183,V183,X183))</f>
        <v>661</v>
      </c>
      <c r="AA183" s="99">
        <f t="shared" ca="1" si="2"/>
        <v>1744887.6923076923</v>
      </c>
      <c r="AB183" s="93"/>
      <c r="AC183" s="78"/>
    </row>
    <row r="184" spans="2:29" x14ac:dyDescent="0.25">
      <c r="B184" s="38"/>
      <c r="C184" s="53">
        <f t="shared" si="7"/>
        <v>30</v>
      </c>
      <c r="D184" s="53"/>
      <c r="E184" s="53"/>
      <c r="F184" s="41">
        <v>0</v>
      </c>
      <c r="G184" s="1"/>
      <c r="H184" s="104">
        <f t="shared" si="8"/>
        <v>3000000</v>
      </c>
      <c r="I184" s="1"/>
      <c r="J184" s="41">
        <v>0</v>
      </c>
      <c r="K184" s="1"/>
      <c r="L184" s="96">
        <f t="shared" si="4"/>
        <v>667</v>
      </c>
      <c r="M184" s="53"/>
      <c r="N184" s="97"/>
      <c r="O184" s="1"/>
      <c r="P184" s="98">
        <f t="shared" si="0"/>
        <v>667</v>
      </c>
      <c r="Q184" s="40"/>
      <c r="S184" s="38"/>
      <c r="T184" s="96">
        <f>SUM($P$155:P184)</f>
        <v>17391</v>
      </c>
      <c r="U184" s="96">
        <f t="shared" si="1"/>
        <v>17391</v>
      </c>
      <c r="V184" s="96">
        <f t="shared" si="6"/>
        <v>667</v>
      </c>
      <c r="W184" s="96"/>
      <c r="X184" s="96">
        <f ca="1">IF(V184=0,0,IF(C184&lt;'Interment Right Prices'!$L$25,0,OFFSET(P184,-'Interment Right Prices'!$L$25,0)))</f>
        <v>520</v>
      </c>
      <c r="Y184" s="96">
        <f ca="1">IF(V184=0,0,U184-SUM($X$155:X184))</f>
        <v>14841</v>
      </c>
      <c r="Z184" s="99">
        <f ca="1">IF(V184=0,OFFSET(Z184,-'Interment Right Prices'!$L$25,0),IF(V184&gt;X184,V184,X184))</f>
        <v>667</v>
      </c>
      <c r="AA184" s="99">
        <f t="shared" ca="1" si="2"/>
        <v>1744887.6923076923</v>
      </c>
      <c r="AB184" s="93"/>
      <c r="AC184" s="78"/>
    </row>
    <row r="185" spans="2:29" x14ac:dyDescent="0.25">
      <c r="B185" s="38"/>
      <c r="C185" s="53">
        <f t="shared" si="7"/>
        <v>31</v>
      </c>
      <c r="D185" s="53"/>
      <c r="E185" s="53"/>
      <c r="F185" s="41">
        <v>0</v>
      </c>
      <c r="G185" s="1"/>
      <c r="H185" s="104">
        <f t="shared" si="8"/>
        <v>3000000</v>
      </c>
      <c r="I185" s="1"/>
      <c r="J185" s="41">
        <v>0</v>
      </c>
      <c r="K185" s="1"/>
      <c r="L185" s="96">
        <f t="shared" si="4"/>
        <v>674</v>
      </c>
      <c r="M185" s="53"/>
      <c r="N185" s="97"/>
      <c r="O185" s="1"/>
      <c r="P185" s="98">
        <f t="shared" si="0"/>
        <v>674</v>
      </c>
      <c r="Q185" s="40"/>
      <c r="S185" s="38"/>
      <c r="T185" s="96">
        <f>SUM($P$155:P185)</f>
        <v>18065</v>
      </c>
      <c r="U185" s="96">
        <f t="shared" si="1"/>
        <v>18065</v>
      </c>
      <c r="V185" s="96">
        <f t="shared" si="6"/>
        <v>674</v>
      </c>
      <c r="W185" s="96"/>
      <c r="X185" s="96">
        <f ca="1">IF(V185=0,0,IF(C185&lt;'Interment Right Prices'!$L$25,0,OFFSET(P185,-'Interment Right Prices'!$L$25,0)))</f>
        <v>526</v>
      </c>
      <c r="Y185" s="96">
        <f ca="1">IF(V185=0,0,U185-SUM($X$155:X185))</f>
        <v>14989</v>
      </c>
      <c r="Z185" s="99">
        <f ca="1">IF(V185=0,OFFSET(Z185,-'Interment Right Prices'!$L$25,0),IF(V185&gt;X185,V185,X185))</f>
        <v>674</v>
      </c>
      <c r="AA185" s="99">
        <f t="shared" ca="1" si="2"/>
        <v>1744887.6923076923</v>
      </c>
      <c r="AB185" s="93"/>
      <c r="AC185" s="78"/>
    </row>
    <row r="186" spans="2:29" x14ac:dyDescent="0.25">
      <c r="B186" s="38"/>
      <c r="C186" s="53">
        <f t="shared" si="7"/>
        <v>32</v>
      </c>
      <c r="D186" s="53"/>
      <c r="E186" s="53"/>
      <c r="F186" s="41">
        <v>0</v>
      </c>
      <c r="G186" s="1"/>
      <c r="H186" s="104">
        <f t="shared" si="8"/>
        <v>3000000</v>
      </c>
      <c r="I186" s="1"/>
      <c r="J186" s="41">
        <v>0</v>
      </c>
      <c r="K186" s="1"/>
      <c r="L186" s="96">
        <f t="shared" si="4"/>
        <v>681</v>
      </c>
      <c r="M186" s="53"/>
      <c r="N186" s="97"/>
      <c r="O186" s="1"/>
      <c r="P186" s="98">
        <f t="shared" si="0"/>
        <v>681</v>
      </c>
      <c r="Q186" s="40"/>
      <c r="S186" s="38"/>
      <c r="T186" s="96">
        <f>SUM($P$155:P186)</f>
        <v>18746</v>
      </c>
      <c r="U186" s="96">
        <f t="shared" si="1"/>
        <v>18746</v>
      </c>
      <c r="V186" s="96">
        <f t="shared" si="6"/>
        <v>681</v>
      </c>
      <c r="W186" s="96"/>
      <c r="X186" s="96">
        <f ca="1">IF(V186=0,0,IF(C186&lt;'Interment Right Prices'!$L$25,0,OFFSET(P186,-'Interment Right Prices'!$L$25,0)))</f>
        <v>531</v>
      </c>
      <c r="Y186" s="96">
        <f ca="1">IF(V186=0,0,U186-SUM($X$155:X186))</f>
        <v>15139</v>
      </c>
      <c r="Z186" s="99">
        <f ca="1">IF(V186=0,OFFSET(Z186,-'Interment Right Prices'!$L$25,0),IF(V186&gt;X186,V186,X186))</f>
        <v>681</v>
      </c>
      <c r="AA186" s="99">
        <f t="shared" ca="1" si="2"/>
        <v>1744887.6923076923</v>
      </c>
      <c r="AB186" s="93"/>
      <c r="AC186" s="78"/>
    </row>
    <row r="187" spans="2:29" x14ac:dyDescent="0.25">
      <c r="B187" s="38"/>
      <c r="C187" s="53">
        <f t="shared" si="7"/>
        <v>33</v>
      </c>
      <c r="D187" s="53"/>
      <c r="E187" s="53"/>
      <c r="F187" s="41">
        <v>0</v>
      </c>
      <c r="G187" s="1"/>
      <c r="H187" s="104">
        <f t="shared" si="8"/>
        <v>3000000</v>
      </c>
      <c r="I187" s="1"/>
      <c r="J187" s="41">
        <v>0</v>
      </c>
      <c r="K187" s="1"/>
      <c r="L187" s="96">
        <f t="shared" si="4"/>
        <v>687</v>
      </c>
      <c r="M187" s="53"/>
      <c r="N187" s="97"/>
      <c r="O187" s="1"/>
      <c r="P187" s="98">
        <f t="shared" si="0"/>
        <v>687</v>
      </c>
      <c r="Q187" s="40"/>
      <c r="S187" s="38"/>
      <c r="T187" s="96">
        <f>SUM($P$155:P187)</f>
        <v>19433</v>
      </c>
      <c r="U187" s="96">
        <f t="shared" si="1"/>
        <v>19433</v>
      </c>
      <c r="V187" s="96">
        <f t="shared" si="6"/>
        <v>687</v>
      </c>
      <c r="W187" s="96"/>
      <c r="X187" s="96">
        <f ca="1">IF(V187=0,0,IF(C187&lt;'Interment Right Prices'!$L$25,0,OFFSET(P187,-'Interment Right Prices'!$L$25,0)))</f>
        <v>536</v>
      </c>
      <c r="Y187" s="96">
        <f ca="1">IF(V187=0,0,U187-SUM($X$155:X187))</f>
        <v>15290</v>
      </c>
      <c r="Z187" s="99">
        <f ca="1">IF(V187=0,OFFSET(Z187,-'Interment Right Prices'!$L$25,0),IF(V187&gt;X187,V187,X187))</f>
        <v>687</v>
      </c>
      <c r="AA187" s="99">
        <f t="shared" ca="1" si="2"/>
        <v>1744887.6923076923</v>
      </c>
      <c r="AB187" s="93"/>
      <c r="AC187" s="78"/>
    </row>
    <row r="188" spans="2:29" x14ac:dyDescent="0.25">
      <c r="B188" s="38"/>
      <c r="C188" s="53">
        <f t="shared" si="7"/>
        <v>34</v>
      </c>
      <c r="D188" s="53"/>
      <c r="E188" s="53"/>
      <c r="F188" s="41">
        <v>0</v>
      </c>
      <c r="G188" s="1"/>
      <c r="H188" s="104">
        <f t="shared" si="8"/>
        <v>3000000</v>
      </c>
      <c r="I188" s="1"/>
      <c r="J188" s="41">
        <v>0</v>
      </c>
      <c r="K188" s="1"/>
      <c r="L188" s="96">
        <f t="shared" si="4"/>
        <v>694</v>
      </c>
      <c r="M188" s="53"/>
      <c r="N188" s="97"/>
      <c r="O188" s="1"/>
      <c r="P188" s="98">
        <f t="shared" si="0"/>
        <v>694</v>
      </c>
      <c r="Q188" s="40"/>
      <c r="S188" s="38"/>
      <c r="T188" s="96">
        <f>SUM($P$155:P188)</f>
        <v>20127</v>
      </c>
      <c r="U188" s="96">
        <f t="shared" si="1"/>
        <v>20127</v>
      </c>
      <c r="V188" s="96">
        <f t="shared" si="6"/>
        <v>694</v>
      </c>
      <c r="W188" s="96"/>
      <c r="X188" s="96">
        <f ca="1">IF(V188=0,0,IF(C188&lt;'Interment Right Prices'!$L$25,0,OFFSET(P188,-'Interment Right Prices'!$L$25,0)))</f>
        <v>541</v>
      </c>
      <c r="Y188" s="96">
        <f ca="1">IF(V188=0,0,U188-SUM($X$155:X188))</f>
        <v>15443</v>
      </c>
      <c r="Z188" s="99">
        <f ca="1">IF(V188=0,OFFSET(Z188,-'Interment Right Prices'!$L$25,0),IF(V188&gt;X188,V188,X188))</f>
        <v>694</v>
      </c>
      <c r="AA188" s="99">
        <f t="shared" ca="1" si="2"/>
        <v>1744887.6923076923</v>
      </c>
      <c r="AB188" s="93"/>
      <c r="AC188" s="78"/>
    </row>
    <row r="189" spans="2:29" x14ac:dyDescent="0.25">
      <c r="B189" s="38"/>
      <c r="C189" s="53">
        <f t="shared" si="7"/>
        <v>35</v>
      </c>
      <c r="D189" s="53"/>
      <c r="E189" s="53"/>
      <c r="F189" s="41">
        <v>0</v>
      </c>
      <c r="G189" s="1"/>
      <c r="H189" s="104">
        <f t="shared" si="8"/>
        <v>3000000</v>
      </c>
      <c r="I189" s="1"/>
      <c r="J189" s="41">
        <v>0</v>
      </c>
      <c r="K189" s="1"/>
      <c r="L189" s="96">
        <f t="shared" si="4"/>
        <v>701</v>
      </c>
      <c r="M189" s="53"/>
      <c r="N189" s="97"/>
      <c r="O189" s="1"/>
      <c r="P189" s="98">
        <f t="shared" si="0"/>
        <v>701</v>
      </c>
      <c r="Q189" s="40"/>
      <c r="S189" s="38"/>
      <c r="T189" s="96">
        <f>SUM($P$155:P189)</f>
        <v>20828</v>
      </c>
      <c r="U189" s="96">
        <f t="shared" si="1"/>
        <v>20828</v>
      </c>
      <c r="V189" s="96">
        <f t="shared" si="6"/>
        <v>701</v>
      </c>
      <c r="W189" s="96"/>
      <c r="X189" s="96">
        <f ca="1">IF(V189=0,0,IF(C189&lt;'Interment Right Prices'!$L$25,0,OFFSET(P189,-'Interment Right Prices'!$L$25,0)))</f>
        <v>547</v>
      </c>
      <c r="Y189" s="96">
        <f ca="1">IF(V189=0,0,U189-SUM($X$155:X189))</f>
        <v>15597</v>
      </c>
      <c r="Z189" s="99">
        <f ca="1">IF(V189=0,OFFSET(Z189,-'Interment Right Prices'!$L$25,0),IF(V189&gt;X189,V189,X189))</f>
        <v>701</v>
      </c>
      <c r="AA189" s="99">
        <f t="shared" ca="1" si="2"/>
        <v>1744887.6923076923</v>
      </c>
      <c r="AB189" s="93"/>
      <c r="AC189" s="78"/>
    </row>
    <row r="190" spans="2:29" x14ac:dyDescent="0.25">
      <c r="B190" s="38"/>
      <c r="C190" s="53">
        <f t="shared" si="7"/>
        <v>36</v>
      </c>
      <c r="D190" s="53"/>
      <c r="E190" s="53"/>
      <c r="F190" s="41">
        <v>0</v>
      </c>
      <c r="G190" s="1"/>
      <c r="H190" s="104">
        <f t="shared" si="8"/>
        <v>3000000</v>
      </c>
      <c r="I190" s="1"/>
      <c r="J190" s="41">
        <v>0</v>
      </c>
      <c r="K190" s="1"/>
      <c r="L190" s="96">
        <f t="shared" si="4"/>
        <v>708</v>
      </c>
      <c r="M190" s="53"/>
      <c r="N190" s="97"/>
      <c r="O190" s="1"/>
      <c r="P190" s="98">
        <f t="shared" si="0"/>
        <v>708</v>
      </c>
      <c r="Q190" s="40"/>
      <c r="S190" s="38"/>
      <c r="T190" s="96">
        <f>SUM($P$155:P190)</f>
        <v>21536</v>
      </c>
      <c r="U190" s="96">
        <f t="shared" si="1"/>
        <v>21536</v>
      </c>
      <c r="V190" s="96">
        <f t="shared" si="6"/>
        <v>708</v>
      </c>
      <c r="W190" s="96"/>
      <c r="X190" s="96">
        <f ca="1">IF(V190=0,0,IF(C190&lt;'Interment Right Prices'!$L$25,0,OFFSET(P190,-'Interment Right Prices'!$L$25,0)))</f>
        <v>552</v>
      </c>
      <c r="Y190" s="96">
        <f ca="1">IF(V190=0,0,U190-SUM($X$155:X190))</f>
        <v>15753</v>
      </c>
      <c r="Z190" s="99">
        <f ca="1">IF(V190=0,OFFSET(Z190,-'Interment Right Prices'!$L$25,0),IF(V190&gt;X190,V190,X190))</f>
        <v>708</v>
      </c>
      <c r="AA190" s="99">
        <f t="shared" ca="1" si="2"/>
        <v>1744887.6923076923</v>
      </c>
      <c r="AB190" s="93"/>
      <c r="AC190" s="78"/>
    </row>
    <row r="191" spans="2:29" x14ac:dyDescent="0.25">
      <c r="B191" s="38"/>
      <c r="C191" s="53">
        <f t="shared" si="7"/>
        <v>37</v>
      </c>
      <c r="D191" s="53"/>
      <c r="E191" s="53"/>
      <c r="F191" s="41">
        <v>0</v>
      </c>
      <c r="G191" s="1"/>
      <c r="H191" s="104">
        <f t="shared" si="8"/>
        <v>3000000</v>
      </c>
      <c r="I191" s="1"/>
      <c r="J191" s="41">
        <v>0</v>
      </c>
      <c r="K191" s="1"/>
      <c r="L191" s="96">
        <f t="shared" si="4"/>
        <v>715</v>
      </c>
      <c r="M191" s="53"/>
      <c r="N191" s="97"/>
      <c r="O191" s="1"/>
      <c r="P191" s="98">
        <f t="shared" si="0"/>
        <v>715</v>
      </c>
      <c r="Q191" s="40"/>
      <c r="S191" s="38"/>
      <c r="T191" s="96">
        <f>SUM($P$155:P191)</f>
        <v>22251</v>
      </c>
      <c r="U191" s="96">
        <f t="shared" si="1"/>
        <v>22251</v>
      </c>
      <c r="V191" s="96">
        <f t="shared" si="6"/>
        <v>715</v>
      </c>
      <c r="W191" s="96"/>
      <c r="X191" s="96">
        <f ca="1">IF(V191=0,0,IF(C191&lt;'Interment Right Prices'!$L$25,0,OFFSET(P191,-'Interment Right Prices'!$L$25,0)))</f>
        <v>558</v>
      </c>
      <c r="Y191" s="96">
        <f ca="1">IF(V191=0,0,U191-SUM($X$155:X191))</f>
        <v>15910</v>
      </c>
      <c r="Z191" s="99">
        <f ca="1">IF(V191=0,OFFSET(Z191,-'Interment Right Prices'!$L$25,0),IF(V191&gt;X191,V191,X191))</f>
        <v>715</v>
      </c>
      <c r="AA191" s="99">
        <f t="shared" ca="1" si="2"/>
        <v>1744887.6923076923</v>
      </c>
      <c r="AB191" s="93"/>
      <c r="AC191" s="78"/>
    </row>
    <row r="192" spans="2:29" x14ac:dyDescent="0.25">
      <c r="B192" s="38"/>
      <c r="C192" s="53">
        <f t="shared" si="7"/>
        <v>38</v>
      </c>
      <c r="D192" s="53"/>
      <c r="E192" s="53"/>
      <c r="F192" s="41">
        <v>0</v>
      </c>
      <c r="G192" s="1"/>
      <c r="H192" s="104">
        <f t="shared" si="8"/>
        <v>3000000</v>
      </c>
      <c r="I192" s="1"/>
      <c r="J192" s="41">
        <v>0</v>
      </c>
      <c r="K192" s="1"/>
      <c r="L192" s="96">
        <f t="shared" si="4"/>
        <v>723</v>
      </c>
      <c r="M192" s="53"/>
      <c r="N192" s="97"/>
      <c r="O192" s="1"/>
      <c r="P192" s="98">
        <f t="shared" si="0"/>
        <v>723</v>
      </c>
      <c r="Q192" s="40"/>
      <c r="S192" s="38"/>
      <c r="T192" s="96">
        <f>SUM($P$155:P192)</f>
        <v>22974</v>
      </c>
      <c r="U192" s="96">
        <f t="shared" si="1"/>
        <v>22974</v>
      </c>
      <c r="V192" s="96">
        <f t="shared" si="6"/>
        <v>723</v>
      </c>
      <c r="W192" s="96"/>
      <c r="X192" s="96">
        <f ca="1">IF(V192=0,0,IF(C192&lt;'Interment Right Prices'!$L$25,0,OFFSET(P192,-'Interment Right Prices'!$L$25,0)))</f>
        <v>563</v>
      </c>
      <c r="Y192" s="96">
        <f ca="1">IF(V192=0,0,U192-SUM($X$155:X192))</f>
        <v>16070</v>
      </c>
      <c r="Z192" s="99">
        <f ca="1">IF(V192=0,OFFSET(Z192,-'Interment Right Prices'!$L$25,0),IF(V192&gt;X192,V192,X192))</f>
        <v>723</v>
      </c>
      <c r="AA192" s="99">
        <f t="shared" ca="1" si="2"/>
        <v>1744887.6923076923</v>
      </c>
      <c r="AB192" s="93"/>
      <c r="AC192" s="78"/>
    </row>
    <row r="193" spans="2:29" x14ac:dyDescent="0.25">
      <c r="B193" s="38"/>
      <c r="C193" s="53">
        <f t="shared" si="7"/>
        <v>39</v>
      </c>
      <c r="D193" s="53"/>
      <c r="E193" s="53"/>
      <c r="F193" s="41">
        <v>0</v>
      </c>
      <c r="G193" s="1"/>
      <c r="H193" s="104">
        <f t="shared" si="8"/>
        <v>3000000</v>
      </c>
      <c r="I193" s="1"/>
      <c r="J193" s="41">
        <v>0</v>
      </c>
      <c r="K193" s="1"/>
      <c r="L193" s="96">
        <f t="shared" si="4"/>
        <v>730</v>
      </c>
      <c r="M193" s="53"/>
      <c r="N193" s="97"/>
      <c r="O193" s="1"/>
      <c r="P193" s="98">
        <f t="shared" si="0"/>
        <v>730</v>
      </c>
      <c r="Q193" s="40"/>
      <c r="S193" s="38"/>
      <c r="T193" s="96">
        <f>SUM($P$155:P193)</f>
        <v>23704</v>
      </c>
      <c r="U193" s="96">
        <f t="shared" si="1"/>
        <v>23704</v>
      </c>
      <c r="V193" s="96">
        <f t="shared" si="6"/>
        <v>730</v>
      </c>
      <c r="W193" s="96"/>
      <c r="X193" s="96">
        <f ca="1">IF(V193=0,0,IF(C193&lt;'Interment Right Prices'!$L$25,0,OFFSET(P193,-'Interment Right Prices'!$L$25,0)))</f>
        <v>569</v>
      </c>
      <c r="Y193" s="96">
        <f ca="1">IF(V193=0,0,U193-SUM($X$155:X193))</f>
        <v>16231</v>
      </c>
      <c r="Z193" s="99">
        <f ca="1">IF(V193=0,OFFSET(Z193,-'Interment Right Prices'!$L$25,0),IF(V193&gt;X193,V193,X193))</f>
        <v>730</v>
      </c>
      <c r="AA193" s="99">
        <f t="shared" ca="1" si="2"/>
        <v>1744887.6923076923</v>
      </c>
      <c r="AB193" s="93"/>
      <c r="AC193" s="78"/>
    </row>
    <row r="194" spans="2:29" x14ac:dyDescent="0.25">
      <c r="B194" s="38"/>
      <c r="C194" s="53">
        <f t="shared" si="7"/>
        <v>40</v>
      </c>
      <c r="D194" s="53"/>
      <c r="E194" s="53"/>
      <c r="F194" s="41">
        <v>0</v>
      </c>
      <c r="G194" s="1"/>
      <c r="H194" s="104">
        <f t="shared" si="8"/>
        <v>3000000</v>
      </c>
      <c r="I194" s="1"/>
      <c r="J194" s="41">
        <v>0</v>
      </c>
      <c r="K194" s="1"/>
      <c r="L194" s="96">
        <f t="shared" si="4"/>
        <v>737</v>
      </c>
      <c r="M194" s="53"/>
      <c r="N194" s="97"/>
      <c r="O194" s="1"/>
      <c r="P194" s="98">
        <f t="shared" si="0"/>
        <v>737</v>
      </c>
      <c r="Q194" s="40"/>
      <c r="S194" s="38"/>
      <c r="T194" s="96">
        <f>SUM($P$155:P194)</f>
        <v>24441</v>
      </c>
      <c r="U194" s="96">
        <f t="shared" si="1"/>
        <v>24441</v>
      </c>
      <c r="V194" s="96">
        <f t="shared" si="6"/>
        <v>737</v>
      </c>
      <c r="W194" s="96"/>
      <c r="X194" s="96">
        <f ca="1">IF(V194=0,0,IF(C194&lt;'Interment Right Prices'!$L$25,0,OFFSET(P194,-'Interment Right Prices'!$L$25,0)))</f>
        <v>575</v>
      </c>
      <c r="Y194" s="96">
        <f ca="1">IF(V194=0,0,U194-SUM($X$155:X194))</f>
        <v>16393</v>
      </c>
      <c r="Z194" s="99">
        <f ca="1">IF(V194=0,OFFSET(Z194,-'Interment Right Prices'!$L$25,0),IF(V194&gt;X194,V194,X194))</f>
        <v>737</v>
      </c>
      <c r="AA194" s="99">
        <f t="shared" ca="1" si="2"/>
        <v>1744887.6923076923</v>
      </c>
      <c r="AB194" s="93"/>
      <c r="AC194" s="78"/>
    </row>
    <row r="195" spans="2:29" x14ac:dyDescent="0.25">
      <c r="B195" s="38"/>
      <c r="C195" s="53">
        <f t="shared" si="7"/>
        <v>41</v>
      </c>
      <c r="D195" s="53"/>
      <c r="E195" s="53"/>
      <c r="F195" s="41">
        <v>0</v>
      </c>
      <c r="G195" s="1"/>
      <c r="H195" s="104">
        <f t="shared" si="8"/>
        <v>3000000</v>
      </c>
      <c r="I195" s="1"/>
      <c r="J195" s="41">
        <v>0</v>
      </c>
      <c r="K195" s="1"/>
      <c r="L195" s="96">
        <f t="shared" si="4"/>
        <v>744</v>
      </c>
      <c r="M195" s="53"/>
      <c r="N195" s="97"/>
      <c r="O195" s="1"/>
      <c r="P195" s="98">
        <f t="shared" si="0"/>
        <v>744</v>
      </c>
      <c r="Q195" s="40"/>
      <c r="S195" s="38"/>
      <c r="T195" s="96">
        <f>SUM($P$155:P195)</f>
        <v>25185</v>
      </c>
      <c r="U195" s="96">
        <f t="shared" si="1"/>
        <v>25185</v>
      </c>
      <c r="V195" s="96">
        <f t="shared" si="6"/>
        <v>744</v>
      </c>
      <c r="W195" s="96"/>
      <c r="X195" s="96">
        <f ca="1">IF(V195=0,0,IF(C195&lt;'Interment Right Prices'!$L$25,0,OFFSET(P195,-'Interment Right Prices'!$L$25,0)))</f>
        <v>580</v>
      </c>
      <c r="Y195" s="96">
        <f ca="1">IF(V195=0,0,U195-SUM($X$155:X195))</f>
        <v>16557</v>
      </c>
      <c r="Z195" s="99">
        <f ca="1">IF(V195=0,OFFSET(Z195,-'Interment Right Prices'!$L$25,0),IF(V195&gt;X195,V195,X195))</f>
        <v>744</v>
      </c>
      <c r="AA195" s="99">
        <f t="shared" ca="1" si="2"/>
        <v>1744887.6923076923</v>
      </c>
      <c r="AB195" s="93"/>
      <c r="AC195" s="78"/>
    </row>
    <row r="196" spans="2:29" x14ac:dyDescent="0.25">
      <c r="B196" s="38"/>
      <c r="C196" s="53">
        <f t="shared" si="7"/>
        <v>42</v>
      </c>
      <c r="D196" s="53"/>
      <c r="E196" s="53"/>
      <c r="F196" s="41">
        <v>0</v>
      </c>
      <c r="G196" s="1"/>
      <c r="H196" s="104">
        <f t="shared" si="8"/>
        <v>3000000</v>
      </c>
      <c r="I196" s="1"/>
      <c r="J196" s="41">
        <v>0</v>
      </c>
      <c r="K196" s="1"/>
      <c r="L196" s="96">
        <f t="shared" si="4"/>
        <v>752</v>
      </c>
      <c r="M196" s="53"/>
      <c r="N196" s="97"/>
      <c r="O196" s="1"/>
      <c r="P196" s="98">
        <f t="shared" si="0"/>
        <v>752</v>
      </c>
      <c r="Q196" s="40"/>
      <c r="S196" s="38"/>
      <c r="T196" s="96">
        <f>SUM($P$155:P196)</f>
        <v>25937</v>
      </c>
      <c r="U196" s="96">
        <f t="shared" si="1"/>
        <v>25937</v>
      </c>
      <c r="V196" s="96">
        <f t="shared" si="6"/>
        <v>752</v>
      </c>
      <c r="W196" s="96"/>
      <c r="X196" s="96">
        <f ca="1">IF(V196=0,0,IF(C196&lt;'Interment Right Prices'!$L$25,0,OFFSET(P196,-'Interment Right Prices'!$L$25,0)))</f>
        <v>586</v>
      </c>
      <c r="Y196" s="96">
        <f ca="1">IF(V196=0,0,U196-SUM($X$155:X196))</f>
        <v>16723</v>
      </c>
      <c r="Z196" s="99">
        <f ca="1">IF(V196=0,OFFSET(Z196,-'Interment Right Prices'!$L$25,0),IF(V196&gt;X196,V196,X196))</f>
        <v>752</v>
      </c>
      <c r="AA196" s="99">
        <f t="shared" ca="1" si="2"/>
        <v>1744887.6923076923</v>
      </c>
      <c r="AB196" s="93"/>
      <c r="AC196" s="78"/>
    </row>
    <row r="197" spans="2:29" x14ac:dyDescent="0.25">
      <c r="B197" s="38"/>
      <c r="C197" s="53">
        <f t="shared" si="7"/>
        <v>43</v>
      </c>
      <c r="D197" s="53"/>
      <c r="E197" s="53"/>
      <c r="F197" s="41">
        <v>0</v>
      </c>
      <c r="G197" s="1"/>
      <c r="H197" s="104">
        <f t="shared" si="8"/>
        <v>3000000</v>
      </c>
      <c r="I197" s="1"/>
      <c r="J197" s="41">
        <v>0</v>
      </c>
      <c r="K197" s="1"/>
      <c r="L197" s="96">
        <f t="shared" si="4"/>
        <v>759</v>
      </c>
      <c r="M197" s="53"/>
      <c r="N197" s="97"/>
      <c r="O197" s="1"/>
      <c r="P197" s="98">
        <f t="shared" si="0"/>
        <v>759</v>
      </c>
      <c r="Q197" s="40"/>
      <c r="S197" s="38"/>
      <c r="T197" s="96">
        <f>SUM($P$155:P197)</f>
        <v>26696</v>
      </c>
      <c r="U197" s="96">
        <f t="shared" si="1"/>
        <v>26696</v>
      </c>
      <c r="V197" s="96">
        <f t="shared" si="6"/>
        <v>759</v>
      </c>
      <c r="W197" s="96"/>
      <c r="X197" s="96">
        <f ca="1">IF(V197=0,0,IF(C197&lt;'Interment Right Prices'!$L$25,0,OFFSET(P197,-'Interment Right Prices'!$L$25,0)))</f>
        <v>592</v>
      </c>
      <c r="Y197" s="96">
        <f ca="1">IF(V197=0,0,U197-SUM($X$155:X197))</f>
        <v>16890</v>
      </c>
      <c r="Z197" s="99">
        <f ca="1">IF(V197=0,OFFSET(Z197,-'Interment Right Prices'!$L$25,0),IF(V197&gt;X197,V197,X197))</f>
        <v>759</v>
      </c>
      <c r="AA197" s="99">
        <f t="shared" ca="1" si="2"/>
        <v>1744887.6923076923</v>
      </c>
      <c r="AB197" s="93"/>
      <c r="AC197" s="78"/>
    </row>
    <row r="198" spans="2:29" x14ac:dyDescent="0.25">
      <c r="B198" s="38"/>
      <c r="C198" s="53">
        <f t="shared" si="7"/>
        <v>44</v>
      </c>
      <c r="D198" s="53"/>
      <c r="E198" s="53"/>
      <c r="F198" s="41">
        <v>0</v>
      </c>
      <c r="G198" s="1"/>
      <c r="H198" s="104">
        <f t="shared" si="8"/>
        <v>3000000</v>
      </c>
      <c r="I198" s="1"/>
      <c r="J198" s="41">
        <v>0</v>
      </c>
      <c r="K198" s="1"/>
      <c r="L198" s="96">
        <f t="shared" si="4"/>
        <v>767</v>
      </c>
      <c r="M198" s="53"/>
      <c r="N198" s="97"/>
      <c r="O198" s="1"/>
      <c r="P198" s="98">
        <f t="shared" si="0"/>
        <v>767</v>
      </c>
      <c r="Q198" s="40"/>
      <c r="S198" s="38"/>
      <c r="T198" s="96">
        <f>SUM($P$155:P198)</f>
        <v>27463</v>
      </c>
      <c r="U198" s="96">
        <f t="shared" si="1"/>
        <v>27463</v>
      </c>
      <c r="V198" s="96">
        <f t="shared" si="6"/>
        <v>767</v>
      </c>
      <c r="W198" s="96"/>
      <c r="X198" s="96">
        <f ca="1">IF(V198=0,0,IF(C198&lt;'Interment Right Prices'!$L$25,0,OFFSET(P198,-'Interment Right Prices'!$L$25,0)))</f>
        <v>598</v>
      </c>
      <c r="Y198" s="96">
        <f ca="1">IF(V198=0,0,U198-SUM($X$155:X198))</f>
        <v>17059</v>
      </c>
      <c r="Z198" s="99">
        <f ca="1">IF(V198=0,OFFSET(Z198,-'Interment Right Prices'!$L$25,0),IF(V198&gt;X198,V198,X198))</f>
        <v>767</v>
      </c>
      <c r="AA198" s="99">
        <f t="shared" ca="1" si="2"/>
        <v>1744887.6923076923</v>
      </c>
      <c r="AB198" s="93"/>
      <c r="AC198" s="78"/>
    </row>
    <row r="199" spans="2:29" x14ac:dyDescent="0.25">
      <c r="B199" s="38"/>
      <c r="C199" s="53">
        <f t="shared" si="7"/>
        <v>45</v>
      </c>
      <c r="D199" s="53"/>
      <c r="E199" s="53"/>
      <c r="F199" s="41">
        <v>0</v>
      </c>
      <c r="G199" s="1"/>
      <c r="H199" s="104">
        <f t="shared" si="8"/>
        <v>3000000</v>
      </c>
      <c r="I199" s="1"/>
      <c r="J199" s="41">
        <v>0</v>
      </c>
      <c r="K199" s="1"/>
      <c r="L199" s="96">
        <f t="shared" si="4"/>
        <v>775</v>
      </c>
      <c r="M199" s="53"/>
      <c r="N199" s="97"/>
      <c r="O199" s="1"/>
      <c r="P199" s="98">
        <f t="shared" si="0"/>
        <v>775</v>
      </c>
      <c r="Q199" s="40"/>
      <c r="S199" s="38"/>
      <c r="T199" s="96">
        <f>SUM($P$155:P199)</f>
        <v>28238</v>
      </c>
      <c r="U199" s="96">
        <f t="shared" si="1"/>
        <v>28238</v>
      </c>
      <c r="V199" s="96">
        <f t="shared" si="6"/>
        <v>775</v>
      </c>
      <c r="W199" s="96"/>
      <c r="X199" s="96">
        <f ca="1">IF(V199=0,0,IF(C199&lt;'Interment Right Prices'!$L$25,0,OFFSET(P199,-'Interment Right Prices'!$L$25,0)))</f>
        <v>604</v>
      </c>
      <c r="Y199" s="96">
        <f ca="1">IF(V199=0,0,U199-SUM($X$155:X199))</f>
        <v>17230</v>
      </c>
      <c r="Z199" s="99">
        <f ca="1">IF(V199=0,OFFSET(Z199,-'Interment Right Prices'!$L$25,0),IF(V199&gt;X199,V199,X199))</f>
        <v>775</v>
      </c>
      <c r="AA199" s="99">
        <f t="shared" ca="1" si="2"/>
        <v>1744887.6923076923</v>
      </c>
      <c r="AB199" s="93"/>
      <c r="AC199" s="78"/>
    </row>
    <row r="200" spans="2:29" x14ac:dyDescent="0.25">
      <c r="B200" s="38"/>
      <c r="C200" s="53">
        <f t="shared" si="7"/>
        <v>46</v>
      </c>
      <c r="D200" s="53"/>
      <c r="E200" s="53"/>
      <c r="F200" s="41">
        <v>0</v>
      </c>
      <c r="G200" s="1"/>
      <c r="H200" s="104">
        <f t="shared" si="8"/>
        <v>3000000</v>
      </c>
      <c r="I200" s="1"/>
      <c r="J200" s="41">
        <v>0</v>
      </c>
      <c r="K200" s="1"/>
      <c r="L200" s="96">
        <f t="shared" si="4"/>
        <v>782</v>
      </c>
      <c r="M200" s="53"/>
      <c r="N200" s="97"/>
      <c r="O200" s="1"/>
      <c r="P200" s="98">
        <f t="shared" si="0"/>
        <v>782</v>
      </c>
      <c r="Q200" s="40"/>
      <c r="S200" s="38"/>
      <c r="T200" s="96">
        <f>SUM($P$155:P200)</f>
        <v>29020</v>
      </c>
      <c r="U200" s="96">
        <f t="shared" si="1"/>
        <v>29020</v>
      </c>
      <c r="V200" s="96">
        <f t="shared" si="6"/>
        <v>782</v>
      </c>
      <c r="W200" s="96"/>
      <c r="X200" s="96">
        <f ca="1">IF(V200=0,0,IF(C200&lt;'Interment Right Prices'!$L$25,0,OFFSET(P200,-'Interment Right Prices'!$L$25,0)))</f>
        <v>610</v>
      </c>
      <c r="Y200" s="96">
        <f ca="1">IF(V200=0,0,U200-SUM($X$155:X200))</f>
        <v>17402</v>
      </c>
      <c r="Z200" s="99">
        <f ca="1">IF(V200=0,OFFSET(Z200,-'Interment Right Prices'!$L$25,0),IF(V200&gt;X200,V200,X200))</f>
        <v>782</v>
      </c>
      <c r="AA200" s="99">
        <f t="shared" ca="1" si="2"/>
        <v>1744887.6923076923</v>
      </c>
      <c r="AB200" s="93"/>
      <c r="AC200" s="78"/>
    </row>
    <row r="201" spans="2:29" x14ac:dyDescent="0.25">
      <c r="B201" s="38"/>
      <c r="C201" s="53">
        <f t="shared" si="7"/>
        <v>47</v>
      </c>
      <c r="D201" s="53"/>
      <c r="E201" s="53"/>
      <c r="F201" s="41">
        <v>0</v>
      </c>
      <c r="G201" s="1"/>
      <c r="H201" s="104">
        <f t="shared" si="8"/>
        <v>3000000</v>
      </c>
      <c r="I201" s="1"/>
      <c r="J201" s="41">
        <v>0</v>
      </c>
      <c r="K201" s="1"/>
      <c r="L201" s="96">
        <f t="shared" si="4"/>
        <v>790</v>
      </c>
      <c r="M201" s="53"/>
      <c r="N201" s="97"/>
      <c r="O201" s="1"/>
      <c r="P201" s="98">
        <f t="shared" si="0"/>
        <v>790</v>
      </c>
      <c r="Q201" s="40"/>
      <c r="S201" s="38"/>
      <c r="T201" s="96">
        <f>SUM($P$155:P201)</f>
        <v>29810</v>
      </c>
      <c r="U201" s="96">
        <f t="shared" si="1"/>
        <v>29810</v>
      </c>
      <c r="V201" s="96">
        <f t="shared" si="6"/>
        <v>790</v>
      </c>
      <c r="W201" s="96"/>
      <c r="X201" s="96">
        <f ca="1">IF(V201=0,0,IF(C201&lt;'Interment Right Prices'!$L$25,0,OFFSET(P201,-'Interment Right Prices'!$L$25,0)))</f>
        <v>616</v>
      </c>
      <c r="Y201" s="96">
        <f ca="1">IF(V201=0,0,U201-SUM($X$155:X201))</f>
        <v>17576</v>
      </c>
      <c r="Z201" s="99">
        <f ca="1">IF(V201=0,OFFSET(Z201,-'Interment Right Prices'!$L$25,0),IF(V201&gt;X201,V201,X201))</f>
        <v>790</v>
      </c>
      <c r="AA201" s="99">
        <f t="shared" ca="1" si="2"/>
        <v>1744887.6923076923</v>
      </c>
      <c r="AB201" s="93"/>
      <c r="AC201" s="78"/>
    </row>
    <row r="202" spans="2:29" x14ac:dyDescent="0.25">
      <c r="B202" s="38"/>
      <c r="C202" s="53">
        <f t="shared" si="7"/>
        <v>48</v>
      </c>
      <c r="D202" s="53"/>
      <c r="E202" s="53"/>
      <c r="F202" s="41">
        <v>0</v>
      </c>
      <c r="G202" s="1"/>
      <c r="H202" s="104">
        <f t="shared" si="8"/>
        <v>3000000</v>
      </c>
      <c r="I202" s="1"/>
      <c r="J202" s="41">
        <v>0</v>
      </c>
      <c r="K202" s="1"/>
      <c r="L202" s="96">
        <f t="shared" si="4"/>
        <v>798</v>
      </c>
      <c r="M202" s="53"/>
      <c r="N202" s="97"/>
      <c r="O202" s="1"/>
      <c r="P202" s="98">
        <f t="shared" si="0"/>
        <v>798</v>
      </c>
      <c r="Q202" s="40"/>
      <c r="S202" s="38"/>
      <c r="T202" s="96">
        <f>SUM($P$155:P202)</f>
        <v>30608</v>
      </c>
      <c r="U202" s="96">
        <f t="shared" si="1"/>
        <v>30608</v>
      </c>
      <c r="V202" s="96">
        <f t="shared" si="6"/>
        <v>798</v>
      </c>
      <c r="W202" s="96"/>
      <c r="X202" s="96">
        <f ca="1">IF(V202=0,0,IF(C202&lt;'Interment Right Prices'!$L$25,0,OFFSET(P202,-'Interment Right Prices'!$L$25,0)))</f>
        <v>622</v>
      </c>
      <c r="Y202" s="96">
        <f ca="1">IF(V202=0,0,U202-SUM($X$155:X202))</f>
        <v>17752</v>
      </c>
      <c r="Z202" s="99">
        <f ca="1">IF(V202=0,OFFSET(Z202,-'Interment Right Prices'!$L$25,0),IF(V202&gt;X202,V202,X202))</f>
        <v>798</v>
      </c>
      <c r="AA202" s="99">
        <f t="shared" ca="1" si="2"/>
        <v>1744887.6923076923</v>
      </c>
      <c r="AB202" s="93"/>
      <c r="AC202" s="78"/>
    </row>
    <row r="203" spans="2:29" x14ac:dyDescent="0.25">
      <c r="B203" s="38"/>
      <c r="C203" s="53">
        <f t="shared" si="7"/>
        <v>49</v>
      </c>
      <c r="D203" s="53"/>
      <c r="E203" s="53"/>
      <c r="F203" s="41">
        <v>0</v>
      </c>
      <c r="G203" s="1"/>
      <c r="H203" s="104">
        <f t="shared" si="8"/>
        <v>3000000</v>
      </c>
      <c r="I203" s="1"/>
      <c r="J203" s="41">
        <v>0</v>
      </c>
      <c r="K203" s="1"/>
      <c r="L203" s="96">
        <f t="shared" si="4"/>
        <v>806</v>
      </c>
      <c r="M203" s="53"/>
      <c r="N203" s="97"/>
      <c r="O203" s="1"/>
      <c r="P203" s="98">
        <f t="shared" si="0"/>
        <v>806</v>
      </c>
      <c r="Q203" s="40"/>
      <c r="S203" s="38"/>
      <c r="T203" s="96">
        <f>SUM($P$155:P203)</f>
        <v>31414</v>
      </c>
      <c r="U203" s="96">
        <f t="shared" si="1"/>
        <v>31414</v>
      </c>
      <c r="V203" s="96">
        <f t="shared" si="6"/>
        <v>806</v>
      </c>
      <c r="W203" s="96"/>
      <c r="X203" s="96">
        <f ca="1">IF(V203=0,0,IF(C203&lt;'Interment Right Prices'!$L$25,0,OFFSET(P203,-'Interment Right Prices'!$L$25,0)))</f>
        <v>629</v>
      </c>
      <c r="Y203" s="96">
        <f ca="1">IF(V203=0,0,U203-SUM($X$155:X203))</f>
        <v>17929</v>
      </c>
      <c r="Z203" s="99">
        <f ca="1">IF(V203=0,OFFSET(Z203,-'Interment Right Prices'!$L$25,0),IF(V203&gt;X203,V203,X203))</f>
        <v>806</v>
      </c>
      <c r="AA203" s="99">
        <f t="shared" ca="1" si="2"/>
        <v>1744887.6923076923</v>
      </c>
      <c r="AB203" s="93"/>
      <c r="AC203" s="78"/>
    </row>
    <row r="204" spans="2:29" x14ac:dyDescent="0.25">
      <c r="B204" s="38"/>
      <c r="C204" s="53">
        <f t="shared" si="7"/>
        <v>50</v>
      </c>
      <c r="D204" s="53"/>
      <c r="E204" s="53"/>
      <c r="F204" s="41">
        <v>0</v>
      </c>
      <c r="G204" s="1"/>
      <c r="H204" s="104">
        <f t="shared" si="8"/>
        <v>3000000</v>
      </c>
      <c r="I204" s="1"/>
      <c r="J204" s="41">
        <v>0</v>
      </c>
      <c r="K204" s="1"/>
      <c r="L204" s="96">
        <f t="shared" si="4"/>
        <v>814</v>
      </c>
      <c r="M204" s="53"/>
      <c r="N204" s="97"/>
      <c r="O204" s="1"/>
      <c r="P204" s="98">
        <f t="shared" si="0"/>
        <v>814</v>
      </c>
      <c r="Q204" s="40"/>
      <c r="S204" s="38"/>
      <c r="T204" s="96">
        <f>SUM($P$155:P204)</f>
        <v>32228</v>
      </c>
      <c r="U204" s="96">
        <f t="shared" si="1"/>
        <v>32228</v>
      </c>
      <c r="V204" s="96">
        <f t="shared" si="6"/>
        <v>814</v>
      </c>
      <c r="W204" s="96"/>
      <c r="X204" s="96">
        <f ca="1">IF(V204=0,0,IF(C204&lt;'Interment Right Prices'!$L$25,0,OFFSET(P204,-'Interment Right Prices'!$L$25,0)))</f>
        <v>635</v>
      </c>
      <c r="Y204" s="96">
        <f ca="1">IF(V204=0,0,U204-SUM($X$155:X204))</f>
        <v>18108</v>
      </c>
      <c r="Z204" s="99">
        <f ca="1">IF(V204=0,OFFSET(Z204,-'Interment Right Prices'!$L$25,0),IF(V204&gt;X204,V204,X204))</f>
        <v>814</v>
      </c>
      <c r="AA204" s="99">
        <f t="shared" ca="1" si="2"/>
        <v>1744887.6923076923</v>
      </c>
      <c r="AB204" s="93"/>
      <c r="AC204" s="78"/>
    </row>
    <row r="205" spans="2:29" x14ac:dyDescent="0.25">
      <c r="B205" s="38"/>
      <c r="C205" s="53">
        <f t="shared" si="7"/>
        <v>51</v>
      </c>
      <c r="D205" s="53"/>
      <c r="E205" s="53"/>
      <c r="F205" s="41">
        <v>0</v>
      </c>
      <c r="G205" s="1"/>
      <c r="H205" s="104">
        <f t="shared" si="8"/>
        <v>3000000</v>
      </c>
      <c r="I205" s="1"/>
      <c r="J205" s="41">
        <v>0</v>
      </c>
      <c r="K205" s="1"/>
      <c r="L205" s="96">
        <f t="shared" si="4"/>
        <v>822</v>
      </c>
      <c r="M205" s="53"/>
      <c r="N205" s="97"/>
      <c r="O205" s="1"/>
      <c r="P205" s="98">
        <f t="shared" si="0"/>
        <v>822</v>
      </c>
      <c r="Q205" s="40"/>
      <c r="S205" s="38"/>
      <c r="T205" s="96">
        <f>SUM($P$155:P205)</f>
        <v>33050</v>
      </c>
      <c r="U205" s="96">
        <f t="shared" si="1"/>
        <v>33050</v>
      </c>
      <c r="V205" s="96">
        <f t="shared" si="6"/>
        <v>822</v>
      </c>
      <c r="W205" s="96"/>
      <c r="X205" s="96">
        <f ca="1">IF(V205=0,0,IF(C205&lt;'Interment Right Prices'!$L$25,0,OFFSET(P205,-'Interment Right Prices'!$L$25,0)))</f>
        <v>641</v>
      </c>
      <c r="Y205" s="96">
        <f ca="1">IF(V205=0,0,U205-SUM($X$155:X205))</f>
        <v>18289</v>
      </c>
      <c r="Z205" s="99">
        <f ca="1">IF(V205=0,OFFSET(Z205,-'Interment Right Prices'!$L$25,0),IF(V205&gt;X205,V205,X205))</f>
        <v>822</v>
      </c>
      <c r="AA205" s="99">
        <f t="shared" ca="1" si="2"/>
        <v>1744887.6923076923</v>
      </c>
      <c r="AB205" s="93"/>
      <c r="AC205" s="78"/>
    </row>
    <row r="206" spans="2:29" x14ac:dyDescent="0.25">
      <c r="B206" s="38"/>
      <c r="C206" s="53">
        <f t="shared" si="7"/>
        <v>52</v>
      </c>
      <c r="D206" s="53"/>
      <c r="E206" s="53"/>
      <c r="F206" s="41">
        <v>0</v>
      </c>
      <c r="G206" s="1"/>
      <c r="H206" s="104">
        <f t="shared" si="8"/>
        <v>3000000</v>
      </c>
      <c r="I206" s="1"/>
      <c r="J206" s="41">
        <v>0</v>
      </c>
      <c r="K206" s="1"/>
      <c r="L206" s="96">
        <f t="shared" si="4"/>
        <v>831</v>
      </c>
      <c r="M206" s="53"/>
      <c r="N206" s="97"/>
      <c r="O206" s="1"/>
      <c r="P206" s="98">
        <f t="shared" si="0"/>
        <v>831</v>
      </c>
      <c r="Q206" s="40"/>
      <c r="S206" s="38"/>
      <c r="T206" s="96">
        <f>SUM($P$155:P206)</f>
        <v>33881</v>
      </c>
      <c r="U206" s="96">
        <f t="shared" si="1"/>
        <v>33881</v>
      </c>
      <c r="V206" s="96">
        <f t="shared" si="6"/>
        <v>831</v>
      </c>
      <c r="W206" s="96"/>
      <c r="X206" s="96">
        <f ca="1">IF(V206=0,0,IF(C206&lt;'Interment Right Prices'!$L$25,0,OFFSET(P206,-'Interment Right Prices'!$L$25,0)))</f>
        <v>648</v>
      </c>
      <c r="Y206" s="96">
        <f ca="1">IF(V206=0,0,U206-SUM($X$155:X206))</f>
        <v>18472</v>
      </c>
      <c r="Z206" s="99">
        <f ca="1">IF(V206=0,OFFSET(Z206,-'Interment Right Prices'!$L$25,0),IF(V206&gt;X206,V206,X206))</f>
        <v>831</v>
      </c>
      <c r="AA206" s="99">
        <f t="shared" ca="1" si="2"/>
        <v>1744887.6923076923</v>
      </c>
      <c r="AB206" s="93"/>
      <c r="AC206" s="78"/>
    </row>
    <row r="207" spans="2:29" x14ac:dyDescent="0.25">
      <c r="B207" s="38"/>
      <c r="C207" s="53">
        <f t="shared" si="7"/>
        <v>53</v>
      </c>
      <c r="D207" s="53"/>
      <c r="E207" s="53"/>
      <c r="F207" s="41">
        <v>0</v>
      </c>
      <c r="G207" s="1"/>
      <c r="H207" s="104">
        <f t="shared" si="8"/>
        <v>3000000</v>
      </c>
      <c r="I207" s="1"/>
      <c r="J207" s="41">
        <v>0</v>
      </c>
      <c r="K207" s="1"/>
      <c r="L207" s="96">
        <f t="shared" si="4"/>
        <v>839</v>
      </c>
      <c r="M207" s="53"/>
      <c r="N207" s="97"/>
      <c r="O207" s="1"/>
      <c r="P207" s="98">
        <f t="shared" si="0"/>
        <v>839</v>
      </c>
      <c r="Q207" s="40"/>
      <c r="S207" s="38"/>
      <c r="T207" s="96">
        <f>SUM($P$155:P207)</f>
        <v>34720</v>
      </c>
      <c r="U207" s="96">
        <f t="shared" si="1"/>
        <v>34720</v>
      </c>
      <c r="V207" s="96">
        <f t="shared" si="6"/>
        <v>839</v>
      </c>
      <c r="W207" s="96"/>
      <c r="X207" s="96">
        <f ca="1">IF(V207=0,0,IF(C207&lt;'Interment Right Prices'!$L$25,0,OFFSET(P207,-'Interment Right Prices'!$L$25,0)))</f>
        <v>654</v>
      </c>
      <c r="Y207" s="96">
        <f ca="1">IF(V207=0,0,U207-SUM($X$155:X207))</f>
        <v>18657</v>
      </c>
      <c r="Z207" s="99">
        <f ca="1">IF(V207=0,OFFSET(Z207,-'Interment Right Prices'!$L$25,0),IF(V207&gt;X207,V207,X207))</f>
        <v>839</v>
      </c>
      <c r="AA207" s="99">
        <f t="shared" ca="1" si="2"/>
        <v>1744887.6923076923</v>
      </c>
      <c r="AB207" s="93"/>
      <c r="AC207" s="78"/>
    </row>
    <row r="208" spans="2:29" x14ac:dyDescent="0.25">
      <c r="B208" s="38"/>
      <c r="C208" s="53">
        <f t="shared" si="7"/>
        <v>54</v>
      </c>
      <c r="D208" s="53"/>
      <c r="E208" s="53"/>
      <c r="F208" s="41">
        <v>0</v>
      </c>
      <c r="G208" s="1"/>
      <c r="H208" s="104">
        <f t="shared" si="8"/>
        <v>3000000</v>
      </c>
      <c r="I208" s="1"/>
      <c r="J208" s="41">
        <v>0</v>
      </c>
      <c r="K208" s="1"/>
      <c r="L208" s="96">
        <f t="shared" si="4"/>
        <v>847</v>
      </c>
      <c r="M208" s="53"/>
      <c r="N208" s="97"/>
      <c r="O208" s="1"/>
      <c r="P208" s="98">
        <f t="shared" si="0"/>
        <v>847</v>
      </c>
      <c r="Q208" s="40"/>
      <c r="S208" s="38"/>
      <c r="T208" s="96">
        <f>SUM($P$155:P208)</f>
        <v>35567</v>
      </c>
      <c r="U208" s="96">
        <f t="shared" si="1"/>
        <v>35567</v>
      </c>
      <c r="V208" s="96">
        <f t="shared" si="6"/>
        <v>847</v>
      </c>
      <c r="W208" s="96"/>
      <c r="X208" s="96">
        <f ca="1">IF(V208=0,0,IF(C208&lt;'Interment Right Prices'!$L$25,0,OFFSET(P208,-'Interment Right Prices'!$L$25,0)))</f>
        <v>661</v>
      </c>
      <c r="Y208" s="96">
        <f ca="1">IF(V208=0,0,U208-SUM($X$155:X208))</f>
        <v>18843</v>
      </c>
      <c r="Z208" s="99">
        <f ca="1">IF(V208=0,OFFSET(Z208,-'Interment Right Prices'!$L$25,0),IF(V208&gt;X208,V208,X208))</f>
        <v>847</v>
      </c>
      <c r="AA208" s="99">
        <f t="shared" ca="1" si="2"/>
        <v>1744887.6923076923</v>
      </c>
      <c r="AB208" s="93"/>
      <c r="AC208" s="78"/>
    </row>
    <row r="209" spans="2:29" x14ac:dyDescent="0.25">
      <c r="B209" s="38"/>
      <c r="C209" s="53">
        <f t="shared" si="7"/>
        <v>55</v>
      </c>
      <c r="D209" s="53"/>
      <c r="E209" s="53"/>
      <c r="F209" s="41">
        <v>0</v>
      </c>
      <c r="G209" s="1"/>
      <c r="H209" s="104">
        <f t="shared" si="8"/>
        <v>3000000</v>
      </c>
      <c r="I209" s="1"/>
      <c r="J209" s="41">
        <v>0</v>
      </c>
      <c r="K209" s="1"/>
      <c r="L209" s="96">
        <f t="shared" si="4"/>
        <v>856</v>
      </c>
      <c r="M209" s="53"/>
      <c r="N209" s="97"/>
      <c r="O209" s="1"/>
      <c r="P209" s="98">
        <f t="shared" si="0"/>
        <v>856</v>
      </c>
      <c r="Q209" s="40"/>
      <c r="S209" s="38"/>
      <c r="T209" s="96">
        <f>SUM($P$155:P209)</f>
        <v>36423</v>
      </c>
      <c r="U209" s="96">
        <f t="shared" si="1"/>
        <v>36423</v>
      </c>
      <c r="V209" s="96">
        <f t="shared" si="6"/>
        <v>856</v>
      </c>
      <c r="W209" s="96"/>
      <c r="X209" s="96">
        <f ca="1">IF(V209=0,0,IF(C209&lt;'Interment Right Prices'!$L$25,0,OFFSET(P209,-'Interment Right Prices'!$L$25,0)))</f>
        <v>667</v>
      </c>
      <c r="Y209" s="96">
        <f ca="1">IF(V209=0,0,U209-SUM($X$155:X209))</f>
        <v>19032</v>
      </c>
      <c r="Z209" s="99">
        <f ca="1">IF(V209=0,OFFSET(Z209,-'Interment Right Prices'!$L$25,0),IF(V209&gt;X209,V209,X209))</f>
        <v>856</v>
      </c>
      <c r="AA209" s="99">
        <f t="shared" ca="1" si="2"/>
        <v>1744887.6923076923</v>
      </c>
      <c r="AB209" s="93"/>
      <c r="AC209" s="78"/>
    </row>
    <row r="210" spans="2:29" x14ac:dyDescent="0.25">
      <c r="B210" s="38"/>
      <c r="C210" s="53">
        <f t="shared" si="7"/>
        <v>56</v>
      </c>
      <c r="D210" s="53"/>
      <c r="E210" s="53"/>
      <c r="F210" s="41">
        <v>0</v>
      </c>
      <c r="G210" s="1"/>
      <c r="H210" s="104">
        <f t="shared" si="8"/>
        <v>3000000</v>
      </c>
      <c r="I210" s="1"/>
      <c r="J210" s="41">
        <v>0</v>
      </c>
      <c r="K210" s="1"/>
      <c r="L210" s="96">
        <f t="shared" si="4"/>
        <v>864</v>
      </c>
      <c r="M210" s="53"/>
      <c r="N210" s="97"/>
      <c r="O210" s="1"/>
      <c r="P210" s="98">
        <f t="shared" si="0"/>
        <v>864</v>
      </c>
      <c r="Q210" s="40"/>
      <c r="S210" s="38"/>
      <c r="T210" s="96">
        <f>SUM($P$155:P210)</f>
        <v>37287</v>
      </c>
      <c r="U210" s="96">
        <f t="shared" si="1"/>
        <v>37287</v>
      </c>
      <c r="V210" s="96">
        <f t="shared" si="6"/>
        <v>864</v>
      </c>
      <c r="W210" s="96"/>
      <c r="X210" s="96">
        <f ca="1">IF(V210=0,0,IF(C210&lt;'Interment Right Prices'!$L$25,0,OFFSET(P210,-'Interment Right Prices'!$L$25,0)))</f>
        <v>674</v>
      </c>
      <c r="Y210" s="96">
        <f ca="1">IF(V210=0,0,U210-SUM($X$155:X210))</f>
        <v>19222</v>
      </c>
      <c r="Z210" s="99">
        <f ca="1">IF(V210=0,OFFSET(Z210,-'Interment Right Prices'!$L$25,0),IF(V210&gt;X210,V210,X210))</f>
        <v>864</v>
      </c>
      <c r="AA210" s="99">
        <f t="shared" ca="1" si="2"/>
        <v>1744887.6923076923</v>
      </c>
      <c r="AB210" s="93"/>
      <c r="AC210" s="78"/>
    </row>
    <row r="211" spans="2:29" x14ac:dyDescent="0.25">
      <c r="B211" s="38"/>
      <c r="C211" s="53">
        <f t="shared" si="7"/>
        <v>57</v>
      </c>
      <c r="D211" s="53"/>
      <c r="E211" s="53"/>
      <c r="F211" s="41">
        <v>0</v>
      </c>
      <c r="G211" s="1"/>
      <c r="H211" s="104">
        <f t="shared" si="8"/>
        <v>3000000</v>
      </c>
      <c r="I211" s="1"/>
      <c r="J211" s="41">
        <v>0</v>
      </c>
      <c r="K211" s="1"/>
      <c r="L211" s="96">
        <f t="shared" si="4"/>
        <v>873</v>
      </c>
      <c r="M211" s="53"/>
      <c r="N211" s="97"/>
      <c r="O211" s="1"/>
      <c r="P211" s="98">
        <f t="shared" si="0"/>
        <v>873</v>
      </c>
      <c r="Q211" s="40"/>
      <c r="S211" s="38"/>
      <c r="T211" s="96">
        <f>SUM($P$155:P211)</f>
        <v>38160</v>
      </c>
      <c r="U211" s="96">
        <f t="shared" si="1"/>
        <v>38160</v>
      </c>
      <c r="V211" s="96">
        <f t="shared" si="6"/>
        <v>873</v>
      </c>
      <c r="W211" s="96"/>
      <c r="X211" s="96">
        <f ca="1">IF(V211=0,0,IF(C211&lt;'Interment Right Prices'!$L$25,0,OFFSET(P211,-'Interment Right Prices'!$L$25,0)))</f>
        <v>681</v>
      </c>
      <c r="Y211" s="96">
        <f ca="1">IF(V211=0,0,U211-SUM($X$155:X211))</f>
        <v>19414</v>
      </c>
      <c r="Z211" s="99">
        <f ca="1">IF(V211=0,OFFSET(Z211,-'Interment Right Prices'!$L$25,0),IF(V211&gt;X211,V211,X211))</f>
        <v>873</v>
      </c>
      <c r="AA211" s="99">
        <f t="shared" ca="1" si="2"/>
        <v>1744887.6923076923</v>
      </c>
      <c r="AB211" s="93"/>
      <c r="AC211" s="78"/>
    </row>
    <row r="212" spans="2:29" x14ac:dyDescent="0.25">
      <c r="B212" s="38"/>
      <c r="C212" s="53">
        <f t="shared" si="7"/>
        <v>58</v>
      </c>
      <c r="D212" s="53"/>
      <c r="E212" s="53"/>
      <c r="F212" s="41">
        <v>0</v>
      </c>
      <c r="G212" s="1"/>
      <c r="H212" s="104">
        <f t="shared" si="8"/>
        <v>3000000</v>
      </c>
      <c r="I212" s="1"/>
      <c r="J212" s="41">
        <v>0</v>
      </c>
      <c r="K212" s="1"/>
      <c r="L212" s="96">
        <f t="shared" si="4"/>
        <v>882</v>
      </c>
      <c r="M212" s="53"/>
      <c r="N212" s="97"/>
      <c r="O212" s="1"/>
      <c r="P212" s="98">
        <f t="shared" si="0"/>
        <v>882</v>
      </c>
      <c r="Q212" s="40"/>
      <c r="S212" s="38"/>
      <c r="T212" s="96">
        <f>SUM($P$155:P212)</f>
        <v>39042</v>
      </c>
      <c r="U212" s="96">
        <f t="shared" si="1"/>
        <v>39042</v>
      </c>
      <c r="V212" s="96">
        <f t="shared" si="6"/>
        <v>882</v>
      </c>
      <c r="W212" s="96"/>
      <c r="X212" s="96">
        <f ca="1">IF(V212=0,0,IF(C212&lt;'Interment Right Prices'!$L$25,0,OFFSET(P212,-'Interment Right Prices'!$L$25,0)))</f>
        <v>687</v>
      </c>
      <c r="Y212" s="96">
        <f ca="1">IF(V212=0,0,U212-SUM($X$155:X212))</f>
        <v>19609</v>
      </c>
      <c r="Z212" s="99">
        <f ca="1">IF(V212=0,OFFSET(Z212,-'Interment Right Prices'!$L$25,0),IF(V212&gt;X212,V212,X212))</f>
        <v>882</v>
      </c>
      <c r="AA212" s="99">
        <f t="shared" ca="1" si="2"/>
        <v>1744887.6923076923</v>
      </c>
      <c r="AB212" s="93"/>
      <c r="AC212" s="78"/>
    </row>
    <row r="213" spans="2:29" x14ac:dyDescent="0.25">
      <c r="B213" s="38"/>
      <c r="C213" s="53">
        <f t="shared" si="7"/>
        <v>59</v>
      </c>
      <c r="D213" s="53"/>
      <c r="E213" s="53"/>
      <c r="F213" s="41">
        <v>0</v>
      </c>
      <c r="G213" s="1"/>
      <c r="H213" s="104">
        <f t="shared" si="8"/>
        <v>3000000</v>
      </c>
      <c r="I213" s="1"/>
      <c r="J213" s="41">
        <v>0</v>
      </c>
      <c r="K213" s="1"/>
      <c r="L213" s="96">
        <f t="shared" si="4"/>
        <v>890</v>
      </c>
      <c r="M213" s="53"/>
      <c r="N213" s="97"/>
      <c r="O213" s="1"/>
      <c r="P213" s="98">
        <f t="shared" si="0"/>
        <v>890</v>
      </c>
      <c r="Q213" s="40"/>
      <c r="S213" s="38"/>
      <c r="T213" s="96">
        <f>SUM($P$155:P213)</f>
        <v>39932</v>
      </c>
      <c r="U213" s="96">
        <f t="shared" si="1"/>
        <v>39932</v>
      </c>
      <c r="V213" s="96">
        <f t="shared" si="6"/>
        <v>890</v>
      </c>
      <c r="W213" s="96"/>
      <c r="X213" s="96">
        <f ca="1">IF(V213=0,0,IF(C213&lt;'Interment Right Prices'!$L$25,0,OFFSET(P213,-'Interment Right Prices'!$L$25,0)))</f>
        <v>694</v>
      </c>
      <c r="Y213" s="96">
        <f ca="1">IF(V213=0,0,U213-SUM($X$155:X213))</f>
        <v>19805</v>
      </c>
      <c r="Z213" s="99">
        <f ca="1">IF(V213=0,OFFSET(Z213,-'Interment Right Prices'!$L$25,0),IF(V213&gt;X213,V213,X213))</f>
        <v>890</v>
      </c>
      <c r="AA213" s="99">
        <f t="shared" ca="1" si="2"/>
        <v>1744887.6923076923</v>
      </c>
      <c r="AB213" s="93"/>
      <c r="AC213" s="78"/>
    </row>
    <row r="214" spans="2:29" x14ac:dyDescent="0.25">
      <c r="B214" s="38"/>
      <c r="C214" s="53">
        <f t="shared" si="7"/>
        <v>60</v>
      </c>
      <c r="D214" s="53"/>
      <c r="E214" s="53"/>
      <c r="F214" s="41">
        <v>0</v>
      </c>
      <c r="G214" s="1"/>
      <c r="H214" s="104">
        <f t="shared" si="8"/>
        <v>3000000</v>
      </c>
      <c r="I214" s="1"/>
      <c r="J214" s="41">
        <v>0</v>
      </c>
      <c r="K214" s="1"/>
      <c r="L214" s="96">
        <f t="shared" si="4"/>
        <v>899</v>
      </c>
      <c r="M214" s="53"/>
      <c r="N214" s="97"/>
      <c r="O214" s="1"/>
      <c r="P214" s="98">
        <f t="shared" si="0"/>
        <v>899</v>
      </c>
      <c r="Q214" s="40"/>
      <c r="S214" s="38"/>
      <c r="T214" s="96">
        <f>SUM($P$155:P214)</f>
        <v>40831</v>
      </c>
      <c r="U214" s="96">
        <f t="shared" si="1"/>
        <v>40831</v>
      </c>
      <c r="V214" s="96">
        <f t="shared" si="6"/>
        <v>899</v>
      </c>
      <c r="W214" s="96"/>
      <c r="X214" s="96">
        <f ca="1">IF(V214=0,0,IF(C214&lt;'Interment Right Prices'!$L$25,0,OFFSET(P214,-'Interment Right Prices'!$L$25,0)))</f>
        <v>701</v>
      </c>
      <c r="Y214" s="96">
        <f ca="1">IF(V214=0,0,U214-SUM($X$155:X214))</f>
        <v>20003</v>
      </c>
      <c r="Z214" s="99">
        <f ca="1">IF(V214=0,OFFSET(Z214,-'Interment Right Prices'!$L$25,0),IF(V214&gt;X214,V214,X214))</f>
        <v>899</v>
      </c>
      <c r="AA214" s="99">
        <f t="shared" ca="1" si="2"/>
        <v>1744887.6923076923</v>
      </c>
      <c r="AB214" s="93"/>
      <c r="AC214" s="78"/>
    </row>
    <row r="215" spans="2:29" x14ac:dyDescent="0.25">
      <c r="B215" s="38"/>
      <c r="C215" s="53">
        <f t="shared" si="7"/>
        <v>61</v>
      </c>
      <c r="D215" s="53"/>
      <c r="E215" s="53"/>
      <c r="F215" s="41">
        <v>0</v>
      </c>
      <c r="G215" s="1"/>
      <c r="H215" s="104">
        <f t="shared" si="8"/>
        <v>3000000</v>
      </c>
      <c r="I215" s="1"/>
      <c r="J215" s="41">
        <v>0</v>
      </c>
      <c r="K215" s="1"/>
      <c r="L215" s="96">
        <f t="shared" si="4"/>
        <v>908</v>
      </c>
      <c r="M215" s="53"/>
      <c r="N215" s="97"/>
      <c r="O215" s="1"/>
      <c r="P215" s="98">
        <f t="shared" si="0"/>
        <v>908</v>
      </c>
      <c r="Q215" s="40"/>
      <c r="S215" s="38"/>
      <c r="T215" s="96">
        <f>SUM($P$155:P215)</f>
        <v>41739</v>
      </c>
      <c r="U215" s="96">
        <f t="shared" si="1"/>
        <v>41739</v>
      </c>
      <c r="V215" s="96">
        <f t="shared" si="6"/>
        <v>908</v>
      </c>
      <c r="W215" s="96"/>
      <c r="X215" s="96">
        <f ca="1">IF(V215=0,0,IF(C215&lt;'Interment Right Prices'!$L$25,0,OFFSET(P215,-'Interment Right Prices'!$L$25,0)))</f>
        <v>708</v>
      </c>
      <c r="Y215" s="96">
        <f ca="1">IF(V215=0,0,U215-SUM($X$155:X215))</f>
        <v>20203</v>
      </c>
      <c r="Z215" s="99">
        <f ca="1">IF(V215=0,OFFSET(Z215,-'Interment Right Prices'!$L$25,0),IF(V215&gt;X215,V215,X215))</f>
        <v>908</v>
      </c>
      <c r="AA215" s="99">
        <f t="shared" ca="1" si="2"/>
        <v>1744887.6923076923</v>
      </c>
      <c r="AB215" s="93"/>
      <c r="AC215" s="78"/>
    </row>
    <row r="216" spans="2:29" x14ac:dyDescent="0.25">
      <c r="B216" s="38"/>
      <c r="C216" s="53">
        <f t="shared" si="7"/>
        <v>62</v>
      </c>
      <c r="D216" s="53"/>
      <c r="E216" s="53"/>
      <c r="F216" s="41">
        <v>0</v>
      </c>
      <c r="G216" s="1"/>
      <c r="H216" s="104">
        <f t="shared" si="8"/>
        <v>3000000</v>
      </c>
      <c r="I216" s="1"/>
      <c r="J216" s="41">
        <v>0</v>
      </c>
      <c r="K216" s="1"/>
      <c r="L216" s="96">
        <f t="shared" si="4"/>
        <v>917</v>
      </c>
      <c r="M216" s="53"/>
      <c r="N216" s="97"/>
      <c r="O216" s="1"/>
      <c r="P216" s="98">
        <f t="shared" si="0"/>
        <v>917</v>
      </c>
      <c r="Q216" s="40"/>
      <c r="S216" s="38"/>
      <c r="T216" s="96">
        <f>SUM($P$155:P216)</f>
        <v>42656</v>
      </c>
      <c r="U216" s="96">
        <f t="shared" si="1"/>
        <v>42656</v>
      </c>
      <c r="V216" s="96">
        <f t="shared" si="6"/>
        <v>917</v>
      </c>
      <c r="W216" s="96"/>
      <c r="X216" s="96">
        <f ca="1">IF(V216=0,0,IF(C216&lt;'Interment Right Prices'!$L$25,0,OFFSET(P216,-'Interment Right Prices'!$L$25,0)))</f>
        <v>715</v>
      </c>
      <c r="Y216" s="96">
        <f ca="1">IF(V216=0,0,U216-SUM($X$155:X216))</f>
        <v>20405</v>
      </c>
      <c r="Z216" s="99">
        <f ca="1">IF(V216=0,OFFSET(Z216,-'Interment Right Prices'!$L$25,0),IF(V216&gt;X216,V216,X216))</f>
        <v>917</v>
      </c>
      <c r="AA216" s="99">
        <f t="shared" ca="1" si="2"/>
        <v>1744887.6923076923</v>
      </c>
      <c r="AB216" s="93"/>
      <c r="AC216" s="78"/>
    </row>
    <row r="217" spans="2:29" x14ac:dyDescent="0.25">
      <c r="B217" s="38"/>
      <c r="C217" s="53">
        <f t="shared" si="7"/>
        <v>63</v>
      </c>
      <c r="D217" s="53"/>
      <c r="E217" s="53"/>
      <c r="F217" s="41">
        <v>0</v>
      </c>
      <c r="G217" s="1"/>
      <c r="H217" s="104">
        <f t="shared" si="8"/>
        <v>3000000</v>
      </c>
      <c r="I217" s="1"/>
      <c r="J217" s="41">
        <v>0</v>
      </c>
      <c r="K217" s="1"/>
      <c r="L217" s="96">
        <f t="shared" si="4"/>
        <v>927</v>
      </c>
      <c r="M217" s="53"/>
      <c r="N217" s="97"/>
      <c r="O217" s="1"/>
      <c r="P217" s="98">
        <f t="shared" si="0"/>
        <v>927</v>
      </c>
      <c r="Q217" s="40"/>
      <c r="S217" s="38"/>
      <c r="T217" s="96">
        <f>SUM($P$155:P217)</f>
        <v>43583</v>
      </c>
      <c r="U217" s="96">
        <f t="shared" si="1"/>
        <v>43583</v>
      </c>
      <c r="V217" s="96">
        <f t="shared" si="6"/>
        <v>927</v>
      </c>
      <c r="W217" s="96"/>
      <c r="X217" s="96">
        <f ca="1">IF(V217=0,0,IF(C217&lt;'Interment Right Prices'!$L$25,0,OFFSET(P217,-'Interment Right Prices'!$L$25,0)))</f>
        <v>723</v>
      </c>
      <c r="Y217" s="96">
        <f ca="1">IF(V217=0,0,U217-SUM($X$155:X217))</f>
        <v>20609</v>
      </c>
      <c r="Z217" s="99">
        <f ca="1">IF(V217=0,OFFSET(Z217,-'Interment Right Prices'!$L$25,0),IF(V217&gt;X217,V217,X217))</f>
        <v>927</v>
      </c>
      <c r="AA217" s="99">
        <f t="shared" ca="1" si="2"/>
        <v>1744887.6923076923</v>
      </c>
      <c r="AB217" s="93"/>
      <c r="AC217" s="78"/>
    </row>
    <row r="218" spans="2:29" x14ac:dyDescent="0.25">
      <c r="B218" s="38"/>
      <c r="C218" s="53">
        <f t="shared" si="7"/>
        <v>64</v>
      </c>
      <c r="D218" s="53"/>
      <c r="E218" s="53"/>
      <c r="F218" s="41">
        <v>0</v>
      </c>
      <c r="G218" s="1"/>
      <c r="H218" s="104">
        <f t="shared" si="8"/>
        <v>3000000</v>
      </c>
      <c r="I218" s="1"/>
      <c r="J218" s="41">
        <v>0</v>
      </c>
      <c r="K218" s="1"/>
      <c r="L218" s="96">
        <f t="shared" si="4"/>
        <v>936</v>
      </c>
      <c r="M218" s="53"/>
      <c r="N218" s="97"/>
      <c r="O218" s="1"/>
      <c r="P218" s="98">
        <f t="shared" si="0"/>
        <v>936</v>
      </c>
      <c r="Q218" s="40"/>
      <c r="S218" s="38"/>
      <c r="T218" s="96">
        <f>SUM($P$155:P218)</f>
        <v>44519</v>
      </c>
      <c r="U218" s="96">
        <f t="shared" si="1"/>
        <v>44519</v>
      </c>
      <c r="V218" s="96">
        <f t="shared" si="6"/>
        <v>936</v>
      </c>
      <c r="W218" s="96"/>
      <c r="X218" s="96">
        <f ca="1">IF(V218=0,0,IF(C218&lt;'Interment Right Prices'!$L$25,0,OFFSET(P218,-'Interment Right Prices'!$L$25,0)))</f>
        <v>730</v>
      </c>
      <c r="Y218" s="96">
        <f ca="1">IF(V218=0,0,U218-SUM($X$155:X218))</f>
        <v>20815</v>
      </c>
      <c r="Z218" s="99">
        <f ca="1">IF(V218=0,OFFSET(Z218,-'Interment Right Prices'!$L$25,0),IF(V218&gt;X218,V218,X218))</f>
        <v>936</v>
      </c>
      <c r="AA218" s="99">
        <f t="shared" ca="1" si="2"/>
        <v>1744887.6923076923</v>
      </c>
      <c r="AB218" s="93"/>
      <c r="AC218" s="78"/>
    </row>
    <row r="219" spans="2:29" x14ac:dyDescent="0.25">
      <c r="B219" s="38"/>
      <c r="C219" s="53">
        <f t="shared" si="7"/>
        <v>65</v>
      </c>
      <c r="D219" s="53"/>
      <c r="E219" s="53"/>
      <c r="F219" s="41">
        <v>0</v>
      </c>
      <c r="G219" s="1"/>
      <c r="H219" s="104">
        <f t="shared" si="8"/>
        <v>3000000</v>
      </c>
      <c r="I219" s="1"/>
      <c r="J219" s="41">
        <v>0</v>
      </c>
      <c r="K219" s="1"/>
      <c r="L219" s="96">
        <f t="shared" si="4"/>
        <v>945</v>
      </c>
      <c r="M219" s="53"/>
      <c r="N219" s="97"/>
      <c r="O219" s="1"/>
      <c r="P219" s="98">
        <f t="shared" ref="P219:P282" si="9">IF(SUM($N$155:$N$1254)=0,L219,N219)</f>
        <v>945</v>
      </c>
      <c r="Q219" s="40"/>
      <c r="S219" s="38"/>
      <c r="T219" s="96">
        <f>SUM($P$155:P219)</f>
        <v>45464</v>
      </c>
      <c r="U219" s="96">
        <f t="shared" ref="U219:U282" si="10">IF(T219&gt;$L$24,$L$24,T219)</f>
        <v>45464</v>
      </c>
      <c r="V219" s="96">
        <f t="shared" si="6"/>
        <v>945</v>
      </c>
      <c r="W219" s="96"/>
      <c r="X219" s="96">
        <f ca="1">IF(V219=0,0,IF(C219&lt;'Interment Right Prices'!$L$25,0,OFFSET(P219,-'Interment Right Prices'!$L$25,0)))</f>
        <v>737</v>
      </c>
      <c r="Y219" s="96">
        <f ca="1">IF(V219=0,0,U219-SUM($X$155:X219))</f>
        <v>21023</v>
      </c>
      <c r="Z219" s="99">
        <f ca="1">IF(V219=0,OFFSET(Z219,-'Interment Right Prices'!$L$25,0),IF(V219&gt;X219,V219,X219))</f>
        <v>945</v>
      </c>
      <c r="AA219" s="99">
        <f t="shared" ref="AA219:AA282" ca="1" si="11">(H219*(1-$L$29))+(H219*$L$29)*(MAX($Y$155:$Y$1254)/$L$24)</f>
        <v>1744887.6923076923</v>
      </c>
      <c r="AB219" s="93"/>
      <c r="AC219" s="78"/>
    </row>
    <row r="220" spans="2:29" x14ac:dyDescent="0.25">
      <c r="B220" s="38"/>
      <c r="C220" s="53">
        <f t="shared" si="7"/>
        <v>66</v>
      </c>
      <c r="D220" s="53"/>
      <c r="E220" s="53"/>
      <c r="F220" s="41">
        <v>0</v>
      </c>
      <c r="G220" s="1"/>
      <c r="H220" s="104">
        <f t="shared" si="8"/>
        <v>3000000</v>
      </c>
      <c r="I220" s="1"/>
      <c r="J220" s="41">
        <v>0</v>
      </c>
      <c r="K220" s="1"/>
      <c r="L220" s="96">
        <f t="shared" ref="L220:L283" si="12">ROUND($L$155*(1+$L$27)^C219,0)</f>
        <v>955</v>
      </c>
      <c r="M220" s="53"/>
      <c r="N220" s="97"/>
      <c r="O220" s="1"/>
      <c r="P220" s="98">
        <f t="shared" si="9"/>
        <v>955</v>
      </c>
      <c r="Q220" s="40"/>
      <c r="S220" s="38"/>
      <c r="T220" s="96">
        <f>SUM($P$155:P220)</f>
        <v>46419</v>
      </c>
      <c r="U220" s="96">
        <f t="shared" si="10"/>
        <v>46419</v>
      </c>
      <c r="V220" s="96">
        <f t="shared" si="6"/>
        <v>955</v>
      </c>
      <c r="W220" s="96"/>
      <c r="X220" s="96">
        <f ca="1">IF(V220=0,0,IF(C220&lt;'Interment Right Prices'!$L$25,0,OFFSET(P220,-'Interment Right Prices'!$L$25,0)))</f>
        <v>744</v>
      </c>
      <c r="Y220" s="96">
        <f ca="1">IF(V220=0,0,U220-SUM($X$155:X220))</f>
        <v>21234</v>
      </c>
      <c r="Z220" s="99">
        <f ca="1">IF(V220=0,OFFSET(Z220,-'Interment Right Prices'!$L$25,0),IF(V220&gt;X220,V220,X220))</f>
        <v>955</v>
      </c>
      <c r="AA220" s="99">
        <f t="shared" ca="1" si="11"/>
        <v>1744887.6923076923</v>
      </c>
      <c r="AB220" s="93"/>
      <c r="AC220" s="78"/>
    </row>
    <row r="221" spans="2:29" x14ac:dyDescent="0.25">
      <c r="B221" s="38"/>
      <c r="C221" s="53">
        <f t="shared" si="7"/>
        <v>67</v>
      </c>
      <c r="D221" s="53"/>
      <c r="E221" s="53"/>
      <c r="F221" s="41">
        <v>0</v>
      </c>
      <c r="G221" s="1"/>
      <c r="H221" s="104">
        <f t="shared" si="8"/>
        <v>3000000</v>
      </c>
      <c r="I221" s="1"/>
      <c r="J221" s="41">
        <v>0</v>
      </c>
      <c r="K221" s="1"/>
      <c r="L221" s="96">
        <f t="shared" si="12"/>
        <v>964</v>
      </c>
      <c r="M221" s="53"/>
      <c r="N221" s="97"/>
      <c r="O221" s="1"/>
      <c r="P221" s="98">
        <f t="shared" si="9"/>
        <v>964</v>
      </c>
      <c r="Q221" s="40"/>
      <c r="S221" s="38"/>
      <c r="T221" s="96">
        <f>SUM($P$155:P221)</f>
        <v>47383</v>
      </c>
      <c r="U221" s="96">
        <f t="shared" si="10"/>
        <v>47383</v>
      </c>
      <c r="V221" s="96">
        <f t="shared" ref="V221:V284" si="13">U221-U220</f>
        <v>964</v>
      </c>
      <c r="W221" s="96"/>
      <c r="X221" s="96">
        <f ca="1">IF(V221=0,0,IF(C221&lt;'Interment Right Prices'!$L$25,0,OFFSET(P221,-'Interment Right Prices'!$L$25,0)))</f>
        <v>752</v>
      </c>
      <c r="Y221" s="96">
        <f ca="1">IF(V221=0,0,U221-SUM($X$155:X221))</f>
        <v>21446</v>
      </c>
      <c r="Z221" s="99">
        <f ca="1">IF(V221=0,OFFSET(Z221,-'Interment Right Prices'!$L$25,0),IF(V221&gt;X221,V221,X221))</f>
        <v>964</v>
      </c>
      <c r="AA221" s="99">
        <f t="shared" ca="1" si="11"/>
        <v>1744887.6923076923</v>
      </c>
      <c r="AB221" s="93"/>
      <c r="AC221" s="78"/>
    </row>
    <row r="222" spans="2:29" x14ac:dyDescent="0.25">
      <c r="B222" s="38"/>
      <c r="C222" s="53">
        <f t="shared" si="7"/>
        <v>68</v>
      </c>
      <c r="D222" s="53"/>
      <c r="E222" s="53"/>
      <c r="F222" s="41">
        <v>0</v>
      </c>
      <c r="G222" s="1"/>
      <c r="H222" s="104">
        <f t="shared" si="8"/>
        <v>3000000</v>
      </c>
      <c r="I222" s="1"/>
      <c r="J222" s="41">
        <v>0</v>
      </c>
      <c r="K222" s="1"/>
      <c r="L222" s="96">
        <f t="shared" si="12"/>
        <v>974</v>
      </c>
      <c r="M222" s="53"/>
      <c r="N222" s="97"/>
      <c r="O222" s="1"/>
      <c r="P222" s="98">
        <f t="shared" si="9"/>
        <v>974</v>
      </c>
      <c r="Q222" s="40"/>
      <c r="S222" s="38"/>
      <c r="T222" s="96">
        <f>SUM($P$155:P222)</f>
        <v>48357</v>
      </c>
      <c r="U222" s="96">
        <f t="shared" si="10"/>
        <v>48357</v>
      </c>
      <c r="V222" s="96">
        <f t="shared" si="13"/>
        <v>974</v>
      </c>
      <c r="W222" s="96"/>
      <c r="X222" s="96">
        <f ca="1">IF(V222=0,0,IF(C222&lt;'Interment Right Prices'!$L$25,0,OFFSET(P222,-'Interment Right Prices'!$L$25,0)))</f>
        <v>759</v>
      </c>
      <c r="Y222" s="96">
        <f ca="1">IF(V222=0,0,U222-SUM($X$155:X222))</f>
        <v>21661</v>
      </c>
      <c r="Z222" s="99">
        <f ca="1">IF(V222=0,OFFSET(Z222,-'Interment Right Prices'!$L$25,0),IF(V222&gt;X222,V222,X222))</f>
        <v>974</v>
      </c>
      <c r="AA222" s="99">
        <f t="shared" ca="1" si="11"/>
        <v>1744887.6923076923</v>
      </c>
      <c r="AB222" s="93"/>
      <c r="AC222" s="78"/>
    </row>
    <row r="223" spans="2:29" x14ac:dyDescent="0.25">
      <c r="B223" s="38"/>
      <c r="C223" s="53">
        <f t="shared" si="7"/>
        <v>69</v>
      </c>
      <c r="D223" s="53"/>
      <c r="E223" s="53"/>
      <c r="F223" s="41">
        <v>0</v>
      </c>
      <c r="G223" s="1"/>
      <c r="H223" s="104">
        <f t="shared" si="8"/>
        <v>3000000</v>
      </c>
      <c r="I223" s="1"/>
      <c r="J223" s="41">
        <v>0</v>
      </c>
      <c r="K223" s="1"/>
      <c r="L223" s="96">
        <f t="shared" si="12"/>
        <v>984</v>
      </c>
      <c r="M223" s="53"/>
      <c r="N223" s="97"/>
      <c r="O223" s="1"/>
      <c r="P223" s="98">
        <f t="shared" si="9"/>
        <v>984</v>
      </c>
      <c r="Q223" s="40"/>
      <c r="S223" s="38"/>
      <c r="T223" s="96">
        <f>SUM($P$155:P223)</f>
        <v>49341</v>
      </c>
      <c r="U223" s="96">
        <f t="shared" si="10"/>
        <v>49341</v>
      </c>
      <c r="V223" s="96">
        <f t="shared" si="13"/>
        <v>984</v>
      </c>
      <c r="W223" s="96"/>
      <c r="X223" s="96">
        <f ca="1">IF(V223=0,0,IF(C223&lt;'Interment Right Prices'!$L$25,0,OFFSET(P223,-'Interment Right Prices'!$L$25,0)))</f>
        <v>767</v>
      </c>
      <c r="Y223" s="96">
        <f ca="1">IF(V223=0,0,U223-SUM($X$155:X223))</f>
        <v>21878</v>
      </c>
      <c r="Z223" s="99">
        <f ca="1">IF(V223=0,OFFSET(Z223,-'Interment Right Prices'!$L$25,0),IF(V223&gt;X223,V223,X223))</f>
        <v>984</v>
      </c>
      <c r="AA223" s="99">
        <f t="shared" ca="1" si="11"/>
        <v>1744887.6923076923</v>
      </c>
      <c r="AB223" s="93"/>
      <c r="AC223" s="78"/>
    </row>
    <row r="224" spans="2:29" x14ac:dyDescent="0.25">
      <c r="B224" s="38"/>
      <c r="C224" s="53">
        <f t="shared" si="7"/>
        <v>70</v>
      </c>
      <c r="D224" s="53"/>
      <c r="E224" s="53"/>
      <c r="F224" s="41">
        <v>0</v>
      </c>
      <c r="G224" s="1"/>
      <c r="H224" s="104">
        <f t="shared" si="8"/>
        <v>3000000</v>
      </c>
      <c r="I224" s="1"/>
      <c r="J224" s="41">
        <v>0</v>
      </c>
      <c r="K224" s="1"/>
      <c r="L224" s="96">
        <f t="shared" si="12"/>
        <v>993</v>
      </c>
      <c r="M224" s="53"/>
      <c r="N224" s="97"/>
      <c r="O224" s="1"/>
      <c r="P224" s="98">
        <f t="shared" si="9"/>
        <v>993</v>
      </c>
      <c r="Q224" s="40"/>
      <c r="S224" s="38"/>
      <c r="T224" s="96">
        <f>SUM($P$155:P224)</f>
        <v>50334</v>
      </c>
      <c r="U224" s="96">
        <f t="shared" si="10"/>
        <v>50334</v>
      </c>
      <c r="V224" s="96">
        <f t="shared" si="13"/>
        <v>993</v>
      </c>
      <c r="W224" s="96"/>
      <c r="X224" s="96">
        <f ca="1">IF(V224=0,0,IF(C224&lt;'Interment Right Prices'!$L$25,0,OFFSET(P224,-'Interment Right Prices'!$L$25,0)))</f>
        <v>775</v>
      </c>
      <c r="Y224" s="96">
        <f ca="1">IF(V224=0,0,U224-SUM($X$155:X224))</f>
        <v>22096</v>
      </c>
      <c r="Z224" s="99">
        <f ca="1">IF(V224=0,OFFSET(Z224,-'Interment Right Prices'!$L$25,0),IF(V224&gt;X224,V224,X224))</f>
        <v>993</v>
      </c>
      <c r="AA224" s="99">
        <f t="shared" ca="1" si="11"/>
        <v>1744887.6923076923</v>
      </c>
      <c r="AB224" s="93"/>
      <c r="AC224" s="78"/>
    </row>
    <row r="225" spans="2:29" x14ac:dyDescent="0.25">
      <c r="B225" s="38"/>
      <c r="C225" s="53">
        <f t="shared" si="7"/>
        <v>71</v>
      </c>
      <c r="D225" s="53"/>
      <c r="E225" s="53"/>
      <c r="F225" s="41">
        <v>0</v>
      </c>
      <c r="G225" s="1"/>
      <c r="H225" s="104">
        <f t="shared" si="8"/>
        <v>3000000</v>
      </c>
      <c r="I225" s="1"/>
      <c r="J225" s="41">
        <v>0</v>
      </c>
      <c r="K225" s="1"/>
      <c r="L225" s="96">
        <f t="shared" si="12"/>
        <v>1003</v>
      </c>
      <c r="M225" s="53"/>
      <c r="N225" s="97"/>
      <c r="O225" s="1"/>
      <c r="P225" s="98">
        <f t="shared" si="9"/>
        <v>1003</v>
      </c>
      <c r="Q225" s="40"/>
      <c r="S225" s="38"/>
      <c r="T225" s="96">
        <f>SUM($P$155:P225)</f>
        <v>51337</v>
      </c>
      <c r="U225" s="96">
        <f t="shared" si="10"/>
        <v>51337</v>
      </c>
      <c r="V225" s="96">
        <f t="shared" si="13"/>
        <v>1003</v>
      </c>
      <c r="W225" s="96"/>
      <c r="X225" s="96">
        <f ca="1">IF(V225=0,0,IF(C225&lt;'Interment Right Prices'!$L$25,0,OFFSET(P225,-'Interment Right Prices'!$L$25,0)))</f>
        <v>782</v>
      </c>
      <c r="Y225" s="96">
        <f ca="1">IF(V225=0,0,U225-SUM($X$155:X225))</f>
        <v>22317</v>
      </c>
      <c r="Z225" s="99">
        <f ca="1">IF(V225=0,OFFSET(Z225,-'Interment Right Prices'!$L$25,0),IF(V225&gt;X225,V225,X225))</f>
        <v>1003</v>
      </c>
      <c r="AA225" s="99">
        <f t="shared" ca="1" si="11"/>
        <v>1744887.6923076923</v>
      </c>
      <c r="AB225" s="93"/>
      <c r="AC225" s="78"/>
    </row>
    <row r="226" spans="2:29" x14ac:dyDescent="0.25">
      <c r="B226" s="38"/>
      <c r="C226" s="53">
        <f t="shared" si="7"/>
        <v>72</v>
      </c>
      <c r="D226" s="53"/>
      <c r="E226" s="53"/>
      <c r="F226" s="41">
        <v>0</v>
      </c>
      <c r="G226" s="1"/>
      <c r="H226" s="104">
        <f t="shared" si="8"/>
        <v>3000000</v>
      </c>
      <c r="I226" s="1"/>
      <c r="J226" s="41">
        <v>0</v>
      </c>
      <c r="K226" s="1"/>
      <c r="L226" s="96">
        <f t="shared" si="12"/>
        <v>1013</v>
      </c>
      <c r="M226" s="53"/>
      <c r="N226" s="97"/>
      <c r="O226" s="1"/>
      <c r="P226" s="98">
        <f t="shared" si="9"/>
        <v>1013</v>
      </c>
      <c r="Q226" s="40"/>
      <c r="S226" s="38"/>
      <c r="T226" s="96">
        <f>SUM($P$155:P226)</f>
        <v>52350</v>
      </c>
      <c r="U226" s="96">
        <f t="shared" si="10"/>
        <v>52350</v>
      </c>
      <c r="V226" s="96">
        <f t="shared" si="13"/>
        <v>1013</v>
      </c>
      <c r="W226" s="96"/>
      <c r="X226" s="96">
        <f ca="1">IF(V226=0,0,IF(C226&lt;'Interment Right Prices'!$L$25,0,OFFSET(P226,-'Interment Right Prices'!$L$25,0)))</f>
        <v>790</v>
      </c>
      <c r="Y226" s="96">
        <f ca="1">IF(V226=0,0,U226-SUM($X$155:X226))</f>
        <v>22540</v>
      </c>
      <c r="Z226" s="99">
        <f ca="1">IF(V226=0,OFFSET(Z226,-'Interment Right Prices'!$L$25,0),IF(V226&gt;X226,V226,X226))</f>
        <v>1013</v>
      </c>
      <c r="AA226" s="99">
        <f t="shared" ca="1" si="11"/>
        <v>1744887.6923076923</v>
      </c>
      <c r="AB226" s="93"/>
      <c r="AC226" s="78"/>
    </row>
    <row r="227" spans="2:29" x14ac:dyDescent="0.25">
      <c r="B227" s="38"/>
      <c r="C227" s="53">
        <f t="shared" si="7"/>
        <v>73</v>
      </c>
      <c r="D227" s="53"/>
      <c r="E227" s="53"/>
      <c r="F227" s="41">
        <v>0</v>
      </c>
      <c r="G227" s="1"/>
      <c r="H227" s="104">
        <f t="shared" si="8"/>
        <v>3000000</v>
      </c>
      <c r="I227" s="1"/>
      <c r="J227" s="41">
        <v>0</v>
      </c>
      <c r="K227" s="1"/>
      <c r="L227" s="96">
        <f t="shared" si="12"/>
        <v>1024</v>
      </c>
      <c r="M227" s="53"/>
      <c r="N227" s="97"/>
      <c r="O227" s="1"/>
      <c r="P227" s="98">
        <f t="shared" si="9"/>
        <v>1024</v>
      </c>
      <c r="Q227" s="40"/>
      <c r="S227" s="38"/>
      <c r="T227" s="96">
        <f>SUM($P$155:P227)</f>
        <v>53374</v>
      </c>
      <c r="U227" s="96">
        <f t="shared" si="10"/>
        <v>53374</v>
      </c>
      <c r="V227" s="96">
        <f t="shared" si="13"/>
        <v>1024</v>
      </c>
      <c r="W227" s="96"/>
      <c r="X227" s="96">
        <f ca="1">IF(V227=0,0,IF(C227&lt;'Interment Right Prices'!$L$25,0,OFFSET(P227,-'Interment Right Prices'!$L$25,0)))</f>
        <v>798</v>
      </c>
      <c r="Y227" s="96">
        <f ca="1">IF(V227=0,0,U227-SUM($X$155:X227))</f>
        <v>22766</v>
      </c>
      <c r="Z227" s="99">
        <f ca="1">IF(V227=0,OFFSET(Z227,-'Interment Right Prices'!$L$25,0),IF(V227&gt;X227,V227,X227))</f>
        <v>1024</v>
      </c>
      <c r="AA227" s="99">
        <f t="shared" ca="1" si="11"/>
        <v>1744887.6923076923</v>
      </c>
      <c r="AB227" s="93"/>
      <c r="AC227" s="78"/>
    </row>
    <row r="228" spans="2:29" x14ac:dyDescent="0.25">
      <c r="B228" s="38"/>
      <c r="C228" s="53">
        <f t="shared" si="7"/>
        <v>74</v>
      </c>
      <c r="D228" s="53"/>
      <c r="E228" s="53"/>
      <c r="F228" s="41">
        <v>0</v>
      </c>
      <c r="G228" s="1"/>
      <c r="H228" s="104">
        <f t="shared" si="8"/>
        <v>3000000</v>
      </c>
      <c r="I228" s="1"/>
      <c r="J228" s="41">
        <v>0</v>
      </c>
      <c r="K228" s="1"/>
      <c r="L228" s="96">
        <f t="shared" si="12"/>
        <v>1034</v>
      </c>
      <c r="M228" s="53"/>
      <c r="N228" s="97"/>
      <c r="O228" s="1"/>
      <c r="P228" s="98">
        <f t="shared" si="9"/>
        <v>1034</v>
      </c>
      <c r="Q228" s="40"/>
      <c r="S228" s="38"/>
      <c r="T228" s="96">
        <f>SUM($P$155:P228)</f>
        <v>54408</v>
      </c>
      <c r="U228" s="96">
        <f t="shared" si="10"/>
        <v>54408</v>
      </c>
      <c r="V228" s="96">
        <f t="shared" si="13"/>
        <v>1034</v>
      </c>
      <c r="W228" s="96"/>
      <c r="X228" s="96">
        <f ca="1">IF(V228=0,0,IF(C228&lt;'Interment Right Prices'!$L$25,0,OFFSET(P228,-'Interment Right Prices'!$L$25,0)))</f>
        <v>806</v>
      </c>
      <c r="Y228" s="96">
        <f ca="1">IF(V228=0,0,U228-SUM($X$155:X228))</f>
        <v>22994</v>
      </c>
      <c r="Z228" s="99">
        <f ca="1">IF(V228=0,OFFSET(Z228,-'Interment Right Prices'!$L$25,0),IF(V228&gt;X228,V228,X228))</f>
        <v>1034</v>
      </c>
      <c r="AA228" s="99">
        <f t="shared" ca="1" si="11"/>
        <v>1744887.6923076923</v>
      </c>
      <c r="AB228" s="93"/>
      <c r="AC228" s="78"/>
    </row>
    <row r="229" spans="2:29" x14ac:dyDescent="0.25">
      <c r="B229" s="38"/>
      <c r="C229" s="53">
        <f t="shared" si="7"/>
        <v>75</v>
      </c>
      <c r="D229" s="53"/>
      <c r="E229" s="53"/>
      <c r="F229" s="41">
        <v>0</v>
      </c>
      <c r="G229" s="1"/>
      <c r="H229" s="104">
        <f t="shared" si="8"/>
        <v>3000000</v>
      </c>
      <c r="I229" s="1"/>
      <c r="J229" s="41">
        <v>0</v>
      </c>
      <c r="K229" s="1"/>
      <c r="L229" s="96">
        <f t="shared" si="12"/>
        <v>1044</v>
      </c>
      <c r="M229" s="53"/>
      <c r="N229" s="97"/>
      <c r="O229" s="1"/>
      <c r="P229" s="98">
        <f t="shared" si="9"/>
        <v>1044</v>
      </c>
      <c r="Q229" s="40"/>
      <c r="S229" s="38"/>
      <c r="T229" s="96">
        <f>SUM($P$155:P229)</f>
        <v>55452</v>
      </c>
      <c r="U229" s="96">
        <f t="shared" si="10"/>
        <v>55452</v>
      </c>
      <c r="V229" s="96">
        <f t="shared" si="13"/>
        <v>1044</v>
      </c>
      <c r="W229" s="96"/>
      <c r="X229" s="96">
        <f ca="1">IF(V229=0,0,IF(C229&lt;'Interment Right Prices'!$L$25,0,OFFSET(P229,-'Interment Right Prices'!$L$25,0)))</f>
        <v>814</v>
      </c>
      <c r="Y229" s="96">
        <f ca="1">IF(V229=0,0,U229-SUM($X$155:X229))</f>
        <v>23224</v>
      </c>
      <c r="Z229" s="99">
        <f ca="1">IF(V229=0,OFFSET(Z229,-'Interment Right Prices'!$L$25,0),IF(V229&gt;X229,V229,X229))</f>
        <v>1044</v>
      </c>
      <c r="AA229" s="99">
        <f t="shared" ca="1" si="11"/>
        <v>1744887.6923076923</v>
      </c>
      <c r="AB229" s="93"/>
      <c r="AC229" s="78"/>
    </row>
    <row r="230" spans="2:29" x14ac:dyDescent="0.25">
      <c r="B230" s="38"/>
      <c r="C230" s="53">
        <f t="shared" si="7"/>
        <v>76</v>
      </c>
      <c r="D230" s="53"/>
      <c r="E230" s="53"/>
      <c r="F230" s="41">
        <v>0</v>
      </c>
      <c r="G230" s="1"/>
      <c r="H230" s="104">
        <f t="shared" si="8"/>
        <v>3000000</v>
      </c>
      <c r="I230" s="1"/>
      <c r="J230" s="41">
        <v>0</v>
      </c>
      <c r="K230" s="1"/>
      <c r="L230" s="96">
        <f t="shared" si="12"/>
        <v>1055</v>
      </c>
      <c r="M230" s="53"/>
      <c r="N230" s="97"/>
      <c r="O230" s="1"/>
      <c r="P230" s="98">
        <f t="shared" si="9"/>
        <v>1055</v>
      </c>
      <c r="Q230" s="40"/>
      <c r="S230" s="38"/>
      <c r="T230" s="96">
        <f>SUM($P$155:P230)</f>
        <v>56507</v>
      </c>
      <c r="U230" s="96">
        <f t="shared" si="10"/>
        <v>56507</v>
      </c>
      <c r="V230" s="96">
        <f t="shared" si="13"/>
        <v>1055</v>
      </c>
      <c r="W230" s="96"/>
      <c r="X230" s="96">
        <f ca="1">IF(V230=0,0,IF(C230&lt;'Interment Right Prices'!$L$25,0,OFFSET(P230,-'Interment Right Prices'!$L$25,0)))</f>
        <v>822</v>
      </c>
      <c r="Y230" s="96">
        <f ca="1">IF(V230=0,0,U230-SUM($X$155:X230))</f>
        <v>23457</v>
      </c>
      <c r="Z230" s="99">
        <f ca="1">IF(V230=0,OFFSET(Z230,-'Interment Right Prices'!$L$25,0),IF(V230&gt;X230,V230,X230))</f>
        <v>1055</v>
      </c>
      <c r="AA230" s="99">
        <f t="shared" ca="1" si="11"/>
        <v>1744887.6923076923</v>
      </c>
      <c r="AB230" s="93"/>
      <c r="AC230" s="78"/>
    </row>
    <row r="231" spans="2:29" x14ac:dyDescent="0.25">
      <c r="B231" s="38"/>
      <c r="C231" s="53">
        <f t="shared" si="7"/>
        <v>77</v>
      </c>
      <c r="D231" s="53"/>
      <c r="E231" s="53"/>
      <c r="F231" s="41">
        <v>0</v>
      </c>
      <c r="G231" s="1"/>
      <c r="H231" s="104">
        <f t="shared" si="8"/>
        <v>3000000</v>
      </c>
      <c r="I231" s="1"/>
      <c r="J231" s="41">
        <v>0</v>
      </c>
      <c r="K231" s="1"/>
      <c r="L231" s="96">
        <f t="shared" si="12"/>
        <v>1065</v>
      </c>
      <c r="M231" s="53"/>
      <c r="N231" s="97"/>
      <c r="O231" s="1"/>
      <c r="P231" s="98">
        <f t="shared" si="9"/>
        <v>1065</v>
      </c>
      <c r="Q231" s="40"/>
      <c r="S231" s="38"/>
      <c r="T231" s="96">
        <f>SUM($P$155:P231)</f>
        <v>57572</v>
      </c>
      <c r="U231" s="96">
        <f t="shared" si="10"/>
        <v>57572</v>
      </c>
      <c r="V231" s="96">
        <f t="shared" si="13"/>
        <v>1065</v>
      </c>
      <c r="W231" s="96"/>
      <c r="X231" s="96">
        <f ca="1">IF(V231=0,0,IF(C231&lt;'Interment Right Prices'!$L$25,0,OFFSET(P231,-'Interment Right Prices'!$L$25,0)))</f>
        <v>831</v>
      </c>
      <c r="Y231" s="96">
        <f ca="1">IF(V231=0,0,U231-SUM($X$155:X231))</f>
        <v>23691</v>
      </c>
      <c r="Z231" s="99">
        <f ca="1">IF(V231=0,OFFSET(Z231,-'Interment Right Prices'!$L$25,0),IF(V231&gt;X231,V231,X231))</f>
        <v>1065</v>
      </c>
      <c r="AA231" s="99">
        <f t="shared" ca="1" si="11"/>
        <v>1744887.6923076923</v>
      </c>
      <c r="AB231" s="93"/>
      <c r="AC231" s="78"/>
    </row>
    <row r="232" spans="2:29" x14ac:dyDescent="0.25">
      <c r="B232" s="38"/>
      <c r="C232" s="53">
        <f t="shared" si="7"/>
        <v>78</v>
      </c>
      <c r="D232" s="53"/>
      <c r="E232" s="53"/>
      <c r="F232" s="41">
        <v>0</v>
      </c>
      <c r="G232" s="1"/>
      <c r="H232" s="104">
        <f t="shared" si="8"/>
        <v>3000000</v>
      </c>
      <c r="I232" s="1"/>
      <c r="J232" s="41">
        <v>0</v>
      </c>
      <c r="K232" s="1"/>
      <c r="L232" s="96">
        <f t="shared" si="12"/>
        <v>1076</v>
      </c>
      <c r="M232" s="53"/>
      <c r="N232" s="97"/>
      <c r="O232" s="1"/>
      <c r="P232" s="98">
        <f t="shared" si="9"/>
        <v>1076</v>
      </c>
      <c r="Q232" s="40"/>
      <c r="S232" s="38"/>
      <c r="T232" s="96">
        <f>SUM($P$155:P232)</f>
        <v>58648</v>
      </c>
      <c r="U232" s="96">
        <f t="shared" si="10"/>
        <v>58648</v>
      </c>
      <c r="V232" s="96">
        <f t="shared" si="13"/>
        <v>1076</v>
      </c>
      <c r="W232" s="96"/>
      <c r="X232" s="96">
        <f ca="1">IF(V232=0,0,IF(C232&lt;'Interment Right Prices'!$L$25,0,OFFSET(P232,-'Interment Right Prices'!$L$25,0)))</f>
        <v>839</v>
      </c>
      <c r="Y232" s="96">
        <f ca="1">IF(V232=0,0,U232-SUM($X$155:X232))</f>
        <v>23928</v>
      </c>
      <c r="Z232" s="99">
        <f ca="1">IF(V232=0,OFFSET(Z232,-'Interment Right Prices'!$L$25,0),IF(V232&gt;X232,V232,X232))</f>
        <v>1076</v>
      </c>
      <c r="AA232" s="99">
        <f t="shared" ca="1" si="11"/>
        <v>1744887.6923076923</v>
      </c>
      <c r="AB232" s="93"/>
      <c r="AC232" s="78"/>
    </row>
    <row r="233" spans="2:29" x14ac:dyDescent="0.25">
      <c r="B233" s="38"/>
      <c r="C233" s="53">
        <f t="shared" si="7"/>
        <v>79</v>
      </c>
      <c r="D233" s="53"/>
      <c r="E233" s="53"/>
      <c r="F233" s="41">
        <v>0</v>
      </c>
      <c r="G233" s="1"/>
      <c r="H233" s="104">
        <f t="shared" si="8"/>
        <v>3000000</v>
      </c>
      <c r="I233" s="1"/>
      <c r="J233" s="41">
        <v>0</v>
      </c>
      <c r="K233" s="1"/>
      <c r="L233" s="96">
        <f t="shared" si="12"/>
        <v>1087</v>
      </c>
      <c r="M233" s="53"/>
      <c r="N233" s="97"/>
      <c r="O233" s="1"/>
      <c r="P233" s="98">
        <f t="shared" si="9"/>
        <v>1087</v>
      </c>
      <c r="Q233" s="40"/>
      <c r="S233" s="38"/>
      <c r="T233" s="96">
        <f>SUM($P$155:P233)</f>
        <v>59735</v>
      </c>
      <c r="U233" s="96">
        <f t="shared" si="10"/>
        <v>59735</v>
      </c>
      <c r="V233" s="96">
        <f t="shared" si="13"/>
        <v>1087</v>
      </c>
      <c r="W233" s="96"/>
      <c r="X233" s="96">
        <f ca="1">IF(V233=0,0,IF(C233&lt;'Interment Right Prices'!$L$25,0,OFFSET(P233,-'Interment Right Prices'!$L$25,0)))</f>
        <v>847</v>
      </c>
      <c r="Y233" s="96">
        <f ca="1">IF(V233=0,0,U233-SUM($X$155:X233))</f>
        <v>24168</v>
      </c>
      <c r="Z233" s="99">
        <f ca="1">IF(V233=0,OFFSET(Z233,-'Interment Right Prices'!$L$25,0),IF(V233&gt;X233,V233,X233))</f>
        <v>1087</v>
      </c>
      <c r="AA233" s="99">
        <f t="shared" ca="1" si="11"/>
        <v>1744887.6923076923</v>
      </c>
      <c r="AB233" s="93"/>
      <c r="AC233" s="78"/>
    </row>
    <row r="234" spans="2:29" x14ac:dyDescent="0.25">
      <c r="B234" s="38"/>
      <c r="C234" s="53">
        <f t="shared" si="7"/>
        <v>80</v>
      </c>
      <c r="D234" s="53"/>
      <c r="E234" s="53"/>
      <c r="F234" s="41">
        <v>0</v>
      </c>
      <c r="G234" s="1"/>
      <c r="H234" s="104">
        <f t="shared" si="8"/>
        <v>3000000</v>
      </c>
      <c r="I234" s="1"/>
      <c r="J234" s="41">
        <v>0</v>
      </c>
      <c r="K234" s="1"/>
      <c r="L234" s="96">
        <f t="shared" si="12"/>
        <v>1097</v>
      </c>
      <c r="M234" s="53"/>
      <c r="N234" s="97"/>
      <c r="O234" s="1"/>
      <c r="P234" s="98">
        <f t="shared" si="9"/>
        <v>1097</v>
      </c>
      <c r="Q234" s="40"/>
      <c r="S234" s="38"/>
      <c r="T234" s="96">
        <f>SUM($P$155:P234)</f>
        <v>60832</v>
      </c>
      <c r="U234" s="96">
        <f t="shared" si="10"/>
        <v>60832</v>
      </c>
      <c r="V234" s="96">
        <f t="shared" si="13"/>
        <v>1097</v>
      </c>
      <c r="W234" s="96"/>
      <c r="X234" s="96">
        <f ca="1">IF(V234=0,0,IF(C234&lt;'Interment Right Prices'!$L$25,0,OFFSET(P234,-'Interment Right Prices'!$L$25,0)))</f>
        <v>856</v>
      </c>
      <c r="Y234" s="96">
        <f ca="1">IF(V234=0,0,U234-SUM($X$155:X234))</f>
        <v>24409</v>
      </c>
      <c r="Z234" s="99">
        <f ca="1">IF(V234=0,OFFSET(Z234,-'Interment Right Prices'!$L$25,0),IF(V234&gt;X234,V234,X234))</f>
        <v>1097</v>
      </c>
      <c r="AA234" s="99">
        <f t="shared" ca="1" si="11"/>
        <v>1744887.6923076923</v>
      </c>
      <c r="AB234" s="93"/>
      <c r="AC234" s="78"/>
    </row>
    <row r="235" spans="2:29" x14ac:dyDescent="0.25">
      <c r="B235" s="38"/>
      <c r="C235" s="53">
        <f t="shared" si="7"/>
        <v>81</v>
      </c>
      <c r="D235" s="53"/>
      <c r="E235" s="53"/>
      <c r="F235" s="41">
        <v>0</v>
      </c>
      <c r="G235" s="1"/>
      <c r="H235" s="104">
        <f t="shared" si="8"/>
        <v>3000000</v>
      </c>
      <c r="I235" s="1"/>
      <c r="J235" s="41">
        <v>0</v>
      </c>
      <c r="K235" s="1"/>
      <c r="L235" s="96">
        <f t="shared" si="12"/>
        <v>1108</v>
      </c>
      <c r="M235" s="53"/>
      <c r="N235" s="97"/>
      <c r="O235" s="1"/>
      <c r="P235" s="98">
        <f t="shared" si="9"/>
        <v>1108</v>
      </c>
      <c r="Q235" s="40"/>
      <c r="S235" s="38"/>
      <c r="T235" s="96">
        <f>SUM($P$155:P235)</f>
        <v>61940</v>
      </c>
      <c r="U235" s="96">
        <f t="shared" si="10"/>
        <v>61940</v>
      </c>
      <c r="V235" s="96">
        <f t="shared" si="13"/>
        <v>1108</v>
      </c>
      <c r="W235" s="96"/>
      <c r="X235" s="96">
        <f ca="1">IF(V235=0,0,IF(C235&lt;'Interment Right Prices'!$L$25,0,OFFSET(P235,-'Interment Right Prices'!$L$25,0)))</f>
        <v>864</v>
      </c>
      <c r="Y235" s="96">
        <f ca="1">IF(V235=0,0,U235-SUM($X$155:X235))</f>
        <v>24653</v>
      </c>
      <c r="Z235" s="99">
        <f ca="1">IF(V235=0,OFFSET(Z235,-'Interment Right Prices'!$L$25,0),IF(V235&gt;X235,V235,X235))</f>
        <v>1108</v>
      </c>
      <c r="AA235" s="99">
        <f t="shared" ca="1" si="11"/>
        <v>1744887.6923076923</v>
      </c>
      <c r="AB235" s="93"/>
      <c r="AC235" s="78"/>
    </row>
    <row r="236" spans="2:29" x14ac:dyDescent="0.25">
      <c r="B236" s="38"/>
      <c r="C236" s="53">
        <f t="shared" si="7"/>
        <v>82</v>
      </c>
      <c r="D236" s="53"/>
      <c r="E236" s="53"/>
      <c r="F236" s="41">
        <v>0</v>
      </c>
      <c r="G236" s="1"/>
      <c r="H236" s="104">
        <f t="shared" si="8"/>
        <v>3000000</v>
      </c>
      <c r="I236" s="1"/>
      <c r="J236" s="41">
        <v>0</v>
      </c>
      <c r="K236" s="1"/>
      <c r="L236" s="96">
        <f t="shared" si="12"/>
        <v>1119</v>
      </c>
      <c r="M236" s="53"/>
      <c r="N236" s="97"/>
      <c r="O236" s="1"/>
      <c r="P236" s="98">
        <f t="shared" si="9"/>
        <v>1119</v>
      </c>
      <c r="Q236" s="40"/>
      <c r="S236" s="38"/>
      <c r="T236" s="96">
        <f>SUM($P$155:P236)</f>
        <v>63059</v>
      </c>
      <c r="U236" s="96">
        <f t="shared" si="10"/>
        <v>63059</v>
      </c>
      <c r="V236" s="96">
        <f t="shared" si="13"/>
        <v>1119</v>
      </c>
      <c r="W236" s="96"/>
      <c r="X236" s="96">
        <f ca="1">IF(V236=0,0,IF(C236&lt;'Interment Right Prices'!$L$25,0,OFFSET(P236,-'Interment Right Prices'!$L$25,0)))</f>
        <v>873</v>
      </c>
      <c r="Y236" s="96">
        <f ca="1">IF(V236=0,0,U236-SUM($X$155:X236))</f>
        <v>24899</v>
      </c>
      <c r="Z236" s="99">
        <f ca="1">IF(V236=0,OFFSET(Z236,-'Interment Right Prices'!$L$25,0),IF(V236&gt;X236,V236,X236))</f>
        <v>1119</v>
      </c>
      <c r="AA236" s="99">
        <f t="shared" ca="1" si="11"/>
        <v>1744887.6923076923</v>
      </c>
      <c r="AB236" s="93"/>
      <c r="AC236" s="78"/>
    </row>
    <row r="237" spans="2:29" x14ac:dyDescent="0.25">
      <c r="B237" s="38"/>
      <c r="C237" s="53">
        <f t="shared" si="7"/>
        <v>83</v>
      </c>
      <c r="D237" s="53"/>
      <c r="E237" s="53"/>
      <c r="F237" s="41">
        <v>0</v>
      </c>
      <c r="G237" s="1"/>
      <c r="H237" s="104">
        <f t="shared" si="8"/>
        <v>3000000</v>
      </c>
      <c r="I237" s="1"/>
      <c r="J237" s="41">
        <v>0</v>
      </c>
      <c r="K237" s="1"/>
      <c r="L237" s="96">
        <f t="shared" si="12"/>
        <v>1131</v>
      </c>
      <c r="M237" s="53"/>
      <c r="N237" s="97"/>
      <c r="O237" s="1"/>
      <c r="P237" s="98">
        <f t="shared" si="9"/>
        <v>1131</v>
      </c>
      <c r="Q237" s="40"/>
      <c r="S237" s="38"/>
      <c r="T237" s="96">
        <f>SUM($P$155:P237)</f>
        <v>64190</v>
      </c>
      <c r="U237" s="96">
        <f t="shared" si="10"/>
        <v>64190</v>
      </c>
      <c r="V237" s="96">
        <f t="shared" si="13"/>
        <v>1131</v>
      </c>
      <c r="W237" s="96"/>
      <c r="X237" s="96">
        <f ca="1">IF(V237=0,0,IF(C237&lt;'Interment Right Prices'!$L$25,0,OFFSET(P237,-'Interment Right Prices'!$L$25,0)))</f>
        <v>882</v>
      </c>
      <c r="Y237" s="96">
        <f ca="1">IF(V237=0,0,U237-SUM($X$155:X237))</f>
        <v>25148</v>
      </c>
      <c r="Z237" s="99">
        <f ca="1">IF(V237=0,OFFSET(Z237,-'Interment Right Prices'!$L$25,0),IF(V237&gt;X237,V237,X237))</f>
        <v>1131</v>
      </c>
      <c r="AA237" s="99">
        <f t="shared" ca="1" si="11"/>
        <v>1744887.6923076923</v>
      </c>
      <c r="AB237" s="93"/>
      <c r="AC237" s="78"/>
    </row>
    <row r="238" spans="2:29" x14ac:dyDescent="0.25">
      <c r="B238" s="38"/>
      <c r="C238" s="53">
        <f t="shared" si="7"/>
        <v>84</v>
      </c>
      <c r="D238" s="53"/>
      <c r="E238" s="53"/>
      <c r="F238" s="41">
        <v>0</v>
      </c>
      <c r="G238" s="1"/>
      <c r="H238" s="104">
        <f t="shared" si="8"/>
        <v>3000000</v>
      </c>
      <c r="I238" s="1"/>
      <c r="J238" s="41">
        <v>0</v>
      </c>
      <c r="K238" s="1"/>
      <c r="L238" s="96">
        <f t="shared" si="12"/>
        <v>1142</v>
      </c>
      <c r="M238" s="53"/>
      <c r="N238" s="97"/>
      <c r="O238" s="1"/>
      <c r="P238" s="98">
        <f t="shared" si="9"/>
        <v>1142</v>
      </c>
      <c r="Q238" s="40"/>
      <c r="S238" s="38"/>
      <c r="T238" s="96">
        <f>SUM($P$155:P238)</f>
        <v>65332</v>
      </c>
      <c r="U238" s="96">
        <f t="shared" si="10"/>
        <v>65332</v>
      </c>
      <c r="V238" s="96">
        <f t="shared" si="13"/>
        <v>1142</v>
      </c>
      <c r="W238" s="96"/>
      <c r="X238" s="96">
        <f ca="1">IF(V238=0,0,IF(C238&lt;'Interment Right Prices'!$L$25,0,OFFSET(P238,-'Interment Right Prices'!$L$25,0)))</f>
        <v>890</v>
      </c>
      <c r="Y238" s="96">
        <f ca="1">IF(V238=0,0,U238-SUM($X$155:X238))</f>
        <v>25400</v>
      </c>
      <c r="Z238" s="99">
        <f ca="1">IF(V238=0,OFFSET(Z238,-'Interment Right Prices'!$L$25,0),IF(V238&gt;X238,V238,X238))</f>
        <v>1142</v>
      </c>
      <c r="AA238" s="99">
        <f t="shared" ca="1" si="11"/>
        <v>1744887.6923076923</v>
      </c>
      <c r="AB238" s="93"/>
      <c r="AC238" s="78"/>
    </row>
    <row r="239" spans="2:29" x14ac:dyDescent="0.25">
      <c r="B239" s="38"/>
      <c r="C239" s="53">
        <f t="shared" ref="C239:C302" si="14">C238+1</f>
        <v>85</v>
      </c>
      <c r="D239" s="53"/>
      <c r="E239" s="53"/>
      <c r="F239" s="41">
        <v>0</v>
      </c>
      <c r="G239" s="1"/>
      <c r="H239" s="104">
        <f t="shared" ref="H239:H302" si="15">H238</f>
        <v>3000000</v>
      </c>
      <c r="I239" s="1"/>
      <c r="J239" s="41">
        <v>0</v>
      </c>
      <c r="K239" s="1"/>
      <c r="L239" s="96">
        <f t="shared" si="12"/>
        <v>1153</v>
      </c>
      <c r="M239" s="53"/>
      <c r="N239" s="97"/>
      <c r="O239" s="1"/>
      <c r="P239" s="98">
        <f t="shared" si="9"/>
        <v>1153</v>
      </c>
      <c r="Q239" s="40"/>
      <c r="S239" s="38"/>
      <c r="T239" s="96">
        <f>SUM($P$155:P239)</f>
        <v>66485</v>
      </c>
      <c r="U239" s="96">
        <f t="shared" si="10"/>
        <v>66485</v>
      </c>
      <c r="V239" s="96">
        <f t="shared" si="13"/>
        <v>1153</v>
      </c>
      <c r="W239" s="96"/>
      <c r="X239" s="96">
        <f ca="1">IF(V239=0,0,IF(C239&lt;'Interment Right Prices'!$L$25,0,OFFSET(P239,-'Interment Right Prices'!$L$25,0)))</f>
        <v>899</v>
      </c>
      <c r="Y239" s="96">
        <f ca="1">IF(V239=0,0,U239-SUM($X$155:X239))</f>
        <v>25654</v>
      </c>
      <c r="Z239" s="99">
        <f ca="1">IF(V239=0,OFFSET(Z239,-'Interment Right Prices'!$L$25,0),IF(V239&gt;X239,V239,X239))</f>
        <v>1153</v>
      </c>
      <c r="AA239" s="99">
        <f t="shared" ca="1" si="11"/>
        <v>1744887.6923076923</v>
      </c>
      <c r="AB239" s="93"/>
      <c r="AC239" s="78"/>
    </row>
    <row r="240" spans="2:29" x14ac:dyDescent="0.25">
      <c r="B240" s="38"/>
      <c r="C240" s="53">
        <f t="shared" si="14"/>
        <v>86</v>
      </c>
      <c r="D240" s="53"/>
      <c r="E240" s="53"/>
      <c r="F240" s="41">
        <v>0</v>
      </c>
      <c r="G240" s="1"/>
      <c r="H240" s="104">
        <f t="shared" si="15"/>
        <v>3000000</v>
      </c>
      <c r="I240" s="1"/>
      <c r="J240" s="41">
        <v>0</v>
      </c>
      <c r="K240" s="1"/>
      <c r="L240" s="96">
        <f t="shared" si="12"/>
        <v>1165</v>
      </c>
      <c r="M240" s="53"/>
      <c r="N240" s="97"/>
      <c r="O240" s="1"/>
      <c r="P240" s="98">
        <f t="shared" si="9"/>
        <v>1165</v>
      </c>
      <c r="Q240" s="40"/>
      <c r="S240" s="38"/>
      <c r="T240" s="96">
        <f>SUM($P$155:P240)</f>
        <v>67650</v>
      </c>
      <c r="U240" s="96">
        <f t="shared" si="10"/>
        <v>67650</v>
      </c>
      <c r="V240" s="96">
        <f t="shared" si="13"/>
        <v>1165</v>
      </c>
      <c r="W240" s="96"/>
      <c r="X240" s="96">
        <f ca="1">IF(V240=0,0,IF(C240&lt;'Interment Right Prices'!$L$25,0,OFFSET(P240,-'Interment Right Prices'!$L$25,0)))</f>
        <v>908</v>
      </c>
      <c r="Y240" s="96">
        <f ca="1">IF(V240=0,0,U240-SUM($X$155:X240))</f>
        <v>25911</v>
      </c>
      <c r="Z240" s="99">
        <f ca="1">IF(V240=0,OFFSET(Z240,-'Interment Right Prices'!$L$25,0),IF(V240&gt;X240,V240,X240))</f>
        <v>1165</v>
      </c>
      <c r="AA240" s="99">
        <f t="shared" ca="1" si="11"/>
        <v>1744887.6923076923</v>
      </c>
      <c r="AB240" s="93"/>
      <c r="AC240" s="78"/>
    </row>
    <row r="241" spans="2:29" x14ac:dyDescent="0.25">
      <c r="B241" s="38"/>
      <c r="C241" s="53">
        <f t="shared" si="14"/>
        <v>87</v>
      </c>
      <c r="D241" s="53"/>
      <c r="E241" s="53"/>
      <c r="F241" s="41">
        <v>0</v>
      </c>
      <c r="G241" s="1"/>
      <c r="H241" s="104">
        <f t="shared" si="15"/>
        <v>3000000</v>
      </c>
      <c r="I241" s="1"/>
      <c r="J241" s="41">
        <v>0</v>
      </c>
      <c r="K241" s="1"/>
      <c r="L241" s="96">
        <f t="shared" si="12"/>
        <v>1177</v>
      </c>
      <c r="M241" s="53"/>
      <c r="N241" s="97"/>
      <c r="O241" s="1"/>
      <c r="P241" s="98">
        <f t="shared" si="9"/>
        <v>1177</v>
      </c>
      <c r="Q241" s="40"/>
      <c r="S241" s="38"/>
      <c r="T241" s="96">
        <f>SUM($P$155:P241)</f>
        <v>68827</v>
      </c>
      <c r="U241" s="96">
        <f t="shared" si="10"/>
        <v>68827</v>
      </c>
      <c r="V241" s="96">
        <f t="shared" si="13"/>
        <v>1177</v>
      </c>
      <c r="W241" s="96"/>
      <c r="X241" s="96">
        <f ca="1">IF(V241=0,0,IF(C241&lt;'Interment Right Prices'!$L$25,0,OFFSET(P241,-'Interment Right Prices'!$L$25,0)))</f>
        <v>917</v>
      </c>
      <c r="Y241" s="96">
        <f ca="1">IF(V241=0,0,U241-SUM($X$155:X241))</f>
        <v>26171</v>
      </c>
      <c r="Z241" s="99">
        <f ca="1">IF(V241=0,OFFSET(Z241,-'Interment Right Prices'!$L$25,0),IF(V241&gt;X241,V241,X241))</f>
        <v>1177</v>
      </c>
      <c r="AA241" s="99">
        <f t="shared" ca="1" si="11"/>
        <v>1744887.6923076923</v>
      </c>
      <c r="AB241" s="93"/>
      <c r="AC241" s="78"/>
    </row>
    <row r="242" spans="2:29" x14ac:dyDescent="0.25">
      <c r="B242" s="38"/>
      <c r="C242" s="53">
        <f t="shared" si="14"/>
        <v>88</v>
      </c>
      <c r="D242" s="53"/>
      <c r="E242" s="53"/>
      <c r="F242" s="41">
        <v>0</v>
      </c>
      <c r="G242" s="1"/>
      <c r="H242" s="104">
        <f t="shared" si="15"/>
        <v>3000000</v>
      </c>
      <c r="I242" s="1"/>
      <c r="J242" s="41">
        <v>0</v>
      </c>
      <c r="K242" s="1"/>
      <c r="L242" s="96">
        <f t="shared" si="12"/>
        <v>1188</v>
      </c>
      <c r="M242" s="53"/>
      <c r="N242" s="97"/>
      <c r="O242" s="1"/>
      <c r="P242" s="98">
        <f t="shared" si="9"/>
        <v>1188</v>
      </c>
      <c r="Q242" s="40"/>
      <c r="S242" s="38"/>
      <c r="T242" s="96">
        <f>SUM($P$155:P242)</f>
        <v>70015</v>
      </c>
      <c r="U242" s="96">
        <f t="shared" si="10"/>
        <v>70015</v>
      </c>
      <c r="V242" s="96">
        <f t="shared" si="13"/>
        <v>1188</v>
      </c>
      <c r="W242" s="96"/>
      <c r="X242" s="96">
        <f ca="1">IF(V242=0,0,IF(C242&lt;'Interment Right Prices'!$L$25,0,OFFSET(P242,-'Interment Right Prices'!$L$25,0)))</f>
        <v>927</v>
      </c>
      <c r="Y242" s="96">
        <f ca="1">IF(V242=0,0,U242-SUM($X$155:X242))</f>
        <v>26432</v>
      </c>
      <c r="Z242" s="99">
        <f ca="1">IF(V242=0,OFFSET(Z242,-'Interment Right Prices'!$L$25,0),IF(V242&gt;X242,V242,X242))</f>
        <v>1188</v>
      </c>
      <c r="AA242" s="99">
        <f t="shared" ca="1" si="11"/>
        <v>1744887.6923076923</v>
      </c>
      <c r="AB242" s="93"/>
      <c r="AC242" s="78"/>
    </row>
    <row r="243" spans="2:29" x14ac:dyDescent="0.25">
      <c r="B243" s="38"/>
      <c r="C243" s="53">
        <f t="shared" si="14"/>
        <v>89</v>
      </c>
      <c r="D243" s="53"/>
      <c r="E243" s="53"/>
      <c r="F243" s="41">
        <v>0</v>
      </c>
      <c r="G243" s="1"/>
      <c r="H243" s="104">
        <f t="shared" si="15"/>
        <v>3000000</v>
      </c>
      <c r="I243" s="1"/>
      <c r="J243" s="41">
        <v>0</v>
      </c>
      <c r="K243" s="1"/>
      <c r="L243" s="96">
        <f t="shared" si="12"/>
        <v>1200</v>
      </c>
      <c r="M243" s="53"/>
      <c r="N243" s="97"/>
      <c r="O243" s="1"/>
      <c r="P243" s="98">
        <f t="shared" si="9"/>
        <v>1200</v>
      </c>
      <c r="Q243" s="40"/>
      <c r="S243" s="38"/>
      <c r="T243" s="96">
        <f>SUM($P$155:P243)</f>
        <v>71215</v>
      </c>
      <c r="U243" s="96">
        <f t="shared" si="10"/>
        <v>71215</v>
      </c>
      <c r="V243" s="96">
        <f t="shared" si="13"/>
        <v>1200</v>
      </c>
      <c r="W243" s="96"/>
      <c r="X243" s="96">
        <f ca="1">IF(V243=0,0,IF(C243&lt;'Interment Right Prices'!$L$25,0,OFFSET(P243,-'Interment Right Prices'!$L$25,0)))</f>
        <v>936</v>
      </c>
      <c r="Y243" s="96">
        <f ca="1">IF(V243=0,0,U243-SUM($X$155:X243))</f>
        <v>26696</v>
      </c>
      <c r="Z243" s="99">
        <f ca="1">IF(V243=0,OFFSET(Z243,-'Interment Right Prices'!$L$25,0),IF(V243&gt;X243,V243,X243))</f>
        <v>1200</v>
      </c>
      <c r="AA243" s="99">
        <f t="shared" ca="1" si="11"/>
        <v>1744887.6923076923</v>
      </c>
      <c r="AB243" s="93"/>
      <c r="AC243" s="78"/>
    </row>
    <row r="244" spans="2:29" x14ac:dyDescent="0.25">
      <c r="B244" s="38"/>
      <c r="C244" s="53">
        <f t="shared" si="14"/>
        <v>90</v>
      </c>
      <c r="D244" s="53"/>
      <c r="E244" s="53"/>
      <c r="F244" s="41">
        <v>0</v>
      </c>
      <c r="G244" s="1"/>
      <c r="H244" s="104">
        <f t="shared" si="15"/>
        <v>3000000</v>
      </c>
      <c r="I244" s="1"/>
      <c r="J244" s="41">
        <v>0</v>
      </c>
      <c r="K244" s="1"/>
      <c r="L244" s="96">
        <f t="shared" si="12"/>
        <v>1212</v>
      </c>
      <c r="M244" s="53"/>
      <c r="N244" s="97"/>
      <c r="O244" s="1"/>
      <c r="P244" s="98">
        <f t="shared" si="9"/>
        <v>1212</v>
      </c>
      <c r="Q244" s="40"/>
      <c r="S244" s="38"/>
      <c r="T244" s="96">
        <f>SUM($P$155:P244)</f>
        <v>72427</v>
      </c>
      <c r="U244" s="96">
        <f t="shared" si="10"/>
        <v>72427</v>
      </c>
      <c r="V244" s="96">
        <f t="shared" si="13"/>
        <v>1212</v>
      </c>
      <c r="W244" s="96"/>
      <c r="X244" s="96">
        <f ca="1">IF(V244=0,0,IF(C244&lt;'Interment Right Prices'!$L$25,0,OFFSET(P244,-'Interment Right Prices'!$L$25,0)))</f>
        <v>945</v>
      </c>
      <c r="Y244" s="96">
        <f ca="1">IF(V244=0,0,U244-SUM($X$155:X244))</f>
        <v>26963</v>
      </c>
      <c r="Z244" s="99">
        <f ca="1">IF(V244=0,OFFSET(Z244,-'Interment Right Prices'!$L$25,0),IF(V244&gt;X244,V244,X244))</f>
        <v>1212</v>
      </c>
      <c r="AA244" s="99">
        <f t="shared" ca="1" si="11"/>
        <v>1744887.6923076923</v>
      </c>
      <c r="AB244" s="93"/>
      <c r="AC244" s="78"/>
    </row>
    <row r="245" spans="2:29" x14ac:dyDescent="0.25">
      <c r="B245" s="38"/>
      <c r="C245" s="53">
        <f t="shared" si="14"/>
        <v>91</v>
      </c>
      <c r="D245" s="53"/>
      <c r="E245" s="53"/>
      <c r="F245" s="41">
        <v>0</v>
      </c>
      <c r="G245" s="1"/>
      <c r="H245" s="104">
        <f t="shared" si="15"/>
        <v>3000000</v>
      </c>
      <c r="I245" s="1"/>
      <c r="J245" s="41">
        <v>0</v>
      </c>
      <c r="K245" s="1"/>
      <c r="L245" s="96">
        <f t="shared" si="12"/>
        <v>1224</v>
      </c>
      <c r="M245" s="53"/>
      <c r="N245" s="97"/>
      <c r="O245" s="1"/>
      <c r="P245" s="98">
        <f t="shared" si="9"/>
        <v>1224</v>
      </c>
      <c r="Q245" s="40"/>
      <c r="S245" s="38"/>
      <c r="T245" s="96">
        <f>SUM($P$155:P245)</f>
        <v>73651</v>
      </c>
      <c r="U245" s="96">
        <f t="shared" si="10"/>
        <v>73651</v>
      </c>
      <c r="V245" s="96">
        <f t="shared" si="13"/>
        <v>1224</v>
      </c>
      <c r="W245" s="96"/>
      <c r="X245" s="96">
        <f ca="1">IF(V245=0,0,IF(C245&lt;'Interment Right Prices'!$L$25,0,OFFSET(P245,-'Interment Right Prices'!$L$25,0)))</f>
        <v>955</v>
      </c>
      <c r="Y245" s="96">
        <f ca="1">IF(V245=0,0,U245-SUM($X$155:X245))</f>
        <v>27232</v>
      </c>
      <c r="Z245" s="99">
        <f ca="1">IF(V245=0,OFFSET(Z245,-'Interment Right Prices'!$L$25,0),IF(V245&gt;X245,V245,X245))</f>
        <v>1224</v>
      </c>
      <c r="AA245" s="99">
        <f t="shared" ca="1" si="11"/>
        <v>1744887.6923076923</v>
      </c>
      <c r="AB245" s="93"/>
      <c r="AC245" s="78"/>
    </row>
    <row r="246" spans="2:29" x14ac:dyDescent="0.25">
      <c r="B246" s="38"/>
      <c r="C246" s="53">
        <f t="shared" si="14"/>
        <v>92</v>
      </c>
      <c r="D246" s="53"/>
      <c r="E246" s="53"/>
      <c r="F246" s="41">
        <v>0</v>
      </c>
      <c r="G246" s="1"/>
      <c r="H246" s="104">
        <f t="shared" si="15"/>
        <v>3000000</v>
      </c>
      <c r="I246" s="1"/>
      <c r="J246" s="41">
        <v>0</v>
      </c>
      <c r="K246" s="1"/>
      <c r="L246" s="96">
        <f t="shared" si="12"/>
        <v>1237</v>
      </c>
      <c r="M246" s="53"/>
      <c r="N246" s="97"/>
      <c r="O246" s="1"/>
      <c r="P246" s="98">
        <f t="shared" si="9"/>
        <v>1237</v>
      </c>
      <c r="Q246" s="40"/>
      <c r="S246" s="38"/>
      <c r="T246" s="96">
        <f>SUM($P$155:P246)</f>
        <v>74888</v>
      </c>
      <c r="U246" s="96">
        <f t="shared" si="10"/>
        <v>74888</v>
      </c>
      <c r="V246" s="96">
        <f t="shared" si="13"/>
        <v>1237</v>
      </c>
      <c r="W246" s="96"/>
      <c r="X246" s="96">
        <f ca="1">IF(V246=0,0,IF(C246&lt;'Interment Right Prices'!$L$25,0,OFFSET(P246,-'Interment Right Prices'!$L$25,0)))</f>
        <v>964</v>
      </c>
      <c r="Y246" s="96">
        <f ca="1">IF(V246=0,0,U246-SUM($X$155:X246))</f>
        <v>27505</v>
      </c>
      <c r="Z246" s="99">
        <f ca="1">IF(V246=0,OFFSET(Z246,-'Interment Right Prices'!$L$25,0),IF(V246&gt;X246,V246,X246))</f>
        <v>1237</v>
      </c>
      <c r="AA246" s="99">
        <f t="shared" ca="1" si="11"/>
        <v>1744887.6923076923</v>
      </c>
      <c r="AB246" s="93"/>
      <c r="AC246" s="78"/>
    </row>
    <row r="247" spans="2:29" x14ac:dyDescent="0.25">
      <c r="B247" s="38"/>
      <c r="C247" s="53">
        <f t="shared" si="14"/>
        <v>93</v>
      </c>
      <c r="D247" s="53"/>
      <c r="E247" s="53"/>
      <c r="F247" s="41">
        <v>0</v>
      </c>
      <c r="G247" s="1"/>
      <c r="H247" s="104">
        <f t="shared" si="15"/>
        <v>3000000</v>
      </c>
      <c r="I247" s="1"/>
      <c r="J247" s="41">
        <v>0</v>
      </c>
      <c r="K247" s="1"/>
      <c r="L247" s="96">
        <f t="shared" si="12"/>
        <v>1249</v>
      </c>
      <c r="M247" s="53"/>
      <c r="N247" s="97"/>
      <c r="O247" s="1"/>
      <c r="P247" s="98">
        <f t="shared" si="9"/>
        <v>1249</v>
      </c>
      <c r="Q247" s="40"/>
      <c r="S247" s="38"/>
      <c r="T247" s="96">
        <f>SUM($P$155:P247)</f>
        <v>76137</v>
      </c>
      <c r="U247" s="96">
        <f t="shared" si="10"/>
        <v>76137</v>
      </c>
      <c r="V247" s="96">
        <f t="shared" si="13"/>
        <v>1249</v>
      </c>
      <c r="W247" s="96"/>
      <c r="X247" s="96">
        <f ca="1">IF(V247=0,0,IF(C247&lt;'Interment Right Prices'!$L$25,0,OFFSET(P247,-'Interment Right Prices'!$L$25,0)))</f>
        <v>974</v>
      </c>
      <c r="Y247" s="96">
        <f ca="1">IF(V247=0,0,U247-SUM($X$155:X247))</f>
        <v>27780</v>
      </c>
      <c r="Z247" s="99">
        <f ca="1">IF(V247=0,OFFSET(Z247,-'Interment Right Prices'!$L$25,0),IF(V247&gt;X247,V247,X247))</f>
        <v>1249</v>
      </c>
      <c r="AA247" s="99">
        <f t="shared" ca="1" si="11"/>
        <v>1744887.6923076923</v>
      </c>
      <c r="AB247" s="93"/>
      <c r="AC247" s="78"/>
    </row>
    <row r="248" spans="2:29" x14ac:dyDescent="0.25">
      <c r="B248" s="38"/>
      <c r="C248" s="53">
        <f t="shared" si="14"/>
        <v>94</v>
      </c>
      <c r="D248" s="53"/>
      <c r="E248" s="53"/>
      <c r="F248" s="41">
        <v>0</v>
      </c>
      <c r="G248" s="1"/>
      <c r="H248" s="104">
        <f t="shared" si="15"/>
        <v>3000000</v>
      </c>
      <c r="I248" s="1"/>
      <c r="J248" s="41">
        <v>0</v>
      </c>
      <c r="K248" s="1"/>
      <c r="L248" s="96">
        <f t="shared" si="12"/>
        <v>1261</v>
      </c>
      <c r="M248" s="53"/>
      <c r="N248" s="97"/>
      <c r="O248" s="1"/>
      <c r="P248" s="98">
        <f t="shared" si="9"/>
        <v>1261</v>
      </c>
      <c r="Q248" s="40"/>
      <c r="S248" s="38"/>
      <c r="T248" s="96">
        <f>SUM($P$155:P248)</f>
        <v>77398</v>
      </c>
      <c r="U248" s="96">
        <f t="shared" si="10"/>
        <v>77398</v>
      </c>
      <c r="V248" s="96">
        <f t="shared" si="13"/>
        <v>1261</v>
      </c>
      <c r="W248" s="96"/>
      <c r="X248" s="96">
        <f ca="1">IF(V248=0,0,IF(C248&lt;'Interment Right Prices'!$L$25,0,OFFSET(P248,-'Interment Right Prices'!$L$25,0)))</f>
        <v>984</v>
      </c>
      <c r="Y248" s="96">
        <f ca="1">IF(V248=0,0,U248-SUM($X$155:X248))</f>
        <v>28057</v>
      </c>
      <c r="Z248" s="99">
        <f ca="1">IF(V248=0,OFFSET(Z248,-'Interment Right Prices'!$L$25,0),IF(V248&gt;X248,V248,X248))</f>
        <v>1261</v>
      </c>
      <c r="AA248" s="99">
        <f t="shared" ca="1" si="11"/>
        <v>1744887.6923076923</v>
      </c>
      <c r="AB248" s="93"/>
      <c r="AC248" s="78"/>
    </row>
    <row r="249" spans="2:29" x14ac:dyDescent="0.25">
      <c r="B249" s="38"/>
      <c r="C249" s="53">
        <f t="shared" si="14"/>
        <v>95</v>
      </c>
      <c r="D249" s="53"/>
      <c r="E249" s="53"/>
      <c r="F249" s="41">
        <v>0</v>
      </c>
      <c r="G249" s="1"/>
      <c r="H249" s="104">
        <f t="shared" si="15"/>
        <v>3000000</v>
      </c>
      <c r="I249" s="1"/>
      <c r="J249" s="41">
        <v>0</v>
      </c>
      <c r="K249" s="1"/>
      <c r="L249" s="96">
        <f t="shared" si="12"/>
        <v>1274</v>
      </c>
      <c r="M249" s="53"/>
      <c r="N249" s="97"/>
      <c r="O249" s="1"/>
      <c r="P249" s="98">
        <f t="shared" si="9"/>
        <v>1274</v>
      </c>
      <c r="Q249" s="40"/>
      <c r="S249" s="38"/>
      <c r="T249" s="96">
        <f>SUM($P$155:P249)</f>
        <v>78672</v>
      </c>
      <c r="U249" s="96">
        <f t="shared" si="10"/>
        <v>78672</v>
      </c>
      <c r="V249" s="96">
        <f t="shared" si="13"/>
        <v>1274</v>
      </c>
      <c r="W249" s="96"/>
      <c r="X249" s="96">
        <f ca="1">IF(V249=0,0,IF(C249&lt;'Interment Right Prices'!$L$25,0,OFFSET(P249,-'Interment Right Prices'!$L$25,0)))</f>
        <v>993</v>
      </c>
      <c r="Y249" s="96">
        <f ca="1">IF(V249=0,0,U249-SUM($X$155:X249))</f>
        <v>28338</v>
      </c>
      <c r="Z249" s="99">
        <f ca="1">IF(V249=0,OFFSET(Z249,-'Interment Right Prices'!$L$25,0),IF(V249&gt;X249,V249,X249))</f>
        <v>1274</v>
      </c>
      <c r="AA249" s="99">
        <f t="shared" ca="1" si="11"/>
        <v>1744887.6923076923</v>
      </c>
      <c r="AB249" s="93"/>
      <c r="AC249" s="78"/>
    </row>
    <row r="250" spans="2:29" x14ac:dyDescent="0.25">
      <c r="B250" s="38"/>
      <c r="C250" s="53">
        <f t="shared" si="14"/>
        <v>96</v>
      </c>
      <c r="D250" s="53"/>
      <c r="E250" s="53"/>
      <c r="F250" s="41">
        <v>0</v>
      </c>
      <c r="G250" s="1"/>
      <c r="H250" s="104">
        <f t="shared" si="15"/>
        <v>3000000</v>
      </c>
      <c r="I250" s="1"/>
      <c r="J250" s="41">
        <v>0</v>
      </c>
      <c r="K250" s="1"/>
      <c r="L250" s="96">
        <f t="shared" si="12"/>
        <v>1287</v>
      </c>
      <c r="M250" s="53"/>
      <c r="N250" s="97"/>
      <c r="O250" s="1"/>
      <c r="P250" s="98">
        <f t="shared" si="9"/>
        <v>1287</v>
      </c>
      <c r="Q250" s="40"/>
      <c r="S250" s="38"/>
      <c r="T250" s="96">
        <f>SUM($P$155:P250)</f>
        <v>79959</v>
      </c>
      <c r="U250" s="96">
        <f t="shared" si="10"/>
        <v>79959</v>
      </c>
      <c r="V250" s="96">
        <f t="shared" si="13"/>
        <v>1287</v>
      </c>
      <c r="W250" s="96"/>
      <c r="X250" s="96">
        <f ca="1">IF(V250=0,0,IF(C250&lt;'Interment Right Prices'!$L$25,0,OFFSET(P250,-'Interment Right Prices'!$L$25,0)))</f>
        <v>1003</v>
      </c>
      <c r="Y250" s="96">
        <f ca="1">IF(V250=0,0,U250-SUM($X$155:X250))</f>
        <v>28622</v>
      </c>
      <c r="Z250" s="99">
        <f ca="1">IF(V250=0,OFFSET(Z250,-'Interment Right Prices'!$L$25,0),IF(V250&gt;X250,V250,X250))</f>
        <v>1287</v>
      </c>
      <c r="AA250" s="99">
        <f t="shared" ca="1" si="11"/>
        <v>1744887.6923076923</v>
      </c>
      <c r="AB250" s="93"/>
      <c r="AC250" s="78"/>
    </row>
    <row r="251" spans="2:29" x14ac:dyDescent="0.25">
      <c r="B251" s="38"/>
      <c r="C251" s="53">
        <f t="shared" si="14"/>
        <v>97</v>
      </c>
      <c r="D251" s="53"/>
      <c r="E251" s="53"/>
      <c r="F251" s="41">
        <v>0</v>
      </c>
      <c r="G251" s="1"/>
      <c r="H251" s="104">
        <f t="shared" si="15"/>
        <v>3000000</v>
      </c>
      <c r="I251" s="1"/>
      <c r="J251" s="41">
        <v>0</v>
      </c>
      <c r="K251" s="1"/>
      <c r="L251" s="96">
        <f t="shared" si="12"/>
        <v>1300</v>
      </c>
      <c r="M251" s="53"/>
      <c r="N251" s="97"/>
      <c r="O251" s="1"/>
      <c r="P251" s="98">
        <f t="shared" si="9"/>
        <v>1300</v>
      </c>
      <c r="Q251" s="40"/>
      <c r="S251" s="38"/>
      <c r="T251" s="96">
        <f>SUM($P$155:P251)</f>
        <v>81259</v>
      </c>
      <c r="U251" s="96">
        <f t="shared" si="10"/>
        <v>81259</v>
      </c>
      <c r="V251" s="96">
        <f t="shared" si="13"/>
        <v>1300</v>
      </c>
      <c r="W251" s="96"/>
      <c r="X251" s="96">
        <f ca="1">IF(V251=0,0,IF(C251&lt;'Interment Right Prices'!$L$25,0,OFFSET(P251,-'Interment Right Prices'!$L$25,0)))</f>
        <v>1013</v>
      </c>
      <c r="Y251" s="96">
        <f ca="1">IF(V251=0,0,U251-SUM($X$155:X251))</f>
        <v>28909</v>
      </c>
      <c r="Z251" s="99">
        <f ca="1">IF(V251=0,OFFSET(Z251,-'Interment Right Prices'!$L$25,0),IF(V251&gt;X251,V251,X251))</f>
        <v>1300</v>
      </c>
      <c r="AA251" s="99">
        <f t="shared" ca="1" si="11"/>
        <v>1744887.6923076923</v>
      </c>
      <c r="AB251" s="93"/>
      <c r="AC251" s="78"/>
    </row>
    <row r="252" spans="2:29" x14ac:dyDescent="0.25">
      <c r="B252" s="38"/>
      <c r="C252" s="53">
        <f t="shared" si="14"/>
        <v>98</v>
      </c>
      <c r="D252" s="53"/>
      <c r="E252" s="53"/>
      <c r="F252" s="41">
        <v>0</v>
      </c>
      <c r="G252" s="1"/>
      <c r="H252" s="104">
        <f t="shared" si="15"/>
        <v>3000000</v>
      </c>
      <c r="I252" s="1"/>
      <c r="J252" s="41">
        <v>0</v>
      </c>
      <c r="K252" s="1"/>
      <c r="L252" s="96">
        <f t="shared" si="12"/>
        <v>1313</v>
      </c>
      <c r="M252" s="53"/>
      <c r="N252" s="97"/>
      <c r="O252" s="1"/>
      <c r="P252" s="98">
        <f t="shared" si="9"/>
        <v>1313</v>
      </c>
      <c r="Q252" s="40"/>
      <c r="S252" s="38"/>
      <c r="T252" s="96">
        <f>SUM($P$155:P252)</f>
        <v>82572</v>
      </c>
      <c r="U252" s="96">
        <f t="shared" si="10"/>
        <v>82572</v>
      </c>
      <c r="V252" s="96">
        <f t="shared" si="13"/>
        <v>1313</v>
      </c>
      <c r="W252" s="96"/>
      <c r="X252" s="96">
        <f ca="1">IF(V252=0,0,IF(C252&lt;'Interment Right Prices'!$L$25,0,OFFSET(P252,-'Interment Right Prices'!$L$25,0)))</f>
        <v>1024</v>
      </c>
      <c r="Y252" s="96">
        <f ca="1">IF(V252=0,0,U252-SUM($X$155:X252))</f>
        <v>29198</v>
      </c>
      <c r="Z252" s="99">
        <f ca="1">IF(V252=0,OFFSET(Z252,-'Interment Right Prices'!$L$25,0),IF(V252&gt;X252,V252,X252))</f>
        <v>1313</v>
      </c>
      <c r="AA252" s="99">
        <f t="shared" ca="1" si="11"/>
        <v>1744887.6923076923</v>
      </c>
      <c r="AB252" s="93"/>
      <c r="AC252" s="78"/>
    </row>
    <row r="253" spans="2:29" x14ac:dyDescent="0.25">
      <c r="B253" s="38"/>
      <c r="C253" s="53">
        <f t="shared" si="14"/>
        <v>99</v>
      </c>
      <c r="D253" s="53"/>
      <c r="E253" s="53"/>
      <c r="F253" s="41">
        <v>0</v>
      </c>
      <c r="G253" s="1"/>
      <c r="H253" s="104">
        <f t="shared" si="15"/>
        <v>3000000</v>
      </c>
      <c r="I253" s="1"/>
      <c r="J253" s="41">
        <v>0</v>
      </c>
      <c r="K253" s="1"/>
      <c r="L253" s="96">
        <f t="shared" si="12"/>
        <v>1326</v>
      </c>
      <c r="M253" s="53"/>
      <c r="N253" s="97"/>
      <c r="O253" s="1"/>
      <c r="P253" s="98">
        <f t="shared" si="9"/>
        <v>1326</v>
      </c>
      <c r="Q253" s="40"/>
      <c r="S253" s="38"/>
      <c r="T253" s="96">
        <f>SUM($P$155:P253)</f>
        <v>83898</v>
      </c>
      <c r="U253" s="96">
        <f t="shared" si="10"/>
        <v>83898</v>
      </c>
      <c r="V253" s="96">
        <f t="shared" si="13"/>
        <v>1326</v>
      </c>
      <c r="W253" s="96"/>
      <c r="X253" s="96">
        <f ca="1">IF(V253=0,0,IF(C253&lt;'Interment Right Prices'!$L$25,0,OFFSET(P253,-'Interment Right Prices'!$L$25,0)))</f>
        <v>1034</v>
      </c>
      <c r="Y253" s="96">
        <f ca="1">IF(V253=0,0,U253-SUM($X$155:X253))</f>
        <v>29490</v>
      </c>
      <c r="Z253" s="99">
        <f ca="1">IF(V253=0,OFFSET(Z253,-'Interment Right Prices'!$L$25,0),IF(V253&gt;X253,V253,X253))</f>
        <v>1326</v>
      </c>
      <c r="AA253" s="99">
        <f t="shared" ca="1" si="11"/>
        <v>1744887.6923076923</v>
      </c>
      <c r="AB253" s="93"/>
      <c r="AC253" s="78"/>
    </row>
    <row r="254" spans="2:29" x14ac:dyDescent="0.25">
      <c r="B254" s="38"/>
      <c r="C254" s="53">
        <f t="shared" si="14"/>
        <v>100</v>
      </c>
      <c r="D254" s="53"/>
      <c r="E254" s="53"/>
      <c r="F254" s="41">
        <v>0</v>
      </c>
      <c r="G254" s="1"/>
      <c r="H254" s="104">
        <f t="shared" si="15"/>
        <v>3000000</v>
      </c>
      <c r="I254" s="1"/>
      <c r="J254" s="41">
        <v>0</v>
      </c>
      <c r="K254" s="1"/>
      <c r="L254" s="96">
        <f t="shared" si="12"/>
        <v>1339</v>
      </c>
      <c r="M254" s="53"/>
      <c r="N254" s="97"/>
      <c r="O254" s="1"/>
      <c r="P254" s="98">
        <f t="shared" si="9"/>
        <v>1339</v>
      </c>
      <c r="Q254" s="40"/>
      <c r="S254" s="38"/>
      <c r="T254" s="96">
        <f>SUM($P$155:P254)</f>
        <v>85237</v>
      </c>
      <c r="U254" s="96">
        <f t="shared" si="10"/>
        <v>85237</v>
      </c>
      <c r="V254" s="96">
        <f t="shared" si="13"/>
        <v>1339</v>
      </c>
      <c r="W254" s="96"/>
      <c r="X254" s="96">
        <f ca="1">IF(V254=0,0,IF(C254&lt;'Interment Right Prices'!$L$25,0,OFFSET(P254,-'Interment Right Prices'!$L$25,0)))</f>
        <v>1044</v>
      </c>
      <c r="Y254" s="96">
        <f ca="1">IF(V254=0,0,U254-SUM($X$155:X254))</f>
        <v>29785</v>
      </c>
      <c r="Z254" s="99">
        <f ca="1">IF(V254=0,OFFSET(Z254,-'Interment Right Prices'!$L$25,0),IF(V254&gt;X254,V254,X254))</f>
        <v>1339</v>
      </c>
      <c r="AA254" s="99">
        <f t="shared" ca="1" si="11"/>
        <v>1744887.6923076923</v>
      </c>
      <c r="AB254" s="93"/>
      <c r="AC254" s="78"/>
    </row>
    <row r="255" spans="2:29" x14ac:dyDescent="0.25">
      <c r="B255" s="38"/>
      <c r="C255" s="53">
        <f t="shared" si="14"/>
        <v>101</v>
      </c>
      <c r="D255" s="53"/>
      <c r="E255" s="53"/>
      <c r="F255" s="41">
        <v>0</v>
      </c>
      <c r="G255" s="1"/>
      <c r="H255" s="104">
        <f t="shared" si="15"/>
        <v>3000000</v>
      </c>
      <c r="I255" s="1"/>
      <c r="J255" s="41">
        <v>0</v>
      </c>
      <c r="K255" s="1"/>
      <c r="L255" s="96">
        <f t="shared" si="12"/>
        <v>1352</v>
      </c>
      <c r="M255" s="53"/>
      <c r="N255" s="97"/>
      <c r="O255" s="1"/>
      <c r="P255" s="98">
        <f t="shared" si="9"/>
        <v>1352</v>
      </c>
      <c r="Q255" s="40"/>
      <c r="S255" s="38"/>
      <c r="T255" s="96">
        <f>SUM($P$155:P255)</f>
        <v>86589</v>
      </c>
      <c r="U255" s="96">
        <f t="shared" si="10"/>
        <v>86589</v>
      </c>
      <c r="V255" s="96">
        <f t="shared" si="13"/>
        <v>1352</v>
      </c>
      <c r="W255" s="96"/>
      <c r="X255" s="96">
        <f ca="1">IF(V255=0,0,IF(C255&lt;'Interment Right Prices'!$L$25,0,OFFSET(P255,-'Interment Right Prices'!$L$25,0)))</f>
        <v>1055</v>
      </c>
      <c r="Y255" s="96">
        <f ca="1">IF(V255=0,0,U255-SUM($X$155:X255))</f>
        <v>30082</v>
      </c>
      <c r="Z255" s="99">
        <f ca="1">IF(V255=0,OFFSET(Z255,-'Interment Right Prices'!$L$25,0),IF(V255&gt;X255,V255,X255))</f>
        <v>1352</v>
      </c>
      <c r="AA255" s="99">
        <f t="shared" ca="1" si="11"/>
        <v>1744887.6923076923</v>
      </c>
      <c r="AB255" s="93"/>
      <c r="AC255" s="78"/>
    </row>
    <row r="256" spans="2:29" x14ac:dyDescent="0.25">
      <c r="B256" s="38"/>
      <c r="C256" s="53">
        <f t="shared" si="14"/>
        <v>102</v>
      </c>
      <c r="D256" s="53"/>
      <c r="E256" s="53"/>
      <c r="F256" s="41">
        <v>0</v>
      </c>
      <c r="G256" s="1"/>
      <c r="H256" s="104">
        <f t="shared" si="15"/>
        <v>3000000</v>
      </c>
      <c r="I256" s="1"/>
      <c r="J256" s="41">
        <v>0</v>
      </c>
      <c r="K256" s="1"/>
      <c r="L256" s="96">
        <f t="shared" si="12"/>
        <v>1366</v>
      </c>
      <c r="M256" s="53"/>
      <c r="N256" s="97"/>
      <c r="O256" s="1"/>
      <c r="P256" s="98">
        <f t="shared" si="9"/>
        <v>1366</v>
      </c>
      <c r="Q256" s="40"/>
      <c r="S256" s="38"/>
      <c r="T256" s="96">
        <f>SUM($P$155:P256)</f>
        <v>87955</v>
      </c>
      <c r="U256" s="96">
        <f t="shared" si="10"/>
        <v>87955</v>
      </c>
      <c r="V256" s="96">
        <f t="shared" si="13"/>
        <v>1366</v>
      </c>
      <c r="W256" s="96"/>
      <c r="X256" s="96">
        <f ca="1">IF(V256=0,0,IF(C256&lt;'Interment Right Prices'!$L$25,0,OFFSET(P256,-'Interment Right Prices'!$L$25,0)))</f>
        <v>1065</v>
      </c>
      <c r="Y256" s="96">
        <f ca="1">IF(V256=0,0,U256-SUM($X$155:X256))</f>
        <v>30383</v>
      </c>
      <c r="Z256" s="99">
        <f ca="1">IF(V256=0,OFFSET(Z256,-'Interment Right Prices'!$L$25,0),IF(V256&gt;X256,V256,X256))</f>
        <v>1366</v>
      </c>
      <c r="AA256" s="99">
        <f t="shared" ca="1" si="11"/>
        <v>1744887.6923076923</v>
      </c>
      <c r="AB256" s="93"/>
      <c r="AC256" s="78"/>
    </row>
    <row r="257" spans="2:29" x14ac:dyDescent="0.25">
      <c r="B257" s="38"/>
      <c r="C257" s="53">
        <f t="shared" si="14"/>
        <v>103</v>
      </c>
      <c r="D257" s="53"/>
      <c r="E257" s="53"/>
      <c r="F257" s="41">
        <v>0</v>
      </c>
      <c r="G257" s="1"/>
      <c r="H257" s="104">
        <f t="shared" si="15"/>
        <v>3000000</v>
      </c>
      <c r="I257" s="1"/>
      <c r="J257" s="41">
        <v>0</v>
      </c>
      <c r="K257" s="1"/>
      <c r="L257" s="96">
        <f t="shared" si="12"/>
        <v>1380</v>
      </c>
      <c r="M257" s="53"/>
      <c r="N257" s="97"/>
      <c r="O257" s="1"/>
      <c r="P257" s="98">
        <f t="shared" si="9"/>
        <v>1380</v>
      </c>
      <c r="Q257" s="40"/>
      <c r="S257" s="38"/>
      <c r="T257" s="96">
        <f>SUM($P$155:P257)</f>
        <v>89335</v>
      </c>
      <c r="U257" s="96">
        <f t="shared" si="10"/>
        <v>89335</v>
      </c>
      <c r="V257" s="96">
        <f t="shared" si="13"/>
        <v>1380</v>
      </c>
      <c r="W257" s="96"/>
      <c r="X257" s="96">
        <f ca="1">IF(V257=0,0,IF(C257&lt;'Interment Right Prices'!$L$25,0,OFFSET(P257,-'Interment Right Prices'!$L$25,0)))</f>
        <v>1076</v>
      </c>
      <c r="Y257" s="96">
        <f ca="1">IF(V257=0,0,U257-SUM($X$155:X257))</f>
        <v>30687</v>
      </c>
      <c r="Z257" s="99">
        <f ca="1">IF(V257=0,OFFSET(Z257,-'Interment Right Prices'!$L$25,0),IF(V257&gt;X257,V257,X257))</f>
        <v>1380</v>
      </c>
      <c r="AA257" s="99">
        <f t="shared" ca="1" si="11"/>
        <v>1744887.6923076923</v>
      </c>
      <c r="AB257" s="93"/>
      <c r="AC257" s="78"/>
    </row>
    <row r="258" spans="2:29" x14ac:dyDescent="0.25">
      <c r="B258" s="38"/>
      <c r="C258" s="53">
        <f t="shared" si="14"/>
        <v>104</v>
      </c>
      <c r="D258" s="53"/>
      <c r="E258" s="53"/>
      <c r="F258" s="41">
        <v>0</v>
      </c>
      <c r="G258" s="1"/>
      <c r="H258" s="104">
        <f t="shared" si="15"/>
        <v>3000000</v>
      </c>
      <c r="I258" s="1"/>
      <c r="J258" s="41">
        <v>0</v>
      </c>
      <c r="K258" s="1"/>
      <c r="L258" s="96">
        <f t="shared" si="12"/>
        <v>1393</v>
      </c>
      <c r="M258" s="53"/>
      <c r="N258" s="97"/>
      <c r="O258" s="1"/>
      <c r="P258" s="98">
        <f t="shared" si="9"/>
        <v>1393</v>
      </c>
      <c r="Q258" s="40"/>
      <c r="S258" s="38"/>
      <c r="T258" s="96">
        <f>SUM($P$155:P258)</f>
        <v>90728</v>
      </c>
      <c r="U258" s="96">
        <f t="shared" si="10"/>
        <v>90728</v>
      </c>
      <c r="V258" s="96">
        <f t="shared" si="13"/>
        <v>1393</v>
      </c>
      <c r="W258" s="96"/>
      <c r="X258" s="96">
        <f ca="1">IF(V258=0,0,IF(C258&lt;'Interment Right Prices'!$L$25,0,OFFSET(P258,-'Interment Right Prices'!$L$25,0)))</f>
        <v>1087</v>
      </c>
      <c r="Y258" s="96">
        <f ca="1">IF(V258=0,0,U258-SUM($X$155:X258))</f>
        <v>30993</v>
      </c>
      <c r="Z258" s="99">
        <f ca="1">IF(V258=0,OFFSET(Z258,-'Interment Right Prices'!$L$25,0),IF(V258&gt;X258,V258,X258))</f>
        <v>1393</v>
      </c>
      <c r="AA258" s="99">
        <f t="shared" ca="1" si="11"/>
        <v>1744887.6923076923</v>
      </c>
      <c r="AB258" s="93"/>
      <c r="AC258" s="78"/>
    </row>
    <row r="259" spans="2:29" x14ac:dyDescent="0.25">
      <c r="B259" s="38"/>
      <c r="C259" s="53">
        <f t="shared" si="14"/>
        <v>105</v>
      </c>
      <c r="D259" s="53"/>
      <c r="E259" s="53"/>
      <c r="F259" s="41">
        <v>0</v>
      </c>
      <c r="G259" s="1"/>
      <c r="H259" s="104">
        <f t="shared" si="15"/>
        <v>3000000</v>
      </c>
      <c r="I259" s="1"/>
      <c r="J259" s="41">
        <v>0</v>
      </c>
      <c r="K259" s="1"/>
      <c r="L259" s="96">
        <f t="shared" si="12"/>
        <v>1407</v>
      </c>
      <c r="M259" s="53"/>
      <c r="N259" s="97"/>
      <c r="O259" s="1"/>
      <c r="P259" s="98">
        <f t="shared" si="9"/>
        <v>1407</v>
      </c>
      <c r="Q259" s="40"/>
      <c r="S259" s="38"/>
      <c r="T259" s="96">
        <f>SUM($P$155:P259)</f>
        <v>92135</v>
      </c>
      <c r="U259" s="96">
        <f t="shared" si="10"/>
        <v>92135</v>
      </c>
      <c r="V259" s="96">
        <f t="shared" si="13"/>
        <v>1407</v>
      </c>
      <c r="W259" s="96"/>
      <c r="X259" s="96">
        <f ca="1">IF(V259=0,0,IF(C259&lt;'Interment Right Prices'!$L$25,0,OFFSET(P259,-'Interment Right Prices'!$L$25,0)))</f>
        <v>1097</v>
      </c>
      <c r="Y259" s="96">
        <f ca="1">IF(V259=0,0,U259-SUM($X$155:X259))</f>
        <v>31303</v>
      </c>
      <c r="Z259" s="99">
        <f ca="1">IF(V259=0,OFFSET(Z259,-'Interment Right Prices'!$L$25,0),IF(V259&gt;X259,V259,X259))</f>
        <v>1407</v>
      </c>
      <c r="AA259" s="99">
        <f t="shared" ca="1" si="11"/>
        <v>1744887.6923076923</v>
      </c>
      <c r="AB259" s="93"/>
      <c r="AC259" s="78"/>
    </row>
    <row r="260" spans="2:29" x14ac:dyDescent="0.25">
      <c r="B260" s="38"/>
      <c r="C260" s="53">
        <f t="shared" si="14"/>
        <v>106</v>
      </c>
      <c r="D260" s="53"/>
      <c r="E260" s="53"/>
      <c r="F260" s="41">
        <v>0</v>
      </c>
      <c r="G260" s="1"/>
      <c r="H260" s="104">
        <f t="shared" si="15"/>
        <v>3000000</v>
      </c>
      <c r="I260" s="1"/>
      <c r="J260" s="41">
        <v>0</v>
      </c>
      <c r="K260" s="1"/>
      <c r="L260" s="96">
        <f t="shared" si="12"/>
        <v>1421</v>
      </c>
      <c r="M260" s="53"/>
      <c r="N260" s="97"/>
      <c r="O260" s="1"/>
      <c r="P260" s="98">
        <f t="shared" si="9"/>
        <v>1421</v>
      </c>
      <c r="Q260" s="40"/>
      <c r="S260" s="38"/>
      <c r="T260" s="96">
        <f>SUM($P$155:P260)</f>
        <v>93556</v>
      </c>
      <c r="U260" s="96">
        <f t="shared" si="10"/>
        <v>93556</v>
      </c>
      <c r="V260" s="96">
        <f t="shared" si="13"/>
        <v>1421</v>
      </c>
      <c r="W260" s="96"/>
      <c r="X260" s="96">
        <f ca="1">IF(V260=0,0,IF(C260&lt;'Interment Right Prices'!$L$25,0,OFFSET(P260,-'Interment Right Prices'!$L$25,0)))</f>
        <v>1108</v>
      </c>
      <c r="Y260" s="96">
        <f ca="1">IF(V260=0,0,U260-SUM($X$155:X260))</f>
        <v>31616</v>
      </c>
      <c r="Z260" s="99">
        <f ca="1">IF(V260=0,OFFSET(Z260,-'Interment Right Prices'!$L$25,0),IF(V260&gt;X260,V260,X260))</f>
        <v>1421</v>
      </c>
      <c r="AA260" s="99">
        <f t="shared" ca="1" si="11"/>
        <v>1744887.6923076923</v>
      </c>
      <c r="AB260" s="93"/>
      <c r="AC260" s="78"/>
    </row>
    <row r="261" spans="2:29" x14ac:dyDescent="0.25">
      <c r="B261" s="38"/>
      <c r="C261" s="53">
        <f t="shared" si="14"/>
        <v>107</v>
      </c>
      <c r="D261" s="53"/>
      <c r="E261" s="53"/>
      <c r="F261" s="41">
        <v>0</v>
      </c>
      <c r="G261" s="1"/>
      <c r="H261" s="104">
        <f t="shared" si="15"/>
        <v>3000000</v>
      </c>
      <c r="I261" s="1"/>
      <c r="J261" s="41">
        <v>0</v>
      </c>
      <c r="K261" s="1"/>
      <c r="L261" s="96">
        <f t="shared" si="12"/>
        <v>1436</v>
      </c>
      <c r="M261" s="53"/>
      <c r="N261" s="97"/>
      <c r="O261" s="1"/>
      <c r="P261" s="98">
        <f t="shared" si="9"/>
        <v>1436</v>
      </c>
      <c r="Q261" s="40"/>
      <c r="S261" s="38"/>
      <c r="T261" s="96">
        <f>SUM($P$155:P261)</f>
        <v>94992</v>
      </c>
      <c r="U261" s="96">
        <f t="shared" si="10"/>
        <v>94992</v>
      </c>
      <c r="V261" s="96">
        <f t="shared" si="13"/>
        <v>1436</v>
      </c>
      <c r="W261" s="96"/>
      <c r="X261" s="96">
        <f ca="1">IF(V261=0,0,IF(C261&lt;'Interment Right Prices'!$L$25,0,OFFSET(P261,-'Interment Right Prices'!$L$25,0)))</f>
        <v>1119</v>
      </c>
      <c r="Y261" s="96">
        <f ca="1">IF(V261=0,0,U261-SUM($X$155:X261))</f>
        <v>31933</v>
      </c>
      <c r="Z261" s="99">
        <f ca="1">IF(V261=0,OFFSET(Z261,-'Interment Right Prices'!$L$25,0),IF(V261&gt;X261,V261,X261))</f>
        <v>1436</v>
      </c>
      <c r="AA261" s="99">
        <f t="shared" ca="1" si="11"/>
        <v>1744887.6923076923</v>
      </c>
      <c r="AB261" s="93"/>
      <c r="AC261" s="78"/>
    </row>
    <row r="262" spans="2:29" x14ac:dyDescent="0.25">
      <c r="B262" s="38"/>
      <c r="C262" s="53">
        <f t="shared" si="14"/>
        <v>108</v>
      </c>
      <c r="D262" s="53"/>
      <c r="E262" s="53"/>
      <c r="F262" s="41">
        <v>0</v>
      </c>
      <c r="G262" s="1"/>
      <c r="H262" s="104">
        <f t="shared" si="15"/>
        <v>3000000</v>
      </c>
      <c r="I262" s="1"/>
      <c r="J262" s="41">
        <v>0</v>
      </c>
      <c r="K262" s="1"/>
      <c r="L262" s="96">
        <f t="shared" si="12"/>
        <v>1450</v>
      </c>
      <c r="M262" s="53"/>
      <c r="N262" s="97"/>
      <c r="O262" s="1"/>
      <c r="P262" s="98">
        <f t="shared" si="9"/>
        <v>1450</v>
      </c>
      <c r="Q262" s="40"/>
      <c r="S262" s="38"/>
      <c r="T262" s="96">
        <f>SUM($P$155:P262)</f>
        <v>96442</v>
      </c>
      <c r="U262" s="96">
        <f t="shared" si="10"/>
        <v>96442</v>
      </c>
      <c r="V262" s="96">
        <f t="shared" si="13"/>
        <v>1450</v>
      </c>
      <c r="W262" s="96"/>
      <c r="X262" s="96">
        <f ca="1">IF(V262=0,0,IF(C262&lt;'Interment Right Prices'!$L$25,0,OFFSET(P262,-'Interment Right Prices'!$L$25,0)))</f>
        <v>1131</v>
      </c>
      <c r="Y262" s="96">
        <f ca="1">IF(V262=0,0,U262-SUM($X$155:X262))</f>
        <v>32252</v>
      </c>
      <c r="Z262" s="99">
        <f ca="1">IF(V262=0,OFFSET(Z262,-'Interment Right Prices'!$L$25,0),IF(V262&gt;X262,V262,X262))</f>
        <v>1450</v>
      </c>
      <c r="AA262" s="99">
        <f t="shared" ca="1" si="11"/>
        <v>1744887.6923076923</v>
      </c>
      <c r="AB262" s="93"/>
      <c r="AC262" s="78"/>
    </row>
    <row r="263" spans="2:29" x14ac:dyDescent="0.25">
      <c r="B263" s="38"/>
      <c r="C263" s="53">
        <f t="shared" si="14"/>
        <v>109</v>
      </c>
      <c r="D263" s="53"/>
      <c r="E263" s="53"/>
      <c r="F263" s="41">
        <v>0</v>
      </c>
      <c r="G263" s="1"/>
      <c r="H263" s="104">
        <f t="shared" si="15"/>
        <v>3000000</v>
      </c>
      <c r="I263" s="1"/>
      <c r="J263" s="41">
        <v>0</v>
      </c>
      <c r="K263" s="1"/>
      <c r="L263" s="96">
        <f t="shared" si="12"/>
        <v>1464</v>
      </c>
      <c r="M263" s="53"/>
      <c r="N263" s="97"/>
      <c r="O263" s="1"/>
      <c r="P263" s="98">
        <f t="shared" si="9"/>
        <v>1464</v>
      </c>
      <c r="Q263" s="40"/>
      <c r="S263" s="38"/>
      <c r="T263" s="96">
        <f>SUM($P$155:P263)</f>
        <v>97906</v>
      </c>
      <c r="U263" s="96">
        <f t="shared" si="10"/>
        <v>97906</v>
      </c>
      <c r="V263" s="96">
        <f t="shared" si="13"/>
        <v>1464</v>
      </c>
      <c r="W263" s="96"/>
      <c r="X263" s="96">
        <f ca="1">IF(V263=0,0,IF(C263&lt;'Interment Right Prices'!$L$25,0,OFFSET(P263,-'Interment Right Prices'!$L$25,0)))</f>
        <v>1142</v>
      </c>
      <c r="Y263" s="96">
        <f ca="1">IF(V263=0,0,U263-SUM($X$155:X263))</f>
        <v>32574</v>
      </c>
      <c r="Z263" s="99">
        <f ca="1">IF(V263=0,OFFSET(Z263,-'Interment Right Prices'!$L$25,0),IF(V263&gt;X263,V263,X263))</f>
        <v>1464</v>
      </c>
      <c r="AA263" s="99">
        <f t="shared" ca="1" si="11"/>
        <v>1744887.6923076923</v>
      </c>
      <c r="AB263" s="93"/>
      <c r="AC263" s="78"/>
    </row>
    <row r="264" spans="2:29" x14ac:dyDescent="0.25">
      <c r="B264" s="38"/>
      <c r="C264" s="53">
        <f t="shared" si="14"/>
        <v>110</v>
      </c>
      <c r="D264" s="53"/>
      <c r="E264" s="53"/>
      <c r="F264" s="41">
        <v>0</v>
      </c>
      <c r="G264" s="1"/>
      <c r="H264" s="104">
        <f t="shared" si="15"/>
        <v>3000000</v>
      </c>
      <c r="I264" s="1"/>
      <c r="J264" s="41">
        <v>0</v>
      </c>
      <c r="K264" s="1"/>
      <c r="L264" s="96">
        <f t="shared" si="12"/>
        <v>1479</v>
      </c>
      <c r="M264" s="53"/>
      <c r="N264" s="97"/>
      <c r="O264" s="1"/>
      <c r="P264" s="98">
        <f t="shared" si="9"/>
        <v>1479</v>
      </c>
      <c r="Q264" s="40"/>
      <c r="S264" s="38"/>
      <c r="T264" s="96">
        <f>SUM($P$155:P264)</f>
        <v>99385</v>
      </c>
      <c r="U264" s="96">
        <f t="shared" si="10"/>
        <v>99385</v>
      </c>
      <c r="V264" s="96">
        <f t="shared" si="13"/>
        <v>1479</v>
      </c>
      <c r="W264" s="96"/>
      <c r="X264" s="96">
        <f ca="1">IF(V264=0,0,IF(C264&lt;'Interment Right Prices'!$L$25,0,OFFSET(P264,-'Interment Right Prices'!$L$25,0)))</f>
        <v>1153</v>
      </c>
      <c r="Y264" s="96">
        <f ca="1">IF(V264=0,0,U264-SUM($X$155:X264))</f>
        <v>32900</v>
      </c>
      <c r="Z264" s="99">
        <f ca="1">IF(V264=0,OFFSET(Z264,-'Interment Right Prices'!$L$25,0),IF(V264&gt;X264,V264,X264))</f>
        <v>1479</v>
      </c>
      <c r="AA264" s="99">
        <f t="shared" ca="1" si="11"/>
        <v>1744887.6923076923</v>
      </c>
      <c r="AB264" s="93"/>
      <c r="AC264" s="78"/>
    </row>
    <row r="265" spans="2:29" x14ac:dyDescent="0.25">
      <c r="B265" s="38"/>
      <c r="C265" s="53">
        <f t="shared" si="14"/>
        <v>111</v>
      </c>
      <c r="D265" s="53"/>
      <c r="E265" s="53"/>
      <c r="F265" s="41">
        <v>0</v>
      </c>
      <c r="G265" s="1"/>
      <c r="H265" s="104">
        <f t="shared" si="15"/>
        <v>3000000</v>
      </c>
      <c r="I265" s="1"/>
      <c r="J265" s="41">
        <v>0</v>
      </c>
      <c r="K265" s="1"/>
      <c r="L265" s="96">
        <f t="shared" si="12"/>
        <v>1494</v>
      </c>
      <c r="M265" s="53"/>
      <c r="N265" s="97"/>
      <c r="O265" s="1"/>
      <c r="P265" s="98">
        <f t="shared" si="9"/>
        <v>1494</v>
      </c>
      <c r="Q265" s="40"/>
      <c r="S265" s="38"/>
      <c r="T265" s="96">
        <f>SUM($P$155:P265)</f>
        <v>100879</v>
      </c>
      <c r="U265" s="96">
        <f t="shared" si="10"/>
        <v>100879</v>
      </c>
      <c r="V265" s="96">
        <f t="shared" si="13"/>
        <v>1494</v>
      </c>
      <c r="W265" s="96"/>
      <c r="X265" s="96">
        <f ca="1">IF(V265=0,0,IF(C265&lt;'Interment Right Prices'!$L$25,0,OFFSET(P265,-'Interment Right Prices'!$L$25,0)))</f>
        <v>1165</v>
      </c>
      <c r="Y265" s="96">
        <f ca="1">IF(V265=0,0,U265-SUM($X$155:X265))</f>
        <v>33229</v>
      </c>
      <c r="Z265" s="99">
        <f ca="1">IF(V265=0,OFFSET(Z265,-'Interment Right Prices'!$L$25,0),IF(V265&gt;X265,V265,X265))</f>
        <v>1494</v>
      </c>
      <c r="AA265" s="99">
        <f t="shared" ca="1" si="11"/>
        <v>1744887.6923076923</v>
      </c>
      <c r="AB265" s="93"/>
      <c r="AC265" s="78"/>
    </row>
    <row r="266" spans="2:29" x14ac:dyDescent="0.25">
      <c r="B266" s="38"/>
      <c r="C266" s="53">
        <f t="shared" si="14"/>
        <v>112</v>
      </c>
      <c r="D266" s="53"/>
      <c r="E266" s="53"/>
      <c r="F266" s="41">
        <v>0</v>
      </c>
      <c r="G266" s="1"/>
      <c r="H266" s="104">
        <f t="shared" si="15"/>
        <v>3000000</v>
      </c>
      <c r="I266" s="1"/>
      <c r="J266" s="41">
        <v>0</v>
      </c>
      <c r="K266" s="1"/>
      <c r="L266" s="96">
        <f t="shared" si="12"/>
        <v>1509</v>
      </c>
      <c r="M266" s="53"/>
      <c r="N266" s="97"/>
      <c r="O266" s="1"/>
      <c r="P266" s="98">
        <f t="shared" si="9"/>
        <v>1509</v>
      </c>
      <c r="Q266" s="40"/>
      <c r="S266" s="38"/>
      <c r="T266" s="96">
        <f>SUM($P$155:P266)</f>
        <v>102388</v>
      </c>
      <c r="U266" s="96">
        <f t="shared" si="10"/>
        <v>102388</v>
      </c>
      <c r="V266" s="96">
        <f t="shared" si="13"/>
        <v>1509</v>
      </c>
      <c r="W266" s="96"/>
      <c r="X266" s="96">
        <f ca="1">IF(V266=0,0,IF(C266&lt;'Interment Right Prices'!$L$25,0,OFFSET(P266,-'Interment Right Prices'!$L$25,0)))</f>
        <v>1177</v>
      </c>
      <c r="Y266" s="96">
        <f ca="1">IF(V266=0,0,U266-SUM($X$155:X266))</f>
        <v>33561</v>
      </c>
      <c r="Z266" s="99">
        <f ca="1">IF(V266=0,OFFSET(Z266,-'Interment Right Prices'!$L$25,0),IF(V266&gt;X266,V266,X266))</f>
        <v>1509</v>
      </c>
      <c r="AA266" s="99">
        <f t="shared" ca="1" si="11"/>
        <v>1744887.6923076923</v>
      </c>
      <c r="AB266" s="93"/>
      <c r="AC266" s="78"/>
    </row>
    <row r="267" spans="2:29" x14ac:dyDescent="0.25">
      <c r="B267" s="38"/>
      <c r="C267" s="53">
        <f t="shared" si="14"/>
        <v>113</v>
      </c>
      <c r="D267" s="53"/>
      <c r="E267" s="53"/>
      <c r="F267" s="41">
        <v>0</v>
      </c>
      <c r="G267" s="1"/>
      <c r="H267" s="104">
        <f t="shared" si="15"/>
        <v>3000000</v>
      </c>
      <c r="I267" s="1"/>
      <c r="J267" s="41">
        <v>0</v>
      </c>
      <c r="K267" s="1"/>
      <c r="L267" s="96">
        <f t="shared" si="12"/>
        <v>1524</v>
      </c>
      <c r="M267" s="53"/>
      <c r="N267" s="97"/>
      <c r="O267" s="1"/>
      <c r="P267" s="98">
        <f t="shared" si="9"/>
        <v>1524</v>
      </c>
      <c r="Q267" s="40"/>
      <c r="S267" s="38"/>
      <c r="T267" s="96">
        <f>SUM($P$155:P267)</f>
        <v>103912</v>
      </c>
      <c r="U267" s="96">
        <f t="shared" si="10"/>
        <v>103912</v>
      </c>
      <c r="V267" s="96">
        <f t="shared" si="13"/>
        <v>1524</v>
      </c>
      <c r="W267" s="96"/>
      <c r="X267" s="96">
        <f ca="1">IF(V267=0,0,IF(C267&lt;'Interment Right Prices'!$L$25,0,OFFSET(P267,-'Interment Right Prices'!$L$25,0)))</f>
        <v>1188</v>
      </c>
      <c r="Y267" s="96">
        <f ca="1">IF(V267=0,0,U267-SUM($X$155:X267))</f>
        <v>33897</v>
      </c>
      <c r="Z267" s="99">
        <f ca="1">IF(V267=0,OFFSET(Z267,-'Interment Right Prices'!$L$25,0),IF(V267&gt;X267,V267,X267))</f>
        <v>1524</v>
      </c>
      <c r="AA267" s="99">
        <f t="shared" ca="1" si="11"/>
        <v>1744887.6923076923</v>
      </c>
      <c r="AB267" s="93"/>
      <c r="AC267" s="78"/>
    </row>
    <row r="268" spans="2:29" x14ac:dyDescent="0.25">
      <c r="B268" s="38"/>
      <c r="C268" s="53">
        <f t="shared" si="14"/>
        <v>114</v>
      </c>
      <c r="D268" s="53"/>
      <c r="E268" s="53"/>
      <c r="F268" s="41">
        <v>0</v>
      </c>
      <c r="G268" s="1"/>
      <c r="H268" s="104">
        <f t="shared" si="15"/>
        <v>3000000</v>
      </c>
      <c r="I268" s="1"/>
      <c r="J268" s="41">
        <v>0</v>
      </c>
      <c r="K268" s="1"/>
      <c r="L268" s="96">
        <f t="shared" si="12"/>
        <v>1539</v>
      </c>
      <c r="M268" s="53"/>
      <c r="N268" s="97"/>
      <c r="O268" s="1"/>
      <c r="P268" s="98">
        <f t="shared" si="9"/>
        <v>1539</v>
      </c>
      <c r="Q268" s="40"/>
      <c r="S268" s="38"/>
      <c r="T268" s="96">
        <f>SUM($P$155:P268)</f>
        <v>105451</v>
      </c>
      <c r="U268" s="96">
        <f t="shared" si="10"/>
        <v>105451</v>
      </c>
      <c r="V268" s="96">
        <f t="shared" si="13"/>
        <v>1539</v>
      </c>
      <c r="W268" s="96"/>
      <c r="X268" s="96">
        <f ca="1">IF(V268=0,0,IF(C268&lt;'Interment Right Prices'!$L$25,0,OFFSET(P268,-'Interment Right Prices'!$L$25,0)))</f>
        <v>1200</v>
      </c>
      <c r="Y268" s="96">
        <f ca="1">IF(V268=0,0,U268-SUM($X$155:X268))</f>
        <v>34236</v>
      </c>
      <c r="Z268" s="99">
        <f ca="1">IF(V268=0,OFFSET(Z268,-'Interment Right Prices'!$L$25,0),IF(V268&gt;X268,V268,X268))</f>
        <v>1539</v>
      </c>
      <c r="AA268" s="99">
        <f t="shared" ca="1" si="11"/>
        <v>1744887.6923076923</v>
      </c>
      <c r="AB268" s="93"/>
      <c r="AC268" s="78"/>
    </row>
    <row r="269" spans="2:29" x14ac:dyDescent="0.25">
      <c r="B269" s="38"/>
      <c r="C269" s="53">
        <f t="shared" si="14"/>
        <v>115</v>
      </c>
      <c r="D269" s="53"/>
      <c r="E269" s="53"/>
      <c r="F269" s="41">
        <v>0</v>
      </c>
      <c r="G269" s="1"/>
      <c r="H269" s="104">
        <f t="shared" si="15"/>
        <v>3000000</v>
      </c>
      <c r="I269" s="1"/>
      <c r="J269" s="41">
        <v>0</v>
      </c>
      <c r="K269" s="1"/>
      <c r="L269" s="96">
        <f t="shared" si="12"/>
        <v>1555</v>
      </c>
      <c r="M269" s="53"/>
      <c r="N269" s="97"/>
      <c r="O269" s="1"/>
      <c r="P269" s="98">
        <f t="shared" si="9"/>
        <v>1555</v>
      </c>
      <c r="Q269" s="40"/>
      <c r="S269" s="38"/>
      <c r="T269" s="96">
        <f>SUM($P$155:P269)</f>
        <v>107006</v>
      </c>
      <c r="U269" s="96">
        <f t="shared" si="10"/>
        <v>107006</v>
      </c>
      <c r="V269" s="96">
        <f t="shared" si="13"/>
        <v>1555</v>
      </c>
      <c r="W269" s="96"/>
      <c r="X269" s="96">
        <f ca="1">IF(V269=0,0,IF(C269&lt;'Interment Right Prices'!$L$25,0,OFFSET(P269,-'Interment Right Prices'!$L$25,0)))</f>
        <v>1212</v>
      </c>
      <c r="Y269" s="96">
        <f ca="1">IF(V269=0,0,U269-SUM($X$155:X269))</f>
        <v>34579</v>
      </c>
      <c r="Z269" s="99">
        <f ca="1">IF(V269=0,OFFSET(Z269,-'Interment Right Prices'!$L$25,0),IF(V269&gt;X269,V269,X269))</f>
        <v>1555</v>
      </c>
      <c r="AA269" s="99">
        <f t="shared" ca="1" si="11"/>
        <v>1744887.6923076923</v>
      </c>
      <c r="AB269" s="93"/>
      <c r="AC269" s="78"/>
    </row>
    <row r="270" spans="2:29" x14ac:dyDescent="0.25">
      <c r="B270" s="38"/>
      <c r="C270" s="53">
        <f t="shared" si="14"/>
        <v>116</v>
      </c>
      <c r="D270" s="53"/>
      <c r="E270" s="53"/>
      <c r="F270" s="41">
        <v>0</v>
      </c>
      <c r="G270" s="1"/>
      <c r="H270" s="104">
        <f t="shared" si="15"/>
        <v>3000000</v>
      </c>
      <c r="I270" s="1"/>
      <c r="J270" s="41">
        <v>0</v>
      </c>
      <c r="K270" s="1"/>
      <c r="L270" s="96">
        <f t="shared" si="12"/>
        <v>1570</v>
      </c>
      <c r="M270" s="53"/>
      <c r="N270" s="97"/>
      <c r="O270" s="1"/>
      <c r="P270" s="98">
        <f t="shared" si="9"/>
        <v>1570</v>
      </c>
      <c r="Q270" s="40"/>
      <c r="S270" s="38"/>
      <c r="T270" s="96">
        <f>SUM($P$155:P270)</f>
        <v>108576</v>
      </c>
      <c r="U270" s="96">
        <f t="shared" si="10"/>
        <v>108576</v>
      </c>
      <c r="V270" s="96">
        <f t="shared" si="13"/>
        <v>1570</v>
      </c>
      <c r="W270" s="96"/>
      <c r="X270" s="96">
        <f ca="1">IF(V270=0,0,IF(C270&lt;'Interment Right Prices'!$L$25,0,OFFSET(P270,-'Interment Right Prices'!$L$25,0)))</f>
        <v>1224</v>
      </c>
      <c r="Y270" s="96">
        <f ca="1">IF(V270=0,0,U270-SUM($X$155:X270))</f>
        <v>34925</v>
      </c>
      <c r="Z270" s="99">
        <f ca="1">IF(V270=0,OFFSET(Z270,-'Interment Right Prices'!$L$25,0),IF(V270&gt;X270,V270,X270))</f>
        <v>1570</v>
      </c>
      <c r="AA270" s="99">
        <f t="shared" ca="1" si="11"/>
        <v>1744887.6923076923</v>
      </c>
      <c r="AB270" s="93"/>
      <c r="AC270" s="78"/>
    </row>
    <row r="271" spans="2:29" x14ac:dyDescent="0.25">
      <c r="B271" s="38"/>
      <c r="C271" s="53">
        <f t="shared" si="14"/>
        <v>117</v>
      </c>
      <c r="D271" s="53"/>
      <c r="E271" s="53"/>
      <c r="F271" s="41">
        <v>0</v>
      </c>
      <c r="G271" s="1"/>
      <c r="H271" s="104">
        <f t="shared" si="15"/>
        <v>3000000</v>
      </c>
      <c r="I271" s="1"/>
      <c r="J271" s="41">
        <v>0</v>
      </c>
      <c r="K271" s="1"/>
      <c r="L271" s="96">
        <f t="shared" si="12"/>
        <v>1586</v>
      </c>
      <c r="M271" s="53"/>
      <c r="N271" s="97"/>
      <c r="O271" s="1"/>
      <c r="P271" s="98">
        <f t="shared" si="9"/>
        <v>1586</v>
      </c>
      <c r="Q271" s="40"/>
      <c r="S271" s="38"/>
      <c r="T271" s="96">
        <f>SUM($P$155:P271)</f>
        <v>110162</v>
      </c>
      <c r="U271" s="96">
        <f t="shared" si="10"/>
        <v>110162</v>
      </c>
      <c r="V271" s="96">
        <f t="shared" si="13"/>
        <v>1586</v>
      </c>
      <c r="W271" s="96"/>
      <c r="X271" s="96">
        <f ca="1">IF(V271=0,0,IF(C271&lt;'Interment Right Prices'!$L$25,0,OFFSET(P271,-'Interment Right Prices'!$L$25,0)))</f>
        <v>1237</v>
      </c>
      <c r="Y271" s="96">
        <f ca="1">IF(V271=0,0,U271-SUM($X$155:X271))</f>
        <v>35274</v>
      </c>
      <c r="Z271" s="99">
        <f ca="1">IF(V271=0,OFFSET(Z271,-'Interment Right Prices'!$L$25,0),IF(V271&gt;X271,V271,X271))</f>
        <v>1586</v>
      </c>
      <c r="AA271" s="99">
        <f t="shared" ca="1" si="11"/>
        <v>1744887.6923076923</v>
      </c>
      <c r="AB271" s="93"/>
      <c r="AC271" s="78"/>
    </row>
    <row r="272" spans="2:29" x14ac:dyDescent="0.25">
      <c r="B272" s="38"/>
      <c r="C272" s="53">
        <f t="shared" si="14"/>
        <v>118</v>
      </c>
      <c r="D272" s="53"/>
      <c r="E272" s="53"/>
      <c r="F272" s="41">
        <v>0</v>
      </c>
      <c r="G272" s="1"/>
      <c r="H272" s="104">
        <f t="shared" si="15"/>
        <v>3000000</v>
      </c>
      <c r="I272" s="1"/>
      <c r="J272" s="41">
        <v>0</v>
      </c>
      <c r="K272" s="1"/>
      <c r="L272" s="96">
        <f t="shared" si="12"/>
        <v>1602</v>
      </c>
      <c r="M272" s="53"/>
      <c r="N272" s="97"/>
      <c r="O272" s="1"/>
      <c r="P272" s="98">
        <f t="shared" si="9"/>
        <v>1602</v>
      </c>
      <c r="Q272" s="40"/>
      <c r="S272" s="38"/>
      <c r="T272" s="96">
        <f>SUM($P$155:P272)</f>
        <v>111764</v>
      </c>
      <c r="U272" s="96">
        <f t="shared" si="10"/>
        <v>111764</v>
      </c>
      <c r="V272" s="96">
        <f t="shared" si="13"/>
        <v>1602</v>
      </c>
      <c r="W272" s="96"/>
      <c r="X272" s="96">
        <f ca="1">IF(V272=0,0,IF(C272&lt;'Interment Right Prices'!$L$25,0,OFFSET(P272,-'Interment Right Prices'!$L$25,0)))</f>
        <v>1249</v>
      </c>
      <c r="Y272" s="96">
        <f ca="1">IF(V272=0,0,U272-SUM($X$155:X272))</f>
        <v>35627</v>
      </c>
      <c r="Z272" s="99">
        <f ca="1">IF(V272=0,OFFSET(Z272,-'Interment Right Prices'!$L$25,0),IF(V272&gt;X272,V272,X272))</f>
        <v>1602</v>
      </c>
      <c r="AA272" s="99">
        <f t="shared" ca="1" si="11"/>
        <v>1744887.6923076923</v>
      </c>
      <c r="AB272" s="93"/>
      <c r="AC272" s="78"/>
    </row>
    <row r="273" spans="2:29" x14ac:dyDescent="0.25">
      <c r="B273" s="38"/>
      <c r="C273" s="53">
        <f t="shared" si="14"/>
        <v>119</v>
      </c>
      <c r="D273" s="53"/>
      <c r="E273" s="53"/>
      <c r="F273" s="41">
        <v>0</v>
      </c>
      <c r="G273" s="1"/>
      <c r="H273" s="104">
        <f t="shared" si="15"/>
        <v>3000000</v>
      </c>
      <c r="I273" s="1"/>
      <c r="J273" s="41">
        <v>0</v>
      </c>
      <c r="K273" s="1"/>
      <c r="L273" s="96">
        <f t="shared" si="12"/>
        <v>1618</v>
      </c>
      <c r="M273" s="53"/>
      <c r="N273" s="97"/>
      <c r="O273" s="1"/>
      <c r="P273" s="98">
        <f t="shared" si="9"/>
        <v>1618</v>
      </c>
      <c r="Q273" s="40"/>
      <c r="S273" s="38"/>
      <c r="T273" s="96">
        <f>SUM($P$155:P273)</f>
        <v>113382</v>
      </c>
      <c r="U273" s="96">
        <f t="shared" si="10"/>
        <v>113382</v>
      </c>
      <c r="V273" s="96">
        <f t="shared" si="13"/>
        <v>1618</v>
      </c>
      <c r="W273" s="96"/>
      <c r="X273" s="96">
        <f ca="1">IF(V273=0,0,IF(C273&lt;'Interment Right Prices'!$L$25,0,OFFSET(P273,-'Interment Right Prices'!$L$25,0)))</f>
        <v>1261</v>
      </c>
      <c r="Y273" s="96">
        <f ca="1">IF(V273=0,0,U273-SUM($X$155:X273))</f>
        <v>35984</v>
      </c>
      <c r="Z273" s="99">
        <f ca="1">IF(V273=0,OFFSET(Z273,-'Interment Right Prices'!$L$25,0),IF(V273&gt;X273,V273,X273))</f>
        <v>1618</v>
      </c>
      <c r="AA273" s="99">
        <f t="shared" ca="1" si="11"/>
        <v>1744887.6923076923</v>
      </c>
      <c r="AB273" s="93"/>
      <c r="AC273" s="78"/>
    </row>
    <row r="274" spans="2:29" x14ac:dyDescent="0.25">
      <c r="B274" s="38"/>
      <c r="C274" s="53">
        <f t="shared" si="14"/>
        <v>120</v>
      </c>
      <c r="D274" s="53"/>
      <c r="E274" s="53"/>
      <c r="F274" s="41">
        <v>0</v>
      </c>
      <c r="G274" s="1"/>
      <c r="H274" s="104">
        <f t="shared" si="15"/>
        <v>3000000</v>
      </c>
      <c r="I274" s="1"/>
      <c r="J274" s="41">
        <v>0</v>
      </c>
      <c r="K274" s="1"/>
      <c r="L274" s="96">
        <f t="shared" si="12"/>
        <v>1634</v>
      </c>
      <c r="M274" s="53"/>
      <c r="N274" s="97"/>
      <c r="O274" s="1"/>
      <c r="P274" s="98">
        <f t="shared" si="9"/>
        <v>1634</v>
      </c>
      <c r="Q274" s="40"/>
      <c r="S274" s="38"/>
      <c r="T274" s="96">
        <f>SUM($P$155:P274)</f>
        <v>115016</v>
      </c>
      <c r="U274" s="96">
        <f t="shared" si="10"/>
        <v>115016</v>
      </c>
      <c r="V274" s="96">
        <f t="shared" si="13"/>
        <v>1634</v>
      </c>
      <c r="W274" s="96"/>
      <c r="X274" s="96">
        <f ca="1">IF(V274=0,0,IF(C274&lt;'Interment Right Prices'!$L$25,0,OFFSET(P274,-'Interment Right Prices'!$L$25,0)))</f>
        <v>1274</v>
      </c>
      <c r="Y274" s="96">
        <f ca="1">IF(V274=0,0,U274-SUM($X$155:X274))</f>
        <v>36344</v>
      </c>
      <c r="Z274" s="99">
        <f ca="1">IF(V274=0,OFFSET(Z274,-'Interment Right Prices'!$L$25,0),IF(V274&gt;X274,V274,X274))</f>
        <v>1634</v>
      </c>
      <c r="AA274" s="99">
        <f t="shared" ca="1" si="11"/>
        <v>1744887.6923076923</v>
      </c>
      <c r="AB274" s="93"/>
      <c r="AC274" s="78"/>
    </row>
    <row r="275" spans="2:29" x14ac:dyDescent="0.25">
      <c r="B275" s="38"/>
      <c r="C275" s="53">
        <f t="shared" si="14"/>
        <v>121</v>
      </c>
      <c r="D275" s="53"/>
      <c r="E275" s="53"/>
      <c r="F275" s="41">
        <v>0</v>
      </c>
      <c r="G275" s="1"/>
      <c r="H275" s="104">
        <f t="shared" si="15"/>
        <v>3000000</v>
      </c>
      <c r="I275" s="1"/>
      <c r="J275" s="41">
        <v>0</v>
      </c>
      <c r="K275" s="1"/>
      <c r="L275" s="96">
        <f t="shared" si="12"/>
        <v>1650</v>
      </c>
      <c r="M275" s="53"/>
      <c r="N275" s="97"/>
      <c r="O275" s="1"/>
      <c r="P275" s="98">
        <f t="shared" si="9"/>
        <v>1650</v>
      </c>
      <c r="Q275" s="40"/>
      <c r="S275" s="38"/>
      <c r="T275" s="96">
        <f>SUM($P$155:P275)</f>
        <v>116666</v>
      </c>
      <c r="U275" s="96">
        <f t="shared" si="10"/>
        <v>116666</v>
      </c>
      <c r="V275" s="96">
        <f t="shared" si="13"/>
        <v>1650</v>
      </c>
      <c r="W275" s="96"/>
      <c r="X275" s="96">
        <f ca="1">IF(V275=0,0,IF(C275&lt;'Interment Right Prices'!$L$25,0,OFFSET(P275,-'Interment Right Prices'!$L$25,0)))</f>
        <v>1287</v>
      </c>
      <c r="Y275" s="96">
        <f ca="1">IF(V275=0,0,U275-SUM($X$155:X275))</f>
        <v>36707</v>
      </c>
      <c r="Z275" s="99">
        <f ca="1">IF(V275=0,OFFSET(Z275,-'Interment Right Prices'!$L$25,0),IF(V275&gt;X275,V275,X275))</f>
        <v>1650</v>
      </c>
      <c r="AA275" s="99">
        <f t="shared" ca="1" si="11"/>
        <v>1744887.6923076923</v>
      </c>
      <c r="AB275" s="93"/>
      <c r="AC275" s="78"/>
    </row>
    <row r="276" spans="2:29" x14ac:dyDescent="0.25">
      <c r="B276" s="38"/>
      <c r="C276" s="53">
        <f t="shared" si="14"/>
        <v>122</v>
      </c>
      <c r="D276" s="53"/>
      <c r="E276" s="53"/>
      <c r="F276" s="41">
        <v>0</v>
      </c>
      <c r="G276" s="1"/>
      <c r="H276" s="104">
        <f t="shared" si="15"/>
        <v>3000000</v>
      </c>
      <c r="I276" s="1"/>
      <c r="J276" s="41">
        <v>0</v>
      </c>
      <c r="K276" s="1"/>
      <c r="L276" s="96">
        <f t="shared" si="12"/>
        <v>1667</v>
      </c>
      <c r="M276" s="53"/>
      <c r="N276" s="97"/>
      <c r="O276" s="1"/>
      <c r="P276" s="98">
        <f t="shared" si="9"/>
        <v>1667</v>
      </c>
      <c r="Q276" s="40"/>
      <c r="S276" s="38"/>
      <c r="T276" s="96">
        <f>SUM($P$155:P276)</f>
        <v>118333</v>
      </c>
      <c r="U276" s="96">
        <f t="shared" si="10"/>
        <v>118333</v>
      </c>
      <c r="V276" s="96">
        <f t="shared" si="13"/>
        <v>1667</v>
      </c>
      <c r="W276" s="96"/>
      <c r="X276" s="96">
        <f ca="1">IF(V276=0,0,IF(C276&lt;'Interment Right Prices'!$L$25,0,OFFSET(P276,-'Interment Right Prices'!$L$25,0)))</f>
        <v>1300</v>
      </c>
      <c r="Y276" s="96">
        <f ca="1">IF(V276=0,0,U276-SUM($X$155:X276))</f>
        <v>37074</v>
      </c>
      <c r="Z276" s="99">
        <f ca="1">IF(V276=0,OFFSET(Z276,-'Interment Right Prices'!$L$25,0),IF(V276&gt;X276,V276,X276))</f>
        <v>1667</v>
      </c>
      <c r="AA276" s="99">
        <f t="shared" ca="1" si="11"/>
        <v>1744887.6923076923</v>
      </c>
      <c r="AB276" s="93"/>
      <c r="AC276" s="78"/>
    </row>
    <row r="277" spans="2:29" x14ac:dyDescent="0.25">
      <c r="B277" s="38"/>
      <c r="C277" s="53">
        <f t="shared" si="14"/>
        <v>123</v>
      </c>
      <c r="D277" s="53"/>
      <c r="E277" s="53"/>
      <c r="F277" s="41">
        <v>0</v>
      </c>
      <c r="G277" s="1"/>
      <c r="H277" s="104">
        <f t="shared" si="15"/>
        <v>3000000</v>
      </c>
      <c r="I277" s="1"/>
      <c r="J277" s="41">
        <v>0</v>
      </c>
      <c r="K277" s="1"/>
      <c r="L277" s="96">
        <f t="shared" si="12"/>
        <v>1683</v>
      </c>
      <c r="M277" s="53"/>
      <c r="N277" s="97"/>
      <c r="O277" s="1"/>
      <c r="P277" s="98">
        <f t="shared" si="9"/>
        <v>1683</v>
      </c>
      <c r="Q277" s="40"/>
      <c r="S277" s="38"/>
      <c r="T277" s="96">
        <f>SUM($P$155:P277)</f>
        <v>120016</v>
      </c>
      <c r="U277" s="96">
        <f t="shared" si="10"/>
        <v>120016</v>
      </c>
      <c r="V277" s="96">
        <f t="shared" si="13"/>
        <v>1683</v>
      </c>
      <c r="W277" s="96"/>
      <c r="X277" s="96">
        <f ca="1">IF(V277=0,0,IF(C277&lt;'Interment Right Prices'!$L$25,0,OFFSET(P277,-'Interment Right Prices'!$L$25,0)))</f>
        <v>1313</v>
      </c>
      <c r="Y277" s="96">
        <f ca="1">IF(V277=0,0,U277-SUM($X$155:X277))</f>
        <v>37444</v>
      </c>
      <c r="Z277" s="99">
        <f ca="1">IF(V277=0,OFFSET(Z277,-'Interment Right Prices'!$L$25,0),IF(V277&gt;X277,V277,X277))</f>
        <v>1683</v>
      </c>
      <c r="AA277" s="99">
        <f t="shared" ca="1" si="11"/>
        <v>1744887.6923076923</v>
      </c>
      <c r="AB277" s="93"/>
      <c r="AC277" s="78"/>
    </row>
    <row r="278" spans="2:29" x14ac:dyDescent="0.25">
      <c r="B278" s="38"/>
      <c r="C278" s="53">
        <f t="shared" si="14"/>
        <v>124</v>
      </c>
      <c r="D278" s="53"/>
      <c r="E278" s="53"/>
      <c r="F278" s="41">
        <v>0</v>
      </c>
      <c r="G278" s="1"/>
      <c r="H278" s="104">
        <f t="shared" si="15"/>
        <v>3000000</v>
      </c>
      <c r="I278" s="1"/>
      <c r="J278" s="41">
        <v>0</v>
      </c>
      <c r="K278" s="1"/>
      <c r="L278" s="96">
        <f t="shared" si="12"/>
        <v>1700</v>
      </c>
      <c r="M278" s="53"/>
      <c r="N278" s="97"/>
      <c r="O278" s="1"/>
      <c r="P278" s="98">
        <f t="shared" si="9"/>
        <v>1700</v>
      </c>
      <c r="Q278" s="40"/>
      <c r="S278" s="38"/>
      <c r="T278" s="96">
        <f>SUM($P$155:P278)</f>
        <v>121716</v>
      </c>
      <c r="U278" s="96">
        <f t="shared" si="10"/>
        <v>121716</v>
      </c>
      <c r="V278" s="96">
        <f t="shared" si="13"/>
        <v>1700</v>
      </c>
      <c r="W278" s="96"/>
      <c r="X278" s="96">
        <f ca="1">IF(V278=0,0,IF(C278&lt;'Interment Right Prices'!$L$25,0,OFFSET(P278,-'Interment Right Prices'!$L$25,0)))</f>
        <v>1326</v>
      </c>
      <c r="Y278" s="96">
        <f ca="1">IF(V278=0,0,U278-SUM($X$155:X278))</f>
        <v>37818</v>
      </c>
      <c r="Z278" s="99">
        <f ca="1">IF(V278=0,OFFSET(Z278,-'Interment Right Prices'!$L$25,0),IF(V278&gt;X278,V278,X278))</f>
        <v>1700</v>
      </c>
      <c r="AA278" s="99">
        <f t="shared" ca="1" si="11"/>
        <v>1744887.6923076923</v>
      </c>
      <c r="AB278" s="93"/>
      <c r="AC278" s="78"/>
    </row>
    <row r="279" spans="2:29" x14ac:dyDescent="0.25">
      <c r="B279" s="38"/>
      <c r="C279" s="53">
        <f t="shared" si="14"/>
        <v>125</v>
      </c>
      <c r="D279" s="53"/>
      <c r="E279" s="53"/>
      <c r="F279" s="41">
        <v>0</v>
      </c>
      <c r="G279" s="1"/>
      <c r="H279" s="104">
        <f t="shared" si="15"/>
        <v>3000000</v>
      </c>
      <c r="I279" s="1"/>
      <c r="J279" s="41">
        <v>0</v>
      </c>
      <c r="K279" s="1"/>
      <c r="L279" s="96">
        <f t="shared" si="12"/>
        <v>1717</v>
      </c>
      <c r="M279" s="53"/>
      <c r="N279" s="97"/>
      <c r="O279" s="1"/>
      <c r="P279" s="98">
        <f t="shared" si="9"/>
        <v>1717</v>
      </c>
      <c r="Q279" s="40"/>
      <c r="S279" s="38"/>
      <c r="T279" s="96">
        <f>SUM($P$155:P279)</f>
        <v>123433</v>
      </c>
      <c r="U279" s="96">
        <f t="shared" si="10"/>
        <v>123433</v>
      </c>
      <c r="V279" s="96">
        <f t="shared" si="13"/>
        <v>1717</v>
      </c>
      <c r="W279" s="96"/>
      <c r="X279" s="96">
        <f ca="1">IF(V279=0,0,IF(C279&lt;'Interment Right Prices'!$L$25,0,OFFSET(P279,-'Interment Right Prices'!$L$25,0)))</f>
        <v>1339</v>
      </c>
      <c r="Y279" s="96">
        <f ca="1">IF(V279=0,0,U279-SUM($X$155:X279))</f>
        <v>38196</v>
      </c>
      <c r="Z279" s="99">
        <f ca="1">IF(V279=0,OFFSET(Z279,-'Interment Right Prices'!$L$25,0),IF(V279&gt;X279,V279,X279))</f>
        <v>1717</v>
      </c>
      <c r="AA279" s="99">
        <f t="shared" ca="1" si="11"/>
        <v>1744887.6923076923</v>
      </c>
      <c r="AB279" s="93"/>
      <c r="AC279" s="78"/>
    </row>
    <row r="280" spans="2:29" x14ac:dyDescent="0.25">
      <c r="B280" s="38"/>
      <c r="C280" s="53">
        <f t="shared" si="14"/>
        <v>126</v>
      </c>
      <c r="D280" s="53"/>
      <c r="E280" s="53"/>
      <c r="F280" s="41">
        <v>0</v>
      </c>
      <c r="G280" s="1"/>
      <c r="H280" s="104">
        <f t="shared" si="15"/>
        <v>3000000</v>
      </c>
      <c r="I280" s="1"/>
      <c r="J280" s="41">
        <v>0</v>
      </c>
      <c r="K280" s="1"/>
      <c r="L280" s="96">
        <f t="shared" si="12"/>
        <v>1734</v>
      </c>
      <c r="M280" s="53"/>
      <c r="N280" s="97"/>
      <c r="O280" s="1"/>
      <c r="P280" s="98">
        <f t="shared" si="9"/>
        <v>1734</v>
      </c>
      <c r="Q280" s="40"/>
      <c r="S280" s="38"/>
      <c r="T280" s="96">
        <f>SUM($P$155:P280)</f>
        <v>125167</v>
      </c>
      <c r="U280" s="96">
        <f t="shared" si="10"/>
        <v>125167</v>
      </c>
      <c r="V280" s="96">
        <f t="shared" si="13"/>
        <v>1734</v>
      </c>
      <c r="W280" s="96"/>
      <c r="X280" s="96">
        <f ca="1">IF(V280=0,0,IF(C280&lt;'Interment Right Prices'!$L$25,0,OFFSET(P280,-'Interment Right Prices'!$L$25,0)))</f>
        <v>1352</v>
      </c>
      <c r="Y280" s="96">
        <f ca="1">IF(V280=0,0,U280-SUM($X$155:X280))</f>
        <v>38578</v>
      </c>
      <c r="Z280" s="99">
        <f ca="1">IF(V280=0,OFFSET(Z280,-'Interment Right Prices'!$L$25,0),IF(V280&gt;X280,V280,X280))</f>
        <v>1734</v>
      </c>
      <c r="AA280" s="99">
        <f t="shared" ca="1" si="11"/>
        <v>1744887.6923076923</v>
      </c>
      <c r="AB280" s="93"/>
      <c r="AC280" s="78"/>
    </row>
    <row r="281" spans="2:29" x14ac:dyDescent="0.25">
      <c r="B281" s="38"/>
      <c r="C281" s="53">
        <f t="shared" si="14"/>
        <v>127</v>
      </c>
      <c r="D281" s="53"/>
      <c r="E281" s="53"/>
      <c r="F281" s="41">
        <v>0</v>
      </c>
      <c r="G281" s="1"/>
      <c r="H281" s="104">
        <f t="shared" si="15"/>
        <v>3000000</v>
      </c>
      <c r="I281" s="1"/>
      <c r="J281" s="41">
        <v>0</v>
      </c>
      <c r="K281" s="1"/>
      <c r="L281" s="96">
        <f t="shared" si="12"/>
        <v>1752</v>
      </c>
      <c r="M281" s="53"/>
      <c r="N281" s="97"/>
      <c r="O281" s="1"/>
      <c r="P281" s="98">
        <f t="shared" si="9"/>
        <v>1752</v>
      </c>
      <c r="Q281" s="40"/>
      <c r="S281" s="38"/>
      <c r="T281" s="96">
        <f>SUM($P$155:P281)</f>
        <v>126919</v>
      </c>
      <c r="U281" s="96">
        <f t="shared" si="10"/>
        <v>126919</v>
      </c>
      <c r="V281" s="96">
        <f t="shared" si="13"/>
        <v>1752</v>
      </c>
      <c r="W281" s="96"/>
      <c r="X281" s="96">
        <f ca="1">IF(V281=0,0,IF(C281&lt;'Interment Right Prices'!$L$25,0,OFFSET(P281,-'Interment Right Prices'!$L$25,0)))</f>
        <v>1366</v>
      </c>
      <c r="Y281" s="96">
        <f ca="1">IF(V281=0,0,U281-SUM($X$155:X281))</f>
        <v>38964</v>
      </c>
      <c r="Z281" s="99">
        <f ca="1">IF(V281=0,OFFSET(Z281,-'Interment Right Prices'!$L$25,0),IF(V281&gt;X281,V281,X281))</f>
        <v>1752</v>
      </c>
      <c r="AA281" s="99">
        <f t="shared" ca="1" si="11"/>
        <v>1744887.6923076923</v>
      </c>
      <c r="AB281" s="93"/>
      <c r="AC281" s="78"/>
    </row>
    <row r="282" spans="2:29" x14ac:dyDescent="0.25">
      <c r="B282" s="38"/>
      <c r="C282" s="53">
        <f t="shared" si="14"/>
        <v>128</v>
      </c>
      <c r="D282" s="53"/>
      <c r="E282" s="53"/>
      <c r="F282" s="41">
        <v>0</v>
      </c>
      <c r="G282" s="1"/>
      <c r="H282" s="104">
        <f t="shared" si="15"/>
        <v>3000000</v>
      </c>
      <c r="I282" s="1"/>
      <c r="J282" s="41">
        <v>0</v>
      </c>
      <c r="K282" s="1"/>
      <c r="L282" s="96">
        <f t="shared" si="12"/>
        <v>1769</v>
      </c>
      <c r="M282" s="53"/>
      <c r="N282" s="97"/>
      <c r="O282" s="1"/>
      <c r="P282" s="98">
        <f t="shared" si="9"/>
        <v>1769</v>
      </c>
      <c r="Q282" s="40"/>
      <c r="S282" s="38"/>
      <c r="T282" s="96">
        <f>SUM($P$155:P282)</f>
        <v>128688</v>
      </c>
      <c r="U282" s="96">
        <f t="shared" si="10"/>
        <v>128688</v>
      </c>
      <c r="V282" s="96">
        <f t="shared" si="13"/>
        <v>1769</v>
      </c>
      <c r="W282" s="96"/>
      <c r="X282" s="96">
        <f ca="1">IF(V282=0,0,IF(C282&lt;'Interment Right Prices'!$L$25,0,OFFSET(P282,-'Interment Right Prices'!$L$25,0)))</f>
        <v>1380</v>
      </c>
      <c r="Y282" s="96">
        <f ca="1">IF(V282=0,0,U282-SUM($X$155:X282))</f>
        <v>39353</v>
      </c>
      <c r="Z282" s="99">
        <f ca="1">IF(V282=0,OFFSET(Z282,-'Interment Right Prices'!$L$25,0),IF(V282&gt;X282,V282,X282))</f>
        <v>1769</v>
      </c>
      <c r="AA282" s="99">
        <f t="shared" ca="1" si="11"/>
        <v>1744887.6923076923</v>
      </c>
      <c r="AB282" s="93"/>
      <c r="AC282" s="78"/>
    </row>
    <row r="283" spans="2:29" x14ac:dyDescent="0.25">
      <c r="B283" s="38"/>
      <c r="C283" s="53">
        <f t="shared" si="14"/>
        <v>129</v>
      </c>
      <c r="D283" s="53"/>
      <c r="E283" s="53"/>
      <c r="F283" s="41">
        <v>0</v>
      </c>
      <c r="G283" s="1"/>
      <c r="H283" s="104">
        <f t="shared" si="15"/>
        <v>3000000</v>
      </c>
      <c r="I283" s="1"/>
      <c r="J283" s="41">
        <v>0</v>
      </c>
      <c r="K283" s="1"/>
      <c r="L283" s="96">
        <f t="shared" si="12"/>
        <v>1787</v>
      </c>
      <c r="M283" s="53"/>
      <c r="N283" s="97"/>
      <c r="O283" s="1"/>
      <c r="P283" s="98">
        <f t="shared" ref="P283:P346" si="16">IF(SUM($N$155:$N$1254)=0,L283,N283)</f>
        <v>1787</v>
      </c>
      <c r="Q283" s="40"/>
      <c r="S283" s="38"/>
      <c r="T283" s="96">
        <f>SUM($P$155:P283)</f>
        <v>130475</v>
      </c>
      <c r="U283" s="96">
        <f t="shared" ref="U283:U346" si="17">IF(T283&gt;$L$24,$L$24,T283)</f>
        <v>130000</v>
      </c>
      <c r="V283" s="96">
        <f t="shared" si="13"/>
        <v>1312</v>
      </c>
      <c r="W283" s="96"/>
      <c r="X283" s="96">
        <f ca="1">IF(V283=0,0,IF(C283&lt;'Interment Right Prices'!$L$25,0,OFFSET(P283,-'Interment Right Prices'!$L$25,0)))</f>
        <v>1393</v>
      </c>
      <c r="Y283" s="96">
        <f ca="1">IF(V283=0,0,U283-SUM($X$155:X283))</f>
        <v>39272</v>
      </c>
      <c r="Z283" s="99">
        <f ca="1">IF(V283=0,OFFSET(Z283,-'Interment Right Prices'!$L$25,0),IF(V283&gt;X283,V283,X283))</f>
        <v>1393</v>
      </c>
      <c r="AA283" s="99">
        <f t="shared" ref="AA283:AA346" ca="1" si="18">(H283*(1-$L$29))+(H283*$L$29)*(MAX($Y$155:$Y$1254)/$L$24)</f>
        <v>1744887.6923076923</v>
      </c>
      <c r="AB283" s="93"/>
      <c r="AC283" s="78"/>
    </row>
    <row r="284" spans="2:29" x14ac:dyDescent="0.25">
      <c r="B284" s="38"/>
      <c r="C284" s="53">
        <f t="shared" si="14"/>
        <v>130</v>
      </c>
      <c r="D284" s="53"/>
      <c r="E284" s="53"/>
      <c r="F284" s="41">
        <v>0</v>
      </c>
      <c r="G284" s="1"/>
      <c r="H284" s="104">
        <f t="shared" si="15"/>
        <v>3000000</v>
      </c>
      <c r="I284" s="1"/>
      <c r="J284" s="41">
        <v>0</v>
      </c>
      <c r="K284" s="1"/>
      <c r="L284" s="96">
        <f t="shared" ref="L284:L347" si="19">ROUND($L$155*(1+$L$27)^C283,0)</f>
        <v>1805</v>
      </c>
      <c r="M284" s="53"/>
      <c r="N284" s="97"/>
      <c r="O284" s="1"/>
      <c r="P284" s="98">
        <f t="shared" si="16"/>
        <v>1805</v>
      </c>
      <c r="Q284" s="40"/>
      <c r="S284" s="38"/>
      <c r="T284" s="96">
        <f>SUM($P$155:P284)</f>
        <v>132280</v>
      </c>
      <c r="U284" s="96">
        <f t="shared" si="17"/>
        <v>130000</v>
      </c>
      <c r="V284" s="96">
        <f t="shared" si="13"/>
        <v>0</v>
      </c>
      <c r="W284" s="96"/>
      <c r="X284" s="96">
        <f ca="1">IF(V284=0,0,IF(C284&lt;'Interment Right Prices'!$L$25,0,OFFSET(P284,-'Interment Right Prices'!$L$25,0)))</f>
        <v>0</v>
      </c>
      <c r="Y284" s="96">
        <f>IF(V284=0,0,U284-SUM($X$155:X284))</f>
        <v>0</v>
      </c>
      <c r="Z284" s="99">
        <f ca="1">IF(V284=0,OFFSET(Z284,-'Interment Right Prices'!$L$25,0),IF(V284&gt;X284,V284,X284))</f>
        <v>1407</v>
      </c>
      <c r="AA284" s="99">
        <f t="shared" ca="1" si="18"/>
        <v>1744887.6923076923</v>
      </c>
      <c r="AB284" s="93"/>
      <c r="AC284" s="78"/>
    </row>
    <row r="285" spans="2:29" x14ac:dyDescent="0.25">
      <c r="B285" s="38"/>
      <c r="C285" s="53">
        <f t="shared" si="14"/>
        <v>131</v>
      </c>
      <c r="D285" s="53"/>
      <c r="E285" s="53"/>
      <c r="F285" s="41">
        <v>0</v>
      </c>
      <c r="G285" s="1"/>
      <c r="H285" s="104">
        <f t="shared" si="15"/>
        <v>3000000</v>
      </c>
      <c r="I285" s="1"/>
      <c r="J285" s="41">
        <v>0</v>
      </c>
      <c r="K285" s="1"/>
      <c r="L285" s="96">
        <f t="shared" si="19"/>
        <v>1823</v>
      </c>
      <c r="M285" s="53"/>
      <c r="N285" s="97"/>
      <c r="O285" s="1"/>
      <c r="P285" s="98">
        <f t="shared" si="16"/>
        <v>1823</v>
      </c>
      <c r="Q285" s="40"/>
      <c r="S285" s="38"/>
      <c r="T285" s="96">
        <f>SUM($P$155:P285)</f>
        <v>134103</v>
      </c>
      <c r="U285" s="96">
        <f t="shared" si="17"/>
        <v>130000</v>
      </c>
      <c r="V285" s="96">
        <f t="shared" ref="V285:V348" si="20">U285-U284</f>
        <v>0</v>
      </c>
      <c r="W285" s="96"/>
      <c r="X285" s="96">
        <f ca="1">IF(V285=0,0,IF(C285&lt;'Interment Right Prices'!$L$25,0,OFFSET(P285,-'Interment Right Prices'!$L$25,0)))</f>
        <v>0</v>
      </c>
      <c r="Y285" s="96">
        <f>IF(V285=0,0,U285-SUM($X$155:X285))</f>
        <v>0</v>
      </c>
      <c r="Z285" s="99">
        <f ca="1">IF(V285=0,OFFSET(Z285,-'Interment Right Prices'!$L$25,0),IF(V285&gt;X285,V285,X285))</f>
        <v>1421</v>
      </c>
      <c r="AA285" s="99">
        <f t="shared" ca="1" si="18"/>
        <v>1744887.6923076923</v>
      </c>
      <c r="AB285" s="93"/>
      <c r="AC285" s="78"/>
    </row>
    <row r="286" spans="2:29" x14ac:dyDescent="0.25">
      <c r="B286" s="38"/>
      <c r="C286" s="53">
        <f t="shared" si="14"/>
        <v>132</v>
      </c>
      <c r="D286" s="53"/>
      <c r="E286" s="53"/>
      <c r="F286" s="41">
        <v>0</v>
      </c>
      <c r="G286" s="1"/>
      <c r="H286" s="104">
        <f t="shared" si="15"/>
        <v>3000000</v>
      </c>
      <c r="I286" s="1"/>
      <c r="J286" s="41">
        <v>0</v>
      </c>
      <c r="K286" s="1"/>
      <c r="L286" s="96">
        <f t="shared" si="19"/>
        <v>1841</v>
      </c>
      <c r="M286" s="53"/>
      <c r="N286" s="97"/>
      <c r="O286" s="1"/>
      <c r="P286" s="98">
        <f t="shared" si="16"/>
        <v>1841</v>
      </c>
      <c r="Q286" s="40"/>
      <c r="S286" s="38"/>
      <c r="T286" s="96">
        <f>SUM($P$155:P286)</f>
        <v>135944</v>
      </c>
      <c r="U286" s="96">
        <f t="shared" si="17"/>
        <v>130000</v>
      </c>
      <c r="V286" s="96">
        <f t="shared" si="20"/>
        <v>0</v>
      </c>
      <c r="W286" s="96"/>
      <c r="X286" s="96">
        <f ca="1">IF(V286=0,0,IF(C286&lt;'Interment Right Prices'!$L$25,0,OFFSET(P286,-'Interment Right Prices'!$L$25,0)))</f>
        <v>0</v>
      </c>
      <c r="Y286" s="96">
        <f>IF(V286=0,0,U286-SUM($X$155:X286))</f>
        <v>0</v>
      </c>
      <c r="Z286" s="99">
        <f ca="1">IF(V286=0,OFFSET(Z286,-'Interment Right Prices'!$L$25,0),IF(V286&gt;X286,V286,X286))</f>
        <v>1436</v>
      </c>
      <c r="AA286" s="99">
        <f t="shared" ca="1" si="18"/>
        <v>1744887.6923076923</v>
      </c>
      <c r="AB286" s="93"/>
      <c r="AC286" s="78"/>
    </row>
    <row r="287" spans="2:29" x14ac:dyDescent="0.25">
      <c r="B287" s="38"/>
      <c r="C287" s="53">
        <f t="shared" si="14"/>
        <v>133</v>
      </c>
      <c r="D287" s="53"/>
      <c r="E287" s="53"/>
      <c r="F287" s="41">
        <v>0</v>
      </c>
      <c r="G287" s="1"/>
      <c r="H287" s="104">
        <f t="shared" si="15"/>
        <v>3000000</v>
      </c>
      <c r="I287" s="1"/>
      <c r="J287" s="41">
        <v>0</v>
      </c>
      <c r="K287" s="1"/>
      <c r="L287" s="96">
        <f t="shared" si="19"/>
        <v>1859</v>
      </c>
      <c r="M287" s="53"/>
      <c r="N287" s="97"/>
      <c r="O287" s="1"/>
      <c r="P287" s="98">
        <f t="shared" si="16"/>
        <v>1859</v>
      </c>
      <c r="Q287" s="40"/>
      <c r="S287" s="38"/>
      <c r="T287" s="96">
        <f>SUM($P$155:P287)</f>
        <v>137803</v>
      </c>
      <c r="U287" s="96">
        <f t="shared" si="17"/>
        <v>130000</v>
      </c>
      <c r="V287" s="96">
        <f t="shared" si="20"/>
        <v>0</v>
      </c>
      <c r="W287" s="96"/>
      <c r="X287" s="96">
        <f ca="1">IF(V287=0,0,IF(C287&lt;'Interment Right Prices'!$L$25,0,OFFSET(P287,-'Interment Right Prices'!$L$25,0)))</f>
        <v>0</v>
      </c>
      <c r="Y287" s="96">
        <f>IF(V287=0,0,U287-SUM($X$155:X287))</f>
        <v>0</v>
      </c>
      <c r="Z287" s="99">
        <f ca="1">IF(V287=0,OFFSET(Z287,-'Interment Right Prices'!$L$25,0),IF(V287&gt;X287,V287,X287))</f>
        <v>1450</v>
      </c>
      <c r="AA287" s="99">
        <f t="shared" ca="1" si="18"/>
        <v>1744887.6923076923</v>
      </c>
      <c r="AB287" s="93"/>
      <c r="AC287" s="78"/>
    </row>
    <row r="288" spans="2:29" x14ac:dyDescent="0.25">
      <c r="B288" s="38"/>
      <c r="C288" s="53">
        <f t="shared" si="14"/>
        <v>134</v>
      </c>
      <c r="D288" s="53"/>
      <c r="E288" s="53"/>
      <c r="F288" s="41">
        <v>0</v>
      </c>
      <c r="G288" s="1"/>
      <c r="H288" s="104">
        <f t="shared" si="15"/>
        <v>3000000</v>
      </c>
      <c r="I288" s="1"/>
      <c r="J288" s="41">
        <v>0</v>
      </c>
      <c r="K288" s="1"/>
      <c r="L288" s="96">
        <f t="shared" si="19"/>
        <v>1878</v>
      </c>
      <c r="M288" s="53"/>
      <c r="N288" s="97"/>
      <c r="O288" s="1"/>
      <c r="P288" s="98">
        <f t="shared" si="16"/>
        <v>1878</v>
      </c>
      <c r="Q288" s="40"/>
      <c r="S288" s="38"/>
      <c r="T288" s="96">
        <f>SUM($P$155:P288)</f>
        <v>139681</v>
      </c>
      <c r="U288" s="96">
        <f t="shared" si="17"/>
        <v>130000</v>
      </c>
      <c r="V288" s="96">
        <f t="shared" si="20"/>
        <v>0</v>
      </c>
      <c r="W288" s="96"/>
      <c r="X288" s="96">
        <f ca="1">IF(V288=0,0,IF(C288&lt;'Interment Right Prices'!$L$25,0,OFFSET(P288,-'Interment Right Prices'!$L$25,0)))</f>
        <v>0</v>
      </c>
      <c r="Y288" s="96">
        <f>IF(V288=0,0,U288-SUM($X$155:X288))</f>
        <v>0</v>
      </c>
      <c r="Z288" s="99">
        <f ca="1">IF(V288=0,OFFSET(Z288,-'Interment Right Prices'!$L$25,0),IF(V288&gt;X288,V288,X288))</f>
        <v>1464</v>
      </c>
      <c r="AA288" s="99">
        <f t="shared" ca="1" si="18"/>
        <v>1744887.6923076923</v>
      </c>
      <c r="AB288" s="93"/>
      <c r="AC288" s="78"/>
    </row>
    <row r="289" spans="2:29" x14ac:dyDescent="0.25">
      <c r="B289" s="38"/>
      <c r="C289" s="53">
        <f t="shared" si="14"/>
        <v>135</v>
      </c>
      <c r="D289" s="53"/>
      <c r="E289" s="53"/>
      <c r="F289" s="41">
        <v>0</v>
      </c>
      <c r="G289" s="1"/>
      <c r="H289" s="104">
        <f t="shared" si="15"/>
        <v>3000000</v>
      </c>
      <c r="I289" s="1"/>
      <c r="J289" s="41">
        <v>0</v>
      </c>
      <c r="K289" s="1"/>
      <c r="L289" s="96">
        <f t="shared" si="19"/>
        <v>1897</v>
      </c>
      <c r="M289" s="53"/>
      <c r="N289" s="97"/>
      <c r="O289" s="1"/>
      <c r="P289" s="98">
        <f t="shared" si="16"/>
        <v>1897</v>
      </c>
      <c r="Q289" s="40"/>
      <c r="S289" s="38"/>
      <c r="T289" s="96">
        <f>SUM($P$155:P289)</f>
        <v>141578</v>
      </c>
      <c r="U289" s="96">
        <f t="shared" si="17"/>
        <v>130000</v>
      </c>
      <c r="V289" s="96">
        <f t="shared" si="20"/>
        <v>0</v>
      </c>
      <c r="W289" s="96"/>
      <c r="X289" s="96">
        <f ca="1">IF(V289=0,0,IF(C289&lt;'Interment Right Prices'!$L$25,0,OFFSET(P289,-'Interment Right Prices'!$L$25,0)))</f>
        <v>0</v>
      </c>
      <c r="Y289" s="96">
        <f>IF(V289=0,0,U289-SUM($X$155:X289))</f>
        <v>0</v>
      </c>
      <c r="Z289" s="99">
        <f ca="1">IF(V289=0,OFFSET(Z289,-'Interment Right Prices'!$L$25,0),IF(V289&gt;X289,V289,X289))</f>
        <v>1479</v>
      </c>
      <c r="AA289" s="99">
        <f t="shared" ca="1" si="18"/>
        <v>1744887.6923076923</v>
      </c>
      <c r="AB289" s="93"/>
      <c r="AC289" s="78"/>
    </row>
    <row r="290" spans="2:29" x14ac:dyDescent="0.25">
      <c r="B290" s="38"/>
      <c r="C290" s="53">
        <f t="shared" si="14"/>
        <v>136</v>
      </c>
      <c r="D290" s="53"/>
      <c r="E290" s="53"/>
      <c r="F290" s="41">
        <v>0</v>
      </c>
      <c r="G290" s="1"/>
      <c r="H290" s="104">
        <f t="shared" si="15"/>
        <v>3000000</v>
      </c>
      <c r="I290" s="1"/>
      <c r="J290" s="41">
        <v>0</v>
      </c>
      <c r="K290" s="1"/>
      <c r="L290" s="96">
        <f t="shared" si="19"/>
        <v>1916</v>
      </c>
      <c r="M290" s="53"/>
      <c r="N290" s="97"/>
      <c r="O290" s="1"/>
      <c r="P290" s="98">
        <f t="shared" si="16"/>
        <v>1916</v>
      </c>
      <c r="Q290" s="40"/>
      <c r="S290" s="38"/>
      <c r="T290" s="96">
        <f>SUM($P$155:P290)</f>
        <v>143494</v>
      </c>
      <c r="U290" s="96">
        <f t="shared" si="17"/>
        <v>130000</v>
      </c>
      <c r="V290" s="96">
        <f t="shared" si="20"/>
        <v>0</v>
      </c>
      <c r="W290" s="96"/>
      <c r="X290" s="96">
        <f ca="1">IF(V290=0,0,IF(C290&lt;'Interment Right Prices'!$L$25,0,OFFSET(P290,-'Interment Right Prices'!$L$25,0)))</f>
        <v>0</v>
      </c>
      <c r="Y290" s="96">
        <f>IF(V290=0,0,U290-SUM($X$155:X290))</f>
        <v>0</v>
      </c>
      <c r="Z290" s="99">
        <f ca="1">IF(V290=0,OFFSET(Z290,-'Interment Right Prices'!$L$25,0),IF(V290&gt;X290,V290,X290))</f>
        <v>1494</v>
      </c>
      <c r="AA290" s="99">
        <f t="shared" ca="1" si="18"/>
        <v>1744887.6923076923</v>
      </c>
      <c r="AB290" s="93"/>
      <c r="AC290" s="78"/>
    </row>
    <row r="291" spans="2:29" x14ac:dyDescent="0.25">
      <c r="B291" s="38"/>
      <c r="C291" s="53">
        <f t="shared" si="14"/>
        <v>137</v>
      </c>
      <c r="D291" s="53"/>
      <c r="E291" s="53"/>
      <c r="F291" s="41">
        <v>0</v>
      </c>
      <c r="G291" s="1"/>
      <c r="H291" s="104">
        <f t="shared" si="15"/>
        <v>3000000</v>
      </c>
      <c r="I291" s="1"/>
      <c r="J291" s="41">
        <v>0</v>
      </c>
      <c r="K291" s="1"/>
      <c r="L291" s="96">
        <f t="shared" si="19"/>
        <v>1935</v>
      </c>
      <c r="M291" s="53"/>
      <c r="N291" s="97"/>
      <c r="O291" s="1"/>
      <c r="P291" s="98">
        <f t="shared" si="16"/>
        <v>1935</v>
      </c>
      <c r="Q291" s="40"/>
      <c r="S291" s="38"/>
      <c r="T291" s="96">
        <f>SUM($P$155:P291)</f>
        <v>145429</v>
      </c>
      <c r="U291" s="96">
        <f t="shared" si="17"/>
        <v>130000</v>
      </c>
      <c r="V291" s="96">
        <f t="shared" si="20"/>
        <v>0</v>
      </c>
      <c r="W291" s="96"/>
      <c r="X291" s="96">
        <f ca="1">IF(V291=0,0,IF(C291&lt;'Interment Right Prices'!$L$25,0,OFFSET(P291,-'Interment Right Prices'!$L$25,0)))</f>
        <v>0</v>
      </c>
      <c r="Y291" s="96">
        <f>IF(V291=0,0,U291-SUM($X$155:X291))</f>
        <v>0</v>
      </c>
      <c r="Z291" s="99">
        <f ca="1">IF(V291=0,OFFSET(Z291,-'Interment Right Prices'!$L$25,0),IF(V291&gt;X291,V291,X291))</f>
        <v>1509</v>
      </c>
      <c r="AA291" s="99">
        <f t="shared" ca="1" si="18"/>
        <v>1744887.6923076923</v>
      </c>
      <c r="AB291" s="93"/>
      <c r="AC291" s="78"/>
    </row>
    <row r="292" spans="2:29" x14ac:dyDescent="0.25">
      <c r="B292" s="38"/>
      <c r="C292" s="53">
        <f t="shared" si="14"/>
        <v>138</v>
      </c>
      <c r="D292" s="53"/>
      <c r="E292" s="53"/>
      <c r="F292" s="41">
        <v>0</v>
      </c>
      <c r="G292" s="1"/>
      <c r="H292" s="104">
        <f t="shared" si="15"/>
        <v>3000000</v>
      </c>
      <c r="I292" s="1"/>
      <c r="J292" s="41">
        <v>0</v>
      </c>
      <c r="K292" s="1"/>
      <c r="L292" s="96">
        <f t="shared" si="19"/>
        <v>1954</v>
      </c>
      <c r="M292" s="53"/>
      <c r="N292" s="97"/>
      <c r="O292" s="1"/>
      <c r="P292" s="98">
        <f t="shared" si="16"/>
        <v>1954</v>
      </c>
      <c r="Q292" s="40"/>
      <c r="S292" s="38"/>
      <c r="T292" s="96">
        <f>SUM($P$155:P292)</f>
        <v>147383</v>
      </c>
      <c r="U292" s="96">
        <f t="shared" si="17"/>
        <v>130000</v>
      </c>
      <c r="V292" s="96">
        <f t="shared" si="20"/>
        <v>0</v>
      </c>
      <c r="W292" s="96"/>
      <c r="X292" s="96">
        <f ca="1">IF(V292=0,0,IF(C292&lt;'Interment Right Prices'!$L$25,0,OFFSET(P292,-'Interment Right Prices'!$L$25,0)))</f>
        <v>0</v>
      </c>
      <c r="Y292" s="96">
        <f>IF(V292=0,0,U292-SUM($X$155:X292))</f>
        <v>0</v>
      </c>
      <c r="Z292" s="99">
        <f ca="1">IF(V292=0,OFFSET(Z292,-'Interment Right Prices'!$L$25,0),IF(V292&gt;X292,V292,X292))</f>
        <v>1524</v>
      </c>
      <c r="AA292" s="99">
        <f t="shared" ca="1" si="18"/>
        <v>1744887.6923076923</v>
      </c>
      <c r="AB292" s="93"/>
      <c r="AC292" s="78"/>
    </row>
    <row r="293" spans="2:29" x14ac:dyDescent="0.25">
      <c r="B293" s="38"/>
      <c r="C293" s="53">
        <f t="shared" si="14"/>
        <v>139</v>
      </c>
      <c r="D293" s="53"/>
      <c r="E293" s="53"/>
      <c r="F293" s="41">
        <v>0</v>
      </c>
      <c r="G293" s="1"/>
      <c r="H293" s="104">
        <f t="shared" si="15"/>
        <v>3000000</v>
      </c>
      <c r="I293" s="1"/>
      <c r="J293" s="41">
        <v>0</v>
      </c>
      <c r="K293" s="1"/>
      <c r="L293" s="96">
        <f t="shared" si="19"/>
        <v>1974</v>
      </c>
      <c r="M293" s="53"/>
      <c r="N293" s="97"/>
      <c r="O293" s="1"/>
      <c r="P293" s="98">
        <f t="shared" si="16"/>
        <v>1974</v>
      </c>
      <c r="Q293" s="40"/>
      <c r="S293" s="38"/>
      <c r="T293" s="96">
        <f>SUM($P$155:P293)</f>
        <v>149357</v>
      </c>
      <c r="U293" s="96">
        <f t="shared" si="17"/>
        <v>130000</v>
      </c>
      <c r="V293" s="96">
        <f t="shared" si="20"/>
        <v>0</v>
      </c>
      <c r="W293" s="96"/>
      <c r="X293" s="96">
        <f ca="1">IF(V293=0,0,IF(C293&lt;'Interment Right Prices'!$L$25,0,OFFSET(P293,-'Interment Right Prices'!$L$25,0)))</f>
        <v>0</v>
      </c>
      <c r="Y293" s="96">
        <f>IF(V293=0,0,U293-SUM($X$155:X293))</f>
        <v>0</v>
      </c>
      <c r="Z293" s="99">
        <f ca="1">IF(V293=0,OFFSET(Z293,-'Interment Right Prices'!$L$25,0),IF(V293&gt;X293,V293,X293))</f>
        <v>1539</v>
      </c>
      <c r="AA293" s="99">
        <f t="shared" ca="1" si="18"/>
        <v>1744887.6923076923</v>
      </c>
      <c r="AB293" s="93"/>
      <c r="AC293" s="78"/>
    </row>
    <row r="294" spans="2:29" x14ac:dyDescent="0.25">
      <c r="B294" s="38"/>
      <c r="C294" s="53">
        <f t="shared" si="14"/>
        <v>140</v>
      </c>
      <c r="D294" s="53"/>
      <c r="E294" s="53"/>
      <c r="F294" s="41">
        <v>0</v>
      </c>
      <c r="G294" s="1"/>
      <c r="H294" s="104">
        <f t="shared" si="15"/>
        <v>3000000</v>
      </c>
      <c r="I294" s="1"/>
      <c r="J294" s="41">
        <v>0</v>
      </c>
      <c r="K294" s="1"/>
      <c r="L294" s="96">
        <f t="shared" si="19"/>
        <v>1994</v>
      </c>
      <c r="M294" s="53"/>
      <c r="N294" s="97"/>
      <c r="O294" s="1"/>
      <c r="P294" s="98">
        <f t="shared" si="16"/>
        <v>1994</v>
      </c>
      <c r="Q294" s="40"/>
      <c r="S294" s="38"/>
      <c r="T294" s="96">
        <f>SUM($P$155:P294)</f>
        <v>151351</v>
      </c>
      <c r="U294" s="96">
        <f t="shared" si="17"/>
        <v>130000</v>
      </c>
      <c r="V294" s="96">
        <f t="shared" si="20"/>
        <v>0</v>
      </c>
      <c r="W294" s="96"/>
      <c r="X294" s="96">
        <f ca="1">IF(V294=0,0,IF(C294&lt;'Interment Right Prices'!$L$25,0,OFFSET(P294,-'Interment Right Prices'!$L$25,0)))</f>
        <v>0</v>
      </c>
      <c r="Y294" s="96">
        <f>IF(V294=0,0,U294-SUM($X$155:X294))</f>
        <v>0</v>
      </c>
      <c r="Z294" s="99">
        <f ca="1">IF(V294=0,OFFSET(Z294,-'Interment Right Prices'!$L$25,0),IF(V294&gt;X294,V294,X294))</f>
        <v>1555</v>
      </c>
      <c r="AA294" s="99">
        <f t="shared" ca="1" si="18"/>
        <v>1744887.6923076923</v>
      </c>
      <c r="AB294" s="93"/>
      <c r="AC294" s="78"/>
    </row>
    <row r="295" spans="2:29" x14ac:dyDescent="0.25">
      <c r="B295" s="38"/>
      <c r="C295" s="53">
        <f t="shared" si="14"/>
        <v>141</v>
      </c>
      <c r="D295" s="53"/>
      <c r="E295" s="53"/>
      <c r="F295" s="41">
        <v>0</v>
      </c>
      <c r="G295" s="1"/>
      <c r="H295" s="104">
        <f t="shared" si="15"/>
        <v>3000000</v>
      </c>
      <c r="I295" s="1"/>
      <c r="J295" s="41">
        <v>0</v>
      </c>
      <c r="K295" s="1"/>
      <c r="L295" s="96">
        <f t="shared" si="19"/>
        <v>2014</v>
      </c>
      <c r="M295" s="53"/>
      <c r="N295" s="97"/>
      <c r="O295" s="1"/>
      <c r="P295" s="98">
        <f t="shared" si="16"/>
        <v>2014</v>
      </c>
      <c r="Q295" s="40"/>
      <c r="S295" s="38"/>
      <c r="T295" s="96">
        <f>SUM($P$155:P295)</f>
        <v>153365</v>
      </c>
      <c r="U295" s="96">
        <f t="shared" si="17"/>
        <v>130000</v>
      </c>
      <c r="V295" s="96">
        <f t="shared" si="20"/>
        <v>0</v>
      </c>
      <c r="W295" s="96"/>
      <c r="X295" s="96">
        <f ca="1">IF(V295=0,0,IF(C295&lt;'Interment Right Prices'!$L$25,0,OFFSET(P295,-'Interment Right Prices'!$L$25,0)))</f>
        <v>0</v>
      </c>
      <c r="Y295" s="96">
        <f>IF(V295=0,0,U295-SUM($X$155:X295))</f>
        <v>0</v>
      </c>
      <c r="Z295" s="99">
        <f ca="1">IF(V295=0,OFFSET(Z295,-'Interment Right Prices'!$L$25,0),IF(V295&gt;X295,V295,X295))</f>
        <v>1570</v>
      </c>
      <c r="AA295" s="99">
        <f t="shared" ca="1" si="18"/>
        <v>1744887.6923076923</v>
      </c>
      <c r="AB295" s="93"/>
      <c r="AC295" s="78"/>
    </row>
    <row r="296" spans="2:29" x14ac:dyDescent="0.25">
      <c r="B296" s="38"/>
      <c r="C296" s="53">
        <f t="shared" si="14"/>
        <v>142</v>
      </c>
      <c r="D296" s="53"/>
      <c r="E296" s="53"/>
      <c r="F296" s="41">
        <v>0</v>
      </c>
      <c r="G296" s="1"/>
      <c r="H296" s="104">
        <f t="shared" si="15"/>
        <v>3000000</v>
      </c>
      <c r="I296" s="1"/>
      <c r="J296" s="41">
        <v>0</v>
      </c>
      <c r="K296" s="1"/>
      <c r="L296" s="96">
        <f t="shared" si="19"/>
        <v>2034</v>
      </c>
      <c r="M296" s="53"/>
      <c r="N296" s="97"/>
      <c r="O296" s="1"/>
      <c r="P296" s="98">
        <f t="shared" si="16"/>
        <v>2034</v>
      </c>
      <c r="Q296" s="40"/>
      <c r="S296" s="38"/>
      <c r="T296" s="96">
        <f>SUM($P$155:P296)</f>
        <v>155399</v>
      </c>
      <c r="U296" s="96">
        <f t="shared" si="17"/>
        <v>130000</v>
      </c>
      <c r="V296" s="96">
        <f t="shared" si="20"/>
        <v>0</v>
      </c>
      <c r="W296" s="96"/>
      <c r="X296" s="96">
        <f ca="1">IF(V296=0,0,IF(C296&lt;'Interment Right Prices'!$L$25,0,OFFSET(P296,-'Interment Right Prices'!$L$25,0)))</f>
        <v>0</v>
      </c>
      <c r="Y296" s="96">
        <f>IF(V296=0,0,U296-SUM($X$155:X296))</f>
        <v>0</v>
      </c>
      <c r="Z296" s="99">
        <f ca="1">IF(V296=0,OFFSET(Z296,-'Interment Right Prices'!$L$25,0),IF(V296&gt;X296,V296,X296))</f>
        <v>1586</v>
      </c>
      <c r="AA296" s="99">
        <f t="shared" ca="1" si="18"/>
        <v>1744887.6923076923</v>
      </c>
      <c r="AB296" s="93"/>
      <c r="AC296" s="78"/>
    </row>
    <row r="297" spans="2:29" x14ac:dyDescent="0.25">
      <c r="B297" s="38"/>
      <c r="C297" s="53">
        <f t="shared" si="14"/>
        <v>143</v>
      </c>
      <c r="D297" s="53"/>
      <c r="E297" s="53"/>
      <c r="F297" s="41">
        <v>0</v>
      </c>
      <c r="G297" s="1"/>
      <c r="H297" s="104">
        <f t="shared" si="15"/>
        <v>3000000</v>
      </c>
      <c r="I297" s="1"/>
      <c r="J297" s="41">
        <v>0</v>
      </c>
      <c r="K297" s="1"/>
      <c r="L297" s="96">
        <f t="shared" si="19"/>
        <v>2054</v>
      </c>
      <c r="M297" s="53"/>
      <c r="N297" s="97"/>
      <c r="O297" s="1"/>
      <c r="P297" s="98">
        <f t="shared" si="16"/>
        <v>2054</v>
      </c>
      <c r="Q297" s="40"/>
      <c r="S297" s="38"/>
      <c r="T297" s="96">
        <f>SUM($P$155:P297)</f>
        <v>157453</v>
      </c>
      <c r="U297" s="96">
        <f t="shared" si="17"/>
        <v>130000</v>
      </c>
      <c r="V297" s="96">
        <f t="shared" si="20"/>
        <v>0</v>
      </c>
      <c r="W297" s="96"/>
      <c r="X297" s="96">
        <f ca="1">IF(V297=0,0,IF(C297&lt;'Interment Right Prices'!$L$25,0,OFFSET(P297,-'Interment Right Prices'!$L$25,0)))</f>
        <v>0</v>
      </c>
      <c r="Y297" s="96">
        <f>IF(V297=0,0,U297-SUM($X$155:X297))</f>
        <v>0</v>
      </c>
      <c r="Z297" s="99">
        <f ca="1">IF(V297=0,OFFSET(Z297,-'Interment Right Prices'!$L$25,0),IF(V297&gt;X297,V297,X297))</f>
        <v>1602</v>
      </c>
      <c r="AA297" s="99">
        <f t="shared" ca="1" si="18"/>
        <v>1744887.6923076923</v>
      </c>
      <c r="AB297" s="93"/>
      <c r="AC297" s="78"/>
    </row>
    <row r="298" spans="2:29" x14ac:dyDescent="0.25">
      <c r="B298" s="38"/>
      <c r="C298" s="53">
        <f t="shared" si="14"/>
        <v>144</v>
      </c>
      <c r="D298" s="53"/>
      <c r="E298" s="53"/>
      <c r="F298" s="41">
        <v>0</v>
      </c>
      <c r="G298" s="1"/>
      <c r="H298" s="104">
        <f t="shared" si="15"/>
        <v>3000000</v>
      </c>
      <c r="I298" s="1"/>
      <c r="J298" s="41">
        <v>0</v>
      </c>
      <c r="K298" s="1"/>
      <c r="L298" s="96">
        <f t="shared" si="19"/>
        <v>2075</v>
      </c>
      <c r="M298" s="53"/>
      <c r="N298" s="97"/>
      <c r="O298" s="1"/>
      <c r="P298" s="98">
        <f t="shared" si="16"/>
        <v>2075</v>
      </c>
      <c r="Q298" s="40"/>
      <c r="S298" s="38"/>
      <c r="T298" s="96">
        <f>SUM($P$155:P298)</f>
        <v>159528</v>
      </c>
      <c r="U298" s="96">
        <f t="shared" si="17"/>
        <v>130000</v>
      </c>
      <c r="V298" s="96">
        <f t="shared" si="20"/>
        <v>0</v>
      </c>
      <c r="W298" s="96"/>
      <c r="X298" s="96">
        <f ca="1">IF(V298=0,0,IF(C298&lt;'Interment Right Prices'!$L$25,0,OFFSET(P298,-'Interment Right Prices'!$L$25,0)))</f>
        <v>0</v>
      </c>
      <c r="Y298" s="96">
        <f>IF(V298=0,0,U298-SUM($X$155:X298))</f>
        <v>0</v>
      </c>
      <c r="Z298" s="99">
        <f ca="1">IF(V298=0,OFFSET(Z298,-'Interment Right Prices'!$L$25,0),IF(V298&gt;X298,V298,X298))</f>
        <v>1618</v>
      </c>
      <c r="AA298" s="99">
        <f t="shared" ca="1" si="18"/>
        <v>1744887.6923076923</v>
      </c>
      <c r="AB298" s="93"/>
      <c r="AC298" s="78"/>
    </row>
    <row r="299" spans="2:29" x14ac:dyDescent="0.25">
      <c r="B299" s="38"/>
      <c r="C299" s="53">
        <f t="shared" si="14"/>
        <v>145</v>
      </c>
      <c r="D299" s="53"/>
      <c r="E299" s="53"/>
      <c r="F299" s="41">
        <v>0</v>
      </c>
      <c r="G299" s="1"/>
      <c r="H299" s="104">
        <f t="shared" si="15"/>
        <v>3000000</v>
      </c>
      <c r="I299" s="1"/>
      <c r="J299" s="41">
        <v>0</v>
      </c>
      <c r="K299" s="1"/>
      <c r="L299" s="96">
        <f t="shared" si="19"/>
        <v>2095</v>
      </c>
      <c r="M299" s="53"/>
      <c r="N299" s="97"/>
      <c r="O299" s="1"/>
      <c r="P299" s="98">
        <f t="shared" si="16"/>
        <v>2095</v>
      </c>
      <c r="Q299" s="40"/>
      <c r="S299" s="38"/>
      <c r="T299" s="96">
        <f>SUM($P$155:P299)</f>
        <v>161623</v>
      </c>
      <c r="U299" s="96">
        <f t="shared" si="17"/>
        <v>130000</v>
      </c>
      <c r="V299" s="96">
        <f t="shared" si="20"/>
        <v>0</v>
      </c>
      <c r="W299" s="96"/>
      <c r="X299" s="96">
        <f ca="1">IF(V299=0,0,IF(C299&lt;'Interment Right Prices'!$L$25,0,OFFSET(P299,-'Interment Right Prices'!$L$25,0)))</f>
        <v>0</v>
      </c>
      <c r="Y299" s="96">
        <f>IF(V299=0,0,U299-SUM($X$155:X299))</f>
        <v>0</v>
      </c>
      <c r="Z299" s="99">
        <f ca="1">IF(V299=0,OFFSET(Z299,-'Interment Right Prices'!$L$25,0),IF(V299&gt;X299,V299,X299))</f>
        <v>1634</v>
      </c>
      <c r="AA299" s="99">
        <f t="shared" ca="1" si="18"/>
        <v>1744887.6923076923</v>
      </c>
      <c r="AB299" s="93"/>
      <c r="AC299" s="78"/>
    </row>
    <row r="300" spans="2:29" x14ac:dyDescent="0.25">
      <c r="B300" s="38"/>
      <c r="C300" s="53">
        <f t="shared" si="14"/>
        <v>146</v>
      </c>
      <c r="D300" s="53"/>
      <c r="E300" s="53"/>
      <c r="F300" s="41">
        <v>0</v>
      </c>
      <c r="G300" s="1"/>
      <c r="H300" s="104">
        <f t="shared" si="15"/>
        <v>3000000</v>
      </c>
      <c r="I300" s="1"/>
      <c r="J300" s="41">
        <v>0</v>
      </c>
      <c r="K300" s="1"/>
      <c r="L300" s="96">
        <f t="shared" si="19"/>
        <v>2116</v>
      </c>
      <c r="M300" s="53"/>
      <c r="N300" s="97"/>
      <c r="O300" s="1"/>
      <c r="P300" s="98">
        <f t="shared" si="16"/>
        <v>2116</v>
      </c>
      <c r="Q300" s="40"/>
      <c r="S300" s="38"/>
      <c r="T300" s="96">
        <f>SUM($P$155:P300)</f>
        <v>163739</v>
      </c>
      <c r="U300" s="96">
        <f t="shared" si="17"/>
        <v>130000</v>
      </c>
      <c r="V300" s="96">
        <f t="shared" si="20"/>
        <v>0</v>
      </c>
      <c r="W300" s="96"/>
      <c r="X300" s="96">
        <f ca="1">IF(V300=0,0,IF(C300&lt;'Interment Right Prices'!$L$25,0,OFFSET(P300,-'Interment Right Prices'!$L$25,0)))</f>
        <v>0</v>
      </c>
      <c r="Y300" s="96">
        <f>IF(V300=0,0,U300-SUM($X$155:X300))</f>
        <v>0</v>
      </c>
      <c r="Z300" s="99">
        <f ca="1">IF(V300=0,OFFSET(Z300,-'Interment Right Prices'!$L$25,0),IF(V300&gt;X300,V300,X300))</f>
        <v>1650</v>
      </c>
      <c r="AA300" s="99">
        <f t="shared" ca="1" si="18"/>
        <v>1744887.6923076923</v>
      </c>
      <c r="AB300" s="93"/>
      <c r="AC300" s="78"/>
    </row>
    <row r="301" spans="2:29" x14ac:dyDescent="0.25">
      <c r="B301" s="38"/>
      <c r="C301" s="53">
        <f t="shared" si="14"/>
        <v>147</v>
      </c>
      <c r="D301" s="53"/>
      <c r="E301" s="53"/>
      <c r="F301" s="41">
        <v>0</v>
      </c>
      <c r="G301" s="1"/>
      <c r="H301" s="104">
        <f t="shared" si="15"/>
        <v>3000000</v>
      </c>
      <c r="I301" s="1"/>
      <c r="J301" s="41">
        <v>0</v>
      </c>
      <c r="K301" s="1"/>
      <c r="L301" s="96">
        <f t="shared" si="19"/>
        <v>2137</v>
      </c>
      <c r="M301" s="53"/>
      <c r="N301" s="97"/>
      <c r="O301" s="1"/>
      <c r="P301" s="98">
        <f t="shared" si="16"/>
        <v>2137</v>
      </c>
      <c r="Q301" s="40"/>
      <c r="S301" s="38"/>
      <c r="T301" s="96">
        <f>SUM($P$155:P301)</f>
        <v>165876</v>
      </c>
      <c r="U301" s="96">
        <f t="shared" si="17"/>
        <v>130000</v>
      </c>
      <c r="V301" s="96">
        <f t="shared" si="20"/>
        <v>0</v>
      </c>
      <c r="W301" s="96"/>
      <c r="X301" s="96">
        <f ca="1">IF(V301=0,0,IF(C301&lt;'Interment Right Prices'!$L$25,0,OFFSET(P301,-'Interment Right Prices'!$L$25,0)))</f>
        <v>0</v>
      </c>
      <c r="Y301" s="96">
        <f>IF(V301=0,0,U301-SUM($X$155:X301))</f>
        <v>0</v>
      </c>
      <c r="Z301" s="99">
        <f ca="1">IF(V301=0,OFFSET(Z301,-'Interment Right Prices'!$L$25,0),IF(V301&gt;X301,V301,X301))</f>
        <v>1667</v>
      </c>
      <c r="AA301" s="99">
        <f t="shared" ca="1" si="18"/>
        <v>1744887.6923076923</v>
      </c>
      <c r="AB301" s="93"/>
      <c r="AC301" s="78"/>
    </row>
    <row r="302" spans="2:29" x14ac:dyDescent="0.25">
      <c r="B302" s="38"/>
      <c r="C302" s="53">
        <f t="shared" si="14"/>
        <v>148</v>
      </c>
      <c r="D302" s="53"/>
      <c r="E302" s="53"/>
      <c r="F302" s="41">
        <v>0</v>
      </c>
      <c r="G302" s="1"/>
      <c r="H302" s="104">
        <f t="shared" si="15"/>
        <v>3000000</v>
      </c>
      <c r="I302" s="1"/>
      <c r="J302" s="41">
        <v>0</v>
      </c>
      <c r="K302" s="1"/>
      <c r="L302" s="96">
        <f t="shared" si="19"/>
        <v>2159</v>
      </c>
      <c r="M302" s="53"/>
      <c r="N302" s="97"/>
      <c r="O302" s="1"/>
      <c r="P302" s="98">
        <f t="shared" si="16"/>
        <v>2159</v>
      </c>
      <c r="Q302" s="40"/>
      <c r="S302" s="38"/>
      <c r="T302" s="96">
        <f>SUM($P$155:P302)</f>
        <v>168035</v>
      </c>
      <c r="U302" s="96">
        <f t="shared" si="17"/>
        <v>130000</v>
      </c>
      <c r="V302" s="96">
        <f t="shared" si="20"/>
        <v>0</v>
      </c>
      <c r="W302" s="96"/>
      <c r="X302" s="96">
        <f ca="1">IF(V302=0,0,IF(C302&lt;'Interment Right Prices'!$L$25,0,OFFSET(P302,-'Interment Right Prices'!$L$25,0)))</f>
        <v>0</v>
      </c>
      <c r="Y302" s="96">
        <f>IF(V302=0,0,U302-SUM($X$155:X302))</f>
        <v>0</v>
      </c>
      <c r="Z302" s="99">
        <f ca="1">IF(V302=0,OFFSET(Z302,-'Interment Right Prices'!$L$25,0),IF(V302&gt;X302,V302,X302))</f>
        <v>1683</v>
      </c>
      <c r="AA302" s="99">
        <f t="shared" ca="1" si="18"/>
        <v>1744887.6923076923</v>
      </c>
      <c r="AB302" s="93"/>
      <c r="AC302" s="78"/>
    </row>
    <row r="303" spans="2:29" x14ac:dyDescent="0.25">
      <c r="B303" s="38"/>
      <c r="C303" s="53">
        <f t="shared" ref="C303:C366" si="21">C302+1</f>
        <v>149</v>
      </c>
      <c r="D303" s="53"/>
      <c r="E303" s="53"/>
      <c r="F303" s="41">
        <v>0</v>
      </c>
      <c r="G303" s="1"/>
      <c r="H303" s="104">
        <f t="shared" ref="H303:H366" si="22">H302</f>
        <v>3000000</v>
      </c>
      <c r="I303" s="1"/>
      <c r="J303" s="41">
        <v>0</v>
      </c>
      <c r="K303" s="1"/>
      <c r="L303" s="96">
        <f t="shared" si="19"/>
        <v>2180</v>
      </c>
      <c r="M303" s="53"/>
      <c r="N303" s="97"/>
      <c r="O303" s="1"/>
      <c r="P303" s="98">
        <f t="shared" si="16"/>
        <v>2180</v>
      </c>
      <c r="Q303" s="40"/>
      <c r="S303" s="38"/>
      <c r="T303" s="96">
        <f>SUM($P$155:P303)</f>
        <v>170215</v>
      </c>
      <c r="U303" s="96">
        <f t="shared" si="17"/>
        <v>130000</v>
      </c>
      <c r="V303" s="96">
        <f t="shared" si="20"/>
        <v>0</v>
      </c>
      <c r="W303" s="96"/>
      <c r="X303" s="96">
        <f ca="1">IF(V303=0,0,IF(C303&lt;'Interment Right Prices'!$L$25,0,OFFSET(P303,-'Interment Right Prices'!$L$25,0)))</f>
        <v>0</v>
      </c>
      <c r="Y303" s="96">
        <f>IF(V303=0,0,U303-SUM($X$155:X303))</f>
        <v>0</v>
      </c>
      <c r="Z303" s="99">
        <f ca="1">IF(V303=0,OFFSET(Z303,-'Interment Right Prices'!$L$25,0),IF(V303&gt;X303,V303,X303))</f>
        <v>1700</v>
      </c>
      <c r="AA303" s="99">
        <f t="shared" ca="1" si="18"/>
        <v>1744887.6923076923</v>
      </c>
      <c r="AB303" s="93"/>
      <c r="AC303" s="78"/>
    </row>
    <row r="304" spans="2:29" x14ac:dyDescent="0.25">
      <c r="B304" s="38"/>
      <c r="C304" s="53">
        <f t="shared" si="21"/>
        <v>150</v>
      </c>
      <c r="D304" s="53"/>
      <c r="E304" s="53"/>
      <c r="F304" s="41">
        <v>0</v>
      </c>
      <c r="G304" s="1"/>
      <c r="H304" s="104">
        <f t="shared" si="22"/>
        <v>3000000</v>
      </c>
      <c r="I304" s="1"/>
      <c r="J304" s="41">
        <v>0</v>
      </c>
      <c r="K304" s="1"/>
      <c r="L304" s="96">
        <f t="shared" si="19"/>
        <v>2202</v>
      </c>
      <c r="M304" s="53"/>
      <c r="N304" s="97"/>
      <c r="O304" s="1"/>
      <c r="P304" s="98">
        <f t="shared" si="16"/>
        <v>2202</v>
      </c>
      <c r="Q304" s="40"/>
      <c r="S304" s="38"/>
      <c r="T304" s="96">
        <f>SUM($P$155:P304)</f>
        <v>172417</v>
      </c>
      <c r="U304" s="96">
        <f t="shared" si="17"/>
        <v>130000</v>
      </c>
      <c r="V304" s="96">
        <f t="shared" si="20"/>
        <v>0</v>
      </c>
      <c r="W304" s="96"/>
      <c r="X304" s="96">
        <f ca="1">IF(V304=0,0,IF(C304&lt;'Interment Right Prices'!$L$25,0,OFFSET(P304,-'Interment Right Prices'!$L$25,0)))</f>
        <v>0</v>
      </c>
      <c r="Y304" s="96">
        <f>IF(V304=0,0,U304-SUM($X$155:X304))</f>
        <v>0</v>
      </c>
      <c r="Z304" s="99">
        <f ca="1">IF(V304=0,OFFSET(Z304,-'Interment Right Prices'!$L$25,0),IF(V304&gt;X304,V304,X304))</f>
        <v>1717</v>
      </c>
      <c r="AA304" s="99">
        <f t="shared" ca="1" si="18"/>
        <v>1744887.6923076923</v>
      </c>
      <c r="AB304" s="93"/>
      <c r="AC304" s="78"/>
    </row>
    <row r="305" spans="2:29" x14ac:dyDescent="0.25">
      <c r="B305" s="38"/>
      <c r="C305" s="53">
        <f t="shared" si="21"/>
        <v>151</v>
      </c>
      <c r="D305" s="53"/>
      <c r="E305" s="53"/>
      <c r="F305" s="41">
        <v>0</v>
      </c>
      <c r="G305" s="1"/>
      <c r="H305" s="104">
        <f t="shared" si="22"/>
        <v>3000000</v>
      </c>
      <c r="I305" s="1"/>
      <c r="J305" s="41">
        <v>0</v>
      </c>
      <c r="K305" s="1"/>
      <c r="L305" s="96">
        <f t="shared" si="19"/>
        <v>2224</v>
      </c>
      <c r="M305" s="53"/>
      <c r="N305" s="97"/>
      <c r="O305" s="1"/>
      <c r="P305" s="98">
        <f t="shared" si="16"/>
        <v>2224</v>
      </c>
      <c r="Q305" s="40"/>
      <c r="S305" s="38"/>
      <c r="T305" s="96">
        <f>SUM($P$155:P305)</f>
        <v>174641</v>
      </c>
      <c r="U305" s="96">
        <f t="shared" si="17"/>
        <v>130000</v>
      </c>
      <c r="V305" s="96">
        <f t="shared" si="20"/>
        <v>0</v>
      </c>
      <c r="W305" s="96"/>
      <c r="X305" s="96">
        <f ca="1">IF(V305=0,0,IF(C305&lt;'Interment Right Prices'!$L$25,0,OFFSET(P305,-'Interment Right Prices'!$L$25,0)))</f>
        <v>0</v>
      </c>
      <c r="Y305" s="96">
        <f>IF(V305=0,0,U305-SUM($X$155:X305))</f>
        <v>0</v>
      </c>
      <c r="Z305" s="99">
        <f ca="1">IF(V305=0,OFFSET(Z305,-'Interment Right Prices'!$L$25,0),IF(V305&gt;X305,V305,X305))</f>
        <v>1734</v>
      </c>
      <c r="AA305" s="99">
        <f t="shared" ca="1" si="18"/>
        <v>1744887.6923076923</v>
      </c>
      <c r="AB305" s="93"/>
      <c r="AC305" s="78"/>
    </row>
    <row r="306" spans="2:29" x14ac:dyDescent="0.25">
      <c r="B306" s="38"/>
      <c r="C306" s="53">
        <f t="shared" si="21"/>
        <v>152</v>
      </c>
      <c r="D306" s="53"/>
      <c r="E306" s="53"/>
      <c r="F306" s="41">
        <v>0</v>
      </c>
      <c r="G306" s="1"/>
      <c r="H306" s="104">
        <f t="shared" si="22"/>
        <v>3000000</v>
      </c>
      <c r="I306" s="1"/>
      <c r="J306" s="41">
        <v>0</v>
      </c>
      <c r="K306" s="1"/>
      <c r="L306" s="96">
        <f t="shared" si="19"/>
        <v>2246</v>
      </c>
      <c r="M306" s="53"/>
      <c r="N306" s="97"/>
      <c r="O306" s="1"/>
      <c r="P306" s="98">
        <f t="shared" si="16"/>
        <v>2246</v>
      </c>
      <c r="Q306" s="40"/>
      <c r="S306" s="38"/>
      <c r="T306" s="96">
        <f>SUM($P$155:P306)</f>
        <v>176887</v>
      </c>
      <c r="U306" s="96">
        <f t="shared" si="17"/>
        <v>130000</v>
      </c>
      <c r="V306" s="96">
        <f t="shared" si="20"/>
        <v>0</v>
      </c>
      <c r="W306" s="96"/>
      <c r="X306" s="96">
        <f ca="1">IF(V306=0,0,IF(C306&lt;'Interment Right Prices'!$L$25,0,OFFSET(P306,-'Interment Right Prices'!$L$25,0)))</f>
        <v>0</v>
      </c>
      <c r="Y306" s="96">
        <f>IF(V306=0,0,U306-SUM($X$155:X306))</f>
        <v>0</v>
      </c>
      <c r="Z306" s="99">
        <f ca="1">IF(V306=0,OFFSET(Z306,-'Interment Right Prices'!$L$25,0),IF(V306&gt;X306,V306,X306))</f>
        <v>1752</v>
      </c>
      <c r="AA306" s="99">
        <f t="shared" ca="1" si="18"/>
        <v>1744887.6923076923</v>
      </c>
      <c r="AB306" s="93"/>
      <c r="AC306" s="78"/>
    </row>
    <row r="307" spans="2:29" x14ac:dyDescent="0.25">
      <c r="B307" s="38"/>
      <c r="C307" s="53">
        <f t="shared" si="21"/>
        <v>153</v>
      </c>
      <c r="D307" s="53"/>
      <c r="E307" s="53"/>
      <c r="F307" s="41">
        <v>0</v>
      </c>
      <c r="G307" s="1"/>
      <c r="H307" s="104">
        <f t="shared" si="22"/>
        <v>3000000</v>
      </c>
      <c r="I307" s="1"/>
      <c r="J307" s="41">
        <v>0</v>
      </c>
      <c r="K307" s="1"/>
      <c r="L307" s="96">
        <f t="shared" si="19"/>
        <v>2269</v>
      </c>
      <c r="M307" s="53"/>
      <c r="N307" s="97"/>
      <c r="O307" s="1"/>
      <c r="P307" s="98">
        <f t="shared" si="16"/>
        <v>2269</v>
      </c>
      <c r="Q307" s="40"/>
      <c r="S307" s="38"/>
      <c r="T307" s="96">
        <f>SUM($P$155:P307)</f>
        <v>179156</v>
      </c>
      <c r="U307" s="96">
        <f t="shared" si="17"/>
        <v>130000</v>
      </c>
      <c r="V307" s="96">
        <f t="shared" si="20"/>
        <v>0</v>
      </c>
      <c r="W307" s="96"/>
      <c r="X307" s="96">
        <f ca="1">IF(V307=0,0,IF(C307&lt;'Interment Right Prices'!$L$25,0,OFFSET(P307,-'Interment Right Prices'!$L$25,0)))</f>
        <v>0</v>
      </c>
      <c r="Y307" s="96">
        <f>IF(V307=0,0,U307-SUM($X$155:X307))</f>
        <v>0</v>
      </c>
      <c r="Z307" s="99">
        <f ca="1">IF(V307=0,OFFSET(Z307,-'Interment Right Prices'!$L$25,0),IF(V307&gt;X307,V307,X307))</f>
        <v>1769</v>
      </c>
      <c r="AA307" s="99">
        <f t="shared" ca="1" si="18"/>
        <v>1744887.6923076923</v>
      </c>
      <c r="AB307" s="93"/>
      <c r="AC307" s="78"/>
    </row>
    <row r="308" spans="2:29" x14ac:dyDescent="0.25">
      <c r="B308" s="38"/>
      <c r="C308" s="53">
        <f t="shared" si="21"/>
        <v>154</v>
      </c>
      <c r="D308" s="53"/>
      <c r="E308" s="53"/>
      <c r="F308" s="41">
        <v>0</v>
      </c>
      <c r="G308" s="1"/>
      <c r="H308" s="104">
        <f t="shared" si="22"/>
        <v>3000000</v>
      </c>
      <c r="I308" s="1"/>
      <c r="J308" s="41">
        <v>0</v>
      </c>
      <c r="K308" s="1"/>
      <c r="L308" s="96">
        <f t="shared" si="19"/>
        <v>2292</v>
      </c>
      <c r="M308" s="53"/>
      <c r="N308" s="97"/>
      <c r="O308" s="1"/>
      <c r="P308" s="98">
        <f t="shared" si="16"/>
        <v>2292</v>
      </c>
      <c r="Q308" s="40"/>
      <c r="S308" s="38"/>
      <c r="T308" s="96">
        <f>SUM($P$155:P308)</f>
        <v>181448</v>
      </c>
      <c r="U308" s="96">
        <f t="shared" si="17"/>
        <v>130000</v>
      </c>
      <c r="V308" s="96">
        <f t="shared" si="20"/>
        <v>0</v>
      </c>
      <c r="W308" s="96"/>
      <c r="X308" s="96">
        <f ca="1">IF(V308=0,0,IF(C308&lt;'Interment Right Prices'!$L$25,0,OFFSET(P308,-'Interment Right Prices'!$L$25,0)))</f>
        <v>0</v>
      </c>
      <c r="Y308" s="96">
        <f>IF(V308=0,0,U308-SUM($X$155:X308))</f>
        <v>0</v>
      </c>
      <c r="Z308" s="99">
        <f ca="1">IF(V308=0,OFFSET(Z308,-'Interment Right Prices'!$L$25,0),IF(V308&gt;X308,V308,X308))</f>
        <v>1393</v>
      </c>
      <c r="AA308" s="99">
        <f t="shared" ca="1" si="18"/>
        <v>1744887.6923076923</v>
      </c>
      <c r="AB308" s="93"/>
      <c r="AC308" s="78"/>
    </row>
    <row r="309" spans="2:29" x14ac:dyDescent="0.25">
      <c r="B309" s="38"/>
      <c r="C309" s="53">
        <f t="shared" si="21"/>
        <v>155</v>
      </c>
      <c r="D309" s="53"/>
      <c r="E309" s="53"/>
      <c r="F309" s="41">
        <v>0</v>
      </c>
      <c r="G309" s="1"/>
      <c r="H309" s="104">
        <f t="shared" si="22"/>
        <v>3000000</v>
      </c>
      <c r="I309" s="1"/>
      <c r="J309" s="41">
        <v>0</v>
      </c>
      <c r="K309" s="1"/>
      <c r="L309" s="96">
        <f t="shared" si="19"/>
        <v>2315</v>
      </c>
      <c r="M309" s="53"/>
      <c r="N309" s="97"/>
      <c r="O309" s="1"/>
      <c r="P309" s="98">
        <f t="shared" si="16"/>
        <v>2315</v>
      </c>
      <c r="Q309" s="40"/>
      <c r="S309" s="38"/>
      <c r="T309" s="96">
        <f>SUM($P$155:P309)</f>
        <v>183763</v>
      </c>
      <c r="U309" s="96">
        <f t="shared" si="17"/>
        <v>130000</v>
      </c>
      <c r="V309" s="96">
        <f t="shared" si="20"/>
        <v>0</v>
      </c>
      <c r="W309" s="96"/>
      <c r="X309" s="96">
        <f ca="1">IF(V309=0,0,IF(C309&lt;'Interment Right Prices'!$L$25,0,OFFSET(P309,-'Interment Right Prices'!$L$25,0)))</f>
        <v>0</v>
      </c>
      <c r="Y309" s="96">
        <f>IF(V309=0,0,U309-SUM($X$155:X309))</f>
        <v>0</v>
      </c>
      <c r="Z309" s="99">
        <f ca="1">IF(V309=0,OFFSET(Z309,-'Interment Right Prices'!$L$25,0),IF(V309&gt;X309,V309,X309))</f>
        <v>1407</v>
      </c>
      <c r="AA309" s="99">
        <f t="shared" ca="1" si="18"/>
        <v>1744887.6923076923</v>
      </c>
      <c r="AB309" s="93"/>
      <c r="AC309" s="78"/>
    </row>
    <row r="310" spans="2:29" x14ac:dyDescent="0.25">
      <c r="B310" s="38"/>
      <c r="C310" s="53">
        <f t="shared" si="21"/>
        <v>156</v>
      </c>
      <c r="D310" s="53"/>
      <c r="E310" s="53"/>
      <c r="F310" s="41">
        <v>0</v>
      </c>
      <c r="G310" s="1"/>
      <c r="H310" s="104">
        <f t="shared" si="22"/>
        <v>3000000</v>
      </c>
      <c r="I310" s="1"/>
      <c r="J310" s="41">
        <v>0</v>
      </c>
      <c r="K310" s="1"/>
      <c r="L310" s="96">
        <f t="shared" si="19"/>
        <v>2338</v>
      </c>
      <c r="M310" s="53"/>
      <c r="N310" s="97"/>
      <c r="O310" s="1"/>
      <c r="P310" s="98">
        <f t="shared" si="16"/>
        <v>2338</v>
      </c>
      <c r="Q310" s="40"/>
      <c r="S310" s="38"/>
      <c r="T310" s="96">
        <f>SUM($P$155:P310)</f>
        <v>186101</v>
      </c>
      <c r="U310" s="96">
        <f t="shared" si="17"/>
        <v>130000</v>
      </c>
      <c r="V310" s="96">
        <f t="shared" si="20"/>
        <v>0</v>
      </c>
      <c r="W310" s="96"/>
      <c r="X310" s="96">
        <f ca="1">IF(V310=0,0,IF(C310&lt;'Interment Right Prices'!$L$25,0,OFFSET(P310,-'Interment Right Prices'!$L$25,0)))</f>
        <v>0</v>
      </c>
      <c r="Y310" s="96">
        <f>IF(V310=0,0,U310-SUM($X$155:X310))</f>
        <v>0</v>
      </c>
      <c r="Z310" s="99">
        <f ca="1">IF(V310=0,OFFSET(Z310,-'Interment Right Prices'!$L$25,0),IF(V310&gt;X310,V310,X310))</f>
        <v>1421</v>
      </c>
      <c r="AA310" s="99">
        <f t="shared" ca="1" si="18"/>
        <v>1744887.6923076923</v>
      </c>
      <c r="AB310" s="93"/>
      <c r="AC310" s="78"/>
    </row>
    <row r="311" spans="2:29" x14ac:dyDescent="0.25">
      <c r="B311" s="38"/>
      <c r="C311" s="53">
        <f t="shared" si="21"/>
        <v>157</v>
      </c>
      <c r="D311" s="53"/>
      <c r="E311" s="53"/>
      <c r="F311" s="41">
        <v>0</v>
      </c>
      <c r="G311" s="1"/>
      <c r="H311" s="104">
        <f t="shared" si="22"/>
        <v>3000000</v>
      </c>
      <c r="I311" s="1"/>
      <c r="J311" s="41">
        <v>0</v>
      </c>
      <c r="K311" s="1"/>
      <c r="L311" s="96">
        <f t="shared" si="19"/>
        <v>2361</v>
      </c>
      <c r="M311" s="53"/>
      <c r="N311" s="97"/>
      <c r="O311" s="1"/>
      <c r="P311" s="98">
        <f t="shared" si="16"/>
        <v>2361</v>
      </c>
      <c r="Q311" s="40"/>
      <c r="S311" s="38"/>
      <c r="T311" s="96">
        <f>SUM($P$155:P311)</f>
        <v>188462</v>
      </c>
      <c r="U311" s="96">
        <f t="shared" si="17"/>
        <v>130000</v>
      </c>
      <c r="V311" s="96">
        <f t="shared" si="20"/>
        <v>0</v>
      </c>
      <c r="W311" s="96"/>
      <c r="X311" s="96">
        <f ca="1">IF(V311=0,0,IF(C311&lt;'Interment Right Prices'!$L$25,0,OFFSET(P311,-'Interment Right Prices'!$L$25,0)))</f>
        <v>0</v>
      </c>
      <c r="Y311" s="96">
        <f>IF(V311=0,0,U311-SUM($X$155:X311))</f>
        <v>0</v>
      </c>
      <c r="Z311" s="99">
        <f ca="1">IF(V311=0,OFFSET(Z311,-'Interment Right Prices'!$L$25,0),IF(V311&gt;X311,V311,X311))</f>
        <v>1436</v>
      </c>
      <c r="AA311" s="99">
        <f t="shared" ca="1" si="18"/>
        <v>1744887.6923076923</v>
      </c>
      <c r="AB311" s="93"/>
      <c r="AC311" s="78"/>
    </row>
    <row r="312" spans="2:29" x14ac:dyDescent="0.25">
      <c r="B312" s="38"/>
      <c r="C312" s="53">
        <f t="shared" si="21"/>
        <v>158</v>
      </c>
      <c r="D312" s="53"/>
      <c r="E312" s="53"/>
      <c r="F312" s="41">
        <v>0</v>
      </c>
      <c r="G312" s="1"/>
      <c r="H312" s="104">
        <f t="shared" si="22"/>
        <v>3000000</v>
      </c>
      <c r="I312" s="1"/>
      <c r="J312" s="41">
        <v>0</v>
      </c>
      <c r="K312" s="1"/>
      <c r="L312" s="96">
        <f t="shared" si="19"/>
        <v>2385</v>
      </c>
      <c r="M312" s="53"/>
      <c r="N312" s="97"/>
      <c r="O312" s="1"/>
      <c r="P312" s="98">
        <f t="shared" si="16"/>
        <v>2385</v>
      </c>
      <c r="Q312" s="40"/>
      <c r="S312" s="38"/>
      <c r="T312" s="96">
        <f>SUM($P$155:P312)</f>
        <v>190847</v>
      </c>
      <c r="U312" s="96">
        <f t="shared" si="17"/>
        <v>130000</v>
      </c>
      <c r="V312" s="96">
        <f t="shared" si="20"/>
        <v>0</v>
      </c>
      <c r="W312" s="96"/>
      <c r="X312" s="96">
        <f ca="1">IF(V312=0,0,IF(C312&lt;'Interment Right Prices'!$L$25,0,OFFSET(P312,-'Interment Right Prices'!$L$25,0)))</f>
        <v>0</v>
      </c>
      <c r="Y312" s="96">
        <f>IF(V312=0,0,U312-SUM($X$155:X312))</f>
        <v>0</v>
      </c>
      <c r="Z312" s="99">
        <f ca="1">IF(V312=0,OFFSET(Z312,-'Interment Right Prices'!$L$25,0),IF(V312&gt;X312,V312,X312))</f>
        <v>1450</v>
      </c>
      <c r="AA312" s="99">
        <f t="shared" ca="1" si="18"/>
        <v>1744887.6923076923</v>
      </c>
      <c r="AB312" s="93"/>
      <c r="AC312" s="78"/>
    </row>
    <row r="313" spans="2:29" x14ac:dyDescent="0.25">
      <c r="B313" s="38"/>
      <c r="C313" s="53">
        <f t="shared" si="21"/>
        <v>159</v>
      </c>
      <c r="D313" s="53"/>
      <c r="E313" s="53"/>
      <c r="F313" s="41">
        <v>0</v>
      </c>
      <c r="G313" s="1"/>
      <c r="H313" s="104">
        <f t="shared" si="22"/>
        <v>3000000</v>
      </c>
      <c r="I313" s="1"/>
      <c r="J313" s="41">
        <v>0</v>
      </c>
      <c r="K313" s="1"/>
      <c r="L313" s="96">
        <f t="shared" si="19"/>
        <v>2409</v>
      </c>
      <c r="M313" s="53"/>
      <c r="N313" s="97"/>
      <c r="O313" s="1"/>
      <c r="P313" s="98">
        <f t="shared" si="16"/>
        <v>2409</v>
      </c>
      <c r="Q313" s="40"/>
      <c r="S313" s="38"/>
      <c r="T313" s="96">
        <f>SUM($P$155:P313)</f>
        <v>193256</v>
      </c>
      <c r="U313" s="96">
        <f t="shared" si="17"/>
        <v>130000</v>
      </c>
      <c r="V313" s="96">
        <f t="shared" si="20"/>
        <v>0</v>
      </c>
      <c r="W313" s="96"/>
      <c r="X313" s="96">
        <f ca="1">IF(V313=0,0,IF(C313&lt;'Interment Right Prices'!$L$25,0,OFFSET(P313,-'Interment Right Prices'!$L$25,0)))</f>
        <v>0</v>
      </c>
      <c r="Y313" s="96">
        <f>IF(V313=0,0,U313-SUM($X$155:X313))</f>
        <v>0</v>
      </c>
      <c r="Z313" s="99">
        <f ca="1">IF(V313=0,OFFSET(Z313,-'Interment Right Prices'!$L$25,0),IF(V313&gt;X313,V313,X313))</f>
        <v>1464</v>
      </c>
      <c r="AA313" s="99">
        <f t="shared" ca="1" si="18"/>
        <v>1744887.6923076923</v>
      </c>
      <c r="AB313" s="93"/>
      <c r="AC313" s="78"/>
    </row>
    <row r="314" spans="2:29" x14ac:dyDescent="0.25">
      <c r="B314" s="38"/>
      <c r="C314" s="53">
        <f t="shared" si="21"/>
        <v>160</v>
      </c>
      <c r="D314" s="53"/>
      <c r="E314" s="53"/>
      <c r="F314" s="41">
        <v>0</v>
      </c>
      <c r="G314" s="1"/>
      <c r="H314" s="104">
        <f t="shared" si="22"/>
        <v>3000000</v>
      </c>
      <c r="I314" s="1"/>
      <c r="J314" s="41">
        <v>0</v>
      </c>
      <c r="K314" s="1"/>
      <c r="L314" s="96">
        <f t="shared" si="19"/>
        <v>2433</v>
      </c>
      <c r="M314" s="53"/>
      <c r="N314" s="97"/>
      <c r="O314" s="1"/>
      <c r="P314" s="98">
        <f t="shared" si="16"/>
        <v>2433</v>
      </c>
      <c r="Q314" s="40"/>
      <c r="S314" s="38"/>
      <c r="T314" s="96">
        <f>SUM($P$155:P314)</f>
        <v>195689</v>
      </c>
      <c r="U314" s="96">
        <f t="shared" si="17"/>
        <v>130000</v>
      </c>
      <c r="V314" s="96">
        <f t="shared" si="20"/>
        <v>0</v>
      </c>
      <c r="W314" s="96"/>
      <c r="X314" s="96">
        <f ca="1">IF(V314=0,0,IF(C314&lt;'Interment Right Prices'!$L$25,0,OFFSET(P314,-'Interment Right Prices'!$L$25,0)))</f>
        <v>0</v>
      </c>
      <c r="Y314" s="96">
        <f>IF(V314=0,0,U314-SUM($X$155:X314))</f>
        <v>0</v>
      </c>
      <c r="Z314" s="99">
        <f ca="1">IF(V314=0,OFFSET(Z314,-'Interment Right Prices'!$L$25,0),IF(V314&gt;X314,V314,X314))</f>
        <v>1479</v>
      </c>
      <c r="AA314" s="99">
        <f t="shared" ca="1" si="18"/>
        <v>1744887.6923076923</v>
      </c>
      <c r="AB314" s="93"/>
      <c r="AC314" s="78"/>
    </row>
    <row r="315" spans="2:29" x14ac:dyDescent="0.25">
      <c r="B315" s="38"/>
      <c r="C315" s="53">
        <f t="shared" si="21"/>
        <v>161</v>
      </c>
      <c r="D315" s="53"/>
      <c r="E315" s="53"/>
      <c r="F315" s="41">
        <v>0</v>
      </c>
      <c r="G315" s="1"/>
      <c r="H315" s="104">
        <f t="shared" si="22"/>
        <v>3000000</v>
      </c>
      <c r="I315" s="1"/>
      <c r="J315" s="41">
        <v>0</v>
      </c>
      <c r="K315" s="1"/>
      <c r="L315" s="96">
        <f t="shared" si="19"/>
        <v>2457</v>
      </c>
      <c r="M315" s="53"/>
      <c r="N315" s="97"/>
      <c r="O315" s="1"/>
      <c r="P315" s="98">
        <f t="shared" si="16"/>
        <v>2457</v>
      </c>
      <c r="Q315" s="40"/>
      <c r="S315" s="38"/>
      <c r="T315" s="96">
        <f>SUM($P$155:P315)</f>
        <v>198146</v>
      </c>
      <c r="U315" s="96">
        <f t="shared" si="17"/>
        <v>130000</v>
      </c>
      <c r="V315" s="96">
        <f t="shared" si="20"/>
        <v>0</v>
      </c>
      <c r="W315" s="96"/>
      <c r="X315" s="96">
        <f ca="1">IF(V315=0,0,IF(C315&lt;'Interment Right Prices'!$L$25,0,OFFSET(P315,-'Interment Right Prices'!$L$25,0)))</f>
        <v>0</v>
      </c>
      <c r="Y315" s="96">
        <f>IF(V315=0,0,U315-SUM($X$155:X315))</f>
        <v>0</v>
      </c>
      <c r="Z315" s="99">
        <f ca="1">IF(V315=0,OFFSET(Z315,-'Interment Right Prices'!$L$25,0),IF(V315&gt;X315,V315,X315))</f>
        <v>1494</v>
      </c>
      <c r="AA315" s="99">
        <f t="shared" ca="1" si="18"/>
        <v>1744887.6923076923</v>
      </c>
      <c r="AB315" s="93"/>
      <c r="AC315" s="78"/>
    </row>
    <row r="316" spans="2:29" x14ac:dyDescent="0.25">
      <c r="B316" s="38"/>
      <c r="C316" s="53">
        <f t="shared" si="21"/>
        <v>162</v>
      </c>
      <c r="D316" s="53"/>
      <c r="E316" s="53"/>
      <c r="F316" s="41">
        <v>0</v>
      </c>
      <c r="G316" s="1"/>
      <c r="H316" s="104">
        <f t="shared" si="22"/>
        <v>3000000</v>
      </c>
      <c r="I316" s="1"/>
      <c r="J316" s="41">
        <v>0</v>
      </c>
      <c r="K316" s="1"/>
      <c r="L316" s="96">
        <f t="shared" si="19"/>
        <v>2481</v>
      </c>
      <c r="M316" s="53"/>
      <c r="N316" s="97"/>
      <c r="O316" s="1"/>
      <c r="P316" s="98">
        <f t="shared" si="16"/>
        <v>2481</v>
      </c>
      <c r="Q316" s="40"/>
      <c r="S316" s="38"/>
      <c r="T316" s="96">
        <f>SUM($P$155:P316)</f>
        <v>200627</v>
      </c>
      <c r="U316" s="96">
        <f t="shared" si="17"/>
        <v>130000</v>
      </c>
      <c r="V316" s="96">
        <f t="shared" si="20"/>
        <v>0</v>
      </c>
      <c r="W316" s="96"/>
      <c r="X316" s="96">
        <f ca="1">IF(V316=0,0,IF(C316&lt;'Interment Right Prices'!$L$25,0,OFFSET(P316,-'Interment Right Prices'!$L$25,0)))</f>
        <v>0</v>
      </c>
      <c r="Y316" s="96">
        <f>IF(V316=0,0,U316-SUM($X$155:X316))</f>
        <v>0</v>
      </c>
      <c r="Z316" s="99">
        <f ca="1">IF(V316=0,OFFSET(Z316,-'Interment Right Prices'!$L$25,0),IF(V316&gt;X316,V316,X316))</f>
        <v>1509</v>
      </c>
      <c r="AA316" s="99">
        <f t="shared" ca="1" si="18"/>
        <v>1744887.6923076923</v>
      </c>
      <c r="AB316" s="93"/>
      <c r="AC316" s="78"/>
    </row>
    <row r="317" spans="2:29" x14ac:dyDescent="0.25">
      <c r="B317" s="38"/>
      <c r="C317" s="53">
        <f t="shared" si="21"/>
        <v>163</v>
      </c>
      <c r="D317" s="53"/>
      <c r="E317" s="53"/>
      <c r="F317" s="41">
        <v>0</v>
      </c>
      <c r="G317" s="1"/>
      <c r="H317" s="104">
        <f t="shared" si="22"/>
        <v>3000000</v>
      </c>
      <c r="I317" s="1"/>
      <c r="J317" s="41">
        <v>0</v>
      </c>
      <c r="K317" s="1"/>
      <c r="L317" s="96">
        <f t="shared" si="19"/>
        <v>2506</v>
      </c>
      <c r="M317" s="53"/>
      <c r="N317" s="97"/>
      <c r="O317" s="1"/>
      <c r="P317" s="98">
        <f t="shared" si="16"/>
        <v>2506</v>
      </c>
      <c r="Q317" s="40"/>
      <c r="S317" s="38"/>
      <c r="T317" s="96">
        <f>SUM($P$155:P317)</f>
        <v>203133</v>
      </c>
      <c r="U317" s="96">
        <f t="shared" si="17"/>
        <v>130000</v>
      </c>
      <c r="V317" s="96">
        <f t="shared" si="20"/>
        <v>0</v>
      </c>
      <c r="W317" s="96"/>
      <c r="X317" s="96">
        <f ca="1">IF(V317=0,0,IF(C317&lt;'Interment Right Prices'!$L$25,0,OFFSET(P317,-'Interment Right Prices'!$L$25,0)))</f>
        <v>0</v>
      </c>
      <c r="Y317" s="96">
        <f>IF(V317=0,0,U317-SUM($X$155:X317))</f>
        <v>0</v>
      </c>
      <c r="Z317" s="99">
        <f ca="1">IF(V317=0,OFFSET(Z317,-'Interment Right Prices'!$L$25,0),IF(V317&gt;X317,V317,X317))</f>
        <v>1524</v>
      </c>
      <c r="AA317" s="99">
        <f t="shared" ca="1" si="18"/>
        <v>1744887.6923076923</v>
      </c>
      <c r="AB317" s="93"/>
      <c r="AC317" s="78"/>
    </row>
    <row r="318" spans="2:29" x14ac:dyDescent="0.25">
      <c r="B318" s="38"/>
      <c r="C318" s="53">
        <f t="shared" si="21"/>
        <v>164</v>
      </c>
      <c r="D318" s="53"/>
      <c r="E318" s="53"/>
      <c r="F318" s="41">
        <v>0</v>
      </c>
      <c r="G318" s="1"/>
      <c r="H318" s="104">
        <f t="shared" si="22"/>
        <v>3000000</v>
      </c>
      <c r="I318" s="1"/>
      <c r="J318" s="41">
        <v>0</v>
      </c>
      <c r="K318" s="1"/>
      <c r="L318" s="96">
        <f t="shared" si="19"/>
        <v>2531</v>
      </c>
      <c r="M318" s="53"/>
      <c r="N318" s="97"/>
      <c r="O318" s="1"/>
      <c r="P318" s="98">
        <f t="shared" si="16"/>
        <v>2531</v>
      </c>
      <c r="Q318" s="40"/>
      <c r="S318" s="38"/>
      <c r="T318" s="96">
        <f>SUM($P$155:P318)</f>
        <v>205664</v>
      </c>
      <c r="U318" s="96">
        <f t="shared" si="17"/>
        <v>130000</v>
      </c>
      <c r="V318" s="96">
        <f t="shared" si="20"/>
        <v>0</v>
      </c>
      <c r="W318" s="96"/>
      <c r="X318" s="96">
        <f ca="1">IF(V318=0,0,IF(C318&lt;'Interment Right Prices'!$L$25,0,OFFSET(P318,-'Interment Right Prices'!$L$25,0)))</f>
        <v>0</v>
      </c>
      <c r="Y318" s="96">
        <f>IF(V318=0,0,U318-SUM($X$155:X318))</f>
        <v>0</v>
      </c>
      <c r="Z318" s="99">
        <f ca="1">IF(V318=0,OFFSET(Z318,-'Interment Right Prices'!$L$25,0),IF(V318&gt;X318,V318,X318))</f>
        <v>1539</v>
      </c>
      <c r="AA318" s="99">
        <f t="shared" ca="1" si="18"/>
        <v>1744887.6923076923</v>
      </c>
      <c r="AB318" s="93"/>
      <c r="AC318" s="78"/>
    </row>
    <row r="319" spans="2:29" x14ac:dyDescent="0.25">
      <c r="B319" s="38"/>
      <c r="C319" s="53">
        <f t="shared" si="21"/>
        <v>165</v>
      </c>
      <c r="D319" s="53"/>
      <c r="E319" s="53"/>
      <c r="F319" s="41">
        <v>0</v>
      </c>
      <c r="G319" s="1"/>
      <c r="H319" s="104">
        <f t="shared" si="22"/>
        <v>3000000</v>
      </c>
      <c r="I319" s="1"/>
      <c r="J319" s="41">
        <v>0</v>
      </c>
      <c r="K319" s="1"/>
      <c r="L319" s="96">
        <f t="shared" si="19"/>
        <v>2557</v>
      </c>
      <c r="M319" s="53"/>
      <c r="N319" s="97"/>
      <c r="O319" s="1"/>
      <c r="P319" s="98">
        <f t="shared" si="16"/>
        <v>2557</v>
      </c>
      <c r="Q319" s="40"/>
      <c r="S319" s="38"/>
      <c r="T319" s="96">
        <f>SUM($P$155:P319)</f>
        <v>208221</v>
      </c>
      <c r="U319" s="96">
        <f t="shared" si="17"/>
        <v>130000</v>
      </c>
      <c r="V319" s="96">
        <f t="shared" si="20"/>
        <v>0</v>
      </c>
      <c r="W319" s="96"/>
      <c r="X319" s="96">
        <f ca="1">IF(V319=0,0,IF(C319&lt;'Interment Right Prices'!$L$25,0,OFFSET(P319,-'Interment Right Prices'!$L$25,0)))</f>
        <v>0</v>
      </c>
      <c r="Y319" s="96">
        <f>IF(V319=0,0,U319-SUM($X$155:X319))</f>
        <v>0</v>
      </c>
      <c r="Z319" s="99">
        <f ca="1">IF(V319=0,OFFSET(Z319,-'Interment Right Prices'!$L$25,0),IF(V319&gt;X319,V319,X319))</f>
        <v>1555</v>
      </c>
      <c r="AA319" s="99">
        <f t="shared" ca="1" si="18"/>
        <v>1744887.6923076923</v>
      </c>
      <c r="AB319" s="93"/>
      <c r="AC319" s="78"/>
    </row>
    <row r="320" spans="2:29" x14ac:dyDescent="0.25">
      <c r="B320" s="38"/>
      <c r="C320" s="53">
        <f t="shared" si="21"/>
        <v>166</v>
      </c>
      <c r="D320" s="53"/>
      <c r="E320" s="53"/>
      <c r="F320" s="41">
        <v>0</v>
      </c>
      <c r="G320" s="1"/>
      <c r="H320" s="104">
        <f t="shared" si="22"/>
        <v>3000000</v>
      </c>
      <c r="I320" s="1"/>
      <c r="J320" s="41">
        <v>0</v>
      </c>
      <c r="K320" s="1"/>
      <c r="L320" s="96">
        <f t="shared" si="19"/>
        <v>2582</v>
      </c>
      <c r="M320" s="53"/>
      <c r="N320" s="97"/>
      <c r="O320" s="1"/>
      <c r="P320" s="98">
        <f t="shared" si="16"/>
        <v>2582</v>
      </c>
      <c r="Q320" s="40"/>
      <c r="S320" s="38"/>
      <c r="T320" s="96">
        <f>SUM($P$155:P320)</f>
        <v>210803</v>
      </c>
      <c r="U320" s="96">
        <f t="shared" si="17"/>
        <v>130000</v>
      </c>
      <c r="V320" s="96">
        <f t="shared" si="20"/>
        <v>0</v>
      </c>
      <c r="W320" s="96"/>
      <c r="X320" s="96">
        <f ca="1">IF(V320=0,0,IF(C320&lt;'Interment Right Prices'!$L$25,0,OFFSET(P320,-'Interment Right Prices'!$L$25,0)))</f>
        <v>0</v>
      </c>
      <c r="Y320" s="96">
        <f>IF(V320=0,0,U320-SUM($X$155:X320))</f>
        <v>0</v>
      </c>
      <c r="Z320" s="99">
        <f ca="1">IF(V320=0,OFFSET(Z320,-'Interment Right Prices'!$L$25,0),IF(V320&gt;X320,V320,X320))</f>
        <v>1570</v>
      </c>
      <c r="AA320" s="99">
        <f t="shared" ca="1" si="18"/>
        <v>1744887.6923076923</v>
      </c>
      <c r="AB320" s="93"/>
      <c r="AC320" s="78"/>
    </row>
    <row r="321" spans="2:29" x14ac:dyDescent="0.25">
      <c r="B321" s="38"/>
      <c r="C321" s="53">
        <f t="shared" si="21"/>
        <v>167</v>
      </c>
      <c r="D321" s="53"/>
      <c r="E321" s="53"/>
      <c r="F321" s="41">
        <v>0</v>
      </c>
      <c r="G321" s="1"/>
      <c r="H321" s="104">
        <f t="shared" si="22"/>
        <v>3000000</v>
      </c>
      <c r="I321" s="1"/>
      <c r="J321" s="41">
        <v>0</v>
      </c>
      <c r="K321" s="1"/>
      <c r="L321" s="96">
        <f t="shared" si="19"/>
        <v>2608</v>
      </c>
      <c r="M321" s="53"/>
      <c r="N321" s="97"/>
      <c r="O321" s="1"/>
      <c r="P321" s="98">
        <f t="shared" si="16"/>
        <v>2608</v>
      </c>
      <c r="Q321" s="40"/>
      <c r="S321" s="38"/>
      <c r="T321" s="96">
        <f>SUM($P$155:P321)</f>
        <v>213411</v>
      </c>
      <c r="U321" s="96">
        <f t="shared" si="17"/>
        <v>130000</v>
      </c>
      <c r="V321" s="96">
        <f t="shared" si="20"/>
        <v>0</v>
      </c>
      <c r="W321" s="96"/>
      <c r="X321" s="96">
        <f ca="1">IF(V321=0,0,IF(C321&lt;'Interment Right Prices'!$L$25,0,OFFSET(P321,-'Interment Right Prices'!$L$25,0)))</f>
        <v>0</v>
      </c>
      <c r="Y321" s="96">
        <f>IF(V321=0,0,U321-SUM($X$155:X321))</f>
        <v>0</v>
      </c>
      <c r="Z321" s="99">
        <f ca="1">IF(V321=0,OFFSET(Z321,-'Interment Right Prices'!$L$25,0),IF(V321&gt;X321,V321,X321))</f>
        <v>1586</v>
      </c>
      <c r="AA321" s="99">
        <f t="shared" ca="1" si="18"/>
        <v>1744887.6923076923</v>
      </c>
      <c r="AB321" s="93"/>
      <c r="AC321" s="78"/>
    </row>
    <row r="322" spans="2:29" x14ac:dyDescent="0.25">
      <c r="B322" s="38"/>
      <c r="C322" s="53">
        <f t="shared" si="21"/>
        <v>168</v>
      </c>
      <c r="D322" s="53"/>
      <c r="E322" s="53"/>
      <c r="F322" s="41">
        <v>0</v>
      </c>
      <c r="G322" s="1"/>
      <c r="H322" s="104">
        <f t="shared" si="22"/>
        <v>3000000</v>
      </c>
      <c r="I322" s="1"/>
      <c r="J322" s="41">
        <v>0</v>
      </c>
      <c r="K322" s="1"/>
      <c r="L322" s="96">
        <f t="shared" si="19"/>
        <v>2634</v>
      </c>
      <c r="M322" s="53"/>
      <c r="N322" s="97"/>
      <c r="O322" s="1"/>
      <c r="P322" s="98">
        <f t="shared" si="16"/>
        <v>2634</v>
      </c>
      <c r="Q322" s="40"/>
      <c r="S322" s="38"/>
      <c r="T322" s="96">
        <f>SUM($P$155:P322)</f>
        <v>216045</v>
      </c>
      <c r="U322" s="96">
        <f t="shared" si="17"/>
        <v>130000</v>
      </c>
      <c r="V322" s="96">
        <f t="shared" si="20"/>
        <v>0</v>
      </c>
      <c r="W322" s="96"/>
      <c r="X322" s="96">
        <f ca="1">IF(V322=0,0,IF(C322&lt;'Interment Right Prices'!$L$25,0,OFFSET(P322,-'Interment Right Prices'!$L$25,0)))</f>
        <v>0</v>
      </c>
      <c r="Y322" s="96">
        <f>IF(V322=0,0,U322-SUM($X$155:X322))</f>
        <v>0</v>
      </c>
      <c r="Z322" s="99">
        <f ca="1">IF(V322=0,OFFSET(Z322,-'Interment Right Prices'!$L$25,0),IF(V322&gt;X322,V322,X322))</f>
        <v>1602</v>
      </c>
      <c r="AA322" s="99">
        <f t="shared" ca="1" si="18"/>
        <v>1744887.6923076923</v>
      </c>
      <c r="AB322" s="93"/>
      <c r="AC322" s="78"/>
    </row>
    <row r="323" spans="2:29" x14ac:dyDescent="0.25">
      <c r="B323" s="38"/>
      <c r="C323" s="53">
        <f t="shared" si="21"/>
        <v>169</v>
      </c>
      <c r="D323" s="53"/>
      <c r="E323" s="53"/>
      <c r="F323" s="41">
        <v>0</v>
      </c>
      <c r="G323" s="1"/>
      <c r="H323" s="104">
        <f t="shared" si="22"/>
        <v>3000000</v>
      </c>
      <c r="I323" s="1"/>
      <c r="J323" s="41">
        <v>0</v>
      </c>
      <c r="K323" s="1"/>
      <c r="L323" s="96">
        <f t="shared" si="19"/>
        <v>2660</v>
      </c>
      <c r="M323" s="53"/>
      <c r="N323" s="97"/>
      <c r="O323" s="1"/>
      <c r="P323" s="98">
        <f t="shared" si="16"/>
        <v>2660</v>
      </c>
      <c r="Q323" s="40"/>
      <c r="S323" s="38"/>
      <c r="T323" s="96">
        <f>SUM($P$155:P323)</f>
        <v>218705</v>
      </c>
      <c r="U323" s="96">
        <f t="shared" si="17"/>
        <v>130000</v>
      </c>
      <c r="V323" s="96">
        <f t="shared" si="20"/>
        <v>0</v>
      </c>
      <c r="W323" s="96"/>
      <c r="X323" s="96">
        <f ca="1">IF(V323=0,0,IF(C323&lt;'Interment Right Prices'!$L$25,0,OFFSET(P323,-'Interment Right Prices'!$L$25,0)))</f>
        <v>0</v>
      </c>
      <c r="Y323" s="96">
        <f>IF(V323=0,0,U323-SUM($X$155:X323))</f>
        <v>0</v>
      </c>
      <c r="Z323" s="99">
        <f ca="1">IF(V323=0,OFFSET(Z323,-'Interment Right Prices'!$L$25,0),IF(V323&gt;X323,V323,X323))</f>
        <v>1618</v>
      </c>
      <c r="AA323" s="99">
        <f t="shared" ca="1" si="18"/>
        <v>1744887.6923076923</v>
      </c>
      <c r="AB323" s="93"/>
      <c r="AC323" s="78"/>
    </row>
    <row r="324" spans="2:29" x14ac:dyDescent="0.25">
      <c r="B324" s="38"/>
      <c r="C324" s="53">
        <f t="shared" si="21"/>
        <v>170</v>
      </c>
      <c r="D324" s="53"/>
      <c r="E324" s="53"/>
      <c r="F324" s="41">
        <v>0</v>
      </c>
      <c r="G324" s="1"/>
      <c r="H324" s="104">
        <f t="shared" si="22"/>
        <v>3000000</v>
      </c>
      <c r="I324" s="1"/>
      <c r="J324" s="41">
        <v>0</v>
      </c>
      <c r="K324" s="1"/>
      <c r="L324" s="96">
        <f t="shared" si="19"/>
        <v>2687</v>
      </c>
      <c r="M324" s="53"/>
      <c r="N324" s="97"/>
      <c r="O324" s="1"/>
      <c r="P324" s="98">
        <f t="shared" si="16"/>
        <v>2687</v>
      </c>
      <c r="Q324" s="40"/>
      <c r="S324" s="38"/>
      <c r="T324" s="96">
        <f>SUM($P$155:P324)</f>
        <v>221392</v>
      </c>
      <c r="U324" s="96">
        <f t="shared" si="17"/>
        <v>130000</v>
      </c>
      <c r="V324" s="96">
        <f t="shared" si="20"/>
        <v>0</v>
      </c>
      <c r="W324" s="96"/>
      <c r="X324" s="96">
        <f ca="1">IF(V324=0,0,IF(C324&lt;'Interment Right Prices'!$L$25,0,OFFSET(P324,-'Interment Right Prices'!$L$25,0)))</f>
        <v>0</v>
      </c>
      <c r="Y324" s="96">
        <f>IF(V324=0,0,U324-SUM($X$155:X324))</f>
        <v>0</v>
      </c>
      <c r="Z324" s="99">
        <f ca="1">IF(V324=0,OFFSET(Z324,-'Interment Right Prices'!$L$25,0),IF(V324&gt;X324,V324,X324))</f>
        <v>1634</v>
      </c>
      <c r="AA324" s="99">
        <f t="shared" ca="1" si="18"/>
        <v>1744887.6923076923</v>
      </c>
      <c r="AB324" s="93"/>
      <c r="AC324" s="78"/>
    </row>
    <row r="325" spans="2:29" x14ac:dyDescent="0.25">
      <c r="B325" s="38"/>
      <c r="C325" s="53">
        <f t="shared" si="21"/>
        <v>171</v>
      </c>
      <c r="D325" s="53"/>
      <c r="E325" s="53"/>
      <c r="F325" s="41">
        <v>0</v>
      </c>
      <c r="G325" s="1"/>
      <c r="H325" s="104">
        <f t="shared" si="22"/>
        <v>3000000</v>
      </c>
      <c r="I325" s="1"/>
      <c r="J325" s="41">
        <v>0</v>
      </c>
      <c r="K325" s="1"/>
      <c r="L325" s="96">
        <f t="shared" si="19"/>
        <v>2714</v>
      </c>
      <c r="M325" s="53"/>
      <c r="N325" s="97"/>
      <c r="O325" s="1"/>
      <c r="P325" s="98">
        <f t="shared" si="16"/>
        <v>2714</v>
      </c>
      <c r="Q325" s="40"/>
      <c r="S325" s="38"/>
      <c r="T325" s="96">
        <f>SUM($P$155:P325)</f>
        <v>224106</v>
      </c>
      <c r="U325" s="96">
        <f t="shared" si="17"/>
        <v>130000</v>
      </c>
      <c r="V325" s="96">
        <f t="shared" si="20"/>
        <v>0</v>
      </c>
      <c r="W325" s="96"/>
      <c r="X325" s="96">
        <f ca="1">IF(V325=0,0,IF(C325&lt;'Interment Right Prices'!$L$25,0,OFFSET(P325,-'Interment Right Prices'!$L$25,0)))</f>
        <v>0</v>
      </c>
      <c r="Y325" s="96">
        <f>IF(V325=0,0,U325-SUM($X$155:X325))</f>
        <v>0</v>
      </c>
      <c r="Z325" s="99">
        <f ca="1">IF(V325=0,OFFSET(Z325,-'Interment Right Prices'!$L$25,0),IF(V325&gt;X325,V325,X325))</f>
        <v>1650</v>
      </c>
      <c r="AA325" s="99">
        <f t="shared" ca="1" si="18"/>
        <v>1744887.6923076923</v>
      </c>
      <c r="AB325" s="93"/>
      <c r="AC325" s="78"/>
    </row>
    <row r="326" spans="2:29" x14ac:dyDescent="0.25">
      <c r="B326" s="38"/>
      <c r="C326" s="53">
        <f t="shared" si="21"/>
        <v>172</v>
      </c>
      <c r="D326" s="53"/>
      <c r="E326" s="53"/>
      <c r="F326" s="41">
        <v>0</v>
      </c>
      <c r="G326" s="1"/>
      <c r="H326" s="104">
        <f t="shared" si="22"/>
        <v>3000000</v>
      </c>
      <c r="I326" s="1"/>
      <c r="J326" s="41">
        <v>0</v>
      </c>
      <c r="K326" s="1"/>
      <c r="L326" s="96">
        <f t="shared" si="19"/>
        <v>2741</v>
      </c>
      <c r="M326" s="53"/>
      <c r="N326" s="97"/>
      <c r="O326" s="1"/>
      <c r="P326" s="98">
        <f t="shared" si="16"/>
        <v>2741</v>
      </c>
      <c r="Q326" s="40"/>
      <c r="S326" s="38"/>
      <c r="T326" s="96">
        <f>SUM($P$155:P326)</f>
        <v>226847</v>
      </c>
      <c r="U326" s="96">
        <f t="shared" si="17"/>
        <v>130000</v>
      </c>
      <c r="V326" s="96">
        <f t="shared" si="20"/>
        <v>0</v>
      </c>
      <c r="W326" s="96"/>
      <c r="X326" s="96">
        <f ca="1">IF(V326=0,0,IF(C326&lt;'Interment Right Prices'!$L$25,0,OFFSET(P326,-'Interment Right Prices'!$L$25,0)))</f>
        <v>0</v>
      </c>
      <c r="Y326" s="96">
        <f>IF(V326=0,0,U326-SUM($X$155:X326))</f>
        <v>0</v>
      </c>
      <c r="Z326" s="99">
        <f ca="1">IF(V326=0,OFFSET(Z326,-'Interment Right Prices'!$L$25,0),IF(V326&gt;X326,V326,X326))</f>
        <v>1667</v>
      </c>
      <c r="AA326" s="99">
        <f t="shared" ca="1" si="18"/>
        <v>1744887.6923076923</v>
      </c>
      <c r="AB326" s="93"/>
      <c r="AC326" s="78"/>
    </row>
    <row r="327" spans="2:29" x14ac:dyDescent="0.25">
      <c r="B327" s="38"/>
      <c r="C327" s="53">
        <f t="shared" si="21"/>
        <v>173</v>
      </c>
      <c r="D327" s="53"/>
      <c r="E327" s="53"/>
      <c r="F327" s="41">
        <v>0</v>
      </c>
      <c r="G327" s="1"/>
      <c r="H327" s="104">
        <f t="shared" si="22"/>
        <v>3000000</v>
      </c>
      <c r="I327" s="1"/>
      <c r="J327" s="41">
        <v>0</v>
      </c>
      <c r="K327" s="1"/>
      <c r="L327" s="96">
        <f t="shared" si="19"/>
        <v>2769</v>
      </c>
      <c r="M327" s="53"/>
      <c r="N327" s="97"/>
      <c r="O327" s="1"/>
      <c r="P327" s="98">
        <f t="shared" si="16"/>
        <v>2769</v>
      </c>
      <c r="Q327" s="40"/>
      <c r="S327" s="38"/>
      <c r="T327" s="96">
        <f>SUM($P$155:P327)</f>
        <v>229616</v>
      </c>
      <c r="U327" s="96">
        <f t="shared" si="17"/>
        <v>130000</v>
      </c>
      <c r="V327" s="96">
        <f t="shared" si="20"/>
        <v>0</v>
      </c>
      <c r="W327" s="96"/>
      <c r="X327" s="96">
        <f ca="1">IF(V327=0,0,IF(C327&lt;'Interment Right Prices'!$L$25,0,OFFSET(P327,-'Interment Right Prices'!$L$25,0)))</f>
        <v>0</v>
      </c>
      <c r="Y327" s="96">
        <f>IF(V327=0,0,U327-SUM($X$155:X327))</f>
        <v>0</v>
      </c>
      <c r="Z327" s="99">
        <f ca="1">IF(V327=0,OFFSET(Z327,-'Interment Right Prices'!$L$25,0),IF(V327&gt;X327,V327,X327))</f>
        <v>1683</v>
      </c>
      <c r="AA327" s="99">
        <f t="shared" ca="1" si="18"/>
        <v>1744887.6923076923</v>
      </c>
      <c r="AB327" s="93"/>
      <c r="AC327" s="78"/>
    </row>
    <row r="328" spans="2:29" x14ac:dyDescent="0.25">
      <c r="B328" s="38"/>
      <c r="C328" s="53">
        <f t="shared" si="21"/>
        <v>174</v>
      </c>
      <c r="D328" s="53"/>
      <c r="E328" s="53"/>
      <c r="F328" s="41">
        <v>0</v>
      </c>
      <c r="G328" s="1"/>
      <c r="H328" s="104">
        <f t="shared" si="22"/>
        <v>3000000</v>
      </c>
      <c r="I328" s="1"/>
      <c r="J328" s="41">
        <v>0</v>
      </c>
      <c r="K328" s="1"/>
      <c r="L328" s="96">
        <f t="shared" si="19"/>
        <v>2796</v>
      </c>
      <c r="M328" s="53"/>
      <c r="N328" s="97"/>
      <c r="O328" s="1"/>
      <c r="P328" s="98">
        <f t="shared" si="16"/>
        <v>2796</v>
      </c>
      <c r="Q328" s="40"/>
      <c r="S328" s="38"/>
      <c r="T328" s="96">
        <f>SUM($P$155:P328)</f>
        <v>232412</v>
      </c>
      <c r="U328" s="96">
        <f t="shared" si="17"/>
        <v>130000</v>
      </c>
      <c r="V328" s="96">
        <f t="shared" si="20"/>
        <v>0</v>
      </c>
      <c r="W328" s="96"/>
      <c r="X328" s="96">
        <f ca="1">IF(V328=0,0,IF(C328&lt;'Interment Right Prices'!$L$25,0,OFFSET(P328,-'Interment Right Prices'!$L$25,0)))</f>
        <v>0</v>
      </c>
      <c r="Y328" s="96">
        <f>IF(V328=0,0,U328-SUM($X$155:X328))</f>
        <v>0</v>
      </c>
      <c r="Z328" s="99">
        <f ca="1">IF(V328=0,OFFSET(Z328,-'Interment Right Prices'!$L$25,0),IF(V328&gt;X328,V328,X328))</f>
        <v>1700</v>
      </c>
      <c r="AA328" s="99">
        <f t="shared" ca="1" si="18"/>
        <v>1744887.6923076923</v>
      </c>
      <c r="AB328" s="93"/>
      <c r="AC328" s="78"/>
    </row>
    <row r="329" spans="2:29" x14ac:dyDescent="0.25">
      <c r="B329" s="38"/>
      <c r="C329" s="53">
        <f t="shared" si="21"/>
        <v>175</v>
      </c>
      <c r="D329" s="53"/>
      <c r="E329" s="53"/>
      <c r="F329" s="41">
        <v>0</v>
      </c>
      <c r="G329" s="1"/>
      <c r="H329" s="104">
        <f t="shared" si="22"/>
        <v>3000000</v>
      </c>
      <c r="I329" s="1"/>
      <c r="J329" s="41">
        <v>0</v>
      </c>
      <c r="K329" s="1"/>
      <c r="L329" s="96">
        <f t="shared" si="19"/>
        <v>2824</v>
      </c>
      <c r="M329" s="53"/>
      <c r="N329" s="97"/>
      <c r="O329" s="1"/>
      <c r="P329" s="98">
        <f t="shared" si="16"/>
        <v>2824</v>
      </c>
      <c r="Q329" s="40"/>
      <c r="S329" s="38"/>
      <c r="T329" s="96">
        <f>SUM($P$155:P329)</f>
        <v>235236</v>
      </c>
      <c r="U329" s="96">
        <f t="shared" si="17"/>
        <v>130000</v>
      </c>
      <c r="V329" s="96">
        <f t="shared" si="20"/>
        <v>0</v>
      </c>
      <c r="W329" s="96"/>
      <c r="X329" s="96">
        <f ca="1">IF(V329=0,0,IF(C329&lt;'Interment Right Prices'!$L$25,0,OFFSET(P329,-'Interment Right Prices'!$L$25,0)))</f>
        <v>0</v>
      </c>
      <c r="Y329" s="96">
        <f>IF(V329=0,0,U329-SUM($X$155:X329))</f>
        <v>0</v>
      </c>
      <c r="Z329" s="99">
        <f ca="1">IF(V329=0,OFFSET(Z329,-'Interment Right Prices'!$L$25,0),IF(V329&gt;X329,V329,X329))</f>
        <v>1717</v>
      </c>
      <c r="AA329" s="99">
        <f t="shared" ca="1" si="18"/>
        <v>1744887.6923076923</v>
      </c>
      <c r="AB329" s="93"/>
      <c r="AC329" s="78"/>
    </row>
    <row r="330" spans="2:29" x14ac:dyDescent="0.25">
      <c r="B330" s="38"/>
      <c r="C330" s="53">
        <f t="shared" si="21"/>
        <v>176</v>
      </c>
      <c r="D330" s="53"/>
      <c r="E330" s="53"/>
      <c r="F330" s="41">
        <v>0</v>
      </c>
      <c r="G330" s="1"/>
      <c r="H330" s="104">
        <f t="shared" si="22"/>
        <v>3000000</v>
      </c>
      <c r="I330" s="1"/>
      <c r="J330" s="41">
        <v>0</v>
      </c>
      <c r="K330" s="1"/>
      <c r="L330" s="96">
        <f t="shared" si="19"/>
        <v>2852</v>
      </c>
      <c r="M330" s="53"/>
      <c r="N330" s="97"/>
      <c r="O330" s="1"/>
      <c r="P330" s="98">
        <f t="shared" si="16"/>
        <v>2852</v>
      </c>
      <c r="Q330" s="40"/>
      <c r="S330" s="38"/>
      <c r="T330" s="96">
        <f>SUM($P$155:P330)</f>
        <v>238088</v>
      </c>
      <c r="U330" s="96">
        <f t="shared" si="17"/>
        <v>130000</v>
      </c>
      <c r="V330" s="96">
        <f t="shared" si="20"/>
        <v>0</v>
      </c>
      <c r="W330" s="96"/>
      <c r="X330" s="96">
        <f ca="1">IF(V330=0,0,IF(C330&lt;'Interment Right Prices'!$L$25,0,OFFSET(P330,-'Interment Right Prices'!$L$25,0)))</f>
        <v>0</v>
      </c>
      <c r="Y330" s="96">
        <f>IF(V330=0,0,U330-SUM($X$155:X330))</f>
        <v>0</v>
      </c>
      <c r="Z330" s="99">
        <f ca="1">IF(V330=0,OFFSET(Z330,-'Interment Right Prices'!$L$25,0),IF(V330&gt;X330,V330,X330))</f>
        <v>1734</v>
      </c>
      <c r="AA330" s="99">
        <f t="shared" ca="1" si="18"/>
        <v>1744887.6923076923</v>
      </c>
      <c r="AB330" s="93"/>
      <c r="AC330" s="78"/>
    </row>
    <row r="331" spans="2:29" x14ac:dyDescent="0.25">
      <c r="B331" s="38"/>
      <c r="C331" s="53">
        <f t="shared" si="21"/>
        <v>177</v>
      </c>
      <c r="D331" s="53"/>
      <c r="E331" s="53"/>
      <c r="F331" s="41">
        <v>0</v>
      </c>
      <c r="G331" s="1"/>
      <c r="H331" s="104">
        <f t="shared" si="22"/>
        <v>3000000</v>
      </c>
      <c r="I331" s="1"/>
      <c r="J331" s="41">
        <v>0</v>
      </c>
      <c r="K331" s="1"/>
      <c r="L331" s="96">
        <f t="shared" si="19"/>
        <v>2881</v>
      </c>
      <c r="M331" s="53"/>
      <c r="N331" s="97"/>
      <c r="O331" s="1"/>
      <c r="P331" s="98">
        <f t="shared" si="16"/>
        <v>2881</v>
      </c>
      <c r="Q331" s="40"/>
      <c r="S331" s="38"/>
      <c r="T331" s="96">
        <f>SUM($P$155:P331)</f>
        <v>240969</v>
      </c>
      <c r="U331" s="96">
        <f t="shared" si="17"/>
        <v>130000</v>
      </c>
      <c r="V331" s="96">
        <f t="shared" si="20"/>
        <v>0</v>
      </c>
      <c r="W331" s="96"/>
      <c r="X331" s="96">
        <f ca="1">IF(V331=0,0,IF(C331&lt;'Interment Right Prices'!$L$25,0,OFFSET(P331,-'Interment Right Prices'!$L$25,0)))</f>
        <v>0</v>
      </c>
      <c r="Y331" s="96">
        <f>IF(V331=0,0,U331-SUM($X$155:X331))</f>
        <v>0</v>
      </c>
      <c r="Z331" s="99">
        <f ca="1">IF(V331=0,OFFSET(Z331,-'Interment Right Prices'!$L$25,0),IF(V331&gt;X331,V331,X331))</f>
        <v>1752</v>
      </c>
      <c r="AA331" s="99">
        <f t="shared" ca="1" si="18"/>
        <v>1744887.6923076923</v>
      </c>
      <c r="AB331" s="93"/>
      <c r="AC331" s="78"/>
    </row>
    <row r="332" spans="2:29" x14ac:dyDescent="0.25">
      <c r="B332" s="38"/>
      <c r="C332" s="53">
        <f t="shared" si="21"/>
        <v>178</v>
      </c>
      <c r="D332" s="53"/>
      <c r="E332" s="53"/>
      <c r="F332" s="41">
        <v>0</v>
      </c>
      <c r="G332" s="1"/>
      <c r="H332" s="104">
        <f t="shared" si="22"/>
        <v>3000000</v>
      </c>
      <c r="I332" s="1"/>
      <c r="J332" s="41">
        <v>0</v>
      </c>
      <c r="K332" s="1"/>
      <c r="L332" s="96">
        <f t="shared" si="19"/>
        <v>2910</v>
      </c>
      <c r="M332" s="53"/>
      <c r="N332" s="97"/>
      <c r="O332" s="1"/>
      <c r="P332" s="98">
        <f t="shared" si="16"/>
        <v>2910</v>
      </c>
      <c r="Q332" s="40"/>
      <c r="S332" s="38"/>
      <c r="T332" s="96">
        <f>SUM($P$155:P332)</f>
        <v>243879</v>
      </c>
      <c r="U332" s="96">
        <f t="shared" si="17"/>
        <v>130000</v>
      </c>
      <c r="V332" s="96">
        <f t="shared" si="20"/>
        <v>0</v>
      </c>
      <c r="W332" s="96"/>
      <c r="X332" s="96">
        <f ca="1">IF(V332=0,0,IF(C332&lt;'Interment Right Prices'!$L$25,0,OFFSET(P332,-'Interment Right Prices'!$L$25,0)))</f>
        <v>0</v>
      </c>
      <c r="Y332" s="96">
        <f>IF(V332=0,0,U332-SUM($X$155:X332))</f>
        <v>0</v>
      </c>
      <c r="Z332" s="99">
        <f ca="1">IF(V332=0,OFFSET(Z332,-'Interment Right Prices'!$L$25,0),IF(V332&gt;X332,V332,X332))</f>
        <v>1769</v>
      </c>
      <c r="AA332" s="99">
        <f t="shared" ca="1" si="18"/>
        <v>1744887.6923076923</v>
      </c>
      <c r="AB332" s="93"/>
      <c r="AC332" s="78"/>
    </row>
    <row r="333" spans="2:29" x14ac:dyDescent="0.25">
      <c r="B333" s="38"/>
      <c r="C333" s="53">
        <f t="shared" si="21"/>
        <v>179</v>
      </c>
      <c r="D333" s="53"/>
      <c r="E333" s="53"/>
      <c r="F333" s="41">
        <v>0</v>
      </c>
      <c r="G333" s="1"/>
      <c r="H333" s="104">
        <f t="shared" si="22"/>
        <v>3000000</v>
      </c>
      <c r="I333" s="1"/>
      <c r="J333" s="41">
        <v>0</v>
      </c>
      <c r="K333" s="1"/>
      <c r="L333" s="96">
        <f t="shared" si="19"/>
        <v>2939</v>
      </c>
      <c r="M333" s="53"/>
      <c r="N333" s="97"/>
      <c r="O333" s="1"/>
      <c r="P333" s="98">
        <f t="shared" si="16"/>
        <v>2939</v>
      </c>
      <c r="Q333" s="40"/>
      <c r="S333" s="38"/>
      <c r="T333" s="96">
        <f>SUM($P$155:P333)</f>
        <v>246818</v>
      </c>
      <c r="U333" s="96">
        <f t="shared" si="17"/>
        <v>130000</v>
      </c>
      <c r="V333" s="96">
        <f t="shared" si="20"/>
        <v>0</v>
      </c>
      <c r="W333" s="96"/>
      <c r="X333" s="96">
        <f ca="1">IF(V333=0,0,IF(C333&lt;'Interment Right Prices'!$L$25,0,OFFSET(P333,-'Interment Right Prices'!$L$25,0)))</f>
        <v>0</v>
      </c>
      <c r="Y333" s="96">
        <f>IF(V333=0,0,U333-SUM($X$155:X333))</f>
        <v>0</v>
      </c>
      <c r="Z333" s="99">
        <f ca="1">IF(V333=0,OFFSET(Z333,-'Interment Right Prices'!$L$25,0),IF(V333&gt;X333,V333,X333))</f>
        <v>1393</v>
      </c>
      <c r="AA333" s="99">
        <f t="shared" ca="1" si="18"/>
        <v>1744887.6923076923</v>
      </c>
      <c r="AB333" s="93"/>
      <c r="AC333" s="78"/>
    </row>
    <row r="334" spans="2:29" x14ac:dyDescent="0.25">
      <c r="B334" s="38"/>
      <c r="C334" s="53">
        <f t="shared" si="21"/>
        <v>180</v>
      </c>
      <c r="D334" s="53"/>
      <c r="E334" s="53"/>
      <c r="F334" s="41">
        <v>0</v>
      </c>
      <c r="G334" s="1"/>
      <c r="H334" s="104">
        <f t="shared" si="22"/>
        <v>3000000</v>
      </c>
      <c r="I334" s="1"/>
      <c r="J334" s="41">
        <v>0</v>
      </c>
      <c r="K334" s="1"/>
      <c r="L334" s="96">
        <f t="shared" si="19"/>
        <v>2968</v>
      </c>
      <c r="M334" s="53"/>
      <c r="N334" s="97"/>
      <c r="O334" s="1"/>
      <c r="P334" s="98">
        <f t="shared" si="16"/>
        <v>2968</v>
      </c>
      <c r="Q334" s="40"/>
      <c r="S334" s="38"/>
      <c r="T334" s="96">
        <f>SUM($P$155:P334)</f>
        <v>249786</v>
      </c>
      <c r="U334" s="96">
        <f t="shared" si="17"/>
        <v>130000</v>
      </c>
      <c r="V334" s="96">
        <f t="shared" si="20"/>
        <v>0</v>
      </c>
      <c r="W334" s="96"/>
      <c r="X334" s="96">
        <f ca="1">IF(V334=0,0,IF(C334&lt;'Interment Right Prices'!$L$25,0,OFFSET(P334,-'Interment Right Prices'!$L$25,0)))</f>
        <v>0</v>
      </c>
      <c r="Y334" s="96">
        <f>IF(V334=0,0,U334-SUM($X$155:X334))</f>
        <v>0</v>
      </c>
      <c r="Z334" s="99">
        <f ca="1">IF(V334=0,OFFSET(Z334,-'Interment Right Prices'!$L$25,0),IF(V334&gt;X334,V334,X334))</f>
        <v>1407</v>
      </c>
      <c r="AA334" s="99">
        <f t="shared" ca="1" si="18"/>
        <v>1744887.6923076923</v>
      </c>
      <c r="AB334" s="93"/>
      <c r="AC334" s="78"/>
    </row>
    <row r="335" spans="2:29" x14ac:dyDescent="0.25">
      <c r="B335" s="38"/>
      <c r="C335" s="53">
        <f t="shared" si="21"/>
        <v>181</v>
      </c>
      <c r="D335" s="53"/>
      <c r="E335" s="53"/>
      <c r="F335" s="41">
        <v>0</v>
      </c>
      <c r="G335" s="1"/>
      <c r="H335" s="104">
        <f t="shared" si="22"/>
        <v>3000000</v>
      </c>
      <c r="I335" s="1"/>
      <c r="J335" s="41">
        <v>0</v>
      </c>
      <c r="K335" s="1"/>
      <c r="L335" s="96">
        <f t="shared" si="19"/>
        <v>2998</v>
      </c>
      <c r="M335" s="53"/>
      <c r="N335" s="97"/>
      <c r="O335" s="1"/>
      <c r="P335" s="98">
        <f t="shared" si="16"/>
        <v>2998</v>
      </c>
      <c r="Q335" s="40"/>
      <c r="S335" s="38"/>
      <c r="T335" s="96">
        <f>SUM($P$155:P335)</f>
        <v>252784</v>
      </c>
      <c r="U335" s="96">
        <f t="shared" si="17"/>
        <v>130000</v>
      </c>
      <c r="V335" s="96">
        <f t="shared" si="20"/>
        <v>0</v>
      </c>
      <c r="W335" s="96"/>
      <c r="X335" s="96">
        <f ca="1">IF(V335=0,0,IF(C335&lt;'Interment Right Prices'!$L$25,0,OFFSET(P335,-'Interment Right Prices'!$L$25,0)))</f>
        <v>0</v>
      </c>
      <c r="Y335" s="96">
        <f>IF(V335=0,0,U335-SUM($X$155:X335))</f>
        <v>0</v>
      </c>
      <c r="Z335" s="99">
        <f ca="1">IF(V335=0,OFFSET(Z335,-'Interment Right Prices'!$L$25,0),IF(V335&gt;X335,V335,X335))</f>
        <v>1421</v>
      </c>
      <c r="AA335" s="99">
        <f t="shared" ca="1" si="18"/>
        <v>1744887.6923076923</v>
      </c>
      <c r="AB335" s="93"/>
      <c r="AC335" s="78"/>
    </row>
    <row r="336" spans="2:29" x14ac:dyDescent="0.25">
      <c r="B336" s="38"/>
      <c r="C336" s="53">
        <f t="shared" si="21"/>
        <v>182</v>
      </c>
      <c r="D336" s="53"/>
      <c r="E336" s="53"/>
      <c r="F336" s="41">
        <v>0</v>
      </c>
      <c r="G336" s="1"/>
      <c r="H336" s="104">
        <f t="shared" si="22"/>
        <v>3000000</v>
      </c>
      <c r="I336" s="1"/>
      <c r="J336" s="41">
        <v>0</v>
      </c>
      <c r="K336" s="1"/>
      <c r="L336" s="96">
        <f t="shared" si="19"/>
        <v>3028</v>
      </c>
      <c r="M336" s="53"/>
      <c r="N336" s="97"/>
      <c r="O336" s="1"/>
      <c r="P336" s="98">
        <f t="shared" si="16"/>
        <v>3028</v>
      </c>
      <c r="Q336" s="40"/>
      <c r="S336" s="38"/>
      <c r="T336" s="96">
        <f>SUM($P$155:P336)</f>
        <v>255812</v>
      </c>
      <c r="U336" s="96">
        <f t="shared" si="17"/>
        <v>130000</v>
      </c>
      <c r="V336" s="96">
        <f t="shared" si="20"/>
        <v>0</v>
      </c>
      <c r="W336" s="96"/>
      <c r="X336" s="96">
        <f ca="1">IF(V336=0,0,IF(C336&lt;'Interment Right Prices'!$L$25,0,OFFSET(P336,-'Interment Right Prices'!$L$25,0)))</f>
        <v>0</v>
      </c>
      <c r="Y336" s="96">
        <f>IF(V336=0,0,U336-SUM($X$155:X336))</f>
        <v>0</v>
      </c>
      <c r="Z336" s="99">
        <f ca="1">IF(V336=0,OFFSET(Z336,-'Interment Right Prices'!$L$25,0),IF(V336&gt;X336,V336,X336))</f>
        <v>1436</v>
      </c>
      <c r="AA336" s="99">
        <f t="shared" ca="1" si="18"/>
        <v>1744887.6923076923</v>
      </c>
      <c r="AB336" s="93"/>
      <c r="AC336" s="78"/>
    </row>
    <row r="337" spans="2:29" x14ac:dyDescent="0.25">
      <c r="B337" s="38"/>
      <c r="C337" s="53">
        <f t="shared" si="21"/>
        <v>183</v>
      </c>
      <c r="D337" s="53"/>
      <c r="E337" s="53"/>
      <c r="F337" s="41">
        <v>0</v>
      </c>
      <c r="G337" s="1"/>
      <c r="H337" s="104">
        <f t="shared" si="22"/>
        <v>3000000</v>
      </c>
      <c r="I337" s="1"/>
      <c r="J337" s="41">
        <v>0</v>
      </c>
      <c r="K337" s="1"/>
      <c r="L337" s="96">
        <f t="shared" si="19"/>
        <v>3058</v>
      </c>
      <c r="M337" s="53"/>
      <c r="N337" s="97"/>
      <c r="O337" s="1"/>
      <c r="P337" s="98">
        <f t="shared" si="16"/>
        <v>3058</v>
      </c>
      <c r="Q337" s="40"/>
      <c r="S337" s="38"/>
      <c r="T337" s="96">
        <f>SUM($P$155:P337)</f>
        <v>258870</v>
      </c>
      <c r="U337" s="96">
        <f t="shared" si="17"/>
        <v>130000</v>
      </c>
      <c r="V337" s="96">
        <f t="shared" si="20"/>
        <v>0</v>
      </c>
      <c r="W337" s="96"/>
      <c r="X337" s="96">
        <f ca="1">IF(V337=0,0,IF(C337&lt;'Interment Right Prices'!$L$25,0,OFFSET(P337,-'Interment Right Prices'!$L$25,0)))</f>
        <v>0</v>
      </c>
      <c r="Y337" s="96">
        <f>IF(V337=0,0,U337-SUM($X$155:X337))</f>
        <v>0</v>
      </c>
      <c r="Z337" s="99">
        <f ca="1">IF(V337=0,OFFSET(Z337,-'Interment Right Prices'!$L$25,0),IF(V337&gt;X337,V337,X337))</f>
        <v>1450</v>
      </c>
      <c r="AA337" s="99">
        <f t="shared" ca="1" si="18"/>
        <v>1744887.6923076923</v>
      </c>
      <c r="AB337" s="93"/>
      <c r="AC337" s="78"/>
    </row>
    <row r="338" spans="2:29" x14ac:dyDescent="0.25">
      <c r="B338" s="38"/>
      <c r="C338" s="53">
        <f t="shared" si="21"/>
        <v>184</v>
      </c>
      <c r="D338" s="53"/>
      <c r="E338" s="53"/>
      <c r="F338" s="41">
        <v>0</v>
      </c>
      <c r="G338" s="1"/>
      <c r="H338" s="104">
        <f t="shared" si="22"/>
        <v>3000000</v>
      </c>
      <c r="I338" s="1"/>
      <c r="J338" s="41">
        <v>0</v>
      </c>
      <c r="K338" s="1"/>
      <c r="L338" s="96">
        <f t="shared" si="19"/>
        <v>3089</v>
      </c>
      <c r="M338" s="53"/>
      <c r="N338" s="97"/>
      <c r="O338" s="1"/>
      <c r="P338" s="98">
        <f t="shared" si="16"/>
        <v>3089</v>
      </c>
      <c r="Q338" s="40"/>
      <c r="S338" s="38"/>
      <c r="T338" s="96">
        <f>SUM($P$155:P338)</f>
        <v>261959</v>
      </c>
      <c r="U338" s="96">
        <f t="shared" si="17"/>
        <v>130000</v>
      </c>
      <c r="V338" s="96">
        <f t="shared" si="20"/>
        <v>0</v>
      </c>
      <c r="W338" s="96"/>
      <c r="X338" s="96">
        <f ca="1">IF(V338=0,0,IF(C338&lt;'Interment Right Prices'!$L$25,0,OFFSET(P338,-'Interment Right Prices'!$L$25,0)))</f>
        <v>0</v>
      </c>
      <c r="Y338" s="96">
        <f>IF(V338=0,0,U338-SUM($X$155:X338))</f>
        <v>0</v>
      </c>
      <c r="Z338" s="99">
        <f ca="1">IF(V338=0,OFFSET(Z338,-'Interment Right Prices'!$L$25,0),IF(V338&gt;X338,V338,X338))</f>
        <v>1464</v>
      </c>
      <c r="AA338" s="99">
        <f t="shared" ca="1" si="18"/>
        <v>1744887.6923076923</v>
      </c>
      <c r="AB338" s="93"/>
      <c r="AC338" s="78"/>
    </row>
    <row r="339" spans="2:29" x14ac:dyDescent="0.25">
      <c r="B339" s="38"/>
      <c r="C339" s="53">
        <f t="shared" si="21"/>
        <v>185</v>
      </c>
      <c r="D339" s="53"/>
      <c r="E339" s="53"/>
      <c r="F339" s="41">
        <v>0</v>
      </c>
      <c r="G339" s="1"/>
      <c r="H339" s="104">
        <f t="shared" si="22"/>
        <v>3000000</v>
      </c>
      <c r="I339" s="1"/>
      <c r="J339" s="41">
        <v>0</v>
      </c>
      <c r="K339" s="1"/>
      <c r="L339" s="96">
        <f t="shared" si="19"/>
        <v>3120</v>
      </c>
      <c r="M339" s="53"/>
      <c r="N339" s="97"/>
      <c r="O339" s="1"/>
      <c r="P339" s="98">
        <f t="shared" si="16"/>
        <v>3120</v>
      </c>
      <c r="Q339" s="40"/>
      <c r="S339" s="38"/>
      <c r="T339" s="96">
        <f>SUM($P$155:P339)</f>
        <v>265079</v>
      </c>
      <c r="U339" s="96">
        <f t="shared" si="17"/>
        <v>130000</v>
      </c>
      <c r="V339" s="96">
        <f t="shared" si="20"/>
        <v>0</v>
      </c>
      <c r="W339" s="96"/>
      <c r="X339" s="96">
        <f ca="1">IF(V339=0,0,IF(C339&lt;'Interment Right Prices'!$L$25,0,OFFSET(P339,-'Interment Right Prices'!$L$25,0)))</f>
        <v>0</v>
      </c>
      <c r="Y339" s="96">
        <f>IF(V339=0,0,U339-SUM($X$155:X339))</f>
        <v>0</v>
      </c>
      <c r="Z339" s="99">
        <f ca="1">IF(V339=0,OFFSET(Z339,-'Interment Right Prices'!$L$25,0),IF(V339&gt;X339,V339,X339))</f>
        <v>1479</v>
      </c>
      <c r="AA339" s="99">
        <f t="shared" ca="1" si="18"/>
        <v>1744887.6923076923</v>
      </c>
      <c r="AB339" s="93"/>
      <c r="AC339" s="78"/>
    </row>
    <row r="340" spans="2:29" x14ac:dyDescent="0.25">
      <c r="B340" s="38"/>
      <c r="C340" s="53">
        <f t="shared" si="21"/>
        <v>186</v>
      </c>
      <c r="D340" s="53"/>
      <c r="E340" s="53"/>
      <c r="F340" s="41">
        <v>0</v>
      </c>
      <c r="G340" s="1"/>
      <c r="H340" s="104">
        <f t="shared" si="22"/>
        <v>3000000</v>
      </c>
      <c r="I340" s="1"/>
      <c r="J340" s="41">
        <v>0</v>
      </c>
      <c r="K340" s="1"/>
      <c r="L340" s="96">
        <f t="shared" si="19"/>
        <v>3151</v>
      </c>
      <c r="M340" s="53"/>
      <c r="N340" s="97"/>
      <c r="O340" s="1"/>
      <c r="P340" s="98">
        <f t="shared" si="16"/>
        <v>3151</v>
      </c>
      <c r="Q340" s="40"/>
      <c r="S340" s="38"/>
      <c r="T340" s="96">
        <f>SUM($P$155:P340)</f>
        <v>268230</v>
      </c>
      <c r="U340" s="96">
        <f t="shared" si="17"/>
        <v>130000</v>
      </c>
      <c r="V340" s="96">
        <f t="shared" si="20"/>
        <v>0</v>
      </c>
      <c r="W340" s="96"/>
      <c r="X340" s="96">
        <f ca="1">IF(V340=0,0,IF(C340&lt;'Interment Right Prices'!$L$25,0,OFFSET(P340,-'Interment Right Prices'!$L$25,0)))</f>
        <v>0</v>
      </c>
      <c r="Y340" s="96">
        <f>IF(V340=0,0,U340-SUM($X$155:X340))</f>
        <v>0</v>
      </c>
      <c r="Z340" s="99">
        <f ca="1">IF(V340=0,OFFSET(Z340,-'Interment Right Prices'!$L$25,0),IF(V340&gt;X340,V340,X340))</f>
        <v>1494</v>
      </c>
      <c r="AA340" s="99">
        <f t="shared" ca="1" si="18"/>
        <v>1744887.6923076923</v>
      </c>
      <c r="AB340" s="93"/>
      <c r="AC340" s="78"/>
    </row>
    <row r="341" spans="2:29" x14ac:dyDescent="0.25">
      <c r="B341" s="38"/>
      <c r="C341" s="53">
        <f t="shared" si="21"/>
        <v>187</v>
      </c>
      <c r="D341" s="53"/>
      <c r="E341" s="53"/>
      <c r="F341" s="41">
        <v>0</v>
      </c>
      <c r="G341" s="1"/>
      <c r="H341" s="104">
        <f t="shared" si="22"/>
        <v>3000000</v>
      </c>
      <c r="I341" s="1"/>
      <c r="J341" s="41">
        <v>0</v>
      </c>
      <c r="K341" s="1"/>
      <c r="L341" s="96">
        <f t="shared" si="19"/>
        <v>3182</v>
      </c>
      <c r="M341" s="53"/>
      <c r="N341" s="97"/>
      <c r="O341" s="1"/>
      <c r="P341" s="98">
        <f t="shared" si="16"/>
        <v>3182</v>
      </c>
      <c r="Q341" s="40"/>
      <c r="S341" s="38"/>
      <c r="T341" s="96">
        <f>SUM($P$155:P341)</f>
        <v>271412</v>
      </c>
      <c r="U341" s="96">
        <f t="shared" si="17"/>
        <v>130000</v>
      </c>
      <c r="V341" s="96">
        <f t="shared" si="20"/>
        <v>0</v>
      </c>
      <c r="W341" s="96"/>
      <c r="X341" s="96">
        <f ca="1">IF(V341=0,0,IF(C341&lt;'Interment Right Prices'!$L$25,0,OFFSET(P341,-'Interment Right Prices'!$L$25,0)))</f>
        <v>0</v>
      </c>
      <c r="Y341" s="96">
        <f>IF(V341=0,0,U341-SUM($X$155:X341))</f>
        <v>0</v>
      </c>
      <c r="Z341" s="99">
        <f ca="1">IF(V341=0,OFFSET(Z341,-'Interment Right Prices'!$L$25,0),IF(V341&gt;X341,V341,X341))</f>
        <v>1509</v>
      </c>
      <c r="AA341" s="99">
        <f t="shared" ca="1" si="18"/>
        <v>1744887.6923076923</v>
      </c>
      <c r="AB341" s="93"/>
      <c r="AC341" s="78"/>
    </row>
    <row r="342" spans="2:29" x14ac:dyDescent="0.25">
      <c r="B342" s="38"/>
      <c r="C342" s="53">
        <f t="shared" si="21"/>
        <v>188</v>
      </c>
      <c r="D342" s="53"/>
      <c r="E342" s="53"/>
      <c r="F342" s="41">
        <v>0</v>
      </c>
      <c r="G342" s="1"/>
      <c r="H342" s="104">
        <f t="shared" si="22"/>
        <v>3000000</v>
      </c>
      <c r="I342" s="1"/>
      <c r="J342" s="41">
        <v>0</v>
      </c>
      <c r="K342" s="1"/>
      <c r="L342" s="96">
        <f t="shared" si="19"/>
        <v>3214</v>
      </c>
      <c r="M342" s="53"/>
      <c r="N342" s="97"/>
      <c r="O342" s="1"/>
      <c r="P342" s="98">
        <f t="shared" si="16"/>
        <v>3214</v>
      </c>
      <c r="Q342" s="40"/>
      <c r="S342" s="38"/>
      <c r="T342" s="96">
        <f>SUM($P$155:P342)</f>
        <v>274626</v>
      </c>
      <c r="U342" s="96">
        <f t="shared" si="17"/>
        <v>130000</v>
      </c>
      <c r="V342" s="96">
        <f t="shared" si="20"/>
        <v>0</v>
      </c>
      <c r="W342" s="96"/>
      <c r="X342" s="96">
        <f ca="1">IF(V342=0,0,IF(C342&lt;'Interment Right Prices'!$L$25,0,OFFSET(P342,-'Interment Right Prices'!$L$25,0)))</f>
        <v>0</v>
      </c>
      <c r="Y342" s="96">
        <f>IF(V342=0,0,U342-SUM($X$155:X342))</f>
        <v>0</v>
      </c>
      <c r="Z342" s="99">
        <f ca="1">IF(V342=0,OFFSET(Z342,-'Interment Right Prices'!$L$25,0),IF(V342&gt;X342,V342,X342))</f>
        <v>1524</v>
      </c>
      <c r="AA342" s="99">
        <f t="shared" ca="1" si="18"/>
        <v>1744887.6923076923</v>
      </c>
      <c r="AB342" s="93"/>
      <c r="AC342" s="78"/>
    </row>
    <row r="343" spans="2:29" x14ac:dyDescent="0.25">
      <c r="B343" s="38"/>
      <c r="C343" s="53">
        <f t="shared" si="21"/>
        <v>189</v>
      </c>
      <c r="D343" s="53"/>
      <c r="E343" s="53"/>
      <c r="F343" s="41">
        <v>0</v>
      </c>
      <c r="G343" s="1"/>
      <c r="H343" s="104">
        <f t="shared" si="22"/>
        <v>3000000</v>
      </c>
      <c r="I343" s="1"/>
      <c r="J343" s="41">
        <v>0</v>
      </c>
      <c r="K343" s="1"/>
      <c r="L343" s="96">
        <f t="shared" si="19"/>
        <v>3246</v>
      </c>
      <c r="M343" s="53"/>
      <c r="N343" s="97"/>
      <c r="O343" s="1"/>
      <c r="P343" s="98">
        <f t="shared" si="16"/>
        <v>3246</v>
      </c>
      <c r="Q343" s="40"/>
      <c r="S343" s="38"/>
      <c r="T343" s="96">
        <f>SUM($P$155:P343)</f>
        <v>277872</v>
      </c>
      <c r="U343" s="96">
        <f t="shared" si="17"/>
        <v>130000</v>
      </c>
      <c r="V343" s="96">
        <f t="shared" si="20"/>
        <v>0</v>
      </c>
      <c r="W343" s="96"/>
      <c r="X343" s="96">
        <f ca="1">IF(V343=0,0,IF(C343&lt;'Interment Right Prices'!$L$25,0,OFFSET(P343,-'Interment Right Prices'!$L$25,0)))</f>
        <v>0</v>
      </c>
      <c r="Y343" s="96">
        <f>IF(V343=0,0,U343-SUM($X$155:X343))</f>
        <v>0</v>
      </c>
      <c r="Z343" s="99">
        <f ca="1">IF(V343=0,OFFSET(Z343,-'Interment Right Prices'!$L$25,0),IF(V343&gt;X343,V343,X343))</f>
        <v>1539</v>
      </c>
      <c r="AA343" s="99">
        <f t="shared" ca="1" si="18"/>
        <v>1744887.6923076923</v>
      </c>
      <c r="AB343" s="93"/>
      <c r="AC343" s="78"/>
    </row>
    <row r="344" spans="2:29" x14ac:dyDescent="0.25">
      <c r="B344" s="38"/>
      <c r="C344" s="53">
        <f t="shared" si="21"/>
        <v>190</v>
      </c>
      <c r="D344" s="53"/>
      <c r="E344" s="53"/>
      <c r="F344" s="41">
        <v>0</v>
      </c>
      <c r="G344" s="1"/>
      <c r="H344" s="104">
        <f t="shared" si="22"/>
        <v>3000000</v>
      </c>
      <c r="I344" s="1"/>
      <c r="J344" s="41">
        <v>0</v>
      </c>
      <c r="K344" s="1"/>
      <c r="L344" s="96">
        <f t="shared" si="19"/>
        <v>3279</v>
      </c>
      <c r="M344" s="53"/>
      <c r="N344" s="97"/>
      <c r="O344" s="1"/>
      <c r="P344" s="98">
        <f t="shared" si="16"/>
        <v>3279</v>
      </c>
      <c r="Q344" s="40"/>
      <c r="S344" s="38"/>
      <c r="T344" s="96">
        <f>SUM($P$155:P344)</f>
        <v>281151</v>
      </c>
      <c r="U344" s="96">
        <f t="shared" si="17"/>
        <v>130000</v>
      </c>
      <c r="V344" s="96">
        <f t="shared" si="20"/>
        <v>0</v>
      </c>
      <c r="W344" s="96"/>
      <c r="X344" s="96">
        <f ca="1">IF(V344=0,0,IF(C344&lt;'Interment Right Prices'!$L$25,0,OFFSET(P344,-'Interment Right Prices'!$L$25,0)))</f>
        <v>0</v>
      </c>
      <c r="Y344" s="96">
        <f>IF(V344=0,0,U344-SUM($X$155:X344))</f>
        <v>0</v>
      </c>
      <c r="Z344" s="99">
        <f ca="1">IF(V344=0,OFFSET(Z344,-'Interment Right Prices'!$L$25,0),IF(V344&gt;X344,V344,X344))</f>
        <v>1555</v>
      </c>
      <c r="AA344" s="99">
        <f t="shared" ca="1" si="18"/>
        <v>1744887.6923076923</v>
      </c>
      <c r="AB344" s="93"/>
      <c r="AC344" s="78"/>
    </row>
    <row r="345" spans="2:29" x14ac:dyDescent="0.25">
      <c r="B345" s="38"/>
      <c r="C345" s="53">
        <f t="shared" si="21"/>
        <v>191</v>
      </c>
      <c r="D345" s="53"/>
      <c r="E345" s="53"/>
      <c r="F345" s="41">
        <v>0</v>
      </c>
      <c r="G345" s="1"/>
      <c r="H345" s="104">
        <f t="shared" si="22"/>
        <v>3000000</v>
      </c>
      <c r="I345" s="1"/>
      <c r="J345" s="41">
        <v>0</v>
      </c>
      <c r="K345" s="1"/>
      <c r="L345" s="96">
        <f t="shared" si="19"/>
        <v>3312</v>
      </c>
      <c r="M345" s="53"/>
      <c r="N345" s="97"/>
      <c r="O345" s="1"/>
      <c r="P345" s="98">
        <f t="shared" si="16"/>
        <v>3312</v>
      </c>
      <c r="Q345" s="40"/>
      <c r="S345" s="38"/>
      <c r="T345" s="96">
        <f>SUM($P$155:P345)</f>
        <v>284463</v>
      </c>
      <c r="U345" s="96">
        <f t="shared" si="17"/>
        <v>130000</v>
      </c>
      <c r="V345" s="96">
        <f t="shared" si="20"/>
        <v>0</v>
      </c>
      <c r="W345" s="96"/>
      <c r="X345" s="96">
        <f ca="1">IF(V345=0,0,IF(C345&lt;'Interment Right Prices'!$L$25,0,OFFSET(P345,-'Interment Right Prices'!$L$25,0)))</f>
        <v>0</v>
      </c>
      <c r="Y345" s="96">
        <f>IF(V345=0,0,U345-SUM($X$155:X345))</f>
        <v>0</v>
      </c>
      <c r="Z345" s="99">
        <f ca="1">IF(V345=0,OFFSET(Z345,-'Interment Right Prices'!$L$25,0),IF(V345&gt;X345,V345,X345))</f>
        <v>1570</v>
      </c>
      <c r="AA345" s="99">
        <f t="shared" ca="1" si="18"/>
        <v>1744887.6923076923</v>
      </c>
      <c r="AB345" s="93"/>
      <c r="AC345" s="78"/>
    </row>
    <row r="346" spans="2:29" x14ac:dyDescent="0.25">
      <c r="B346" s="38"/>
      <c r="C346" s="53">
        <f t="shared" si="21"/>
        <v>192</v>
      </c>
      <c r="D346" s="53"/>
      <c r="E346" s="53"/>
      <c r="F346" s="41">
        <v>0</v>
      </c>
      <c r="G346" s="1"/>
      <c r="H346" s="104">
        <f t="shared" si="22"/>
        <v>3000000</v>
      </c>
      <c r="I346" s="1"/>
      <c r="J346" s="41">
        <v>0</v>
      </c>
      <c r="K346" s="1"/>
      <c r="L346" s="96">
        <f t="shared" si="19"/>
        <v>3345</v>
      </c>
      <c r="M346" s="53"/>
      <c r="N346" s="97"/>
      <c r="O346" s="1"/>
      <c r="P346" s="98">
        <f t="shared" si="16"/>
        <v>3345</v>
      </c>
      <c r="Q346" s="40"/>
      <c r="S346" s="38"/>
      <c r="T346" s="96">
        <f>SUM($P$155:P346)</f>
        <v>287808</v>
      </c>
      <c r="U346" s="96">
        <f t="shared" si="17"/>
        <v>130000</v>
      </c>
      <c r="V346" s="96">
        <f t="shared" si="20"/>
        <v>0</v>
      </c>
      <c r="W346" s="96"/>
      <c r="X346" s="96">
        <f ca="1">IF(V346=0,0,IF(C346&lt;'Interment Right Prices'!$L$25,0,OFFSET(P346,-'Interment Right Prices'!$L$25,0)))</f>
        <v>0</v>
      </c>
      <c r="Y346" s="96">
        <f>IF(V346=0,0,U346-SUM($X$155:X346))</f>
        <v>0</v>
      </c>
      <c r="Z346" s="99">
        <f ca="1">IF(V346=0,OFFSET(Z346,-'Interment Right Prices'!$L$25,0),IF(V346&gt;X346,V346,X346))</f>
        <v>1586</v>
      </c>
      <c r="AA346" s="99">
        <f t="shared" ca="1" si="18"/>
        <v>1744887.6923076923</v>
      </c>
      <c r="AB346" s="93"/>
      <c r="AC346" s="78"/>
    </row>
    <row r="347" spans="2:29" x14ac:dyDescent="0.25">
      <c r="B347" s="38"/>
      <c r="C347" s="53">
        <f t="shared" si="21"/>
        <v>193</v>
      </c>
      <c r="D347" s="53"/>
      <c r="E347" s="53"/>
      <c r="F347" s="41">
        <v>0</v>
      </c>
      <c r="G347" s="1"/>
      <c r="H347" s="104">
        <f t="shared" si="22"/>
        <v>3000000</v>
      </c>
      <c r="I347" s="1"/>
      <c r="J347" s="41">
        <v>0</v>
      </c>
      <c r="K347" s="1"/>
      <c r="L347" s="96">
        <f t="shared" si="19"/>
        <v>3378</v>
      </c>
      <c r="M347" s="53"/>
      <c r="N347" s="97"/>
      <c r="O347" s="1"/>
      <c r="P347" s="98">
        <f t="shared" ref="P347:P410" si="23">IF(SUM($N$155:$N$1254)=0,L347,N347)</f>
        <v>3378</v>
      </c>
      <c r="Q347" s="40"/>
      <c r="S347" s="38"/>
      <c r="T347" s="96">
        <f>SUM($P$155:P347)</f>
        <v>291186</v>
      </c>
      <c r="U347" s="96">
        <f t="shared" ref="U347:U410" si="24">IF(T347&gt;$L$24,$L$24,T347)</f>
        <v>130000</v>
      </c>
      <c r="V347" s="96">
        <f t="shared" si="20"/>
        <v>0</v>
      </c>
      <c r="W347" s="96"/>
      <c r="X347" s="96">
        <f ca="1">IF(V347=0,0,IF(C347&lt;'Interment Right Prices'!$L$25,0,OFFSET(P347,-'Interment Right Prices'!$L$25,0)))</f>
        <v>0</v>
      </c>
      <c r="Y347" s="96">
        <f>IF(V347=0,0,U347-SUM($X$155:X347))</f>
        <v>0</v>
      </c>
      <c r="Z347" s="99">
        <f ca="1">IF(V347=0,OFFSET(Z347,-'Interment Right Prices'!$L$25,0),IF(V347&gt;X347,V347,X347))</f>
        <v>1602</v>
      </c>
      <c r="AA347" s="99">
        <f t="shared" ref="AA347:AA410" ca="1" si="25">(H347*(1-$L$29))+(H347*$L$29)*(MAX($Y$155:$Y$1254)/$L$24)</f>
        <v>1744887.6923076923</v>
      </c>
      <c r="AB347" s="93"/>
      <c r="AC347" s="78"/>
    </row>
    <row r="348" spans="2:29" x14ac:dyDescent="0.25">
      <c r="B348" s="38"/>
      <c r="C348" s="53">
        <f t="shared" si="21"/>
        <v>194</v>
      </c>
      <c r="D348" s="53"/>
      <c r="E348" s="53"/>
      <c r="F348" s="41">
        <v>0</v>
      </c>
      <c r="G348" s="1"/>
      <c r="H348" s="104">
        <f t="shared" si="22"/>
        <v>3000000</v>
      </c>
      <c r="I348" s="1"/>
      <c r="J348" s="41">
        <v>0</v>
      </c>
      <c r="K348" s="1"/>
      <c r="L348" s="96">
        <f t="shared" ref="L348:L411" si="26">ROUND($L$155*(1+$L$27)^C347,0)</f>
        <v>3412</v>
      </c>
      <c r="M348" s="53"/>
      <c r="N348" s="97"/>
      <c r="O348" s="1"/>
      <c r="P348" s="98">
        <f t="shared" si="23"/>
        <v>3412</v>
      </c>
      <c r="Q348" s="40"/>
      <c r="S348" s="38"/>
      <c r="T348" s="96">
        <f>SUM($P$155:P348)</f>
        <v>294598</v>
      </c>
      <c r="U348" s="96">
        <f t="shared" si="24"/>
        <v>130000</v>
      </c>
      <c r="V348" s="96">
        <f t="shared" si="20"/>
        <v>0</v>
      </c>
      <c r="W348" s="96"/>
      <c r="X348" s="96">
        <f ca="1">IF(V348=0,0,IF(C348&lt;'Interment Right Prices'!$L$25,0,OFFSET(P348,-'Interment Right Prices'!$L$25,0)))</f>
        <v>0</v>
      </c>
      <c r="Y348" s="96">
        <f>IF(V348=0,0,U348-SUM($X$155:X348))</f>
        <v>0</v>
      </c>
      <c r="Z348" s="99">
        <f ca="1">IF(V348=0,OFFSET(Z348,-'Interment Right Prices'!$L$25,0),IF(V348&gt;X348,V348,X348))</f>
        <v>1618</v>
      </c>
      <c r="AA348" s="99">
        <f t="shared" ca="1" si="25"/>
        <v>1744887.6923076923</v>
      </c>
      <c r="AB348" s="93"/>
      <c r="AC348" s="78"/>
    </row>
    <row r="349" spans="2:29" x14ac:dyDescent="0.25">
      <c r="B349" s="38"/>
      <c r="C349" s="53">
        <f t="shared" si="21"/>
        <v>195</v>
      </c>
      <c r="D349" s="53"/>
      <c r="E349" s="53"/>
      <c r="F349" s="41">
        <v>0</v>
      </c>
      <c r="G349" s="1"/>
      <c r="H349" s="104">
        <f t="shared" si="22"/>
        <v>3000000</v>
      </c>
      <c r="I349" s="1"/>
      <c r="J349" s="41">
        <v>0</v>
      </c>
      <c r="K349" s="1"/>
      <c r="L349" s="96">
        <f t="shared" si="26"/>
        <v>3446</v>
      </c>
      <c r="M349" s="53"/>
      <c r="N349" s="97"/>
      <c r="O349" s="1"/>
      <c r="P349" s="98">
        <f t="shared" si="23"/>
        <v>3446</v>
      </c>
      <c r="Q349" s="40"/>
      <c r="S349" s="38"/>
      <c r="T349" s="96">
        <f>SUM($P$155:P349)</f>
        <v>298044</v>
      </c>
      <c r="U349" s="96">
        <f t="shared" si="24"/>
        <v>130000</v>
      </c>
      <c r="V349" s="96">
        <f t="shared" ref="V349:V412" si="27">U349-U348</f>
        <v>0</v>
      </c>
      <c r="W349" s="96"/>
      <c r="X349" s="96">
        <f ca="1">IF(V349=0,0,IF(C349&lt;'Interment Right Prices'!$L$25,0,OFFSET(P349,-'Interment Right Prices'!$L$25,0)))</f>
        <v>0</v>
      </c>
      <c r="Y349" s="96">
        <f>IF(V349=0,0,U349-SUM($X$155:X349))</f>
        <v>0</v>
      </c>
      <c r="Z349" s="99">
        <f ca="1">IF(V349=0,OFFSET(Z349,-'Interment Right Prices'!$L$25,0),IF(V349&gt;X349,V349,X349))</f>
        <v>1634</v>
      </c>
      <c r="AA349" s="99">
        <f t="shared" ca="1" si="25"/>
        <v>1744887.6923076923</v>
      </c>
      <c r="AB349" s="93"/>
      <c r="AC349" s="78"/>
    </row>
    <row r="350" spans="2:29" x14ac:dyDescent="0.25">
      <c r="B350" s="38"/>
      <c r="C350" s="53">
        <f t="shared" si="21"/>
        <v>196</v>
      </c>
      <c r="D350" s="53"/>
      <c r="E350" s="53"/>
      <c r="F350" s="41">
        <v>0</v>
      </c>
      <c r="G350" s="1"/>
      <c r="H350" s="104">
        <f t="shared" si="22"/>
        <v>3000000</v>
      </c>
      <c r="I350" s="1"/>
      <c r="J350" s="41">
        <v>0</v>
      </c>
      <c r="K350" s="1"/>
      <c r="L350" s="96">
        <f t="shared" si="26"/>
        <v>3480</v>
      </c>
      <c r="M350" s="53"/>
      <c r="N350" s="97"/>
      <c r="O350" s="1"/>
      <c r="P350" s="98">
        <f t="shared" si="23"/>
        <v>3480</v>
      </c>
      <c r="Q350" s="40"/>
      <c r="S350" s="38"/>
      <c r="T350" s="96">
        <f>SUM($P$155:P350)</f>
        <v>301524</v>
      </c>
      <c r="U350" s="96">
        <f t="shared" si="24"/>
        <v>130000</v>
      </c>
      <c r="V350" s="96">
        <f t="shared" si="27"/>
        <v>0</v>
      </c>
      <c r="W350" s="96"/>
      <c r="X350" s="96">
        <f ca="1">IF(V350=0,0,IF(C350&lt;'Interment Right Prices'!$L$25,0,OFFSET(P350,-'Interment Right Prices'!$L$25,0)))</f>
        <v>0</v>
      </c>
      <c r="Y350" s="96">
        <f>IF(V350=0,0,U350-SUM($X$155:X350))</f>
        <v>0</v>
      </c>
      <c r="Z350" s="99">
        <f ca="1">IF(V350=0,OFFSET(Z350,-'Interment Right Prices'!$L$25,0),IF(V350&gt;X350,V350,X350))</f>
        <v>1650</v>
      </c>
      <c r="AA350" s="99">
        <f t="shared" ca="1" si="25"/>
        <v>1744887.6923076923</v>
      </c>
      <c r="AB350" s="93"/>
      <c r="AC350" s="78"/>
    </row>
    <row r="351" spans="2:29" x14ac:dyDescent="0.25">
      <c r="B351" s="38"/>
      <c r="C351" s="53">
        <f t="shared" si="21"/>
        <v>197</v>
      </c>
      <c r="D351" s="53"/>
      <c r="E351" s="53"/>
      <c r="F351" s="41">
        <v>0</v>
      </c>
      <c r="G351" s="1"/>
      <c r="H351" s="104">
        <f t="shared" si="22"/>
        <v>3000000</v>
      </c>
      <c r="I351" s="1"/>
      <c r="J351" s="41">
        <v>0</v>
      </c>
      <c r="K351" s="1"/>
      <c r="L351" s="96">
        <f t="shared" si="26"/>
        <v>3515</v>
      </c>
      <c r="M351" s="53"/>
      <c r="N351" s="97"/>
      <c r="O351" s="1"/>
      <c r="P351" s="98">
        <f t="shared" si="23"/>
        <v>3515</v>
      </c>
      <c r="Q351" s="40"/>
      <c r="S351" s="38"/>
      <c r="T351" s="96">
        <f>SUM($P$155:P351)</f>
        <v>305039</v>
      </c>
      <c r="U351" s="96">
        <f t="shared" si="24"/>
        <v>130000</v>
      </c>
      <c r="V351" s="96">
        <f t="shared" si="27"/>
        <v>0</v>
      </c>
      <c r="W351" s="96"/>
      <c r="X351" s="96">
        <f ca="1">IF(V351=0,0,IF(C351&lt;'Interment Right Prices'!$L$25,0,OFFSET(P351,-'Interment Right Prices'!$L$25,0)))</f>
        <v>0</v>
      </c>
      <c r="Y351" s="96">
        <f>IF(V351=0,0,U351-SUM($X$155:X351))</f>
        <v>0</v>
      </c>
      <c r="Z351" s="99">
        <f ca="1">IF(V351=0,OFFSET(Z351,-'Interment Right Prices'!$L$25,0),IF(V351&gt;X351,V351,X351))</f>
        <v>1667</v>
      </c>
      <c r="AA351" s="99">
        <f t="shared" ca="1" si="25"/>
        <v>1744887.6923076923</v>
      </c>
      <c r="AB351" s="93"/>
      <c r="AC351" s="78"/>
    </row>
    <row r="352" spans="2:29" x14ac:dyDescent="0.25">
      <c r="B352" s="38"/>
      <c r="C352" s="53">
        <f t="shared" si="21"/>
        <v>198</v>
      </c>
      <c r="D352" s="53"/>
      <c r="E352" s="53"/>
      <c r="F352" s="41">
        <v>0</v>
      </c>
      <c r="G352" s="1"/>
      <c r="H352" s="104">
        <f t="shared" si="22"/>
        <v>3000000</v>
      </c>
      <c r="I352" s="1"/>
      <c r="J352" s="41">
        <v>0</v>
      </c>
      <c r="K352" s="1"/>
      <c r="L352" s="96">
        <f t="shared" si="26"/>
        <v>3550</v>
      </c>
      <c r="M352" s="53"/>
      <c r="N352" s="97"/>
      <c r="O352" s="1"/>
      <c r="P352" s="98">
        <f t="shared" si="23"/>
        <v>3550</v>
      </c>
      <c r="Q352" s="40"/>
      <c r="S352" s="38"/>
      <c r="T352" s="96">
        <f>SUM($P$155:P352)</f>
        <v>308589</v>
      </c>
      <c r="U352" s="96">
        <f t="shared" si="24"/>
        <v>130000</v>
      </c>
      <c r="V352" s="96">
        <f t="shared" si="27"/>
        <v>0</v>
      </c>
      <c r="W352" s="96"/>
      <c r="X352" s="96">
        <f ca="1">IF(V352=0,0,IF(C352&lt;'Interment Right Prices'!$L$25,0,OFFSET(P352,-'Interment Right Prices'!$L$25,0)))</f>
        <v>0</v>
      </c>
      <c r="Y352" s="96">
        <f>IF(V352=0,0,U352-SUM($X$155:X352))</f>
        <v>0</v>
      </c>
      <c r="Z352" s="99">
        <f ca="1">IF(V352=0,OFFSET(Z352,-'Interment Right Prices'!$L$25,0),IF(V352&gt;X352,V352,X352))</f>
        <v>1683</v>
      </c>
      <c r="AA352" s="99">
        <f t="shared" ca="1" si="25"/>
        <v>1744887.6923076923</v>
      </c>
      <c r="AB352" s="93"/>
      <c r="AC352" s="78"/>
    </row>
    <row r="353" spans="2:29" x14ac:dyDescent="0.25">
      <c r="B353" s="38"/>
      <c r="C353" s="53">
        <f t="shared" si="21"/>
        <v>199</v>
      </c>
      <c r="D353" s="53"/>
      <c r="E353" s="53"/>
      <c r="F353" s="41">
        <v>0</v>
      </c>
      <c r="G353" s="1"/>
      <c r="H353" s="104">
        <f t="shared" si="22"/>
        <v>3000000</v>
      </c>
      <c r="I353" s="1"/>
      <c r="J353" s="41">
        <v>0</v>
      </c>
      <c r="K353" s="1"/>
      <c r="L353" s="96">
        <f t="shared" si="26"/>
        <v>3586</v>
      </c>
      <c r="M353" s="53"/>
      <c r="N353" s="97"/>
      <c r="O353" s="1"/>
      <c r="P353" s="98">
        <f t="shared" si="23"/>
        <v>3586</v>
      </c>
      <c r="Q353" s="40"/>
      <c r="S353" s="38"/>
      <c r="T353" s="96">
        <f>SUM($P$155:P353)</f>
        <v>312175</v>
      </c>
      <c r="U353" s="96">
        <f t="shared" si="24"/>
        <v>130000</v>
      </c>
      <c r="V353" s="96">
        <f t="shared" si="27"/>
        <v>0</v>
      </c>
      <c r="W353" s="96"/>
      <c r="X353" s="96">
        <f ca="1">IF(V353=0,0,IF(C353&lt;'Interment Right Prices'!$L$25,0,OFFSET(P353,-'Interment Right Prices'!$L$25,0)))</f>
        <v>0</v>
      </c>
      <c r="Y353" s="96">
        <f>IF(V353=0,0,U353-SUM($X$155:X353))</f>
        <v>0</v>
      </c>
      <c r="Z353" s="99">
        <f ca="1">IF(V353=0,OFFSET(Z353,-'Interment Right Prices'!$L$25,0),IF(V353&gt;X353,V353,X353))</f>
        <v>1700</v>
      </c>
      <c r="AA353" s="99">
        <f t="shared" ca="1" si="25"/>
        <v>1744887.6923076923</v>
      </c>
      <c r="AB353" s="93"/>
      <c r="AC353" s="78"/>
    </row>
    <row r="354" spans="2:29" x14ac:dyDescent="0.25">
      <c r="B354" s="38"/>
      <c r="C354" s="53">
        <f t="shared" si="21"/>
        <v>200</v>
      </c>
      <c r="D354" s="53"/>
      <c r="E354" s="53"/>
      <c r="F354" s="41">
        <v>0</v>
      </c>
      <c r="G354" s="1"/>
      <c r="H354" s="104">
        <f t="shared" si="22"/>
        <v>3000000</v>
      </c>
      <c r="I354" s="1"/>
      <c r="J354" s="41">
        <v>0</v>
      </c>
      <c r="K354" s="1"/>
      <c r="L354" s="96">
        <f t="shared" si="26"/>
        <v>3622</v>
      </c>
      <c r="M354" s="53"/>
      <c r="N354" s="97"/>
      <c r="O354" s="1"/>
      <c r="P354" s="98">
        <f t="shared" si="23"/>
        <v>3622</v>
      </c>
      <c r="Q354" s="40"/>
      <c r="S354" s="38"/>
      <c r="T354" s="96">
        <f>SUM($P$155:P354)</f>
        <v>315797</v>
      </c>
      <c r="U354" s="96">
        <f t="shared" si="24"/>
        <v>130000</v>
      </c>
      <c r="V354" s="96">
        <f t="shared" si="27"/>
        <v>0</v>
      </c>
      <c r="W354" s="96"/>
      <c r="X354" s="96">
        <f ca="1">IF(V354=0,0,IF(C354&lt;'Interment Right Prices'!$L$25,0,OFFSET(P354,-'Interment Right Prices'!$L$25,0)))</f>
        <v>0</v>
      </c>
      <c r="Y354" s="96">
        <f>IF(V354=0,0,U354-SUM($X$155:X354))</f>
        <v>0</v>
      </c>
      <c r="Z354" s="99">
        <f ca="1">IF(V354=0,OFFSET(Z354,-'Interment Right Prices'!$L$25,0),IF(V354&gt;X354,V354,X354))</f>
        <v>1717</v>
      </c>
      <c r="AA354" s="99">
        <f t="shared" ca="1" si="25"/>
        <v>1744887.6923076923</v>
      </c>
      <c r="AB354" s="93"/>
      <c r="AC354" s="78"/>
    </row>
    <row r="355" spans="2:29" x14ac:dyDescent="0.25">
      <c r="B355" s="38"/>
      <c r="C355" s="53">
        <f t="shared" si="21"/>
        <v>201</v>
      </c>
      <c r="D355" s="53"/>
      <c r="E355" s="53"/>
      <c r="F355" s="41">
        <v>0</v>
      </c>
      <c r="G355" s="1"/>
      <c r="H355" s="104">
        <f t="shared" si="22"/>
        <v>3000000</v>
      </c>
      <c r="I355" s="1"/>
      <c r="J355" s="41">
        <v>0</v>
      </c>
      <c r="K355" s="1"/>
      <c r="L355" s="96">
        <f t="shared" si="26"/>
        <v>3658</v>
      </c>
      <c r="M355" s="53"/>
      <c r="N355" s="97"/>
      <c r="O355" s="1"/>
      <c r="P355" s="98">
        <f t="shared" si="23"/>
        <v>3658</v>
      </c>
      <c r="Q355" s="40"/>
      <c r="S355" s="38"/>
      <c r="T355" s="96">
        <f>SUM($P$155:P355)</f>
        <v>319455</v>
      </c>
      <c r="U355" s="96">
        <f t="shared" si="24"/>
        <v>130000</v>
      </c>
      <c r="V355" s="96">
        <f t="shared" si="27"/>
        <v>0</v>
      </c>
      <c r="W355" s="96"/>
      <c r="X355" s="96">
        <f ca="1">IF(V355=0,0,IF(C355&lt;'Interment Right Prices'!$L$25,0,OFFSET(P355,-'Interment Right Prices'!$L$25,0)))</f>
        <v>0</v>
      </c>
      <c r="Y355" s="96">
        <f>IF(V355=0,0,U355-SUM($X$155:X355))</f>
        <v>0</v>
      </c>
      <c r="Z355" s="99">
        <f ca="1">IF(V355=0,OFFSET(Z355,-'Interment Right Prices'!$L$25,0),IF(V355&gt;X355,V355,X355))</f>
        <v>1734</v>
      </c>
      <c r="AA355" s="99">
        <f t="shared" ca="1" si="25"/>
        <v>1744887.6923076923</v>
      </c>
      <c r="AB355" s="93"/>
      <c r="AC355" s="78"/>
    </row>
    <row r="356" spans="2:29" x14ac:dyDescent="0.25">
      <c r="B356" s="38"/>
      <c r="C356" s="53">
        <f t="shared" si="21"/>
        <v>202</v>
      </c>
      <c r="D356" s="53"/>
      <c r="E356" s="53"/>
      <c r="F356" s="41">
        <v>0</v>
      </c>
      <c r="G356" s="1"/>
      <c r="H356" s="104">
        <f t="shared" si="22"/>
        <v>3000000</v>
      </c>
      <c r="I356" s="1"/>
      <c r="J356" s="41">
        <v>0</v>
      </c>
      <c r="K356" s="1"/>
      <c r="L356" s="96">
        <f t="shared" si="26"/>
        <v>3695</v>
      </c>
      <c r="M356" s="53"/>
      <c r="N356" s="97"/>
      <c r="O356" s="1"/>
      <c r="P356" s="98">
        <f t="shared" si="23"/>
        <v>3695</v>
      </c>
      <c r="Q356" s="40"/>
      <c r="S356" s="38"/>
      <c r="T356" s="96">
        <f>SUM($P$155:P356)</f>
        <v>323150</v>
      </c>
      <c r="U356" s="96">
        <f t="shared" si="24"/>
        <v>130000</v>
      </c>
      <c r="V356" s="96">
        <f t="shared" si="27"/>
        <v>0</v>
      </c>
      <c r="W356" s="96"/>
      <c r="X356" s="96">
        <f ca="1">IF(V356=0,0,IF(C356&lt;'Interment Right Prices'!$L$25,0,OFFSET(P356,-'Interment Right Prices'!$L$25,0)))</f>
        <v>0</v>
      </c>
      <c r="Y356" s="96">
        <f>IF(V356=0,0,U356-SUM($X$155:X356))</f>
        <v>0</v>
      </c>
      <c r="Z356" s="99">
        <f ca="1">IF(V356=0,OFFSET(Z356,-'Interment Right Prices'!$L$25,0),IF(V356&gt;X356,V356,X356))</f>
        <v>1752</v>
      </c>
      <c r="AA356" s="99">
        <f t="shared" ca="1" si="25"/>
        <v>1744887.6923076923</v>
      </c>
      <c r="AB356" s="93"/>
      <c r="AC356" s="78"/>
    </row>
    <row r="357" spans="2:29" x14ac:dyDescent="0.25">
      <c r="B357" s="38"/>
      <c r="C357" s="53">
        <f t="shared" si="21"/>
        <v>203</v>
      </c>
      <c r="D357" s="53"/>
      <c r="E357" s="53"/>
      <c r="F357" s="41">
        <v>0</v>
      </c>
      <c r="G357" s="1"/>
      <c r="H357" s="104">
        <f t="shared" si="22"/>
        <v>3000000</v>
      </c>
      <c r="I357" s="1"/>
      <c r="J357" s="41">
        <v>0</v>
      </c>
      <c r="K357" s="1"/>
      <c r="L357" s="96">
        <f t="shared" si="26"/>
        <v>3732</v>
      </c>
      <c r="M357" s="53"/>
      <c r="N357" s="97"/>
      <c r="O357" s="1"/>
      <c r="P357" s="98">
        <f t="shared" si="23"/>
        <v>3732</v>
      </c>
      <c r="Q357" s="40"/>
      <c r="S357" s="38"/>
      <c r="T357" s="96">
        <f>SUM($P$155:P357)</f>
        <v>326882</v>
      </c>
      <c r="U357" s="96">
        <f t="shared" si="24"/>
        <v>130000</v>
      </c>
      <c r="V357" s="96">
        <f t="shared" si="27"/>
        <v>0</v>
      </c>
      <c r="W357" s="96"/>
      <c r="X357" s="96">
        <f ca="1">IF(V357=0,0,IF(C357&lt;'Interment Right Prices'!$L$25,0,OFFSET(P357,-'Interment Right Prices'!$L$25,0)))</f>
        <v>0</v>
      </c>
      <c r="Y357" s="96">
        <f>IF(V357=0,0,U357-SUM($X$155:X357))</f>
        <v>0</v>
      </c>
      <c r="Z357" s="99">
        <f ca="1">IF(V357=0,OFFSET(Z357,-'Interment Right Prices'!$L$25,0),IF(V357&gt;X357,V357,X357))</f>
        <v>1769</v>
      </c>
      <c r="AA357" s="99">
        <f t="shared" ca="1" si="25"/>
        <v>1744887.6923076923</v>
      </c>
      <c r="AB357" s="93"/>
      <c r="AC357" s="78"/>
    </row>
    <row r="358" spans="2:29" x14ac:dyDescent="0.25">
      <c r="B358" s="38"/>
      <c r="C358" s="53">
        <f t="shared" si="21"/>
        <v>204</v>
      </c>
      <c r="D358" s="53"/>
      <c r="E358" s="53"/>
      <c r="F358" s="41">
        <v>0</v>
      </c>
      <c r="G358" s="1"/>
      <c r="H358" s="104">
        <f t="shared" si="22"/>
        <v>3000000</v>
      </c>
      <c r="I358" s="1"/>
      <c r="J358" s="41">
        <v>0</v>
      </c>
      <c r="K358" s="1"/>
      <c r="L358" s="96">
        <f t="shared" si="26"/>
        <v>3769</v>
      </c>
      <c r="M358" s="53"/>
      <c r="N358" s="97"/>
      <c r="O358" s="1"/>
      <c r="P358" s="98">
        <f t="shared" si="23"/>
        <v>3769</v>
      </c>
      <c r="Q358" s="40"/>
      <c r="S358" s="38"/>
      <c r="T358" s="96">
        <f>SUM($P$155:P358)</f>
        <v>330651</v>
      </c>
      <c r="U358" s="96">
        <f t="shared" si="24"/>
        <v>130000</v>
      </c>
      <c r="V358" s="96">
        <f t="shared" si="27"/>
        <v>0</v>
      </c>
      <c r="W358" s="96"/>
      <c r="X358" s="96">
        <f ca="1">IF(V358=0,0,IF(C358&lt;'Interment Right Prices'!$L$25,0,OFFSET(P358,-'Interment Right Prices'!$L$25,0)))</f>
        <v>0</v>
      </c>
      <c r="Y358" s="96">
        <f>IF(V358=0,0,U358-SUM($X$155:X358))</f>
        <v>0</v>
      </c>
      <c r="Z358" s="99">
        <f ca="1">IF(V358=0,OFFSET(Z358,-'Interment Right Prices'!$L$25,0),IF(V358&gt;X358,V358,X358))</f>
        <v>1393</v>
      </c>
      <c r="AA358" s="99">
        <f t="shared" ca="1" si="25"/>
        <v>1744887.6923076923</v>
      </c>
      <c r="AB358" s="93"/>
      <c r="AC358" s="78"/>
    </row>
    <row r="359" spans="2:29" x14ac:dyDescent="0.25">
      <c r="B359" s="38"/>
      <c r="C359" s="53">
        <f t="shared" si="21"/>
        <v>205</v>
      </c>
      <c r="D359" s="53"/>
      <c r="E359" s="53"/>
      <c r="F359" s="41">
        <v>0</v>
      </c>
      <c r="G359" s="1"/>
      <c r="H359" s="104">
        <f t="shared" si="22"/>
        <v>3000000</v>
      </c>
      <c r="I359" s="1"/>
      <c r="J359" s="41">
        <v>0</v>
      </c>
      <c r="K359" s="1"/>
      <c r="L359" s="96">
        <f t="shared" si="26"/>
        <v>3807</v>
      </c>
      <c r="M359" s="53"/>
      <c r="N359" s="97"/>
      <c r="O359" s="1"/>
      <c r="P359" s="98">
        <f t="shared" si="23"/>
        <v>3807</v>
      </c>
      <c r="Q359" s="40"/>
      <c r="S359" s="38"/>
      <c r="T359" s="96">
        <f>SUM($P$155:P359)</f>
        <v>334458</v>
      </c>
      <c r="U359" s="96">
        <f t="shared" si="24"/>
        <v>130000</v>
      </c>
      <c r="V359" s="96">
        <f t="shared" si="27"/>
        <v>0</v>
      </c>
      <c r="W359" s="96"/>
      <c r="X359" s="96">
        <f ca="1">IF(V359=0,0,IF(C359&lt;'Interment Right Prices'!$L$25,0,OFFSET(P359,-'Interment Right Prices'!$L$25,0)))</f>
        <v>0</v>
      </c>
      <c r="Y359" s="96">
        <f>IF(V359=0,0,U359-SUM($X$155:X359))</f>
        <v>0</v>
      </c>
      <c r="Z359" s="99">
        <f ca="1">IF(V359=0,OFFSET(Z359,-'Interment Right Prices'!$L$25,0),IF(V359&gt;X359,V359,X359))</f>
        <v>1407</v>
      </c>
      <c r="AA359" s="99">
        <f t="shared" ca="1" si="25"/>
        <v>1744887.6923076923</v>
      </c>
      <c r="AB359" s="93"/>
      <c r="AC359" s="78"/>
    </row>
    <row r="360" spans="2:29" x14ac:dyDescent="0.25">
      <c r="B360" s="38"/>
      <c r="C360" s="53">
        <f t="shared" si="21"/>
        <v>206</v>
      </c>
      <c r="D360" s="53"/>
      <c r="E360" s="53"/>
      <c r="F360" s="41">
        <v>0</v>
      </c>
      <c r="G360" s="1"/>
      <c r="H360" s="104">
        <f t="shared" si="22"/>
        <v>3000000</v>
      </c>
      <c r="I360" s="1"/>
      <c r="J360" s="41">
        <v>0</v>
      </c>
      <c r="K360" s="1"/>
      <c r="L360" s="96">
        <f t="shared" si="26"/>
        <v>3845</v>
      </c>
      <c r="M360" s="53"/>
      <c r="N360" s="97"/>
      <c r="O360" s="1"/>
      <c r="P360" s="98">
        <f t="shared" si="23"/>
        <v>3845</v>
      </c>
      <c r="Q360" s="40"/>
      <c r="S360" s="38"/>
      <c r="T360" s="96">
        <f>SUM($P$155:P360)</f>
        <v>338303</v>
      </c>
      <c r="U360" s="96">
        <f t="shared" si="24"/>
        <v>130000</v>
      </c>
      <c r="V360" s="96">
        <f t="shared" si="27"/>
        <v>0</v>
      </c>
      <c r="W360" s="96"/>
      <c r="X360" s="96">
        <f ca="1">IF(V360=0,0,IF(C360&lt;'Interment Right Prices'!$L$25,0,OFFSET(P360,-'Interment Right Prices'!$L$25,0)))</f>
        <v>0</v>
      </c>
      <c r="Y360" s="96">
        <f>IF(V360=0,0,U360-SUM($X$155:X360))</f>
        <v>0</v>
      </c>
      <c r="Z360" s="99">
        <f ca="1">IF(V360=0,OFFSET(Z360,-'Interment Right Prices'!$L$25,0),IF(V360&gt;X360,V360,X360))</f>
        <v>1421</v>
      </c>
      <c r="AA360" s="99">
        <f t="shared" ca="1" si="25"/>
        <v>1744887.6923076923</v>
      </c>
      <c r="AB360" s="93"/>
      <c r="AC360" s="78"/>
    </row>
    <row r="361" spans="2:29" x14ac:dyDescent="0.25">
      <c r="B361" s="38"/>
      <c r="C361" s="53">
        <f t="shared" si="21"/>
        <v>207</v>
      </c>
      <c r="D361" s="53"/>
      <c r="E361" s="53"/>
      <c r="F361" s="41">
        <v>0</v>
      </c>
      <c r="G361" s="1"/>
      <c r="H361" s="104">
        <f t="shared" si="22"/>
        <v>3000000</v>
      </c>
      <c r="I361" s="1"/>
      <c r="J361" s="41">
        <v>0</v>
      </c>
      <c r="K361" s="1"/>
      <c r="L361" s="96">
        <f t="shared" si="26"/>
        <v>3883</v>
      </c>
      <c r="M361" s="53"/>
      <c r="N361" s="97"/>
      <c r="O361" s="1"/>
      <c r="P361" s="98">
        <f t="shared" si="23"/>
        <v>3883</v>
      </c>
      <c r="Q361" s="40"/>
      <c r="S361" s="38"/>
      <c r="T361" s="96">
        <f>SUM($P$155:P361)</f>
        <v>342186</v>
      </c>
      <c r="U361" s="96">
        <f t="shared" si="24"/>
        <v>130000</v>
      </c>
      <c r="V361" s="96">
        <f t="shared" si="27"/>
        <v>0</v>
      </c>
      <c r="W361" s="96"/>
      <c r="X361" s="96">
        <f ca="1">IF(V361=0,0,IF(C361&lt;'Interment Right Prices'!$L$25,0,OFFSET(P361,-'Interment Right Prices'!$L$25,0)))</f>
        <v>0</v>
      </c>
      <c r="Y361" s="96">
        <f>IF(V361=0,0,U361-SUM($X$155:X361))</f>
        <v>0</v>
      </c>
      <c r="Z361" s="99">
        <f ca="1">IF(V361=0,OFFSET(Z361,-'Interment Right Prices'!$L$25,0),IF(V361&gt;X361,V361,X361))</f>
        <v>1436</v>
      </c>
      <c r="AA361" s="99">
        <f t="shared" ca="1" si="25"/>
        <v>1744887.6923076923</v>
      </c>
      <c r="AB361" s="93"/>
      <c r="AC361" s="78"/>
    </row>
    <row r="362" spans="2:29" x14ac:dyDescent="0.25">
      <c r="B362" s="38"/>
      <c r="C362" s="53">
        <f t="shared" si="21"/>
        <v>208</v>
      </c>
      <c r="D362" s="53"/>
      <c r="E362" s="53"/>
      <c r="F362" s="41">
        <v>0</v>
      </c>
      <c r="G362" s="1"/>
      <c r="H362" s="104">
        <f t="shared" si="22"/>
        <v>3000000</v>
      </c>
      <c r="I362" s="1"/>
      <c r="J362" s="41">
        <v>0</v>
      </c>
      <c r="K362" s="1"/>
      <c r="L362" s="96">
        <f t="shared" si="26"/>
        <v>3922</v>
      </c>
      <c r="M362" s="53"/>
      <c r="N362" s="97"/>
      <c r="O362" s="1"/>
      <c r="P362" s="98">
        <f t="shared" si="23"/>
        <v>3922</v>
      </c>
      <c r="Q362" s="40"/>
      <c r="S362" s="38"/>
      <c r="T362" s="96">
        <f>SUM($P$155:P362)</f>
        <v>346108</v>
      </c>
      <c r="U362" s="96">
        <f t="shared" si="24"/>
        <v>130000</v>
      </c>
      <c r="V362" s="96">
        <f t="shared" si="27"/>
        <v>0</v>
      </c>
      <c r="W362" s="96"/>
      <c r="X362" s="96">
        <f ca="1">IF(V362=0,0,IF(C362&lt;'Interment Right Prices'!$L$25,0,OFFSET(P362,-'Interment Right Prices'!$L$25,0)))</f>
        <v>0</v>
      </c>
      <c r="Y362" s="96">
        <f>IF(V362=0,0,U362-SUM($X$155:X362))</f>
        <v>0</v>
      </c>
      <c r="Z362" s="99">
        <f ca="1">IF(V362=0,OFFSET(Z362,-'Interment Right Prices'!$L$25,0),IF(V362&gt;X362,V362,X362))</f>
        <v>1450</v>
      </c>
      <c r="AA362" s="99">
        <f t="shared" ca="1" si="25"/>
        <v>1744887.6923076923</v>
      </c>
      <c r="AB362" s="93"/>
      <c r="AC362" s="78"/>
    </row>
    <row r="363" spans="2:29" x14ac:dyDescent="0.25">
      <c r="B363" s="38"/>
      <c r="C363" s="53">
        <f t="shared" si="21"/>
        <v>209</v>
      </c>
      <c r="D363" s="53"/>
      <c r="E363" s="53"/>
      <c r="F363" s="41">
        <v>0</v>
      </c>
      <c r="G363" s="1"/>
      <c r="H363" s="104">
        <f t="shared" si="22"/>
        <v>3000000</v>
      </c>
      <c r="I363" s="1"/>
      <c r="J363" s="41">
        <v>0</v>
      </c>
      <c r="K363" s="1"/>
      <c r="L363" s="96">
        <f t="shared" si="26"/>
        <v>3961</v>
      </c>
      <c r="M363" s="53"/>
      <c r="N363" s="97"/>
      <c r="O363" s="1"/>
      <c r="P363" s="98">
        <f t="shared" si="23"/>
        <v>3961</v>
      </c>
      <c r="Q363" s="40"/>
      <c r="S363" s="38"/>
      <c r="T363" s="96">
        <f>SUM($P$155:P363)</f>
        <v>350069</v>
      </c>
      <c r="U363" s="96">
        <f t="shared" si="24"/>
        <v>130000</v>
      </c>
      <c r="V363" s="96">
        <f t="shared" si="27"/>
        <v>0</v>
      </c>
      <c r="W363" s="96"/>
      <c r="X363" s="96">
        <f ca="1">IF(V363=0,0,IF(C363&lt;'Interment Right Prices'!$L$25,0,OFFSET(P363,-'Interment Right Prices'!$L$25,0)))</f>
        <v>0</v>
      </c>
      <c r="Y363" s="96">
        <f>IF(V363=0,0,U363-SUM($X$155:X363))</f>
        <v>0</v>
      </c>
      <c r="Z363" s="99">
        <f ca="1">IF(V363=0,OFFSET(Z363,-'Interment Right Prices'!$L$25,0),IF(V363&gt;X363,V363,X363))</f>
        <v>1464</v>
      </c>
      <c r="AA363" s="99">
        <f t="shared" ca="1" si="25"/>
        <v>1744887.6923076923</v>
      </c>
      <c r="AB363" s="93"/>
      <c r="AC363" s="78"/>
    </row>
    <row r="364" spans="2:29" x14ac:dyDescent="0.25">
      <c r="B364" s="38"/>
      <c r="C364" s="53">
        <f t="shared" si="21"/>
        <v>210</v>
      </c>
      <c r="D364" s="53"/>
      <c r="E364" s="53"/>
      <c r="F364" s="41">
        <v>0</v>
      </c>
      <c r="G364" s="1"/>
      <c r="H364" s="104">
        <f t="shared" si="22"/>
        <v>3000000</v>
      </c>
      <c r="I364" s="1"/>
      <c r="J364" s="41">
        <v>0</v>
      </c>
      <c r="K364" s="1"/>
      <c r="L364" s="96">
        <f t="shared" si="26"/>
        <v>4001</v>
      </c>
      <c r="M364" s="53"/>
      <c r="N364" s="97"/>
      <c r="O364" s="1"/>
      <c r="P364" s="98">
        <f t="shared" si="23"/>
        <v>4001</v>
      </c>
      <c r="Q364" s="40"/>
      <c r="S364" s="38"/>
      <c r="T364" s="96">
        <f>SUM($P$155:P364)</f>
        <v>354070</v>
      </c>
      <c r="U364" s="96">
        <f t="shared" si="24"/>
        <v>130000</v>
      </c>
      <c r="V364" s="96">
        <f t="shared" si="27"/>
        <v>0</v>
      </c>
      <c r="W364" s="96"/>
      <c r="X364" s="96">
        <f ca="1">IF(V364=0,0,IF(C364&lt;'Interment Right Prices'!$L$25,0,OFFSET(P364,-'Interment Right Prices'!$L$25,0)))</f>
        <v>0</v>
      </c>
      <c r="Y364" s="96">
        <f>IF(V364=0,0,U364-SUM($X$155:X364))</f>
        <v>0</v>
      </c>
      <c r="Z364" s="99">
        <f ca="1">IF(V364=0,OFFSET(Z364,-'Interment Right Prices'!$L$25,0),IF(V364&gt;X364,V364,X364))</f>
        <v>1479</v>
      </c>
      <c r="AA364" s="99">
        <f t="shared" ca="1" si="25"/>
        <v>1744887.6923076923</v>
      </c>
      <c r="AB364" s="93"/>
      <c r="AC364" s="78"/>
    </row>
    <row r="365" spans="2:29" x14ac:dyDescent="0.25">
      <c r="B365" s="38"/>
      <c r="C365" s="53">
        <f t="shared" si="21"/>
        <v>211</v>
      </c>
      <c r="D365" s="53"/>
      <c r="E365" s="53"/>
      <c r="F365" s="41">
        <v>0</v>
      </c>
      <c r="G365" s="1"/>
      <c r="H365" s="104">
        <f t="shared" si="22"/>
        <v>3000000</v>
      </c>
      <c r="I365" s="1"/>
      <c r="J365" s="41">
        <v>0</v>
      </c>
      <c r="K365" s="1"/>
      <c r="L365" s="96">
        <f t="shared" si="26"/>
        <v>4041</v>
      </c>
      <c r="M365" s="53"/>
      <c r="N365" s="97"/>
      <c r="O365" s="1"/>
      <c r="P365" s="98">
        <f t="shared" si="23"/>
        <v>4041</v>
      </c>
      <c r="Q365" s="40"/>
      <c r="S365" s="38"/>
      <c r="T365" s="96">
        <f>SUM($P$155:P365)</f>
        <v>358111</v>
      </c>
      <c r="U365" s="96">
        <f t="shared" si="24"/>
        <v>130000</v>
      </c>
      <c r="V365" s="96">
        <f t="shared" si="27"/>
        <v>0</v>
      </c>
      <c r="W365" s="96"/>
      <c r="X365" s="96">
        <f ca="1">IF(V365=0,0,IF(C365&lt;'Interment Right Prices'!$L$25,0,OFFSET(P365,-'Interment Right Prices'!$L$25,0)))</f>
        <v>0</v>
      </c>
      <c r="Y365" s="96">
        <f>IF(V365=0,0,U365-SUM($X$155:X365))</f>
        <v>0</v>
      </c>
      <c r="Z365" s="99">
        <f ca="1">IF(V365=0,OFFSET(Z365,-'Interment Right Prices'!$L$25,0),IF(V365&gt;X365,V365,X365))</f>
        <v>1494</v>
      </c>
      <c r="AA365" s="99">
        <f t="shared" ca="1" si="25"/>
        <v>1744887.6923076923</v>
      </c>
      <c r="AB365" s="93"/>
      <c r="AC365" s="78"/>
    </row>
    <row r="366" spans="2:29" x14ac:dyDescent="0.25">
      <c r="B366" s="38"/>
      <c r="C366" s="53">
        <f t="shared" si="21"/>
        <v>212</v>
      </c>
      <c r="D366" s="53"/>
      <c r="E366" s="53"/>
      <c r="F366" s="41">
        <v>0</v>
      </c>
      <c r="G366" s="1"/>
      <c r="H366" s="104">
        <f t="shared" si="22"/>
        <v>3000000</v>
      </c>
      <c r="I366" s="1"/>
      <c r="J366" s="41">
        <v>0</v>
      </c>
      <c r="K366" s="1"/>
      <c r="L366" s="96">
        <f t="shared" si="26"/>
        <v>4081</v>
      </c>
      <c r="M366" s="53"/>
      <c r="N366" s="97"/>
      <c r="O366" s="1"/>
      <c r="P366" s="98">
        <f t="shared" si="23"/>
        <v>4081</v>
      </c>
      <c r="Q366" s="40"/>
      <c r="S366" s="38"/>
      <c r="T366" s="96">
        <f>SUM($P$155:P366)</f>
        <v>362192</v>
      </c>
      <c r="U366" s="96">
        <f t="shared" si="24"/>
        <v>130000</v>
      </c>
      <c r="V366" s="96">
        <f t="shared" si="27"/>
        <v>0</v>
      </c>
      <c r="W366" s="96"/>
      <c r="X366" s="96">
        <f ca="1">IF(V366=0,0,IF(C366&lt;'Interment Right Prices'!$L$25,0,OFFSET(P366,-'Interment Right Prices'!$L$25,0)))</f>
        <v>0</v>
      </c>
      <c r="Y366" s="96">
        <f>IF(V366=0,0,U366-SUM($X$155:X366))</f>
        <v>0</v>
      </c>
      <c r="Z366" s="99">
        <f ca="1">IF(V366=0,OFFSET(Z366,-'Interment Right Prices'!$L$25,0),IF(V366&gt;X366,V366,X366))</f>
        <v>1509</v>
      </c>
      <c r="AA366" s="99">
        <f t="shared" ca="1" si="25"/>
        <v>1744887.6923076923</v>
      </c>
      <c r="AB366" s="93"/>
      <c r="AC366" s="78"/>
    </row>
    <row r="367" spans="2:29" x14ac:dyDescent="0.25">
      <c r="B367" s="38"/>
      <c r="C367" s="53">
        <f t="shared" ref="C367:C430" si="28">C366+1</f>
        <v>213</v>
      </c>
      <c r="D367" s="53"/>
      <c r="E367" s="53"/>
      <c r="F367" s="41">
        <v>0</v>
      </c>
      <c r="G367" s="1"/>
      <c r="H367" s="104">
        <f t="shared" ref="H367:H430" si="29">H366</f>
        <v>3000000</v>
      </c>
      <c r="I367" s="1"/>
      <c r="J367" s="41">
        <v>0</v>
      </c>
      <c r="K367" s="1"/>
      <c r="L367" s="96">
        <f t="shared" si="26"/>
        <v>4122</v>
      </c>
      <c r="M367" s="53"/>
      <c r="N367" s="97"/>
      <c r="O367" s="1"/>
      <c r="P367" s="98">
        <f t="shared" si="23"/>
        <v>4122</v>
      </c>
      <c r="Q367" s="40"/>
      <c r="S367" s="38"/>
      <c r="T367" s="96">
        <f>SUM($P$155:P367)</f>
        <v>366314</v>
      </c>
      <c r="U367" s="96">
        <f t="shared" si="24"/>
        <v>130000</v>
      </c>
      <c r="V367" s="96">
        <f t="shared" si="27"/>
        <v>0</v>
      </c>
      <c r="W367" s="96"/>
      <c r="X367" s="96">
        <f ca="1">IF(V367=0,0,IF(C367&lt;'Interment Right Prices'!$L$25,0,OFFSET(P367,-'Interment Right Prices'!$L$25,0)))</f>
        <v>0</v>
      </c>
      <c r="Y367" s="96">
        <f>IF(V367=0,0,U367-SUM($X$155:X367))</f>
        <v>0</v>
      </c>
      <c r="Z367" s="99">
        <f ca="1">IF(V367=0,OFFSET(Z367,-'Interment Right Prices'!$L$25,0),IF(V367&gt;X367,V367,X367))</f>
        <v>1524</v>
      </c>
      <c r="AA367" s="99">
        <f t="shared" ca="1" si="25"/>
        <v>1744887.6923076923</v>
      </c>
      <c r="AB367" s="93"/>
      <c r="AC367" s="78"/>
    </row>
    <row r="368" spans="2:29" x14ac:dyDescent="0.25">
      <c r="B368" s="38"/>
      <c r="C368" s="53">
        <f t="shared" si="28"/>
        <v>214</v>
      </c>
      <c r="D368" s="53"/>
      <c r="E368" s="53"/>
      <c r="F368" s="41">
        <v>0</v>
      </c>
      <c r="G368" s="1"/>
      <c r="H368" s="104">
        <f t="shared" si="29"/>
        <v>3000000</v>
      </c>
      <c r="I368" s="1"/>
      <c r="J368" s="41">
        <v>0</v>
      </c>
      <c r="K368" s="1"/>
      <c r="L368" s="96">
        <f t="shared" si="26"/>
        <v>4163</v>
      </c>
      <c r="M368" s="53"/>
      <c r="N368" s="97"/>
      <c r="O368" s="1"/>
      <c r="P368" s="98">
        <f t="shared" si="23"/>
        <v>4163</v>
      </c>
      <c r="Q368" s="40"/>
      <c r="S368" s="38"/>
      <c r="T368" s="96">
        <f>SUM($P$155:P368)</f>
        <v>370477</v>
      </c>
      <c r="U368" s="96">
        <f t="shared" si="24"/>
        <v>130000</v>
      </c>
      <c r="V368" s="96">
        <f t="shared" si="27"/>
        <v>0</v>
      </c>
      <c r="W368" s="96"/>
      <c r="X368" s="96">
        <f ca="1">IF(V368=0,0,IF(C368&lt;'Interment Right Prices'!$L$25,0,OFFSET(P368,-'Interment Right Prices'!$L$25,0)))</f>
        <v>0</v>
      </c>
      <c r="Y368" s="96">
        <f>IF(V368=0,0,U368-SUM($X$155:X368))</f>
        <v>0</v>
      </c>
      <c r="Z368" s="99">
        <f ca="1">IF(V368=0,OFFSET(Z368,-'Interment Right Prices'!$L$25,0),IF(V368&gt;X368,V368,X368))</f>
        <v>1539</v>
      </c>
      <c r="AA368" s="99">
        <f t="shared" ca="1" si="25"/>
        <v>1744887.6923076923</v>
      </c>
      <c r="AB368" s="93"/>
      <c r="AC368" s="78"/>
    </row>
    <row r="369" spans="2:29" x14ac:dyDescent="0.25">
      <c r="B369" s="38"/>
      <c r="C369" s="53">
        <f t="shared" si="28"/>
        <v>215</v>
      </c>
      <c r="D369" s="53"/>
      <c r="E369" s="53"/>
      <c r="F369" s="41">
        <v>0</v>
      </c>
      <c r="G369" s="1"/>
      <c r="H369" s="104">
        <f t="shared" si="29"/>
        <v>3000000</v>
      </c>
      <c r="I369" s="1"/>
      <c r="J369" s="41">
        <v>0</v>
      </c>
      <c r="K369" s="1"/>
      <c r="L369" s="96">
        <f t="shared" si="26"/>
        <v>4205</v>
      </c>
      <c r="M369" s="53"/>
      <c r="N369" s="97"/>
      <c r="O369" s="1"/>
      <c r="P369" s="98">
        <f t="shared" si="23"/>
        <v>4205</v>
      </c>
      <c r="Q369" s="40"/>
      <c r="S369" s="38"/>
      <c r="T369" s="96">
        <f>SUM($P$155:P369)</f>
        <v>374682</v>
      </c>
      <c r="U369" s="96">
        <f t="shared" si="24"/>
        <v>130000</v>
      </c>
      <c r="V369" s="96">
        <f t="shared" si="27"/>
        <v>0</v>
      </c>
      <c r="W369" s="96"/>
      <c r="X369" s="96">
        <f ca="1">IF(V369=0,0,IF(C369&lt;'Interment Right Prices'!$L$25,0,OFFSET(P369,-'Interment Right Prices'!$L$25,0)))</f>
        <v>0</v>
      </c>
      <c r="Y369" s="96">
        <f>IF(V369=0,0,U369-SUM($X$155:X369))</f>
        <v>0</v>
      </c>
      <c r="Z369" s="99">
        <f ca="1">IF(V369=0,OFFSET(Z369,-'Interment Right Prices'!$L$25,0),IF(V369&gt;X369,V369,X369))</f>
        <v>1555</v>
      </c>
      <c r="AA369" s="99">
        <f t="shared" ca="1" si="25"/>
        <v>1744887.6923076923</v>
      </c>
      <c r="AB369" s="93"/>
      <c r="AC369" s="78"/>
    </row>
    <row r="370" spans="2:29" x14ac:dyDescent="0.25">
      <c r="B370" s="38"/>
      <c r="C370" s="53">
        <f t="shared" si="28"/>
        <v>216</v>
      </c>
      <c r="D370" s="53"/>
      <c r="E370" s="53"/>
      <c r="F370" s="41">
        <v>0</v>
      </c>
      <c r="G370" s="1"/>
      <c r="H370" s="104">
        <f t="shared" si="29"/>
        <v>3000000</v>
      </c>
      <c r="I370" s="1"/>
      <c r="J370" s="41">
        <v>0</v>
      </c>
      <c r="K370" s="1"/>
      <c r="L370" s="96">
        <f t="shared" si="26"/>
        <v>4247</v>
      </c>
      <c r="M370" s="53"/>
      <c r="N370" s="97"/>
      <c r="O370" s="1"/>
      <c r="P370" s="98">
        <f t="shared" si="23"/>
        <v>4247</v>
      </c>
      <c r="Q370" s="40"/>
      <c r="S370" s="38"/>
      <c r="T370" s="96">
        <f>SUM($P$155:P370)</f>
        <v>378929</v>
      </c>
      <c r="U370" s="96">
        <f t="shared" si="24"/>
        <v>130000</v>
      </c>
      <c r="V370" s="96">
        <f t="shared" si="27"/>
        <v>0</v>
      </c>
      <c r="W370" s="96"/>
      <c r="X370" s="96">
        <f ca="1">IF(V370=0,0,IF(C370&lt;'Interment Right Prices'!$L$25,0,OFFSET(P370,-'Interment Right Prices'!$L$25,0)))</f>
        <v>0</v>
      </c>
      <c r="Y370" s="96">
        <f>IF(V370=0,0,U370-SUM($X$155:X370))</f>
        <v>0</v>
      </c>
      <c r="Z370" s="99">
        <f ca="1">IF(V370=0,OFFSET(Z370,-'Interment Right Prices'!$L$25,0),IF(V370&gt;X370,V370,X370))</f>
        <v>1570</v>
      </c>
      <c r="AA370" s="99">
        <f t="shared" ca="1" si="25"/>
        <v>1744887.6923076923</v>
      </c>
      <c r="AB370" s="93"/>
      <c r="AC370" s="78"/>
    </row>
    <row r="371" spans="2:29" x14ac:dyDescent="0.25">
      <c r="B371" s="38"/>
      <c r="C371" s="53">
        <f t="shared" si="28"/>
        <v>217</v>
      </c>
      <c r="D371" s="53"/>
      <c r="E371" s="53"/>
      <c r="F371" s="41">
        <v>0</v>
      </c>
      <c r="G371" s="1"/>
      <c r="H371" s="104">
        <f t="shared" si="29"/>
        <v>3000000</v>
      </c>
      <c r="I371" s="1"/>
      <c r="J371" s="41">
        <v>0</v>
      </c>
      <c r="K371" s="1"/>
      <c r="L371" s="96">
        <f t="shared" si="26"/>
        <v>4289</v>
      </c>
      <c r="M371" s="53"/>
      <c r="N371" s="97"/>
      <c r="O371" s="1"/>
      <c r="P371" s="98">
        <f t="shared" si="23"/>
        <v>4289</v>
      </c>
      <c r="Q371" s="40"/>
      <c r="S371" s="38"/>
      <c r="T371" s="96">
        <f>SUM($P$155:P371)</f>
        <v>383218</v>
      </c>
      <c r="U371" s="96">
        <f t="shared" si="24"/>
        <v>130000</v>
      </c>
      <c r="V371" s="96">
        <f t="shared" si="27"/>
        <v>0</v>
      </c>
      <c r="W371" s="96"/>
      <c r="X371" s="96">
        <f ca="1">IF(V371=0,0,IF(C371&lt;'Interment Right Prices'!$L$25,0,OFFSET(P371,-'Interment Right Prices'!$L$25,0)))</f>
        <v>0</v>
      </c>
      <c r="Y371" s="96">
        <f>IF(V371=0,0,U371-SUM($X$155:X371))</f>
        <v>0</v>
      </c>
      <c r="Z371" s="99">
        <f ca="1">IF(V371=0,OFFSET(Z371,-'Interment Right Prices'!$L$25,0),IF(V371&gt;X371,V371,X371))</f>
        <v>1586</v>
      </c>
      <c r="AA371" s="99">
        <f t="shared" ca="1" si="25"/>
        <v>1744887.6923076923</v>
      </c>
      <c r="AB371" s="93"/>
      <c r="AC371" s="78"/>
    </row>
    <row r="372" spans="2:29" x14ac:dyDescent="0.25">
      <c r="B372" s="38"/>
      <c r="C372" s="53">
        <f t="shared" si="28"/>
        <v>218</v>
      </c>
      <c r="D372" s="53"/>
      <c r="E372" s="53"/>
      <c r="F372" s="41">
        <v>0</v>
      </c>
      <c r="G372" s="1"/>
      <c r="H372" s="104">
        <f t="shared" si="29"/>
        <v>3000000</v>
      </c>
      <c r="I372" s="1"/>
      <c r="J372" s="41">
        <v>0</v>
      </c>
      <c r="K372" s="1"/>
      <c r="L372" s="96">
        <f t="shared" si="26"/>
        <v>4332</v>
      </c>
      <c r="M372" s="53"/>
      <c r="N372" s="97"/>
      <c r="O372" s="1"/>
      <c r="P372" s="98">
        <f t="shared" si="23"/>
        <v>4332</v>
      </c>
      <c r="Q372" s="40"/>
      <c r="S372" s="38"/>
      <c r="T372" s="96">
        <f>SUM($P$155:P372)</f>
        <v>387550</v>
      </c>
      <c r="U372" s="96">
        <f t="shared" si="24"/>
        <v>130000</v>
      </c>
      <c r="V372" s="96">
        <f t="shared" si="27"/>
        <v>0</v>
      </c>
      <c r="W372" s="96"/>
      <c r="X372" s="96">
        <f ca="1">IF(V372=0,0,IF(C372&lt;'Interment Right Prices'!$L$25,0,OFFSET(P372,-'Interment Right Prices'!$L$25,0)))</f>
        <v>0</v>
      </c>
      <c r="Y372" s="96">
        <f>IF(V372=0,0,U372-SUM($X$155:X372))</f>
        <v>0</v>
      </c>
      <c r="Z372" s="99">
        <f ca="1">IF(V372=0,OFFSET(Z372,-'Interment Right Prices'!$L$25,0),IF(V372&gt;X372,V372,X372))</f>
        <v>1602</v>
      </c>
      <c r="AA372" s="99">
        <f t="shared" ca="1" si="25"/>
        <v>1744887.6923076923</v>
      </c>
      <c r="AB372" s="93"/>
      <c r="AC372" s="78"/>
    </row>
    <row r="373" spans="2:29" x14ac:dyDescent="0.25">
      <c r="B373" s="38"/>
      <c r="C373" s="53">
        <f t="shared" si="28"/>
        <v>219</v>
      </c>
      <c r="D373" s="53"/>
      <c r="E373" s="53"/>
      <c r="F373" s="41">
        <v>0</v>
      </c>
      <c r="G373" s="1"/>
      <c r="H373" s="104">
        <f t="shared" si="29"/>
        <v>3000000</v>
      </c>
      <c r="I373" s="1"/>
      <c r="J373" s="41">
        <v>0</v>
      </c>
      <c r="K373" s="1"/>
      <c r="L373" s="96">
        <f t="shared" si="26"/>
        <v>4376</v>
      </c>
      <c r="M373" s="53"/>
      <c r="N373" s="97"/>
      <c r="O373" s="1"/>
      <c r="P373" s="98">
        <f t="shared" si="23"/>
        <v>4376</v>
      </c>
      <c r="Q373" s="40"/>
      <c r="S373" s="38"/>
      <c r="T373" s="96">
        <f>SUM($P$155:P373)</f>
        <v>391926</v>
      </c>
      <c r="U373" s="96">
        <f t="shared" si="24"/>
        <v>130000</v>
      </c>
      <c r="V373" s="96">
        <f t="shared" si="27"/>
        <v>0</v>
      </c>
      <c r="W373" s="96"/>
      <c r="X373" s="96">
        <f ca="1">IF(V373=0,0,IF(C373&lt;'Interment Right Prices'!$L$25,0,OFFSET(P373,-'Interment Right Prices'!$L$25,0)))</f>
        <v>0</v>
      </c>
      <c r="Y373" s="96">
        <f>IF(V373=0,0,U373-SUM($X$155:X373))</f>
        <v>0</v>
      </c>
      <c r="Z373" s="99">
        <f ca="1">IF(V373=0,OFFSET(Z373,-'Interment Right Prices'!$L$25,0),IF(V373&gt;X373,V373,X373))</f>
        <v>1618</v>
      </c>
      <c r="AA373" s="99">
        <f t="shared" ca="1" si="25"/>
        <v>1744887.6923076923</v>
      </c>
      <c r="AB373" s="93"/>
      <c r="AC373" s="78"/>
    </row>
    <row r="374" spans="2:29" x14ac:dyDescent="0.25">
      <c r="B374" s="38"/>
      <c r="C374" s="53">
        <f t="shared" si="28"/>
        <v>220</v>
      </c>
      <c r="D374" s="53"/>
      <c r="E374" s="53"/>
      <c r="F374" s="41">
        <v>0</v>
      </c>
      <c r="G374" s="1"/>
      <c r="H374" s="104">
        <f t="shared" si="29"/>
        <v>3000000</v>
      </c>
      <c r="I374" s="1"/>
      <c r="J374" s="41">
        <v>0</v>
      </c>
      <c r="K374" s="1"/>
      <c r="L374" s="96">
        <f t="shared" si="26"/>
        <v>4419</v>
      </c>
      <c r="M374" s="53"/>
      <c r="N374" s="97"/>
      <c r="O374" s="1"/>
      <c r="P374" s="98">
        <f t="shared" si="23"/>
        <v>4419</v>
      </c>
      <c r="Q374" s="40"/>
      <c r="S374" s="38"/>
      <c r="T374" s="96">
        <f>SUM($P$155:P374)</f>
        <v>396345</v>
      </c>
      <c r="U374" s="96">
        <f t="shared" si="24"/>
        <v>130000</v>
      </c>
      <c r="V374" s="96">
        <f t="shared" si="27"/>
        <v>0</v>
      </c>
      <c r="W374" s="96"/>
      <c r="X374" s="96">
        <f ca="1">IF(V374=0,0,IF(C374&lt;'Interment Right Prices'!$L$25,0,OFFSET(P374,-'Interment Right Prices'!$L$25,0)))</f>
        <v>0</v>
      </c>
      <c r="Y374" s="96">
        <f>IF(V374=0,0,U374-SUM($X$155:X374))</f>
        <v>0</v>
      </c>
      <c r="Z374" s="99">
        <f ca="1">IF(V374=0,OFFSET(Z374,-'Interment Right Prices'!$L$25,0),IF(V374&gt;X374,V374,X374))</f>
        <v>1634</v>
      </c>
      <c r="AA374" s="99">
        <f t="shared" ca="1" si="25"/>
        <v>1744887.6923076923</v>
      </c>
      <c r="AB374" s="93"/>
      <c r="AC374" s="78"/>
    </row>
    <row r="375" spans="2:29" x14ac:dyDescent="0.25">
      <c r="B375" s="38"/>
      <c r="C375" s="53">
        <f t="shared" si="28"/>
        <v>221</v>
      </c>
      <c r="D375" s="53"/>
      <c r="E375" s="53"/>
      <c r="F375" s="41">
        <v>0</v>
      </c>
      <c r="G375" s="1"/>
      <c r="H375" s="104">
        <f t="shared" si="29"/>
        <v>3000000</v>
      </c>
      <c r="I375" s="1"/>
      <c r="J375" s="41">
        <v>0</v>
      </c>
      <c r="K375" s="1"/>
      <c r="L375" s="96">
        <f t="shared" si="26"/>
        <v>4463</v>
      </c>
      <c r="M375" s="53"/>
      <c r="N375" s="97"/>
      <c r="O375" s="1"/>
      <c r="P375" s="98">
        <f t="shared" si="23"/>
        <v>4463</v>
      </c>
      <c r="Q375" s="40"/>
      <c r="S375" s="38"/>
      <c r="T375" s="96">
        <f>SUM($P$155:P375)</f>
        <v>400808</v>
      </c>
      <c r="U375" s="96">
        <f t="shared" si="24"/>
        <v>130000</v>
      </c>
      <c r="V375" s="96">
        <f t="shared" si="27"/>
        <v>0</v>
      </c>
      <c r="W375" s="96"/>
      <c r="X375" s="96">
        <f ca="1">IF(V375=0,0,IF(C375&lt;'Interment Right Prices'!$L$25,0,OFFSET(P375,-'Interment Right Prices'!$L$25,0)))</f>
        <v>0</v>
      </c>
      <c r="Y375" s="96">
        <f>IF(V375=0,0,U375-SUM($X$155:X375))</f>
        <v>0</v>
      </c>
      <c r="Z375" s="99">
        <f ca="1">IF(V375=0,OFFSET(Z375,-'Interment Right Prices'!$L$25,0),IF(V375&gt;X375,V375,X375))</f>
        <v>1650</v>
      </c>
      <c r="AA375" s="99">
        <f t="shared" ca="1" si="25"/>
        <v>1744887.6923076923</v>
      </c>
      <c r="AB375" s="93"/>
      <c r="AC375" s="78"/>
    </row>
    <row r="376" spans="2:29" x14ac:dyDescent="0.25">
      <c r="B376" s="38"/>
      <c r="C376" s="53">
        <f t="shared" si="28"/>
        <v>222</v>
      </c>
      <c r="D376" s="53"/>
      <c r="E376" s="53"/>
      <c r="F376" s="41">
        <v>0</v>
      </c>
      <c r="G376" s="1"/>
      <c r="H376" s="104">
        <f t="shared" si="29"/>
        <v>3000000</v>
      </c>
      <c r="I376" s="1"/>
      <c r="J376" s="41">
        <v>0</v>
      </c>
      <c r="K376" s="1"/>
      <c r="L376" s="96">
        <f t="shared" si="26"/>
        <v>4508</v>
      </c>
      <c r="M376" s="53"/>
      <c r="N376" s="97"/>
      <c r="O376" s="1"/>
      <c r="P376" s="98">
        <f t="shared" si="23"/>
        <v>4508</v>
      </c>
      <c r="Q376" s="40"/>
      <c r="S376" s="38"/>
      <c r="T376" s="96">
        <f>SUM($P$155:P376)</f>
        <v>405316</v>
      </c>
      <c r="U376" s="96">
        <f t="shared" si="24"/>
        <v>130000</v>
      </c>
      <c r="V376" s="96">
        <f t="shared" si="27"/>
        <v>0</v>
      </c>
      <c r="W376" s="96"/>
      <c r="X376" s="96">
        <f ca="1">IF(V376=0,0,IF(C376&lt;'Interment Right Prices'!$L$25,0,OFFSET(P376,-'Interment Right Prices'!$L$25,0)))</f>
        <v>0</v>
      </c>
      <c r="Y376" s="96">
        <f>IF(V376=0,0,U376-SUM($X$155:X376))</f>
        <v>0</v>
      </c>
      <c r="Z376" s="99">
        <f ca="1">IF(V376=0,OFFSET(Z376,-'Interment Right Prices'!$L$25,0),IF(V376&gt;X376,V376,X376))</f>
        <v>1667</v>
      </c>
      <c r="AA376" s="99">
        <f t="shared" ca="1" si="25"/>
        <v>1744887.6923076923</v>
      </c>
      <c r="AB376" s="93"/>
      <c r="AC376" s="78"/>
    </row>
    <row r="377" spans="2:29" x14ac:dyDescent="0.25">
      <c r="B377" s="38"/>
      <c r="C377" s="53">
        <f t="shared" si="28"/>
        <v>223</v>
      </c>
      <c r="D377" s="53"/>
      <c r="E377" s="53"/>
      <c r="F377" s="41">
        <v>0</v>
      </c>
      <c r="G377" s="1"/>
      <c r="H377" s="104">
        <f t="shared" si="29"/>
        <v>3000000</v>
      </c>
      <c r="I377" s="1"/>
      <c r="J377" s="41">
        <v>0</v>
      </c>
      <c r="K377" s="1"/>
      <c r="L377" s="96">
        <f t="shared" si="26"/>
        <v>4553</v>
      </c>
      <c r="M377" s="53"/>
      <c r="N377" s="97"/>
      <c r="O377" s="1"/>
      <c r="P377" s="98">
        <f t="shared" si="23"/>
        <v>4553</v>
      </c>
      <c r="Q377" s="40"/>
      <c r="S377" s="38"/>
      <c r="T377" s="96">
        <f>SUM($P$155:P377)</f>
        <v>409869</v>
      </c>
      <c r="U377" s="96">
        <f t="shared" si="24"/>
        <v>130000</v>
      </c>
      <c r="V377" s="96">
        <f t="shared" si="27"/>
        <v>0</v>
      </c>
      <c r="W377" s="96"/>
      <c r="X377" s="96">
        <f ca="1">IF(V377=0,0,IF(C377&lt;'Interment Right Prices'!$L$25,0,OFFSET(P377,-'Interment Right Prices'!$L$25,0)))</f>
        <v>0</v>
      </c>
      <c r="Y377" s="96">
        <f>IF(V377=0,0,U377-SUM($X$155:X377))</f>
        <v>0</v>
      </c>
      <c r="Z377" s="99">
        <f ca="1">IF(V377=0,OFFSET(Z377,-'Interment Right Prices'!$L$25,0),IF(V377&gt;X377,V377,X377))</f>
        <v>1683</v>
      </c>
      <c r="AA377" s="99">
        <f t="shared" ca="1" si="25"/>
        <v>1744887.6923076923</v>
      </c>
      <c r="AB377" s="93"/>
      <c r="AC377" s="78"/>
    </row>
    <row r="378" spans="2:29" x14ac:dyDescent="0.25">
      <c r="B378" s="38"/>
      <c r="C378" s="53">
        <f t="shared" si="28"/>
        <v>224</v>
      </c>
      <c r="D378" s="53"/>
      <c r="E378" s="53"/>
      <c r="F378" s="41">
        <v>0</v>
      </c>
      <c r="G378" s="1"/>
      <c r="H378" s="104">
        <f t="shared" si="29"/>
        <v>3000000</v>
      </c>
      <c r="I378" s="1"/>
      <c r="J378" s="41">
        <v>0</v>
      </c>
      <c r="K378" s="1"/>
      <c r="L378" s="96">
        <f t="shared" si="26"/>
        <v>4599</v>
      </c>
      <c r="M378" s="53"/>
      <c r="N378" s="97"/>
      <c r="O378" s="1"/>
      <c r="P378" s="98">
        <f t="shared" si="23"/>
        <v>4599</v>
      </c>
      <c r="Q378" s="40"/>
      <c r="S378" s="38"/>
      <c r="T378" s="96">
        <f>SUM($P$155:P378)</f>
        <v>414468</v>
      </c>
      <c r="U378" s="96">
        <f t="shared" si="24"/>
        <v>130000</v>
      </c>
      <c r="V378" s="96">
        <f t="shared" si="27"/>
        <v>0</v>
      </c>
      <c r="W378" s="96"/>
      <c r="X378" s="96">
        <f ca="1">IF(V378=0,0,IF(C378&lt;'Interment Right Prices'!$L$25,0,OFFSET(P378,-'Interment Right Prices'!$L$25,0)))</f>
        <v>0</v>
      </c>
      <c r="Y378" s="96">
        <f>IF(V378=0,0,U378-SUM($X$155:X378))</f>
        <v>0</v>
      </c>
      <c r="Z378" s="99">
        <f ca="1">IF(V378=0,OFFSET(Z378,-'Interment Right Prices'!$L$25,0),IF(V378&gt;X378,V378,X378))</f>
        <v>1700</v>
      </c>
      <c r="AA378" s="99">
        <f t="shared" ca="1" si="25"/>
        <v>1744887.6923076923</v>
      </c>
      <c r="AB378" s="93"/>
      <c r="AC378" s="78"/>
    </row>
    <row r="379" spans="2:29" x14ac:dyDescent="0.25">
      <c r="B379" s="38"/>
      <c r="C379" s="53">
        <f t="shared" si="28"/>
        <v>225</v>
      </c>
      <c r="D379" s="53"/>
      <c r="E379" s="53"/>
      <c r="F379" s="41">
        <v>0</v>
      </c>
      <c r="G379" s="1"/>
      <c r="H379" s="104">
        <f t="shared" si="29"/>
        <v>3000000</v>
      </c>
      <c r="I379" s="1"/>
      <c r="J379" s="41">
        <v>0</v>
      </c>
      <c r="K379" s="1"/>
      <c r="L379" s="96">
        <f t="shared" si="26"/>
        <v>4645</v>
      </c>
      <c r="M379" s="53"/>
      <c r="N379" s="97"/>
      <c r="O379" s="1"/>
      <c r="P379" s="98">
        <f t="shared" si="23"/>
        <v>4645</v>
      </c>
      <c r="Q379" s="40"/>
      <c r="S379" s="38"/>
      <c r="T379" s="96">
        <f>SUM($P$155:P379)</f>
        <v>419113</v>
      </c>
      <c r="U379" s="96">
        <f t="shared" si="24"/>
        <v>130000</v>
      </c>
      <c r="V379" s="96">
        <f t="shared" si="27"/>
        <v>0</v>
      </c>
      <c r="W379" s="96"/>
      <c r="X379" s="96">
        <f ca="1">IF(V379=0,0,IF(C379&lt;'Interment Right Prices'!$L$25,0,OFFSET(P379,-'Interment Right Prices'!$L$25,0)))</f>
        <v>0</v>
      </c>
      <c r="Y379" s="96">
        <f>IF(V379=0,0,U379-SUM($X$155:X379))</f>
        <v>0</v>
      </c>
      <c r="Z379" s="99">
        <f ca="1">IF(V379=0,OFFSET(Z379,-'Interment Right Prices'!$L$25,0),IF(V379&gt;X379,V379,X379))</f>
        <v>1717</v>
      </c>
      <c r="AA379" s="99">
        <f t="shared" ca="1" si="25"/>
        <v>1744887.6923076923</v>
      </c>
      <c r="AB379" s="93"/>
      <c r="AC379" s="78"/>
    </row>
    <row r="380" spans="2:29" x14ac:dyDescent="0.25">
      <c r="B380" s="38"/>
      <c r="C380" s="53">
        <f t="shared" si="28"/>
        <v>226</v>
      </c>
      <c r="D380" s="53"/>
      <c r="E380" s="53"/>
      <c r="F380" s="41">
        <v>0</v>
      </c>
      <c r="G380" s="1"/>
      <c r="H380" s="104">
        <f t="shared" si="29"/>
        <v>3000000</v>
      </c>
      <c r="I380" s="1"/>
      <c r="J380" s="41">
        <v>0</v>
      </c>
      <c r="K380" s="1"/>
      <c r="L380" s="96">
        <f t="shared" si="26"/>
        <v>4691</v>
      </c>
      <c r="M380" s="53"/>
      <c r="N380" s="97"/>
      <c r="O380" s="1"/>
      <c r="P380" s="98">
        <f t="shared" si="23"/>
        <v>4691</v>
      </c>
      <c r="Q380" s="40"/>
      <c r="S380" s="38"/>
      <c r="T380" s="96">
        <f>SUM($P$155:P380)</f>
        <v>423804</v>
      </c>
      <c r="U380" s="96">
        <f t="shared" si="24"/>
        <v>130000</v>
      </c>
      <c r="V380" s="96">
        <f t="shared" si="27"/>
        <v>0</v>
      </c>
      <c r="W380" s="96"/>
      <c r="X380" s="96">
        <f ca="1">IF(V380=0,0,IF(C380&lt;'Interment Right Prices'!$L$25,0,OFFSET(P380,-'Interment Right Prices'!$L$25,0)))</f>
        <v>0</v>
      </c>
      <c r="Y380" s="96">
        <f>IF(V380=0,0,U380-SUM($X$155:X380))</f>
        <v>0</v>
      </c>
      <c r="Z380" s="99">
        <f ca="1">IF(V380=0,OFFSET(Z380,-'Interment Right Prices'!$L$25,0),IF(V380&gt;X380,V380,X380))</f>
        <v>1734</v>
      </c>
      <c r="AA380" s="99">
        <f t="shared" ca="1" si="25"/>
        <v>1744887.6923076923</v>
      </c>
      <c r="AB380" s="93"/>
      <c r="AC380" s="78"/>
    </row>
    <row r="381" spans="2:29" x14ac:dyDescent="0.25">
      <c r="B381" s="38"/>
      <c r="C381" s="53">
        <f t="shared" si="28"/>
        <v>227</v>
      </c>
      <c r="D381" s="53"/>
      <c r="E381" s="53"/>
      <c r="F381" s="41">
        <v>0</v>
      </c>
      <c r="G381" s="1"/>
      <c r="H381" s="104">
        <f t="shared" si="29"/>
        <v>3000000</v>
      </c>
      <c r="I381" s="1"/>
      <c r="J381" s="41">
        <v>0</v>
      </c>
      <c r="K381" s="1"/>
      <c r="L381" s="96">
        <f t="shared" si="26"/>
        <v>4738</v>
      </c>
      <c r="M381" s="53"/>
      <c r="N381" s="97"/>
      <c r="O381" s="1"/>
      <c r="P381" s="98">
        <f t="shared" si="23"/>
        <v>4738</v>
      </c>
      <c r="Q381" s="40"/>
      <c r="S381" s="38"/>
      <c r="T381" s="96">
        <f>SUM($P$155:P381)</f>
        <v>428542</v>
      </c>
      <c r="U381" s="96">
        <f t="shared" si="24"/>
        <v>130000</v>
      </c>
      <c r="V381" s="96">
        <f t="shared" si="27"/>
        <v>0</v>
      </c>
      <c r="W381" s="96"/>
      <c r="X381" s="96">
        <f ca="1">IF(V381=0,0,IF(C381&lt;'Interment Right Prices'!$L$25,0,OFFSET(P381,-'Interment Right Prices'!$L$25,0)))</f>
        <v>0</v>
      </c>
      <c r="Y381" s="96">
        <f>IF(V381=0,0,U381-SUM($X$155:X381))</f>
        <v>0</v>
      </c>
      <c r="Z381" s="99">
        <f ca="1">IF(V381=0,OFFSET(Z381,-'Interment Right Prices'!$L$25,0),IF(V381&gt;X381,V381,X381))</f>
        <v>1752</v>
      </c>
      <c r="AA381" s="99">
        <f t="shared" ca="1" si="25"/>
        <v>1744887.6923076923</v>
      </c>
      <c r="AB381" s="93"/>
      <c r="AC381" s="78"/>
    </row>
    <row r="382" spans="2:29" x14ac:dyDescent="0.25">
      <c r="B382" s="38"/>
      <c r="C382" s="53">
        <f t="shared" si="28"/>
        <v>228</v>
      </c>
      <c r="D382" s="53"/>
      <c r="E382" s="53"/>
      <c r="F382" s="41">
        <v>0</v>
      </c>
      <c r="G382" s="1"/>
      <c r="H382" s="104">
        <f t="shared" si="29"/>
        <v>3000000</v>
      </c>
      <c r="I382" s="1"/>
      <c r="J382" s="41">
        <v>0</v>
      </c>
      <c r="K382" s="1"/>
      <c r="L382" s="96">
        <f t="shared" si="26"/>
        <v>4785</v>
      </c>
      <c r="M382" s="53"/>
      <c r="N382" s="97"/>
      <c r="O382" s="1"/>
      <c r="P382" s="98">
        <f t="shared" si="23"/>
        <v>4785</v>
      </c>
      <c r="Q382" s="40"/>
      <c r="S382" s="38"/>
      <c r="T382" s="96">
        <f>SUM($P$155:P382)</f>
        <v>433327</v>
      </c>
      <c r="U382" s="96">
        <f t="shared" si="24"/>
        <v>130000</v>
      </c>
      <c r="V382" s="96">
        <f t="shared" si="27"/>
        <v>0</v>
      </c>
      <c r="W382" s="96"/>
      <c r="X382" s="96">
        <f ca="1">IF(V382=0,0,IF(C382&lt;'Interment Right Prices'!$L$25,0,OFFSET(P382,-'Interment Right Prices'!$L$25,0)))</f>
        <v>0</v>
      </c>
      <c r="Y382" s="96">
        <f>IF(V382=0,0,U382-SUM($X$155:X382))</f>
        <v>0</v>
      </c>
      <c r="Z382" s="99">
        <f ca="1">IF(V382=0,OFFSET(Z382,-'Interment Right Prices'!$L$25,0),IF(V382&gt;X382,V382,X382))</f>
        <v>1769</v>
      </c>
      <c r="AA382" s="99">
        <f t="shared" ca="1" si="25"/>
        <v>1744887.6923076923</v>
      </c>
      <c r="AB382" s="93"/>
      <c r="AC382" s="78"/>
    </row>
    <row r="383" spans="2:29" x14ac:dyDescent="0.25">
      <c r="B383" s="38"/>
      <c r="C383" s="53">
        <f t="shared" si="28"/>
        <v>229</v>
      </c>
      <c r="D383" s="53"/>
      <c r="E383" s="53"/>
      <c r="F383" s="41">
        <v>0</v>
      </c>
      <c r="G383" s="1"/>
      <c r="H383" s="104">
        <f t="shared" si="29"/>
        <v>3000000</v>
      </c>
      <c r="I383" s="1"/>
      <c r="J383" s="41">
        <v>0</v>
      </c>
      <c r="K383" s="1"/>
      <c r="L383" s="96">
        <f t="shared" si="26"/>
        <v>4833</v>
      </c>
      <c r="M383" s="53"/>
      <c r="N383" s="97"/>
      <c r="O383" s="1"/>
      <c r="P383" s="98">
        <f t="shared" si="23"/>
        <v>4833</v>
      </c>
      <c r="Q383" s="40"/>
      <c r="S383" s="38"/>
      <c r="T383" s="96">
        <f>SUM($P$155:P383)</f>
        <v>438160</v>
      </c>
      <c r="U383" s="96">
        <f t="shared" si="24"/>
        <v>130000</v>
      </c>
      <c r="V383" s="96">
        <f t="shared" si="27"/>
        <v>0</v>
      </c>
      <c r="W383" s="96"/>
      <c r="X383" s="96">
        <f ca="1">IF(V383=0,0,IF(C383&lt;'Interment Right Prices'!$L$25,0,OFFSET(P383,-'Interment Right Prices'!$L$25,0)))</f>
        <v>0</v>
      </c>
      <c r="Y383" s="96">
        <f>IF(V383=0,0,U383-SUM($X$155:X383))</f>
        <v>0</v>
      </c>
      <c r="Z383" s="99">
        <f ca="1">IF(V383=0,OFFSET(Z383,-'Interment Right Prices'!$L$25,0),IF(V383&gt;X383,V383,X383))</f>
        <v>1393</v>
      </c>
      <c r="AA383" s="99">
        <f t="shared" ca="1" si="25"/>
        <v>1744887.6923076923</v>
      </c>
      <c r="AB383" s="93"/>
      <c r="AC383" s="78"/>
    </row>
    <row r="384" spans="2:29" x14ac:dyDescent="0.25">
      <c r="B384" s="38"/>
      <c r="C384" s="53">
        <f t="shared" si="28"/>
        <v>230</v>
      </c>
      <c r="D384" s="53"/>
      <c r="E384" s="53"/>
      <c r="F384" s="41">
        <v>0</v>
      </c>
      <c r="G384" s="1"/>
      <c r="H384" s="104">
        <f t="shared" si="29"/>
        <v>3000000</v>
      </c>
      <c r="I384" s="1"/>
      <c r="J384" s="41">
        <v>0</v>
      </c>
      <c r="K384" s="1"/>
      <c r="L384" s="96">
        <f t="shared" si="26"/>
        <v>4882</v>
      </c>
      <c r="M384" s="53"/>
      <c r="N384" s="97"/>
      <c r="O384" s="1"/>
      <c r="P384" s="98">
        <f t="shared" si="23"/>
        <v>4882</v>
      </c>
      <c r="Q384" s="40"/>
      <c r="S384" s="38"/>
      <c r="T384" s="96">
        <f>SUM($P$155:P384)</f>
        <v>443042</v>
      </c>
      <c r="U384" s="96">
        <f t="shared" si="24"/>
        <v>130000</v>
      </c>
      <c r="V384" s="96">
        <f t="shared" si="27"/>
        <v>0</v>
      </c>
      <c r="W384" s="96"/>
      <c r="X384" s="96">
        <f ca="1">IF(V384=0,0,IF(C384&lt;'Interment Right Prices'!$L$25,0,OFFSET(P384,-'Interment Right Prices'!$L$25,0)))</f>
        <v>0</v>
      </c>
      <c r="Y384" s="96">
        <f>IF(V384=0,0,U384-SUM($X$155:X384))</f>
        <v>0</v>
      </c>
      <c r="Z384" s="99">
        <f ca="1">IF(V384=0,OFFSET(Z384,-'Interment Right Prices'!$L$25,0),IF(V384&gt;X384,V384,X384))</f>
        <v>1407</v>
      </c>
      <c r="AA384" s="99">
        <f t="shared" ca="1" si="25"/>
        <v>1744887.6923076923</v>
      </c>
      <c r="AB384" s="93"/>
      <c r="AC384" s="78"/>
    </row>
    <row r="385" spans="2:29" x14ac:dyDescent="0.25">
      <c r="B385" s="38"/>
      <c r="C385" s="53">
        <f t="shared" si="28"/>
        <v>231</v>
      </c>
      <c r="D385" s="53"/>
      <c r="E385" s="53"/>
      <c r="F385" s="41">
        <v>0</v>
      </c>
      <c r="G385" s="1"/>
      <c r="H385" s="104">
        <f t="shared" si="29"/>
        <v>3000000</v>
      </c>
      <c r="I385" s="1"/>
      <c r="J385" s="41">
        <v>0</v>
      </c>
      <c r="K385" s="1"/>
      <c r="L385" s="96">
        <f t="shared" si="26"/>
        <v>4930</v>
      </c>
      <c r="M385" s="53"/>
      <c r="N385" s="97"/>
      <c r="O385" s="1"/>
      <c r="P385" s="98">
        <f t="shared" si="23"/>
        <v>4930</v>
      </c>
      <c r="Q385" s="40"/>
      <c r="S385" s="38"/>
      <c r="T385" s="96">
        <f>SUM($P$155:P385)</f>
        <v>447972</v>
      </c>
      <c r="U385" s="96">
        <f t="shared" si="24"/>
        <v>130000</v>
      </c>
      <c r="V385" s="96">
        <f t="shared" si="27"/>
        <v>0</v>
      </c>
      <c r="W385" s="96"/>
      <c r="X385" s="96">
        <f ca="1">IF(V385=0,0,IF(C385&lt;'Interment Right Prices'!$L$25,0,OFFSET(P385,-'Interment Right Prices'!$L$25,0)))</f>
        <v>0</v>
      </c>
      <c r="Y385" s="96">
        <f>IF(V385=0,0,U385-SUM($X$155:X385))</f>
        <v>0</v>
      </c>
      <c r="Z385" s="99">
        <f ca="1">IF(V385=0,OFFSET(Z385,-'Interment Right Prices'!$L$25,0),IF(V385&gt;X385,V385,X385))</f>
        <v>1421</v>
      </c>
      <c r="AA385" s="99">
        <f t="shared" ca="1" si="25"/>
        <v>1744887.6923076923</v>
      </c>
      <c r="AB385" s="93"/>
      <c r="AC385" s="78"/>
    </row>
    <row r="386" spans="2:29" x14ac:dyDescent="0.25">
      <c r="B386" s="38"/>
      <c r="C386" s="53">
        <f t="shared" si="28"/>
        <v>232</v>
      </c>
      <c r="D386" s="53"/>
      <c r="E386" s="53"/>
      <c r="F386" s="41">
        <v>0</v>
      </c>
      <c r="G386" s="1"/>
      <c r="H386" s="104">
        <f t="shared" si="29"/>
        <v>3000000</v>
      </c>
      <c r="I386" s="1"/>
      <c r="J386" s="41">
        <v>0</v>
      </c>
      <c r="K386" s="1"/>
      <c r="L386" s="96">
        <f t="shared" si="26"/>
        <v>4980</v>
      </c>
      <c r="M386" s="53"/>
      <c r="N386" s="97"/>
      <c r="O386" s="1"/>
      <c r="P386" s="98">
        <f t="shared" si="23"/>
        <v>4980</v>
      </c>
      <c r="Q386" s="40"/>
      <c r="S386" s="38"/>
      <c r="T386" s="96">
        <f>SUM($P$155:P386)</f>
        <v>452952</v>
      </c>
      <c r="U386" s="96">
        <f t="shared" si="24"/>
        <v>130000</v>
      </c>
      <c r="V386" s="96">
        <f t="shared" si="27"/>
        <v>0</v>
      </c>
      <c r="W386" s="96"/>
      <c r="X386" s="96">
        <f ca="1">IF(V386=0,0,IF(C386&lt;'Interment Right Prices'!$L$25,0,OFFSET(P386,-'Interment Right Prices'!$L$25,0)))</f>
        <v>0</v>
      </c>
      <c r="Y386" s="96">
        <f>IF(V386=0,0,U386-SUM($X$155:X386))</f>
        <v>0</v>
      </c>
      <c r="Z386" s="99">
        <f ca="1">IF(V386=0,OFFSET(Z386,-'Interment Right Prices'!$L$25,0),IF(V386&gt;X386,V386,X386))</f>
        <v>1436</v>
      </c>
      <c r="AA386" s="99">
        <f t="shared" ca="1" si="25"/>
        <v>1744887.6923076923</v>
      </c>
      <c r="AB386" s="93"/>
      <c r="AC386" s="78"/>
    </row>
    <row r="387" spans="2:29" x14ac:dyDescent="0.25">
      <c r="B387" s="38"/>
      <c r="C387" s="53">
        <f t="shared" si="28"/>
        <v>233</v>
      </c>
      <c r="D387" s="53"/>
      <c r="E387" s="53"/>
      <c r="F387" s="41">
        <v>0</v>
      </c>
      <c r="G387" s="1"/>
      <c r="H387" s="104">
        <f t="shared" si="29"/>
        <v>3000000</v>
      </c>
      <c r="I387" s="1"/>
      <c r="J387" s="41">
        <v>0</v>
      </c>
      <c r="K387" s="1"/>
      <c r="L387" s="96">
        <f t="shared" si="26"/>
        <v>5030</v>
      </c>
      <c r="M387" s="53"/>
      <c r="N387" s="97"/>
      <c r="O387" s="1"/>
      <c r="P387" s="98">
        <f t="shared" si="23"/>
        <v>5030</v>
      </c>
      <c r="Q387" s="40"/>
      <c r="S387" s="38"/>
      <c r="T387" s="96">
        <f>SUM($P$155:P387)</f>
        <v>457982</v>
      </c>
      <c r="U387" s="96">
        <f t="shared" si="24"/>
        <v>130000</v>
      </c>
      <c r="V387" s="96">
        <f t="shared" si="27"/>
        <v>0</v>
      </c>
      <c r="W387" s="96"/>
      <c r="X387" s="96">
        <f ca="1">IF(V387=0,0,IF(C387&lt;'Interment Right Prices'!$L$25,0,OFFSET(P387,-'Interment Right Prices'!$L$25,0)))</f>
        <v>0</v>
      </c>
      <c r="Y387" s="96">
        <f>IF(V387=0,0,U387-SUM($X$155:X387))</f>
        <v>0</v>
      </c>
      <c r="Z387" s="99">
        <f ca="1">IF(V387=0,OFFSET(Z387,-'Interment Right Prices'!$L$25,0),IF(V387&gt;X387,V387,X387))</f>
        <v>1450</v>
      </c>
      <c r="AA387" s="99">
        <f t="shared" ca="1" si="25"/>
        <v>1744887.6923076923</v>
      </c>
      <c r="AB387" s="93"/>
      <c r="AC387" s="78"/>
    </row>
    <row r="388" spans="2:29" x14ac:dyDescent="0.25">
      <c r="B388" s="38"/>
      <c r="C388" s="53">
        <f t="shared" si="28"/>
        <v>234</v>
      </c>
      <c r="D388" s="53"/>
      <c r="E388" s="53"/>
      <c r="F388" s="41">
        <v>0</v>
      </c>
      <c r="G388" s="1"/>
      <c r="H388" s="104">
        <f t="shared" si="29"/>
        <v>3000000</v>
      </c>
      <c r="I388" s="1"/>
      <c r="J388" s="41">
        <v>0</v>
      </c>
      <c r="K388" s="1"/>
      <c r="L388" s="96">
        <f t="shared" si="26"/>
        <v>5080</v>
      </c>
      <c r="M388" s="53"/>
      <c r="N388" s="97"/>
      <c r="O388" s="1"/>
      <c r="P388" s="98">
        <f t="shared" si="23"/>
        <v>5080</v>
      </c>
      <c r="Q388" s="40"/>
      <c r="S388" s="38"/>
      <c r="T388" s="96">
        <f>SUM($P$155:P388)</f>
        <v>463062</v>
      </c>
      <c r="U388" s="96">
        <f t="shared" si="24"/>
        <v>130000</v>
      </c>
      <c r="V388" s="96">
        <f t="shared" si="27"/>
        <v>0</v>
      </c>
      <c r="W388" s="96"/>
      <c r="X388" s="96">
        <f ca="1">IF(V388=0,0,IF(C388&lt;'Interment Right Prices'!$L$25,0,OFFSET(P388,-'Interment Right Prices'!$L$25,0)))</f>
        <v>0</v>
      </c>
      <c r="Y388" s="96">
        <f>IF(V388=0,0,U388-SUM($X$155:X388))</f>
        <v>0</v>
      </c>
      <c r="Z388" s="99">
        <f ca="1">IF(V388=0,OFFSET(Z388,-'Interment Right Prices'!$L$25,0),IF(V388&gt;X388,V388,X388))</f>
        <v>1464</v>
      </c>
      <c r="AA388" s="99">
        <f t="shared" ca="1" si="25"/>
        <v>1744887.6923076923</v>
      </c>
      <c r="AB388" s="93"/>
      <c r="AC388" s="78"/>
    </row>
    <row r="389" spans="2:29" x14ac:dyDescent="0.25">
      <c r="B389" s="38"/>
      <c r="C389" s="53">
        <f t="shared" si="28"/>
        <v>235</v>
      </c>
      <c r="D389" s="53"/>
      <c r="E389" s="53"/>
      <c r="F389" s="41">
        <v>0</v>
      </c>
      <c r="G389" s="1"/>
      <c r="H389" s="104">
        <f t="shared" si="29"/>
        <v>3000000</v>
      </c>
      <c r="I389" s="1"/>
      <c r="J389" s="41">
        <v>0</v>
      </c>
      <c r="K389" s="1"/>
      <c r="L389" s="96">
        <f t="shared" si="26"/>
        <v>5131</v>
      </c>
      <c r="M389" s="53"/>
      <c r="N389" s="97"/>
      <c r="O389" s="1"/>
      <c r="P389" s="98">
        <f t="shared" si="23"/>
        <v>5131</v>
      </c>
      <c r="Q389" s="40"/>
      <c r="S389" s="38"/>
      <c r="T389" s="96">
        <f>SUM($P$155:P389)</f>
        <v>468193</v>
      </c>
      <c r="U389" s="96">
        <f t="shared" si="24"/>
        <v>130000</v>
      </c>
      <c r="V389" s="96">
        <f t="shared" si="27"/>
        <v>0</v>
      </c>
      <c r="W389" s="96"/>
      <c r="X389" s="96">
        <f ca="1">IF(V389=0,0,IF(C389&lt;'Interment Right Prices'!$L$25,0,OFFSET(P389,-'Interment Right Prices'!$L$25,0)))</f>
        <v>0</v>
      </c>
      <c r="Y389" s="96">
        <f>IF(V389=0,0,U389-SUM($X$155:X389))</f>
        <v>0</v>
      </c>
      <c r="Z389" s="99">
        <f ca="1">IF(V389=0,OFFSET(Z389,-'Interment Right Prices'!$L$25,0),IF(V389&gt;X389,V389,X389))</f>
        <v>1479</v>
      </c>
      <c r="AA389" s="99">
        <f t="shared" ca="1" si="25"/>
        <v>1744887.6923076923</v>
      </c>
      <c r="AB389" s="93"/>
      <c r="AC389" s="78"/>
    </row>
    <row r="390" spans="2:29" x14ac:dyDescent="0.25">
      <c r="B390" s="38"/>
      <c r="C390" s="53">
        <f t="shared" si="28"/>
        <v>236</v>
      </c>
      <c r="D390" s="53"/>
      <c r="E390" s="53"/>
      <c r="F390" s="41">
        <v>0</v>
      </c>
      <c r="G390" s="1"/>
      <c r="H390" s="104">
        <f t="shared" si="29"/>
        <v>3000000</v>
      </c>
      <c r="I390" s="1"/>
      <c r="J390" s="41">
        <v>0</v>
      </c>
      <c r="K390" s="1"/>
      <c r="L390" s="96">
        <f t="shared" si="26"/>
        <v>5182</v>
      </c>
      <c r="M390" s="53"/>
      <c r="N390" s="97"/>
      <c r="O390" s="1"/>
      <c r="P390" s="98">
        <f t="shared" si="23"/>
        <v>5182</v>
      </c>
      <c r="Q390" s="40"/>
      <c r="S390" s="38"/>
      <c r="T390" s="96">
        <f>SUM($P$155:P390)</f>
        <v>473375</v>
      </c>
      <c r="U390" s="96">
        <f t="shared" si="24"/>
        <v>130000</v>
      </c>
      <c r="V390" s="96">
        <f t="shared" si="27"/>
        <v>0</v>
      </c>
      <c r="W390" s="96"/>
      <c r="X390" s="96">
        <f ca="1">IF(V390=0,0,IF(C390&lt;'Interment Right Prices'!$L$25,0,OFFSET(P390,-'Interment Right Prices'!$L$25,0)))</f>
        <v>0</v>
      </c>
      <c r="Y390" s="96">
        <f>IF(V390=0,0,U390-SUM($X$155:X390))</f>
        <v>0</v>
      </c>
      <c r="Z390" s="99">
        <f ca="1">IF(V390=0,OFFSET(Z390,-'Interment Right Prices'!$L$25,0),IF(V390&gt;X390,V390,X390))</f>
        <v>1494</v>
      </c>
      <c r="AA390" s="99">
        <f t="shared" ca="1" si="25"/>
        <v>1744887.6923076923</v>
      </c>
      <c r="AB390" s="93"/>
      <c r="AC390" s="78"/>
    </row>
    <row r="391" spans="2:29" x14ac:dyDescent="0.25">
      <c r="B391" s="38"/>
      <c r="C391" s="53">
        <f t="shared" si="28"/>
        <v>237</v>
      </c>
      <c r="D391" s="53"/>
      <c r="E391" s="53"/>
      <c r="F391" s="41">
        <v>0</v>
      </c>
      <c r="G391" s="1"/>
      <c r="H391" s="104">
        <f t="shared" si="29"/>
        <v>3000000</v>
      </c>
      <c r="I391" s="1"/>
      <c r="J391" s="41">
        <v>0</v>
      </c>
      <c r="K391" s="1"/>
      <c r="L391" s="96">
        <f t="shared" si="26"/>
        <v>5234</v>
      </c>
      <c r="M391" s="53"/>
      <c r="N391" s="97"/>
      <c r="O391" s="1"/>
      <c r="P391" s="98">
        <f t="shared" si="23"/>
        <v>5234</v>
      </c>
      <c r="Q391" s="40"/>
      <c r="S391" s="38"/>
      <c r="T391" s="96">
        <f>SUM($P$155:P391)</f>
        <v>478609</v>
      </c>
      <c r="U391" s="96">
        <f t="shared" si="24"/>
        <v>130000</v>
      </c>
      <c r="V391" s="96">
        <f t="shared" si="27"/>
        <v>0</v>
      </c>
      <c r="W391" s="96"/>
      <c r="X391" s="96">
        <f ca="1">IF(V391=0,0,IF(C391&lt;'Interment Right Prices'!$L$25,0,OFFSET(P391,-'Interment Right Prices'!$L$25,0)))</f>
        <v>0</v>
      </c>
      <c r="Y391" s="96">
        <f>IF(V391=0,0,U391-SUM($X$155:X391))</f>
        <v>0</v>
      </c>
      <c r="Z391" s="99">
        <f ca="1">IF(V391=0,OFFSET(Z391,-'Interment Right Prices'!$L$25,0),IF(V391&gt;X391,V391,X391))</f>
        <v>1509</v>
      </c>
      <c r="AA391" s="99">
        <f t="shared" ca="1" si="25"/>
        <v>1744887.6923076923</v>
      </c>
      <c r="AB391" s="93"/>
      <c r="AC391" s="78"/>
    </row>
    <row r="392" spans="2:29" x14ac:dyDescent="0.25">
      <c r="B392" s="38"/>
      <c r="C392" s="53">
        <f t="shared" si="28"/>
        <v>238</v>
      </c>
      <c r="D392" s="53"/>
      <c r="E392" s="53"/>
      <c r="F392" s="41">
        <v>0</v>
      </c>
      <c r="G392" s="1"/>
      <c r="H392" s="104">
        <f t="shared" si="29"/>
        <v>3000000</v>
      </c>
      <c r="I392" s="1"/>
      <c r="J392" s="41">
        <v>0</v>
      </c>
      <c r="K392" s="1"/>
      <c r="L392" s="96">
        <f t="shared" si="26"/>
        <v>5286</v>
      </c>
      <c r="M392" s="53"/>
      <c r="N392" s="97"/>
      <c r="O392" s="1"/>
      <c r="P392" s="98">
        <f t="shared" si="23"/>
        <v>5286</v>
      </c>
      <c r="Q392" s="40"/>
      <c r="S392" s="38"/>
      <c r="T392" s="96">
        <f>SUM($P$155:P392)</f>
        <v>483895</v>
      </c>
      <c r="U392" s="96">
        <f t="shared" si="24"/>
        <v>130000</v>
      </c>
      <c r="V392" s="96">
        <f t="shared" si="27"/>
        <v>0</v>
      </c>
      <c r="W392" s="96"/>
      <c r="X392" s="96">
        <f ca="1">IF(V392=0,0,IF(C392&lt;'Interment Right Prices'!$L$25,0,OFFSET(P392,-'Interment Right Prices'!$L$25,0)))</f>
        <v>0</v>
      </c>
      <c r="Y392" s="96">
        <f>IF(V392=0,0,U392-SUM($X$155:X392))</f>
        <v>0</v>
      </c>
      <c r="Z392" s="99">
        <f ca="1">IF(V392=0,OFFSET(Z392,-'Interment Right Prices'!$L$25,0),IF(V392&gt;X392,V392,X392))</f>
        <v>1524</v>
      </c>
      <c r="AA392" s="99">
        <f t="shared" ca="1" si="25"/>
        <v>1744887.6923076923</v>
      </c>
      <c r="AB392" s="93"/>
      <c r="AC392" s="78"/>
    </row>
    <row r="393" spans="2:29" x14ac:dyDescent="0.25">
      <c r="B393" s="38"/>
      <c r="C393" s="53">
        <f t="shared" si="28"/>
        <v>239</v>
      </c>
      <c r="D393" s="53"/>
      <c r="E393" s="53"/>
      <c r="F393" s="41">
        <v>0</v>
      </c>
      <c r="G393" s="1"/>
      <c r="H393" s="104">
        <f t="shared" si="29"/>
        <v>3000000</v>
      </c>
      <c r="I393" s="1"/>
      <c r="J393" s="41">
        <v>0</v>
      </c>
      <c r="K393" s="1"/>
      <c r="L393" s="96">
        <f t="shared" si="26"/>
        <v>5339</v>
      </c>
      <c r="M393" s="53"/>
      <c r="N393" s="97"/>
      <c r="O393" s="1"/>
      <c r="P393" s="98">
        <f t="shared" si="23"/>
        <v>5339</v>
      </c>
      <c r="Q393" s="40"/>
      <c r="S393" s="38"/>
      <c r="T393" s="96">
        <f>SUM($P$155:P393)</f>
        <v>489234</v>
      </c>
      <c r="U393" s="96">
        <f t="shared" si="24"/>
        <v>130000</v>
      </c>
      <c r="V393" s="96">
        <f t="shared" si="27"/>
        <v>0</v>
      </c>
      <c r="W393" s="96"/>
      <c r="X393" s="96">
        <f ca="1">IF(V393=0,0,IF(C393&lt;'Interment Right Prices'!$L$25,0,OFFSET(P393,-'Interment Right Prices'!$L$25,0)))</f>
        <v>0</v>
      </c>
      <c r="Y393" s="96">
        <f>IF(V393=0,0,U393-SUM($X$155:X393))</f>
        <v>0</v>
      </c>
      <c r="Z393" s="99">
        <f ca="1">IF(V393=0,OFFSET(Z393,-'Interment Right Prices'!$L$25,0),IF(V393&gt;X393,V393,X393))</f>
        <v>1539</v>
      </c>
      <c r="AA393" s="99">
        <f t="shared" ca="1" si="25"/>
        <v>1744887.6923076923</v>
      </c>
      <c r="AB393" s="93"/>
      <c r="AC393" s="78"/>
    </row>
    <row r="394" spans="2:29" x14ac:dyDescent="0.25">
      <c r="B394" s="38"/>
      <c r="C394" s="53">
        <f t="shared" si="28"/>
        <v>240</v>
      </c>
      <c r="D394" s="53"/>
      <c r="E394" s="53"/>
      <c r="F394" s="41">
        <v>0</v>
      </c>
      <c r="G394" s="1"/>
      <c r="H394" s="104">
        <f t="shared" si="29"/>
        <v>3000000</v>
      </c>
      <c r="I394" s="1"/>
      <c r="J394" s="41">
        <v>0</v>
      </c>
      <c r="K394" s="1"/>
      <c r="L394" s="96">
        <f t="shared" si="26"/>
        <v>5392</v>
      </c>
      <c r="M394" s="53"/>
      <c r="N394" s="97"/>
      <c r="O394" s="1"/>
      <c r="P394" s="98">
        <f t="shared" si="23"/>
        <v>5392</v>
      </c>
      <c r="Q394" s="40"/>
      <c r="S394" s="38"/>
      <c r="T394" s="96">
        <f>SUM($P$155:P394)</f>
        <v>494626</v>
      </c>
      <c r="U394" s="96">
        <f t="shared" si="24"/>
        <v>130000</v>
      </c>
      <c r="V394" s="96">
        <f t="shared" si="27"/>
        <v>0</v>
      </c>
      <c r="W394" s="96"/>
      <c r="X394" s="96">
        <f ca="1">IF(V394=0,0,IF(C394&lt;'Interment Right Prices'!$L$25,0,OFFSET(P394,-'Interment Right Prices'!$L$25,0)))</f>
        <v>0</v>
      </c>
      <c r="Y394" s="96">
        <f>IF(V394=0,0,U394-SUM($X$155:X394))</f>
        <v>0</v>
      </c>
      <c r="Z394" s="99">
        <f ca="1">IF(V394=0,OFFSET(Z394,-'Interment Right Prices'!$L$25,0),IF(V394&gt;X394,V394,X394))</f>
        <v>1555</v>
      </c>
      <c r="AA394" s="99">
        <f t="shared" ca="1" si="25"/>
        <v>1744887.6923076923</v>
      </c>
      <c r="AB394" s="93"/>
      <c r="AC394" s="78"/>
    </row>
    <row r="395" spans="2:29" x14ac:dyDescent="0.25">
      <c r="B395" s="38"/>
      <c r="C395" s="53">
        <f t="shared" si="28"/>
        <v>241</v>
      </c>
      <c r="D395" s="53"/>
      <c r="E395" s="53"/>
      <c r="F395" s="41">
        <v>0</v>
      </c>
      <c r="G395" s="1"/>
      <c r="H395" s="104">
        <f t="shared" si="29"/>
        <v>3000000</v>
      </c>
      <c r="I395" s="1"/>
      <c r="J395" s="41">
        <v>0</v>
      </c>
      <c r="K395" s="1"/>
      <c r="L395" s="96">
        <f t="shared" si="26"/>
        <v>5446</v>
      </c>
      <c r="M395" s="53"/>
      <c r="N395" s="97"/>
      <c r="O395" s="1"/>
      <c r="P395" s="98">
        <f t="shared" si="23"/>
        <v>5446</v>
      </c>
      <c r="Q395" s="40"/>
      <c r="S395" s="38"/>
      <c r="T395" s="96">
        <f>SUM($P$155:P395)</f>
        <v>500072</v>
      </c>
      <c r="U395" s="96">
        <f t="shared" si="24"/>
        <v>130000</v>
      </c>
      <c r="V395" s="96">
        <f t="shared" si="27"/>
        <v>0</v>
      </c>
      <c r="W395" s="96"/>
      <c r="X395" s="96">
        <f ca="1">IF(V395=0,0,IF(C395&lt;'Interment Right Prices'!$L$25,0,OFFSET(P395,-'Interment Right Prices'!$L$25,0)))</f>
        <v>0</v>
      </c>
      <c r="Y395" s="96">
        <f>IF(V395=0,0,U395-SUM($X$155:X395))</f>
        <v>0</v>
      </c>
      <c r="Z395" s="99">
        <f ca="1">IF(V395=0,OFFSET(Z395,-'Interment Right Prices'!$L$25,0),IF(V395&gt;X395,V395,X395))</f>
        <v>1570</v>
      </c>
      <c r="AA395" s="99">
        <f t="shared" ca="1" si="25"/>
        <v>1744887.6923076923</v>
      </c>
      <c r="AB395" s="93"/>
      <c r="AC395" s="78"/>
    </row>
    <row r="396" spans="2:29" x14ac:dyDescent="0.25">
      <c r="B396" s="38"/>
      <c r="C396" s="53">
        <f t="shared" si="28"/>
        <v>242</v>
      </c>
      <c r="D396" s="53"/>
      <c r="E396" s="53"/>
      <c r="F396" s="41">
        <v>0</v>
      </c>
      <c r="G396" s="1"/>
      <c r="H396" s="104">
        <f t="shared" si="29"/>
        <v>3000000</v>
      </c>
      <c r="I396" s="1"/>
      <c r="J396" s="41">
        <v>0</v>
      </c>
      <c r="K396" s="1"/>
      <c r="L396" s="96">
        <f t="shared" si="26"/>
        <v>5501</v>
      </c>
      <c r="M396" s="53"/>
      <c r="N396" s="97"/>
      <c r="O396" s="1"/>
      <c r="P396" s="98">
        <f t="shared" si="23"/>
        <v>5501</v>
      </c>
      <c r="Q396" s="40"/>
      <c r="S396" s="38"/>
      <c r="T396" s="96">
        <f>SUM($P$155:P396)</f>
        <v>505573</v>
      </c>
      <c r="U396" s="96">
        <f t="shared" si="24"/>
        <v>130000</v>
      </c>
      <c r="V396" s="96">
        <f t="shared" si="27"/>
        <v>0</v>
      </c>
      <c r="W396" s="96"/>
      <c r="X396" s="96">
        <f ca="1">IF(V396=0,0,IF(C396&lt;'Interment Right Prices'!$L$25,0,OFFSET(P396,-'Interment Right Prices'!$L$25,0)))</f>
        <v>0</v>
      </c>
      <c r="Y396" s="96">
        <f>IF(V396=0,0,U396-SUM($X$155:X396))</f>
        <v>0</v>
      </c>
      <c r="Z396" s="99">
        <f ca="1">IF(V396=0,OFFSET(Z396,-'Interment Right Prices'!$L$25,0),IF(V396&gt;X396,V396,X396))</f>
        <v>1586</v>
      </c>
      <c r="AA396" s="99">
        <f t="shared" ca="1" si="25"/>
        <v>1744887.6923076923</v>
      </c>
      <c r="AB396" s="93"/>
      <c r="AC396" s="78"/>
    </row>
    <row r="397" spans="2:29" x14ac:dyDescent="0.25">
      <c r="B397" s="38"/>
      <c r="C397" s="53">
        <f t="shared" si="28"/>
        <v>243</v>
      </c>
      <c r="D397" s="53"/>
      <c r="E397" s="53"/>
      <c r="F397" s="41">
        <v>0</v>
      </c>
      <c r="G397" s="1"/>
      <c r="H397" s="104">
        <f t="shared" si="29"/>
        <v>3000000</v>
      </c>
      <c r="I397" s="1"/>
      <c r="J397" s="41">
        <v>0</v>
      </c>
      <c r="K397" s="1"/>
      <c r="L397" s="96">
        <f t="shared" si="26"/>
        <v>5556</v>
      </c>
      <c r="M397" s="53"/>
      <c r="N397" s="97"/>
      <c r="O397" s="1"/>
      <c r="P397" s="98">
        <f t="shared" si="23"/>
        <v>5556</v>
      </c>
      <c r="Q397" s="40"/>
      <c r="S397" s="38"/>
      <c r="T397" s="96">
        <f>SUM($P$155:P397)</f>
        <v>511129</v>
      </c>
      <c r="U397" s="96">
        <f t="shared" si="24"/>
        <v>130000</v>
      </c>
      <c r="V397" s="96">
        <f t="shared" si="27"/>
        <v>0</v>
      </c>
      <c r="W397" s="96"/>
      <c r="X397" s="96">
        <f ca="1">IF(V397=0,0,IF(C397&lt;'Interment Right Prices'!$L$25,0,OFFSET(P397,-'Interment Right Prices'!$L$25,0)))</f>
        <v>0</v>
      </c>
      <c r="Y397" s="96">
        <f>IF(V397=0,0,U397-SUM($X$155:X397))</f>
        <v>0</v>
      </c>
      <c r="Z397" s="99">
        <f ca="1">IF(V397=0,OFFSET(Z397,-'Interment Right Prices'!$L$25,0),IF(V397&gt;X397,V397,X397))</f>
        <v>1602</v>
      </c>
      <c r="AA397" s="99">
        <f t="shared" ca="1" si="25"/>
        <v>1744887.6923076923</v>
      </c>
      <c r="AB397" s="93"/>
      <c r="AC397" s="78"/>
    </row>
    <row r="398" spans="2:29" x14ac:dyDescent="0.25">
      <c r="B398" s="38"/>
      <c r="C398" s="53">
        <f t="shared" si="28"/>
        <v>244</v>
      </c>
      <c r="D398" s="53"/>
      <c r="E398" s="53"/>
      <c r="F398" s="41">
        <v>0</v>
      </c>
      <c r="G398" s="1"/>
      <c r="H398" s="104">
        <f t="shared" si="29"/>
        <v>3000000</v>
      </c>
      <c r="I398" s="1"/>
      <c r="J398" s="41">
        <v>0</v>
      </c>
      <c r="K398" s="1"/>
      <c r="L398" s="96">
        <f t="shared" si="26"/>
        <v>5611</v>
      </c>
      <c r="M398" s="53"/>
      <c r="N398" s="97"/>
      <c r="O398" s="1"/>
      <c r="P398" s="98">
        <f t="shared" si="23"/>
        <v>5611</v>
      </c>
      <c r="Q398" s="40"/>
      <c r="S398" s="38"/>
      <c r="T398" s="96">
        <f>SUM($P$155:P398)</f>
        <v>516740</v>
      </c>
      <c r="U398" s="96">
        <f t="shared" si="24"/>
        <v>130000</v>
      </c>
      <c r="V398" s="96">
        <f t="shared" si="27"/>
        <v>0</v>
      </c>
      <c r="W398" s="96"/>
      <c r="X398" s="96">
        <f ca="1">IF(V398=0,0,IF(C398&lt;'Interment Right Prices'!$L$25,0,OFFSET(P398,-'Interment Right Prices'!$L$25,0)))</f>
        <v>0</v>
      </c>
      <c r="Y398" s="96">
        <f>IF(V398=0,0,U398-SUM($X$155:X398))</f>
        <v>0</v>
      </c>
      <c r="Z398" s="99">
        <f ca="1">IF(V398=0,OFFSET(Z398,-'Interment Right Prices'!$L$25,0),IF(V398&gt;X398,V398,X398))</f>
        <v>1618</v>
      </c>
      <c r="AA398" s="99">
        <f t="shared" ca="1" si="25"/>
        <v>1744887.6923076923</v>
      </c>
      <c r="AB398" s="93"/>
      <c r="AC398" s="78"/>
    </row>
    <row r="399" spans="2:29" x14ac:dyDescent="0.25">
      <c r="B399" s="38"/>
      <c r="C399" s="53">
        <f t="shared" si="28"/>
        <v>245</v>
      </c>
      <c r="D399" s="53"/>
      <c r="E399" s="53"/>
      <c r="F399" s="41">
        <v>0</v>
      </c>
      <c r="G399" s="1"/>
      <c r="H399" s="104">
        <f t="shared" si="29"/>
        <v>3000000</v>
      </c>
      <c r="I399" s="1"/>
      <c r="J399" s="41">
        <v>0</v>
      </c>
      <c r="K399" s="1"/>
      <c r="L399" s="96">
        <f t="shared" si="26"/>
        <v>5667</v>
      </c>
      <c r="M399" s="53"/>
      <c r="N399" s="97"/>
      <c r="O399" s="1"/>
      <c r="P399" s="98">
        <f t="shared" si="23"/>
        <v>5667</v>
      </c>
      <c r="Q399" s="40"/>
      <c r="S399" s="38"/>
      <c r="T399" s="96">
        <f>SUM($P$155:P399)</f>
        <v>522407</v>
      </c>
      <c r="U399" s="96">
        <f t="shared" si="24"/>
        <v>130000</v>
      </c>
      <c r="V399" s="96">
        <f t="shared" si="27"/>
        <v>0</v>
      </c>
      <c r="W399" s="96"/>
      <c r="X399" s="96">
        <f ca="1">IF(V399=0,0,IF(C399&lt;'Interment Right Prices'!$L$25,0,OFFSET(P399,-'Interment Right Prices'!$L$25,0)))</f>
        <v>0</v>
      </c>
      <c r="Y399" s="96">
        <f>IF(V399=0,0,U399-SUM($X$155:X399))</f>
        <v>0</v>
      </c>
      <c r="Z399" s="99">
        <f ca="1">IF(V399=0,OFFSET(Z399,-'Interment Right Prices'!$L$25,0),IF(V399&gt;X399,V399,X399))</f>
        <v>1634</v>
      </c>
      <c r="AA399" s="99">
        <f t="shared" ca="1" si="25"/>
        <v>1744887.6923076923</v>
      </c>
      <c r="AB399" s="93"/>
      <c r="AC399" s="78"/>
    </row>
    <row r="400" spans="2:29" x14ac:dyDescent="0.25">
      <c r="B400" s="38"/>
      <c r="C400" s="53">
        <f t="shared" si="28"/>
        <v>246</v>
      </c>
      <c r="D400" s="53"/>
      <c r="E400" s="53"/>
      <c r="F400" s="41">
        <v>0</v>
      </c>
      <c r="G400" s="1"/>
      <c r="H400" s="104">
        <f t="shared" si="29"/>
        <v>3000000</v>
      </c>
      <c r="I400" s="1"/>
      <c r="J400" s="41">
        <v>0</v>
      </c>
      <c r="K400" s="1"/>
      <c r="L400" s="96">
        <f t="shared" si="26"/>
        <v>5724</v>
      </c>
      <c r="M400" s="53"/>
      <c r="N400" s="97"/>
      <c r="O400" s="1"/>
      <c r="P400" s="98">
        <f t="shared" si="23"/>
        <v>5724</v>
      </c>
      <c r="Q400" s="40"/>
      <c r="S400" s="38"/>
      <c r="T400" s="96">
        <f>SUM($P$155:P400)</f>
        <v>528131</v>
      </c>
      <c r="U400" s="96">
        <f t="shared" si="24"/>
        <v>130000</v>
      </c>
      <c r="V400" s="96">
        <f t="shared" si="27"/>
        <v>0</v>
      </c>
      <c r="W400" s="96"/>
      <c r="X400" s="96">
        <f ca="1">IF(V400=0,0,IF(C400&lt;'Interment Right Prices'!$L$25,0,OFFSET(P400,-'Interment Right Prices'!$L$25,0)))</f>
        <v>0</v>
      </c>
      <c r="Y400" s="96">
        <f>IF(V400=0,0,U400-SUM($X$155:X400))</f>
        <v>0</v>
      </c>
      <c r="Z400" s="99">
        <f ca="1">IF(V400=0,OFFSET(Z400,-'Interment Right Prices'!$L$25,0),IF(V400&gt;X400,V400,X400))</f>
        <v>1650</v>
      </c>
      <c r="AA400" s="99">
        <f t="shared" ca="1" si="25"/>
        <v>1744887.6923076923</v>
      </c>
      <c r="AB400" s="93"/>
      <c r="AC400" s="78"/>
    </row>
    <row r="401" spans="2:29" x14ac:dyDescent="0.25">
      <c r="B401" s="38"/>
      <c r="C401" s="53">
        <f t="shared" si="28"/>
        <v>247</v>
      </c>
      <c r="D401" s="53"/>
      <c r="E401" s="53"/>
      <c r="F401" s="41">
        <v>0</v>
      </c>
      <c r="G401" s="1"/>
      <c r="H401" s="104">
        <f t="shared" si="29"/>
        <v>3000000</v>
      </c>
      <c r="I401" s="1"/>
      <c r="J401" s="41">
        <v>0</v>
      </c>
      <c r="K401" s="1"/>
      <c r="L401" s="96">
        <f t="shared" si="26"/>
        <v>5781</v>
      </c>
      <c r="M401" s="53"/>
      <c r="N401" s="97"/>
      <c r="O401" s="1"/>
      <c r="P401" s="98">
        <f t="shared" si="23"/>
        <v>5781</v>
      </c>
      <c r="Q401" s="40"/>
      <c r="S401" s="38"/>
      <c r="T401" s="96">
        <f>SUM($P$155:P401)</f>
        <v>533912</v>
      </c>
      <c r="U401" s="96">
        <f t="shared" si="24"/>
        <v>130000</v>
      </c>
      <c r="V401" s="96">
        <f t="shared" si="27"/>
        <v>0</v>
      </c>
      <c r="W401" s="96"/>
      <c r="X401" s="96">
        <f ca="1">IF(V401=0,0,IF(C401&lt;'Interment Right Prices'!$L$25,0,OFFSET(P401,-'Interment Right Prices'!$L$25,0)))</f>
        <v>0</v>
      </c>
      <c r="Y401" s="96">
        <f>IF(V401=0,0,U401-SUM($X$155:X401))</f>
        <v>0</v>
      </c>
      <c r="Z401" s="99">
        <f ca="1">IF(V401=0,OFFSET(Z401,-'Interment Right Prices'!$L$25,0),IF(V401&gt;X401,V401,X401))</f>
        <v>1667</v>
      </c>
      <c r="AA401" s="99">
        <f t="shared" ca="1" si="25"/>
        <v>1744887.6923076923</v>
      </c>
      <c r="AB401" s="93"/>
      <c r="AC401" s="78"/>
    </row>
    <row r="402" spans="2:29" x14ac:dyDescent="0.25">
      <c r="B402" s="38"/>
      <c r="C402" s="53">
        <f t="shared" si="28"/>
        <v>248</v>
      </c>
      <c r="D402" s="53"/>
      <c r="E402" s="53"/>
      <c r="F402" s="41">
        <v>0</v>
      </c>
      <c r="G402" s="1"/>
      <c r="H402" s="104">
        <f t="shared" si="29"/>
        <v>3000000</v>
      </c>
      <c r="I402" s="1"/>
      <c r="J402" s="41">
        <v>0</v>
      </c>
      <c r="K402" s="1"/>
      <c r="L402" s="96">
        <f t="shared" si="26"/>
        <v>5839</v>
      </c>
      <c r="M402" s="53"/>
      <c r="N402" s="97"/>
      <c r="O402" s="1"/>
      <c r="P402" s="98">
        <f t="shared" si="23"/>
        <v>5839</v>
      </c>
      <c r="Q402" s="40"/>
      <c r="S402" s="38"/>
      <c r="T402" s="96">
        <f>SUM($P$155:P402)</f>
        <v>539751</v>
      </c>
      <c r="U402" s="96">
        <f t="shared" si="24"/>
        <v>130000</v>
      </c>
      <c r="V402" s="96">
        <f t="shared" si="27"/>
        <v>0</v>
      </c>
      <c r="W402" s="96"/>
      <c r="X402" s="96">
        <f ca="1">IF(V402=0,0,IF(C402&lt;'Interment Right Prices'!$L$25,0,OFFSET(P402,-'Interment Right Prices'!$L$25,0)))</f>
        <v>0</v>
      </c>
      <c r="Y402" s="96">
        <f>IF(V402=0,0,U402-SUM($X$155:X402))</f>
        <v>0</v>
      </c>
      <c r="Z402" s="99">
        <f ca="1">IF(V402=0,OFFSET(Z402,-'Interment Right Prices'!$L$25,0),IF(V402&gt;X402,V402,X402))</f>
        <v>1683</v>
      </c>
      <c r="AA402" s="99">
        <f t="shared" ca="1" si="25"/>
        <v>1744887.6923076923</v>
      </c>
      <c r="AB402" s="93"/>
      <c r="AC402" s="78"/>
    </row>
    <row r="403" spans="2:29" x14ac:dyDescent="0.25">
      <c r="B403" s="38"/>
      <c r="C403" s="53">
        <f t="shared" si="28"/>
        <v>249</v>
      </c>
      <c r="D403" s="53"/>
      <c r="E403" s="53"/>
      <c r="F403" s="41">
        <v>0</v>
      </c>
      <c r="G403" s="1"/>
      <c r="H403" s="104">
        <f t="shared" si="29"/>
        <v>3000000</v>
      </c>
      <c r="I403" s="1"/>
      <c r="J403" s="41">
        <v>0</v>
      </c>
      <c r="K403" s="1"/>
      <c r="L403" s="96">
        <f t="shared" si="26"/>
        <v>5898</v>
      </c>
      <c r="M403" s="53"/>
      <c r="N403" s="97"/>
      <c r="O403" s="1"/>
      <c r="P403" s="98">
        <f t="shared" si="23"/>
        <v>5898</v>
      </c>
      <c r="Q403" s="40"/>
      <c r="S403" s="38"/>
      <c r="T403" s="96">
        <f>SUM($P$155:P403)</f>
        <v>545649</v>
      </c>
      <c r="U403" s="96">
        <f t="shared" si="24"/>
        <v>130000</v>
      </c>
      <c r="V403" s="96">
        <f t="shared" si="27"/>
        <v>0</v>
      </c>
      <c r="W403" s="96"/>
      <c r="X403" s="96">
        <f ca="1">IF(V403=0,0,IF(C403&lt;'Interment Right Prices'!$L$25,0,OFFSET(P403,-'Interment Right Prices'!$L$25,0)))</f>
        <v>0</v>
      </c>
      <c r="Y403" s="96">
        <f>IF(V403=0,0,U403-SUM($X$155:X403))</f>
        <v>0</v>
      </c>
      <c r="Z403" s="99">
        <f ca="1">IF(V403=0,OFFSET(Z403,-'Interment Right Prices'!$L$25,0),IF(V403&gt;X403,V403,X403))</f>
        <v>1700</v>
      </c>
      <c r="AA403" s="99">
        <f t="shared" ca="1" si="25"/>
        <v>1744887.6923076923</v>
      </c>
      <c r="AB403" s="93"/>
      <c r="AC403" s="78"/>
    </row>
    <row r="404" spans="2:29" x14ac:dyDescent="0.25">
      <c r="B404" s="38"/>
      <c r="C404" s="53">
        <f t="shared" si="28"/>
        <v>250</v>
      </c>
      <c r="D404" s="53"/>
      <c r="E404" s="53"/>
      <c r="F404" s="41">
        <v>0</v>
      </c>
      <c r="G404" s="1"/>
      <c r="H404" s="104">
        <f t="shared" si="29"/>
        <v>3000000</v>
      </c>
      <c r="I404" s="1"/>
      <c r="J404" s="41">
        <v>0</v>
      </c>
      <c r="K404" s="1"/>
      <c r="L404" s="96">
        <f t="shared" si="26"/>
        <v>5957</v>
      </c>
      <c r="M404" s="53"/>
      <c r="N404" s="97"/>
      <c r="O404" s="1"/>
      <c r="P404" s="98">
        <f t="shared" si="23"/>
        <v>5957</v>
      </c>
      <c r="Q404" s="40"/>
      <c r="S404" s="38"/>
      <c r="T404" s="96">
        <f>SUM($P$155:P404)</f>
        <v>551606</v>
      </c>
      <c r="U404" s="96">
        <f t="shared" si="24"/>
        <v>130000</v>
      </c>
      <c r="V404" s="96">
        <f t="shared" si="27"/>
        <v>0</v>
      </c>
      <c r="W404" s="96"/>
      <c r="X404" s="96">
        <f ca="1">IF(V404=0,0,IF(C404&lt;'Interment Right Prices'!$L$25,0,OFFSET(P404,-'Interment Right Prices'!$L$25,0)))</f>
        <v>0</v>
      </c>
      <c r="Y404" s="96">
        <f>IF(V404=0,0,U404-SUM($X$155:X404))</f>
        <v>0</v>
      </c>
      <c r="Z404" s="99">
        <f ca="1">IF(V404=0,OFFSET(Z404,-'Interment Right Prices'!$L$25,0),IF(V404&gt;X404,V404,X404))</f>
        <v>1717</v>
      </c>
      <c r="AA404" s="99">
        <f t="shared" ca="1" si="25"/>
        <v>1744887.6923076923</v>
      </c>
      <c r="AB404" s="93"/>
      <c r="AC404" s="78"/>
    </row>
    <row r="405" spans="2:29" x14ac:dyDescent="0.25">
      <c r="B405" s="38"/>
      <c r="C405" s="53">
        <f t="shared" si="28"/>
        <v>251</v>
      </c>
      <c r="D405" s="53"/>
      <c r="E405" s="53"/>
      <c r="F405" s="41">
        <v>0</v>
      </c>
      <c r="G405" s="1"/>
      <c r="H405" s="104">
        <f t="shared" si="29"/>
        <v>3000000</v>
      </c>
      <c r="I405" s="1"/>
      <c r="J405" s="41">
        <v>0</v>
      </c>
      <c r="K405" s="1"/>
      <c r="L405" s="96">
        <f t="shared" si="26"/>
        <v>6016</v>
      </c>
      <c r="M405" s="53"/>
      <c r="N405" s="97"/>
      <c r="O405" s="1"/>
      <c r="P405" s="98">
        <f t="shared" si="23"/>
        <v>6016</v>
      </c>
      <c r="Q405" s="40"/>
      <c r="S405" s="38"/>
      <c r="T405" s="96">
        <f>SUM($P$155:P405)</f>
        <v>557622</v>
      </c>
      <c r="U405" s="96">
        <f t="shared" si="24"/>
        <v>130000</v>
      </c>
      <c r="V405" s="96">
        <f t="shared" si="27"/>
        <v>0</v>
      </c>
      <c r="W405" s="96"/>
      <c r="X405" s="96">
        <f ca="1">IF(V405=0,0,IF(C405&lt;'Interment Right Prices'!$L$25,0,OFFSET(P405,-'Interment Right Prices'!$L$25,0)))</f>
        <v>0</v>
      </c>
      <c r="Y405" s="96">
        <f>IF(V405=0,0,U405-SUM($X$155:X405))</f>
        <v>0</v>
      </c>
      <c r="Z405" s="99">
        <f ca="1">IF(V405=0,OFFSET(Z405,-'Interment Right Prices'!$L$25,0),IF(V405&gt;X405,V405,X405))</f>
        <v>1734</v>
      </c>
      <c r="AA405" s="99">
        <f t="shared" ca="1" si="25"/>
        <v>1744887.6923076923</v>
      </c>
      <c r="AB405" s="93"/>
      <c r="AC405" s="78"/>
    </row>
    <row r="406" spans="2:29" x14ac:dyDescent="0.25">
      <c r="B406" s="38"/>
      <c r="C406" s="53">
        <f t="shared" si="28"/>
        <v>252</v>
      </c>
      <c r="D406" s="53"/>
      <c r="E406" s="53"/>
      <c r="F406" s="41">
        <v>0</v>
      </c>
      <c r="G406" s="1"/>
      <c r="H406" s="104">
        <f t="shared" si="29"/>
        <v>3000000</v>
      </c>
      <c r="I406" s="1"/>
      <c r="J406" s="41">
        <v>0</v>
      </c>
      <c r="K406" s="1"/>
      <c r="L406" s="96">
        <f t="shared" si="26"/>
        <v>6076</v>
      </c>
      <c r="M406" s="53"/>
      <c r="N406" s="97"/>
      <c r="O406" s="1"/>
      <c r="P406" s="98">
        <f t="shared" si="23"/>
        <v>6076</v>
      </c>
      <c r="Q406" s="40"/>
      <c r="S406" s="38"/>
      <c r="T406" s="96">
        <f>SUM($P$155:P406)</f>
        <v>563698</v>
      </c>
      <c r="U406" s="96">
        <f t="shared" si="24"/>
        <v>130000</v>
      </c>
      <c r="V406" s="96">
        <f t="shared" si="27"/>
        <v>0</v>
      </c>
      <c r="W406" s="96"/>
      <c r="X406" s="96">
        <f ca="1">IF(V406=0,0,IF(C406&lt;'Interment Right Prices'!$L$25,0,OFFSET(P406,-'Interment Right Prices'!$L$25,0)))</f>
        <v>0</v>
      </c>
      <c r="Y406" s="96">
        <f>IF(V406=0,0,U406-SUM($X$155:X406))</f>
        <v>0</v>
      </c>
      <c r="Z406" s="99">
        <f ca="1">IF(V406=0,OFFSET(Z406,-'Interment Right Prices'!$L$25,0),IF(V406&gt;X406,V406,X406))</f>
        <v>1752</v>
      </c>
      <c r="AA406" s="99">
        <f t="shared" ca="1" si="25"/>
        <v>1744887.6923076923</v>
      </c>
      <c r="AB406" s="93"/>
      <c r="AC406" s="78"/>
    </row>
    <row r="407" spans="2:29" x14ac:dyDescent="0.25">
      <c r="B407" s="38"/>
      <c r="C407" s="53">
        <f t="shared" si="28"/>
        <v>253</v>
      </c>
      <c r="D407" s="53"/>
      <c r="E407" s="53"/>
      <c r="F407" s="41">
        <v>0</v>
      </c>
      <c r="G407" s="1"/>
      <c r="H407" s="104">
        <f t="shared" si="29"/>
        <v>3000000</v>
      </c>
      <c r="I407" s="1"/>
      <c r="J407" s="41">
        <v>0</v>
      </c>
      <c r="K407" s="1"/>
      <c r="L407" s="96">
        <f t="shared" si="26"/>
        <v>6137</v>
      </c>
      <c r="M407" s="53"/>
      <c r="N407" s="97"/>
      <c r="O407" s="1"/>
      <c r="P407" s="98">
        <f t="shared" si="23"/>
        <v>6137</v>
      </c>
      <c r="Q407" s="40"/>
      <c r="S407" s="38"/>
      <c r="T407" s="96">
        <f>SUM($P$155:P407)</f>
        <v>569835</v>
      </c>
      <c r="U407" s="96">
        <f t="shared" si="24"/>
        <v>130000</v>
      </c>
      <c r="V407" s="96">
        <f t="shared" si="27"/>
        <v>0</v>
      </c>
      <c r="W407" s="96"/>
      <c r="X407" s="96">
        <f ca="1">IF(V407=0,0,IF(C407&lt;'Interment Right Prices'!$L$25,0,OFFSET(P407,-'Interment Right Prices'!$L$25,0)))</f>
        <v>0</v>
      </c>
      <c r="Y407" s="96">
        <f>IF(V407=0,0,U407-SUM($X$155:X407))</f>
        <v>0</v>
      </c>
      <c r="Z407" s="99">
        <f ca="1">IF(V407=0,OFFSET(Z407,-'Interment Right Prices'!$L$25,0),IF(V407&gt;X407,V407,X407))</f>
        <v>1769</v>
      </c>
      <c r="AA407" s="99">
        <f t="shared" ca="1" si="25"/>
        <v>1744887.6923076923</v>
      </c>
      <c r="AB407" s="93"/>
      <c r="AC407" s="78"/>
    </row>
    <row r="408" spans="2:29" x14ac:dyDescent="0.25">
      <c r="B408" s="38"/>
      <c r="C408" s="53">
        <f t="shared" si="28"/>
        <v>254</v>
      </c>
      <c r="D408" s="53"/>
      <c r="E408" s="53"/>
      <c r="F408" s="41">
        <v>0</v>
      </c>
      <c r="G408" s="1"/>
      <c r="H408" s="104">
        <f t="shared" si="29"/>
        <v>3000000</v>
      </c>
      <c r="I408" s="1"/>
      <c r="J408" s="41">
        <v>0</v>
      </c>
      <c r="K408" s="1"/>
      <c r="L408" s="96">
        <f t="shared" si="26"/>
        <v>6198</v>
      </c>
      <c r="M408" s="53"/>
      <c r="N408" s="97"/>
      <c r="O408" s="1"/>
      <c r="P408" s="98">
        <f t="shared" si="23"/>
        <v>6198</v>
      </c>
      <c r="Q408" s="40"/>
      <c r="S408" s="38"/>
      <c r="T408" s="96">
        <f>SUM($P$155:P408)</f>
        <v>576033</v>
      </c>
      <c r="U408" s="96">
        <f t="shared" si="24"/>
        <v>130000</v>
      </c>
      <c r="V408" s="96">
        <f t="shared" si="27"/>
        <v>0</v>
      </c>
      <c r="W408" s="96"/>
      <c r="X408" s="96">
        <f ca="1">IF(V408=0,0,IF(C408&lt;'Interment Right Prices'!$L$25,0,OFFSET(P408,-'Interment Right Prices'!$L$25,0)))</f>
        <v>0</v>
      </c>
      <c r="Y408" s="96">
        <f>IF(V408=0,0,U408-SUM($X$155:X408))</f>
        <v>0</v>
      </c>
      <c r="Z408" s="99">
        <f ca="1">IF(V408=0,OFFSET(Z408,-'Interment Right Prices'!$L$25,0),IF(V408&gt;X408,V408,X408))</f>
        <v>1393</v>
      </c>
      <c r="AA408" s="99">
        <f t="shared" ca="1" si="25"/>
        <v>1744887.6923076923</v>
      </c>
      <c r="AB408" s="93"/>
      <c r="AC408" s="78"/>
    </row>
    <row r="409" spans="2:29" x14ac:dyDescent="0.25">
      <c r="B409" s="38"/>
      <c r="C409" s="53">
        <f t="shared" si="28"/>
        <v>255</v>
      </c>
      <c r="D409" s="53"/>
      <c r="E409" s="53"/>
      <c r="F409" s="41">
        <v>0</v>
      </c>
      <c r="G409" s="1"/>
      <c r="H409" s="104">
        <f t="shared" si="29"/>
        <v>3000000</v>
      </c>
      <c r="I409" s="1"/>
      <c r="J409" s="41">
        <v>0</v>
      </c>
      <c r="K409" s="1"/>
      <c r="L409" s="96">
        <f t="shared" si="26"/>
        <v>6260</v>
      </c>
      <c r="M409" s="53"/>
      <c r="N409" s="97"/>
      <c r="O409" s="1"/>
      <c r="P409" s="98">
        <f t="shared" si="23"/>
        <v>6260</v>
      </c>
      <c r="Q409" s="40"/>
      <c r="S409" s="38"/>
      <c r="T409" s="96">
        <f>SUM($P$155:P409)</f>
        <v>582293</v>
      </c>
      <c r="U409" s="96">
        <f t="shared" si="24"/>
        <v>130000</v>
      </c>
      <c r="V409" s="96">
        <f t="shared" si="27"/>
        <v>0</v>
      </c>
      <c r="W409" s="96"/>
      <c r="X409" s="96">
        <f ca="1">IF(V409=0,0,IF(C409&lt;'Interment Right Prices'!$L$25,0,OFFSET(P409,-'Interment Right Prices'!$L$25,0)))</f>
        <v>0</v>
      </c>
      <c r="Y409" s="96">
        <f>IF(V409=0,0,U409-SUM($X$155:X409))</f>
        <v>0</v>
      </c>
      <c r="Z409" s="99">
        <f ca="1">IF(V409=0,OFFSET(Z409,-'Interment Right Prices'!$L$25,0),IF(V409&gt;X409,V409,X409))</f>
        <v>1407</v>
      </c>
      <c r="AA409" s="99">
        <f t="shared" ca="1" si="25"/>
        <v>1744887.6923076923</v>
      </c>
      <c r="AB409" s="93"/>
      <c r="AC409" s="78"/>
    </row>
    <row r="410" spans="2:29" x14ac:dyDescent="0.25">
      <c r="B410" s="38"/>
      <c r="C410" s="53">
        <f t="shared" si="28"/>
        <v>256</v>
      </c>
      <c r="D410" s="53"/>
      <c r="E410" s="53"/>
      <c r="F410" s="41">
        <v>0</v>
      </c>
      <c r="G410" s="1"/>
      <c r="H410" s="104">
        <f t="shared" si="29"/>
        <v>3000000</v>
      </c>
      <c r="I410" s="1"/>
      <c r="J410" s="41">
        <v>0</v>
      </c>
      <c r="K410" s="1"/>
      <c r="L410" s="96">
        <f t="shared" si="26"/>
        <v>6323</v>
      </c>
      <c r="M410" s="53"/>
      <c r="N410" s="97"/>
      <c r="O410" s="1"/>
      <c r="P410" s="98">
        <f t="shared" si="23"/>
        <v>6323</v>
      </c>
      <c r="Q410" s="40"/>
      <c r="S410" s="38"/>
      <c r="T410" s="96">
        <f>SUM($P$155:P410)</f>
        <v>588616</v>
      </c>
      <c r="U410" s="96">
        <f t="shared" si="24"/>
        <v>130000</v>
      </c>
      <c r="V410" s="96">
        <f t="shared" si="27"/>
        <v>0</v>
      </c>
      <c r="W410" s="96"/>
      <c r="X410" s="96">
        <f ca="1">IF(V410=0,0,IF(C410&lt;'Interment Right Prices'!$L$25,0,OFFSET(P410,-'Interment Right Prices'!$L$25,0)))</f>
        <v>0</v>
      </c>
      <c r="Y410" s="96">
        <f>IF(V410=0,0,U410-SUM($X$155:X410))</f>
        <v>0</v>
      </c>
      <c r="Z410" s="99">
        <f ca="1">IF(V410=0,OFFSET(Z410,-'Interment Right Prices'!$L$25,0),IF(V410&gt;X410,V410,X410))</f>
        <v>1421</v>
      </c>
      <c r="AA410" s="99">
        <f t="shared" ca="1" si="25"/>
        <v>1744887.6923076923</v>
      </c>
      <c r="AB410" s="93"/>
      <c r="AC410" s="78"/>
    </row>
    <row r="411" spans="2:29" x14ac:dyDescent="0.25">
      <c r="B411" s="38"/>
      <c r="C411" s="53">
        <f t="shared" si="28"/>
        <v>257</v>
      </c>
      <c r="D411" s="53"/>
      <c r="E411" s="53"/>
      <c r="F411" s="41">
        <v>0</v>
      </c>
      <c r="G411" s="1"/>
      <c r="H411" s="104">
        <f t="shared" si="29"/>
        <v>3000000</v>
      </c>
      <c r="I411" s="1"/>
      <c r="J411" s="41">
        <v>0</v>
      </c>
      <c r="K411" s="1"/>
      <c r="L411" s="96">
        <f t="shared" si="26"/>
        <v>6386</v>
      </c>
      <c r="M411" s="53"/>
      <c r="N411" s="97"/>
      <c r="O411" s="1"/>
      <c r="P411" s="98">
        <f t="shared" ref="P411:P474" si="30">IF(SUM($N$155:$N$1254)=0,L411,N411)</f>
        <v>6386</v>
      </c>
      <c r="Q411" s="40"/>
      <c r="S411" s="38"/>
      <c r="T411" s="96">
        <f>SUM($P$155:P411)</f>
        <v>595002</v>
      </c>
      <c r="U411" s="96">
        <f t="shared" ref="U411:U474" si="31">IF(T411&gt;$L$24,$L$24,T411)</f>
        <v>130000</v>
      </c>
      <c r="V411" s="96">
        <f t="shared" si="27"/>
        <v>0</v>
      </c>
      <c r="W411" s="96"/>
      <c r="X411" s="96">
        <f ca="1">IF(V411=0,0,IF(C411&lt;'Interment Right Prices'!$L$25,0,OFFSET(P411,-'Interment Right Prices'!$L$25,0)))</f>
        <v>0</v>
      </c>
      <c r="Y411" s="96">
        <f>IF(V411=0,0,U411-SUM($X$155:X411))</f>
        <v>0</v>
      </c>
      <c r="Z411" s="99">
        <f ca="1">IF(V411=0,OFFSET(Z411,-'Interment Right Prices'!$L$25,0),IF(V411&gt;X411,V411,X411))</f>
        <v>1436</v>
      </c>
      <c r="AA411" s="99">
        <f t="shared" ref="AA411:AA474" ca="1" si="32">(H411*(1-$L$29))+(H411*$L$29)*(MAX($Y$155:$Y$1254)/$L$24)</f>
        <v>1744887.6923076923</v>
      </c>
      <c r="AB411" s="93"/>
      <c r="AC411" s="78"/>
    </row>
    <row r="412" spans="2:29" x14ac:dyDescent="0.25">
      <c r="B412" s="38"/>
      <c r="C412" s="53">
        <f t="shared" si="28"/>
        <v>258</v>
      </c>
      <c r="D412" s="53"/>
      <c r="E412" s="53"/>
      <c r="F412" s="41">
        <v>0</v>
      </c>
      <c r="G412" s="1"/>
      <c r="H412" s="104">
        <f t="shared" si="29"/>
        <v>3000000</v>
      </c>
      <c r="I412" s="1"/>
      <c r="J412" s="41">
        <v>0</v>
      </c>
      <c r="K412" s="1"/>
      <c r="L412" s="96">
        <f t="shared" ref="L412:L475" si="33">ROUND($L$155*(1+$L$27)^C411,0)</f>
        <v>6450</v>
      </c>
      <c r="M412" s="53"/>
      <c r="N412" s="97"/>
      <c r="O412" s="1"/>
      <c r="P412" s="98">
        <f t="shared" si="30"/>
        <v>6450</v>
      </c>
      <c r="Q412" s="40"/>
      <c r="S412" s="38"/>
      <c r="T412" s="96">
        <f>SUM($P$155:P412)</f>
        <v>601452</v>
      </c>
      <c r="U412" s="96">
        <f t="shared" si="31"/>
        <v>130000</v>
      </c>
      <c r="V412" s="96">
        <f t="shared" si="27"/>
        <v>0</v>
      </c>
      <c r="W412" s="96"/>
      <c r="X412" s="96">
        <f ca="1">IF(V412=0,0,IF(C412&lt;'Interment Right Prices'!$L$25,0,OFFSET(P412,-'Interment Right Prices'!$L$25,0)))</f>
        <v>0</v>
      </c>
      <c r="Y412" s="96">
        <f>IF(V412=0,0,U412-SUM($X$155:X412))</f>
        <v>0</v>
      </c>
      <c r="Z412" s="99">
        <f ca="1">IF(V412=0,OFFSET(Z412,-'Interment Right Prices'!$L$25,0),IF(V412&gt;X412,V412,X412))</f>
        <v>1450</v>
      </c>
      <c r="AA412" s="99">
        <f t="shared" ca="1" si="32"/>
        <v>1744887.6923076923</v>
      </c>
      <c r="AB412" s="93"/>
      <c r="AC412" s="78"/>
    </row>
    <row r="413" spans="2:29" x14ac:dyDescent="0.25">
      <c r="B413" s="38"/>
      <c r="C413" s="53">
        <f t="shared" si="28"/>
        <v>259</v>
      </c>
      <c r="D413" s="53"/>
      <c r="E413" s="53"/>
      <c r="F413" s="41">
        <v>0</v>
      </c>
      <c r="G413" s="1"/>
      <c r="H413" s="104">
        <f t="shared" si="29"/>
        <v>3000000</v>
      </c>
      <c r="I413" s="1"/>
      <c r="J413" s="41">
        <v>0</v>
      </c>
      <c r="K413" s="1"/>
      <c r="L413" s="96">
        <f t="shared" si="33"/>
        <v>6515</v>
      </c>
      <c r="M413" s="53"/>
      <c r="N413" s="97"/>
      <c r="O413" s="1"/>
      <c r="P413" s="98">
        <f t="shared" si="30"/>
        <v>6515</v>
      </c>
      <c r="Q413" s="40"/>
      <c r="S413" s="38"/>
      <c r="T413" s="96">
        <f>SUM($P$155:P413)</f>
        <v>607967</v>
      </c>
      <c r="U413" s="96">
        <f t="shared" si="31"/>
        <v>130000</v>
      </c>
      <c r="V413" s="96">
        <f t="shared" ref="V413:V476" si="34">U413-U412</f>
        <v>0</v>
      </c>
      <c r="W413" s="96"/>
      <c r="X413" s="96">
        <f ca="1">IF(V413=0,0,IF(C413&lt;'Interment Right Prices'!$L$25,0,OFFSET(P413,-'Interment Right Prices'!$L$25,0)))</f>
        <v>0</v>
      </c>
      <c r="Y413" s="96">
        <f>IF(V413=0,0,U413-SUM($X$155:X413))</f>
        <v>0</v>
      </c>
      <c r="Z413" s="99">
        <f ca="1">IF(V413=0,OFFSET(Z413,-'Interment Right Prices'!$L$25,0),IF(V413&gt;X413,V413,X413))</f>
        <v>1464</v>
      </c>
      <c r="AA413" s="99">
        <f t="shared" ca="1" si="32"/>
        <v>1744887.6923076923</v>
      </c>
      <c r="AB413" s="93"/>
      <c r="AC413" s="78"/>
    </row>
    <row r="414" spans="2:29" x14ac:dyDescent="0.25">
      <c r="B414" s="38"/>
      <c r="C414" s="53">
        <f t="shared" si="28"/>
        <v>260</v>
      </c>
      <c r="D414" s="53"/>
      <c r="E414" s="53"/>
      <c r="F414" s="41">
        <v>0</v>
      </c>
      <c r="G414" s="1"/>
      <c r="H414" s="104">
        <f t="shared" si="29"/>
        <v>3000000</v>
      </c>
      <c r="I414" s="1"/>
      <c r="J414" s="41">
        <v>0</v>
      </c>
      <c r="K414" s="1"/>
      <c r="L414" s="96">
        <f t="shared" si="33"/>
        <v>6580</v>
      </c>
      <c r="M414" s="53"/>
      <c r="N414" s="97"/>
      <c r="O414" s="1"/>
      <c r="P414" s="98">
        <f t="shared" si="30"/>
        <v>6580</v>
      </c>
      <c r="Q414" s="40"/>
      <c r="S414" s="38"/>
      <c r="T414" s="96">
        <f>SUM($P$155:P414)</f>
        <v>614547</v>
      </c>
      <c r="U414" s="96">
        <f t="shared" si="31"/>
        <v>130000</v>
      </c>
      <c r="V414" s="96">
        <f t="shared" si="34"/>
        <v>0</v>
      </c>
      <c r="W414" s="96"/>
      <c r="X414" s="96">
        <f ca="1">IF(V414=0,0,IF(C414&lt;'Interment Right Prices'!$L$25,0,OFFSET(P414,-'Interment Right Prices'!$L$25,0)))</f>
        <v>0</v>
      </c>
      <c r="Y414" s="96">
        <f>IF(V414=0,0,U414-SUM($X$155:X414))</f>
        <v>0</v>
      </c>
      <c r="Z414" s="99">
        <f ca="1">IF(V414=0,OFFSET(Z414,-'Interment Right Prices'!$L$25,0),IF(V414&gt;X414,V414,X414))</f>
        <v>1479</v>
      </c>
      <c r="AA414" s="99">
        <f t="shared" ca="1" si="32"/>
        <v>1744887.6923076923</v>
      </c>
      <c r="AB414" s="93"/>
      <c r="AC414" s="78"/>
    </row>
    <row r="415" spans="2:29" x14ac:dyDescent="0.25">
      <c r="B415" s="38"/>
      <c r="C415" s="53">
        <f t="shared" si="28"/>
        <v>261</v>
      </c>
      <c r="D415" s="53"/>
      <c r="E415" s="53"/>
      <c r="F415" s="41">
        <v>0</v>
      </c>
      <c r="G415" s="1"/>
      <c r="H415" s="104">
        <f t="shared" si="29"/>
        <v>3000000</v>
      </c>
      <c r="I415" s="1"/>
      <c r="J415" s="41">
        <v>0</v>
      </c>
      <c r="K415" s="1"/>
      <c r="L415" s="96">
        <f t="shared" si="33"/>
        <v>6645</v>
      </c>
      <c r="M415" s="53"/>
      <c r="N415" s="97"/>
      <c r="O415" s="1"/>
      <c r="P415" s="98">
        <f t="shared" si="30"/>
        <v>6645</v>
      </c>
      <c r="Q415" s="40"/>
      <c r="S415" s="38"/>
      <c r="T415" s="96">
        <f>SUM($P$155:P415)</f>
        <v>621192</v>
      </c>
      <c r="U415" s="96">
        <f t="shared" si="31"/>
        <v>130000</v>
      </c>
      <c r="V415" s="96">
        <f t="shared" si="34"/>
        <v>0</v>
      </c>
      <c r="W415" s="96"/>
      <c r="X415" s="96">
        <f ca="1">IF(V415=0,0,IF(C415&lt;'Interment Right Prices'!$L$25,0,OFFSET(P415,-'Interment Right Prices'!$L$25,0)))</f>
        <v>0</v>
      </c>
      <c r="Y415" s="96">
        <f>IF(V415=0,0,U415-SUM($X$155:X415))</f>
        <v>0</v>
      </c>
      <c r="Z415" s="99">
        <f ca="1">IF(V415=0,OFFSET(Z415,-'Interment Right Prices'!$L$25,0),IF(V415&gt;X415,V415,X415))</f>
        <v>1494</v>
      </c>
      <c r="AA415" s="99">
        <f t="shared" ca="1" si="32"/>
        <v>1744887.6923076923</v>
      </c>
      <c r="AB415" s="93"/>
      <c r="AC415" s="78"/>
    </row>
    <row r="416" spans="2:29" x14ac:dyDescent="0.25">
      <c r="B416" s="38"/>
      <c r="C416" s="53">
        <f t="shared" si="28"/>
        <v>262</v>
      </c>
      <c r="D416" s="53"/>
      <c r="E416" s="53"/>
      <c r="F416" s="41">
        <v>0</v>
      </c>
      <c r="G416" s="1"/>
      <c r="H416" s="104">
        <f t="shared" si="29"/>
        <v>3000000</v>
      </c>
      <c r="I416" s="1"/>
      <c r="J416" s="41">
        <v>0</v>
      </c>
      <c r="K416" s="1"/>
      <c r="L416" s="96">
        <f t="shared" si="33"/>
        <v>6712</v>
      </c>
      <c r="M416" s="53"/>
      <c r="N416" s="97"/>
      <c r="O416" s="1"/>
      <c r="P416" s="98">
        <f t="shared" si="30"/>
        <v>6712</v>
      </c>
      <c r="Q416" s="40"/>
      <c r="S416" s="38"/>
      <c r="T416" s="96">
        <f>SUM($P$155:P416)</f>
        <v>627904</v>
      </c>
      <c r="U416" s="96">
        <f t="shared" si="31"/>
        <v>130000</v>
      </c>
      <c r="V416" s="96">
        <f t="shared" si="34"/>
        <v>0</v>
      </c>
      <c r="W416" s="96"/>
      <c r="X416" s="96">
        <f ca="1">IF(V416=0,0,IF(C416&lt;'Interment Right Prices'!$L$25,0,OFFSET(P416,-'Interment Right Prices'!$L$25,0)))</f>
        <v>0</v>
      </c>
      <c r="Y416" s="96">
        <f>IF(V416=0,0,U416-SUM($X$155:X416))</f>
        <v>0</v>
      </c>
      <c r="Z416" s="99">
        <f ca="1">IF(V416=0,OFFSET(Z416,-'Interment Right Prices'!$L$25,0),IF(V416&gt;X416,V416,X416))</f>
        <v>1509</v>
      </c>
      <c r="AA416" s="99">
        <f t="shared" ca="1" si="32"/>
        <v>1744887.6923076923</v>
      </c>
      <c r="AB416" s="93"/>
      <c r="AC416" s="78"/>
    </row>
    <row r="417" spans="2:29" x14ac:dyDescent="0.25">
      <c r="B417" s="38"/>
      <c r="C417" s="53">
        <f t="shared" si="28"/>
        <v>263</v>
      </c>
      <c r="D417" s="53"/>
      <c r="E417" s="53"/>
      <c r="F417" s="41">
        <v>0</v>
      </c>
      <c r="G417" s="1"/>
      <c r="H417" s="104">
        <f t="shared" si="29"/>
        <v>3000000</v>
      </c>
      <c r="I417" s="1"/>
      <c r="J417" s="41">
        <v>0</v>
      </c>
      <c r="K417" s="1"/>
      <c r="L417" s="96">
        <f t="shared" si="33"/>
        <v>6779</v>
      </c>
      <c r="M417" s="53"/>
      <c r="N417" s="97"/>
      <c r="O417" s="1"/>
      <c r="P417" s="98">
        <f t="shared" si="30"/>
        <v>6779</v>
      </c>
      <c r="Q417" s="40"/>
      <c r="S417" s="38"/>
      <c r="T417" s="96">
        <f>SUM($P$155:P417)</f>
        <v>634683</v>
      </c>
      <c r="U417" s="96">
        <f t="shared" si="31"/>
        <v>130000</v>
      </c>
      <c r="V417" s="96">
        <f t="shared" si="34"/>
        <v>0</v>
      </c>
      <c r="W417" s="96"/>
      <c r="X417" s="96">
        <f ca="1">IF(V417=0,0,IF(C417&lt;'Interment Right Prices'!$L$25,0,OFFSET(P417,-'Interment Right Prices'!$L$25,0)))</f>
        <v>0</v>
      </c>
      <c r="Y417" s="96">
        <f>IF(V417=0,0,U417-SUM($X$155:X417))</f>
        <v>0</v>
      </c>
      <c r="Z417" s="99">
        <f ca="1">IF(V417=0,OFFSET(Z417,-'Interment Right Prices'!$L$25,0),IF(V417&gt;X417,V417,X417))</f>
        <v>1524</v>
      </c>
      <c r="AA417" s="99">
        <f t="shared" ca="1" si="32"/>
        <v>1744887.6923076923</v>
      </c>
      <c r="AB417" s="93"/>
      <c r="AC417" s="78"/>
    </row>
    <row r="418" spans="2:29" x14ac:dyDescent="0.25">
      <c r="B418" s="38"/>
      <c r="C418" s="53">
        <f t="shared" si="28"/>
        <v>264</v>
      </c>
      <c r="D418" s="53"/>
      <c r="E418" s="53"/>
      <c r="F418" s="41">
        <v>0</v>
      </c>
      <c r="G418" s="1"/>
      <c r="H418" s="104">
        <f t="shared" si="29"/>
        <v>3000000</v>
      </c>
      <c r="I418" s="1"/>
      <c r="J418" s="41">
        <v>0</v>
      </c>
      <c r="K418" s="1"/>
      <c r="L418" s="96">
        <f t="shared" si="33"/>
        <v>6847</v>
      </c>
      <c r="M418" s="53"/>
      <c r="N418" s="97"/>
      <c r="O418" s="1"/>
      <c r="P418" s="98">
        <f t="shared" si="30"/>
        <v>6847</v>
      </c>
      <c r="Q418" s="40"/>
      <c r="S418" s="38"/>
      <c r="T418" s="96">
        <f>SUM($P$155:P418)</f>
        <v>641530</v>
      </c>
      <c r="U418" s="96">
        <f t="shared" si="31"/>
        <v>130000</v>
      </c>
      <c r="V418" s="96">
        <f t="shared" si="34"/>
        <v>0</v>
      </c>
      <c r="W418" s="96"/>
      <c r="X418" s="96">
        <f ca="1">IF(V418=0,0,IF(C418&lt;'Interment Right Prices'!$L$25,0,OFFSET(P418,-'Interment Right Prices'!$L$25,0)))</f>
        <v>0</v>
      </c>
      <c r="Y418" s="96">
        <f>IF(V418=0,0,U418-SUM($X$155:X418))</f>
        <v>0</v>
      </c>
      <c r="Z418" s="99">
        <f ca="1">IF(V418=0,OFFSET(Z418,-'Interment Right Prices'!$L$25,0),IF(V418&gt;X418,V418,X418))</f>
        <v>1539</v>
      </c>
      <c r="AA418" s="99">
        <f t="shared" ca="1" si="32"/>
        <v>1744887.6923076923</v>
      </c>
      <c r="AB418" s="93"/>
      <c r="AC418" s="78"/>
    </row>
    <row r="419" spans="2:29" x14ac:dyDescent="0.25">
      <c r="B419" s="38"/>
      <c r="C419" s="53">
        <f t="shared" si="28"/>
        <v>265</v>
      </c>
      <c r="D419" s="53"/>
      <c r="E419" s="53"/>
      <c r="F419" s="41">
        <v>0</v>
      </c>
      <c r="G419" s="1"/>
      <c r="H419" s="104">
        <f t="shared" si="29"/>
        <v>3000000</v>
      </c>
      <c r="I419" s="1"/>
      <c r="J419" s="41">
        <v>0</v>
      </c>
      <c r="K419" s="1"/>
      <c r="L419" s="96">
        <f t="shared" si="33"/>
        <v>6915</v>
      </c>
      <c r="M419" s="53"/>
      <c r="N419" s="97"/>
      <c r="O419" s="1"/>
      <c r="P419" s="98">
        <f t="shared" si="30"/>
        <v>6915</v>
      </c>
      <c r="Q419" s="40"/>
      <c r="S419" s="38"/>
      <c r="T419" s="96">
        <f>SUM($P$155:P419)</f>
        <v>648445</v>
      </c>
      <c r="U419" s="96">
        <f t="shared" si="31"/>
        <v>130000</v>
      </c>
      <c r="V419" s="96">
        <f t="shared" si="34"/>
        <v>0</v>
      </c>
      <c r="W419" s="96"/>
      <c r="X419" s="96">
        <f ca="1">IF(V419=0,0,IF(C419&lt;'Interment Right Prices'!$L$25,0,OFFSET(P419,-'Interment Right Prices'!$L$25,0)))</f>
        <v>0</v>
      </c>
      <c r="Y419" s="96">
        <f>IF(V419=0,0,U419-SUM($X$155:X419))</f>
        <v>0</v>
      </c>
      <c r="Z419" s="99">
        <f ca="1">IF(V419=0,OFFSET(Z419,-'Interment Right Prices'!$L$25,0),IF(V419&gt;X419,V419,X419))</f>
        <v>1555</v>
      </c>
      <c r="AA419" s="99">
        <f t="shared" ca="1" si="32"/>
        <v>1744887.6923076923</v>
      </c>
      <c r="AB419" s="93"/>
      <c r="AC419" s="78"/>
    </row>
    <row r="420" spans="2:29" x14ac:dyDescent="0.25">
      <c r="B420" s="38"/>
      <c r="C420" s="53">
        <f t="shared" si="28"/>
        <v>266</v>
      </c>
      <c r="D420" s="53"/>
      <c r="E420" s="53"/>
      <c r="F420" s="41">
        <v>0</v>
      </c>
      <c r="G420" s="1"/>
      <c r="H420" s="104">
        <f t="shared" si="29"/>
        <v>3000000</v>
      </c>
      <c r="I420" s="1"/>
      <c r="J420" s="41">
        <v>0</v>
      </c>
      <c r="K420" s="1"/>
      <c r="L420" s="96">
        <f t="shared" si="33"/>
        <v>6984</v>
      </c>
      <c r="M420" s="53"/>
      <c r="N420" s="97"/>
      <c r="O420" s="1"/>
      <c r="P420" s="98">
        <f t="shared" si="30"/>
        <v>6984</v>
      </c>
      <c r="Q420" s="40"/>
      <c r="S420" s="38"/>
      <c r="T420" s="96">
        <f>SUM($P$155:P420)</f>
        <v>655429</v>
      </c>
      <c r="U420" s="96">
        <f t="shared" si="31"/>
        <v>130000</v>
      </c>
      <c r="V420" s="96">
        <f t="shared" si="34"/>
        <v>0</v>
      </c>
      <c r="W420" s="96"/>
      <c r="X420" s="96">
        <f ca="1">IF(V420=0,0,IF(C420&lt;'Interment Right Prices'!$L$25,0,OFFSET(P420,-'Interment Right Prices'!$L$25,0)))</f>
        <v>0</v>
      </c>
      <c r="Y420" s="96">
        <f>IF(V420=0,0,U420-SUM($X$155:X420))</f>
        <v>0</v>
      </c>
      <c r="Z420" s="99">
        <f ca="1">IF(V420=0,OFFSET(Z420,-'Interment Right Prices'!$L$25,0),IF(V420&gt;X420,V420,X420))</f>
        <v>1570</v>
      </c>
      <c r="AA420" s="99">
        <f t="shared" ca="1" si="32"/>
        <v>1744887.6923076923</v>
      </c>
      <c r="AB420" s="93"/>
      <c r="AC420" s="78"/>
    </row>
    <row r="421" spans="2:29" x14ac:dyDescent="0.25">
      <c r="B421" s="38"/>
      <c r="C421" s="53">
        <f t="shared" si="28"/>
        <v>267</v>
      </c>
      <c r="D421" s="53"/>
      <c r="E421" s="53"/>
      <c r="F421" s="41">
        <v>0</v>
      </c>
      <c r="G421" s="1"/>
      <c r="H421" s="104">
        <f t="shared" si="29"/>
        <v>3000000</v>
      </c>
      <c r="I421" s="1"/>
      <c r="J421" s="41">
        <v>0</v>
      </c>
      <c r="K421" s="1"/>
      <c r="L421" s="96">
        <f t="shared" si="33"/>
        <v>7054</v>
      </c>
      <c r="M421" s="53"/>
      <c r="N421" s="97"/>
      <c r="O421" s="1"/>
      <c r="P421" s="98">
        <f t="shared" si="30"/>
        <v>7054</v>
      </c>
      <c r="Q421" s="40"/>
      <c r="S421" s="38"/>
      <c r="T421" s="96">
        <f>SUM($P$155:P421)</f>
        <v>662483</v>
      </c>
      <c r="U421" s="96">
        <f t="shared" si="31"/>
        <v>130000</v>
      </c>
      <c r="V421" s="96">
        <f t="shared" si="34"/>
        <v>0</v>
      </c>
      <c r="W421" s="96"/>
      <c r="X421" s="96">
        <f ca="1">IF(V421=0,0,IF(C421&lt;'Interment Right Prices'!$L$25,0,OFFSET(P421,-'Interment Right Prices'!$L$25,0)))</f>
        <v>0</v>
      </c>
      <c r="Y421" s="96">
        <f>IF(V421=0,0,U421-SUM($X$155:X421))</f>
        <v>0</v>
      </c>
      <c r="Z421" s="99">
        <f ca="1">IF(V421=0,OFFSET(Z421,-'Interment Right Prices'!$L$25,0),IF(V421&gt;X421,V421,X421))</f>
        <v>1586</v>
      </c>
      <c r="AA421" s="99">
        <f t="shared" ca="1" si="32"/>
        <v>1744887.6923076923</v>
      </c>
      <c r="AB421" s="93"/>
      <c r="AC421" s="78"/>
    </row>
    <row r="422" spans="2:29" x14ac:dyDescent="0.25">
      <c r="B422" s="38"/>
      <c r="C422" s="53">
        <f t="shared" si="28"/>
        <v>268</v>
      </c>
      <c r="D422" s="53"/>
      <c r="E422" s="53"/>
      <c r="F422" s="41">
        <v>0</v>
      </c>
      <c r="G422" s="1"/>
      <c r="H422" s="104">
        <f t="shared" si="29"/>
        <v>3000000</v>
      </c>
      <c r="I422" s="1"/>
      <c r="J422" s="41">
        <v>0</v>
      </c>
      <c r="K422" s="1"/>
      <c r="L422" s="96">
        <f t="shared" si="33"/>
        <v>7125</v>
      </c>
      <c r="M422" s="53"/>
      <c r="N422" s="97"/>
      <c r="O422" s="1"/>
      <c r="P422" s="98">
        <f t="shared" si="30"/>
        <v>7125</v>
      </c>
      <c r="Q422" s="40"/>
      <c r="S422" s="38"/>
      <c r="T422" s="96">
        <f>SUM($P$155:P422)</f>
        <v>669608</v>
      </c>
      <c r="U422" s="96">
        <f t="shared" si="31"/>
        <v>130000</v>
      </c>
      <c r="V422" s="96">
        <f t="shared" si="34"/>
        <v>0</v>
      </c>
      <c r="W422" s="96"/>
      <c r="X422" s="96">
        <f ca="1">IF(V422=0,0,IF(C422&lt;'Interment Right Prices'!$L$25,0,OFFSET(P422,-'Interment Right Prices'!$L$25,0)))</f>
        <v>0</v>
      </c>
      <c r="Y422" s="96">
        <f>IF(V422=0,0,U422-SUM($X$155:X422))</f>
        <v>0</v>
      </c>
      <c r="Z422" s="99">
        <f ca="1">IF(V422=0,OFFSET(Z422,-'Interment Right Prices'!$L$25,0),IF(V422&gt;X422,V422,X422))</f>
        <v>1602</v>
      </c>
      <c r="AA422" s="99">
        <f t="shared" ca="1" si="32"/>
        <v>1744887.6923076923</v>
      </c>
      <c r="AB422" s="93"/>
      <c r="AC422" s="78"/>
    </row>
    <row r="423" spans="2:29" x14ac:dyDescent="0.25">
      <c r="B423" s="38"/>
      <c r="C423" s="53">
        <f t="shared" si="28"/>
        <v>269</v>
      </c>
      <c r="D423" s="53"/>
      <c r="E423" s="53"/>
      <c r="F423" s="41">
        <v>0</v>
      </c>
      <c r="G423" s="1"/>
      <c r="H423" s="104">
        <f t="shared" si="29"/>
        <v>3000000</v>
      </c>
      <c r="I423" s="1"/>
      <c r="J423" s="41">
        <v>0</v>
      </c>
      <c r="K423" s="1"/>
      <c r="L423" s="96">
        <f t="shared" si="33"/>
        <v>7196</v>
      </c>
      <c r="M423" s="53"/>
      <c r="N423" s="97"/>
      <c r="O423" s="1"/>
      <c r="P423" s="98">
        <f t="shared" si="30"/>
        <v>7196</v>
      </c>
      <c r="Q423" s="40"/>
      <c r="S423" s="38"/>
      <c r="T423" s="96">
        <f>SUM($P$155:P423)</f>
        <v>676804</v>
      </c>
      <c r="U423" s="96">
        <f t="shared" si="31"/>
        <v>130000</v>
      </c>
      <c r="V423" s="96">
        <f t="shared" si="34"/>
        <v>0</v>
      </c>
      <c r="W423" s="96"/>
      <c r="X423" s="96">
        <f ca="1">IF(V423=0,0,IF(C423&lt;'Interment Right Prices'!$L$25,0,OFFSET(P423,-'Interment Right Prices'!$L$25,0)))</f>
        <v>0</v>
      </c>
      <c r="Y423" s="96">
        <f>IF(V423=0,0,U423-SUM($X$155:X423))</f>
        <v>0</v>
      </c>
      <c r="Z423" s="99">
        <f ca="1">IF(V423=0,OFFSET(Z423,-'Interment Right Prices'!$L$25,0),IF(V423&gt;X423,V423,X423))</f>
        <v>1618</v>
      </c>
      <c r="AA423" s="99">
        <f t="shared" ca="1" si="32"/>
        <v>1744887.6923076923</v>
      </c>
      <c r="AB423" s="93"/>
      <c r="AC423" s="78"/>
    </row>
    <row r="424" spans="2:29" x14ac:dyDescent="0.25">
      <c r="B424" s="38"/>
      <c r="C424" s="53">
        <f t="shared" si="28"/>
        <v>270</v>
      </c>
      <c r="D424" s="53"/>
      <c r="E424" s="53"/>
      <c r="F424" s="41">
        <v>0</v>
      </c>
      <c r="G424" s="1"/>
      <c r="H424" s="104">
        <f t="shared" si="29"/>
        <v>3000000</v>
      </c>
      <c r="I424" s="1"/>
      <c r="J424" s="41">
        <v>0</v>
      </c>
      <c r="K424" s="1"/>
      <c r="L424" s="96">
        <f t="shared" si="33"/>
        <v>7268</v>
      </c>
      <c r="M424" s="53"/>
      <c r="N424" s="97"/>
      <c r="O424" s="1"/>
      <c r="P424" s="98">
        <f t="shared" si="30"/>
        <v>7268</v>
      </c>
      <c r="Q424" s="40"/>
      <c r="S424" s="38"/>
      <c r="T424" s="96">
        <f>SUM($P$155:P424)</f>
        <v>684072</v>
      </c>
      <c r="U424" s="96">
        <f t="shared" si="31"/>
        <v>130000</v>
      </c>
      <c r="V424" s="96">
        <f t="shared" si="34"/>
        <v>0</v>
      </c>
      <c r="W424" s="96"/>
      <c r="X424" s="96">
        <f ca="1">IF(V424=0,0,IF(C424&lt;'Interment Right Prices'!$L$25,0,OFFSET(P424,-'Interment Right Prices'!$L$25,0)))</f>
        <v>0</v>
      </c>
      <c r="Y424" s="96">
        <f>IF(V424=0,0,U424-SUM($X$155:X424))</f>
        <v>0</v>
      </c>
      <c r="Z424" s="99">
        <f ca="1">IF(V424=0,OFFSET(Z424,-'Interment Right Prices'!$L$25,0),IF(V424&gt;X424,V424,X424))</f>
        <v>1634</v>
      </c>
      <c r="AA424" s="99">
        <f t="shared" ca="1" si="32"/>
        <v>1744887.6923076923</v>
      </c>
      <c r="AB424" s="93"/>
      <c r="AC424" s="78"/>
    </row>
    <row r="425" spans="2:29" x14ac:dyDescent="0.25">
      <c r="B425" s="38"/>
      <c r="C425" s="53">
        <f t="shared" si="28"/>
        <v>271</v>
      </c>
      <c r="D425" s="53"/>
      <c r="E425" s="53"/>
      <c r="F425" s="41">
        <v>0</v>
      </c>
      <c r="G425" s="1"/>
      <c r="H425" s="104">
        <f t="shared" si="29"/>
        <v>3000000</v>
      </c>
      <c r="I425" s="1"/>
      <c r="J425" s="41">
        <v>0</v>
      </c>
      <c r="K425" s="1"/>
      <c r="L425" s="96">
        <f t="shared" si="33"/>
        <v>7341</v>
      </c>
      <c r="M425" s="53"/>
      <c r="N425" s="97"/>
      <c r="O425" s="1"/>
      <c r="P425" s="98">
        <f t="shared" si="30"/>
        <v>7341</v>
      </c>
      <c r="Q425" s="40"/>
      <c r="S425" s="38"/>
      <c r="T425" s="96">
        <f>SUM($P$155:P425)</f>
        <v>691413</v>
      </c>
      <c r="U425" s="96">
        <f t="shared" si="31"/>
        <v>130000</v>
      </c>
      <c r="V425" s="96">
        <f t="shared" si="34"/>
        <v>0</v>
      </c>
      <c r="W425" s="96"/>
      <c r="X425" s="96">
        <f ca="1">IF(V425=0,0,IF(C425&lt;'Interment Right Prices'!$L$25,0,OFFSET(P425,-'Interment Right Prices'!$L$25,0)))</f>
        <v>0</v>
      </c>
      <c r="Y425" s="96">
        <f>IF(V425=0,0,U425-SUM($X$155:X425))</f>
        <v>0</v>
      </c>
      <c r="Z425" s="99">
        <f ca="1">IF(V425=0,OFFSET(Z425,-'Interment Right Prices'!$L$25,0),IF(V425&gt;X425,V425,X425))</f>
        <v>1650</v>
      </c>
      <c r="AA425" s="99">
        <f t="shared" ca="1" si="32"/>
        <v>1744887.6923076923</v>
      </c>
      <c r="AB425" s="93"/>
      <c r="AC425" s="78"/>
    </row>
    <row r="426" spans="2:29" x14ac:dyDescent="0.25">
      <c r="B426" s="38"/>
      <c r="C426" s="53">
        <f t="shared" si="28"/>
        <v>272</v>
      </c>
      <c r="D426" s="53"/>
      <c r="E426" s="53"/>
      <c r="F426" s="41">
        <v>0</v>
      </c>
      <c r="G426" s="1"/>
      <c r="H426" s="104">
        <f t="shared" si="29"/>
        <v>3000000</v>
      </c>
      <c r="I426" s="1"/>
      <c r="J426" s="41">
        <v>0</v>
      </c>
      <c r="K426" s="1"/>
      <c r="L426" s="96">
        <f t="shared" si="33"/>
        <v>7414</v>
      </c>
      <c r="M426" s="53"/>
      <c r="N426" s="97"/>
      <c r="O426" s="1"/>
      <c r="P426" s="98">
        <f t="shared" si="30"/>
        <v>7414</v>
      </c>
      <c r="Q426" s="40"/>
      <c r="S426" s="38"/>
      <c r="T426" s="96">
        <f>SUM($P$155:P426)</f>
        <v>698827</v>
      </c>
      <c r="U426" s="96">
        <f t="shared" si="31"/>
        <v>130000</v>
      </c>
      <c r="V426" s="96">
        <f t="shared" si="34"/>
        <v>0</v>
      </c>
      <c r="W426" s="96"/>
      <c r="X426" s="96">
        <f ca="1">IF(V426=0,0,IF(C426&lt;'Interment Right Prices'!$L$25,0,OFFSET(P426,-'Interment Right Prices'!$L$25,0)))</f>
        <v>0</v>
      </c>
      <c r="Y426" s="96">
        <f>IF(V426=0,0,U426-SUM($X$155:X426))</f>
        <v>0</v>
      </c>
      <c r="Z426" s="99">
        <f ca="1">IF(V426=0,OFFSET(Z426,-'Interment Right Prices'!$L$25,0),IF(V426&gt;X426,V426,X426))</f>
        <v>1667</v>
      </c>
      <c r="AA426" s="99">
        <f t="shared" ca="1" si="32"/>
        <v>1744887.6923076923</v>
      </c>
      <c r="AB426" s="93"/>
      <c r="AC426" s="78"/>
    </row>
    <row r="427" spans="2:29" x14ac:dyDescent="0.25">
      <c r="B427" s="38"/>
      <c r="C427" s="53">
        <f t="shared" si="28"/>
        <v>273</v>
      </c>
      <c r="D427" s="53"/>
      <c r="E427" s="53"/>
      <c r="F427" s="41">
        <v>0</v>
      </c>
      <c r="G427" s="1"/>
      <c r="H427" s="104">
        <f t="shared" si="29"/>
        <v>3000000</v>
      </c>
      <c r="I427" s="1"/>
      <c r="J427" s="41">
        <v>0</v>
      </c>
      <c r="K427" s="1"/>
      <c r="L427" s="96">
        <f t="shared" si="33"/>
        <v>7488</v>
      </c>
      <c r="M427" s="53"/>
      <c r="N427" s="97"/>
      <c r="O427" s="1"/>
      <c r="P427" s="98">
        <f t="shared" si="30"/>
        <v>7488</v>
      </c>
      <c r="Q427" s="40"/>
      <c r="S427" s="38"/>
      <c r="T427" s="96">
        <f>SUM($P$155:P427)</f>
        <v>706315</v>
      </c>
      <c r="U427" s="96">
        <f t="shared" si="31"/>
        <v>130000</v>
      </c>
      <c r="V427" s="96">
        <f t="shared" si="34"/>
        <v>0</v>
      </c>
      <c r="W427" s="96"/>
      <c r="X427" s="96">
        <f ca="1">IF(V427=0,0,IF(C427&lt;'Interment Right Prices'!$L$25,0,OFFSET(P427,-'Interment Right Prices'!$L$25,0)))</f>
        <v>0</v>
      </c>
      <c r="Y427" s="96">
        <f>IF(V427=0,0,U427-SUM($X$155:X427))</f>
        <v>0</v>
      </c>
      <c r="Z427" s="99">
        <f ca="1">IF(V427=0,OFFSET(Z427,-'Interment Right Prices'!$L$25,0),IF(V427&gt;X427,V427,X427))</f>
        <v>1683</v>
      </c>
      <c r="AA427" s="99">
        <f t="shared" ca="1" si="32"/>
        <v>1744887.6923076923</v>
      </c>
      <c r="AB427" s="93"/>
      <c r="AC427" s="78"/>
    </row>
    <row r="428" spans="2:29" x14ac:dyDescent="0.25">
      <c r="B428" s="38"/>
      <c r="C428" s="53">
        <f t="shared" si="28"/>
        <v>274</v>
      </c>
      <c r="D428" s="53"/>
      <c r="E428" s="53"/>
      <c r="F428" s="41">
        <v>0</v>
      </c>
      <c r="G428" s="1"/>
      <c r="H428" s="104">
        <f t="shared" si="29"/>
        <v>3000000</v>
      </c>
      <c r="I428" s="1"/>
      <c r="J428" s="41">
        <v>0</v>
      </c>
      <c r="K428" s="1"/>
      <c r="L428" s="96">
        <f t="shared" si="33"/>
        <v>7563</v>
      </c>
      <c r="M428" s="53"/>
      <c r="N428" s="97"/>
      <c r="O428" s="1"/>
      <c r="P428" s="98">
        <f t="shared" si="30"/>
        <v>7563</v>
      </c>
      <c r="Q428" s="40"/>
      <c r="S428" s="38"/>
      <c r="T428" s="96">
        <f>SUM($P$155:P428)</f>
        <v>713878</v>
      </c>
      <c r="U428" s="96">
        <f t="shared" si="31"/>
        <v>130000</v>
      </c>
      <c r="V428" s="96">
        <f t="shared" si="34"/>
        <v>0</v>
      </c>
      <c r="W428" s="96"/>
      <c r="X428" s="96">
        <f ca="1">IF(V428=0,0,IF(C428&lt;'Interment Right Prices'!$L$25,0,OFFSET(P428,-'Interment Right Prices'!$L$25,0)))</f>
        <v>0</v>
      </c>
      <c r="Y428" s="96">
        <f>IF(V428=0,0,U428-SUM($X$155:X428))</f>
        <v>0</v>
      </c>
      <c r="Z428" s="99">
        <f ca="1">IF(V428=0,OFFSET(Z428,-'Interment Right Prices'!$L$25,0),IF(V428&gt;X428,V428,X428))</f>
        <v>1700</v>
      </c>
      <c r="AA428" s="99">
        <f t="shared" ca="1" si="32"/>
        <v>1744887.6923076923</v>
      </c>
      <c r="AB428" s="93"/>
      <c r="AC428" s="78"/>
    </row>
    <row r="429" spans="2:29" x14ac:dyDescent="0.25">
      <c r="B429" s="38"/>
      <c r="C429" s="53">
        <f t="shared" si="28"/>
        <v>275</v>
      </c>
      <c r="D429" s="53"/>
      <c r="E429" s="53"/>
      <c r="F429" s="41">
        <v>0</v>
      </c>
      <c r="G429" s="1"/>
      <c r="H429" s="104">
        <f t="shared" si="29"/>
        <v>3000000</v>
      </c>
      <c r="I429" s="1"/>
      <c r="J429" s="41">
        <v>0</v>
      </c>
      <c r="K429" s="1"/>
      <c r="L429" s="96">
        <f t="shared" si="33"/>
        <v>7639</v>
      </c>
      <c r="M429" s="53"/>
      <c r="N429" s="97"/>
      <c r="O429" s="1"/>
      <c r="P429" s="98">
        <f t="shared" si="30"/>
        <v>7639</v>
      </c>
      <c r="Q429" s="40"/>
      <c r="S429" s="38"/>
      <c r="T429" s="96">
        <f>SUM($P$155:P429)</f>
        <v>721517</v>
      </c>
      <c r="U429" s="96">
        <f t="shared" si="31"/>
        <v>130000</v>
      </c>
      <c r="V429" s="96">
        <f t="shared" si="34"/>
        <v>0</v>
      </c>
      <c r="W429" s="96"/>
      <c r="X429" s="96">
        <f ca="1">IF(V429=0,0,IF(C429&lt;'Interment Right Prices'!$L$25,0,OFFSET(P429,-'Interment Right Prices'!$L$25,0)))</f>
        <v>0</v>
      </c>
      <c r="Y429" s="96">
        <f>IF(V429=0,0,U429-SUM($X$155:X429))</f>
        <v>0</v>
      </c>
      <c r="Z429" s="99">
        <f ca="1">IF(V429=0,OFFSET(Z429,-'Interment Right Prices'!$L$25,0),IF(V429&gt;X429,V429,X429))</f>
        <v>1717</v>
      </c>
      <c r="AA429" s="99">
        <f t="shared" ca="1" si="32"/>
        <v>1744887.6923076923</v>
      </c>
      <c r="AB429" s="93"/>
      <c r="AC429" s="78"/>
    </row>
    <row r="430" spans="2:29" x14ac:dyDescent="0.25">
      <c r="B430" s="38"/>
      <c r="C430" s="53">
        <f t="shared" si="28"/>
        <v>276</v>
      </c>
      <c r="D430" s="53"/>
      <c r="E430" s="53"/>
      <c r="F430" s="41">
        <v>0</v>
      </c>
      <c r="G430" s="1"/>
      <c r="H430" s="104">
        <f t="shared" si="29"/>
        <v>3000000</v>
      </c>
      <c r="I430" s="1"/>
      <c r="J430" s="41">
        <v>0</v>
      </c>
      <c r="K430" s="1"/>
      <c r="L430" s="96">
        <f t="shared" si="33"/>
        <v>7715</v>
      </c>
      <c r="M430" s="53"/>
      <c r="N430" s="97"/>
      <c r="O430" s="1"/>
      <c r="P430" s="98">
        <f t="shared" si="30"/>
        <v>7715</v>
      </c>
      <c r="Q430" s="40"/>
      <c r="S430" s="38"/>
      <c r="T430" s="96">
        <f>SUM($P$155:P430)</f>
        <v>729232</v>
      </c>
      <c r="U430" s="96">
        <f t="shared" si="31"/>
        <v>130000</v>
      </c>
      <c r="V430" s="96">
        <f t="shared" si="34"/>
        <v>0</v>
      </c>
      <c r="W430" s="96"/>
      <c r="X430" s="96">
        <f ca="1">IF(V430=0,0,IF(C430&lt;'Interment Right Prices'!$L$25,0,OFFSET(P430,-'Interment Right Prices'!$L$25,0)))</f>
        <v>0</v>
      </c>
      <c r="Y430" s="96">
        <f>IF(V430=0,0,U430-SUM($X$155:X430))</f>
        <v>0</v>
      </c>
      <c r="Z430" s="99">
        <f ca="1">IF(V430=0,OFFSET(Z430,-'Interment Right Prices'!$L$25,0),IF(V430&gt;X430,V430,X430))</f>
        <v>1734</v>
      </c>
      <c r="AA430" s="99">
        <f t="shared" ca="1" si="32"/>
        <v>1744887.6923076923</v>
      </c>
      <c r="AB430" s="93"/>
      <c r="AC430" s="78"/>
    </row>
    <row r="431" spans="2:29" x14ac:dyDescent="0.25">
      <c r="B431" s="38"/>
      <c r="C431" s="53">
        <f t="shared" ref="C431:C494" si="35">C430+1</f>
        <v>277</v>
      </c>
      <c r="D431" s="53"/>
      <c r="E431" s="53"/>
      <c r="F431" s="41">
        <v>0</v>
      </c>
      <c r="G431" s="1"/>
      <c r="H431" s="104">
        <f t="shared" ref="H431:H494" si="36">H430</f>
        <v>3000000</v>
      </c>
      <c r="I431" s="1"/>
      <c r="J431" s="41">
        <v>0</v>
      </c>
      <c r="K431" s="1"/>
      <c r="L431" s="96">
        <f t="shared" si="33"/>
        <v>7792</v>
      </c>
      <c r="M431" s="53"/>
      <c r="N431" s="97"/>
      <c r="O431" s="1"/>
      <c r="P431" s="98">
        <f t="shared" si="30"/>
        <v>7792</v>
      </c>
      <c r="Q431" s="40"/>
      <c r="S431" s="38"/>
      <c r="T431" s="96">
        <f>SUM($P$155:P431)</f>
        <v>737024</v>
      </c>
      <c r="U431" s="96">
        <f t="shared" si="31"/>
        <v>130000</v>
      </c>
      <c r="V431" s="96">
        <f t="shared" si="34"/>
        <v>0</v>
      </c>
      <c r="W431" s="96"/>
      <c r="X431" s="96">
        <f ca="1">IF(V431=0,0,IF(C431&lt;'Interment Right Prices'!$L$25,0,OFFSET(P431,-'Interment Right Prices'!$L$25,0)))</f>
        <v>0</v>
      </c>
      <c r="Y431" s="96">
        <f>IF(V431=0,0,U431-SUM($X$155:X431))</f>
        <v>0</v>
      </c>
      <c r="Z431" s="99">
        <f ca="1">IF(V431=0,OFFSET(Z431,-'Interment Right Prices'!$L$25,0),IF(V431&gt;X431,V431,X431))</f>
        <v>1752</v>
      </c>
      <c r="AA431" s="99">
        <f t="shared" ca="1" si="32"/>
        <v>1744887.6923076923</v>
      </c>
      <c r="AB431" s="93"/>
      <c r="AC431" s="78"/>
    </row>
    <row r="432" spans="2:29" x14ac:dyDescent="0.25">
      <c r="B432" s="38"/>
      <c r="C432" s="53">
        <f t="shared" si="35"/>
        <v>278</v>
      </c>
      <c r="D432" s="53"/>
      <c r="E432" s="53"/>
      <c r="F432" s="41">
        <v>0</v>
      </c>
      <c r="G432" s="1"/>
      <c r="H432" s="104">
        <f t="shared" si="36"/>
        <v>3000000</v>
      </c>
      <c r="I432" s="1"/>
      <c r="J432" s="41">
        <v>0</v>
      </c>
      <c r="K432" s="1"/>
      <c r="L432" s="96">
        <f t="shared" si="33"/>
        <v>7870</v>
      </c>
      <c r="M432" s="53"/>
      <c r="N432" s="97"/>
      <c r="O432" s="1"/>
      <c r="P432" s="98">
        <f t="shared" si="30"/>
        <v>7870</v>
      </c>
      <c r="Q432" s="40"/>
      <c r="S432" s="38"/>
      <c r="T432" s="96">
        <f>SUM($P$155:P432)</f>
        <v>744894</v>
      </c>
      <c r="U432" s="96">
        <f t="shared" si="31"/>
        <v>130000</v>
      </c>
      <c r="V432" s="96">
        <f t="shared" si="34"/>
        <v>0</v>
      </c>
      <c r="W432" s="96"/>
      <c r="X432" s="96">
        <f ca="1">IF(V432=0,0,IF(C432&lt;'Interment Right Prices'!$L$25,0,OFFSET(P432,-'Interment Right Prices'!$L$25,0)))</f>
        <v>0</v>
      </c>
      <c r="Y432" s="96">
        <f>IF(V432=0,0,U432-SUM($X$155:X432))</f>
        <v>0</v>
      </c>
      <c r="Z432" s="99">
        <f ca="1">IF(V432=0,OFFSET(Z432,-'Interment Right Prices'!$L$25,0),IF(V432&gt;X432,V432,X432))</f>
        <v>1769</v>
      </c>
      <c r="AA432" s="99">
        <f t="shared" ca="1" si="32"/>
        <v>1744887.6923076923</v>
      </c>
      <c r="AB432" s="93"/>
      <c r="AC432" s="78"/>
    </row>
    <row r="433" spans="2:29" x14ac:dyDescent="0.25">
      <c r="B433" s="38"/>
      <c r="C433" s="53">
        <f t="shared" si="35"/>
        <v>279</v>
      </c>
      <c r="D433" s="53"/>
      <c r="E433" s="53"/>
      <c r="F433" s="41">
        <v>0</v>
      </c>
      <c r="G433" s="1"/>
      <c r="H433" s="104">
        <f t="shared" si="36"/>
        <v>3000000</v>
      </c>
      <c r="I433" s="1"/>
      <c r="J433" s="41">
        <v>0</v>
      </c>
      <c r="K433" s="1"/>
      <c r="L433" s="96">
        <f t="shared" si="33"/>
        <v>7949</v>
      </c>
      <c r="M433" s="53"/>
      <c r="N433" s="97"/>
      <c r="O433" s="1"/>
      <c r="P433" s="98">
        <f t="shared" si="30"/>
        <v>7949</v>
      </c>
      <c r="Q433" s="40"/>
      <c r="S433" s="38"/>
      <c r="T433" s="96">
        <f>SUM($P$155:P433)</f>
        <v>752843</v>
      </c>
      <c r="U433" s="96">
        <f t="shared" si="31"/>
        <v>130000</v>
      </c>
      <c r="V433" s="96">
        <f t="shared" si="34"/>
        <v>0</v>
      </c>
      <c r="W433" s="96"/>
      <c r="X433" s="96">
        <f ca="1">IF(V433=0,0,IF(C433&lt;'Interment Right Prices'!$L$25,0,OFFSET(P433,-'Interment Right Prices'!$L$25,0)))</f>
        <v>0</v>
      </c>
      <c r="Y433" s="96">
        <f>IF(V433=0,0,U433-SUM($X$155:X433))</f>
        <v>0</v>
      </c>
      <c r="Z433" s="99">
        <f ca="1">IF(V433=0,OFFSET(Z433,-'Interment Right Prices'!$L$25,0),IF(V433&gt;X433,V433,X433))</f>
        <v>1393</v>
      </c>
      <c r="AA433" s="99">
        <f t="shared" ca="1" si="32"/>
        <v>1744887.6923076923</v>
      </c>
      <c r="AB433" s="93"/>
      <c r="AC433" s="78"/>
    </row>
    <row r="434" spans="2:29" x14ac:dyDescent="0.25">
      <c r="B434" s="38"/>
      <c r="C434" s="53">
        <f t="shared" si="35"/>
        <v>280</v>
      </c>
      <c r="D434" s="53"/>
      <c r="E434" s="53"/>
      <c r="F434" s="41">
        <v>0</v>
      </c>
      <c r="G434" s="1"/>
      <c r="H434" s="104">
        <f t="shared" si="36"/>
        <v>3000000</v>
      </c>
      <c r="I434" s="1"/>
      <c r="J434" s="41">
        <v>0</v>
      </c>
      <c r="K434" s="1"/>
      <c r="L434" s="96">
        <f t="shared" si="33"/>
        <v>8028</v>
      </c>
      <c r="M434" s="53"/>
      <c r="N434" s="97"/>
      <c r="O434" s="1"/>
      <c r="P434" s="98">
        <f t="shared" si="30"/>
        <v>8028</v>
      </c>
      <c r="Q434" s="40"/>
      <c r="S434" s="38"/>
      <c r="T434" s="96">
        <f>SUM($P$155:P434)</f>
        <v>760871</v>
      </c>
      <c r="U434" s="96">
        <f t="shared" si="31"/>
        <v>130000</v>
      </c>
      <c r="V434" s="96">
        <f t="shared" si="34"/>
        <v>0</v>
      </c>
      <c r="W434" s="96"/>
      <c r="X434" s="96">
        <f ca="1">IF(V434=0,0,IF(C434&lt;'Interment Right Prices'!$L$25,0,OFFSET(P434,-'Interment Right Prices'!$L$25,0)))</f>
        <v>0</v>
      </c>
      <c r="Y434" s="96">
        <f>IF(V434=0,0,U434-SUM($X$155:X434))</f>
        <v>0</v>
      </c>
      <c r="Z434" s="99">
        <f ca="1">IF(V434=0,OFFSET(Z434,-'Interment Right Prices'!$L$25,0),IF(V434&gt;X434,V434,X434))</f>
        <v>1407</v>
      </c>
      <c r="AA434" s="99">
        <f t="shared" ca="1" si="32"/>
        <v>1744887.6923076923</v>
      </c>
      <c r="AB434" s="93"/>
      <c r="AC434" s="78"/>
    </row>
    <row r="435" spans="2:29" x14ac:dyDescent="0.25">
      <c r="B435" s="38"/>
      <c r="C435" s="53">
        <f t="shared" si="35"/>
        <v>281</v>
      </c>
      <c r="D435" s="53"/>
      <c r="E435" s="53"/>
      <c r="F435" s="41">
        <v>0</v>
      </c>
      <c r="G435" s="1"/>
      <c r="H435" s="104">
        <f t="shared" si="36"/>
        <v>3000000</v>
      </c>
      <c r="I435" s="1"/>
      <c r="J435" s="41">
        <v>0</v>
      </c>
      <c r="K435" s="1"/>
      <c r="L435" s="96">
        <f t="shared" si="33"/>
        <v>8109</v>
      </c>
      <c r="M435" s="53"/>
      <c r="N435" s="97"/>
      <c r="O435" s="1"/>
      <c r="P435" s="98">
        <f t="shared" si="30"/>
        <v>8109</v>
      </c>
      <c r="Q435" s="40"/>
      <c r="S435" s="38"/>
      <c r="T435" s="96">
        <f>SUM($P$155:P435)</f>
        <v>768980</v>
      </c>
      <c r="U435" s="96">
        <f t="shared" si="31"/>
        <v>130000</v>
      </c>
      <c r="V435" s="96">
        <f t="shared" si="34"/>
        <v>0</v>
      </c>
      <c r="W435" s="96"/>
      <c r="X435" s="96">
        <f ca="1">IF(V435=0,0,IF(C435&lt;'Interment Right Prices'!$L$25,0,OFFSET(P435,-'Interment Right Prices'!$L$25,0)))</f>
        <v>0</v>
      </c>
      <c r="Y435" s="96">
        <f>IF(V435=0,0,U435-SUM($X$155:X435))</f>
        <v>0</v>
      </c>
      <c r="Z435" s="99">
        <f ca="1">IF(V435=0,OFFSET(Z435,-'Interment Right Prices'!$L$25,0),IF(V435&gt;X435,V435,X435))</f>
        <v>1421</v>
      </c>
      <c r="AA435" s="99">
        <f t="shared" ca="1" si="32"/>
        <v>1744887.6923076923</v>
      </c>
      <c r="AB435" s="93"/>
      <c r="AC435" s="78"/>
    </row>
    <row r="436" spans="2:29" x14ac:dyDescent="0.25">
      <c r="B436" s="38"/>
      <c r="C436" s="53">
        <f t="shared" si="35"/>
        <v>282</v>
      </c>
      <c r="D436" s="53"/>
      <c r="E436" s="53"/>
      <c r="F436" s="41">
        <v>0</v>
      </c>
      <c r="G436" s="1"/>
      <c r="H436" s="104">
        <f t="shared" si="36"/>
        <v>3000000</v>
      </c>
      <c r="I436" s="1"/>
      <c r="J436" s="41">
        <v>0</v>
      </c>
      <c r="K436" s="1"/>
      <c r="L436" s="96">
        <f t="shared" si="33"/>
        <v>8190</v>
      </c>
      <c r="M436" s="53"/>
      <c r="N436" s="97"/>
      <c r="O436" s="1"/>
      <c r="P436" s="98">
        <f t="shared" si="30"/>
        <v>8190</v>
      </c>
      <c r="Q436" s="40"/>
      <c r="S436" s="38"/>
      <c r="T436" s="96">
        <f>SUM($P$155:P436)</f>
        <v>777170</v>
      </c>
      <c r="U436" s="96">
        <f t="shared" si="31"/>
        <v>130000</v>
      </c>
      <c r="V436" s="96">
        <f t="shared" si="34"/>
        <v>0</v>
      </c>
      <c r="W436" s="96"/>
      <c r="X436" s="96">
        <f ca="1">IF(V436=0,0,IF(C436&lt;'Interment Right Prices'!$L$25,0,OFFSET(P436,-'Interment Right Prices'!$L$25,0)))</f>
        <v>0</v>
      </c>
      <c r="Y436" s="96">
        <f>IF(V436=0,0,U436-SUM($X$155:X436))</f>
        <v>0</v>
      </c>
      <c r="Z436" s="99">
        <f ca="1">IF(V436=0,OFFSET(Z436,-'Interment Right Prices'!$L$25,0),IF(V436&gt;X436,V436,X436))</f>
        <v>1436</v>
      </c>
      <c r="AA436" s="99">
        <f t="shared" ca="1" si="32"/>
        <v>1744887.6923076923</v>
      </c>
      <c r="AB436" s="93"/>
      <c r="AC436" s="78"/>
    </row>
    <row r="437" spans="2:29" x14ac:dyDescent="0.25">
      <c r="B437" s="38"/>
      <c r="C437" s="53">
        <f t="shared" si="35"/>
        <v>283</v>
      </c>
      <c r="D437" s="53"/>
      <c r="E437" s="53"/>
      <c r="F437" s="41">
        <v>0</v>
      </c>
      <c r="G437" s="1"/>
      <c r="H437" s="104">
        <f t="shared" si="36"/>
        <v>3000000</v>
      </c>
      <c r="I437" s="1"/>
      <c r="J437" s="41">
        <v>0</v>
      </c>
      <c r="K437" s="1"/>
      <c r="L437" s="96">
        <f t="shared" si="33"/>
        <v>8272</v>
      </c>
      <c r="M437" s="53"/>
      <c r="N437" s="97"/>
      <c r="O437" s="1"/>
      <c r="P437" s="98">
        <f t="shared" si="30"/>
        <v>8272</v>
      </c>
      <c r="Q437" s="40"/>
      <c r="S437" s="38"/>
      <c r="T437" s="96">
        <f>SUM($P$155:P437)</f>
        <v>785442</v>
      </c>
      <c r="U437" s="96">
        <f t="shared" si="31"/>
        <v>130000</v>
      </c>
      <c r="V437" s="96">
        <f t="shared" si="34"/>
        <v>0</v>
      </c>
      <c r="W437" s="96"/>
      <c r="X437" s="96">
        <f ca="1">IF(V437=0,0,IF(C437&lt;'Interment Right Prices'!$L$25,0,OFFSET(P437,-'Interment Right Prices'!$L$25,0)))</f>
        <v>0</v>
      </c>
      <c r="Y437" s="96">
        <f>IF(V437=0,0,U437-SUM($X$155:X437))</f>
        <v>0</v>
      </c>
      <c r="Z437" s="99">
        <f ca="1">IF(V437=0,OFFSET(Z437,-'Interment Right Prices'!$L$25,0),IF(V437&gt;X437,V437,X437))</f>
        <v>1450</v>
      </c>
      <c r="AA437" s="99">
        <f t="shared" ca="1" si="32"/>
        <v>1744887.6923076923</v>
      </c>
      <c r="AB437" s="93"/>
      <c r="AC437" s="78"/>
    </row>
    <row r="438" spans="2:29" x14ac:dyDescent="0.25">
      <c r="B438" s="38"/>
      <c r="C438" s="53">
        <f t="shared" si="35"/>
        <v>284</v>
      </c>
      <c r="D438" s="53"/>
      <c r="E438" s="53"/>
      <c r="F438" s="41">
        <v>0</v>
      </c>
      <c r="G438" s="1"/>
      <c r="H438" s="104">
        <f t="shared" si="36"/>
        <v>3000000</v>
      </c>
      <c r="I438" s="1"/>
      <c r="J438" s="41">
        <v>0</v>
      </c>
      <c r="K438" s="1"/>
      <c r="L438" s="96">
        <f t="shared" si="33"/>
        <v>8354</v>
      </c>
      <c r="M438" s="53"/>
      <c r="N438" s="97"/>
      <c r="O438" s="1"/>
      <c r="P438" s="98">
        <f t="shared" si="30"/>
        <v>8354</v>
      </c>
      <c r="Q438" s="40"/>
      <c r="S438" s="38"/>
      <c r="T438" s="96">
        <f>SUM($P$155:P438)</f>
        <v>793796</v>
      </c>
      <c r="U438" s="96">
        <f t="shared" si="31"/>
        <v>130000</v>
      </c>
      <c r="V438" s="96">
        <f t="shared" si="34"/>
        <v>0</v>
      </c>
      <c r="W438" s="96"/>
      <c r="X438" s="96">
        <f ca="1">IF(V438=0,0,IF(C438&lt;'Interment Right Prices'!$L$25,0,OFFSET(P438,-'Interment Right Prices'!$L$25,0)))</f>
        <v>0</v>
      </c>
      <c r="Y438" s="96">
        <f>IF(V438=0,0,U438-SUM($X$155:X438))</f>
        <v>0</v>
      </c>
      <c r="Z438" s="99">
        <f ca="1">IF(V438=0,OFFSET(Z438,-'Interment Right Prices'!$L$25,0),IF(V438&gt;X438,V438,X438))</f>
        <v>1464</v>
      </c>
      <c r="AA438" s="99">
        <f t="shared" ca="1" si="32"/>
        <v>1744887.6923076923</v>
      </c>
      <c r="AB438" s="93"/>
      <c r="AC438" s="78"/>
    </row>
    <row r="439" spans="2:29" x14ac:dyDescent="0.25">
      <c r="B439" s="38"/>
      <c r="C439" s="53">
        <f t="shared" si="35"/>
        <v>285</v>
      </c>
      <c r="D439" s="53"/>
      <c r="E439" s="53"/>
      <c r="F439" s="41">
        <v>0</v>
      </c>
      <c r="G439" s="1"/>
      <c r="H439" s="104">
        <f t="shared" si="36"/>
        <v>3000000</v>
      </c>
      <c r="I439" s="1"/>
      <c r="J439" s="41">
        <v>0</v>
      </c>
      <c r="K439" s="1"/>
      <c r="L439" s="96">
        <f t="shared" si="33"/>
        <v>8438</v>
      </c>
      <c r="M439" s="53"/>
      <c r="N439" s="97"/>
      <c r="O439" s="1"/>
      <c r="P439" s="98">
        <f t="shared" si="30"/>
        <v>8438</v>
      </c>
      <c r="Q439" s="40"/>
      <c r="S439" s="38"/>
      <c r="T439" s="96">
        <f>SUM($P$155:P439)</f>
        <v>802234</v>
      </c>
      <c r="U439" s="96">
        <f t="shared" si="31"/>
        <v>130000</v>
      </c>
      <c r="V439" s="96">
        <f t="shared" si="34"/>
        <v>0</v>
      </c>
      <c r="W439" s="96"/>
      <c r="X439" s="96">
        <f ca="1">IF(V439=0,0,IF(C439&lt;'Interment Right Prices'!$L$25,0,OFFSET(P439,-'Interment Right Prices'!$L$25,0)))</f>
        <v>0</v>
      </c>
      <c r="Y439" s="96">
        <f>IF(V439=0,0,U439-SUM($X$155:X439))</f>
        <v>0</v>
      </c>
      <c r="Z439" s="99">
        <f ca="1">IF(V439=0,OFFSET(Z439,-'Interment Right Prices'!$L$25,0),IF(V439&gt;X439,V439,X439))</f>
        <v>1479</v>
      </c>
      <c r="AA439" s="99">
        <f t="shared" ca="1" si="32"/>
        <v>1744887.6923076923</v>
      </c>
      <c r="AB439" s="93"/>
      <c r="AC439" s="78"/>
    </row>
    <row r="440" spans="2:29" x14ac:dyDescent="0.25">
      <c r="B440" s="38"/>
      <c r="C440" s="53">
        <f t="shared" si="35"/>
        <v>286</v>
      </c>
      <c r="D440" s="53"/>
      <c r="E440" s="53"/>
      <c r="F440" s="41">
        <v>0</v>
      </c>
      <c r="G440" s="1"/>
      <c r="H440" s="104">
        <f t="shared" si="36"/>
        <v>3000000</v>
      </c>
      <c r="I440" s="1"/>
      <c r="J440" s="41">
        <v>0</v>
      </c>
      <c r="K440" s="1"/>
      <c r="L440" s="96">
        <f t="shared" si="33"/>
        <v>8522</v>
      </c>
      <c r="M440" s="53"/>
      <c r="N440" s="97"/>
      <c r="O440" s="1"/>
      <c r="P440" s="98">
        <f t="shared" si="30"/>
        <v>8522</v>
      </c>
      <c r="Q440" s="40"/>
      <c r="S440" s="38"/>
      <c r="T440" s="96">
        <f>SUM($P$155:P440)</f>
        <v>810756</v>
      </c>
      <c r="U440" s="96">
        <f t="shared" si="31"/>
        <v>130000</v>
      </c>
      <c r="V440" s="96">
        <f t="shared" si="34"/>
        <v>0</v>
      </c>
      <c r="W440" s="96"/>
      <c r="X440" s="96">
        <f ca="1">IF(V440=0,0,IF(C440&lt;'Interment Right Prices'!$L$25,0,OFFSET(P440,-'Interment Right Prices'!$L$25,0)))</f>
        <v>0</v>
      </c>
      <c r="Y440" s="96">
        <f>IF(V440=0,0,U440-SUM($X$155:X440))</f>
        <v>0</v>
      </c>
      <c r="Z440" s="99">
        <f ca="1">IF(V440=0,OFFSET(Z440,-'Interment Right Prices'!$L$25,0),IF(V440&gt;X440,V440,X440))</f>
        <v>1494</v>
      </c>
      <c r="AA440" s="99">
        <f t="shared" ca="1" si="32"/>
        <v>1744887.6923076923</v>
      </c>
      <c r="AB440" s="93"/>
      <c r="AC440" s="78"/>
    </row>
    <row r="441" spans="2:29" x14ac:dyDescent="0.25">
      <c r="B441" s="38"/>
      <c r="C441" s="53">
        <f t="shared" si="35"/>
        <v>287</v>
      </c>
      <c r="D441" s="53"/>
      <c r="E441" s="53"/>
      <c r="F441" s="41">
        <v>0</v>
      </c>
      <c r="G441" s="1"/>
      <c r="H441" s="104">
        <f t="shared" si="36"/>
        <v>3000000</v>
      </c>
      <c r="I441" s="1"/>
      <c r="J441" s="41">
        <v>0</v>
      </c>
      <c r="K441" s="1"/>
      <c r="L441" s="96">
        <f t="shared" si="33"/>
        <v>8608</v>
      </c>
      <c r="M441" s="53"/>
      <c r="N441" s="97"/>
      <c r="O441" s="1"/>
      <c r="P441" s="98">
        <f t="shared" si="30"/>
        <v>8608</v>
      </c>
      <c r="Q441" s="40"/>
      <c r="S441" s="38"/>
      <c r="T441" s="96">
        <f>SUM($P$155:P441)</f>
        <v>819364</v>
      </c>
      <c r="U441" s="96">
        <f t="shared" si="31"/>
        <v>130000</v>
      </c>
      <c r="V441" s="96">
        <f t="shared" si="34"/>
        <v>0</v>
      </c>
      <c r="W441" s="96"/>
      <c r="X441" s="96">
        <f ca="1">IF(V441=0,0,IF(C441&lt;'Interment Right Prices'!$L$25,0,OFFSET(P441,-'Interment Right Prices'!$L$25,0)))</f>
        <v>0</v>
      </c>
      <c r="Y441" s="96">
        <f>IF(V441=0,0,U441-SUM($X$155:X441))</f>
        <v>0</v>
      </c>
      <c r="Z441" s="99">
        <f ca="1">IF(V441=0,OFFSET(Z441,-'Interment Right Prices'!$L$25,0),IF(V441&gt;X441,V441,X441))</f>
        <v>1509</v>
      </c>
      <c r="AA441" s="99">
        <f t="shared" ca="1" si="32"/>
        <v>1744887.6923076923</v>
      </c>
      <c r="AB441" s="93"/>
      <c r="AC441" s="78"/>
    </row>
    <row r="442" spans="2:29" x14ac:dyDescent="0.25">
      <c r="B442" s="38"/>
      <c r="C442" s="53">
        <f t="shared" si="35"/>
        <v>288</v>
      </c>
      <c r="D442" s="53"/>
      <c r="E442" s="53"/>
      <c r="F442" s="41">
        <v>0</v>
      </c>
      <c r="G442" s="1"/>
      <c r="H442" s="104">
        <f t="shared" si="36"/>
        <v>3000000</v>
      </c>
      <c r="I442" s="1"/>
      <c r="J442" s="41">
        <v>0</v>
      </c>
      <c r="K442" s="1"/>
      <c r="L442" s="96">
        <f t="shared" si="33"/>
        <v>8694</v>
      </c>
      <c r="M442" s="53"/>
      <c r="N442" s="97"/>
      <c r="O442" s="1"/>
      <c r="P442" s="98">
        <f t="shared" si="30"/>
        <v>8694</v>
      </c>
      <c r="Q442" s="40"/>
      <c r="S442" s="38"/>
      <c r="T442" s="96">
        <f>SUM($P$155:P442)</f>
        <v>828058</v>
      </c>
      <c r="U442" s="96">
        <f t="shared" si="31"/>
        <v>130000</v>
      </c>
      <c r="V442" s="96">
        <f t="shared" si="34"/>
        <v>0</v>
      </c>
      <c r="W442" s="96"/>
      <c r="X442" s="96">
        <f ca="1">IF(V442=0,0,IF(C442&lt;'Interment Right Prices'!$L$25,0,OFFSET(P442,-'Interment Right Prices'!$L$25,0)))</f>
        <v>0</v>
      </c>
      <c r="Y442" s="96">
        <f>IF(V442=0,0,U442-SUM($X$155:X442))</f>
        <v>0</v>
      </c>
      <c r="Z442" s="99">
        <f ca="1">IF(V442=0,OFFSET(Z442,-'Interment Right Prices'!$L$25,0),IF(V442&gt;X442,V442,X442))</f>
        <v>1524</v>
      </c>
      <c r="AA442" s="99">
        <f t="shared" ca="1" si="32"/>
        <v>1744887.6923076923</v>
      </c>
      <c r="AB442" s="93"/>
      <c r="AC442" s="78"/>
    </row>
    <row r="443" spans="2:29" x14ac:dyDescent="0.25">
      <c r="B443" s="38"/>
      <c r="C443" s="53">
        <f t="shared" si="35"/>
        <v>289</v>
      </c>
      <c r="D443" s="53"/>
      <c r="E443" s="53"/>
      <c r="F443" s="41">
        <v>0</v>
      </c>
      <c r="G443" s="1"/>
      <c r="H443" s="104">
        <f t="shared" si="36"/>
        <v>3000000</v>
      </c>
      <c r="I443" s="1"/>
      <c r="J443" s="41">
        <v>0</v>
      </c>
      <c r="K443" s="1"/>
      <c r="L443" s="96">
        <f t="shared" si="33"/>
        <v>8781</v>
      </c>
      <c r="M443" s="53"/>
      <c r="N443" s="97"/>
      <c r="O443" s="1"/>
      <c r="P443" s="98">
        <f t="shared" si="30"/>
        <v>8781</v>
      </c>
      <c r="Q443" s="40"/>
      <c r="S443" s="38"/>
      <c r="T443" s="96">
        <f>SUM($P$155:P443)</f>
        <v>836839</v>
      </c>
      <c r="U443" s="96">
        <f t="shared" si="31"/>
        <v>130000</v>
      </c>
      <c r="V443" s="96">
        <f t="shared" si="34"/>
        <v>0</v>
      </c>
      <c r="W443" s="96"/>
      <c r="X443" s="96">
        <f ca="1">IF(V443=0,0,IF(C443&lt;'Interment Right Prices'!$L$25,0,OFFSET(P443,-'Interment Right Prices'!$L$25,0)))</f>
        <v>0</v>
      </c>
      <c r="Y443" s="96">
        <f>IF(V443=0,0,U443-SUM($X$155:X443))</f>
        <v>0</v>
      </c>
      <c r="Z443" s="99">
        <f ca="1">IF(V443=0,OFFSET(Z443,-'Interment Right Prices'!$L$25,0),IF(V443&gt;X443,V443,X443))</f>
        <v>1539</v>
      </c>
      <c r="AA443" s="99">
        <f t="shared" ca="1" si="32"/>
        <v>1744887.6923076923</v>
      </c>
      <c r="AB443" s="93"/>
      <c r="AC443" s="78"/>
    </row>
    <row r="444" spans="2:29" x14ac:dyDescent="0.25">
      <c r="B444" s="38"/>
      <c r="C444" s="53">
        <f t="shared" si="35"/>
        <v>290</v>
      </c>
      <c r="D444" s="53"/>
      <c r="E444" s="53"/>
      <c r="F444" s="41">
        <v>0</v>
      </c>
      <c r="G444" s="1"/>
      <c r="H444" s="104">
        <f t="shared" si="36"/>
        <v>3000000</v>
      </c>
      <c r="I444" s="1"/>
      <c r="J444" s="41">
        <v>0</v>
      </c>
      <c r="K444" s="1"/>
      <c r="L444" s="96">
        <f t="shared" si="33"/>
        <v>8868</v>
      </c>
      <c r="M444" s="53"/>
      <c r="N444" s="97"/>
      <c r="O444" s="1"/>
      <c r="P444" s="98">
        <f t="shared" si="30"/>
        <v>8868</v>
      </c>
      <c r="Q444" s="40"/>
      <c r="S444" s="38"/>
      <c r="T444" s="96">
        <f>SUM($P$155:P444)</f>
        <v>845707</v>
      </c>
      <c r="U444" s="96">
        <f t="shared" si="31"/>
        <v>130000</v>
      </c>
      <c r="V444" s="96">
        <f t="shared" si="34"/>
        <v>0</v>
      </c>
      <c r="W444" s="96"/>
      <c r="X444" s="96">
        <f ca="1">IF(V444=0,0,IF(C444&lt;'Interment Right Prices'!$L$25,0,OFFSET(P444,-'Interment Right Prices'!$L$25,0)))</f>
        <v>0</v>
      </c>
      <c r="Y444" s="96">
        <f>IF(V444=0,0,U444-SUM($X$155:X444))</f>
        <v>0</v>
      </c>
      <c r="Z444" s="99">
        <f ca="1">IF(V444=0,OFFSET(Z444,-'Interment Right Prices'!$L$25,0),IF(V444&gt;X444,V444,X444))</f>
        <v>1555</v>
      </c>
      <c r="AA444" s="99">
        <f t="shared" ca="1" si="32"/>
        <v>1744887.6923076923</v>
      </c>
      <c r="AB444" s="93"/>
      <c r="AC444" s="78"/>
    </row>
    <row r="445" spans="2:29" x14ac:dyDescent="0.25">
      <c r="B445" s="38"/>
      <c r="C445" s="53">
        <f t="shared" si="35"/>
        <v>291</v>
      </c>
      <c r="D445" s="53"/>
      <c r="E445" s="53"/>
      <c r="F445" s="41">
        <v>0</v>
      </c>
      <c r="G445" s="1"/>
      <c r="H445" s="104">
        <f t="shared" si="36"/>
        <v>3000000</v>
      </c>
      <c r="I445" s="1"/>
      <c r="J445" s="41">
        <v>0</v>
      </c>
      <c r="K445" s="1"/>
      <c r="L445" s="96">
        <f t="shared" si="33"/>
        <v>8957</v>
      </c>
      <c r="M445" s="53"/>
      <c r="N445" s="97"/>
      <c r="O445" s="1"/>
      <c r="P445" s="98">
        <f t="shared" si="30"/>
        <v>8957</v>
      </c>
      <c r="Q445" s="40"/>
      <c r="S445" s="38"/>
      <c r="T445" s="96">
        <f>SUM($P$155:P445)</f>
        <v>854664</v>
      </c>
      <c r="U445" s="96">
        <f t="shared" si="31"/>
        <v>130000</v>
      </c>
      <c r="V445" s="96">
        <f t="shared" si="34"/>
        <v>0</v>
      </c>
      <c r="W445" s="96"/>
      <c r="X445" s="96">
        <f ca="1">IF(V445=0,0,IF(C445&lt;'Interment Right Prices'!$L$25,0,OFFSET(P445,-'Interment Right Prices'!$L$25,0)))</f>
        <v>0</v>
      </c>
      <c r="Y445" s="96">
        <f>IF(V445=0,0,U445-SUM($X$155:X445))</f>
        <v>0</v>
      </c>
      <c r="Z445" s="99">
        <f ca="1">IF(V445=0,OFFSET(Z445,-'Interment Right Prices'!$L$25,0),IF(V445&gt;X445,V445,X445))</f>
        <v>1570</v>
      </c>
      <c r="AA445" s="99">
        <f t="shared" ca="1" si="32"/>
        <v>1744887.6923076923</v>
      </c>
      <c r="AB445" s="93"/>
      <c r="AC445" s="78"/>
    </row>
    <row r="446" spans="2:29" x14ac:dyDescent="0.25">
      <c r="B446" s="38"/>
      <c r="C446" s="53">
        <f t="shared" si="35"/>
        <v>292</v>
      </c>
      <c r="D446" s="53"/>
      <c r="E446" s="53"/>
      <c r="F446" s="41">
        <v>0</v>
      </c>
      <c r="G446" s="1"/>
      <c r="H446" s="104">
        <f t="shared" si="36"/>
        <v>3000000</v>
      </c>
      <c r="I446" s="1"/>
      <c r="J446" s="41">
        <v>0</v>
      </c>
      <c r="K446" s="1"/>
      <c r="L446" s="96">
        <f t="shared" si="33"/>
        <v>9047</v>
      </c>
      <c r="M446" s="53"/>
      <c r="N446" s="97"/>
      <c r="O446" s="1"/>
      <c r="P446" s="98">
        <f t="shared" si="30"/>
        <v>9047</v>
      </c>
      <c r="Q446" s="40"/>
      <c r="S446" s="38"/>
      <c r="T446" s="96">
        <f>SUM($P$155:P446)</f>
        <v>863711</v>
      </c>
      <c r="U446" s="96">
        <f t="shared" si="31"/>
        <v>130000</v>
      </c>
      <c r="V446" s="96">
        <f t="shared" si="34"/>
        <v>0</v>
      </c>
      <c r="W446" s="96"/>
      <c r="X446" s="96">
        <f ca="1">IF(V446=0,0,IF(C446&lt;'Interment Right Prices'!$L$25,0,OFFSET(P446,-'Interment Right Prices'!$L$25,0)))</f>
        <v>0</v>
      </c>
      <c r="Y446" s="96">
        <f>IF(V446=0,0,U446-SUM($X$155:X446))</f>
        <v>0</v>
      </c>
      <c r="Z446" s="99">
        <f ca="1">IF(V446=0,OFFSET(Z446,-'Interment Right Prices'!$L$25,0),IF(V446&gt;X446,V446,X446))</f>
        <v>1586</v>
      </c>
      <c r="AA446" s="99">
        <f t="shared" ca="1" si="32"/>
        <v>1744887.6923076923</v>
      </c>
      <c r="AB446" s="93"/>
      <c r="AC446" s="78"/>
    </row>
    <row r="447" spans="2:29" x14ac:dyDescent="0.25">
      <c r="B447" s="38"/>
      <c r="C447" s="53">
        <f t="shared" si="35"/>
        <v>293</v>
      </c>
      <c r="D447" s="53"/>
      <c r="E447" s="53"/>
      <c r="F447" s="41">
        <v>0</v>
      </c>
      <c r="G447" s="1"/>
      <c r="H447" s="104">
        <f t="shared" si="36"/>
        <v>3000000</v>
      </c>
      <c r="I447" s="1"/>
      <c r="J447" s="41">
        <v>0</v>
      </c>
      <c r="K447" s="1"/>
      <c r="L447" s="96">
        <f t="shared" si="33"/>
        <v>9137</v>
      </c>
      <c r="M447" s="53"/>
      <c r="N447" s="97"/>
      <c r="O447" s="1"/>
      <c r="P447" s="98">
        <f t="shared" si="30"/>
        <v>9137</v>
      </c>
      <c r="Q447" s="40"/>
      <c r="S447" s="38"/>
      <c r="T447" s="96">
        <f>SUM($P$155:P447)</f>
        <v>872848</v>
      </c>
      <c r="U447" s="96">
        <f t="shared" si="31"/>
        <v>130000</v>
      </c>
      <c r="V447" s="96">
        <f t="shared" si="34"/>
        <v>0</v>
      </c>
      <c r="W447" s="96"/>
      <c r="X447" s="96">
        <f ca="1">IF(V447=0,0,IF(C447&lt;'Interment Right Prices'!$L$25,0,OFFSET(P447,-'Interment Right Prices'!$L$25,0)))</f>
        <v>0</v>
      </c>
      <c r="Y447" s="96">
        <f>IF(V447=0,0,U447-SUM($X$155:X447))</f>
        <v>0</v>
      </c>
      <c r="Z447" s="99">
        <f ca="1">IF(V447=0,OFFSET(Z447,-'Interment Right Prices'!$L$25,0),IF(V447&gt;X447,V447,X447))</f>
        <v>1602</v>
      </c>
      <c r="AA447" s="99">
        <f t="shared" ca="1" si="32"/>
        <v>1744887.6923076923</v>
      </c>
      <c r="AB447" s="93"/>
      <c r="AC447" s="78"/>
    </row>
    <row r="448" spans="2:29" x14ac:dyDescent="0.25">
      <c r="B448" s="38"/>
      <c r="C448" s="53">
        <f t="shared" si="35"/>
        <v>294</v>
      </c>
      <c r="D448" s="53"/>
      <c r="E448" s="53"/>
      <c r="F448" s="41">
        <v>0</v>
      </c>
      <c r="G448" s="1"/>
      <c r="H448" s="104">
        <f t="shared" si="36"/>
        <v>3000000</v>
      </c>
      <c r="I448" s="1"/>
      <c r="J448" s="41">
        <v>0</v>
      </c>
      <c r="K448" s="1"/>
      <c r="L448" s="96">
        <f t="shared" si="33"/>
        <v>9229</v>
      </c>
      <c r="M448" s="53"/>
      <c r="N448" s="97"/>
      <c r="O448" s="1"/>
      <c r="P448" s="98">
        <f t="shared" si="30"/>
        <v>9229</v>
      </c>
      <c r="Q448" s="40"/>
      <c r="S448" s="38"/>
      <c r="T448" s="96">
        <f>SUM($P$155:P448)</f>
        <v>882077</v>
      </c>
      <c r="U448" s="96">
        <f t="shared" si="31"/>
        <v>130000</v>
      </c>
      <c r="V448" s="96">
        <f t="shared" si="34"/>
        <v>0</v>
      </c>
      <c r="W448" s="96"/>
      <c r="X448" s="96">
        <f ca="1">IF(V448=0,0,IF(C448&lt;'Interment Right Prices'!$L$25,0,OFFSET(P448,-'Interment Right Prices'!$L$25,0)))</f>
        <v>0</v>
      </c>
      <c r="Y448" s="96">
        <f>IF(V448=0,0,U448-SUM($X$155:X448))</f>
        <v>0</v>
      </c>
      <c r="Z448" s="99">
        <f ca="1">IF(V448=0,OFFSET(Z448,-'Interment Right Prices'!$L$25,0),IF(V448&gt;X448,V448,X448))</f>
        <v>1618</v>
      </c>
      <c r="AA448" s="99">
        <f t="shared" ca="1" si="32"/>
        <v>1744887.6923076923</v>
      </c>
      <c r="AB448" s="93"/>
      <c r="AC448" s="78"/>
    </row>
    <row r="449" spans="2:29" x14ac:dyDescent="0.25">
      <c r="B449" s="38"/>
      <c r="C449" s="53">
        <f t="shared" si="35"/>
        <v>295</v>
      </c>
      <c r="D449" s="53"/>
      <c r="E449" s="53"/>
      <c r="F449" s="41">
        <v>0</v>
      </c>
      <c r="G449" s="1"/>
      <c r="H449" s="104">
        <f t="shared" si="36"/>
        <v>3000000</v>
      </c>
      <c r="I449" s="1"/>
      <c r="J449" s="41">
        <v>0</v>
      </c>
      <c r="K449" s="1"/>
      <c r="L449" s="96">
        <f t="shared" si="33"/>
        <v>9321</v>
      </c>
      <c r="M449" s="53"/>
      <c r="N449" s="97"/>
      <c r="O449" s="1"/>
      <c r="P449" s="98">
        <f t="shared" si="30"/>
        <v>9321</v>
      </c>
      <c r="Q449" s="40"/>
      <c r="S449" s="38"/>
      <c r="T449" s="96">
        <f>SUM($P$155:P449)</f>
        <v>891398</v>
      </c>
      <c r="U449" s="96">
        <f t="shared" si="31"/>
        <v>130000</v>
      </c>
      <c r="V449" s="96">
        <f t="shared" si="34"/>
        <v>0</v>
      </c>
      <c r="W449" s="96"/>
      <c r="X449" s="96">
        <f ca="1">IF(V449=0,0,IF(C449&lt;'Interment Right Prices'!$L$25,0,OFFSET(P449,-'Interment Right Prices'!$L$25,0)))</f>
        <v>0</v>
      </c>
      <c r="Y449" s="96">
        <f>IF(V449=0,0,U449-SUM($X$155:X449))</f>
        <v>0</v>
      </c>
      <c r="Z449" s="99">
        <f ca="1">IF(V449=0,OFFSET(Z449,-'Interment Right Prices'!$L$25,0),IF(V449&gt;X449,V449,X449))</f>
        <v>1634</v>
      </c>
      <c r="AA449" s="99">
        <f t="shared" ca="1" si="32"/>
        <v>1744887.6923076923</v>
      </c>
      <c r="AB449" s="93"/>
      <c r="AC449" s="78"/>
    </row>
    <row r="450" spans="2:29" x14ac:dyDescent="0.25">
      <c r="B450" s="38"/>
      <c r="C450" s="53">
        <f t="shared" si="35"/>
        <v>296</v>
      </c>
      <c r="D450" s="53"/>
      <c r="E450" s="53"/>
      <c r="F450" s="41">
        <v>0</v>
      </c>
      <c r="G450" s="1"/>
      <c r="H450" s="104">
        <f t="shared" si="36"/>
        <v>3000000</v>
      </c>
      <c r="I450" s="1"/>
      <c r="J450" s="41">
        <v>0</v>
      </c>
      <c r="K450" s="1"/>
      <c r="L450" s="96">
        <f t="shared" si="33"/>
        <v>9414</v>
      </c>
      <c r="M450" s="53"/>
      <c r="N450" s="97"/>
      <c r="O450" s="1"/>
      <c r="P450" s="98">
        <f t="shared" si="30"/>
        <v>9414</v>
      </c>
      <c r="Q450" s="40"/>
      <c r="S450" s="38"/>
      <c r="T450" s="96">
        <f>SUM($P$155:P450)</f>
        <v>900812</v>
      </c>
      <c r="U450" s="96">
        <f t="shared" si="31"/>
        <v>130000</v>
      </c>
      <c r="V450" s="96">
        <f t="shared" si="34"/>
        <v>0</v>
      </c>
      <c r="W450" s="96"/>
      <c r="X450" s="96">
        <f ca="1">IF(V450=0,0,IF(C450&lt;'Interment Right Prices'!$L$25,0,OFFSET(P450,-'Interment Right Prices'!$L$25,0)))</f>
        <v>0</v>
      </c>
      <c r="Y450" s="96">
        <f>IF(V450=0,0,U450-SUM($X$155:X450))</f>
        <v>0</v>
      </c>
      <c r="Z450" s="99">
        <f ca="1">IF(V450=0,OFFSET(Z450,-'Interment Right Prices'!$L$25,0),IF(V450&gt;X450,V450,X450))</f>
        <v>1650</v>
      </c>
      <c r="AA450" s="99">
        <f t="shared" ca="1" si="32"/>
        <v>1744887.6923076923</v>
      </c>
      <c r="AB450" s="93"/>
      <c r="AC450" s="78"/>
    </row>
    <row r="451" spans="2:29" x14ac:dyDescent="0.25">
      <c r="B451" s="38"/>
      <c r="C451" s="53">
        <f t="shared" si="35"/>
        <v>297</v>
      </c>
      <c r="D451" s="53"/>
      <c r="E451" s="53"/>
      <c r="F451" s="41">
        <v>0</v>
      </c>
      <c r="G451" s="1"/>
      <c r="H451" s="104">
        <f t="shared" si="36"/>
        <v>3000000</v>
      </c>
      <c r="I451" s="1"/>
      <c r="J451" s="41">
        <v>0</v>
      </c>
      <c r="K451" s="1"/>
      <c r="L451" s="96">
        <f t="shared" si="33"/>
        <v>9508</v>
      </c>
      <c r="M451" s="53"/>
      <c r="N451" s="97"/>
      <c r="O451" s="1"/>
      <c r="P451" s="98">
        <f t="shared" si="30"/>
        <v>9508</v>
      </c>
      <c r="Q451" s="40"/>
      <c r="S451" s="38"/>
      <c r="T451" s="96">
        <f>SUM($P$155:P451)</f>
        <v>910320</v>
      </c>
      <c r="U451" s="96">
        <f t="shared" si="31"/>
        <v>130000</v>
      </c>
      <c r="V451" s="96">
        <f t="shared" si="34"/>
        <v>0</v>
      </c>
      <c r="W451" s="96"/>
      <c r="X451" s="96">
        <f ca="1">IF(V451=0,0,IF(C451&lt;'Interment Right Prices'!$L$25,0,OFFSET(P451,-'Interment Right Prices'!$L$25,0)))</f>
        <v>0</v>
      </c>
      <c r="Y451" s="96">
        <f>IF(V451=0,0,U451-SUM($X$155:X451))</f>
        <v>0</v>
      </c>
      <c r="Z451" s="99">
        <f ca="1">IF(V451=0,OFFSET(Z451,-'Interment Right Prices'!$L$25,0),IF(V451&gt;X451,V451,X451))</f>
        <v>1667</v>
      </c>
      <c r="AA451" s="99">
        <f t="shared" ca="1" si="32"/>
        <v>1744887.6923076923</v>
      </c>
      <c r="AB451" s="93"/>
      <c r="AC451" s="78"/>
    </row>
    <row r="452" spans="2:29" x14ac:dyDescent="0.25">
      <c r="B452" s="38"/>
      <c r="C452" s="53">
        <f t="shared" si="35"/>
        <v>298</v>
      </c>
      <c r="D452" s="53"/>
      <c r="E452" s="53"/>
      <c r="F452" s="41">
        <v>0</v>
      </c>
      <c r="G452" s="1"/>
      <c r="H452" s="104">
        <f t="shared" si="36"/>
        <v>3000000</v>
      </c>
      <c r="I452" s="1"/>
      <c r="J452" s="41">
        <v>0</v>
      </c>
      <c r="K452" s="1"/>
      <c r="L452" s="96">
        <f t="shared" si="33"/>
        <v>9603</v>
      </c>
      <c r="M452" s="53"/>
      <c r="N452" s="97"/>
      <c r="O452" s="1"/>
      <c r="P452" s="98">
        <f t="shared" si="30"/>
        <v>9603</v>
      </c>
      <c r="Q452" s="40"/>
      <c r="S452" s="38"/>
      <c r="T452" s="96">
        <f>SUM($P$155:P452)</f>
        <v>919923</v>
      </c>
      <c r="U452" s="96">
        <f t="shared" si="31"/>
        <v>130000</v>
      </c>
      <c r="V452" s="96">
        <f t="shared" si="34"/>
        <v>0</v>
      </c>
      <c r="W452" s="96"/>
      <c r="X452" s="96">
        <f ca="1">IF(V452=0,0,IF(C452&lt;'Interment Right Prices'!$L$25,0,OFFSET(P452,-'Interment Right Prices'!$L$25,0)))</f>
        <v>0</v>
      </c>
      <c r="Y452" s="96">
        <f>IF(V452=0,0,U452-SUM($X$155:X452))</f>
        <v>0</v>
      </c>
      <c r="Z452" s="99">
        <f ca="1">IF(V452=0,OFFSET(Z452,-'Interment Right Prices'!$L$25,0),IF(V452&gt;X452,V452,X452))</f>
        <v>1683</v>
      </c>
      <c r="AA452" s="99">
        <f t="shared" ca="1" si="32"/>
        <v>1744887.6923076923</v>
      </c>
      <c r="AB452" s="93"/>
      <c r="AC452" s="78"/>
    </row>
    <row r="453" spans="2:29" x14ac:dyDescent="0.25">
      <c r="B453" s="38"/>
      <c r="C453" s="53">
        <f t="shared" si="35"/>
        <v>299</v>
      </c>
      <c r="D453" s="53"/>
      <c r="E453" s="53"/>
      <c r="F453" s="41">
        <v>0</v>
      </c>
      <c r="G453" s="1"/>
      <c r="H453" s="104">
        <f t="shared" si="36"/>
        <v>3000000</v>
      </c>
      <c r="I453" s="1"/>
      <c r="J453" s="41">
        <v>0</v>
      </c>
      <c r="K453" s="1"/>
      <c r="L453" s="96">
        <f t="shared" si="33"/>
        <v>9699</v>
      </c>
      <c r="M453" s="53"/>
      <c r="N453" s="97"/>
      <c r="O453" s="1"/>
      <c r="P453" s="98">
        <f t="shared" si="30"/>
        <v>9699</v>
      </c>
      <c r="Q453" s="40"/>
      <c r="S453" s="38"/>
      <c r="T453" s="96">
        <f>SUM($P$155:P453)</f>
        <v>929622</v>
      </c>
      <c r="U453" s="96">
        <f t="shared" si="31"/>
        <v>130000</v>
      </c>
      <c r="V453" s="96">
        <f t="shared" si="34"/>
        <v>0</v>
      </c>
      <c r="W453" s="96"/>
      <c r="X453" s="96">
        <f ca="1">IF(V453=0,0,IF(C453&lt;'Interment Right Prices'!$L$25,0,OFFSET(P453,-'Interment Right Prices'!$L$25,0)))</f>
        <v>0</v>
      </c>
      <c r="Y453" s="96">
        <f>IF(V453=0,0,U453-SUM($X$155:X453))</f>
        <v>0</v>
      </c>
      <c r="Z453" s="99">
        <f ca="1">IF(V453=0,OFFSET(Z453,-'Interment Right Prices'!$L$25,0),IF(V453&gt;X453,V453,X453))</f>
        <v>1700</v>
      </c>
      <c r="AA453" s="99">
        <f t="shared" ca="1" si="32"/>
        <v>1744887.6923076923</v>
      </c>
      <c r="AB453" s="93"/>
      <c r="AC453" s="78"/>
    </row>
    <row r="454" spans="2:29" x14ac:dyDescent="0.25">
      <c r="B454" s="38"/>
      <c r="C454" s="53">
        <f t="shared" si="35"/>
        <v>300</v>
      </c>
      <c r="D454" s="53"/>
      <c r="E454" s="53"/>
      <c r="F454" s="41">
        <v>0</v>
      </c>
      <c r="G454" s="1"/>
      <c r="H454" s="104">
        <f t="shared" si="36"/>
        <v>3000000</v>
      </c>
      <c r="I454" s="1"/>
      <c r="J454" s="41">
        <v>0</v>
      </c>
      <c r="K454" s="1"/>
      <c r="L454" s="96">
        <f t="shared" si="33"/>
        <v>9796</v>
      </c>
      <c r="M454" s="53"/>
      <c r="N454" s="97"/>
      <c r="O454" s="1"/>
      <c r="P454" s="98">
        <f t="shared" si="30"/>
        <v>9796</v>
      </c>
      <c r="Q454" s="40"/>
      <c r="S454" s="38"/>
      <c r="T454" s="96">
        <f>SUM($P$155:P454)</f>
        <v>939418</v>
      </c>
      <c r="U454" s="96">
        <f t="shared" si="31"/>
        <v>130000</v>
      </c>
      <c r="V454" s="96">
        <f t="shared" si="34"/>
        <v>0</v>
      </c>
      <c r="W454" s="96"/>
      <c r="X454" s="96">
        <f ca="1">IF(V454=0,0,IF(C454&lt;'Interment Right Prices'!$L$25,0,OFFSET(P454,-'Interment Right Prices'!$L$25,0)))</f>
        <v>0</v>
      </c>
      <c r="Y454" s="96">
        <f>IF(V454=0,0,U454-SUM($X$155:X454))</f>
        <v>0</v>
      </c>
      <c r="Z454" s="99">
        <f ca="1">IF(V454=0,OFFSET(Z454,-'Interment Right Prices'!$L$25,0),IF(V454&gt;X454,V454,X454))</f>
        <v>1717</v>
      </c>
      <c r="AA454" s="99">
        <f t="shared" ca="1" si="32"/>
        <v>1744887.6923076923</v>
      </c>
      <c r="AB454" s="93"/>
      <c r="AC454" s="78"/>
    </row>
    <row r="455" spans="2:29" x14ac:dyDescent="0.25">
      <c r="B455" s="38"/>
      <c r="C455" s="53">
        <f t="shared" si="35"/>
        <v>301</v>
      </c>
      <c r="D455" s="53"/>
      <c r="E455" s="53"/>
      <c r="F455" s="41">
        <v>0</v>
      </c>
      <c r="G455" s="1"/>
      <c r="H455" s="104">
        <f t="shared" si="36"/>
        <v>3000000</v>
      </c>
      <c r="I455" s="1"/>
      <c r="J455" s="41">
        <v>0</v>
      </c>
      <c r="K455" s="1"/>
      <c r="L455" s="96">
        <f t="shared" si="33"/>
        <v>9894</v>
      </c>
      <c r="M455" s="53"/>
      <c r="N455" s="97"/>
      <c r="O455" s="1"/>
      <c r="P455" s="98">
        <f t="shared" si="30"/>
        <v>9894</v>
      </c>
      <c r="Q455" s="40"/>
      <c r="S455" s="38"/>
      <c r="T455" s="96">
        <f>SUM($P$155:P455)</f>
        <v>949312</v>
      </c>
      <c r="U455" s="96">
        <f t="shared" si="31"/>
        <v>130000</v>
      </c>
      <c r="V455" s="96">
        <f t="shared" si="34"/>
        <v>0</v>
      </c>
      <c r="W455" s="96"/>
      <c r="X455" s="96">
        <f ca="1">IF(V455=0,0,IF(C455&lt;'Interment Right Prices'!$L$25,0,OFFSET(P455,-'Interment Right Prices'!$L$25,0)))</f>
        <v>0</v>
      </c>
      <c r="Y455" s="96">
        <f>IF(V455=0,0,U455-SUM($X$155:X455))</f>
        <v>0</v>
      </c>
      <c r="Z455" s="99">
        <f ca="1">IF(V455=0,OFFSET(Z455,-'Interment Right Prices'!$L$25,0),IF(V455&gt;X455,V455,X455))</f>
        <v>1734</v>
      </c>
      <c r="AA455" s="99">
        <f t="shared" ca="1" si="32"/>
        <v>1744887.6923076923</v>
      </c>
      <c r="AB455" s="93"/>
      <c r="AC455" s="78"/>
    </row>
    <row r="456" spans="2:29" x14ac:dyDescent="0.25">
      <c r="B456" s="38"/>
      <c r="C456" s="53">
        <f t="shared" si="35"/>
        <v>302</v>
      </c>
      <c r="D456" s="53"/>
      <c r="E456" s="53"/>
      <c r="F456" s="41">
        <v>0</v>
      </c>
      <c r="G456" s="1"/>
      <c r="H456" s="104">
        <f t="shared" si="36"/>
        <v>3000000</v>
      </c>
      <c r="I456" s="1"/>
      <c r="J456" s="41">
        <v>0</v>
      </c>
      <c r="K456" s="1"/>
      <c r="L456" s="96">
        <f t="shared" si="33"/>
        <v>9993</v>
      </c>
      <c r="M456" s="53"/>
      <c r="N456" s="97"/>
      <c r="O456" s="1"/>
      <c r="P456" s="98">
        <f t="shared" si="30"/>
        <v>9993</v>
      </c>
      <c r="Q456" s="40"/>
      <c r="S456" s="38"/>
      <c r="T456" s="96">
        <f>SUM($P$155:P456)</f>
        <v>959305</v>
      </c>
      <c r="U456" s="96">
        <f t="shared" si="31"/>
        <v>130000</v>
      </c>
      <c r="V456" s="96">
        <f t="shared" si="34"/>
        <v>0</v>
      </c>
      <c r="W456" s="96"/>
      <c r="X456" s="96">
        <f ca="1">IF(V456=0,0,IF(C456&lt;'Interment Right Prices'!$L$25,0,OFFSET(P456,-'Interment Right Prices'!$L$25,0)))</f>
        <v>0</v>
      </c>
      <c r="Y456" s="96">
        <f>IF(V456=0,0,U456-SUM($X$155:X456))</f>
        <v>0</v>
      </c>
      <c r="Z456" s="99">
        <f ca="1">IF(V456=0,OFFSET(Z456,-'Interment Right Prices'!$L$25,0),IF(V456&gt;X456,V456,X456))</f>
        <v>1752</v>
      </c>
      <c r="AA456" s="99">
        <f t="shared" ca="1" si="32"/>
        <v>1744887.6923076923</v>
      </c>
      <c r="AB456" s="93"/>
      <c r="AC456" s="78"/>
    </row>
    <row r="457" spans="2:29" x14ac:dyDescent="0.25">
      <c r="B457" s="38"/>
      <c r="C457" s="53">
        <f t="shared" si="35"/>
        <v>303</v>
      </c>
      <c r="D457" s="53"/>
      <c r="E457" s="53"/>
      <c r="F457" s="41">
        <v>0</v>
      </c>
      <c r="G457" s="1"/>
      <c r="H457" s="104">
        <f t="shared" si="36"/>
        <v>3000000</v>
      </c>
      <c r="I457" s="1"/>
      <c r="J457" s="41">
        <v>0</v>
      </c>
      <c r="K457" s="1"/>
      <c r="L457" s="96">
        <f t="shared" si="33"/>
        <v>10093</v>
      </c>
      <c r="M457" s="53"/>
      <c r="N457" s="97"/>
      <c r="O457" s="1"/>
      <c r="P457" s="98">
        <f t="shared" si="30"/>
        <v>10093</v>
      </c>
      <c r="Q457" s="40"/>
      <c r="S457" s="38"/>
      <c r="T457" s="96">
        <f>SUM($P$155:P457)</f>
        <v>969398</v>
      </c>
      <c r="U457" s="96">
        <f t="shared" si="31"/>
        <v>130000</v>
      </c>
      <c r="V457" s="96">
        <f t="shared" si="34"/>
        <v>0</v>
      </c>
      <c r="W457" s="96"/>
      <c r="X457" s="96">
        <f ca="1">IF(V457=0,0,IF(C457&lt;'Interment Right Prices'!$L$25,0,OFFSET(P457,-'Interment Right Prices'!$L$25,0)))</f>
        <v>0</v>
      </c>
      <c r="Y457" s="96">
        <f>IF(V457=0,0,U457-SUM($X$155:X457))</f>
        <v>0</v>
      </c>
      <c r="Z457" s="99">
        <f ca="1">IF(V457=0,OFFSET(Z457,-'Interment Right Prices'!$L$25,0),IF(V457&gt;X457,V457,X457))</f>
        <v>1769</v>
      </c>
      <c r="AA457" s="99">
        <f t="shared" ca="1" si="32"/>
        <v>1744887.6923076923</v>
      </c>
      <c r="AB457" s="93"/>
      <c r="AC457" s="78"/>
    </row>
    <row r="458" spans="2:29" x14ac:dyDescent="0.25">
      <c r="B458" s="38"/>
      <c r="C458" s="53">
        <f t="shared" si="35"/>
        <v>304</v>
      </c>
      <c r="D458" s="53"/>
      <c r="E458" s="53"/>
      <c r="F458" s="41">
        <v>0</v>
      </c>
      <c r="G458" s="1"/>
      <c r="H458" s="104">
        <f t="shared" si="36"/>
        <v>3000000</v>
      </c>
      <c r="I458" s="1"/>
      <c r="J458" s="41">
        <v>0</v>
      </c>
      <c r="K458" s="1"/>
      <c r="L458" s="96">
        <f t="shared" si="33"/>
        <v>10194</v>
      </c>
      <c r="M458" s="53"/>
      <c r="N458" s="97"/>
      <c r="O458" s="1"/>
      <c r="P458" s="98">
        <f t="shared" si="30"/>
        <v>10194</v>
      </c>
      <c r="Q458" s="40"/>
      <c r="S458" s="38"/>
      <c r="T458" s="96">
        <f>SUM($P$155:P458)</f>
        <v>979592</v>
      </c>
      <c r="U458" s="96">
        <f t="shared" si="31"/>
        <v>130000</v>
      </c>
      <c r="V458" s="96">
        <f t="shared" si="34"/>
        <v>0</v>
      </c>
      <c r="W458" s="96"/>
      <c r="X458" s="96">
        <f ca="1">IF(V458=0,0,IF(C458&lt;'Interment Right Prices'!$L$25,0,OFFSET(P458,-'Interment Right Prices'!$L$25,0)))</f>
        <v>0</v>
      </c>
      <c r="Y458" s="96">
        <f>IF(V458=0,0,U458-SUM($X$155:X458))</f>
        <v>0</v>
      </c>
      <c r="Z458" s="99">
        <f ca="1">IF(V458=0,OFFSET(Z458,-'Interment Right Prices'!$L$25,0),IF(V458&gt;X458,V458,X458))</f>
        <v>1393</v>
      </c>
      <c r="AA458" s="99">
        <f t="shared" ca="1" si="32"/>
        <v>1744887.6923076923</v>
      </c>
      <c r="AB458" s="93"/>
      <c r="AC458" s="78"/>
    </row>
    <row r="459" spans="2:29" x14ac:dyDescent="0.25">
      <c r="B459" s="38"/>
      <c r="C459" s="53">
        <f t="shared" si="35"/>
        <v>305</v>
      </c>
      <c r="D459" s="53"/>
      <c r="E459" s="53"/>
      <c r="F459" s="41">
        <v>0</v>
      </c>
      <c r="G459" s="1"/>
      <c r="H459" s="104">
        <f t="shared" si="36"/>
        <v>3000000</v>
      </c>
      <c r="I459" s="1"/>
      <c r="J459" s="41">
        <v>0</v>
      </c>
      <c r="K459" s="1"/>
      <c r="L459" s="96">
        <f t="shared" si="33"/>
        <v>10296</v>
      </c>
      <c r="M459" s="53"/>
      <c r="N459" s="97"/>
      <c r="O459" s="1"/>
      <c r="P459" s="98">
        <f t="shared" si="30"/>
        <v>10296</v>
      </c>
      <c r="Q459" s="40"/>
      <c r="S459" s="38"/>
      <c r="T459" s="96">
        <f>SUM($P$155:P459)</f>
        <v>989888</v>
      </c>
      <c r="U459" s="96">
        <f t="shared" si="31"/>
        <v>130000</v>
      </c>
      <c r="V459" s="96">
        <f t="shared" si="34"/>
        <v>0</v>
      </c>
      <c r="W459" s="96"/>
      <c r="X459" s="96">
        <f ca="1">IF(V459=0,0,IF(C459&lt;'Interment Right Prices'!$L$25,0,OFFSET(P459,-'Interment Right Prices'!$L$25,0)))</f>
        <v>0</v>
      </c>
      <c r="Y459" s="96">
        <f>IF(V459=0,0,U459-SUM($X$155:X459))</f>
        <v>0</v>
      </c>
      <c r="Z459" s="99">
        <f ca="1">IF(V459=0,OFFSET(Z459,-'Interment Right Prices'!$L$25,0),IF(V459&gt;X459,V459,X459))</f>
        <v>1407</v>
      </c>
      <c r="AA459" s="99">
        <f t="shared" ca="1" si="32"/>
        <v>1744887.6923076923</v>
      </c>
      <c r="AB459" s="93"/>
      <c r="AC459" s="78"/>
    </row>
    <row r="460" spans="2:29" x14ac:dyDescent="0.25">
      <c r="B460" s="38"/>
      <c r="C460" s="53">
        <f t="shared" si="35"/>
        <v>306</v>
      </c>
      <c r="D460" s="53"/>
      <c r="E460" s="53"/>
      <c r="F460" s="41">
        <v>0</v>
      </c>
      <c r="G460" s="1"/>
      <c r="H460" s="104">
        <f t="shared" si="36"/>
        <v>3000000</v>
      </c>
      <c r="I460" s="1"/>
      <c r="J460" s="41">
        <v>0</v>
      </c>
      <c r="K460" s="1"/>
      <c r="L460" s="96">
        <f t="shared" si="33"/>
        <v>10399</v>
      </c>
      <c r="M460" s="53"/>
      <c r="N460" s="97"/>
      <c r="O460" s="1"/>
      <c r="P460" s="98">
        <f t="shared" si="30"/>
        <v>10399</v>
      </c>
      <c r="Q460" s="40"/>
      <c r="S460" s="38"/>
      <c r="T460" s="96">
        <f>SUM($P$155:P460)</f>
        <v>1000287</v>
      </c>
      <c r="U460" s="96">
        <f t="shared" si="31"/>
        <v>130000</v>
      </c>
      <c r="V460" s="96">
        <f t="shared" si="34"/>
        <v>0</v>
      </c>
      <c r="W460" s="96"/>
      <c r="X460" s="96">
        <f ca="1">IF(V460=0,0,IF(C460&lt;'Interment Right Prices'!$L$25,0,OFFSET(P460,-'Interment Right Prices'!$L$25,0)))</f>
        <v>0</v>
      </c>
      <c r="Y460" s="96">
        <f>IF(V460=0,0,U460-SUM($X$155:X460))</f>
        <v>0</v>
      </c>
      <c r="Z460" s="99">
        <f ca="1">IF(V460=0,OFFSET(Z460,-'Interment Right Prices'!$L$25,0),IF(V460&gt;X460,V460,X460))</f>
        <v>1421</v>
      </c>
      <c r="AA460" s="99">
        <f t="shared" ca="1" si="32"/>
        <v>1744887.6923076923</v>
      </c>
      <c r="AB460" s="93"/>
      <c r="AC460" s="78"/>
    </row>
    <row r="461" spans="2:29" x14ac:dyDescent="0.25">
      <c r="B461" s="38"/>
      <c r="C461" s="53">
        <f t="shared" si="35"/>
        <v>307</v>
      </c>
      <c r="D461" s="53"/>
      <c r="E461" s="53"/>
      <c r="F461" s="41">
        <v>0</v>
      </c>
      <c r="G461" s="1"/>
      <c r="H461" s="104">
        <f t="shared" si="36"/>
        <v>3000000</v>
      </c>
      <c r="I461" s="1"/>
      <c r="J461" s="41">
        <v>0</v>
      </c>
      <c r="K461" s="1"/>
      <c r="L461" s="96">
        <f t="shared" si="33"/>
        <v>10503</v>
      </c>
      <c r="M461" s="53"/>
      <c r="N461" s="97"/>
      <c r="O461" s="1"/>
      <c r="P461" s="98">
        <f t="shared" si="30"/>
        <v>10503</v>
      </c>
      <c r="Q461" s="40"/>
      <c r="S461" s="38"/>
      <c r="T461" s="96">
        <f>SUM($P$155:P461)</f>
        <v>1010790</v>
      </c>
      <c r="U461" s="96">
        <f t="shared" si="31"/>
        <v>130000</v>
      </c>
      <c r="V461" s="96">
        <f t="shared" si="34"/>
        <v>0</v>
      </c>
      <c r="W461" s="96"/>
      <c r="X461" s="96">
        <f ca="1">IF(V461=0,0,IF(C461&lt;'Interment Right Prices'!$L$25,0,OFFSET(P461,-'Interment Right Prices'!$L$25,0)))</f>
        <v>0</v>
      </c>
      <c r="Y461" s="96">
        <f>IF(V461=0,0,U461-SUM($X$155:X461))</f>
        <v>0</v>
      </c>
      <c r="Z461" s="99">
        <f ca="1">IF(V461=0,OFFSET(Z461,-'Interment Right Prices'!$L$25,0),IF(V461&gt;X461,V461,X461))</f>
        <v>1436</v>
      </c>
      <c r="AA461" s="99">
        <f t="shared" ca="1" si="32"/>
        <v>1744887.6923076923</v>
      </c>
      <c r="AB461" s="93"/>
      <c r="AC461" s="78"/>
    </row>
    <row r="462" spans="2:29" x14ac:dyDescent="0.25">
      <c r="B462" s="38"/>
      <c r="C462" s="53">
        <f t="shared" si="35"/>
        <v>308</v>
      </c>
      <c r="D462" s="53"/>
      <c r="E462" s="53"/>
      <c r="F462" s="41">
        <v>0</v>
      </c>
      <c r="G462" s="1"/>
      <c r="H462" s="104">
        <f t="shared" si="36"/>
        <v>3000000</v>
      </c>
      <c r="I462" s="1"/>
      <c r="J462" s="41">
        <v>0</v>
      </c>
      <c r="K462" s="1"/>
      <c r="L462" s="96">
        <f t="shared" si="33"/>
        <v>10608</v>
      </c>
      <c r="M462" s="53"/>
      <c r="N462" s="97"/>
      <c r="O462" s="1"/>
      <c r="P462" s="98">
        <f t="shared" si="30"/>
        <v>10608</v>
      </c>
      <c r="Q462" s="40"/>
      <c r="S462" s="38"/>
      <c r="T462" s="96">
        <f>SUM($P$155:P462)</f>
        <v>1021398</v>
      </c>
      <c r="U462" s="96">
        <f t="shared" si="31"/>
        <v>130000</v>
      </c>
      <c r="V462" s="96">
        <f t="shared" si="34"/>
        <v>0</v>
      </c>
      <c r="W462" s="96"/>
      <c r="X462" s="96">
        <f ca="1">IF(V462=0,0,IF(C462&lt;'Interment Right Prices'!$L$25,0,OFFSET(P462,-'Interment Right Prices'!$L$25,0)))</f>
        <v>0</v>
      </c>
      <c r="Y462" s="96">
        <f>IF(V462=0,0,U462-SUM($X$155:X462))</f>
        <v>0</v>
      </c>
      <c r="Z462" s="99">
        <f ca="1">IF(V462=0,OFFSET(Z462,-'Interment Right Prices'!$L$25,0),IF(V462&gt;X462,V462,X462))</f>
        <v>1450</v>
      </c>
      <c r="AA462" s="99">
        <f t="shared" ca="1" si="32"/>
        <v>1744887.6923076923</v>
      </c>
      <c r="AB462" s="93"/>
      <c r="AC462" s="78"/>
    </row>
    <row r="463" spans="2:29" x14ac:dyDescent="0.25">
      <c r="B463" s="38"/>
      <c r="C463" s="53">
        <f t="shared" si="35"/>
        <v>309</v>
      </c>
      <c r="D463" s="53"/>
      <c r="E463" s="53"/>
      <c r="F463" s="41">
        <v>0</v>
      </c>
      <c r="G463" s="1"/>
      <c r="H463" s="104">
        <f t="shared" si="36"/>
        <v>3000000</v>
      </c>
      <c r="I463" s="1"/>
      <c r="J463" s="41">
        <v>0</v>
      </c>
      <c r="K463" s="1"/>
      <c r="L463" s="96">
        <f t="shared" si="33"/>
        <v>10714</v>
      </c>
      <c r="M463" s="53"/>
      <c r="N463" s="97"/>
      <c r="O463" s="1"/>
      <c r="P463" s="98">
        <f t="shared" si="30"/>
        <v>10714</v>
      </c>
      <c r="Q463" s="40"/>
      <c r="S463" s="38"/>
      <c r="T463" s="96">
        <f>SUM($P$155:P463)</f>
        <v>1032112</v>
      </c>
      <c r="U463" s="96">
        <f t="shared" si="31"/>
        <v>130000</v>
      </c>
      <c r="V463" s="96">
        <f t="shared" si="34"/>
        <v>0</v>
      </c>
      <c r="W463" s="96"/>
      <c r="X463" s="96">
        <f ca="1">IF(V463=0,0,IF(C463&lt;'Interment Right Prices'!$L$25,0,OFFSET(P463,-'Interment Right Prices'!$L$25,0)))</f>
        <v>0</v>
      </c>
      <c r="Y463" s="96">
        <f>IF(V463=0,0,U463-SUM($X$155:X463))</f>
        <v>0</v>
      </c>
      <c r="Z463" s="99">
        <f ca="1">IF(V463=0,OFFSET(Z463,-'Interment Right Prices'!$L$25,0),IF(V463&gt;X463,V463,X463))</f>
        <v>1464</v>
      </c>
      <c r="AA463" s="99">
        <f t="shared" ca="1" si="32"/>
        <v>1744887.6923076923</v>
      </c>
      <c r="AB463" s="93"/>
      <c r="AC463" s="78"/>
    </row>
    <row r="464" spans="2:29" x14ac:dyDescent="0.25">
      <c r="B464" s="38"/>
      <c r="C464" s="53">
        <f t="shared" si="35"/>
        <v>310</v>
      </c>
      <c r="D464" s="53"/>
      <c r="E464" s="53"/>
      <c r="F464" s="41">
        <v>0</v>
      </c>
      <c r="G464" s="1"/>
      <c r="H464" s="104">
        <f t="shared" si="36"/>
        <v>3000000</v>
      </c>
      <c r="I464" s="1"/>
      <c r="J464" s="41">
        <v>0</v>
      </c>
      <c r="K464" s="1"/>
      <c r="L464" s="96">
        <f t="shared" si="33"/>
        <v>10821</v>
      </c>
      <c r="M464" s="53"/>
      <c r="N464" s="97"/>
      <c r="O464" s="1"/>
      <c r="P464" s="98">
        <f t="shared" si="30"/>
        <v>10821</v>
      </c>
      <c r="Q464" s="40"/>
      <c r="S464" s="38"/>
      <c r="T464" s="96">
        <f>SUM($P$155:P464)</f>
        <v>1042933</v>
      </c>
      <c r="U464" s="96">
        <f t="shared" si="31"/>
        <v>130000</v>
      </c>
      <c r="V464" s="96">
        <f t="shared" si="34"/>
        <v>0</v>
      </c>
      <c r="W464" s="96"/>
      <c r="X464" s="96">
        <f ca="1">IF(V464=0,0,IF(C464&lt;'Interment Right Prices'!$L$25,0,OFFSET(P464,-'Interment Right Prices'!$L$25,0)))</f>
        <v>0</v>
      </c>
      <c r="Y464" s="96">
        <f>IF(V464=0,0,U464-SUM($X$155:X464))</f>
        <v>0</v>
      </c>
      <c r="Z464" s="99">
        <f ca="1">IF(V464=0,OFFSET(Z464,-'Interment Right Prices'!$L$25,0),IF(V464&gt;X464,V464,X464))</f>
        <v>1479</v>
      </c>
      <c r="AA464" s="99">
        <f t="shared" ca="1" si="32"/>
        <v>1744887.6923076923</v>
      </c>
      <c r="AB464" s="93"/>
      <c r="AC464" s="78"/>
    </row>
    <row r="465" spans="2:29" x14ac:dyDescent="0.25">
      <c r="B465" s="38"/>
      <c r="C465" s="53">
        <f t="shared" si="35"/>
        <v>311</v>
      </c>
      <c r="D465" s="53"/>
      <c r="E465" s="53"/>
      <c r="F465" s="41">
        <v>0</v>
      </c>
      <c r="G465" s="1"/>
      <c r="H465" s="104">
        <f t="shared" si="36"/>
        <v>3000000</v>
      </c>
      <c r="I465" s="1"/>
      <c r="J465" s="41">
        <v>0</v>
      </c>
      <c r="K465" s="1"/>
      <c r="L465" s="96">
        <f t="shared" si="33"/>
        <v>10929</v>
      </c>
      <c r="M465" s="53"/>
      <c r="N465" s="97"/>
      <c r="O465" s="1"/>
      <c r="P465" s="98">
        <f t="shared" si="30"/>
        <v>10929</v>
      </c>
      <c r="Q465" s="40"/>
      <c r="S465" s="38"/>
      <c r="T465" s="96">
        <f>SUM($P$155:P465)</f>
        <v>1053862</v>
      </c>
      <c r="U465" s="96">
        <f t="shared" si="31"/>
        <v>130000</v>
      </c>
      <c r="V465" s="96">
        <f t="shared" si="34"/>
        <v>0</v>
      </c>
      <c r="W465" s="96"/>
      <c r="X465" s="96">
        <f ca="1">IF(V465=0,0,IF(C465&lt;'Interment Right Prices'!$L$25,0,OFFSET(P465,-'Interment Right Prices'!$L$25,0)))</f>
        <v>0</v>
      </c>
      <c r="Y465" s="96">
        <f>IF(V465=0,0,U465-SUM($X$155:X465))</f>
        <v>0</v>
      </c>
      <c r="Z465" s="99">
        <f ca="1">IF(V465=0,OFFSET(Z465,-'Interment Right Prices'!$L$25,0),IF(V465&gt;X465,V465,X465))</f>
        <v>1494</v>
      </c>
      <c r="AA465" s="99">
        <f t="shared" ca="1" si="32"/>
        <v>1744887.6923076923</v>
      </c>
      <c r="AB465" s="93"/>
      <c r="AC465" s="78"/>
    </row>
    <row r="466" spans="2:29" x14ac:dyDescent="0.25">
      <c r="B466" s="38"/>
      <c r="C466" s="53">
        <f t="shared" si="35"/>
        <v>312</v>
      </c>
      <c r="D466" s="53"/>
      <c r="E466" s="53"/>
      <c r="F466" s="41">
        <v>0</v>
      </c>
      <c r="G466" s="1"/>
      <c r="H466" s="104">
        <f t="shared" si="36"/>
        <v>3000000</v>
      </c>
      <c r="I466" s="1"/>
      <c r="J466" s="41">
        <v>0</v>
      </c>
      <c r="K466" s="1"/>
      <c r="L466" s="96">
        <f t="shared" si="33"/>
        <v>11039</v>
      </c>
      <c r="M466" s="53"/>
      <c r="N466" s="97"/>
      <c r="O466" s="1"/>
      <c r="P466" s="98">
        <f t="shared" si="30"/>
        <v>11039</v>
      </c>
      <c r="Q466" s="40"/>
      <c r="S466" s="38"/>
      <c r="T466" s="96">
        <f>SUM($P$155:P466)</f>
        <v>1064901</v>
      </c>
      <c r="U466" s="96">
        <f t="shared" si="31"/>
        <v>130000</v>
      </c>
      <c r="V466" s="96">
        <f t="shared" si="34"/>
        <v>0</v>
      </c>
      <c r="W466" s="96"/>
      <c r="X466" s="96">
        <f ca="1">IF(V466=0,0,IF(C466&lt;'Interment Right Prices'!$L$25,0,OFFSET(P466,-'Interment Right Prices'!$L$25,0)))</f>
        <v>0</v>
      </c>
      <c r="Y466" s="96">
        <f>IF(V466=0,0,U466-SUM($X$155:X466))</f>
        <v>0</v>
      </c>
      <c r="Z466" s="99">
        <f ca="1">IF(V466=0,OFFSET(Z466,-'Interment Right Prices'!$L$25,0),IF(V466&gt;X466,V466,X466))</f>
        <v>1509</v>
      </c>
      <c r="AA466" s="99">
        <f t="shared" ca="1" si="32"/>
        <v>1744887.6923076923</v>
      </c>
      <c r="AB466" s="93"/>
      <c r="AC466" s="78"/>
    </row>
    <row r="467" spans="2:29" x14ac:dyDescent="0.25">
      <c r="B467" s="38"/>
      <c r="C467" s="53">
        <f t="shared" si="35"/>
        <v>313</v>
      </c>
      <c r="D467" s="53"/>
      <c r="E467" s="53"/>
      <c r="F467" s="41">
        <v>0</v>
      </c>
      <c r="G467" s="1"/>
      <c r="H467" s="104">
        <f t="shared" si="36"/>
        <v>3000000</v>
      </c>
      <c r="I467" s="1"/>
      <c r="J467" s="41">
        <v>0</v>
      </c>
      <c r="K467" s="1"/>
      <c r="L467" s="96">
        <f t="shared" si="33"/>
        <v>11149</v>
      </c>
      <c r="M467" s="53"/>
      <c r="N467" s="97"/>
      <c r="O467" s="1"/>
      <c r="P467" s="98">
        <f t="shared" si="30"/>
        <v>11149</v>
      </c>
      <c r="Q467" s="40"/>
      <c r="S467" s="38"/>
      <c r="T467" s="96">
        <f>SUM($P$155:P467)</f>
        <v>1076050</v>
      </c>
      <c r="U467" s="96">
        <f t="shared" si="31"/>
        <v>130000</v>
      </c>
      <c r="V467" s="96">
        <f t="shared" si="34"/>
        <v>0</v>
      </c>
      <c r="W467" s="96"/>
      <c r="X467" s="96">
        <f ca="1">IF(V467=0,0,IF(C467&lt;'Interment Right Prices'!$L$25,0,OFFSET(P467,-'Interment Right Prices'!$L$25,0)))</f>
        <v>0</v>
      </c>
      <c r="Y467" s="96">
        <f>IF(V467=0,0,U467-SUM($X$155:X467))</f>
        <v>0</v>
      </c>
      <c r="Z467" s="99">
        <f ca="1">IF(V467=0,OFFSET(Z467,-'Interment Right Prices'!$L$25,0),IF(V467&gt;X467,V467,X467))</f>
        <v>1524</v>
      </c>
      <c r="AA467" s="99">
        <f t="shared" ca="1" si="32"/>
        <v>1744887.6923076923</v>
      </c>
      <c r="AB467" s="93"/>
      <c r="AC467" s="78"/>
    </row>
    <row r="468" spans="2:29" x14ac:dyDescent="0.25">
      <c r="B468" s="38"/>
      <c r="C468" s="53">
        <f t="shared" si="35"/>
        <v>314</v>
      </c>
      <c r="D468" s="53"/>
      <c r="E468" s="53"/>
      <c r="F468" s="41">
        <v>0</v>
      </c>
      <c r="G468" s="1"/>
      <c r="H468" s="104">
        <f t="shared" si="36"/>
        <v>3000000</v>
      </c>
      <c r="I468" s="1"/>
      <c r="J468" s="41">
        <v>0</v>
      </c>
      <c r="K468" s="1"/>
      <c r="L468" s="96">
        <f t="shared" si="33"/>
        <v>11261</v>
      </c>
      <c r="M468" s="53"/>
      <c r="N468" s="97"/>
      <c r="O468" s="1"/>
      <c r="P468" s="98">
        <f t="shared" si="30"/>
        <v>11261</v>
      </c>
      <c r="Q468" s="40"/>
      <c r="S468" s="38"/>
      <c r="T468" s="96">
        <f>SUM($P$155:P468)</f>
        <v>1087311</v>
      </c>
      <c r="U468" s="96">
        <f t="shared" si="31"/>
        <v>130000</v>
      </c>
      <c r="V468" s="96">
        <f t="shared" si="34"/>
        <v>0</v>
      </c>
      <c r="W468" s="96"/>
      <c r="X468" s="96">
        <f ca="1">IF(V468=0,0,IF(C468&lt;'Interment Right Prices'!$L$25,0,OFFSET(P468,-'Interment Right Prices'!$L$25,0)))</f>
        <v>0</v>
      </c>
      <c r="Y468" s="96">
        <f>IF(V468=0,0,U468-SUM($X$155:X468))</f>
        <v>0</v>
      </c>
      <c r="Z468" s="99">
        <f ca="1">IF(V468=0,OFFSET(Z468,-'Interment Right Prices'!$L$25,0),IF(V468&gt;X468,V468,X468))</f>
        <v>1539</v>
      </c>
      <c r="AA468" s="99">
        <f t="shared" ca="1" si="32"/>
        <v>1744887.6923076923</v>
      </c>
      <c r="AB468" s="93"/>
      <c r="AC468" s="78"/>
    </row>
    <row r="469" spans="2:29" x14ac:dyDescent="0.25">
      <c r="B469" s="38"/>
      <c r="C469" s="53">
        <f t="shared" si="35"/>
        <v>315</v>
      </c>
      <c r="D469" s="53"/>
      <c r="E469" s="53"/>
      <c r="F469" s="41">
        <v>0</v>
      </c>
      <c r="G469" s="1"/>
      <c r="H469" s="104">
        <f t="shared" si="36"/>
        <v>3000000</v>
      </c>
      <c r="I469" s="1"/>
      <c r="J469" s="41">
        <v>0</v>
      </c>
      <c r="K469" s="1"/>
      <c r="L469" s="96">
        <f t="shared" si="33"/>
        <v>11373</v>
      </c>
      <c r="M469" s="53"/>
      <c r="N469" s="97"/>
      <c r="O469" s="1"/>
      <c r="P469" s="98">
        <f t="shared" si="30"/>
        <v>11373</v>
      </c>
      <c r="Q469" s="40"/>
      <c r="S469" s="38"/>
      <c r="T469" s="96">
        <f>SUM($P$155:P469)</f>
        <v>1098684</v>
      </c>
      <c r="U469" s="96">
        <f t="shared" si="31"/>
        <v>130000</v>
      </c>
      <c r="V469" s="96">
        <f t="shared" si="34"/>
        <v>0</v>
      </c>
      <c r="W469" s="96"/>
      <c r="X469" s="96">
        <f ca="1">IF(V469=0,0,IF(C469&lt;'Interment Right Prices'!$L$25,0,OFFSET(P469,-'Interment Right Prices'!$L$25,0)))</f>
        <v>0</v>
      </c>
      <c r="Y469" s="96">
        <f>IF(V469=0,0,U469-SUM($X$155:X469))</f>
        <v>0</v>
      </c>
      <c r="Z469" s="99">
        <f ca="1">IF(V469=0,OFFSET(Z469,-'Interment Right Prices'!$L$25,0),IF(V469&gt;X469,V469,X469))</f>
        <v>1555</v>
      </c>
      <c r="AA469" s="99">
        <f t="shared" ca="1" si="32"/>
        <v>1744887.6923076923</v>
      </c>
      <c r="AB469" s="93"/>
      <c r="AC469" s="78"/>
    </row>
    <row r="470" spans="2:29" x14ac:dyDescent="0.25">
      <c r="B470" s="38"/>
      <c r="C470" s="53">
        <f t="shared" si="35"/>
        <v>316</v>
      </c>
      <c r="D470" s="53"/>
      <c r="E470" s="53"/>
      <c r="F470" s="41">
        <v>0</v>
      </c>
      <c r="G470" s="1"/>
      <c r="H470" s="104">
        <f t="shared" si="36"/>
        <v>3000000</v>
      </c>
      <c r="I470" s="1"/>
      <c r="J470" s="41">
        <v>0</v>
      </c>
      <c r="K470" s="1"/>
      <c r="L470" s="96">
        <f t="shared" si="33"/>
        <v>11487</v>
      </c>
      <c r="M470" s="53"/>
      <c r="N470" s="97"/>
      <c r="O470" s="1"/>
      <c r="P470" s="98">
        <f t="shared" si="30"/>
        <v>11487</v>
      </c>
      <c r="Q470" s="40"/>
      <c r="S470" s="38"/>
      <c r="T470" s="96">
        <f>SUM($P$155:P470)</f>
        <v>1110171</v>
      </c>
      <c r="U470" s="96">
        <f t="shared" si="31"/>
        <v>130000</v>
      </c>
      <c r="V470" s="96">
        <f t="shared" si="34"/>
        <v>0</v>
      </c>
      <c r="W470" s="96"/>
      <c r="X470" s="96">
        <f ca="1">IF(V470=0,0,IF(C470&lt;'Interment Right Prices'!$L$25,0,OFFSET(P470,-'Interment Right Prices'!$L$25,0)))</f>
        <v>0</v>
      </c>
      <c r="Y470" s="96">
        <f>IF(V470=0,0,U470-SUM($X$155:X470))</f>
        <v>0</v>
      </c>
      <c r="Z470" s="99">
        <f ca="1">IF(V470=0,OFFSET(Z470,-'Interment Right Prices'!$L$25,0),IF(V470&gt;X470,V470,X470))</f>
        <v>1570</v>
      </c>
      <c r="AA470" s="99">
        <f t="shared" ca="1" si="32"/>
        <v>1744887.6923076923</v>
      </c>
      <c r="AB470" s="93"/>
      <c r="AC470" s="78"/>
    </row>
    <row r="471" spans="2:29" x14ac:dyDescent="0.25">
      <c r="B471" s="38"/>
      <c r="C471" s="53">
        <f t="shared" si="35"/>
        <v>317</v>
      </c>
      <c r="D471" s="53"/>
      <c r="E471" s="53"/>
      <c r="F471" s="41">
        <v>0</v>
      </c>
      <c r="G471" s="1"/>
      <c r="H471" s="104">
        <f t="shared" si="36"/>
        <v>3000000</v>
      </c>
      <c r="I471" s="1"/>
      <c r="J471" s="41">
        <v>0</v>
      </c>
      <c r="K471" s="1"/>
      <c r="L471" s="96">
        <f t="shared" si="33"/>
        <v>11602</v>
      </c>
      <c r="M471" s="53"/>
      <c r="N471" s="97"/>
      <c r="O471" s="1"/>
      <c r="P471" s="98">
        <f t="shared" si="30"/>
        <v>11602</v>
      </c>
      <c r="Q471" s="40"/>
      <c r="S471" s="38"/>
      <c r="T471" s="96">
        <f>SUM($P$155:P471)</f>
        <v>1121773</v>
      </c>
      <c r="U471" s="96">
        <f t="shared" si="31"/>
        <v>130000</v>
      </c>
      <c r="V471" s="96">
        <f t="shared" si="34"/>
        <v>0</v>
      </c>
      <c r="W471" s="96"/>
      <c r="X471" s="96">
        <f ca="1">IF(V471=0,0,IF(C471&lt;'Interment Right Prices'!$L$25,0,OFFSET(P471,-'Interment Right Prices'!$L$25,0)))</f>
        <v>0</v>
      </c>
      <c r="Y471" s="96">
        <f>IF(V471=0,0,U471-SUM($X$155:X471))</f>
        <v>0</v>
      </c>
      <c r="Z471" s="99">
        <f ca="1">IF(V471=0,OFFSET(Z471,-'Interment Right Prices'!$L$25,0),IF(V471&gt;X471,V471,X471))</f>
        <v>1586</v>
      </c>
      <c r="AA471" s="99">
        <f t="shared" ca="1" si="32"/>
        <v>1744887.6923076923</v>
      </c>
      <c r="AB471" s="93"/>
      <c r="AC471" s="78"/>
    </row>
    <row r="472" spans="2:29" x14ac:dyDescent="0.25">
      <c r="B472" s="38"/>
      <c r="C472" s="53">
        <f t="shared" si="35"/>
        <v>318</v>
      </c>
      <c r="D472" s="53"/>
      <c r="E472" s="53"/>
      <c r="F472" s="41">
        <v>0</v>
      </c>
      <c r="G472" s="1"/>
      <c r="H472" s="104">
        <f t="shared" si="36"/>
        <v>3000000</v>
      </c>
      <c r="I472" s="1"/>
      <c r="J472" s="41">
        <v>0</v>
      </c>
      <c r="K472" s="1"/>
      <c r="L472" s="96">
        <f t="shared" si="33"/>
        <v>11718</v>
      </c>
      <c r="M472" s="53"/>
      <c r="N472" s="97"/>
      <c r="O472" s="1"/>
      <c r="P472" s="98">
        <f t="shared" si="30"/>
        <v>11718</v>
      </c>
      <c r="Q472" s="40"/>
      <c r="S472" s="38"/>
      <c r="T472" s="96">
        <f>SUM($P$155:P472)</f>
        <v>1133491</v>
      </c>
      <c r="U472" s="96">
        <f t="shared" si="31"/>
        <v>130000</v>
      </c>
      <c r="V472" s="96">
        <f t="shared" si="34"/>
        <v>0</v>
      </c>
      <c r="W472" s="96"/>
      <c r="X472" s="96">
        <f ca="1">IF(V472=0,0,IF(C472&lt;'Interment Right Prices'!$L$25,0,OFFSET(P472,-'Interment Right Prices'!$L$25,0)))</f>
        <v>0</v>
      </c>
      <c r="Y472" s="96">
        <f>IF(V472=0,0,U472-SUM($X$155:X472))</f>
        <v>0</v>
      </c>
      <c r="Z472" s="99">
        <f ca="1">IF(V472=0,OFFSET(Z472,-'Interment Right Prices'!$L$25,0),IF(V472&gt;X472,V472,X472))</f>
        <v>1602</v>
      </c>
      <c r="AA472" s="99">
        <f t="shared" ca="1" si="32"/>
        <v>1744887.6923076923</v>
      </c>
      <c r="AB472" s="93"/>
      <c r="AC472" s="78"/>
    </row>
    <row r="473" spans="2:29" x14ac:dyDescent="0.25">
      <c r="B473" s="38"/>
      <c r="C473" s="53">
        <f t="shared" si="35"/>
        <v>319</v>
      </c>
      <c r="D473" s="53"/>
      <c r="E473" s="53"/>
      <c r="F473" s="41">
        <v>0</v>
      </c>
      <c r="G473" s="1"/>
      <c r="H473" s="104">
        <f t="shared" si="36"/>
        <v>3000000</v>
      </c>
      <c r="I473" s="1"/>
      <c r="J473" s="41">
        <v>0</v>
      </c>
      <c r="K473" s="1"/>
      <c r="L473" s="96">
        <f t="shared" si="33"/>
        <v>11835</v>
      </c>
      <c r="M473" s="53"/>
      <c r="N473" s="97"/>
      <c r="O473" s="1"/>
      <c r="P473" s="98">
        <f t="shared" si="30"/>
        <v>11835</v>
      </c>
      <c r="Q473" s="40"/>
      <c r="S473" s="38"/>
      <c r="T473" s="96">
        <f>SUM($P$155:P473)</f>
        <v>1145326</v>
      </c>
      <c r="U473" s="96">
        <f t="shared" si="31"/>
        <v>130000</v>
      </c>
      <c r="V473" s="96">
        <f t="shared" si="34"/>
        <v>0</v>
      </c>
      <c r="W473" s="96"/>
      <c r="X473" s="96">
        <f ca="1">IF(V473=0,0,IF(C473&lt;'Interment Right Prices'!$L$25,0,OFFSET(P473,-'Interment Right Prices'!$L$25,0)))</f>
        <v>0</v>
      </c>
      <c r="Y473" s="96">
        <f>IF(V473=0,0,U473-SUM($X$155:X473))</f>
        <v>0</v>
      </c>
      <c r="Z473" s="99">
        <f ca="1">IF(V473=0,OFFSET(Z473,-'Interment Right Prices'!$L$25,0),IF(V473&gt;X473,V473,X473))</f>
        <v>1618</v>
      </c>
      <c r="AA473" s="99">
        <f t="shared" ca="1" si="32"/>
        <v>1744887.6923076923</v>
      </c>
      <c r="AB473" s="93"/>
      <c r="AC473" s="78"/>
    </row>
    <row r="474" spans="2:29" x14ac:dyDescent="0.25">
      <c r="B474" s="38"/>
      <c r="C474" s="53">
        <f t="shared" si="35"/>
        <v>320</v>
      </c>
      <c r="D474" s="53"/>
      <c r="E474" s="53"/>
      <c r="F474" s="41">
        <v>0</v>
      </c>
      <c r="G474" s="1"/>
      <c r="H474" s="104">
        <f t="shared" si="36"/>
        <v>3000000</v>
      </c>
      <c r="I474" s="1"/>
      <c r="J474" s="41">
        <v>0</v>
      </c>
      <c r="K474" s="1"/>
      <c r="L474" s="96">
        <f t="shared" si="33"/>
        <v>11953</v>
      </c>
      <c r="M474" s="53"/>
      <c r="N474" s="97"/>
      <c r="O474" s="1"/>
      <c r="P474" s="98">
        <f t="shared" si="30"/>
        <v>11953</v>
      </c>
      <c r="Q474" s="40"/>
      <c r="S474" s="38"/>
      <c r="T474" s="96">
        <f>SUM($P$155:P474)</f>
        <v>1157279</v>
      </c>
      <c r="U474" s="96">
        <f t="shared" si="31"/>
        <v>130000</v>
      </c>
      <c r="V474" s="96">
        <f t="shared" si="34"/>
        <v>0</v>
      </c>
      <c r="W474" s="96"/>
      <c r="X474" s="96">
        <f ca="1">IF(V474=0,0,IF(C474&lt;'Interment Right Prices'!$L$25,0,OFFSET(P474,-'Interment Right Prices'!$L$25,0)))</f>
        <v>0</v>
      </c>
      <c r="Y474" s="96">
        <f>IF(V474=0,0,U474-SUM($X$155:X474))</f>
        <v>0</v>
      </c>
      <c r="Z474" s="99">
        <f ca="1">IF(V474=0,OFFSET(Z474,-'Interment Right Prices'!$L$25,0),IF(V474&gt;X474,V474,X474))</f>
        <v>1634</v>
      </c>
      <c r="AA474" s="99">
        <f t="shared" ca="1" si="32"/>
        <v>1744887.6923076923</v>
      </c>
      <c r="AB474" s="93"/>
      <c r="AC474" s="78"/>
    </row>
    <row r="475" spans="2:29" x14ac:dyDescent="0.25">
      <c r="B475" s="38"/>
      <c r="C475" s="53">
        <f t="shared" si="35"/>
        <v>321</v>
      </c>
      <c r="D475" s="53"/>
      <c r="E475" s="53"/>
      <c r="F475" s="41">
        <v>0</v>
      </c>
      <c r="G475" s="1"/>
      <c r="H475" s="104">
        <f t="shared" si="36"/>
        <v>3000000</v>
      </c>
      <c r="I475" s="1"/>
      <c r="J475" s="41">
        <v>0</v>
      </c>
      <c r="K475" s="1"/>
      <c r="L475" s="96">
        <f t="shared" si="33"/>
        <v>12073</v>
      </c>
      <c r="M475" s="53"/>
      <c r="N475" s="97"/>
      <c r="O475" s="1"/>
      <c r="P475" s="98">
        <f t="shared" ref="P475:P538" si="37">IF(SUM($N$155:$N$1254)=0,L475,N475)</f>
        <v>12073</v>
      </c>
      <c r="Q475" s="40"/>
      <c r="S475" s="38"/>
      <c r="T475" s="96">
        <f>SUM($P$155:P475)</f>
        <v>1169352</v>
      </c>
      <c r="U475" s="96">
        <f t="shared" ref="U475:U538" si="38">IF(T475&gt;$L$24,$L$24,T475)</f>
        <v>130000</v>
      </c>
      <c r="V475" s="96">
        <f t="shared" si="34"/>
        <v>0</v>
      </c>
      <c r="W475" s="96"/>
      <c r="X475" s="96">
        <f ca="1">IF(V475=0,0,IF(C475&lt;'Interment Right Prices'!$L$25,0,OFFSET(P475,-'Interment Right Prices'!$L$25,0)))</f>
        <v>0</v>
      </c>
      <c r="Y475" s="96">
        <f>IF(V475=0,0,U475-SUM($X$155:X475))</f>
        <v>0</v>
      </c>
      <c r="Z475" s="99">
        <f ca="1">IF(V475=0,OFFSET(Z475,-'Interment Right Prices'!$L$25,0),IF(V475&gt;X475,V475,X475))</f>
        <v>1650</v>
      </c>
      <c r="AA475" s="99">
        <f t="shared" ref="AA475:AA538" ca="1" si="39">(H475*(1-$L$29))+(H475*$L$29)*(MAX($Y$155:$Y$1254)/$L$24)</f>
        <v>1744887.6923076923</v>
      </c>
      <c r="AB475" s="93"/>
      <c r="AC475" s="78"/>
    </row>
    <row r="476" spans="2:29" x14ac:dyDescent="0.25">
      <c r="B476" s="38"/>
      <c r="C476" s="53">
        <f t="shared" si="35"/>
        <v>322</v>
      </c>
      <c r="D476" s="53"/>
      <c r="E476" s="53"/>
      <c r="F476" s="41">
        <v>0</v>
      </c>
      <c r="G476" s="1"/>
      <c r="H476" s="104">
        <f t="shared" si="36"/>
        <v>3000000</v>
      </c>
      <c r="I476" s="1"/>
      <c r="J476" s="41">
        <v>0</v>
      </c>
      <c r="K476" s="1"/>
      <c r="L476" s="96">
        <f t="shared" ref="L476:L539" si="40">ROUND($L$155*(1+$L$27)^C475,0)</f>
        <v>12194</v>
      </c>
      <c r="M476" s="53"/>
      <c r="N476" s="97"/>
      <c r="O476" s="1"/>
      <c r="P476" s="98">
        <f t="shared" si="37"/>
        <v>12194</v>
      </c>
      <c r="Q476" s="40"/>
      <c r="S476" s="38"/>
      <c r="T476" s="96">
        <f>SUM($P$155:P476)</f>
        <v>1181546</v>
      </c>
      <c r="U476" s="96">
        <f t="shared" si="38"/>
        <v>130000</v>
      </c>
      <c r="V476" s="96">
        <f t="shared" si="34"/>
        <v>0</v>
      </c>
      <c r="W476" s="96"/>
      <c r="X476" s="96">
        <f ca="1">IF(V476=0,0,IF(C476&lt;'Interment Right Prices'!$L$25,0,OFFSET(P476,-'Interment Right Prices'!$L$25,0)))</f>
        <v>0</v>
      </c>
      <c r="Y476" s="96">
        <f>IF(V476=0,0,U476-SUM($X$155:X476))</f>
        <v>0</v>
      </c>
      <c r="Z476" s="99">
        <f ca="1">IF(V476=0,OFFSET(Z476,-'Interment Right Prices'!$L$25,0),IF(V476&gt;X476,V476,X476))</f>
        <v>1667</v>
      </c>
      <c r="AA476" s="99">
        <f t="shared" ca="1" si="39"/>
        <v>1744887.6923076923</v>
      </c>
      <c r="AB476" s="93"/>
      <c r="AC476" s="78"/>
    </row>
    <row r="477" spans="2:29" x14ac:dyDescent="0.25">
      <c r="B477" s="38"/>
      <c r="C477" s="53">
        <f t="shared" si="35"/>
        <v>323</v>
      </c>
      <c r="D477" s="53"/>
      <c r="E477" s="53"/>
      <c r="F477" s="41">
        <v>0</v>
      </c>
      <c r="G477" s="1"/>
      <c r="H477" s="104">
        <f t="shared" si="36"/>
        <v>3000000</v>
      </c>
      <c r="I477" s="1"/>
      <c r="J477" s="41">
        <v>0</v>
      </c>
      <c r="K477" s="1"/>
      <c r="L477" s="96">
        <f t="shared" si="40"/>
        <v>12316</v>
      </c>
      <c r="M477" s="53"/>
      <c r="N477" s="97"/>
      <c r="O477" s="1"/>
      <c r="P477" s="98">
        <f t="shared" si="37"/>
        <v>12316</v>
      </c>
      <c r="Q477" s="40"/>
      <c r="S477" s="38"/>
      <c r="T477" s="96">
        <f>SUM($P$155:P477)</f>
        <v>1193862</v>
      </c>
      <c r="U477" s="96">
        <f t="shared" si="38"/>
        <v>130000</v>
      </c>
      <c r="V477" s="96">
        <f t="shared" ref="V477:V540" si="41">U477-U476</f>
        <v>0</v>
      </c>
      <c r="W477" s="96"/>
      <c r="X477" s="96">
        <f ca="1">IF(V477=0,0,IF(C477&lt;'Interment Right Prices'!$L$25,0,OFFSET(P477,-'Interment Right Prices'!$L$25,0)))</f>
        <v>0</v>
      </c>
      <c r="Y477" s="96">
        <f>IF(V477=0,0,U477-SUM($X$155:X477))</f>
        <v>0</v>
      </c>
      <c r="Z477" s="99">
        <f ca="1">IF(V477=0,OFFSET(Z477,-'Interment Right Prices'!$L$25,0),IF(V477&gt;X477,V477,X477))</f>
        <v>1683</v>
      </c>
      <c r="AA477" s="99">
        <f t="shared" ca="1" si="39"/>
        <v>1744887.6923076923</v>
      </c>
      <c r="AB477" s="93"/>
      <c r="AC477" s="78"/>
    </row>
    <row r="478" spans="2:29" x14ac:dyDescent="0.25">
      <c r="B478" s="38"/>
      <c r="C478" s="53">
        <f t="shared" si="35"/>
        <v>324</v>
      </c>
      <c r="D478" s="53"/>
      <c r="E478" s="53"/>
      <c r="F478" s="41">
        <v>0</v>
      </c>
      <c r="G478" s="1"/>
      <c r="H478" s="104">
        <f t="shared" si="36"/>
        <v>3000000</v>
      </c>
      <c r="I478" s="1"/>
      <c r="J478" s="41">
        <v>0</v>
      </c>
      <c r="K478" s="1"/>
      <c r="L478" s="96">
        <f t="shared" si="40"/>
        <v>12439</v>
      </c>
      <c r="M478" s="53"/>
      <c r="N478" s="97"/>
      <c r="O478" s="1"/>
      <c r="P478" s="98">
        <f t="shared" si="37"/>
        <v>12439</v>
      </c>
      <c r="Q478" s="40"/>
      <c r="S478" s="38"/>
      <c r="T478" s="96">
        <f>SUM($P$155:P478)</f>
        <v>1206301</v>
      </c>
      <c r="U478" s="96">
        <f t="shared" si="38"/>
        <v>130000</v>
      </c>
      <c r="V478" s="96">
        <f t="shared" si="41"/>
        <v>0</v>
      </c>
      <c r="W478" s="96"/>
      <c r="X478" s="96">
        <f ca="1">IF(V478=0,0,IF(C478&lt;'Interment Right Prices'!$L$25,0,OFFSET(P478,-'Interment Right Prices'!$L$25,0)))</f>
        <v>0</v>
      </c>
      <c r="Y478" s="96">
        <f>IF(V478=0,0,U478-SUM($X$155:X478))</f>
        <v>0</v>
      </c>
      <c r="Z478" s="99">
        <f ca="1">IF(V478=0,OFFSET(Z478,-'Interment Right Prices'!$L$25,0),IF(V478&gt;X478,V478,X478))</f>
        <v>1700</v>
      </c>
      <c r="AA478" s="99">
        <f t="shared" ca="1" si="39"/>
        <v>1744887.6923076923</v>
      </c>
      <c r="AB478" s="93"/>
      <c r="AC478" s="78"/>
    </row>
    <row r="479" spans="2:29" x14ac:dyDescent="0.25">
      <c r="B479" s="38"/>
      <c r="C479" s="53">
        <f t="shared" si="35"/>
        <v>325</v>
      </c>
      <c r="D479" s="53"/>
      <c r="E479" s="53"/>
      <c r="F479" s="41">
        <v>0</v>
      </c>
      <c r="G479" s="1"/>
      <c r="H479" s="104">
        <f t="shared" si="36"/>
        <v>3000000</v>
      </c>
      <c r="I479" s="1"/>
      <c r="J479" s="41">
        <v>0</v>
      </c>
      <c r="K479" s="1"/>
      <c r="L479" s="96">
        <f t="shared" si="40"/>
        <v>12563</v>
      </c>
      <c r="M479" s="53"/>
      <c r="N479" s="97"/>
      <c r="O479" s="1"/>
      <c r="P479" s="98">
        <f t="shared" si="37"/>
        <v>12563</v>
      </c>
      <c r="Q479" s="40"/>
      <c r="S479" s="38"/>
      <c r="T479" s="96">
        <f>SUM($P$155:P479)</f>
        <v>1218864</v>
      </c>
      <c r="U479" s="96">
        <f t="shared" si="38"/>
        <v>130000</v>
      </c>
      <c r="V479" s="96">
        <f t="shared" si="41"/>
        <v>0</v>
      </c>
      <c r="W479" s="96"/>
      <c r="X479" s="96">
        <f ca="1">IF(V479=0,0,IF(C479&lt;'Interment Right Prices'!$L$25,0,OFFSET(P479,-'Interment Right Prices'!$L$25,0)))</f>
        <v>0</v>
      </c>
      <c r="Y479" s="96">
        <f>IF(V479=0,0,U479-SUM($X$155:X479))</f>
        <v>0</v>
      </c>
      <c r="Z479" s="99">
        <f ca="1">IF(V479=0,OFFSET(Z479,-'Interment Right Prices'!$L$25,0),IF(V479&gt;X479,V479,X479))</f>
        <v>1717</v>
      </c>
      <c r="AA479" s="99">
        <f t="shared" ca="1" si="39"/>
        <v>1744887.6923076923</v>
      </c>
      <c r="AB479" s="93"/>
      <c r="AC479" s="78"/>
    </row>
    <row r="480" spans="2:29" x14ac:dyDescent="0.25">
      <c r="B480" s="38"/>
      <c r="C480" s="53">
        <f t="shared" si="35"/>
        <v>326</v>
      </c>
      <c r="D480" s="53"/>
      <c r="E480" s="53"/>
      <c r="F480" s="41">
        <v>0</v>
      </c>
      <c r="G480" s="1"/>
      <c r="H480" s="104">
        <f t="shared" si="36"/>
        <v>3000000</v>
      </c>
      <c r="I480" s="1"/>
      <c r="J480" s="41">
        <v>0</v>
      </c>
      <c r="K480" s="1"/>
      <c r="L480" s="96">
        <f t="shared" si="40"/>
        <v>12689</v>
      </c>
      <c r="M480" s="53"/>
      <c r="N480" s="97"/>
      <c r="O480" s="1"/>
      <c r="P480" s="98">
        <f t="shared" si="37"/>
        <v>12689</v>
      </c>
      <c r="Q480" s="40"/>
      <c r="S480" s="38"/>
      <c r="T480" s="96">
        <f>SUM($P$155:P480)</f>
        <v>1231553</v>
      </c>
      <c r="U480" s="96">
        <f t="shared" si="38"/>
        <v>130000</v>
      </c>
      <c r="V480" s="96">
        <f t="shared" si="41"/>
        <v>0</v>
      </c>
      <c r="W480" s="96"/>
      <c r="X480" s="96">
        <f ca="1">IF(V480=0,0,IF(C480&lt;'Interment Right Prices'!$L$25,0,OFFSET(P480,-'Interment Right Prices'!$L$25,0)))</f>
        <v>0</v>
      </c>
      <c r="Y480" s="96">
        <f>IF(V480=0,0,U480-SUM($X$155:X480))</f>
        <v>0</v>
      </c>
      <c r="Z480" s="99">
        <f ca="1">IF(V480=0,OFFSET(Z480,-'Interment Right Prices'!$L$25,0),IF(V480&gt;X480,V480,X480))</f>
        <v>1734</v>
      </c>
      <c r="AA480" s="99">
        <f t="shared" ca="1" si="39"/>
        <v>1744887.6923076923</v>
      </c>
      <c r="AB480" s="93"/>
      <c r="AC480" s="78"/>
    </row>
    <row r="481" spans="2:29" x14ac:dyDescent="0.25">
      <c r="B481" s="38"/>
      <c r="C481" s="53">
        <f t="shared" si="35"/>
        <v>327</v>
      </c>
      <c r="D481" s="53"/>
      <c r="E481" s="53"/>
      <c r="F481" s="41">
        <v>0</v>
      </c>
      <c r="G481" s="1"/>
      <c r="H481" s="104">
        <f t="shared" si="36"/>
        <v>3000000</v>
      </c>
      <c r="I481" s="1"/>
      <c r="J481" s="41">
        <v>0</v>
      </c>
      <c r="K481" s="1"/>
      <c r="L481" s="96">
        <f t="shared" si="40"/>
        <v>12816</v>
      </c>
      <c r="M481" s="53"/>
      <c r="N481" s="97"/>
      <c r="O481" s="1"/>
      <c r="P481" s="98">
        <f t="shared" si="37"/>
        <v>12816</v>
      </c>
      <c r="Q481" s="40"/>
      <c r="S481" s="38"/>
      <c r="T481" s="96">
        <f>SUM($P$155:P481)</f>
        <v>1244369</v>
      </c>
      <c r="U481" s="96">
        <f t="shared" si="38"/>
        <v>130000</v>
      </c>
      <c r="V481" s="96">
        <f t="shared" si="41"/>
        <v>0</v>
      </c>
      <c r="W481" s="96"/>
      <c r="X481" s="96">
        <f ca="1">IF(V481=0,0,IF(C481&lt;'Interment Right Prices'!$L$25,0,OFFSET(P481,-'Interment Right Prices'!$L$25,0)))</f>
        <v>0</v>
      </c>
      <c r="Y481" s="96">
        <f>IF(V481=0,0,U481-SUM($X$155:X481))</f>
        <v>0</v>
      </c>
      <c r="Z481" s="99">
        <f ca="1">IF(V481=0,OFFSET(Z481,-'Interment Right Prices'!$L$25,0),IF(V481&gt;X481,V481,X481))</f>
        <v>1752</v>
      </c>
      <c r="AA481" s="99">
        <f t="shared" ca="1" si="39"/>
        <v>1744887.6923076923</v>
      </c>
      <c r="AB481" s="93"/>
      <c r="AC481" s="78"/>
    </row>
    <row r="482" spans="2:29" x14ac:dyDescent="0.25">
      <c r="B482" s="38"/>
      <c r="C482" s="53">
        <f t="shared" si="35"/>
        <v>328</v>
      </c>
      <c r="D482" s="53"/>
      <c r="E482" s="53"/>
      <c r="F482" s="41">
        <v>0</v>
      </c>
      <c r="G482" s="1"/>
      <c r="H482" s="104">
        <f t="shared" si="36"/>
        <v>3000000</v>
      </c>
      <c r="I482" s="1"/>
      <c r="J482" s="41">
        <v>0</v>
      </c>
      <c r="K482" s="1"/>
      <c r="L482" s="96">
        <f t="shared" si="40"/>
        <v>12944</v>
      </c>
      <c r="M482" s="53"/>
      <c r="N482" s="97"/>
      <c r="O482" s="1"/>
      <c r="P482" s="98">
        <f t="shared" si="37"/>
        <v>12944</v>
      </c>
      <c r="Q482" s="40"/>
      <c r="S482" s="38"/>
      <c r="T482" s="96">
        <f>SUM($P$155:P482)</f>
        <v>1257313</v>
      </c>
      <c r="U482" s="96">
        <f t="shared" si="38"/>
        <v>130000</v>
      </c>
      <c r="V482" s="96">
        <f t="shared" si="41"/>
        <v>0</v>
      </c>
      <c r="W482" s="96"/>
      <c r="X482" s="96">
        <f ca="1">IF(V482=0,0,IF(C482&lt;'Interment Right Prices'!$L$25,0,OFFSET(P482,-'Interment Right Prices'!$L$25,0)))</f>
        <v>0</v>
      </c>
      <c r="Y482" s="96">
        <f>IF(V482=0,0,U482-SUM($X$155:X482))</f>
        <v>0</v>
      </c>
      <c r="Z482" s="99">
        <f ca="1">IF(V482=0,OFFSET(Z482,-'Interment Right Prices'!$L$25,0),IF(V482&gt;X482,V482,X482))</f>
        <v>1769</v>
      </c>
      <c r="AA482" s="99">
        <f t="shared" ca="1" si="39"/>
        <v>1744887.6923076923</v>
      </c>
      <c r="AB482" s="93"/>
      <c r="AC482" s="78"/>
    </row>
    <row r="483" spans="2:29" x14ac:dyDescent="0.25">
      <c r="B483" s="38"/>
      <c r="C483" s="53">
        <f t="shared" si="35"/>
        <v>329</v>
      </c>
      <c r="D483" s="53"/>
      <c r="E483" s="53"/>
      <c r="F483" s="41">
        <v>0</v>
      </c>
      <c r="G483" s="1"/>
      <c r="H483" s="104">
        <f t="shared" si="36"/>
        <v>3000000</v>
      </c>
      <c r="I483" s="1"/>
      <c r="J483" s="41">
        <v>0</v>
      </c>
      <c r="K483" s="1"/>
      <c r="L483" s="96">
        <f t="shared" si="40"/>
        <v>13073</v>
      </c>
      <c r="M483" s="53"/>
      <c r="N483" s="97"/>
      <c r="O483" s="1"/>
      <c r="P483" s="98">
        <f t="shared" si="37"/>
        <v>13073</v>
      </c>
      <c r="Q483" s="40"/>
      <c r="S483" s="38"/>
      <c r="T483" s="96">
        <f>SUM($P$155:P483)</f>
        <v>1270386</v>
      </c>
      <c r="U483" s="96">
        <f t="shared" si="38"/>
        <v>130000</v>
      </c>
      <c r="V483" s="96">
        <f t="shared" si="41"/>
        <v>0</v>
      </c>
      <c r="W483" s="96"/>
      <c r="X483" s="96">
        <f ca="1">IF(V483=0,0,IF(C483&lt;'Interment Right Prices'!$L$25,0,OFFSET(P483,-'Interment Right Prices'!$L$25,0)))</f>
        <v>0</v>
      </c>
      <c r="Y483" s="96">
        <f>IF(V483=0,0,U483-SUM($X$155:X483))</f>
        <v>0</v>
      </c>
      <c r="Z483" s="99">
        <f ca="1">IF(V483=0,OFFSET(Z483,-'Interment Right Prices'!$L$25,0),IF(V483&gt;X483,V483,X483))</f>
        <v>1393</v>
      </c>
      <c r="AA483" s="99">
        <f t="shared" ca="1" si="39"/>
        <v>1744887.6923076923</v>
      </c>
      <c r="AB483" s="93"/>
      <c r="AC483" s="78"/>
    </row>
    <row r="484" spans="2:29" x14ac:dyDescent="0.25">
      <c r="B484" s="38"/>
      <c r="C484" s="53">
        <f t="shared" si="35"/>
        <v>330</v>
      </c>
      <c r="D484" s="53"/>
      <c r="E484" s="53"/>
      <c r="F484" s="41">
        <v>0</v>
      </c>
      <c r="G484" s="1"/>
      <c r="H484" s="104">
        <f t="shared" si="36"/>
        <v>3000000</v>
      </c>
      <c r="I484" s="1"/>
      <c r="J484" s="41">
        <v>0</v>
      </c>
      <c r="K484" s="1"/>
      <c r="L484" s="96">
        <f t="shared" si="40"/>
        <v>13204</v>
      </c>
      <c r="M484" s="53"/>
      <c r="N484" s="97"/>
      <c r="O484" s="1"/>
      <c r="P484" s="98">
        <f t="shared" si="37"/>
        <v>13204</v>
      </c>
      <c r="Q484" s="40"/>
      <c r="S484" s="38"/>
      <c r="T484" s="96">
        <f>SUM($P$155:P484)</f>
        <v>1283590</v>
      </c>
      <c r="U484" s="96">
        <f t="shared" si="38"/>
        <v>130000</v>
      </c>
      <c r="V484" s="96">
        <f t="shared" si="41"/>
        <v>0</v>
      </c>
      <c r="W484" s="96"/>
      <c r="X484" s="96">
        <f ca="1">IF(V484=0,0,IF(C484&lt;'Interment Right Prices'!$L$25,0,OFFSET(P484,-'Interment Right Prices'!$L$25,0)))</f>
        <v>0</v>
      </c>
      <c r="Y484" s="96">
        <f>IF(V484=0,0,U484-SUM($X$155:X484))</f>
        <v>0</v>
      </c>
      <c r="Z484" s="99">
        <f ca="1">IF(V484=0,OFFSET(Z484,-'Interment Right Prices'!$L$25,0),IF(V484&gt;X484,V484,X484))</f>
        <v>1407</v>
      </c>
      <c r="AA484" s="99">
        <f t="shared" ca="1" si="39"/>
        <v>1744887.6923076923</v>
      </c>
      <c r="AB484" s="93"/>
      <c r="AC484" s="78"/>
    </row>
    <row r="485" spans="2:29" x14ac:dyDescent="0.25">
      <c r="B485" s="38"/>
      <c r="C485" s="53">
        <f t="shared" si="35"/>
        <v>331</v>
      </c>
      <c r="D485" s="53"/>
      <c r="E485" s="53"/>
      <c r="F485" s="41">
        <v>0</v>
      </c>
      <c r="G485" s="1"/>
      <c r="H485" s="104">
        <f t="shared" si="36"/>
        <v>3000000</v>
      </c>
      <c r="I485" s="1"/>
      <c r="J485" s="41">
        <v>0</v>
      </c>
      <c r="K485" s="1"/>
      <c r="L485" s="96">
        <f t="shared" si="40"/>
        <v>13336</v>
      </c>
      <c r="M485" s="53"/>
      <c r="N485" s="97"/>
      <c r="O485" s="1"/>
      <c r="P485" s="98">
        <f t="shared" si="37"/>
        <v>13336</v>
      </c>
      <c r="Q485" s="40"/>
      <c r="S485" s="38"/>
      <c r="T485" s="96">
        <f>SUM($P$155:P485)</f>
        <v>1296926</v>
      </c>
      <c r="U485" s="96">
        <f t="shared" si="38"/>
        <v>130000</v>
      </c>
      <c r="V485" s="96">
        <f t="shared" si="41"/>
        <v>0</v>
      </c>
      <c r="W485" s="96"/>
      <c r="X485" s="96">
        <f ca="1">IF(V485=0,0,IF(C485&lt;'Interment Right Prices'!$L$25,0,OFFSET(P485,-'Interment Right Prices'!$L$25,0)))</f>
        <v>0</v>
      </c>
      <c r="Y485" s="96">
        <f>IF(V485=0,0,U485-SUM($X$155:X485))</f>
        <v>0</v>
      </c>
      <c r="Z485" s="99">
        <f ca="1">IF(V485=0,OFFSET(Z485,-'Interment Right Prices'!$L$25,0),IF(V485&gt;X485,V485,X485))</f>
        <v>1421</v>
      </c>
      <c r="AA485" s="99">
        <f t="shared" ca="1" si="39"/>
        <v>1744887.6923076923</v>
      </c>
      <c r="AB485" s="93"/>
      <c r="AC485" s="78"/>
    </row>
    <row r="486" spans="2:29" x14ac:dyDescent="0.25">
      <c r="B486" s="38"/>
      <c r="C486" s="53">
        <f t="shared" si="35"/>
        <v>332</v>
      </c>
      <c r="D486" s="53"/>
      <c r="E486" s="53"/>
      <c r="F486" s="41">
        <v>0</v>
      </c>
      <c r="G486" s="1"/>
      <c r="H486" s="104">
        <f t="shared" si="36"/>
        <v>3000000</v>
      </c>
      <c r="I486" s="1"/>
      <c r="J486" s="41">
        <v>0</v>
      </c>
      <c r="K486" s="1"/>
      <c r="L486" s="96">
        <f t="shared" si="40"/>
        <v>13469</v>
      </c>
      <c r="M486" s="53"/>
      <c r="N486" s="97"/>
      <c r="O486" s="1"/>
      <c r="P486" s="98">
        <f t="shared" si="37"/>
        <v>13469</v>
      </c>
      <c r="Q486" s="40"/>
      <c r="S486" s="38"/>
      <c r="T486" s="96">
        <f>SUM($P$155:P486)</f>
        <v>1310395</v>
      </c>
      <c r="U486" s="96">
        <f t="shared" si="38"/>
        <v>130000</v>
      </c>
      <c r="V486" s="96">
        <f t="shared" si="41"/>
        <v>0</v>
      </c>
      <c r="W486" s="96"/>
      <c r="X486" s="96">
        <f ca="1">IF(V486=0,0,IF(C486&lt;'Interment Right Prices'!$L$25,0,OFFSET(P486,-'Interment Right Prices'!$L$25,0)))</f>
        <v>0</v>
      </c>
      <c r="Y486" s="96">
        <f>IF(V486=0,0,U486-SUM($X$155:X486))</f>
        <v>0</v>
      </c>
      <c r="Z486" s="99">
        <f ca="1">IF(V486=0,OFFSET(Z486,-'Interment Right Prices'!$L$25,0),IF(V486&gt;X486,V486,X486))</f>
        <v>1436</v>
      </c>
      <c r="AA486" s="99">
        <f t="shared" ca="1" si="39"/>
        <v>1744887.6923076923</v>
      </c>
      <c r="AB486" s="93"/>
      <c r="AC486" s="78"/>
    </row>
    <row r="487" spans="2:29" x14ac:dyDescent="0.25">
      <c r="B487" s="38"/>
      <c r="C487" s="53">
        <f t="shared" si="35"/>
        <v>333</v>
      </c>
      <c r="D487" s="53"/>
      <c r="E487" s="53"/>
      <c r="F487" s="41">
        <v>0</v>
      </c>
      <c r="G487" s="1"/>
      <c r="H487" s="104">
        <f t="shared" si="36"/>
        <v>3000000</v>
      </c>
      <c r="I487" s="1"/>
      <c r="J487" s="41">
        <v>0</v>
      </c>
      <c r="K487" s="1"/>
      <c r="L487" s="96">
        <f t="shared" si="40"/>
        <v>13604</v>
      </c>
      <c r="M487" s="53"/>
      <c r="N487" s="97"/>
      <c r="O487" s="1"/>
      <c r="P487" s="98">
        <f t="shared" si="37"/>
        <v>13604</v>
      </c>
      <c r="Q487" s="40"/>
      <c r="S487" s="38"/>
      <c r="T487" s="96">
        <f>SUM($P$155:P487)</f>
        <v>1323999</v>
      </c>
      <c r="U487" s="96">
        <f t="shared" si="38"/>
        <v>130000</v>
      </c>
      <c r="V487" s="96">
        <f t="shared" si="41"/>
        <v>0</v>
      </c>
      <c r="W487" s="96"/>
      <c r="X487" s="96">
        <f ca="1">IF(V487=0,0,IF(C487&lt;'Interment Right Prices'!$L$25,0,OFFSET(P487,-'Interment Right Prices'!$L$25,0)))</f>
        <v>0</v>
      </c>
      <c r="Y487" s="96">
        <f>IF(V487=0,0,U487-SUM($X$155:X487))</f>
        <v>0</v>
      </c>
      <c r="Z487" s="99">
        <f ca="1">IF(V487=0,OFFSET(Z487,-'Interment Right Prices'!$L$25,0),IF(V487&gt;X487,V487,X487))</f>
        <v>1450</v>
      </c>
      <c r="AA487" s="99">
        <f t="shared" ca="1" si="39"/>
        <v>1744887.6923076923</v>
      </c>
      <c r="AB487" s="93"/>
      <c r="AC487" s="78"/>
    </row>
    <row r="488" spans="2:29" x14ac:dyDescent="0.25">
      <c r="B488" s="38"/>
      <c r="C488" s="53">
        <f t="shared" si="35"/>
        <v>334</v>
      </c>
      <c r="D488" s="53"/>
      <c r="E488" s="53"/>
      <c r="F488" s="41">
        <v>0</v>
      </c>
      <c r="G488" s="1"/>
      <c r="H488" s="104">
        <f t="shared" si="36"/>
        <v>3000000</v>
      </c>
      <c r="I488" s="1"/>
      <c r="J488" s="41">
        <v>0</v>
      </c>
      <c r="K488" s="1"/>
      <c r="L488" s="96">
        <f t="shared" si="40"/>
        <v>13740</v>
      </c>
      <c r="M488" s="53"/>
      <c r="N488" s="97"/>
      <c r="O488" s="1"/>
      <c r="P488" s="98">
        <f t="shared" si="37"/>
        <v>13740</v>
      </c>
      <c r="Q488" s="40"/>
      <c r="S488" s="38"/>
      <c r="T488" s="96">
        <f>SUM($P$155:P488)</f>
        <v>1337739</v>
      </c>
      <c r="U488" s="96">
        <f t="shared" si="38"/>
        <v>130000</v>
      </c>
      <c r="V488" s="96">
        <f t="shared" si="41"/>
        <v>0</v>
      </c>
      <c r="W488" s="96"/>
      <c r="X488" s="96">
        <f ca="1">IF(V488=0,0,IF(C488&lt;'Interment Right Prices'!$L$25,0,OFFSET(P488,-'Interment Right Prices'!$L$25,0)))</f>
        <v>0</v>
      </c>
      <c r="Y488" s="96">
        <f>IF(V488=0,0,U488-SUM($X$155:X488))</f>
        <v>0</v>
      </c>
      <c r="Z488" s="99">
        <f ca="1">IF(V488=0,OFFSET(Z488,-'Interment Right Prices'!$L$25,0),IF(V488&gt;X488,V488,X488))</f>
        <v>1464</v>
      </c>
      <c r="AA488" s="99">
        <f t="shared" ca="1" si="39"/>
        <v>1744887.6923076923</v>
      </c>
      <c r="AB488" s="93"/>
      <c r="AC488" s="78"/>
    </row>
    <row r="489" spans="2:29" x14ac:dyDescent="0.25">
      <c r="B489" s="38"/>
      <c r="C489" s="53">
        <f t="shared" si="35"/>
        <v>335</v>
      </c>
      <c r="D489" s="53"/>
      <c r="E489" s="53"/>
      <c r="F489" s="41">
        <v>0</v>
      </c>
      <c r="G489" s="1"/>
      <c r="H489" s="104">
        <f t="shared" si="36"/>
        <v>3000000</v>
      </c>
      <c r="I489" s="1"/>
      <c r="J489" s="41">
        <v>0</v>
      </c>
      <c r="K489" s="1"/>
      <c r="L489" s="96">
        <f t="shared" si="40"/>
        <v>13877</v>
      </c>
      <c r="M489" s="53"/>
      <c r="N489" s="97"/>
      <c r="O489" s="1"/>
      <c r="P489" s="98">
        <f t="shared" si="37"/>
        <v>13877</v>
      </c>
      <c r="Q489" s="40"/>
      <c r="S489" s="38"/>
      <c r="T489" s="96">
        <f>SUM($P$155:P489)</f>
        <v>1351616</v>
      </c>
      <c r="U489" s="96">
        <f t="shared" si="38"/>
        <v>130000</v>
      </c>
      <c r="V489" s="96">
        <f t="shared" si="41"/>
        <v>0</v>
      </c>
      <c r="W489" s="96"/>
      <c r="X489" s="96">
        <f ca="1">IF(V489=0,0,IF(C489&lt;'Interment Right Prices'!$L$25,0,OFFSET(P489,-'Interment Right Prices'!$L$25,0)))</f>
        <v>0</v>
      </c>
      <c r="Y489" s="96">
        <f>IF(V489=0,0,U489-SUM($X$155:X489))</f>
        <v>0</v>
      </c>
      <c r="Z489" s="99">
        <f ca="1">IF(V489=0,OFFSET(Z489,-'Interment Right Prices'!$L$25,0),IF(V489&gt;X489,V489,X489))</f>
        <v>1479</v>
      </c>
      <c r="AA489" s="99">
        <f t="shared" ca="1" si="39"/>
        <v>1744887.6923076923</v>
      </c>
      <c r="AB489" s="93"/>
      <c r="AC489" s="78"/>
    </row>
    <row r="490" spans="2:29" x14ac:dyDescent="0.25">
      <c r="B490" s="38"/>
      <c r="C490" s="53">
        <f t="shared" si="35"/>
        <v>336</v>
      </c>
      <c r="D490" s="53"/>
      <c r="E490" s="53"/>
      <c r="F490" s="41">
        <v>0</v>
      </c>
      <c r="G490" s="1"/>
      <c r="H490" s="104">
        <f t="shared" si="36"/>
        <v>3000000</v>
      </c>
      <c r="I490" s="1"/>
      <c r="J490" s="41">
        <v>0</v>
      </c>
      <c r="K490" s="1"/>
      <c r="L490" s="96">
        <f t="shared" si="40"/>
        <v>14016</v>
      </c>
      <c r="M490" s="53"/>
      <c r="N490" s="97"/>
      <c r="O490" s="1"/>
      <c r="P490" s="98">
        <f t="shared" si="37"/>
        <v>14016</v>
      </c>
      <c r="Q490" s="40"/>
      <c r="S490" s="38"/>
      <c r="T490" s="96">
        <f>SUM($P$155:P490)</f>
        <v>1365632</v>
      </c>
      <c r="U490" s="96">
        <f t="shared" si="38"/>
        <v>130000</v>
      </c>
      <c r="V490" s="96">
        <f t="shared" si="41"/>
        <v>0</v>
      </c>
      <c r="W490" s="96"/>
      <c r="X490" s="96">
        <f ca="1">IF(V490=0,0,IF(C490&lt;'Interment Right Prices'!$L$25,0,OFFSET(P490,-'Interment Right Prices'!$L$25,0)))</f>
        <v>0</v>
      </c>
      <c r="Y490" s="96">
        <f>IF(V490=0,0,U490-SUM($X$155:X490))</f>
        <v>0</v>
      </c>
      <c r="Z490" s="99">
        <f ca="1">IF(V490=0,OFFSET(Z490,-'Interment Right Prices'!$L$25,0),IF(V490&gt;X490,V490,X490))</f>
        <v>1494</v>
      </c>
      <c r="AA490" s="99">
        <f t="shared" ca="1" si="39"/>
        <v>1744887.6923076923</v>
      </c>
      <c r="AB490" s="93"/>
      <c r="AC490" s="78"/>
    </row>
    <row r="491" spans="2:29" x14ac:dyDescent="0.25">
      <c r="B491" s="38"/>
      <c r="C491" s="53">
        <f t="shared" si="35"/>
        <v>337</v>
      </c>
      <c r="D491" s="53"/>
      <c r="E491" s="53"/>
      <c r="F491" s="41">
        <v>0</v>
      </c>
      <c r="G491" s="1"/>
      <c r="H491" s="104">
        <f t="shared" si="36"/>
        <v>3000000</v>
      </c>
      <c r="I491" s="1"/>
      <c r="J491" s="41">
        <v>0</v>
      </c>
      <c r="K491" s="1"/>
      <c r="L491" s="96">
        <f t="shared" si="40"/>
        <v>14156</v>
      </c>
      <c r="M491" s="53"/>
      <c r="N491" s="97"/>
      <c r="O491" s="1"/>
      <c r="P491" s="98">
        <f t="shared" si="37"/>
        <v>14156</v>
      </c>
      <c r="Q491" s="40"/>
      <c r="S491" s="38"/>
      <c r="T491" s="96">
        <f>SUM($P$155:P491)</f>
        <v>1379788</v>
      </c>
      <c r="U491" s="96">
        <f t="shared" si="38"/>
        <v>130000</v>
      </c>
      <c r="V491" s="96">
        <f t="shared" si="41"/>
        <v>0</v>
      </c>
      <c r="W491" s="96"/>
      <c r="X491" s="96">
        <f ca="1">IF(V491=0,0,IF(C491&lt;'Interment Right Prices'!$L$25,0,OFFSET(P491,-'Interment Right Prices'!$L$25,0)))</f>
        <v>0</v>
      </c>
      <c r="Y491" s="96">
        <f>IF(V491=0,0,U491-SUM($X$155:X491))</f>
        <v>0</v>
      </c>
      <c r="Z491" s="99">
        <f ca="1">IF(V491=0,OFFSET(Z491,-'Interment Right Prices'!$L$25,0),IF(V491&gt;X491,V491,X491))</f>
        <v>1509</v>
      </c>
      <c r="AA491" s="99">
        <f t="shared" ca="1" si="39"/>
        <v>1744887.6923076923</v>
      </c>
      <c r="AB491" s="93"/>
      <c r="AC491" s="78"/>
    </row>
    <row r="492" spans="2:29" x14ac:dyDescent="0.25">
      <c r="B492" s="38"/>
      <c r="C492" s="53">
        <f t="shared" si="35"/>
        <v>338</v>
      </c>
      <c r="D492" s="53"/>
      <c r="E492" s="53"/>
      <c r="F492" s="41">
        <v>0</v>
      </c>
      <c r="G492" s="1"/>
      <c r="H492" s="104">
        <f t="shared" si="36"/>
        <v>3000000</v>
      </c>
      <c r="I492" s="1"/>
      <c r="J492" s="41">
        <v>0</v>
      </c>
      <c r="K492" s="1"/>
      <c r="L492" s="96">
        <f t="shared" si="40"/>
        <v>14298</v>
      </c>
      <c r="M492" s="53"/>
      <c r="N492" s="97"/>
      <c r="O492" s="1"/>
      <c r="P492" s="98">
        <f t="shared" si="37"/>
        <v>14298</v>
      </c>
      <c r="Q492" s="40"/>
      <c r="S492" s="38"/>
      <c r="T492" s="96">
        <f>SUM($P$155:P492)</f>
        <v>1394086</v>
      </c>
      <c r="U492" s="96">
        <f t="shared" si="38"/>
        <v>130000</v>
      </c>
      <c r="V492" s="96">
        <f t="shared" si="41"/>
        <v>0</v>
      </c>
      <c r="W492" s="96"/>
      <c r="X492" s="96">
        <f ca="1">IF(V492=0,0,IF(C492&lt;'Interment Right Prices'!$L$25,0,OFFSET(P492,-'Interment Right Prices'!$L$25,0)))</f>
        <v>0</v>
      </c>
      <c r="Y492" s="96">
        <f>IF(V492=0,0,U492-SUM($X$155:X492))</f>
        <v>0</v>
      </c>
      <c r="Z492" s="99">
        <f ca="1">IF(V492=0,OFFSET(Z492,-'Interment Right Prices'!$L$25,0),IF(V492&gt;X492,V492,X492))</f>
        <v>1524</v>
      </c>
      <c r="AA492" s="99">
        <f t="shared" ca="1" si="39"/>
        <v>1744887.6923076923</v>
      </c>
      <c r="AB492" s="93"/>
      <c r="AC492" s="78"/>
    </row>
    <row r="493" spans="2:29" x14ac:dyDescent="0.25">
      <c r="B493" s="38"/>
      <c r="C493" s="53">
        <f t="shared" si="35"/>
        <v>339</v>
      </c>
      <c r="D493" s="53"/>
      <c r="E493" s="53"/>
      <c r="F493" s="41">
        <v>0</v>
      </c>
      <c r="G493" s="1"/>
      <c r="H493" s="104">
        <f t="shared" si="36"/>
        <v>3000000</v>
      </c>
      <c r="I493" s="1"/>
      <c r="J493" s="41">
        <v>0</v>
      </c>
      <c r="K493" s="1"/>
      <c r="L493" s="96">
        <f t="shared" si="40"/>
        <v>14441</v>
      </c>
      <c r="M493" s="53"/>
      <c r="N493" s="97"/>
      <c r="O493" s="1"/>
      <c r="P493" s="98">
        <f t="shared" si="37"/>
        <v>14441</v>
      </c>
      <c r="Q493" s="40"/>
      <c r="S493" s="38"/>
      <c r="T493" s="96">
        <f>SUM($P$155:P493)</f>
        <v>1408527</v>
      </c>
      <c r="U493" s="96">
        <f t="shared" si="38"/>
        <v>130000</v>
      </c>
      <c r="V493" s="96">
        <f t="shared" si="41"/>
        <v>0</v>
      </c>
      <c r="W493" s="96"/>
      <c r="X493" s="96">
        <f ca="1">IF(V493=0,0,IF(C493&lt;'Interment Right Prices'!$L$25,0,OFFSET(P493,-'Interment Right Prices'!$L$25,0)))</f>
        <v>0</v>
      </c>
      <c r="Y493" s="96">
        <f>IF(V493=0,0,U493-SUM($X$155:X493))</f>
        <v>0</v>
      </c>
      <c r="Z493" s="99">
        <f ca="1">IF(V493=0,OFFSET(Z493,-'Interment Right Prices'!$L$25,0),IF(V493&gt;X493,V493,X493))</f>
        <v>1539</v>
      </c>
      <c r="AA493" s="99">
        <f t="shared" ca="1" si="39"/>
        <v>1744887.6923076923</v>
      </c>
      <c r="AB493" s="93"/>
      <c r="AC493" s="78"/>
    </row>
    <row r="494" spans="2:29" x14ac:dyDescent="0.25">
      <c r="B494" s="38"/>
      <c r="C494" s="53">
        <f t="shared" si="35"/>
        <v>340</v>
      </c>
      <c r="D494" s="53"/>
      <c r="E494" s="53"/>
      <c r="F494" s="41">
        <v>0</v>
      </c>
      <c r="G494" s="1"/>
      <c r="H494" s="104">
        <f t="shared" si="36"/>
        <v>3000000</v>
      </c>
      <c r="I494" s="1"/>
      <c r="J494" s="41">
        <v>0</v>
      </c>
      <c r="K494" s="1"/>
      <c r="L494" s="96">
        <f t="shared" si="40"/>
        <v>14585</v>
      </c>
      <c r="M494" s="53"/>
      <c r="N494" s="97"/>
      <c r="O494" s="1"/>
      <c r="P494" s="98">
        <f t="shared" si="37"/>
        <v>14585</v>
      </c>
      <c r="Q494" s="40"/>
      <c r="S494" s="38"/>
      <c r="T494" s="96">
        <f>SUM($P$155:P494)</f>
        <v>1423112</v>
      </c>
      <c r="U494" s="96">
        <f t="shared" si="38"/>
        <v>130000</v>
      </c>
      <c r="V494" s="96">
        <f t="shared" si="41"/>
        <v>0</v>
      </c>
      <c r="W494" s="96"/>
      <c r="X494" s="96">
        <f ca="1">IF(V494=0,0,IF(C494&lt;'Interment Right Prices'!$L$25,0,OFFSET(P494,-'Interment Right Prices'!$L$25,0)))</f>
        <v>0</v>
      </c>
      <c r="Y494" s="96">
        <f>IF(V494=0,0,U494-SUM($X$155:X494))</f>
        <v>0</v>
      </c>
      <c r="Z494" s="99">
        <f ca="1">IF(V494=0,OFFSET(Z494,-'Interment Right Prices'!$L$25,0),IF(V494&gt;X494,V494,X494))</f>
        <v>1555</v>
      </c>
      <c r="AA494" s="99">
        <f t="shared" ca="1" si="39"/>
        <v>1744887.6923076923</v>
      </c>
      <c r="AB494" s="93"/>
      <c r="AC494" s="78"/>
    </row>
    <row r="495" spans="2:29" x14ac:dyDescent="0.25">
      <c r="B495" s="38"/>
      <c r="C495" s="53">
        <f t="shared" ref="C495:C558" si="42">C494+1</f>
        <v>341</v>
      </c>
      <c r="D495" s="53"/>
      <c r="E495" s="53"/>
      <c r="F495" s="41">
        <v>0</v>
      </c>
      <c r="G495" s="1"/>
      <c r="H495" s="104">
        <f t="shared" ref="H495:H558" si="43">H494</f>
        <v>3000000</v>
      </c>
      <c r="I495" s="1"/>
      <c r="J495" s="41">
        <v>0</v>
      </c>
      <c r="K495" s="1"/>
      <c r="L495" s="96">
        <f t="shared" si="40"/>
        <v>14731</v>
      </c>
      <c r="M495" s="53"/>
      <c r="N495" s="97"/>
      <c r="O495" s="1"/>
      <c r="P495" s="98">
        <f t="shared" si="37"/>
        <v>14731</v>
      </c>
      <c r="Q495" s="40"/>
      <c r="S495" s="38"/>
      <c r="T495" s="96">
        <f>SUM($P$155:P495)</f>
        <v>1437843</v>
      </c>
      <c r="U495" s="96">
        <f t="shared" si="38"/>
        <v>130000</v>
      </c>
      <c r="V495" s="96">
        <f t="shared" si="41"/>
        <v>0</v>
      </c>
      <c r="W495" s="96"/>
      <c r="X495" s="96">
        <f ca="1">IF(V495=0,0,IF(C495&lt;'Interment Right Prices'!$L$25,0,OFFSET(P495,-'Interment Right Prices'!$L$25,0)))</f>
        <v>0</v>
      </c>
      <c r="Y495" s="96">
        <f>IF(V495=0,0,U495-SUM($X$155:X495))</f>
        <v>0</v>
      </c>
      <c r="Z495" s="99">
        <f ca="1">IF(V495=0,OFFSET(Z495,-'Interment Right Prices'!$L$25,0),IF(V495&gt;X495,V495,X495))</f>
        <v>1570</v>
      </c>
      <c r="AA495" s="99">
        <f t="shared" ca="1" si="39"/>
        <v>1744887.6923076923</v>
      </c>
      <c r="AB495" s="93"/>
      <c r="AC495" s="78"/>
    </row>
    <row r="496" spans="2:29" x14ac:dyDescent="0.25">
      <c r="B496" s="38"/>
      <c r="C496" s="53">
        <f t="shared" si="42"/>
        <v>342</v>
      </c>
      <c r="D496" s="53"/>
      <c r="E496" s="53"/>
      <c r="F496" s="41">
        <v>0</v>
      </c>
      <c r="G496" s="1"/>
      <c r="H496" s="104">
        <f t="shared" si="43"/>
        <v>3000000</v>
      </c>
      <c r="I496" s="1"/>
      <c r="J496" s="41">
        <v>0</v>
      </c>
      <c r="K496" s="1"/>
      <c r="L496" s="96">
        <f t="shared" si="40"/>
        <v>14878</v>
      </c>
      <c r="M496" s="53"/>
      <c r="N496" s="97"/>
      <c r="O496" s="1"/>
      <c r="P496" s="98">
        <f t="shared" si="37"/>
        <v>14878</v>
      </c>
      <c r="Q496" s="40"/>
      <c r="S496" s="38"/>
      <c r="T496" s="96">
        <f>SUM($P$155:P496)</f>
        <v>1452721</v>
      </c>
      <c r="U496" s="96">
        <f t="shared" si="38"/>
        <v>130000</v>
      </c>
      <c r="V496" s="96">
        <f t="shared" si="41"/>
        <v>0</v>
      </c>
      <c r="W496" s="96"/>
      <c r="X496" s="96">
        <f ca="1">IF(V496=0,0,IF(C496&lt;'Interment Right Prices'!$L$25,0,OFFSET(P496,-'Interment Right Prices'!$L$25,0)))</f>
        <v>0</v>
      </c>
      <c r="Y496" s="96">
        <f>IF(V496=0,0,U496-SUM($X$155:X496))</f>
        <v>0</v>
      </c>
      <c r="Z496" s="99">
        <f ca="1">IF(V496=0,OFFSET(Z496,-'Interment Right Prices'!$L$25,0),IF(V496&gt;X496,V496,X496))</f>
        <v>1586</v>
      </c>
      <c r="AA496" s="99">
        <f t="shared" ca="1" si="39"/>
        <v>1744887.6923076923</v>
      </c>
      <c r="AB496" s="93"/>
      <c r="AC496" s="78"/>
    </row>
    <row r="497" spans="2:29" x14ac:dyDescent="0.25">
      <c r="B497" s="38"/>
      <c r="C497" s="53">
        <f t="shared" si="42"/>
        <v>343</v>
      </c>
      <c r="D497" s="53"/>
      <c r="E497" s="53"/>
      <c r="F497" s="41">
        <v>0</v>
      </c>
      <c r="G497" s="1"/>
      <c r="H497" s="104">
        <f t="shared" si="43"/>
        <v>3000000</v>
      </c>
      <c r="I497" s="1"/>
      <c r="J497" s="41">
        <v>0</v>
      </c>
      <c r="K497" s="1"/>
      <c r="L497" s="96">
        <f t="shared" si="40"/>
        <v>15027</v>
      </c>
      <c r="M497" s="53"/>
      <c r="N497" s="97"/>
      <c r="O497" s="1"/>
      <c r="P497" s="98">
        <f t="shared" si="37"/>
        <v>15027</v>
      </c>
      <c r="Q497" s="40"/>
      <c r="S497" s="38"/>
      <c r="T497" s="96">
        <f>SUM($P$155:P497)</f>
        <v>1467748</v>
      </c>
      <c r="U497" s="96">
        <f t="shared" si="38"/>
        <v>130000</v>
      </c>
      <c r="V497" s="96">
        <f t="shared" si="41"/>
        <v>0</v>
      </c>
      <c r="W497" s="96"/>
      <c r="X497" s="96">
        <f ca="1">IF(V497=0,0,IF(C497&lt;'Interment Right Prices'!$L$25,0,OFFSET(P497,-'Interment Right Prices'!$L$25,0)))</f>
        <v>0</v>
      </c>
      <c r="Y497" s="96">
        <f>IF(V497=0,0,U497-SUM($X$155:X497))</f>
        <v>0</v>
      </c>
      <c r="Z497" s="99">
        <f ca="1">IF(V497=0,OFFSET(Z497,-'Interment Right Prices'!$L$25,0),IF(V497&gt;X497,V497,X497))</f>
        <v>1602</v>
      </c>
      <c r="AA497" s="99">
        <f t="shared" ca="1" si="39"/>
        <v>1744887.6923076923</v>
      </c>
      <c r="AB497" s="93"/>
      <c r="AC497" s="78"/>
    </row>
    <row r="498" spans="2:29" x14ac:dyDescent="0.25">
      <c r="B498" s="38"/>
      <c r="C498" s="53">
        <f t="shared" si="42"/>
        <v>344</v>
      </c>
      <c r="D498" s="53"/>
      <c r="E498" s="53"/>
      <c r="F498" s="41">
        <v>0</v>
      </c>
      <c r="G498" s="1"/>
      <c r="H498" s="104">
        <f t="shared" si="43"/>
        <v>3000000</v>
      </c>
      <c r="I498" s="1"/>
      <c r="J498" s="41">
        <v>0</v>
      </c>
      <c r="K498" s="1"/>
      <c r="L498" s="96">
        <f t="shared" si="40"/>
        <v>15178</v>
      </c>
      <c r="M498" s="53"/>
      <c r="N498" s="97"/>
      <c r="O498" s="1"/>
      <c r="P498" s="98">
        <f t="shared" si="37"/>
        <v>15178</v>
      </c>
      <c r="Q498" s="40"/>
      <c r="S498" s="38"/>
      <c r="T498" s="96">
        <f>SUM($P$155:P498)</f>
        <v>1482926</v>
      </c>
      <c r="U498" s="96">
        <f t="shared" si="38"/>
        <v>130000</v>
      </c>
      <c r="V498" s="96">
        <f t="shared" si="41"/>
        <v>0</v>
      </c>
      <c r="W498" s="96"/>
      <c r="X498" s="96">
        <f ca="1">IF(V498=0,0,IF(C498&lt;'Interment Right Prices'!$L$25,0,OFFSET(P498,-'Interment Right Prices'!$L$25,0)))</f>
        <v>0</v>
      </c>
      <c r="Y498" s="96">
        <f>IF(V498=0,0,U498-SUM($X$155:X498))</f>
        <v>0</v>
      </c>
      <c r="Z498" s="99">
        <f ca="1">IF(V498=0,OFFSET(Z498,-'Interment Right Prices'!$L$25,0),IF(V498&gt;X498,V498,X498))</f>
        <v>1618</v>
      </c>
      <c r="AA498" s="99">
        <f t="shared" ca="1" si="39"/>
        <v>1744887.6923076923</v>
      </c>
      <c r="AB498" s="93"/>
      <c r="AC498" s="78"/>
    </row>
    <row r="499" spans="2:29" x14ac:dyDescent="0.25">
      <c r="B499" s="38"/>
      <c r="C499" s="53">
        <f t="shared" si="42"/>
        <v>345</v>
      </c>
      <c r="D499" s="53"/>
      <c r="E499" s="53"/>
      <c r="F499" s="41">
        <v>0</v>
      </c>
      <c r="G499" s="1"/>
      <c r="H499" s="104">
        <f t="shared" si="43"/>
        <v>3000000</v>
      </c>
      <c r="I499" s="1"/>
      <c r="J499" s="41">
        <v>0</v>
      </c>
      <c r="K499" s="1"/>
      <c r="L499" s="96">
        <f t="shared" si="40"/>
        <v>15329</v>
      </c>
      <c r="M499" s="53"/>
      <c r="N499" s="97"/>
      <c r="O499" s="1"/>
      <c r="P499" s="98">
        <f t="shared" si="37"/>
        <v>15329</v>
      </c>
      <c r="Q499" s="40"/>
      <c r="S499" s="38"/>
      <c r="T499" s="96">
        <f>SUM($P$155:P499)</f>
        <v>1498255</v>
      </c>
      <c r="U499" s="96">
        <f t="shared" si="38"/>
        <v>130000</v>
      </c>
      <c r="V499" s="96">
        <f t="shared" si="41"/>
        <v>0</v>
      </c>
      <c r="W499" s="96"/>
      <c r="X499" s="96">
        <f ca="1">IF(V499=0,0,IF(C499&lt;'Interment Right Prices'!$L$25,0,OFFSET(P499,-'Interment Right Prices'!$L$25,0)))</f>
        <v>0</v>
      </c>
      <c r="Y499" s="96">
        <f>IF(V499=0,0,U499-SUM($X$155:X499))</f>
        <v>0</v>
      </c>
      <c r="Z499" s="99">
        <f ca="1">IF(V499=0,OFFSET(Z499,-'Interment Right Prices'!$L$25,0),IF(V499&gt;X499,V499,X499))</f>
        <v>1634</v>
      </c>
      <c r="AA499" s="99">
        <f t="shared" ca="1" si="39"/>
        <v>1744887.6923076923</v>
      </c>
      <c r="AB499" s="93"/>
      <c r="AC499" s="78"/>
    </row>
    <row r="500" spans="2:29" x14ac:dyDescent="0.25">
      <c r="B500" s="38"/>
      <c r="C500" s="53">
        <f t="shared" si="42"/>
        <v>346</v>
      </c>
      <c r="D500" s="53"/>
      <c r="E500" s="53"/>
      <c r="F500" s="41">
        <v>0</v>
      </c>
      <c r="G500" s="1"/>
      <c r="H500" s="104">
        <f t="shared" si="43"/>
        <v>3000000</v>
      </c>
      <c r="I500" s="1"/>
      <c r="J500" s="41">
        <v>0</v>
      </c>
      <c r="K500" s="1"/>
      <c r="L500" s="96">
        <f t="shared" si="40"/>
        <v>15483</v>
      </c>
      <c r="M500" s="53"/>
      <c r="N500" s="97"/>
      <c r="O500" s="1"/>
      <c r="P500" s="98">
        <f t="shared" si="37"/>
        <v>15483</v>
      </c>
      <c r="Q500" s="40"/>
      <c r="S500" s="38"/>
      <c r="T500" s="96">
        <f>SUM($P$155:P500)</f>
        <v>1513738</v>
      </c>
      <c r="U500" s="96">
        <f t="shared" si="38"/>
        <v>130000</v>
      </c>
      <c r="V500" s="96">
        <f t="shared" si="41"/>
        <v>0</v>
      </c>
      <c r="W500" s="96"/>
      <c r="X500" s="96">
        <f ca="1">IF(V500=0,0,IF(C500&lt;'Interment Right Prices'!$L$25,0,OFFSET(P500,-'Interment Right Prices'!$L$25,0)))</f>
        <v>0</v>
      </c>
      <c r="Y500" s="96">
        <f>IF(V500=0,0,U500-SUM($X$155:X500))</f>
        <v>0</v>
      </c>
      <c r="Z500" s="99">
        <f ca="1">IF(V500=0,OFFSET(Z500,-'Interment Right Prices'!$L$25,0),IF(V500&gt;X500,V500,X500))</f>
        <v>1650</v>
      </c>
      <c r="AA500" s="99">
        <f t="shared" ca="1" si="39"/>
        <v>1744887.6923076923</v>
      </c>
      <c r="AB500" s="93"/>
      <c r="AC500" s="78"/>
    </row>
    <row r="501" spans="2:29" x14ac:dyDescent="0.25">
      <c r="B501" s="38"/>
      <c r="C501" s="53">
        <f t="shared" si="42"/>
        <v>347</v>
      </c>
      <c r="D501" s="53"/>
      <c r="E501" s="53"/>
      <c r="F501" s="41">
        <v>0</v>
      </c>
      <c r="G501" s="1"/>
      <c r="H501" s="104">
        <f t="shared" si="43"/>
        <v>3000000</v>
      </c>
      <c r="I501" s="1"/>
      <c r="J501" s="41">
        <v>0</v>
      </c>
      <c r="K501" s="1"/>
      <c r="L501" s="96">
        <f t="shared" si="40"/>
        <v>15637</v>
      </c>
      <c r="M501" s="53"/>
      <c r="N501" s="97"/>
      <c r="O501" s="1"/>
      <c r="P501" s="98">
        <f t="shared" si="37"/>
        <v>15637</v>
      </c>
      <c r="Q501" s="40"/>
      <c r="S501" s="38"/>
      <c r="T501" s="96">
        <f>SUM($P$155:P501)</f>
        <v>1529375</v>
      </c>
      <c r="U501" s="96">
        <f t="shared" si="38"/>
        <v>130000</v>
      </c>
      <c r="V501" s="96">
        <f t="shared" si="41"/>
        <v>0</v>
      </c>
      <c r="W501" s="96"/>
      <c r="X501" s="96">
        <f ca="1">IF(V501=0,0,IF(C501&lt;'Interment Right Prices'!$L$25,0,OFFSET(P501,-'Interment Right Prices'!$L$25,0)))</f>
        <v>0</v>
      </c>
      <c r="Y501" s="96">
        <f>IF(V501=0,0,U501-SUM($X$155:X501))</f>
        <v>0</v>
      </c>
      <c r="Z501" s="99">
        <f ca="1">IF(V501=0,OFFSET(Z501,-'Interment Right Prices'!$L$25,0),IF(V501&gt;X501,V501,X501))</f>
        <v>1667</v>
      </c>
      <c r="AA501" s="99">
        <f t="shared" ca="1" si="39"/>
        <v>1744887.6923076923</v>
      </c>
      <c r="AB501" s="93"/>
      <c r="AC501" s="78"/>
    </row>
    <row r="502" spans="2:29" x14ac:dyDescent="0.25">
      <c r="B502" s="38"/>
      <c r="C502" s="53">
        <f t="shared" si="42"/>
        <v>348</v>
      </c>
      <c r="D502" s="53"/>
      <c r="E502" s="53"/>
      <c r="F502" s="41">
        <v>0</v>
      </c>
      <c r="G502" s="1"/>
      <c r="H502" s="104">
        <f t="shared" si="43"/>
        <v>3000000</v>
      </c>
      <c r="I502" s="1"/>
      <c r="J502" s="41">
        <v>0</v>
      </c>
      <c r="K502" s="1"/>
      <c r="L502" s="96">
        <f t="shared" si="40"/>
        <v>15794</v>
      </c>
      <c r="M502" s="53"/>
      <c r="N502" s="97"/>
      <c r="O502" s="1"/>
      <c r="P502" s="98">
        <f t="shared" si="37"/>
        <v>15794</v>
      </c>
      <c r="Q502" s="40"/>
      <c r="S502" s="38"/>
      <c r="T502" s="96">
        <f>SUM($P$155:P502)</f>
        <v>1545169</v>
      </c>
      <c r="U502" s="96">
        <f t="shared" si="38"/>
        <v>130000</v>
      </c>
      <c r="V502" s="96">
        <f t="shared" si="41"/>
        <v>0</v>
      </c>
      <c r="W502" s="96"/>
      <c r="X502" s="96">
        <f ca="1">IF(V502=0,0,IF(C502&lt;'Interment Right Prices'!$L$25,0,OFFSET(P502,-'Interment Right Prices'!$L$25,0)))</f>
        <v>0</v>
      </c>
      <c r="Y502" s="96">
        <f>IF(V502=0,0,U502-SUM($X$155:X502))</f>
        <v>0</v>
      </c>
      <c r="Z502" s="99">
        <f ca="1">IF(V502=0,OFFSET(Z502,-'Interment Right Prices'!$L$25,0),IF(V502&gt;X502,V502,X502))</f>
        <v>1683</v>
      </c>
      <c r="AA502" s="99">
        <f t="shared" ca="1" si="39"/>
        <v>1744887.6923076923</v>
      </c>
      <c r="AB502" s="93"/>
      <c r="AC502" s="78"/>
    </row>
    <row r="503" spans="2:29" x14ac:dyDescent="0.25">
      <c r="B503" s="38"/>
      <c r="C503" s="53">
        <f t="shared" si="42"/>
        <v>349</v>
      </c>
      <c r="D503" s="53"/>
      <c r="E503" s="53"/>
      <c r="F503" s="41">
        <v>0</v>
      </c>
      <c r="G503" s="1"/>
      <c r="H503" s="104">
        <f t="shared" si="43"/>
        <v>3000000</v>
      </c>
      <c r="I503" s="1"/>
      <c r="J503" s="41">
        <v>0</v>
      </c>
      <c r="K503" s="1"/>
      <c r="L503" s="96">
        <f t="shared" si="40"/>
        <v>15952</v>
      </c>
      <c r="M503" s="53"/>
      <c r="N503" s="97"/>
      <c r="O503" s="1"/>
      <c r="P503" s="98">
        <f t="shared" si="37"/>
        <v>15952</v>
      </c>
      <c r="Q503" s="40"/>
      <c r="S503" s="38"/>
      <c r="T503" s="96">
        <f>SUM($P$155:P503)</f>
        <v>1561121</v>
      </c>
      <c r="U503" s="96">
        <f t="shared" si="38"/>
        <v>130000</v>
      </c>
      <c r="V503" s="96">
        <f t="shared" si="41"/>
        <v>0</v>
      </c>
      <c r="W503" s="96"/>
      <c r="X503" s="96">
        <f ca="1">IF(V503=0,0,IF(C503&lt;'Interment Right Prices'!$L$25,0,OFFSET(P503,-'Interment Right Prices'!$L$25,0)))</f>
        <v>0</v>
      </c>
      <c r="Y503" s="96">
        <f>IF(V503=0,0,U503-SUM($X$155:X503))</f>
        <v>0</v>
      </c>
      <c r="Z503" s="99">
        <f ca="1">IF(V503=0,OFFSET(Z503,-'Interment Right Prices'!$L$25,0),IF(V503&gt;X503,V503,X503))</f>
        <v>1700</v>
      </c>
      <c r="AA503" s="99">
        <f t="shared" ca="1" si="39"/>
        <v>1744887.6923076923</v>
      </c>
      <c r="AB503" s="93"/>
      <c r="AC503" s="78"/>
    </row>
    <row r="504" spans="2:29" x14ac:dyDescent="0.25">
      <c r="B504" s="38"/>
      <c r="C504" s="53">
        <f t="shared" si="42"/>
        <v>350</v>
      </c>
      <c r="D504" s="53"/>
      <c r="E504" s="53"/>
      <c r="F504" s="41">
        <v>0</v>
      </c>
      <c r="G504" s="1"/>
      <c r="H504" s="104">
        <f t="shared" si="43"/>
        <v>3000000</v>
      </c>
      <c r="I504" s="1"/>
      <c r="J504" s="41">
        <v>0</v>
      </c>
      <c r="K504" s="1"/>
      <c r="L504" s="96">
        <f t="shared" si="40"/>
        <v>16111</v>
      </c>
      <c r="M504" s="53"/>
      <c r="N504" s="97"/>
      <c r="O504" s="1"/>
      <c r="P504" s="98">
        <f t="shared" si="37"/>
        <v>16111</v>
      </c>
      <c r="Q504" s="40"/>
      <c r="S504" s="38"/>
      <c r="T504" s="96">
        <f>SUM($P$155:P504)</f>
        <v>1577232</v>
      </c>
      <c r="U504" s="96">
        <f t="shared" si="38"/>
        <v>130000</v>
      </c>
      <c r="V504" s="96">
        <f t="shared" si="41"/>
        <v>0</v>
      </c>
      <c r="W504" s="96"/>
      <c r="X504" s="96">
        <f ca="1">IF(V504=0,0,IF(C504&lt;'Interment Right Prices'!$L$25,0,OFFSET(P504,-'Interment Right Prices'!$L$25,0)))</f>
        <v>0</v>
      </c>
      <c r="Y504" s="96">
        <f>IF(V504=0,0,U504-SUM($X$155:X504))</f>
        <v>0</v>
      </c>
      <c r="Z504" s="99">
        <f ca="1">IF(V504=0,OFFSET(Z504,-'Interment Right Prices'!$L$25,0),IF(V504&gt;X504,V504,X504))</f>
        <v>1717</v>
      </c>
      <c r="AA504" s="99">
        <f t="shared" ca="1" si="39"/>
        <v>1744887.6923076923</v>
      </c>
      <c r="AB504" s="93"/>
      <c r="AC504" s="78"/>
    </row>
    <row r="505" spans="2:29" x14ac:dyDescent="0.25">
      <c r="B505" s="38"/>
      <c r="C505" s="53">
        <f t="shared" si="42"/>
        <v>351</v>
      </c>
      <c r="D505" s="53"/>
      <c r="E505" s="53"/>
      <c r="F505" s="41">
        <v>0</v>
      </c>
      <c r="G505" s="1"/>
      <c r="H505" s="104">
        <f t="shared" si="43"/>
        <v>3000000</v>
      </c>
      <c r="I505" s="1"/>
      <c r="J505" s="41">
        <v>0</v>
      </c>
      <c r="K505" s="1"/>
      <c r="L505" s="96">
        <f t="shared" si="40"/>
        <v>16272</v>
      </c>
      <c r="M505" s="53"/>
      <c r="N505" s="97"/>
      <c r="O505" s="1"/>
      <c r="P505" s="98">
        <f t="shared" si="37"/>
        <v>16272</v>
      </c>
      <c r="Q505" s="40"/>
      <c r="S505" s="38"/>
      <c r="T505" s="96">
        <f>SUM($P$155:P505)</f>
        <v>1593504</v>
      </c>
      <c r="U505" s="96">
        <f t="shared" si="38"/>
        <v>130000</v>
      </c>
      <c r="V505" s="96">
        <f t="shared" si="41"/>
        <v>0</v>
      </c>
      <c r="W505" s="96"/>
      <c r="X505" s="96">
        <f ca="1">IF(V505=0,0,IF(C505&lt;'Interment Right Prices'!$L$25,0,OFFSET(P505,-'Interment Right Prices'!$L$25,0)))</f>
        <v>0</v>
      </c>
      <c r="Y505" s="96">
        <f>IF(V505=0,0,U505-SUM($X$155:X505))</f>
        <v>0</v>
      </c>
      <c r="Z505" s="99">
        <f ca="1">IF(V505=0,OFFSET(Z505,-'Interment Right Prices'!$L$25,0),IF(V505&gt;X505,V505,X505))</f>
        <v>1734</v>
      </c>
      <c r="AA505" s="99">
        <f t="shared" ca="1" si="39"/>
        <v>1744887.6923076923</v>
      </c>
      <c r="AB505" s="93"/>
      <c r="AC505" s="78"/>
    </row>
    <row r="506" spans="2:29" x14ac:dyDescent="0.25">
      <c r="B506" s="38"/>
      <c r="C506" s="53">
        <f t="shared" si="42"/>
        <v>352</v>
      </c>
      <c r="D506" s="53"/>
      <c r="E506" s="53"/>
      <c r="F506" s="41">
        <v>0</v>
      </c>
      <c r="G506" s="1"/>
      <c r="H506" s="104">
        <f t="shared" si="43"/>
        <v>3000000</v>
      </c>
      <c r="I506" s="1"/>
      <c r="J506" s="41">
        <v>0</v>
      </c>
      <c r="K506" s="1"/>
      <c r="L506" s="96">
        <f t="shared" si="40"/>
        <v>16435</v>
      </c>
      <c r="M506" s="53"/>
      <c r="N506" s="97"/>
      <c r="O506" s="1"/>
      <c r="P506" s="98">
        <f t="shared" si="37"/>
        <v>16435</v>
      </c>
      <c r="Q506" s="40"/>
      <c r="S506" s="38"/>
      <c r="T506" s="96">
        <f>SUM($P$155:P506)</f>
        <v>1609939</v>
      </c>
      <c r="U506" s="96">
        <f t="shared" si="38"/>
        <v>130000</v>
      </c>
      <c r="V506" s="96">
        <f t="shared" si="41"/>
        <v>0</v>
      </c>
      <c r="W506" s="96"/>
      <c r="X506" s="96">
        <f ca="1">IF(V506=0,0,IF(C506&lt;'Interment Right Prices'!$L$25,0,OFFSET(P506,-'Interment Right Prices'!$L$25,0)))</f>
        <v>0</v>
      </c>
      <c r="Y506" s="96">
        <f>IF(V506=0,0,U506-SUM($X$155:X506))</f>
        <v>0</v>
      </c>
      <c r="Z506" s="99">
        <f ca="1">IF(V506=0,OFFSET(Z506,-'Interment Right Prices'!$L$25,0),IF(V506&gt;X506,V506,X506))</f>
        <v>1752</v>
      </c>
      <c r="AA506" s="99">
        <f t="shared" ca="1" si="39"/>
        <v>1744887.6923076923</v>
      </c>
      <c r="AB506" s="93"/>
      <c r="AC506" s="78"/>
    </row>
    <row r="507" spans="2:29" x14ac:dyDescent="0.25">
      <c r="B507" s="38"/>
      <c r="C507" s="53">
        <f t="shared" si="42"/>
        <v>353</v>
      </c>
      <c r="D507" s="53"/>
      <c r="E507" s="53"/>
      <c r="F507" s="41">
        <v>0</v>
      </c>
      <c r="G507" s="1"/>
      <c r="H507" s="104">
        <f t="shared" si="43"/>
        <v>3000000</v>
      </c>
      <c r="I507" s="1"/>
      <c r="J507" s="41">
        <v>0</v>
      </c>
      <c r="K507" s="1"/>
      <c r="L507" s="96">
        <f t="shared" si="40"/>
        <v>16599</v>
      </c>
      <c r="M507" s="53"/>
      <c r="N507" s="97"/>
      <c r="O507" s="1"/>
      <c r="P507" s="98">
        <f t="shared" si="37"/>
        <v>16599</v>
      </c>
      <c r="Q507" s="40"/>
      <c r="S507" s="38"/>
      <c r="T507" s="96">
        <f>SUM($P$155:P507)</f>
        <v>1626538</v>
      </c>
      <c r="U507" s="96">
        <f t="shared" si="38"/>
        <v>130000</v>
      </c>
      <c r="V507" s="96">
        <f t="shared" si="41"/>
        <v>0</v>
      </c>
      <c r="W507" s="96"/>
      <c r="X507" s="96">
        <f ca="1">IF(V507=0,0,IF(C507&lt;'Interment Right Prices'!$L$25,0,OFFSET(P507,-'Interment Right Prices'!$L$25,0)))</f>
        <v>0</v>
      </c>
      <c r="Y507" s="96">
        <f>IF(V507=0,0,U507-SUM($X$155:X507))</f>
        <v>0</v>
      </c>
      <c r="Z507" s="99">
        <f ca="1">IF(V507=0,OFFSET(Z507,-'Interment Right Prices'!$L$25,0),IF(V507&gt;X507,V507,X507))</f>
        <v>1769</v>
      </c>
      <c r="AA507" s="99">
        <f t="shared" ca="1" si="39"/>
        <v>1744887.6923076923</v>
      </c>
      <c r="AB507" s="93"/>
      <c r="AC507" s="78"/>
    </row>
    <row r="508" spans="2:29" x14ac:dyDescent="0.25">
      <c r="B508" s="38"/>
      <c r="C508" s="53">
        <f t="shared" si="42"/>
        <v>354</v>
      </c>
      <c r="D508" s="53"/>
      <c r="E508" s="53"/>
      <c r="F508" s="41">
        <v>0</v>
      </c>
      <c r="G508" s="1"/>
      <c r="H508" s="104">
        <f t="shared" si="43"/>
        <v>3000000</v>
      </c>
      <c r="I508" s="1"/>
      <c r="J508" s="41">
        <v>0</v>
      </c>
      <c r="K508" s="1"/>
      <c r="L508" s="96">
        <f t="shared" si="40"/>
        <v>16765</v>
      </c>
      <c r="M508" s="53"/>
      <c r="N508" s="97"/>
      <c r="O508" s="1"/>
      <c r="P508" s="98">
        <f t="shared" si="37"/>
        <v>16765</v>
      </c>
      <c r="Q508" s="40"/>
      <c r="S508" s="38"/>
      <c r="T508" s="96">
        <f>SUM($P$155:P508)</f>
        <v>1643303</v>
      </c>
      <c r="U508" s="96">
        <f t="shared" si="38"/>
        <v>130000</v>
      </c>
      <c r="V508" s="96">
        <f t="shared" si="41"/>
        <v>0</v>
      </c>
      <c r="W508" s="96"/>
      <c r="X508" s="96">
        <f ca="1">IF(V508=0,0,IF(C508&lt;'Interment Right Prices'!$L$25,0,OFFSET(P508,-'Interment Right Prices'!$L$25,0)))</f>
        <v>0</v>
      </c>
      <c r="Y508" s="96">
        <f>IF(V508=0,0,U508-SUM($X$155:X508))</f>
        <v>0</v>
      </c>
      <c r="Z508" s="99">
        <f ca="1">IF(V508=0,OFFSET(Z508,-'Interment Right Prices'!$L$25,0),IF(V508&gt;X508,V508,X508))</f>
        <v>1393</v>
      </c>
      <c r="AA508" s="99">
        <f t="shared" ca="1" si="39"/>
        <v>1744887.6923076923</v>
      </c>
      <c r="AB508" s="93"/>
      <c r="AC508" s="78"/>
    </row>
    <row r="509" spans="2:29" x14ac:dyDescent="0.25">
      <c r="B509" s="38"/>
      <c r="C509" s="53">
        <f t="shared" si="42"/>
        <v>355</v>
      </c>
      <c r="D509" s="53"/>
      <c r="E509" s="53"/>
      <c r="F509" s="41">
        <v>0</v>
      </c>
      <c r="G509" s="1"/>
      <c r="H509" s="104">
        <f t="shared" si="43"/>
        <v>3000000</v>
      </c>
      <c r="I509" s="1"/>
      <c r="J509" s="41">
        <v>0</v>
      </c>
      <c r="K509" s="1"/>
      <c r="L509" s="96">
        <f t="shared" si="40"/>
        <v>16933</v>
      </c>
      <c r="M509" s="53"/>
      <c r="N509" s="97"/>
      <c r="O509" s="1"/>
      <c r="P509" s="98">
        <f t="shared" si="37"/>
        <v>16933</v>
      </c>
      <c r="Q509" s="40"/>
      <c r="S509" s="38"/>
      <c r="T509" s="96">
        <f>SUM($P$155:P509)</f>
        <v>1660236</v>
      </c>
      <c r="U509" s="96">
        <f t="shared" si="38"/>
        <v>130000</v>
      </c>
      <c r="V509" s="96">
        <f t="shared" si="41"/>
        <v>0</v>
      </c>
      <c r="W509" s="96"/>
      <c r="X509" s="96">
        <f ca="1">IF(V509=0,0,IF(C509&lt;'Interment Right Prices'!$L$25,0,OFFSET(P509,-'Interment Right Prices'!$L$25,0)))</f>
        <v>0</v>
      </c>
      <c r="Y509" s="96">
        <f>IF(V509=0,0,U509-SUM($X$155:X509))</f>
        <v>0</v>
      </c>
      <c r="Z509" s="99">
        <f ca="1">IF(V509=0,OFFSET(Z509,-'Interment Right Prices'!$L$25,0),IF(V509&gt;X509,V509,X509))</f>
        <v>1407</v>
      </c>
      <c r="AA509" s="99">
        <f t="shared" ca="1" si="39"/>
        <v>1744887.6923076923</v>
      </c>
      <c r="AB509" s="93"/>
      <c r="AC509" s="78"/>
    </row>
    <row r="510" spans="2:29" x14ac:dyDescent="0.25">
      <c r="B510" s="38"/>
      <c r="C510" s="53">
        <f t="shared" si="42"/>
        <v>356</v>
      </c>
      <c r="D510" s="53"/>
      <c r="E510" s="53"/>
      <c r="F510" s="41">
        <v>0</v>
      </c>
      <c r="G510" s="1"/>
      <c r="H510" s="104">
        <f t="shared" si="43"/>
        <v>3000000</v>
      </c>
      <c r="I510" s="1"/>
      <c r="J510" s="41">
        <v>0</v>
      </c>
      <c r="K510" s="1"/>
      <c r="L510" s="96">
        <f t="shared" si="40"/>
        <v>17102</v>
      </c>
      <c r="M510" s="53"/>
      <c r="N510" s="97"/>
      <c r="O510" s="1"/>
      <c r="P510" s="98">
        <f t="shared" si="37"/>
        <v>17102</v>
      </c>
      <c r="Q510" s="40"/>
      <c r="S510" s="38"/>
      <c r="T510" s="96">
        <f>SUM($P$155:P510)</f>
        <v>1677338</v>
      </c>
      <c r="U510" s="96">
        <f t="shared" si="38"/>
        <v>130000</v>
      </c>
      <c r="V510" s="96">
        <f t="shared" si="41"/>
        <v>0</v>
      </c>
      <c r="W510" s="96"/>
      <c r="X510" s="96">
        <f ca="1">IF(V510=0,0,IF(C510&lt;'Interment Right Prices'!$L$25,0,OFFSET(P510,-'Interment Right Prices'!$L$25,0)))</f>
        <v>0</v>
      </c>
      <c r="Y510" s="96">
        <f>IF(V510=0,0,U510-SUM($X$155:X510))</f>
        <v>0</v>
      </c>
      <c r="Z510" s="99">
        <f ca="1">IF(V510=0,OFFSET(Z510,-'Interment Right Prices'!$L$25,0),IF(V510&gt;X510,V510,X510))</f>
        <v>1421</v>
      </c>
      <c r="AA510" s="99">
        <f t="shared" ca="1" si="39"/>
        <v>1744887.6923076923</v>
      </c>
      <c r="AB510" s="93"/>
      <c r="AC510" s="78"/>
    </row>
    <row r="511" spans="2:29" x14ac:dyDescent="0.25">
      <c r="B511" s="38"/>
      <c r="C511" s="53">
        <f t="shared" si="42"/>
        <v>357</v>
      </c>
      <c r="D511" s="53"/>
      <c r="E511" s="53"/>
      <c r="F511" s="41">
        <v>0</v>
      </c>
      <c r="G511" s="1"/>
      <c r="H511" s="104">
        <f t="shared" si="43"/>
        <v>3000000</v>
      </c>
      <c r="I511" s="1"/>
      <c r="J511" s="41">
        <v>0</v>
      </c>
      <c r="K511" s="1"/>
      <c r="L511" s="96">
        <f t="shared" si="40"/>
        <v>17273</v>
      </c>
      <c r="M511" s="53"/>
      <c r="N511" s="97"/>
      <c r="O511" s="1"/>
      <c r="P511" s="98">
        <f t="shared" si="37"/>
        <v>17273</v>
      </c>
      <c r="Q511" s="40"/>
      <c r="S511" s="38"/>
      <c r="T511" s="96">
        <f>SUM($P$155:P511)</f>
        <v>1694611</v>
      </c>
      <c r="U511" s="96">
        <f t="shared" si="38"/>
        <v>130000</v>
      </c>
      <c r="V511" s="96">
        <f t="shared" si="41"/>
        <v>0</v>
      </c>
      <c r="W511" s="96"/>
      <c r="X511" s="96">
        <f ca="1">IF(V511=0,0,IF(C511&lt;'Interment Right Prices'!$L$25,0,OFFSET(P511,-'Interment Right Prices'!$L$25,0)))</f>
        <v>0</v>
      </c>
      <c r="Y511" s="96">
        <f>IF(V511=0,0,U511-SUM($X$155:X511))</f>
        <v>0</v>
      </c>
      <c r="Z511" s="99">
        <f ca="1">IF(V511=0,OFFSET(Z511,-'Interment Right Prices'!$L$25,0),IF(V511&gt;X511,V511,X511))</f>
        <v>1436</v>
      </c>
      <c r="AA511" s="99">
        <f t="shared" ca="1" si="39"/>
        <v>1744887.6923076923</v>
      </c>
      <c r="AB511" s="93"/>
      <c r="AC511" s="78"/>
    </row>
    <row r="512" spans="2:29" x14ac:dyDescent="0.25">
      <c r="B512" s="38"/>
      <c r="C512" s="53">
        <f t="shared" si="42"/>
        <v>358</v>
      </c>
      <c r="D512" s="53"/>
      <c r="E512" s="53"/>
      <c r="F512" s="41">
        <v>0</v>
      </c>
      <c r="G512" s="1"/>
      <c r="H512" s="104">
        <f t="shared" si="43"/>
        <v>3000000</v>
      </c>
      <c r="I512" s="1"/>
      <c r="J512" s="41">
        <v>0</v>
      </c>
      <c r="K512" s="1"/>
      <c r="L512" s="96">
        <f t="shared" si="40"/>
        <v>17446</v>
      </c>
      <c r="M512" s="53"/>
      <c r="N512" s="97"/>
      <c r="O512" s="1"/>
      <c r="P512" s="98">
        <f t="shared" si="37"/>
        <v>17446</v>
      </c>
      <c r="Q512" s="40"/>
      <c r="S512" s="38"/>
      <c r="T512" s="96">
        <f>SUM($P$155:P512)</f>
        <v>1712057</v>
      </c>
      <c r="U512" s="96">
        <f t="shared" si="38"/>
        <v>130000</v>
      </c>
      <c r="V512" s="96">
        <f t="shared" si="41"/>
        <v>0</v>
      </c>
      <c r="W512" s="96"/>
      <c r="X512" s="96">
        <f ca="1">IF(V512=0,0,IF(C512&lt;'Interment Right Prices'!$L$25,0,OFFSET(P512,-'Interment Right Prices'!$L$25,0)))</f>
        <v>0</v>
      </c>
      <c r="Y512" s="96">
        <f>IF(V512=0,0,U512-SUM($X$155:X512))</f>
        <v>0</v>
      </c>
      <c r="Z512" s="99">
        <f ca="1">IF(V512=0,OFFSET(Z512,-'Interment Right Prices'!$L$25,0),IF(V512&gt;X512,V512,X512))</f>
        <v>1450</v>
      </c>
      <c r="AA512" s="99">
        <f t="shared" ca="1" si="39"/>
        <v>1744887.6923076923</v>
      </c>
      <c r="AB512" s="93"/>
      <c r="AC512" s="78"/>
    </row>
    <row r="513" spans="2:29" x14ac:dyDescent="0.25">
      <c r="B513" s="38"/>
      <c r="C513" s="53">
        <f t="shared" si="42"/>
        <v>359</v>
      </c>
      <c r="D513" s="53"/>
      <c r="E513" s="53"/>
      <c r="F513" s="41">
        <v>0</v>
      </c>
      <c r="G513" s="1"/>
      <c r="H513" s="104">
        <f t="shared" si="43"/>
        <v>3000000</v>
      </c>
      <c r="I513" s="1"/>
      <c r="J513" s="41">
        <v>0</v>
      </c>
      <c r="K513" s="1"/>
      <c r="L513" s="96">
        <f t="shared" si="40"/>
        <v>17621</v>
      </c>
      <c r="M513" s="53"/>
      <c r="N513" s="97"/>
      <c r="O513" s="1"/>
      <c r="P513" s="98">
        <f t="shared" si="37"/>
        <v>17621</v>
      </c>
      <c r="Q513" s="40"/>
      <c r="S513" s="38"/>
      <c r="T513" s="96">
        <f>SUM($P$155:P513)</f>
        <v>1729678</v>
      </c>
      <c r="U513" s="96">
        <f t="shared" si="38"/>
        <v>130000</v>
      </c>
      <c r="V513" s="96">
        <f t="shared" si="41"/>
        <v>0</v>
      </c>
      <c r="W513" s="96"/>
      <c r="X513" s="96">
        <f ca="1">IF(V513=0,0,IF(C513&lt;'Interment Right Prices'!$L$25,0,OFFSET(P513,-'Interment Right Prices'!$L$25,0)))</f>
        <v>0</v>
      </c>
      <c r="Y513" s="96">
        <f>IF(V513=0,0,U513-SUM($X$155:X513))</f>
        <v>0</v>
      </c>
      <c r="Z513" s="99">
        <f ca="1">IF(V513=0,OFFSET(Z513,-'Interment Right Prices'!$L$25,0),IF(V513&gt;X513,V513,X513))</f>
        <v>1464</v>
      </c>
      <c r="AA513" s="99">
        <f t="shared" ca="1" si="39"/>
        <v>1744887.6923076923</v>
      </c>
      <c r="AB513" s="93"/>
      <c r="AC513" s="78"/>
    </row>
    <row r="514" spans="2:29" x14ac:dyDescent="0.25">
      <c r="B514" s="38"/>
      <c r="C514" s="53">
        <f t="shared" si="42"/>
        <v>360</v>
      </c>
      <c r="D514" s="53"/>
      <c r="E514" s="53"/>
      <c r="F514" s="41">
        <v>0</v>
      </c>
      <c r="G514" s="1"/>
      <c r="H514" s="104">
        <f t="shared" si="43"/>
        <v>3000000</v>
      </c>
      <c r="I514" s="1"/>
      <c r="J514" s="41">
        <v>0</v>
      </c>
      <c r="K514" s="1"/>
      <c r="L514" s="96">
        <f t="shared" si="40"/>
        <v>17797</v>
      </c>
      <c r="M514" s="53"/>
      <c r="N514" s="97"/>
      <c r="O514" s="1"/>
      <c r="P514" s="98">
        <f t="shared" si="37"/>
        <v>17797</v>
      </c>
      <c r="Q514" s="40"/>
      <c r="S514" s="38"/>
      <c r="T514" s="96">
        <f>SUM($P$155:P514)</f>
        <v>1747475</v>
      </c>
      <c r="U514" s="96">
        <f t="shared" si="38"/>
        <v>130000</v>
      </c>
      <c r="V514" s="96">
        <f t="shared" si="41"/>
        <v>0</v>
      </c>
      <c r="W514" s="96"/>
      <c r="X514" s="96">
        <f ca="1">IF(V514=0,0,IF(C514&lt;'Interment Right Prices'!$L$25,0,OFFSET(P514,-'Interment Right Prices'!$L$25,0)))</f>
        <v>0</v>
      </c>
      <c r="Y514" s="96">
        <f>IF(V514=0,0,U514-SUM($X$155:X514))</f>
        <v>0</v>
      </c>
      <c r="Z514" s="99">
        <f ca="1">IF(V514=0,OFFSET(Z514,-'Interment Right Prices'!$L$25,0),IF(V514&gt;X514,V514,X514))</f>
        <v>1479</v>
      </c>
      <c r="AA514" s="99">
        <f t="shared" ca="1" si="39"/>
        <v>1744887.6923076923</v>
      </c>
      <c r="AB514" s="93"/>
      <c r="AC514" s="78"/>
    </row>
    <row r="515" spans="2:29" x14ac:dyDescent="0.25">
      <c r="B515" s="38"/>
      <c r="C515" s="53">
        <f t="shared" si="42"/>
        <v>361</v>
      </c>
      <c r="D515" s="53"/>
      <c r="E515" s="53"/>
      <c r="F515" s="41">
        <v>0</v>
      </c>
      <c r="G515" s="1"/>
      <c r="H515" s="104">
        <f t="shared" si="43"/>
        <v>3000000</v>
      </c>
      <c r="I515" s="1"/>
      <c r="J515" s="41">
        <v>0</v>
      </c>
      <c r="K515" s="1"/>
      <c r="L515" s="96">
        <f t="shared" si="40"/>
        <v>17975</v>
      </c>
      <c r="M515" s="53"/>
      <c r="N515" s="97"/>
      <c r="O515" s="1"/>
      <c r="P515" s="98">
        <f t="shared" si="37"/>
        <v>17975</v>
      </c>
      <c r="Q515" s="40"/>
      <c r="S515" s="38"/>
      <c r="T515" s="96">
        <f>SUM($P$155:P515)</f>
        <v>1765450</v>
      </c>
      <c r="U515" s="96">
        <f t="shared" si="38"/>
        <v>130000</v>
      </c>
      <c r="V515" s="96">
        <f t="shared" si="41"/>
        <v>0</v>
      </c>
      <c r="W515" s="96"/>
      <c r="X515" s="96">
        <f ca="1">IF(V515=0,0,IF(C515&lt;'Interment Right Prices'!$L$25,0,OFFSET(P515,-'Interment Right Prices'!$L$25,0)))</f>
        <v>0</v>
      </c>
      <c r="Y515" s="96">
        <f>IF(V515=0,0,U515-SUM($X$155:X515))</f>
        <v>0</v>
      </c>
      <c r="Z515" s="99">
        <f ca="1">IF(V515=0,OFFSET(Z515,-'Interment Right Prices'!$L$25,0),IF(V515&gt;X515,V515,X515))</f>
        <v>1494</v>
      </c>
      <c r="AA515" s="99">
        <f t="shared" ca="1" si="39"/>
        <v>1744887.6923076923</v>
      </c>
      <c r="AB515" s="93"/>
      <c r="AC515" s="78"/>
    </row>
    <row r="516" spans="2:29" x14ac:dyDescent="0.25">
      <c r="B516" s="38"/>
      <c r="C516" s="53">
        <f t="shared" si="42"/>
        <v>362</v>
      </c>
      <c r="D516" s="53"/>
      <c r="E516" s="53"/>
      <c r="F516" s="41">
        <v>0</v>
      </c>
      <c r="G516" s="1"/>
      <c r="H516" s="104">
        <f t="shared" si="43"/>
        <v>3000000</v>
      </c>
      <c r="I516" s="1"/>
      <c r="J516" s="41">
        <v>0</v>
      </c>
      <c r="K516" s="1"/>
      <c r="L516" s="96">
        <f t="shared" si="40"/>
        <v>18155</v>
      </c>
      <c r="M516" s="53"/>
      <c r="N516" s="97"/>
      <c r="O516" s="1"/>
      <c r="P516" s="98">
        <f t="shared" si="37"/>
        <v>18155</v>
      </c>
      <c r="Q516" s="40"/>
      <c r="S516" s="38"/>
      <c r="T516" s="96">
        <f>SUM($P$155:P516)</f>
        <v>1783605</v>
      </c>
      <c r="U516" s="96">
        <f t="shared" si="38"/>
        <v>130000</v>
      </c>
      <c r="V516" s="96">
        <f t="shared" si="41"/>
        <v>0</v>
      </c>
      <c r="W516" s="96"/>
      <c r="X516" s="96">
        <f ca="1">IF(V516=0,0,IF(C516&lt;'Interment Right Prices'!$L$25,0,OFFSET(P516,-'Interment Right Prices'!$L$25,0)))</f>
        <v>0</v>
      </c>
      <c r="Y516" s="96">
        <f>IF(V516=0,0,U516-SUM($X$155:X516))</f>
        <v>0</v>
      </c>
      <c r="Z516" s="99">
        <f ca="1">IF(V516=0,OFFSET(Z516,-'Interment Right Prices'!$L$25,0),IF(V516&gt;X516,V516,X516))</f>
        <v>1509</v>
      </c>
      <c r="AA516" s="99">
        <f t="shared" ca="1" si="39"/>
        <v>1744887.6923076923</v>
      </c>
      <c r="AB516" s="93"/>
      <c r="AC516" s="78"/>
    </row>
    <row r="517" spans="2:29" x14ac:dyDescent="0.25">
      <c r="B517" s="38"/>
      <c r="C517" s="53">
        <f t="shared" si="42"/>
        <v>363</v>
      </c>
      <c r="D517" s="53"/>
      <c r="E517" s="53"/>
      <c r="F517" s="41">
        <v>0</v>
      </c>
      <c r="G517" s="1"/>
      <c r="H517" s="104">
        <f t="shared" si="43"/>
        <v>3000000</v>
      </c>
      <c r="I517" s="1"/>
      <c r="J517" s="41">
        <v>0</v>
      </c>
      <c r="K517" s="1"/>
      <c r="L517" s="96">
        <f t="shared" si="40"/>
        <v>18336</v>
      </c>
      <c r="M517" s="53"/>
      <c r="N517" s="97"/>
      <c r="O517" s="1"/>
      <c r="P517" s="98">
        <f t="shared" si="37"/>
        <v>18336</v>
      </c>
      <c r="Q517" s="40"/>
      <c r="S517" s="38"/>
      <c r="T517" s="96">
        <f>SUM($P$155:P517)</f>
        <v>1801941</v>
      </c>
      <c r="U517" s="96">
        <f t="shared" si="38"/>
        <v>130000</v>
      </c>
      <c r="V517" s="96">
        <f t="shared" si="41"/>
        <v>0</v>
      </c>
      <c r="W517" s="96"/>
      <c r="X517" s="96">
        <f ca="1">IF(V517=0,0,IF(C517&lt;'Interment Right Prices'!$L$25,0,OFFSET(P517,-'Interment Right Prices'!$L$25,0)))</f>
        <v>0</v>
      </c>
      <c r="Y517" s="96">
        <f>IF(V517=0,0,U517-SUM($X$155:X517))</f>
        <v>0</v>
      </c>
      <c r="Z517" s="99">
        <f ca="1">IF(V517=0,OFFSET(Z517,-'Interment Right Prices'!$L$25,0),IF(V517&gt;X517,V517,X517))</f>
        <v>1524</v>
      </c>
      <c r="AA517" s="99">
        <f t="shared" ca="1" si="39"/>
        <v>1744887.6923076923</v>
      </c>
      <c r="AB517" s="93"/>
      <c r="AC517" s="78"/>
    </row>
    <row r="518" spans="2:29" x14ac:dyDescent="0.25">
      <c r="B518" s="38"/>
      <c r="C518" s="53">
        <f t="shared" si="42"/>
        <v>364</v>
      </c>
      <c r="D518" s="53"/>
      <c r="E518" s="53"/>
      <c r="F518" s="41">
        <v>0</v>
      </c>
      <c r="G518" s="1"/>
      <c r="H518" s="104">
        <f t="shared" si="43"/>
        <v>3000000</v>
      </c>
      <c r="I518" s="1"/>
      <c r="J518" s="41">
        <v>0</v>
      </c>
      <c r="K518" s="1"/>
      <c r="L518" s="96">
        <f t="shared" si="40"/>
        <v>18519</v>
      </c>
      <c r="M518" s="53"/>
      <c r="N518" s="97"/>
      <c r="O518" s="1"/>
      <c r="P518" s="98">
        <f t="shared" si="37"/>
        <v>18519</v>
      </c>
      <c r="Q518" s="40"/>
      <c r="S518" s="38"/>
      <c r="T518" s="96">
        <f>SUM($P$155:P518)</f>
        <v>1820460</v>
      </c>
      <c r="U518" s="96">
        <f t="shared" si="38"/>
        <v>130000</v>
      </c>
      <c r="V518" s="96">
        <f t="shared" si="41"/>
        <v>0</v>
      </c>
      <c r="W518" s="96"/>
      <c r="X518" s="96">
        <f ca="1">IF(V518=0,0,IF(C518&lt;'Interment Right Prices'!$L$25,0,OFFSET(P518,-'Interment Right Prices'!$L$25,0)))</f>
        <v>0</v>
      </c>
      <c r="Y518" s="96">
        <f>IF(V518=0,0,U518-SUM($X$155:X518))</f>
        <v>0</v>
      </c>
      <c r="Z518" s="99">
        <f ca="1">IF(V518=0,OFFSET(Z518,-'Interment Right Prices'!$L$25,0),IF(V518&gt;X518,V518,X518))</f>
        <v>1539</v>
      </c>
      <c r="AA518" s="99">
        <f t="shared" ca="1" si="39"/>
        <v>1744887.6923076923</v>
      </c>
      <c r="AB518" s="93"/>
      <c r="AC518" s="78"/>
    </row>
    <row r="519" spans="2:29" x14ac:dyDescent="0.25">
      <c r="B519" s="38"/>
      <c r="C519" s="53">
        <f t="shared" si="42"/>
        <v>365</v>
      </c>
      <c r="D519" s="53"/>
      <c r="E519" s="53"/>
      <c r="F519" s="41">
        <v>0</v>
      </c>
      <c r="G519" s="1"/>
      <c r="H519" s="104">
        <f t="shared" si="43"/>
        <v>3000000</v>
      </c>
      <c r="I519" s="1"/>
      <c r="J519" s="41">
        <v>0</v>
      </c>
      <c r="K519" s="1"/>
      <c r="L519" s="96">
        <f t="shared" si="40"/>
        <v>18705</v>
      </c>
      <c r="M519" s="53"/>
      <c r="N519" s="97"/>
      <c r="O519" s="1"/>
      <c r="P519" s="98">
        <f t="shared" si="37"/>
        <v>18705</v>
      </c>
      <c r="Q519" s="40"/>
      <c r="S519" s="38"/>
      <c r="T519" s="96">
        <f>SUM($P$155:P519)</f>
        <v>1839165</v>
      </c>
      <c r="U519" s="96">
        <f t="shared" si="38"/>
        <v>130000</v>
      </c>
      <c r="V519" s="96">
        <f t="shared" si="41"/>
        <v>0</v>
      </c>
      <c r="W519" s="96"/>
      <c r="X519" s="96">
        <f ca="1">IF(V519=0,0,IF(C519&lt;'Interment Right Prices'!$L$25,0,OFFSET(P519,-'Interment Right Prices'!$L$25,0)))</f>
        <v>0</v>
      </c>
      <c r="Y519" s="96">
        <f>IF(V519=0,0,U519-SUM($X$155:X519))</f>
        <v>0</v>
      </c>
      <c r="Z519" s="99">
        <f ca="1">IF(V519=0,OFFSET(Z519,-'Interment Right Prices'!$L$25,0),IF(V519&gt;X519,V519,X519))</f>
        <v>1555</v>
      </c>
      <c r="AA519" s="99">
        <f t="shared" ca="1" si="39"/>
        <v>1744887.6923076923</v>
      </c>
      <c r="AB519" s="93"/>
      <c r="AC519" s="78"/>
    </row>
    <row r="520" spans="2:29" x14ac:dyDescent="0.25">
      <c r="B520" s="38"/>
      <c r="C520" s="53">
        <f t="shared" si="42"/>
        <v>366</v>
      </c>
      <c r="D520" s="53"/>
      <c r="E520" s="53"/>
      <c r="F520" s="41">
        <v>0</v>
      </c>
      <c r="G520" s="1"/>
      <c r="H520" s="104">
        <f t="shared" si="43"/>
        <v>3000000</v>
      </c>
      <c r="I520" s="1"/>
      <c r="J520" s="41">
        <v>0</v>
      </c>
      <c r="K520" s="1"/>
      <c r="L520" s="96">
        <f t="shared" si="40"/>
        <v>18892</v>
      </c>
      <c r="M520" s="53"/>
      <c r="N520" s="97"/>
      <c r="O520" s="1"/>
      <c r="P520" s="98">
        <f t="shared" si="37"/>
        <v>18892</v>
      </c>
      <c r="Q520" s="40"/>
      <c r="S520" s="38"/>
      <c r="T520" s="96">
        <f>SUM($P$155:P520)</f>
        <v>1858057</v>
      </c>
      <c r="U520" s="96">
        <f t="shared" si="38"/>
        <v>130000</v>
      </c>
      <c r="V520" s="96">
        <f t="shared" si="41"/>
        <v>0</v>
      </c>
      <c r="W520" s="96"/>
      <c r="X520" s="96">
        <f ca="1">IF(V520=0,0,IF(C520&lt;'Interment Right Prices'!$L$25,0,OFFSET(P520,-'Interment Right Prices'!$L$25,0)))</f>
        <v>0</v>
      </c>
      <c r="Y520" s="96">
        <f>IF(V520=0,0,U520-SUM($X$155:X520))</f>
        <v>0</v>
      </c>
      <c r="Z520" s="99">
        <f ca="1">IF(V520=0,OFFSET(Z520,-'Interment Right Prices'!$L$25,0),IF(V520&gt;X520,V520,X520))</f>
        <v>1570</v>
      </c>
      <c r="AA520" s="99">
        <f t="shared" ca="1" si="39"/>
        <v>1744887.6923076923</v>
      </c>
      <c r="AB520" s="93"/>
      <c r="AC520" s="78"/>
    </row>
    <row r="521" spans="2:29" x14ac:dyDescent="0.25">
      <c r="B521" s="38"/>
      <c r="C521" s="53">
        <f t="shared" si="42"/>
        <v>367</v>
      </c>
      <c r="D521" s="53"/>
      <c r="E521" s="53"/>
      <c r="F521" s="41">
        <v>0</v>
      </c>
      <c r="G521" s="1"/>
      <c r="H521" s="104">
        <f t="shared" si="43"/>
        <v>3000000</v>
      </c>
      <c r="I521" s="1"/>
      <c r="J521" s="41">
        <v>0</v>
      </c>
      <c r="K521" s="1"/>
      <c r="L521" s="96">
        <f t="shared" si="40"/>
        <v>19081</v>
      </c>
      <c r="M521" s="53"/>
      <c r="N521" s="97"/>
      <c r="O521" s="1"/>
      <c r="P521" s="98">
        <f t="shared" si="37"/>
        <v>19081</v>
      </c>
      <c r="Q521" s="40"/>
      <c r="S521" s="38"/>
      <c r="T521" s="96">
        <f>SUM($P$155:P521)</f>
        <v>1877138</v>
      </c>
      <c r="U521" s="96">
        <f t="shared" si="38"/>
        <v>130000</v>
      </c>
      <c r="V521" s="96">
        <f t="shared" si="41"/>
        <v>0</v>
      </c>
      <c r="W521" s="96"/>
      <c r="X521" s="96">
        <f ca="1">IF(V521=0,0,IF(C521&lt;'Interment Right Prices'!$L$25,0,OFFSET(P521,-'Interment Right Prices'!$L$25,0)))</f>
        <v>0</v>
      </c>
      <c r="Y521" s="96">
        <f>IF(V521=0,0,U521-SUM($X$155:X521))</f>
        <v>0</v>
      </c>
      <c r="Z521" s="99">
        <f ca="1">IF(V521=0,OFFSET(Z521,-'Interment Right Prices'!$L$25,0),IF(V521&gt;X521,V521,X521))</f>
        <v>1586</v>
      </c>
      <c r="AA521" s="99">
        <f t="shared" ca="1" si="39"/>
        <v>1744887.6923076923</v>
      </c>
      <c r="AB521" s="93"/>
      <c r="AC521" s="78"/>
    </row>
    <row r="522" spans="2:29" x14ac:dyDescent="0.25">
      <c r="B522" s="38"/>
      <c r="C522" s="53">
        <f t="shared" si="42"/>
        <v>368</v>
      </c>
      <c r="D522" s="53"/>
      <c r="E522" s="53"/>
      <c r="F522" s="41">
        <v>0</v>
      </c>
      <c r="G522" s="1"/>
      <c r="H522" s="104">
        <f t="shared" si="43"/>
        <v>3000000</v>
      </c>
      <c r="I522" s="1"/>
      <c r="J522" s="41">
        <v>0</v>
      </c>
      <c r="K522" s="1"/>
      <c r="L522" s="96">
        <f t="shared" si="40"/>
        <v>19271</v>
      </c>
      <c r="M522" s="53"/>
      <c r="N522" s="97"/>
      <c r="O522" s="1"/>
      <c r="P522" s="98">
        <f t="shared" si="37"/>
        <v>19271</v>
      </c>
      <c r="Q522" s="40"/>
      <c r="S522" s="38"/>
      <c r="T522" s="96">
        <f>SUM($P$155:P522)</f>
        <v>1896409</v>
      </c>
      <c r="U522" s="96">
        <f t="shared" si="38"/>
        <v>130000</v>
      </c>
      <c r="V522" s="96">
        <f t="shared" si="41"/>
        <v>0</v>
      </c>
      <c r="W522" s="96"/>
      <c r="X522" s="96">
        <f ca="1">IF(V522=0,0,IF(C522&lt;'Interment Right Prices'!$L$25,0,OFFSET(P522,-'Interment Right Prices'!$L$25,0)))</f>
        <v>0</v>
      </c>
      <c r="Y522" s="96">
        <f>IF(V522=0,0,U522-SUM($X$155:X522))</f>
        <v>0</v>
      </c>
      <c r="Z522" s="99">
        <f ca="1">IF(V522=0,OFFSET(Z522,-'Interment Right Prices'!$L$25,0),IF(V522&gt;X522,V522,X522))</f>
        <v>1602</v>
      </c>
      <c r="AA522" s="99">
        <f t="shared" ca="1" si="39"/>
        <v>1744887.6923076923</v>
      </c>
      <c r="AB522" s="93"/>
      <c r="AC522" s="78"/>
    </row>
    <row r="523" spans="2:29" x14ac:dyDescent="0.25">
      <c r="B523" s="38"/>
      <c r="C523" s="53">
        <f t="shared" si="42"/>
        <v>369</v>
      </c>
      <c r="D523" s="53"/>
      <c r="E523" s="53"/>
      <c r="F523" s="41">
        <v>0</v>
      </c>
      <c r="G523" s="1"/>
      <c r="H523" s="104">
        <f t="shared" si="43"/>
        <v>3000000</v>
      </c>
      <c r="I523" s="1"/>
      <c r="J523" s="41">
        <v>0</v>
      </c>
      <c r="K523" s="1"/>
      <c r="L523" s="96">
        <f t="shared" si="40"/>
        <v>19464</v>
      </c>
      <c r="M523" s="53"/>
      <c r="N523" s="97"/>
      <c r="O523" s="1"/>
      <c r="P523" s="98">
        <f t="shared" si="37"/>
        <v>19464</v>
      </c>
      <c r="Q523" s="40"/>
      <c r="S523" s="38"/>
      <c r="T523" s="96">
        <f>SUM($P$155:P523)</f>
        <v>1915873</v>
      </c>
      <c r="U523" s="96">
        <f t="shared" si="38"/>
        <v>130000</v>
      </c>
      <c r="V523" s="96">
        <f t="shared" si="41"/>
        <v>0</v>
      </c>
      <c r="W523" s="96"/>
      <c r="X523" s="96">
        <f ca="1">IF(V523=0,0,IF(C523&lt;'Interment Right Prices'!$L$25,0,OFFSET(P523,-'Interment Right Prices'!$L$25,0)))</f>
        <v>0</v>
      </c>
      <c r="Y523" s="96">
        <f>IF(V523=0,0,U523-SUM($X$155:X523))</f>
        <v>0</v>
      </c>
      <c r="Z523" s="99">
        <f ca="1">IF(V523=0,OFFSET(Z523,-'Interment Right Prices'!$L$25,0),IF(V523&gt;X523,V523,X523))</f>
        <v>1618</v>
      </c>
      <c r="AA523" s="99">
        <f t="shared" ca="1" si="39"/>
        <v>1744887.6923076923</v>
      </c>
      <c r="AB523" s="93"/>
      <c r="AC523" s="78"/>
    </row>
    <row r="524" spans="2:29" x14ac:dyDescent="0.25">
      <c r="B524" s="38"/>
      <c r="C524" s="53">
        <f t="shared" si="42"/>
        <v>370</v>
      </c>
      <c r="D524" s="53"/>
      <c r="E524" s="53"/>
      <c r="F524" s="41">
        <v>0</v>
      </c>
      <c r="G524" s="1"/>
      <c r="H524" s="104">
        <f t="shared" si="43"/>
        <v>3000000</v>
      </c>
      <c r="I524" s="1"/>
      <c r="J524" s="41">
        <v>0</v>
      </c>
      <c r="K524" s="1"/>
      <c r="L524" s="96">
        <f t="shared" si="40"/>
        <v>19659</v>
      </c>
      <c r="M524" s="53"/>
      <c r="N524" s="97"/>
      <c r="O524" s="1"/>
      <c r="P524" s="98">
        <f t="shared" si="37"/>
        <v>19659</v>
      </c>
      <c r="Q524" s="40"/>
      <c r="S524" s="38"/>
      <c r="T524" s="96">
        <f>SUM($P$155:P524)</f>
        <v>1935532</v>
      </c>
      <c r="U524" s="96">
        <f t="shared" si="38"/>
        <v>130000</v>
      </c>
      <c r="V524" s="96">
        <f t="shared" si="41"/>
        <v>0</v>
      </c>
      <c r="W524" s="96"/>
      <c r="X524" s="96">
        <f ca="1">IF(V524=0,0,IF(C524&lt;'Interment Right Prices'!$L$25,0,OFFSET(P524,-'Interment Right Prices'!$L$25,0)))</f>
        <v>0</v>
      </c>
      <c r="Y524" s="96">
        <f>IF(V524=0,0,U524-SUM($X$155:X524))</f>
        <v>0</v>
      </c>
      <c r="Z524" s="99">
        <f ca="1">IF(V524=0,OFFSET(Z524,-'Interment Right Prices'!$L$25,0),IF(V524&gt;X524,V524,X524))</f>
        <v>1634</v>
      </c>
      <c r="AA524" s="99">
        <f t="shared" ca="1" si="39"/>
        <v>1744887.6923076923</v>
      </c>
      <c r="AB524" s="93"/>
      <c r="AC524" s="78"/>
    </row>
    <row r="525" spans="2:29" x14ac:dyDescent="0.25">
      <c r="B525" s="38"/>
      <c r="C525" s="53">
        <f t="shared" si="42"/>
        <v>371</v>
      </c>
      <c r="D525" s="53"/>
      <c r="E525" s="53"/>
      <c r="F525" s="41">
        <v>0</v>
      </c>
      <c r="G525" s="1"/>
      <c r="H525" s="104">
        <f t="shared" si="43"/>
        <v>3000000</v>
      </c>
      <c r="I525" s="1"/>
      <c r="J525" s="41">
        <v>0</v>
      </c>
      <c r="K525" s="1"/>
      <c r="L525" s="96">
        <f t="shared" si="40"/>
        <v>19855</v>
      </c>
      <c r="M525" s="53"/>
      <c r="N525" s="97"/>
      <c r="O525" s="1"/>
      <c r="P525" s="98">
        <f t="shared" si="37"/>
        <v>19855</v>
      </c>
      <c r="Q525" s="40"/>
      <c r="S525" s="38"/>
      <c r="T525" s="96">
        <f>SUM($P$155:P525)</f>
        <v>1955387</v>
      </c>
      <c r="U525" s="96">
        <f t="shared" si="38"/>
        <v>130000</v>
      </c>
      <c r="V525" s="96">
        <f t="shared" si="41"/>
        <v>0</v>
      </c>
      <c r="W525" s="96"/>
      <c r="X525" s="96">
        <f ca="1">IF(V525=0,0,IF(C525&lt;'Interment Right Prices'!$L$25,0,OFFSET(P525,-'Interment Right Prices'!$L$25,0)))</f>
        <v>0</v>
      </c>
      <c r="Y525" s="96">
        <f>IF(V525=0,0,U525-SUM($X$155:X525))</f>
        <v>0</v>
      </c>
      <c r="Z525" s="99">
        <f ca="1">IF(V525=0,OFFSET(Z525,-'Interment Right Prices'!$L$25,0),IF(V525&gt;X525,V525,X525))</f>
        <v>1650</v>
      </c>
      <c r="AA525" s="99">
        <f t="shared" ca="1" si="39"/>
        <v>1744887.6923076923</v>
      </c>
      <c r="AB525" s="93"/>
      <c r="AC525" s="78"/>
    </row>
    <row r="526" spans="2:29" x14ac:dyDescent="0.25">
      <c r="B526" s="38"/>
      <c r="C526" s="53">
        <f t="shared" si="42"/>
        <v>372</v>
      </c>
      <c r="D526" s="53"/>
      <c r="E526" s="53"/>
      <c r="F526" s="41">
        <v>0</v>
      </c>
      <c r="G526" s="1"/>
      <c r="H526" s="104">
        <f t="shared" si="43"/>
        <v>3000000</v>
      </c>
      <c r="I526" s="1"/>
      <c r="J526" s="41">
        <v>0</v>
      </c>
      <c r="K526" s="1"/>
      <c r="L526" s="96">
        <f t="shared" si="40"/>
        <v>20054</v>
      </c>
      <c r="M526" s="53"/>
      <c r="N526" s="97"/>
      <c r="O526" s="1"/>
      <c r="P526" s="98">
        <f t="shared" si="37"/>
        <v>20054</v>
      </c>
      <c r="Q526" s="40"/>
      <c r="S526" s="38"/>
      <c r="T526" s="96">
        <f>SUM($P$155:P526)</f>
        <v>1975441</v>
      </c>
      <c r="U526" s="96">
        <f t="shared" si="38"/>
        <v>130000</v>
      </c>
      <c r="V526" s="96">
        <f t="shared" si="41"/>
        <v>0</v>
      </c>
      <c r="W526" s="96"/>
      <c r="X526" s="96">
        <f ca="1">IF(V526=0,0,IF(C526&lt;'Interment Right Prices'!$L$25,0,OFFSET(P526,-'Interment Right Prices'!$L$25,0)))</f>
        <v>0</v>
      </c>
      <c r="Y526" s="96">
        <f>IF(V526=0,0,U526-SUM($X$155:X526))</f>
        <v>0</v>
      </c>
      <c r="Z526" s="99">
        <f ca="1">IF(V526=0,OFFSET(Z526,-'Interment Right Prices'!$L$25,0),IF(V526&gt;X526,V526,X526))</f>
        <v>1667</v>
      </c>
      <c r="AA526" s="99">
        <f t="shared" ca="1" si="39"/>
        <v>1744887.6923076923</v>
      </c>
      <c r="AB526" s="93"/>
      <c r="AC526" s="78"/>
    </row>
    <row r="527" spans="2:29" x14ac:dyDescent="0.25">
      <c r="B527" s="38"/>
      <c r="C527" s="53">
        <f t="shared" si="42"/>
        <v>373</v>
      </c>
      <c r="D527" s="53"/>
      <c r="E527" s="53"/>
      <c r="F527" s="41">
        <v>0</v>
      </c>
      <c r="G527" s="1"/>
      <c r="H527" s="104">
        <f t="shared" si="43"/>
        <v>3000000</v>
      </c>
      <c r="I527" s="1"/>
      <c r="J527" s="41">
        <v>0</v>
      </c>
      <c r="K527" s="1"/>
      <c r="L527" s="96">
        <f t="shared" si="40"/>
        <v>20254</v>
      </c>
      <c r="M527" s="53"/>
      <c r="N527" s="97"/>
      <c r="O527" s="1"/>
      <c r="P527" s="98">
        <f t="shared" si="37"/>
        <v>20254</v>
      </c>
      <c r="Q527" s="40"/>
      <c r="S527" s="38"/>
      <c r="T527" s="96">
        <f>SUM($P$155:P527)</f>
        <v>1995695</v>
      </c>
      <c r="U527" s="96">
        <f t="shared" si="38"/>
        <v>130000</v>
      </c>
      <c r="V527" s="96">
        <f t="shared" si="41"/>
        <v>0</v>
      </c>
      <c r="W527" s="96"/>
      <c r="X527" s="96">
        <f ca="1">IF(V527=0,0,IF(C527&lt;'Interment Right Prices'!$L$25,0,OFFSET(P527,-'Interment Right Prices'!$L$25,0)))</f>
        <v>0</v>
      </c>
      <c r="Y527" s="96">
        <f>IF(V527=0,0,U527-SUM($X$155:X527))</f>
        <v>0</v>
      </c>
      <c r="Z527" s="99">
        <f ca="1">IF(V527=0,OFFSET(Z527,-'Interment Right Prices'!$L$25,0),IF(V527&gt;X527,V527,X527))</f>
        <v>1683</v>
      </c>
      <c r="AA527" s="99">
        <f t="shared" ca="1" si="39"/>
        <v>1744887.6923076923</v>
      </c>
      <c r="AB527" s="93"/>
      <c r="AC527" s="78"/>
    </row>
    <row r="528" spans="2:29" x14ac:dyDescent="0.25">
      <c r="B528" s="38"/>
      <c r="C528" s="53">
        <f t="shared" si="42"/>
        <v>374</v>
      </c>
      <c r="D528" s="53"/>
      <c r="E528" s="53"/>
      <c r="F528" s="41">
        <v>0</v>
      </c>
      <c r="G528" s="1"/>
      <c r="H528" s="104">
        <f t="shared" si="43"/>
        <v>3000000</v>
      </c>
      <c r="I528" s="1"/>
      <c r="J528" s="41">
        <v>0</v>
      </c>
      <c r="K528" s="1"/>
      <c r="L528" s="96">
        <f t="shared" si="40"/>
        <v>20457</v>
      </c>
      <c r="M528" s="53"/>
      <c r="N528" s="97"/>
      <c r="O528" s="1"/>
      <c r="P528" s="98">
        <f t="shared" si="37"/>
        <v>20457</v>
      </c>
      <c r="Q528" s="40"/>
      <c r="S528" s="38"/>
      <c r="T528" s="96">
        <f>SUM($P$155:P528)</f>
        <v>2016152</v>
      </c>
      <c r="U528" s="96">
        <f t="shared" si="38"/>
        <v>130000</v>
      </c>
      <c r="V528" s="96">
        <f t="shared" si="41"/>
        <v>0</v>
      </c>
      <c r="W528" s="96"/>
      <c r="X528" s="96">
        <f ca="1">IF(V528=0,0,IF(C528&lt;'Interment Right Prices'!$L$25,0,OFFSET(P528,-'Interment Right Prices'!$L$25,0)))</f>
        <v>0</v>
      </c>
      <c r="Y528" s="96">
        <f>IF(V528=0,0,U528-SUM($X$155:X528))</f>
        <v>0</v>
      </c>
      <c r="Z528" s="99">
        <f ca="1">IF(V528=0,OFFSET(Z528,-'Interment Right Prices'!$L$25,0),IF(V528&gt;X528,V528,X528))</f>
        <v>1700</v>
      </c>
      <c r="AA528" s="99">
        <f t="shared" ca="1" si="39"/>
        <v>1744887.6923076923</v>
      </c>
      <c r="AB528" s="93"/>
      <c r="AC528" s="78"/>
    </row>
    <row r="529" spans="2:29" x14ac:dyDescent="0.25">
      <c r="B529" s="38"/>
      <c r="C529" s="53">
        <f t="shared" si="42"/>
        <v>375</v>
      </c>
      <c r="D529" s="53"/>
      <c r="E529" s="53"/>
      <c r="F529" s="41">
        <v>0</v>
      </c>
      <c r="G529" s="1"/>
      <c r="H529" s="104">
        <f t="shared" si="43"/>
        <v>3000000</v>
      </c>
      <c r="I529" s="1"/>
      <c r="J529" s="41">
        <v>0</v>
      </c>
      <c r="K529" s="1"/>
      <c r="L529" s="96">
        <f t="shared" si="40"/>
        <v>20662</v>
      </c>
      <c r="M529" s="53"/>
      <c r="N529" s="97"/>
      <c r="O529" s="1"/>
      <c r="P529" s="98">
        <f t="shared" si="37"/>
        <v>20662</v>
      </c>
      <c r="Q529" s="40"/>
      <c r="S529" s="38"/>
      <c r="T529" s="96">
        <f>SUM($P$155:P529)</f>
        <v>2036814</v>
      </c>
      <c r="U529" s="96">
        <f t="shared" si="38"/>
        <v>130000</v>
      </c>
      <c r="V529" s="96">
        <f t="shared" si="41"/>
        <v>0</v>
      </c>
      <c r="W529" s="96"/>
      <c r="X529" s="96">
        <f ca="1">IF(V529=0,0,IF(C529&lt;'Interment Right Prices'!$L$25,0,OFFSET(P529,-'Interment Right Prices'!$L$25,0)))</f>
        <v>0</v>
      </c>
      <c r="Y529" s="96">
        <f>IF(V529=0,0,U529-SUM($X$155:X529))</f>
        <v>0</v>
      </c>
      <c r="Z529" s="99">
        <f ca="1">IF(V529=0,OFFSET(Z529,-'Interment Right Prices'!$L$25,0),IF(V529&gt;X529,V529,X529))</f>
        <v>1717</v>
      </c>
      <c r="AA529" s="99">
        <f t="shared" ca="1" si="39"/>
        <v>1744887.6923076923</v>
      </c>
      <c r="AB529" s="93"/>
      <c r="AC529" s="78"/>
    </row>
    <row r="530" spans="2:29" x14ac:dyDescent="0.25">
      <c r="B530" s="38"/>
      <c r="C530" s="53">
        <f t="shared" si="42"/>
        <v>376</v>
      </c>
      <c r="D530" s="53"/>
      <c r="E530" s="53"/>
      <c r="F530" s="41">
        <v>0</v>
      </c>
      <c r="G530" s="1"/>
      <c r="H530" s="104">
        <f t="shared" si="43"/>
        <v>3000000</v>
      </c>
      <c r="I530" s="1"/>
      <c r="J530" s="41">
        <v>0</v>
      </c>
      <c r="K530" s="1"/>
      <c r="L530" s="96">
        <f t="shared" si="40"/>
        <v>20868</v>
      </c>
      <c r="M530" s="53"/>
      <c r="N530" s="97"/>
      <c r="O530" s="1"/>
      <c r="P530" s="98">
        <f t="shared" si="37"/>
        <v>20868</v>
      </c>
      <c r="Q530" s="40"/>
      <c r="S530" s="38"/>
      <c r="T530" s="96">
        <f>SUM($P$155:P530)</f>
        <v>2057682</v>
      </c>
      <c r="U530" s="96">
        <f t="shared" si="38"/>
        <v>130000</v>
      </c>
      <c r="V530" s="96">
        <f t="shared" si="41"/>
        <v>0</v>
      </c>
      <c r="W530" s="96"/>
      <c r="X530" s="96">
        <f ca="1">IF(V530=0,0,IF(C530&lt;'Interment Right Prices'!$L$25,0,OFFSET(P530,-'Interment Right Prices'!$L$25,0)))</f>
        <v>0</v>
      </c>
      <c r="Y530" s="96">
        <f>IF(V530=0,0,U530-SUM($X$155:X530))</f>
        <v>0</v>
      </c>
      <c r="Z530" s="99">
        <f ca="1">IF(V530=0,OFFSET(Z530,-'Interment Right Prices'!$L$25,0),IF(V530&gt;X530,V530,X530))</f>
        <v>1734</v>
      </c>
      <c r="AA530" s="99">
        <f t="shared" ca="1" si="39"/>
        <v>1744887.6923076923</v>
      </c>
      <c r="AB530" s="93"/>
      <c r="AC530" s="78"/>
    </row>
    <row r="531" spans="2:29" x14ac:dyDescent="0.25">
      <c r="B531" s="38"/>
      <c r="C531" s="53">
        <f t="shared" si="42"/>
        <v>377</v>
      </c>
      <c r="D531" s="53"/>
      <c r="E531" s="53"/>
      <c r="F531" s="41">
        <v>0</v>
      </c>
      <c r="G531" s="1"/>
      <c r="H531" s="104">
        <f t="shared" si="43"/>
        <v>3000000</v>
      </c>
      <c r="I531" s="1"/>
      <c r="J531" s="41">
        <v>0</v>
      </c>
      <c r="K531" s="1"/>
      <c r="L531" s="96">
        <f t="shared" si="40"/>
        <v>21077</v>
      </c>
      <c r="M531" s="53"/>
      <c r="N531" s="97"/>
      <c r="O531" s="1"/>
      <c r="P531" s="98">
        <f t="shared" si="37"/>
        <v>21077</v>
      </c>
      <c r="Q531" s="40"/>
      <c r="S531" s="38"/>
      <c r="T531" s="96">
        <f>SUM($P$155:P531)</f>
        <v>2078759</v>
      </c>
      <c r="U531" s="96">
        <f t="shared" si="38"/>
        <v>130000</v>
      </c>
      <c r="V531" s="96">
        <f t="shared" si="41"/>
        <v>0</v>
      </c>
      <c r="W531" s="96"/>
      <c r="X531" s="96">
        <f ca="1">IF(V531=0,0,IF(C531&lt;'Interment Right Prices'!$L$25,0,OFFSET(P531,-'Interment Right Prices'!$L$25,0)))</f>
        <v>0</v>
      </c>
      <c r="Y531" s="96">
        <f>IF(V531=0,0,U531-SUM($X$155:X531))</f>
        <v>0</v>
      </c>
      <c r="Z531" s="99">
        <f ca="1">IF(V531=0,OFFSET(Z531,-'Interment Right Prices'!$L$25,0),IF(V531&gt;X531,V531,X531))</f>
        <v>1752</v>
      </c>
      <c r="AA531" s="99">
        <f t="shared" ca="1" si="39"/>
        <v>1744887.6923076923</v>
      </c>
      <c r="AB531" s="93"/>
      <c r="AC531" s="78"/>
    </row>
    <row r="532" spans="2:29" x14ac:dyDescent="0.25">
      <c r="B532" s="38"/>
      <c r="C532" s="53">
        <f t="shared" si="42"/>
        <v>378</v>
      </c>
      <c r="D532" s="53"/>
      <c r="E532" s="53"/>
      <c r="F532" s="41">
        <v>0</v>
      </c>
      <c r="G532" s="1"/>
      <c r="H532" s="104">
        <f t="shared" si="43"/>
        <v>3000000</v>
      </c>
      <c r="I532" s="1"/>
      <c r="J532" s="41">
        <v>0</v>
      </c>
      <c r="K532" s="1"/>
      <c r="L532" s="96">
        <f t="shared" si="40"/>
        <v>21288</v>
      </c>
      <c r="M532" s="53"/>
      <c r="N532" s="97"/>
      <c r="O532" s="1"/>
      <c r="P532" s="98">
        <f t="shared" si="37"/>
        <v>21288</v>
      </c>
      <c r="Q532" s="40"/>
      <c r="S532" s="38"/>
      <c r="T532" s="96">
        <f>SUM($P$155:P532)</f>
        <v>2100047</v>
      </c>
      <c r="U532" s="96">
        <f t="shared" si="38"/>
        <v>130000</v>
      </c>
      <c r="V532" s="96">
        <f t="shared" si="41"/>
        <v>0</v>
      </c>
      <c r="W532" s="96"/>
      <c r="X532" s="96">
        <f ca="1">IF(V532=0,0,IF(C532&lt;'Interment Right Prices'!$L$25,0,OFFSET(P532,-'Interment Right Prices'!$L$25,0)))</f>
        <v>0</v>
      </c>
      <c r="Y532" s="96">
        <f>IF(V532=0,0,U532-SUM($X$155:X532))</f>
        <v>0</v>
      </c>
      <c r="Z532" s="99">
        <f ca="1">IF(V532=0,OFFSET(Z532,-'Interment Right Prices'!$L$25,0),IF(V532&gt;X532,V532,X532))</f>
        <v>1769</v>
      </c>
      <c r="AA532" s="99">
        <f t="shared" ca="1" si="39"/>
        <v>1744887.6923076923</v>
      </c>
      <c r="AB532" s="93"/>
      <c r="AC532" s="78"/>
    </row>
    <row r="533" spans="2:29" x14ac:dyDescent="0.25">
      <c r="B533" s="38"/>
      <c r="C533" s="53">
        <f t="shared" si="42"/>
        <v>379</v>
      </c>
      <c r="D533" s="53"/>
      <c r="E533" s="53"/>
      <c r="F533" s="41">
        <v>0</v>
      </c>
      <c r="G533" s="1"/>
      <c r="H533" s="104">
        <f t="shared" si="43"/>
        <v>3000000</v>
      </c>
      <c r="I533" s="1"/>
      <c r="J533" s="41">
        <v>0</v>
      </c>
      <c r="K533" s="1"/>
      <c r="L533" s="96">
        <f t="shared" si="40"/>
        <v>21501</v>
      </c>
      <c r="M533" s="53"/>
      <c r="N533" s="97"/>
      <c r="O533" s="1"/>
      <c r="P533" s="98">
        <f t="shared" si="37"/>
        <v>21501</v>
      </c>
      <c r="Q533" s="40"/>
      <c r="S533" s="38"/>
      <c r="T533" s="96">
        <f>SUM($P$155:P533)</f>
        <v>2121548</v>
      </c>
      <c r="U533" s="96">
        <f t="shared" si="38"/>
        <v>130000</v>
      </c>
      <c r="V533" s="96">
        <f t="shared" si="41"/>
        <v>0</v>
      </c>
      <c r="W533" s="96"/>
      <c r="X533" s="96">
        <f ca="1">IF(V533=0,0,IF(C533&lt;'Interment Right Prices'!$L$25,0,OFFSET(P533,-'Interment Right Prices'!$L$25,0)))</f>
        <v>0</v>
      </c>
      <c r="Y533" s="96">
        <f>IF(V533=0,0,U533-SUM($X$155:X533))</f>
        <v>0</v>
      </c>
      <c r="Z533" s="99">
        <f ca="1">IF(V533=0,OFFSET(Z533,-'Interment Right Prices'!$L$25,0),IF(V533&gt;X533,V533,X533))</f>
        <v>1393</v>
      </c>
      <c r="AA533" s="99">
        <f t="shared" ca="1" si="39"/>
        <v>1744887.6923076923</v>
      </c>
      <c r="AB533" s="93"/>
      <c r="AC533" s="78"/>
    </row>
    <row r="534" spans="2:29" x14ac:dyDescent="0.25">
      <c r="B534" s="38"/>
      <c r="C534" s="53">
        <f t="shared" si="42"/>
        <v>380</v>
      </c>
      <c r="D534" s="53"/>
      <c r="E534" s="53"/>
      <c r="F534" s="41">
        <v>0</v>
      </c>
      <c r="G534" s="1"/>
      <c r="H534" s="104">
        <f t="shared" si="43"/>
        <v>3000000</v>
      </c>
      <c r="I534" s="1"/>
      <c r="J534" s="41">
        <v>0</v>
      </c>
      <c r="K534" s="1"/>
      <c r="L534" s="96">
        <f t="shared" si="40"/>
        <v>21716</v>
      </c>
      <c r="M534" s="53"/>
      <c r="N534" s="97"/>
      <c r="O534" s="1"/>
      <c r="P534" s="98">
        <f t="shared" si="37"/>
        <v>21716</v>
      </c>
      <c r="Q534" s="40"/>
      <c r="S534" s="38"/>
      <c r="T534" s="96">
        <f>SUM($P$155:P534)</f>
        <v>2143264</v>
      </c>
      <c r="U534" s="96">
        <f t="shared" si="38"/>
        <v>130000</v>
      </c>
      <c r="V534" s="96">
        <f t="shared" si="41"/>
        <v>0</v>
      </c>
      <c r="W534" s="96"/>
      <c r="X534" s="96">
        <f ca="1">IF(V534=0,0,IF(C534&lt;'Interment Right Prices'!$L$25,0,OFFSET(P534,-'Interment Right Prices'!$L$25,0)))</f>
        <v>0</v>
      </c>
      <c r="Y534" s="96">
        <f>IF(V534=0,0,U534-SUM($X$155:X534))</f>
        <v>0</v>
      </c>
      <c r="Z534" s="99">
        <f ca="1">IF(V534=0,OFFSET(Z534,-'Interment Right Prices'!$L$25,0),IF(V534&gt;X534,V534,X534))</f>
        <v>1407</v>
      </c>
      <c r="AA534" s="99">
        <f t="shared" ca="1" si="39"/>
        <v>1744887.6923076923</v>
      </c>
      <c r="AB534" s="93"/>
      <c r="AC534" s="78"/>
    </row>
    <row r="535" spans="2:29" x14ac:dyDescent="0.25">
      <c r="B535" s="38"/>
      <c r="C535" s="53">
        <f t="shared" si="42"/>
        <v>381</v>
      </c>
      <c r="D535" s="53"/>
      <c r="E535" s="53"/>
      <c r="F535" s="41">
        <v>0</v>
      </c>
      <c r="G535" s="1"/>
      <c r="H535" s="104">
        <f t="shared" si="43"/>
        <v>3000000</v>
      </c>
      <c r="I535" s="1"/>
      <c r="J535" s="41">
        <v>0</v>
      </c>
      <c r="K535" s="1"/>
      <c r="L535" s="96">
        <f t="shared" si="40"/>
        <v>21933</v>
      </c>
      <c r="M535" s="53"/>
      <c r="N535" s="97"/>
      <c r="O535" s="1"/>
      <c r="P535" s="98">
        <f t="shared" si="37"/>
        <v>21933</v>
      </c>
      <c r="Q535" s="40"/>
      <c r="S535" s="38"/>
      <c r="T535" s="96">
        <f>SUM($P$155:P535)</f>
        <v>2165197</v>
      </c>
      <c r="U535" s="96">
        <f t="shared" si="38"/>
        <v>130000</v>
      </c>
      <c r="V535" s="96">
        <f t="shared" si="41"/>
        <v>0</v>
      </c>
      <c r="W535" s="96"/>
      <c r="X535" s="96">
        <f ca="1">IF(V535=0,0,IF(C535&lt;'Interment Right Prices'!$L$25,0,OFFSET(P535,-'Interment Right Prices'!$L$25,0)))</f>
        <v>0</v>
      </c>
      <c r="Y535" s="96">
        <f>IF(V535=0,0,U535-SUM($X$155:X535))</f>
        <v>0</v>
      </c>
      <c r="Z535" s="99">
        <f ca="1">IF(V535=0,OFFSET(Z535,-'Interment Right Prices'!$L$25,0),IF(V535&gt;X535,V535,X535))</f>
        <v>1421</v>
      </c>
      <c r="AA535" s="99">
        <f t="shared" ca="1" si="39"/>
        <v>1744887.6923076923</v>
      </c>
      <c r="AB535" s="93"/>
      <c r="AC535" s="78"/>
    </row>
    <row r="536" spans="2:29" x14ac:dyDescent="0.25">
      <c r="B536" s="38"/>
      <c r="C536" s="53">
        <f t="shared" si="42"/>
        <v>382</v>
      </c>
      <c r="D536" s="53"/>
      <c r="E536" s="53"/>
      <c r="F536" s="41">
        <v>0</v>
      </c>
      <c r="G536" s="1"/>
      <c r="H536" s="104">
        <f t="shared" si="43"/>
        <v>3000000</v>
      </c>
      <c r="I536" s="1"/>
      <c r="J536" s="41">
        <v>0</v>
      </c>
      <c r="K536" s="1"/>
      <c r="L536" s="96">
        <f t="shared" si="40"/>
        <v>22152</v>
      </c>
      <c r="M536" s="53"/>
      <c r="N536" s="97"/>
      <c r="O536" s="1"/>
      <c r="P536" s="98">
        <f t="shared" si="37"/>
        <v>22152</v>
      </c>
      <c r="Q536" s="40"/>
      <c r="S536" s="38"/>
      <c r="T536" s="96">
        <f>SUM($P$155:P536)</f>
        <v>2187349</v>
      </c>
      <c r="U536" s="96">
        <f t="shared" si="38"/>
        <v>130000</v>
      </c>
      <c r="V536" s="96">
        <f t="shared" si="41"/>
        <v>0</v>
      </c>
      <c r="W536" s="96"/>
      <c r="X536" s="96">
        <f ca="1">IF(V536=0,0,IF(C536&lt;'Interment Right Prices'!$L$25,0,OFFSET(P536,-'Interment Right Prices'!$L$25,0)))</f>
        <v>0</v>
      </c>
      <c r="Y536" s="96">
        <f>IF(V536=0,0,U536-SUM($X$155:X536))</f>
        <v>0</v>
      </c>
      <c r="Z536" s="99">
        <f ca="1">IF(V536=0,OFFSET(Z536,-'Interment Right Prices'!$L$25,0),IF(V536&gt;X536,V536,X536))</f>
        <v>1436</v>
      </c>
      <c r="AA536" s="99">
        <f t="shared" ca="1" si="39"/>
        <v>1744887.6923076923</v>
      </c>
      <c r="AB536" s="93"/>
      <c r="AC536" s="78"/>
    </row>
    <row r="537" spans="2:29" x14ac:dyDescent="0.25">
      <c r="B537" s="38"/>
      <c r="C537" s="53">
        <f t="shared" si="42"/>
        <v>383</v>
      </c>
      <c r="D537" s="53"/>
      <c r="E537" s="53"/>
      <c r="F537" s="41">
        <v>0</v>
      </c>
      <c r="G537" s="1"/>
      <c r="H537" s="104">
        <f t="shared" si="43"/>
        <v>3000000</v>
      </c>
      <c r="I537" s="1"/>
      <c r="J537" s="41">
        <v>0</v>
      </c>
      <c r="K537" s="1"/>
      <c r="L537" s="96">
        <f t="shared" si="40"/>
        <v>22374</v>
      </c>
      <c r="M537" s="53"/>
      <c r="N537" s="97"/>
      <c r="O537" s="1"/>
      <c r="P537" s="98">
        <f t="shared" si="37"/>
        <v>22374</v>
      </c>
      <c r="Q537" s="40"/>
      <c r="S537" s="38"/>
      <c r="T537" s="96">
        <f>SUM($P$155:P537)</f>
        <v>2209723</v>
      </c>
      <c r="U537" s="96">
        <f t="shared" si="38"/>
        <v>130000</v>
      </c>
      <c r="V537" s="96">
        <f t="shared" si="41"/>
        <v>0</v>
      </c>
      <c r="W537" s="96"/>
      <c r="X537" s="96">
        <f ca="1">IF(V537=0,0,IF(C537&lt;'Interment Right Prices'!$L$25,0,OFFSET(P537,-'Interment Right Prices'!$L$25,0)))</f>
        <v>0</v>
      </c>
      <c r="Y537" s="96">
        <f>IF(V537=0,0,U537-SUM($X$155:X537))</f>
        <v>0</v>
      </c>
      <c r="Z537" s="99">
        <f ca="1">IF(V537=0,OFFSET(Z537,-'Interment Right Prices'!$L$25,0),IF(V537&gt;X537,V537,X537))</f>
        <v>1450</v>
      </c>
      <c r="AA537" s="99">
        <f t="shared" ca="1" si="39"/>
        <v>1744887.6923076923</v>
      </c>
      <c r="AB537" s="93"/>
      <c r="AC537" s="78"/>
    </row>
    <row r="538" spans="2:29" x14ac:dyDescent="0.25">
      <c r="B538" s="38"/>
      <c r="C538" s="53">
        <f t="shared" si="42"/>
        <v>384</v>
      </c>
      <c r="D538" s="53"/>
      <c r="E538" s="53"/>
      <c r="F538" s="41">
        <v>0</v>
      </c>
      <c r="G538" s="1"/>
      <c r="H538" s="104">
        <f t="shared" si="43"/>
        <v>3000000</v>
      </c>
      <c r="I538" s="1"/>
      <c r="J538" s="41">
        <v>0</v>
      </c>
      <c r="K538" s="1"/>
      <c r="L538" s="96">
        <f t="shared" si="40"/>
        <v>22597</v>
      </c>
      <c r="M538" s="53"/>
      <c r="N538" s="97"/>
      <c r="O538" s="1"/>
      <c r="P538" s="98">
        <f t="shared" si="37"/>
        <v>22597</v>
      </c>
      <c r="Q538" s="40"/>
      <c r="S538" s="38"/>
      <c r="T538" s="96">
        <f>SUM($P$155:P538)</f>
        <v>2232320</v>
      </c>
      <c r="U538" s="96">
        <f t="shared" si="38"/>
        <v>130000</v>
      </c>
      <c r="V538" s="96">
        <f t="shared" si="41"/>
        <v>0</v>
      </c>
      <c r="W538" s="96"/>
      <c r="X538" s="96">
        <f ca="1">IF(V538=0,0,IF(C538&lt;'Interment Right Prices'!$L$25,0,OFFSET(P538,-'Interment Right Prices'!$L$25,0)))</f>
        <v>0</v>
      </c>
      <c r="Y538" s="96">
        <f>IF(V538=0,0,U538-SUM($X$155:X538))</f>
        <v>0</v>
      </c>
      <c r="Z538" s="99">
        <f ca="1">IF(V538=0,OFFSET(Z538,-'Interment Right Prices'!$L$25,0),IF(V538&gt;X538,V538,X538))</f>
        <v>1464</v>
      </c>
      <c r="AA538" s="99">
        <f t="shared" ca="1" si="39"/>
        <v>1744887.6923076923</v>
      </c>
      <c r="AB538" s="93"/>
      <c r="AC538" s="78"/>
    </row>
    <row r="539" spans="2:29" x14ac:dyDescent="0.25">
      <c r="B539" s="38"/>
      <c r="C539" s="53">
        <f t="shared" si="42"/>
        <v>385</v>
      </c>
      <c r="D539" s="53"/>
      <c r="E539" s="53"/>
      <c r="F539" s="41">
        <v>0</v>
      </c>
      <c r="G539" s="1"/>
      <c r="H539" s="104">
        <f t="shared" si="43"/>
        <v>3000000</v>
      </c>
      <c r="I539" s="1"/>
      <c r="J539" s="41">
        <v>0</v>
      </c>
      <c r="K539" s="1"/>
      <c r="L539" s="96">
        <f t="shared" si="40"/>
        <v>22823</v>
      </c>
      <c r="M539" s="53"/>
      <c r="N539" s="97"/>
      <c r="O539" s="1"/>
      <c r="P539" s="98">
        <f t="shared" ref="P539:P602" si="44">IF(SUM($N$155:$N$1254)=0,L539,N539)</f>
        <v>22823</v>
      </c>
      <c r="Q539" s="40"/>
      <c r="S539" s="38"/>
      <c r="T539" s="96">
        <f>SUM($P$155:P539)</f>
        <v>2255143</v>
      </c>
      <c r="U539" s="96">
        <f t="shared" ref="U539:U602" si="45">IF(T539&gt;$L$24,$L$24,T539)</f>
        <v>130000</v>
      </c>
      <c r="V539" s="96">
        <f t="shared" si="41"/>
        <v>0</v>
      </c>
      <c r="W539" s="96"/>
      <c r="X539" s="96">
        <f ca="1">IF(V539=0,0,IF(C539&lt;'Interment Right Prices'!$L$25,0,OFFSET(P539,-'Interment Right Prices'!$L$25,0)))</f>
        <v>0</v>
      </c>
      <c r="Y539" s="96">
        <f>IF(V539=0,0,U539-SUM($X$155:X539))</f>
        <v>0</v>
      </c>
      <c r="Z539" s="99">
        <f ca="1">IF(V539=0,OFFSET(Z539,-'Interment Right Prices'!$L$25,0),IF(V539&gt;X539,V539,X539))</f>
        <v>1479</v>
      </c>
      <c r="AA539" s="99">
        <f t="shared" ref="AA539:AA602" ca="1" si="46">(H539*(1-$L$29))+(H539*$L$29)*(MAX($Y$155:$Y$1254)/$L$24)</f>
        <v>1744887.6923076923</v>
      </c>
      <c r="AB539" s="93"/>
      <c r="AC539" s="78"/>
    </row>
    <row r="540" spans="2:29" x14ac:dyDescent="0.25">
      <c r="B540" s="38"/>
      <c r="C540" s="53">
        <f t="shared" si="42"/>
        <v>386</v>
      </c>
      <c r="D540" s="53"/>
      <c r="E540" s="53"/>
      <c r="F540" s="41">
        <v>0</v>
      </c>
      <c r="G540" s="1"/>
      <c r="H540" s="104">
        <f t="shared" si="43"/>
        <v>3000000</v>
      </c>
      <c r="I540" s="1"/>
      <c r="J540" s="41">
        <v>0</v>
      </c>
      <c r="K540" s="1"/>
      <c r="L540" s="96">
        <f t="shared" ref="L540:L603" si="47">ROUND($L$155*(1+$L$27)^C539,0)</f>
        <v>23051</v>
      </c>
      <c r="M540" s="53"/>
      <c r="N540" s="97"/>
      <c r="O540" s="1"/>
      <c r="P540" s="98">
        <f t="shared" si="44"/>
        <v>23051</v>
      </c>
      <c r="Q540" s="40"/>
      <c r="S540" s="38"/>
      <c r="T540" s="96">
        <f>SUM($P$155:P540)</f>
        <v>2278194</v>
      </c>
      <c r="U540" s="96">
        <f t="shared" si="45"/>
        <v>130000</v>
      </c>
      <c r="V540" s="96">
        <f t="shared" si="41"/>
        <v>0</v>
      </c>
      <c r="W540" s="96"/>
      <c r="X540" s="96">
        <f ca="1">IF(V540=0,0,IF(C540&lt;'Interment Right Prices'!$L$25,0,OFFSET(P540,-'Interment Right Prices'!$L$25,0)))</f>
        <v>0</v>
      </c>
      <c r="Y540" s="96">
        <f>IF(V540=0,0,U540-SUM($X$155:X540))</f>
        <v>0</v>
      </c>
      <c r="Z540" s="99">
        <f ca="1">IF(V540=0,OFFSET(Z540,-'Interment Right Prices'!$L$25,0),IF(V540&gt;X540,V540,X540))</f>
        <v>1494</v>
      </c>
      <c r="AA540" s="99">
        <f t="shared" ca="1" si="46"/>
        <v>1744887.6923076923</v>
      </c>
      <c r="AB540" s="93"/>
      <c r="AC540" s="78"/>
    </row>
    <row r="541" spans="2:29" x14ac:dyDescent="0.25">
      <c r="B541" s="38"/>
      <c r="C541" s="53">
        <f t="shared" si="42"/>
        <v>387</v>
      </c>
      <c r="D541" s="53"/>
      <c r="E541" s="53"/>
      <c r="F541" s="41">
        <v>0</v>
      </c>
      <c r="G541" s="1"/>
      <c r="H541" s="104">
        <f t="shared" si="43"/>
        <v>3000000</v>
      </c>
      <c r="I541" s="1"/>
      <c r="J541" s="41">
        <v>0</v>
      </c>
      <c r="K541" s="1"/>
      <c r="L541" s="96">
        <f t="shared" si="47"/>
        <v>23282</v>
      </c>
      <c r="M541" s="53"/>
      <c r="N541" s="97"/>
      <c r="O541" s="1"/>
      <c r="P541" s="98">
        <f t="shared" si="44"/>
        <v>23282</v>
      </c>
      <c r="Q541" s="40"/>
      <c r="S541" s="38"/>
      <c r="T541" s="96">
        <f>SUM($P$155:P541)</f>
        <v>2301476</v>
      </c>
      <c r="U541" s="96">
        <f t="shared" si="45"/>
        <v>130000</v>
      </c>
      <c r="V541" s="96">
        <f t="shared" ref="V541:V604" si="48">U541-U540</f>
        <v>0</v>
      </c>
      <c r="W541" s="96"/>
      <c r="X541" s="96">
        <f ca="1">IF(V541=0,0,IF(C541&lt;'Interment Right Prices'!$L$25,0,OFFSET(P541,-'Interment Right Prices'!$L$25,0)))</f>
        <v>0</v>
      </c>
      <c r="Y541" s="96">
        <f>IF(V541=0,0,U541-SUM($X$155:X541))</f>
        <v>0</v>
      </c>
      <c r="Z541" s="99">
        <f ca="1">IF(V541=0,OFFSET(Z541,-'Interment Right Prices'!$L$25,0),IF(V541&gt;X541,V541,X541))</f>
        <v>1509</v>
      </c>
      <c r="AA541" s="99">
        <f t="shared" ca="1" si="46"/>
        <v>1744887.6923076923</v>
      </c>
      <c r="AB541" s="93"/>
      <c r="AC541" s="78"/>
    </row>
    <row r="542" spans="2:29" x14ac:dyDescent="0.25">
      <c r="B542" s="38"/>
      <c r="C542" s="53">
        <f t="shared" si="42"/>
        <v>388</v>
      </c>
      <c r="D542" s="53"/>
      <c r="E542" s="53"/>
      <c r="F542" s="41">
        <v>0</v>
      </c>
      <c r="G542" s="1"/>
      <c r="H542" s="104">
        <f t="shared" si="43"/>
        <v>3000000</v>
      </c>
      <c r="I542" s="1"/>
      <c r="J542" s="41">
        <v>0</v>
      </c>
      <c r="K542" s="1"/>
      <c r="L542" s="96">
        <f t="shared" si="47"/>
        <v>23515</v>
      </c>
      <c r="M542" s="53"/>
      <c r="N542" s="97"/>
      <c r="O542" s="1"/>
      <c r="P542" s="98">
        <f t="shared" si="44"/>
        <v>23515</v>
      </c>
      <c r="Q542" s="40"/>
      <c r="S542" s="38"/>
      <c r="T542" s="96">
        <f>SUM($P$155:P542)</f>
        <v>2324991</v>
      </c>
      <c r="U542" s="96">
        <f t="shared" si="45"/>
        <v>130000</v>
      </c>
      <c r="V542" s="96">
        <f t="shared" si="48"/>
        <v>0</v>
      </c>
      <c r="W542" s="96"/>
      <c r="X542" s="96">
        <f ca="1">IF(V542=0,0,IF(C542&lt;'Interment Right Prices'!$L$25,0,OFFSET(P542,-'Interment Right Prices'!$L$25,0)))</f>
        <v>0</v>
      </c>
      <c r="Y542" s="96">
        <f>IF(V542=0,0,U542-SUM($X$155:X542))</f>
        <v>0</v>
      </c>
      <c r="Z542" s="99">
        <f ca="1">IF(V542=0,OFFSET(Z542,-'Interment Right Prices'!$L$25,0),IF(V542&gt;X542,V542,X542))</f>
        <v>1524</v>
      </c>
      <c r="AA542" s="99">
        <f t="shared" ca="1" si="46"/>
        <v>1744887.6923076923</v>
      </c>
      <c r="AB542" s="93"/>
      <c r="AC542" s="78"/>
    </row>
    <row r="543" spans="2:29" x14ac:dyDescent="0.25">
      <c r="B543" s="38"/>
      <c r="C543" s="53">
        <f t="shared" si="42"/>
        <v>389</v>
      </c>
      <c r="D543" s="53"/>
      <c r="E543" s="53"/>
      <c r="F543" s="41">
        <v>0</v>
      </c>
      <c r="G543" s="1"/>
      <c r="H543" s="104">
        <f t="shared" si="43"/>
        <v>3000000</v>
      </c>
      <c r="I543" s="1"/>
      <c r="J543" s="41">
        <v>0</v>
      </c>
      <c r="K543" s="1"/>
      <c r="L543" s="96">
        <f t="shared" si="47"/>
        <v>23750</v>
      </c>
      <c r="M543" s="53"/>
      <c r="N543" s="97"/>
      <c r="O543" s="1"/>
      <c r="P543" s="98">
        <f t="shared" si="44"/>
        <v>23750</v>
      </c>
      <c r="Q543" s="40"/>
      <c r="S543" s="38"/>
      <c r="T543" s="96">
        <f>SUM($P$155:P543)</f>
        <v>2348741</v>
      </c>
      <c r="U543" s="96">
        <f t="shared" si="45"/>
        <v>130000</v>
      </c>
      <c r="V543" s="96">
        <f t="shared" si="48"/>
        <v>0</v>
      </c>
      <c r="W543" s="96"/>
      <c r="X543" s="96">
        <f ca="1">IF(V543=0,0,IF(C543&lt;'Interment Right Prices'!$L$25,0,OFFSET(P543,-'Interment Right Prices'!$L$25,0)))</f>
        <v>0</v>
      </c>
      <c r="Y543" s="96">
        <f>IF(V543=0,0,U543-SUM($X$155:X543))</f>
        <v>0</v>
      </c>
      <c r="Z543" s="99">
        <f ca="1">IF(V543=0,OFFSET(Z543,-'Interment Right Prices'!$L$25,0),IF(V543&gt;X543,V543,X543))</f>
        <v>1539</v>
      </c>
      <c r="AA543" s="99">
        <f t="shared" ca="1" si="46"/>
        <v>1744887.6923076923</v>
      </c>
      <c r="AB543" s="93"/>
      <c r="AC543" s="78"/>
    </row>
    <row r="544" spans="2:29" x14ac:dyDescent="0.25">
      <c r="B544" s="38"/>
      <c r="C544" s="53">
        <f t="shared" si="42"/>
        <v>390</v>
      </c>
      <c r="D544" s="53"/>
      <c r="E544" s="53"/>
      <c r="F544" s="41">
        <v>0</v>
      </c>
      <c r="G544" s="1"/>
      <c r="H544" s="104">
        <f t="shared" si="43"/>
        <v>3000000</v>
      </c>
      <c r="I544" s="1"/>
      <c r="J544" s="41">
        <v>0</v>
      </c>
      <c r="K544" s="1"/>
      <c r="L544" s="96">
        <f t="shared" si="47"/>
        <v>23987</v>
      </c>
      <c r="M544" s="53"/>
      <c r="N544" s="97"/>
      <c r="O544" s="1"/>
      <c r="P544" s="98">
        <f t="shared" si="44"/>
        <v>23987</v>
      </c>
      <c r="Q544" s="40"/>
      <c r="S544" s="38"/>
      <c r="T544" s="96">
        <f>SUM($P$155:P544)</f>
        <v>2372728</v>
      </c>
      <c r="U544" s="96">
        <f t="shared" si="45"/>
        <v>130000</v>
      </c>
      <c r="V544" s="96">
        <f t="shared" si="48"/>
        <v>0</v>
      </c>
      <c r="W544" s="96"/>
      <c r="X544" s="96">
        <f ca="1">IF(V544=0,0,IF(C544&lt;'Interment Right Prices'!$L$25,0,OFFSET(P544,-'Interment Right Prices'!$L$25,0)))</f>
        <v>0</v>
      </c>
      <c r="Y544" s="96">
        <f>IF(V544=0,0,U544-SUM($X$155:X544))</f>
        <v>0</v>
      </c>
      <c r="Z544" s="99">
        <f ca="1">IF(V544=0,OFFSET(Z544,-'Interment Right Prices'!$L$25,0),IF(V544&gt;X544,V544,X544))</f>
        <v>1555</v>
      </c>
      <c r="AA544" s="99">
        <f t="shared" ca="1" si="46"/>
        <v>1744887.6923076923</v>
      </c>
      <c r="AB544" s="93"/>
      <c r="AC544" s="78"/>
    </row>
    <row r="545" spans="2:29" x14ac:dyDescent="0.25">
      <c r="B545" s="38"/>
      <c r="C545" s="53">
        <f t="shared" si="42"/>
        <v>391</v>
      </c>
      <c r="D545" s="53"/>
      <c r="E545" s="53"/>
      <c r="F545" s="41">
        <v>0</v>
      </c>
      <c r="G545" s="1"/>
      <c r="H545" s="104">
        <f t="shared" si="43"/>
        <v>3000000</v>
      </c>
      <c r="I545" s="1"/>
      <c r="J545" s="41">
        <v>0</v>
      </c>
      <c r="K545" s="1"/>
      <c r="L545" s="96">
        <f t="shared" si="47"/>
        <v>24227</v>
      </c>
      <c r="M545" s="53"/>
      <c r="N545" s="97"/>
      <c r="O545" s="1"/>
      <c r="P545" s="98">
        <f t="shared" si="44"/>
        <v>24227</v>
      </c>
      <c r="Q545" s="40"/>
      <c r="S545" s="38"/>
      <c r="T545" s="96">
        <f>SUM($P$155:P545)</f>
        <v>2396955</v>
      </c>
      <c r="U545" s="96">
        <f t="shared" si="45"/>
        <v>130000</v>
      </c>
      <c r="V545" s="96">
        <f t="shared" si="48"/>
        <v>0</v>
      </c>
      <c r="W545" s="96"/>
      <c r="X545" s="96">
        <f ca="1">IF(V545=0,0,IF(C545&lt;'Interment Right Prices'!$L$25,0,OFFSET(P545,-'Interment Right Prices'!$L$25,0)))</f>
        <v>0</v>
      </c>
      <c r="Y545" s="96">
        <f>IF(V545=0,0,U545-SUM($X$155:X545))</f>
        <v>0</v>
      </c>
      <c r="Z545" s="99">
        <f ca="1">IF(V545=0,OFFSET(Z545,-'Interment Right Prices'!$L$25,0),IF(V545&gt;X545,V545,X545))</f>
        <v>1570</v>
      </c>
      <c r="AA545" s="99">
        <f t="shared" ca="1" si="46"/>
        <v>1744887.6923076923</v>
      </c>
      <c r="AB545" s="93"/>
      <c r="AC545" s="78"/>
    </row>
    <row r="546" spans="2:29" x14ac:dyDescent="0.25">
      <c r="B546" s="38"/>
      <c r="C546" s="53">
        <f t="shared" si="42"/>
        <v>392</v>
      </c>
      <c r="D546" s="53"/>
      <c r="E546" s="53"/>
      <c r="F546" s="41">
        <v>0</v>
      </c>
      <c r="G546" s="1"/>
      <c r="H546" s="104">
        <f t="shared" si="43"/>
        <v>3000000</v>
      </c>
      <c r="I546" s="1"/>
      <c r="J546" s="41">
        <v>0</v>
      </c>
      <c r="K546" s="1"/>
      <c r="L546" s="96">
        <f t="shared" si="47"/>
        <v>24470</v>
      </c>
      <c r="M546" s="53"/>
      <c r="N546" s="97"/>
      <c r="O546" s="1"/>
      <c r="P546" s="98">
        <f t="shared" si="44"/>
        <v>24470</v>
      </c>
      <c r="Q546" s="40"/>
      <c r="S546" s="38"/>
      <c r="T546" s="96">
        <f>SUM($P$155:P546)</f>
        <v>2421425</v>
      </c>
      <c r="U546" s="96">
        <f t="shared" si="45"/>
        <v>130000</v>
      </c>
      <c r="V546" s="96">
        <f t="shared" si="48"/>
        <v>0</v>
      </c>
      <c r="W546" s="96"/>
      <c r="X546" s="96">
        <f ca="1">IF(V546=0,0,IF(C546&lt;'Interment Right Prices'!$L$25,0,OFFSET(P546,-'Interment Right Prices'!$L$25,0)))</f>
        <v>0</v>
      </c>
      <c r="Y546" s="96">
        <f>IF(V546=0,0,U546-SUM($X$155:X546))</f>
        <v>0</v>
      </c>
      <c r="Z546" s="99">
        <f ca="1">IF(V546=0,OFFSET(Z546,-'Interment Right Prices'!$L$25,0),IF(V546&gt;X546,V546,X546))</f>
        <v>1586</v>
      </c>
      <c r="AA546" s="99">
        <f t="shared" ca="1" si="46"/>
        <v>1744887.6923076923</v>
      </c>
      <c r="AB546" s="93"/>
      <c r="AC546" s="78"/>
    </row>
    <row r="547" spans="2:29" x14ac:dyDescent="0.25">
      <c r="B547" s="38"/>
      <c r="C547" s="53">
        <f t="shared" si="42"/>
        <v>393</v>
      </c>
      <c r="D547" s="53"/>
      <c r="E547" s="53"/>
      <c r="F547" s="41">
        <v>0</v>
      </c>
      <c r="G547" s="1"/>
      <c r="H547" s="104">
        <f t="shared" si="43"/>
        <v>3000000</v>
      </c>
      <c r="I547" s="1"/>
      <c r="J547" s="41">
        <v>0</v>
      </c>
      <c r="K547" s="1"/>
      <c r="L547" s="96">
        <f t="shared" si="47"/>
        <v>24714</v>
      </c>
      <c r="M547" s="53"/>
      <c r="N547" s="97"/>
      <c r="O547" s="1"/>
      <c r="P547" s="98">
        <f t="shared" si="44"/>
        <v>24714</v>
      </c>
      <c r="Q547" s="40"/>
      <c r="S547" s="38"/>
      <c r="T547" s="96">
        <f>SUM($P$155:P547)</f>
        <v>2446139</v>
      </c>
      <c r="U547" s="96">
        <f t="shared" si="45"/>
        <v>130000</v>
      </c>
      <c r="V547" s="96">
        <f t="shared" si="48"/>
        <v>0</v>
      </c>
      <c r="W547" s="96"/>
      <c r="X547" s="96">
        <f ca="1">IF(V547=0,0,IF(C547&lt;'Interment Right Prices'!$L$25,0,OFFSET(P547,-'Interment Right Prices'!$L$25,0)))</f>
        <v>0</v>
      </c>
      <c r="Y547" s="96">
        <f>IF(V547=0,0,U547-SUM($X$155:X547))</f>
        <v>0</v>
      </c>
      <c r="Z547" s="99">
        <f ca="1">IF(V547=0,OFFSET(Z547,-'Interment Right Prices'!$L$25,0),IF(V547&gt;X547,V547,X547))</f>
        <v>1602</v>
      </c>
      <c r="AA547" s="99">
        <f t="shared" ca="1" si="46"/>
        <v>1744887.6923076923</v>
      </c>
      <c r="AB547" s="93"/>
      <c r="AC547" s="78"/>
    </row>
    <row r="548" spans="2:29" x14ac:dyDescent="0.25">
      <c r="B548" s="38"/>
      <c r="C548" s="53">
        <f t="shared" si="42"/>
        <v>394</v>
      </c>
      <c r="D548" s="53"/>
      <c r="E548" s="53"/>
      <c r="F548" s="41">
        <v>0</v>
      </c>
      <c r="G548" s="1"/>
      <c r="H548" s="104">
        <f t="shared" si="43"/>
        <v>3000000</v>
      </c>
      <c r="I548" s="1"/>
      <c r="J548" s="41">
        <v>0</v>
      </c>
      <c r="K548" s="1"/>
      <c r="L548" s="96">
        <f t="shared" si="47"/>
        <v>24961</v>
      </c>
      <c r="M548" s="53"/>
      <c r="N548" s="97"/>
      <c r="O548" s="1"/>
      <c r="P548" s="98">
        <f t="shared" si="44"/>
        <v>24961</v>
      </c>
      <c r="Q548" s="40"/>
      <c r="S548" s="38"/>
      <c r="T548" s="96">
        <f>SUM($P$155:P548)</f>
        <v>2471100</v>
      </c>
      <c r="U548" s="96">
        <f t="shared" si="45"/>
        <v>130000</v>
      </c>
      <c r="V548" s="96">
        <f t="shared" si="48"/>
        <v>0</v>
      </c>
      <c r="W548" s="96"/>
      <c r="X548" s="96">
        <f ca="1">IF(V548=0,0,IF(C548&lt;'Interment Right Prices'!$L$25,0,OFFSET(P548,-'Interment Right Prices'!$L$25,0)))</f>
        <v>0</v>
      </c>
      <c r="Y548" s="96">
        <f>IF(V548=0,0,U548-SUM($X$155:X548))</f>
        <v>0</v>
      </c>
      <c r="Z548" s="99">
        <f ca="1">IF(V548=0,OFFSET(Z548,-'Interment Right Prices'!$L$25,0),IF(V548&gt;X548,V548,X548))</f>
        <v>1618</v>
      </c>
      <c r="AA548" s="99">
        <f t="shared" ca="1" si="46"/>
        <v>1744887.6923076923</v>
      </c>
      <c r="AB548" s="93"/>
      <c r="AC548" s="78"/>
    </row>
    <row r="549" spans="2:29" x14ac:dyDescent="0.25">
      <c r="B549" s="38"/>
      <c r="C549" s="53">
        <f t="shared" si="42"/>
        <v>395</v>
      </c>
      <c r="D549" s="53"/>
      <c r="E549" s="53"/>
      <c r="F549" s="41">
        <v>0</v>
      </c>
      <c r="G549" s="1"/>
      <c r="H549" s="104">
        <f t="shared" si="43"/>
        <v>3000000</v>
      </c>
      <c r="I549" s="1"/>
      <c r="J549" s="41">
        <v>0</v>
      </c>
      <c r="K549" s="1"/>
      <c r="L549" s="96">
        <f t="shared" si="47"/>
        <v>25211</v>
      </c>
      <c r="M549" s="53"/>
      <c r="N549" s="97"/>
      <c r="O549" s="1"/>
      <c r="P549" s="98">
        <f t="shared" si="44"/>
        <v>25211</v>
      </c>
      <c r="Q549" s="40"/>
      <c r="S549" s="38"/>
      <c r="T549" s="96">
        <f>SUM($P$155:P549)</f>
        <v>2496311</v>
      </c>
      <c r="U549" s="96">
        <f t="shared" si="45"/>
        <v>130000</v>
      </c>
      <c r="V549" s="96">
        <f t="shared" si="48"/>
        <v>0</v>
      </c>
      <c r="W549" s="96"/>
      <c r="X549" s="96">
        <f ca="1">IF(V549=0,0,IF(C549&lt;'Interment Right Prices'!$L$25,0,OFFSET(P549,-'Interment Right Prices'!$L$25,0)))</f>
        <v>0</v>
      </c>
      <c r="Y549" s="96">
        <f>IF(V549=0,0,U549-SUM($X$155:X549))</f>
        <v>0</v>
      </c>
      <c r="Z549" s="99">
        <f ca="1">IF(V549=0,OFFSET(Z549,-'Interment Right Prices'!$L$25,0),IF(V549&gt;X549,V549,X549))</f>
        <v>1634</v>
      </c>
      <c r="AA549" s="99">
        <f t="shared" ca="1" si="46"/>
        <v>1744887.6923076923</v>
      </c>
      <c r="AB549" s="93"/>
      <c r="AC549" s="78"/>
    </row>
    <row r="550" spans="2:29" x14ac:dyDescent="0.25">
      <c r="B550" s="38"/>
      <c r="C550" s="53">
        <f t="shared" si="42"/>
        <v>396</v>
      </c>
      <c r="D550" s="53"/>
      <c r="E550" s="53"/>
      <c r="F550" s="41">
        <v>0</v>
      </c>
      <c r="G550" s="1"/>
      <c r="H550" s="104">
        <f t="shared" si="43"/>
        <v>3000000</v>
      </c>
      <c r="I550" s="1"/>
      <c r="J550" s="41">
        <v>0</v>
      </c>
      <c r="K550" s="1"/>
      <c r="L550" s="96">
        <f t="shared" si="47"/>
        <v>25463</v>
      </c>
      <c r="M550" s="53"/>
      <c r="N550" s="97"/>
      <c r="O550" s="1"/>
      <c r="P550" s="98">
        <f t="shared" si="44"/>
        <v>25463</v>
      </c>
      <c r="Q550" s="40"/>
      <c r="S550" s="38"/>
      <c r="T550" s="96">
        <f>SUM($P$155:P550)</f>
        <v>2521774</v>
      </c>
      <c r="U550" s="96">
        <f t="shared" si="45"/>
        <v>130000</v>
      </c>
      <c r="V550" s="96">
        <f t="shared" si="48"/>
        <v>0</v>
      </c>
      <c r="W550" s="96"/>
      <c r="X550" s="96">
        <f ca="1">IF(V550=0,0,IF(C550&lt;'Interment Right Prices'!$L$25,0,OFFSET(P550,-'Interment Right Prices'!$L$25,0)))</f>
        <v>0</v>
      </c>
      <c r="Y550" s="96">
        <f>IF(V550=0,0,U550-SUM($X$155:X550))</f>
        <v>0</v>
      </c>
      <c r="Z550" s="99">
        <f ca="1">IF(V550=0,OFFSET(Z550,-'Interment Right Prices'!$L$25,0),IF(V550&gt;X550,V550,X550))</f>
        <v>1650</v>
      </c>
      <c r="AA550" s="99">
        <f t="shared" ca="1" si="46"/>
        <v>1744887.6923076923</v>
      </c>
      <c r="AB550" s="93"/>
      <c r="AC550" s="78"/>
    </row>
    <row r="551" spans="2:29" x14ac:dyDescent="0.25">
      <c r="B551" s="38"/>
      <c r="C551" s="53">
        <f t="shared" si="42"/>
        <v>397</v>
      </c>
      <c r="D551" s="53"/>
      <c r="E551" s="53"/>
      <c r="F551" s="41">
        <v>0</v>
      </c>
      <c r="G551" s="1"/>
      <c r="H551" s="104">
        <f t="shared" si="43"/>
        <v>3000000</v>
      </c>
      <c r="I551" s="1"/>
      <c r="J551" s="41">
        <v>0</v>
      </c>
      <c r="K551" s="1"/>
      <c r="L551" s="96">
        <f t="shared" si="47"/>
        <v>25718</v>
      </c>
      <c r="M551" s="53"/>
      <c r="N551" s="97"/>
      <c r="O551" s="1"/>
      <c r="P551" s="98">
        <f t="shared" si="44"/>
        <v>25718</v>
      </c>
      <c r="Q551" s="40"/>
      <c r="S551" s="38"/>
      <c r="T551" s="96">
        <f>SUM($P$155:P551)</f>
        <v>2547492</v>
      </c>
      <c r="U551" s="96">
        <f t="shared" si="45"/>
        <v>130000</v>
      </c>
      <c r="V551" s="96">
        <f t="shared" si="48"/>
        <v>0</v>
      </c>
      <c r="W551" s="96"/>
      <c r="X551" s="96">
        <f ca="1">IF(V551=0,0,IF(C551&lt;'Interment Right Prices'!$L$25,0,OFFSET(P551,-'Interment Right Prices'!$L$25,0)))</f>
        <v>0</v>
      </c>
      <c r="Y551" s="96">
        <f>IF(V551=0,0,U551-SUM($X$155:X551))</f>
        <v>0</v>
      </c>
      <c r="Z551" s="99">
        <f ca="1">IF(V551=0,OFFSET(Z551,-'Interment Right Prices'!$L$25,0),IF(V551&gt;X551,V551,X551))</f>
        <v>1667</v>
      </c>
      <c r="AA551" s="99">
        <f t="shared" ca="1" si="46"/>
        <v>1744887.6923076923</v>
      </c>
      <c r="AB551" s="93"/>
      <c r="AC551" s="78"/>
    </row>
    <row r="552" spans="2:29" x14ac:dyDescent="0.25">
      <c r="B552" s="38"/>
      <c r="C552" s="53">
        <f t="shared" si="42"/>
        <v>398</v>
      </c>
      <c r="D552" s="53"/>
      <c r="E552" s="53"/>
      <c r="F552" s="41">
        <v>0</v>
      </c>
      <c r="G552" s="1"/>
      <c r="H552" s="104">
        <f t="shared" si="43"/>
        <v>3000000</v>
      </c>
      <c r="I552" s="1"/>
      <c r="J552" s="41">
        <v>0</v>
      </c>
      <c r="K552" s="1"/>
      <c r="L552" s="96">
        <f t="shared" si="47"/>
        <v>25975</v>
      </c>
      <c r="M552" s="53"/>
      <c r="N552" s="97"/>
      <c r="O552" s="1"/>
      <c r="P552" s="98">
        <f t="shared" si="44"/>
        <v>25975</v>
      </c>
      <c r="Q552" s="40"/>
      <c r="S552" s="38"/>
      <c r="T552" s="96">
        <f>SUM($P$155:P552)</f>
        <v>2573467</v>
      </c>
      <c r="U552" s="96">
        <f t="shared" si="45"/>
        <v>130000</v>
      </c>
      <c r="V552" s="96">
        <f t="shared" si="48"/>
        <v>0</v>
      </c>
      <c r="W552" s="96"/>
      <c r="X552" s="96">
        <f ca="1">IF(V552=0,0,IF(C552&lt;'Interment Right Prices'!$L$25,0,OFFSET(P552,-'Interment Right Prices'!$L$25,0)))</f>
        <v>0</v>
      </c>
      <c r="Y552" s="96">
        <f>IF(V552=0,0,U552-SUM($X$155:X552))</f>
        <v>0</v>
      </c>
      <c r="Z552" s="99">
        <f ca="1">IF(V552=0,OFFSET(Z552,-'Interment Right Prices'!$L$25,0),IF(V552&gt;X552,V552,X552))</f>
        <v>1683</v>
      </c>
      <c r="AA552" s="99">
        <f t="shared" ca="1" si="46"/>
        <v>1744887.6923076923</v>
      </c>
      <c r="AB552" s="93"/>
      <c r="AC552" s="78"/>
    </row>
    <row r="553" spans="2:29" x14ac:dyDescent="0.25">
      <c r="B553" s="38"/>
      <c r="C553" s="53">
        <f t="shared" si="42"/>
        <v>399</v>
      </c>
      <c r="D553" s="53"/>
      <c r="E553" s="53"/>
      <c r="F553" s="41">
        <v>0</v>
      </c>
      <c r="G553" s="1"/>
      <c r="H553" s="104">
        <f t="shared" si="43"/>
        <v>3000000</v>
      </c>
      <c r="I553" s="1"/>
      <c r="J553" s="41">
        <v>0</v>
      </c>
      <c r="K553" s="1"/>
      <c r="L553" s="96">
        <f t="shared" si="47"/>
        <v>26235</v>
      </c>
      <c r="M553" s="53"/>
      <c r="N553" s="97"/>
      <c r="O553" s="1"/>
      <c r="P553" s="98">
        <f t="shared" si="44"/>
        <v>26235</v>
      </c>
      <c r="Q553" s="40"/>
      <c r="S553" s="38"/>
      <c r="T553" s="96">
        <f>SUM($P$155:P553)</f>
        <v>2599702</v>
      </c>
      <c r="U553" s="96">
        <f t="shared" si="45"/>
        <v>130000</v>
      </c>
      <c r="V553" s="96">
        <f t="shared" si="48"/>
        <v>0</v>
      </c>
      <c r="W553" s="96"/>
      <c r="X553" s="96">
        <f ca="1">IF(V553=0,0,IF(C553&lt;'Interment Right Prices'!$L$25,0,OFFSET(P553,-'Interment Right Prices'!$L$25,0)))</f>
        <v>0</v>
      </c>
      <c r="Y553" s="96">
        <f>IF(V553=0,0,U553-SUM($X$155:X553))</f>
        <v>0</v>
      </c>
      <c r="Z553" s="99">
        <f ca="1">IF(V553=0,OFFSET(Z553,-'Interment Right Prices'!$L$25,0),IF(V553&gt;X553,V553,X553))</f>
        <v>1700</v>
      </c>
      <c r="AA553" s="99">
        <f t="shared" ca="1" si="46"/>
        <v>1744887.6923076923</v>
      </c>
      <c r="AB553" s="93"/>
      <c r="AC553" s="78"/>
    </row>
    <row r="554" spans="2:29" x14ac:dyDescent="0.25">
      <c r="B554" s="38"/>
      <c r="C554" s="53">
        <f t="shared" si="42"/>
        <v>400</v>
      </c>
      <c r="D554" s="53"/>
      <c r="E554" s="53"/>
      <c r="F554" s="41">
        <v>0</v>
      </c>
      <c r="G554" s="1"/>
      <c r="H554" s="104">
        <f t="shared" si="43"/>
        <v>3000000</v>
      </c>
      <c r="I554" s="1"/>
      <c r="J554" s="41">
        <v>0</v>
      </c>
      <c r="K554" s="1"/>
      <c r="L554" s="96">
        <f t="shared" si="47"/>
        <v>26497</v>
      </c>
      <c r="M554" s="53"/>
      <c r="N554" s="97"/>
      <c r="O554" s="1"/>
      <c r="P554" s="98">
        <f t="shared" si="44"/>
        <v>26497</v>
      </c>
      <c r="Q554" s="40"/>
      <c r="S554" s="38"/>
      <c r="T554" s="96">
        <f>SUM($P$155:P554)</f>
        <v>2626199</v>
      </c>
      <c r="U554" s="96">
        <f t="shared" si="45"/>
        <v>130000</v>
      </c>
      <c r="V554" s="96">
        <f t="shared" si="48"/>
        <v>0</v>
      </c>
      <c r="W554" s="96"/>
      <c r="X554" s="96">
        <f ca="1">IF(V554=0,0,IF(C554&lt;'Interment Right Prices'!$L$25,0,OFFSET(P554,-'Interment Right Prices'!$L$25,0)))</f>
        <v>0</v>
      </c>
      <c r="Y554" s="96">
        <f>IF(V554=0,0,U554-SUM($X$155:X554))</f>
        <v>0</v>
      </c>
      <c r="Z554" s="99">
        <f ca="1">IF(V554=0,OFFSET(Z554,-'Interment Right Prices'!$L$25,0),IF(V554&gt;X554,V554,X554))</f>
        <v>1717</v>
      </c>
      <c r="AA554" s="99">
        <f t="shared" ca="1" si="46"/>
        <v>1744887.6923076923</v>
      </c>
      <c r="AB554" s="93"/>
      <c r="AC554" s="78"/>
    </row>
    <row r="555" spans="2:29" x14ac:dyDescent="0.25">
      <c r="B555" s="38"/>
      <c r="C555" s="53">
        <f t="shared" si="42"/>
        <v>401</v>
      </c>
      <c r="D555" s="53"/>
      <c r="E555" s="53"/>
      <c r="F555" s="41">
        <v>0</v>
      </c>
      <c r="G555" s="1"/>
      <c r="H555" s="104">
        <f t="shared" si="43"/>
        <v>3000000</v>
      </c>
      <c r="I555" s="1"/>
      <c r="J555" s="41">
        <v>0</v>
      </c>
      <c r="K555" s="1"/>
      <c r="L555" s="96">
        <f t="shared" si="47"/>
        <v>26762</v>
      </c>
      <c r="M555" s="53"/>
      <c r="N555" s="97"/>
      <c r="O555" s="1"/>
      <c r="P555" s="98">
        <f t="shared" si="44"/>
        <v>26762</v>
      </c>
      <c r="Q555" s="40"/>
      <c r="S555" s="38"/>
      <c r="T555" s="96">
        <f>SUM($P$155:P555)</f>
        <v>2652961</v>
      </c>
      <c r="U555" s="96">
        <f t="shared" si="45"/>
        <v>130000</v>
      </c>
      <c r="V555" s="96">
        <f t="shared" si="48"/>
        <v>0</v>
      </c>
      <c r="W555" s="96"/>
      <c r="X555" s="96">
        <f ca="1">IF(V555=0,0,IF(C555&lt;'Interment Right Prices'!$L$25,0,OFFSET(P555,-'Interment Right Prices'!$L$25,0)))</f>
        <v>0</v>
      </c>
      <c r="Y555" s="96">
        <f>IF(V555=0,0,U555-SUM($X$155:X555))</f>
        <v>0</v>
      </c>
      <c r="Z555" s="99">
        <f ca="1">IF(V555=0,OFFSET(Z555,-'Interment Right Prices'!$L$25,0),IF(V555&gt;X555,V555,X555))</f>
        <v>1734</v>
      </c>
      <c r="AA555" s="99">
        <f t="shared" ca="1" si="46"/>
        <v>1744887.6923076923</v>
      </c>
      <c r="AB555" s="93"/>
      <c r="AC555" s="78"/>
    </row>
    <row r="556" spans="2:29" x14ac:dyDescent="0.25">
      <c r="B556" s="38"/>
      <c r="C556" s="53">
        <f t="shared" si="42"/>
        <v>402</v>
      </c>
      <c r="D556" s="53"/>
      <c r="E556" s="53"/>
      <c r="F556" s="41">
        <v>0</v>
      </c>
      <c r="G556" s="1"/>
      <c r="H556" s="104">
        <f t="shared" si="43"/>
        <v>3000000</v>
      </c>
      <c r="I556" s="1"/>
      <c r="J556" s="41">
        <v>0</v>
      </c>
      <c r="K556" s="1"/>
      <c r="L556" s="96">
        <f t="shared" si="47"/>
        <v>27030</v>
      </c>
      <c r="M556" s="53"/>
      <c r="N556" s="97"/>
      <c r="O556" s="1"/>
      <c r="P556" s="98">
        <f t="shared" si="44"/>
        <v>27030</v>
      </c>
      <c r="Q556" s="40"/>
      <c r="S556" s="38"/>
      <c r="T556" s="96">
        <f>SUM($P$155:P556)</f>
        <v>2679991</v>
      </c>
      <c r="U556" s="96">
        <f t="shared" si="45"/>
        <v>130000</v>
      </c>
      <c r="V556" s="96">
        <f t="shared" si="48"/>
        <v>0</v>
      </c>
      <c r="W556" s="96"/>
      <c r="X556" s="96">
        <f ca="1">IF(V556=0,0,IF(C556&lt;'Interment Right Prices'!$L$25,0,OFFSET(P556,-'Interment Right Prices'!$L$25,0)))</f>
        <v>0</v>
      </c>
      <c r="Y556" s="96">
        <f>IF(V556=0,0,U556-SUM($X$155:X556))</f>
        <v>0</v>
      </c>
      <c r="Z556" s="99">
        <f ca="1">IF(V556=0,OFFSET(Z556,-'Interment Right Prices'!$L$25,0),IF(V556&gt;X556,V556,X556))</f>
        <v>1752</v>
      </c>
      <c r="AA556" s="99">
        <f t="shared" ca="1" si="46"/>
        <v>1744887.6923076923</v>
      </c>
      <c r="AB556" s="93"/>
      <c r="AC556" s="78"/>
    </row>
    <row r="557" spans="2:29" x14ac:dyDescent="0.25">
      <c r="B557" s="38"/>
      <c r="C557" s="53">
        <f t="shared" si="42"/>
        <v>403</v>
      </c>
      <c r="D557" s="53"/>
      <c r="E557" s="53"/>
      <c r="F557" s="41">
        <v>0</v>
      </c>
      <c r="G557" s="1"/>
      <c r="H557" s="104">
        <f t="shared" si="43"/>
        <v>3000000</v>
      </c>
      <c r="I557" s="1"/>
      <c r="J557" s="41">
        <v>0</v>
      </c>
      <c r="K557" s="1"/>
      <c r="L557" s="96">
        <f t="shared" si="47"/>
        <v>27300</v>
      </c>
      <c r="M557" s="53"/>
      <c r="N557" s="97"/>
      <c r="O557" s="1"/>
      <c r="P557" s="98">
        <f t="shared" si="44"/>
        <v>27300</v>
      </c>
      <c r="Q557" s="40"/>
      <c r="S557" s="38"/>
      <c r="T557" s="96">
        <f>SUM($P$155:P557)</f>
        <v>2707291</v>
      </c>
      <c r="U557" s="96">
        <f t="shared" si="45"/>
        <v>130000</v>
      </c>
      <c r="V557" s="96">
        <f t="shared" si="48"/>
        <v>0</v>
      </c>
      <c r="W557" s="96"/>
      <c r="X557" s="96">
        <f ca="1">IF(V557=0,0,IF(C557&lt;'Interment Right Prices'!$L$25,0,OFFSET(P557,-'Interment Right Prices'!$L$25,0)))</f>
        <v>0</v>
      </c>
      <c r="Y557" s="96">
        <f>IF(V557=0,0,U557-SUM($X$155:X557))</f>
        <v>0</v>
      </c>
      <c r="Z557" s="99">
        <f ca="1">IF(V557=0,OFFSET(Z557,-'Interment Right Prices'!$L$25,0),IF(V557&gt;X557,V557,X557))</f>
        <v>1769</v>
      </c>
      <c r="AA557" s="99">
        <f t="shared" ca="1" si="46"/>
        <v>1744887.6923076923</v>
      </c>
      <c r="AB557" s="93"/>
      <c r="AC557" s="78"/>
    </row>
    <row r="558" spans="2:29" x14ac:dyDescent="0.25">
      <c r="B558" s="38"/>
      <c r="C558" s="53">
        <f t="shared" si="42"/>
        <v>404</v>
      </c>
      <c r="D558" s="53"/>
      <c r="E558" s="53"/>
      <c r="F558" s="41">
        <v>0</v>
      </c>
      <c r="G558" s="1"/>
      <c r="H558" s="104">
        <f t="shared" si="43"/>
        <v>3000000</v>
      </c>
      <c r="I558" s="1"/>
      <c r="J558" s="41">
        <v>0</v>
      </c>
      <c r="K558" s="1"/>
      <c r="L558" s="96">
        <f t="shared" si="47"/>
        <v>27573</v>
      </c>
      <c r="M558" s="53"/>
      <c r="N558" s="97"/>
      <c r="O558" s="1"/>
      <c r="P558" s="98">
        <f t="shared" si="44"/>
        <v>27573</v>
      </c>
      <c r="Q558" s="40"/>
      <c r="S558" s="38"/>
      <c r="T558" s="96">
        <f>SUM($P$155:P558)</f>
        <v>2734864</v>
      </c>
      <c r="U558" s="96">
        <f t="shared" si="45"/>
        <v>130000</v>
      </c>
      <c r="V558" s="96">
        <f t="shared" si="48"/>
        <v>0</v>
      </c>
      <c r="W558" s="96"/>
      <c r="X558" s="96">
        <f ca="1">IF(V558=0,0,IF(C558&lt;'Interment Right Prices'!$L$25,0,OFFSET(P558,-'Interment Right Prices'!$L$25,0)))</f>
        <v>0</v>
      </c>
      <c r="Y558" s="96">
        <f>IF(V558=0,0,U558-SUM($X$155:X558))</f>
        <v>0</v>
      </c>
      <c r="Z558" s="99">
        <f ca="1">IF(V558=0,OFFSET(Z558,-'Interment Right Prices'!$L$25,0),IF(V558&gt;X558,V558,X558))</f>
        <v>1393</v>
      </c>
      <c r="AA558" s="99">
        <f t="shared" ca="1" si="46"/>
        <v>1744887.6923076923</v>
      </c>
      <c r="AB558" s="93"/>
      <c r="AC558" s="78"/>
    </row>
    <row r="559" spans="2:29" x14ac:dyDescent="0.25">
      <c r="B559" s="38"/>
      <c r="C559" s="53">
        <f t="shared" ref="C559:C622" si="49">C558+1</f>
        <v>405</v>
      </c>
      <c r="D559" s="53"/>
      <c r="E559" s="53"/>
      <c r="F559" s="41">
        <v>0</v>
      </c>
      <c r="G559" s="1"/>
      <c r="H559" s="104">
        <f t="shared" ref="H559:H622" si="50">H558</f>
        <v>3000000</v>
      </c>
      <c r="I559" s="1"/>
      <c r="J559" s="41">
        <v>0</v>
      </c>
      <c r="K559" s="1"/>
      <c r="L559" s="96">
        <f t="shared" si="47"/>
        <v>27849</v>
      </c>
      <c r="M559" s="53"/>
      <c r="N559" s="97"/>
      <c r="O559" s="1"/>
      <c r="P559" s="98">
        <f t="shared" si="44"/>
        <v>27849</v>
      </c>
      <c r="Q559" s="40"/>
      <c r="S559" s="38"/>
      <c r="T559" s="96">
        <f>SUM($P$155:P559)</f>
        <v>2762713</v>
      </c>
      <c r="U559" s="96">
        <f t="shared" si="45"/>
        <v>130000</v>
      </c>
      <c r="V559" s="96">
        <f t="shared" si="48"/>
        <v>0</v>
      </c>
      <c r="W559" s="96"/>
      <c r="X559" s="96">
        <f ca="1">IF(V559=0,0,IF(C559&lt;'Interment Right Prices'!$L$25,0,OFFSET(P559,-'Interment Right Prices'!$L$25,0)))</f>
        <v>0</v>
      </c>
      <c r="Y559" s="96">
        <f>IF(V559=0,0,U559-SUM($X$155:X559))</f>
        <v>0</v>
      </c>
      <c r="Z559" s="99">
        <f ca="1">IF(V559=0,OFFSET(Z559,-'Interment Right Prices'!$L$25,0),IF(V559&gt;X559,V559,X559))</f>
        <v>1407</v>
      </c>
      <c r="AA559" s="99">
        <f t="shared" ca="1" si="46"/>
        <v>1744887.6923076923</v>
      </c>
      <c r="AB559" s="93"/>
      <c r="AC559" s="78"/>
    </row>
    <row r="560" spans="2:29" x14ac:dyDescent="0.25">
      <c r="B560" s="38"/>
      <c r="C560" s="53">
        <f t="shared" si="49"/>
        <v>406</v>
      </c>
      <c r="D560" s="53"/>
      <c r="E560" s="53"/>
      <c r="F560" s="41">
        <v>0</v>
      </c>
      <c r="G560" s="1"/>
      <c r="H560" s="104">
        <f t="shared" si="50"/>
        <v>3000000</v>
      </c>
      <c r="I560" s="1"/>
      <c r="J560" s="41">
        <v>0</v>
      </c>
      <c r="K560" s="1"/>
      <c r="L560" s="96">
        <f t="shared" si="47"/>
        <v>28127</v>
      </c>
      <c r="M560" s="53"/>
      <c r="N560" s="97"/>
      <c r="O560" s="1"/>
      <c r="P560" s="98">
        <f t="shared" si="44"/>
        <v>28127</v>
      </c>
      <c r="Q560" s="40"/>
      <c r="S560" s="38"/>
      <c r="T560" s="96">
        <f>SUM($P$155:P560)</f>
        <v>2790840</v>
      </c>
      <c r="U560" s="96">
        <f t="shared" si="45"/>
        <v>130000</v>
      </c>
      <c r="V560" s="96">
        <f t="shared" si="48"/>
        <v>0</v>
      </c>
      <c r="W560" s="96"/>
      <c r="X560" s="96">
        <f ca="1">IF(V560=0,0,IF(C560&lt;'Interment Right Prices'!$L$25,0,OFFSET(P560,-'Interment Right Prices'!$L$25,0)))</f>
        <v>0</v>
      </c>
      <c r="Y560" s="96">
        <f>IF(V560=0,0,U560-SUM($X$155:X560))</f>
        <v>0</v>
      </c>
      <c r="Z560" s="99">
        <f ca="1">IF(V560=0,OFFSET(Z560,-'Interment Right Prices'!$L$25,0),IF(V560&gt;X560,V560,X560))</f>
        <v>1421</v>
      </c>
      <c r="AA560" s="99">
        <f t="shared" ca="1" si="46"/>
        <v>1744887.6923076923</v>
      </c>
      <c r="AB560" s="93"/>
      <c r="AC560" s="78"/>
    </row>
    <row r="561" spans="2:29" x14ac:dyDescent="0.25">
      <c r="B561" s="38"/>
      <c r="C561" s="53">
        <f t="shared" si="49"/>
        <v>407</v>
      </c>
      <c r="D561" s="53"/>
      <c r="E561" s="53"/>
      <c r="F561" s="41">
        <v>0</v>
      </c>
      <c r="G561" s="1"/>
      <c r="H561" s="104">
        <f t="shared" si="50"/>
        <v>3000000</v>
      </c>
      <c r="I561" s="1"/>
      <c r="J561" s="41">
        <v>0</v>
      </c>
      <c r="K561" s="1"/>
      <c r="L561" s="96">
        <f t="shared" si="47"/>
        <v>28408</v>
      </c>
      <c r="M561" s="53"/>
      <c r="N561" s="97"/>
      <c r="O561" s="1"/>
      <c r="P561" s="98">
        <f t="shared" si="44"/>
        <v>28408</v>
      </c>
      <c r="Q561" s="40"/>
      <c r="S561" s="38"/>
      <c r="T561" s="96">
        <f>SUM($P$155:P561)</f>
        <v>2819248</v>
      </c>
      <c r="U561" s="96">
        <f t="shared" si="45"/>
        <v>130000</v>
      </c>
      <c r="V561" s="96">
        <f t="shared" si="48"/>
        <v>0</v>
      </c>
      <c r="W561" s="96"/>
      <c r="X561" s="96">
        <f ca="1">IF(V561=0,0,IF(C561&lt;'Interment Right Prices'!$L$25,0,OFFSET(P561,-'Interment Right Prices'!$L$25,0)))</f>
        <v>0</v>
      </c>
      <c r="Y561" s="96">
        <f>IF(V561=0,0,U561-SUM($X$155:X561))</f>
        <v>0</v>
      </c>
      <c r="Z561" s="99">
        <f ca="1">IF(V561=0,OFFSET(Z561,-'Interment Right Prices'!$L$25,0),IF(V561&gt;X561,V561,X561))</f>
        <v>1436</v>
      </c>
      <c r="AA561" s="99">
        <f t="shared" ca="1" si="46"/>
        <v>1744887.6923076923</v>
      </c>
      <c r="AB561" s="93"/>
      <c r="AC561" s="78"/>
    </row>
    <row r="562" spans="2:29" x14ac:dyDescent="0.25">
      <c r="B562" s="38"/>
      <c r="C562" s="53">
        <f t="shared" si="49"/>
        <v>408</v>
      </c>
      <c r="D562" s="53"/>
      <c r="E562" s="53"/>
      <c r="F562" s="41">
        <v>0</v>
      </c>
      <c r="G562" s="1"/>
      <c r="H562" s="104">
        <f t="shared" si="50"/>
        <v>3000000</v>
      </c>
      <c r="I562" s="1"/>
      <c r="J562" s="41">
        <v>0</v>
      </c>
      <c r="K562" s="1"/>
      <c r="L562" s="96">
        <f t="shared" si="47"/>
        <v>28693</v>
      </c>
      <c r="M562" s="53"/>
      <c r="N562" s="97"/>
      <c r="O562" s="1"/>
      <c r="P562" s="98">
        <f t="shared" si="44"/>
        <v>28693</v>
      </c>
      <c r="Q562" s="40"/>
      <c r="S562" s="38"/>
      <c r="T562" s="96">
        <f>SUM($P$155:P562)</f>
        <v>2847941</v>
      </c>
      <c r="U562" s="96">
        <f t="shared" si="45"/>
        <v>130000</v>
      </c>
      <c r="V562" s="96">
        <f t="shared" si="48"/>
        <v>0</v>
      </c>
      <c r="W562" s="96"/>
      <c r="X562" s="96">
        <f ca="1">IF(V562=0,0,IF(C562&lt;'Interment Right Prices'!$L$25,0,OFFSET(P562,-'Interment Right Prices'!$L$25,0)))</f>
        <v>0</v>
      </c>
      <c r="Y562" s="96">
        <f>IF(V562=0,0,U562-SUM($X$155:X562))</f>
        <v>0</v>
      </c>
      <c r="Z562" s="99">
        <f ca="1">IF(V562=0,OFFSET(Z562,-'Interment Right Prices'!$L$25,0),IF(V562&gt;X562,V562,X562))</f>
        <v>1450</v>
      </c>
      <c r="AA562" s="99">
        <f t="shared" ca="1" si="46"/>
        <v>1744887.6923076923</v>
      </c>
      <c r="AB562" s="93"/>
      <c r="AC562" s="78"/>
    </row>
    <row r="563" spans="2:29" x14ac:dyDescent="0.25">
      <c r="B563" s="38"/>
      <c r="C563" s="53">
        <f t="shared" si="49"/>
        <v>409</v>
      </c>
      <c r="D563" s="53"/>
      <c r="E563" s="53"/>
      <c r="F563" s="41">
        <v>0</v>
      </c>
      <c r="G563" s="1"/>
      <c r="H563" s="104">
        <f t="shared" si="50"/>
        <v>3000000</v>
      </c>
      <c r="I563" s="1"/>
      <c r="J563" s="41">
        <v>0</v>
      </c>
      <c r="K563" s="1"/>
      <c r="L563" s="96">
        <f t="shared" si="47"/>
        <v>28979</v>
      </c>
      <c r="M563" s="53"/>
      <c r="N563" s="97"/>
      <c r="O563" s="1"/>
      <c r="P563" s="98">
        <f t="shared" si="44"/>
        <v>28979</v>
      </c>
      <c r="Q563" s="40"/>
      <c r="S563" s="38"/>
      <c r="T563" s="96">
        <f>SUM($P$155:P563)</f>
        <v>2876920</v>
      </c>
      <c r="U563" s="96">
        <f t="shared" si="45"/>
        <v>130000</v>
      </c>
      <c r="V563" s="96">
        <f t="shared" si="48"/>
        <v>0</v>
      </c>
      <c r="W563" s="96"/>
      <c r="X563" s="96">
        <f ca="1">IF(V563=0,0,IF(C563&lt;'Interment Right Prices'!$L$25,0,OFFSET(P563,-'Interment Right Prices'!$L$25,0)))</f>
        <v>0</v>
      </c>
      <c r="Y563" s="96">
        <f>IF(V563=0,0,U563-SUM($X$155:X563))</f>
        <v>0</v>
      </c>
      <c r="Z563" s="99">
        <f ca="1">IF(V563=0,OFFSET(Z563,-'Interment Right Prices'!$L$25,0),IF(V563&gt;X563,V563,X563))</f>
        <v>1464</v>
      </c>
      <c r="AA563" s="99">
        <f t="shared" ca="1" si="46"/>
        <v>1744887.6923076923</v>
      </c>
      <c r="AB563" s="93"/>
      <c r="AC563" s="78"/>
    </row>
    <row r="564" spans="2:29" x14ac:dyDescent="0.25">
      <c r="B564" s="38"/>
      <c r="C564" s="53">
        <f t="shared" si="49"/>
        <v>410</v>
      </c>
      <c r="D564" s="53"/>
      <c r="E564" s="53"/>
      <c r="F564" s="41">
        <v>0</v>
      </c>
      <c r="G564" s="1"/>
      <c r="H564" s="104">
        <f t="shared" si="50"/>
        <v>3000000</v>
      </c>
      <c r="I564" s="1"/>
      <c r="J564" s="41">
        <v>0</v>
      </c>
      <c r="K564" s="1"/>
      <c r="L564" s="96">
        <f t="shared" si="47"/>
        <v>29269</v>
      </c>
      <c r="M564" s="53"/>
      <c r="N564" s="97"/>
      <c r="O564" s="1"/>
      <c r="P564" s="98">
        <f t="shared" si="44"/>
        <v>29269</v>
      </c>
      <c r="Q564" s="40"/>
      <c r="S564" s="38"/>
      <c r="T564" s="96">
        <f>SUM($P$155:P564)</f>
        <v>2906189</v>
      </c>
      <c r="U564" s="96">
        <f t="shared" si="45"/>
        <v>130000</v>
      </c>
      <c r="V564" s="96">
        <f t="shared" si="48"/>
        <v>0</v>
      </c>
      <c r="W564" s="96"/>
      <c r="X564" s="96">
        <f ca="1">IF(V564=0,0,IF(C564&lt;'Interment Right Prices'!$L$25,0,OFFSET(P564,-'Interment Right Prices'!$L$25,0)))</f>
        <v>0</v>
      </c>
      <c r="Y564" s="96">
        <f>IF(V564=0,0,U564-SUM($X$155:X564))</f>
        <v>0</v>
      </c>
      <c r="Z564" s="99">
        <f ca="1">IF(V564=0,OFFSET(Z564,-'Interment Right Prices'!$L$25,0),IF(V564&gt;X564,V564,X564))</f>
        <v>1479</v>
      </c>
      <c r="AA564" s="99">
        <f t="shared" ca="1" si="46"/>
        <v>1744887.6923076923</v>
      </c>
      <c r="AB564" s="93"/>
      <c r="AC564" s="78"/>
    </row>
    <row r="565" spans="2:29" x14ac:dyDescent="0.25">
      <c r="B565" s="38"/>
      <c r="C565" s="53">
        <f t="shared" si="49"/>
        <v>411</v>
      </c>
      <c r="D565" s="53"/>
      <c r="E565" s="53"/>
      <c r="F565" s="41">
        <v>0</v>
      </c>
      <c r="G565" s="1"/>
      <c r="H565" s="104">
        <f t="shared" si="50"/>
        <v>3000000</v>
      </c>
      <c r="I565" s="1"/>
      <c r="J565" s="41">
        <v>0</v>
      </c>
      <c r="K565" s="1"/>
      <c r="L565" s="96">
        <f t="shared" si="47"/>
        <v>29562</v>
      </c>
      <c r="M565" s="53"/>
      <c r="N565" s="97"/>
      <c r="O565" s="1"/>
      <c r="P565" s="98">
        <f t="shared" si="44"/>
        <v>29562</v>
      </c>
      <c r="Q565" s="40"/>
      <c r="S565" s="38"/>
      <c r="T565" s="96">
        <f>SUM($P$155:P565)</f>
        <v>2935751</v>
      </c>
      <c r="U565" s="96">
        <f t="shared" si="45"/>
        <v>130000</v>
      </c>
      <c r="V565" s="96">
        <f t="shared" si="48"/>
        <v>0</v>
      </c>
      <c r="W565" s="96"/>
      <c r="X565" s="96">
        <f ca="1">IF(V565=0,0,IF(C565&lt;'Interment Right Prices'!$L$25,0,OFFSET(P565,-'Interment Right Prices'!$L$25,0)))</f>
        <v>0</v>
      </c>
      <c r="Y565" s="96">
        <f>IF(V565=0,0,U565-SUM($X$155:X565))</f>
        <v>0</v>
      </c>
      <c r="Z565" s="99">
        <f ca="1">IF(V565=0,OFFSET(Z565,-'Interment Right Prices'!$L$25,0),IF(V565&gt;X565,V565,X565))</f>
        <v>1494</v>
      </c>
      <c r="AA565" s="99">
        <f t="shared" ca="1" si="46"/>
        <v>1744887.6923076923</v>
      </c>
      <c r="AB565" s="93"/>
      <c r="AC565" s="78"/>
    </row>
    <row r="566" spans="2:29" x14ac:dyDescent="0.25">
      <c r="B566" s="38"/>
      <c r="C566" s="53">
        <f t="shared" si="49"/>
        <v>412</v>
      </c>
      <c r="D566" s="53"/>
      <c r="E566" s="53"/>
      <c r="F566" s="41">
        <v>0</v>
      </c>
      <c r="G566" s="1"/>
      <c r="H566" s="104">
        <f t="shared" si="50"/>
        <v>3000000</v>
      </c>
      <c r="I566" s="1"/>
      <c r="J566" s="41">
        <v>0</v>
      </c>
      <c r="K566" s="1"/>
      <c r="L566" s="96">
        <f t="shared" si="47"/>
        <v>29858</v>
      </c>
      <c r="M566" s="53"/>
      <c r="N566" s="97"/>
      <c r="O566" s="1"/>
      <c r="P566" s="98">
        <f t="shared" si="44"/>
        <v>29858</v>
      </c>
      <c r="Q566" s="40"/>
      <c r="S566" s="38"/>
      <c r="T566" s="96">
        <f>SUM($P$155:P566)</f>
        <v>2965609</v>
      </c>
      <c r="U566" s="96">
        <f t="shared" si="45"/>
        <v>130000</v>
      </c>
      <c r="V566" s="96">
        <f t="shared" si="48"/>
        <v>0</v>
      </c>
      <c r="W566" s="96"/>
      <c r="X566" s="96">
        <f ca="1">IF(V566=0,0,IF(C566&lt;'Interment Right Prices'!$L$25,0,OFFSET(P566,-'Interment Right Prices'!$L$25,0)))</f>
        <v>0</v>
      </c>
      <c r="Y566" s="96">
        <f>IF(V566=0,0,U566-SUM($X$155:X566))</f>
        <v>0</v>
      </c>
      <c r="Z566" s="99">
        <f ca="1">IF(V566=0,OFFSET(Z566,-'Interment Right Prices'!$L$25,0),IF(V566&gt;X566,V566,X566))</f>
        <v>1509</v>
      </c>
      <c r="AA566" s="99">
        <f t="shared" ca="1" si="46"/>
        <v>1744887.6923076923</v>
      </c>
      <c r="AB566" s="93"/>
      <c r="AC566" s="78"/>
    </row>
    <row r="567" spans="2:29" x14ac:dyDescent="0.25">
      <c r="B567" s="38"/>
      <c r="C567" s="53">
        <f t="shared" si="49"/>
        <v>413</v>
      </c>
      <c r="D567" s="53"/>
      <c r="E567" s="53"/>
      <c r="F567" s="41">
        <v>0</v>
      </c>
      <c r="G567" s="1"/>
      <c r="H567" s="104">
        <f t="shared" si="50"/>
        <v>3000000</v>
      </c>
      <c r="I567" s="1"/>
      <c r="J567" s="41">
        <v>0</v>
      </c>
      <c r="K567" s="1"/>
      <c r="L567" s="96">
        <f t="shared" si="47"/>
        <v>30156</v>
      </c>
      <c r="M567" s="53"/>
      <c r="N567" s="97"/>
      <c r="O567" s="1"/>
      <c r="P567" s="98">
        <f t="shared" si="44"/>
        <v>30156</v>
      </c>
      <c r="Q567" s="40"/>
      <c r="S567" s="38"/>
      <c r="T567" s="96">
        <f>SUM($P$155:P567)</f>
        <v>2995765</v>
      </c>
      <c r="U567" s="96">
        <f t="shared" si="45"/>
        <v>130000</v>
      </c>
      <c r="V567" s="96">
        <f t="shared" si="48"/>
        <v>0</v>
      </c>
      <c r="W567" s="96"/>
      <c r="X567" s="96">
        <f ca="1">IF(V567=0,0,IF(C567&lt;'Interment Right Prices'!$L$25,0,OFFSET(P567,-'Interment Right Prices'!$L$25,0)))</f>
        <v>0</v>
      </c>
      <c r="Y567" s="96">
        <f>IF(V567=0,0,U567-SUM($X$155:X567))</f>
        <v>0</v>
      </c>
      <c r="Z567" s="99">
        <f ca="1">IF(V567=0,OFFSET(Z567,-'Interment Right Prices'!$L$25,0),IF(V567&gt;X567,V567,X567))</f>
        <v>1524</v>
      </c>
      <c r="AA567" s="99">
        <f t="shared" ca="1" si="46"/>
        <v>1744887.6923076923</v>
      </c>
      <c r="AB567" s="93"/>
      <c r="AC567" s="78"/>
    </row>
    <row r="568" spans="2:29" x14ac:dyDescent="0.25">
      <c r="B568" s="38"/>
      <c r="C568" s="53">
        <f t="shared" si="49"/>
        <v>414</v>
      </c>
      <c r="D568" s="53"/>
      <c r="E568" s="53"/>
      <c r="F568" s="41">
        <v>0</v>
      </c>
      <c r="G568" s="1"/>
      <c r="H568" s="104">
        <f t="shared" si="50"/>
        <v>3000000</v>
      </c>
      <c r="I568" s="1"/>
      <c r="J568" s="41">
        <v>0</v>
      </c>
      <c r="K568" s="1"/>
      <c r="L568" s="96">
        <f t="shared" si="47"/>
        <v>30458</v>
      </c>
      <c r="M568" s="53"/>
      <c r="N568" s="97"/>
      <c r="O568" s="1"/>
      <c r="P568" s="98">
        <f t="shared" si="44"/>
        <v>30458</v>
      </c>
      <c r="Q568" s="40"/>
      <c r="S568" s="38"/>
      <c r="T568" s="96">
        <f>SUM($P$155:P568)</f>
        <v>3026223</v>
      </c>
      <c r="U568" s="96">
        <f t="shared" si="45"/>
        <v>130000</v>
      </c>
      <c r="V568" s="96">
        <f t="shared" si="48"/>
        <v>0</v>
      </c>
      <c r="W568" s="96"/>
      <c r="X568" s="96">
        <f ca="1">IF(V568=0,0,IF(C568&lt;'Interment Right Prices'!$L$25,0,OFFSET(P568,-'Interment Right Prices'!$L$25,0)))</f>
        <v>0</v>
      </c>
      <c r="Y568" s="96">
        <f>IF(V568=0,0,U568-SUM($X$155:X568))</f>
        <v>0</v>
      </c>
      <c r="Z568" s="99">
        <f ca="1">IF(V568=0,OFFSET(Z568,-'Interment Right Prices'!$L$25,0),IF(V568&gt;X568,V568,X568))</f>
        <v>1539</v>
      </c>
      <c r="AA568" s="99">
        <f t="shared" ca="1" si="46"/>
        <v>1744887.6923076923</v>
      </c>
      <c r="AB568" s="93"/>
      <c r="AC568" s="78"/>
    </row>
    <row r="569" spans="2:29" x14ac:dyDescent="0.25">
      <c r="B569" s="38"/>
      <c r="C569" s="53">
        <f t="shared" si="49"/>
        <v>415</v>
      </c>
      <c r="D569" s="53"/>
      <c r="E569" s="53"/>
      <c r="F569" s="41">
        <v>0</v>
      </c>
      <c r="G569" s="1"/>
      <c r="H569" s="104">
        <f t="shared" si="50"/>
        <v>3000000</v>
      </c>
      <c r="I569" s="1"/>
      <c r="J569" s="41">
        <v>0</v>
      </c>
      <c r="K569" s="1"/>
      <c r="L569" s="96">
        <f t="shared" si="47"/>
        <v>30762</v>
      </c>
      <c r="M569" s="53"/>
      <c r="N569" s="97"/>
      <c r="O569" s="1"/>
      <c r="P569" s="98">
        <f t="shared" si="44"/>
        <v>30762</v>
      </c>
      <c r="Q569" s="40"/>
      <c r="S569" s="38"/>
      <c r="T569" s="96">
        <f>SUM($P$155:P569)</f>
        <v>3056985</v>
      </c>
      <c r="U569" s="96">
        <f t="shared" si="45"/>
        <v>130000</v>
      </c>
      <c r="V569" s="96">
        <f t="shared" si="48"/>
        <v>0</v>
      </c>
      <c r="W569" s="96"/>
      <c r="X569" s="96">
        <f ca="1">IF(V569=0,0,IF(C569&lt;'Interment Right Prices'!$L$25,0,OFFSET(P569,-'Interment Right Prices'!$L$25,0)))</f>
        <v>0</v>
      </c>
      <c r="Y569" s="96">
        <f>IF(V569=0,0,U569-SUM($X$155:X569))</f>
        <v>0</v>
      </c>
      <c r="Z569" s="99">
        <f ca="1">IF(V569=0,OFFSET(Z569,-'Interment Right Prices'!$L$25,0),IF(V569&gt;X569,V569,X569))</f>
        <v>1555</v>
      </c>
      <c r="AA569" s="99">
        <f t="shared" ca="1" si="46"/>
        <v>1744887.6923076923</v>
      </c>
      <c r="AB569" s="93"/>
      <c r="AC569" s="78"/>
    </row>
    <row r="570" spans="2:29" x14ac:dyDescent="0.25">
      <c r="B570" s="38"/>
      <c r="C570" s="53">
        <f t="shared" si="49"/>
        <v>416</v>
      </c>
      <c r="D570" s="53"/>
      <c r="E570" s="53"/>
      <c r="F570" s="41">
        <v>0</v>
      </c>
      <c r="G570" s="1"/>
      <c r="H570" s="104">
        <f t="shared" si="50"/>
        <v>3000000</v>
      </c>
      <c r="I570" s="1"/>
      <c r="J570" s="41">
        <v>0</v>
      </c>
      <c r="K570" s="1"/>
      <c r="L570" s="96">
        <f t="shared" si="47"/>
        <v>31070</v>
      </c>
      <c r="M570" s="53"/>
      <c r="N570" s="97"/>
      <c r="O570" s="1"/>
      <c r="P570" s="98">
        <f t="shared" si="44"/>
        <v>31070</v>
      </c>
      <c r="Q570" s="40"/>
      <c r="S570" s="38"/>
      <c r="T570" s="96">
        <f>SUM($P$155:P570)</f>
        <v>3088055</v>
      </c>
      <c r="U570" s="96">
        <f t="shared" si="45"/>
        <v>130000</v>
      </c>
      <c r="V570" s="96">
        <f t="shared" si="48"/>
        <v>0</v>
      </c>
      <c r="W570" s="96"/>
      <c r="X570" s="96">
        <f ca="1">IF(V570=0,0,IF(C570&lt;'Interment Right Prices'!$L$25,0,OFFSET(P570,-'Interment Right Prices'!$L$25,0)))</f>
        <v>0</v>
      </c>
      <c r="Y570" s="96">
        <f>IF(V570=0,0,U570-SUM($X$155:X570))</f>
        <v>0</v>
      </c>
      <c r="Z570" s="99">
        <f ca="1">IF(V570=0,OFFSET(Z570,-'Interment Right Prices'!$L$25,0),IF(V570&gt;X570,V570,X570))</f>
        <v>1570</v>
      </c>
      <c r="AA570" s="99">
        <f t="shared" ca="1" si="46"/>
        <v>1744887.6923076923</v>
      </c>
      <c r="AB570" s="93"/>
      <c r="AC570" s="78"/>
    </row>
    <row r="571" spans="2:29" x14ac:dyDescent="0.25">
      <c r="B571" s="38"/>
      <c r="C571" s="53">
        <f t="shared" si="49"/>
        <v>417</v>
      </c>
      <c r="D571" s="53"/>
      <c r="E571" s="53"/>
      <c r="F571" s="41">
        <v>0</v>
      </c>
      <c r="G571" s="1"/>
      <c r="H571" s="104">
        <f t="shared" si="50"/>
        <v>3000000</v>
      </c>
      <c r="I571" s="1"/>
      <c r="J571" s="41">
        <v>0</v>
      </c>
      <c r="K571" s="1"/>
      <c r="L571" s="96">
        <f t="shared" si="47"/>
        <v>31381</v>
      </c>
      <c r="M571" s="53"/>
      <c r="N571" s="97"/>
      <c r="O571" s="1"/>
      <c r="P571" s="98">
        <f t="shared" si="44"/>
        <v>31381</v>
      </c>
      <c r="Q571" s="40"/>
      <c r="S571" s="38"/>
      <c r="T571" s="96">
        <f>SUM($P$155:P571)</f>
        <v>3119436</v>
      </c>
      <c r="U571" s="96">
        <f t="shared" si="45"/>
        <v>130000</v>
      </c>
      <c r="V571" s="96">
        <f t="shared" si="48"/>
        <v>0</v>
      </c>
      <c r="W571" s="96"/>
      <c r="X571" s="96">
        <f ca="1">IF(V571=0,0,IF(C571&lt;'Interment Right Prices'!$L$25,0,OFFSET(P571,-'Interment Right Prices'!$L$25,0)))</f>
        <v>0</v>
      </c>
      <c r="Y571" s="96">
        <f>IF(V571=0,0,U571-SUM($X$155:X571))</f>
        <v>0</v>
      </c>
      <c r="Z571" s="99">
        <f ca="1">IF(V571=0,OFFSET(Z571,-'Interment Right Prices'!$L$25,0),IF(V571&gt;X571,V571,X571))</f>
        <v>1586</v>
      </c>
      <c r="AA571" s="99">
        <f t="shared" ca="1" si="46"/>
        <v>1744887.6923076923</v>
      </c>
      <c r="AB571" s="93"/>
      <c r="AC571" s="78"/>
    </row>
    <row r="572" spans="2:29" x14ac:dyDescent="0.25">
      <c r="B572" s="38"/>
      <c r="C572" s="53">
        <f t="shared" si="49"/>
        <v>418</v>
      </c>
      <c r="D572" s="53"/>
      <c r="E572" s="53"/>
      <c r="F572" s="41">
        <v>0</v>
      </c>
      <c r="G572" s="1"/>
      <c r="H572" s="104">
        <f t="shared" si="50"/>
        <v>3000000</v>
      </c>
      <c r="I572" s="1"/>
      <c r="J572" s="41">
        <v>0</v>
      </c>
      <c r="K572" s="1"/>
      <c r="L572" s="96">
        <f t="shared" si="47"/>
        <v>31694</v>
      </c>
      <c r="M572" s="53"/>
      <c r="N572" s="97"/>
      <c r="O572" s="1"/>
      <c r="P572" s="98">
        <f t="shared" si="44"/>
        <v>31694</v>
      </c>
      <c r="Q572" s="40"/>
      <c r="S572" s="38"/>
      <c r="T572" s="96">
        <f>SUM($P$155:P572)</f>
        <v>3151130</v>
      </c>
      <c r="U572" s="96">
        <f t="shared" si="45"/>
        <v>130000</v>
      </c>
      <c r="V572" s="96">
        <f t="shared" si="48"/>
        <v>0</v>
      </c>
      <c r="W572" s="96"/>
      <c r="X572" s="96">
        <f ca="1">IF(V572=0,0,IF(C572&lt;'Interment Right Prices'!$L$25,0,OFFSET(P572,-'Interment Right Prices'!$L$25,0)))</f>
        <v>0</v>
      </c>
      <c r="Y572" s="96">
        <f>IF(V572=0,0,U572-SUM($X$155:X572))</f>
        <v>0</v>
      </c>
      <c r="Z572" s="99">
        <f ca="1">IF(V572=0,OFFSET(Z572,-'Interment Right Prices'!$L$25,0),IF(V572&gt;X572,V572,X572))</f>
        <v>1602</v>
      </c>
      <c r="AA572" s="99">
        <f t="shared" ca="1" si="46"/>
        <v>1744887.6923076923</v>
      </c>
      <c r="AB572" s="93"/>
      <c r="AC572" s="78"/>
    </row>
    <row r="573" spans="2:29" x14ac:dyDescent="0.25">
      <c r="B573" s="38"/>
      <c r="C573" s="53">
        <f t="shared" si="49"/>
        <v>419</v>
      </c>
      <c r="D573" s="53"/>
      <c r="E573" s="53"/>
      <c r="F573" s="41">
        <v>0</v>
      </c>
      <c r="G573" s="1"/>
      <c r="H573" s="104">
        <f t="shared" si="50"/>
        <v>3000000</v>
      </c>
      <c r="I573" s="1"/>
      <c r="J573" s="41">
        <v>0</v>
      </c>
      <c r="K573" s="1"/>
      <c r="L573" s="96">
        <f t="shared" si="47"/>
        <v>32011</v>
      </c>
      <c r="M573" s="53"/>
      <c r="N573" s="97"/>
      <c r="O573" s="1"/>
      <c r="P573" s="98">
        <f t="shared" si="44"/>
        <v>32011</v>
      </c>
      <c r="Q573" s="40"/>
      <c r="S573" s="38"/>
      <c r="T573" s="96">
        <f>SUM($P$155:P573)</f>
        <v>3183141</v>
      </c>
      <c r="U573" s="96">
        <f t="shared" si="45"/>
        <v>130000</v>
      </c>
      <c r="V573" s="96">
        <f t="shared" si="48"/>
        <v>0</v>
      </c>
      <c r="W573" s="96"/>
      <c r="X573" s="96">
        <f ca="1">IF(V573=0,0,IF(C573&lt;'Interment Right Prices'!$L$25,0,OFFSET(P573,-'Interment Right Prices'!$L$25,0)))</f>
        <v>0</v>
      </c>
      <c r="Y573" s="96">
        <f>IF(V573=0,0,U573-SUM($X$155:X573))</f>
        <v>0</v>
      </c>
      <c r="Z573" s="99">
        <f ca="1">IF(V573=0,OFFSET(Z573,-'Interment Right Prices'!$L$25,0),IF(V573&gt;X573,V573,X573))</f>
        <v>1618</v>
      </c>
      <c r="AA573" s="99">
        <f t="shared" ca="1" si="46"/>
        <v>1744887.6923076923</v>
      </c>
      <c r="AB573" s="93"/>
      <c r="AC573" s="78"/>
    </row>
    <row r="574" spans="2:29" x14ac:dyDescent="0.25">
      <c r="B574" s="38"/>
      <c r="C574" s="53">
        <f t="shared" si="49"/>
        <v>420</v>
      </c>
      <c r="D574" s="53"/>
      <c r="E574" s="53"/>
      <c r="F574" s="41">
        <v>0</v>
      </c>
      <c r="G574" s="1"/>
      <c r="H574" s="104">
        <f t="shared" si="50"/>
        <v>3000000</v>
      </c>
      <c r="I574" s="1"/>
      <c r="J574" s="41">
        <v>0</v>
      </c>
      <c r="K574" s="1"/>
      <c r="L574" s="96">
        <f t="shared" si="47"/>
        <v>32331</v>
      </c>
      <c r="M574" s="53"/>
      <c r="N574" s="97"/>
      <c r="O574" s="1"/>
      <c r="P574" s="98">
        <f t="shared" si="44"/>
        <v>32331</v>
      </c>
      <c r="Q574" s="40"/>
      <c r="S574" s="38"/>
      <c r="T574" s="96">
        <f>SUM($P$155:P574)</f>
        <v>3215472</v>
      </c>
      <c r="U574" s="96">
        <f t="shared" si="45"/>
        <v>130000</v>
      </c>
      <c r="V574" s="96">
        <f t="shared" si="48"/>
        <v>0</v>
      </c>
      <c r="W574" s="96"/>
      <c r="X574" s="96">
        <f ca="1">IF(V574=0,0,IF(C574&lt;'Interment Right Prices'!$L$25,0,OFFSET(P574,-'Interment Right Prices'!$L$25,0)))</f>
        <v>0</v>
      </c>
      <c r="Y574" s="96">
        <f>IF(V574=0,0,U574-SUM($X$155:X574))</f>
        <v>0</v>
      </c>
      <c r="Z574" s="99">
        <f ca="1">IF(V574=0,OFFSET(Z574,-'Interment Right Prices'!$L$25,0),IF(V574&gt;X574,V574,X574))</f>
        <v>1634</v>
      </c>
      <c r="AA574" s="99">
        <f t="shared" ca="1" si="46"/>
        <v>1744887.6923076923</v>
      </c>
      <c r="AB574" s="93"/>
      <c r="AC574" s="78"/>
    </row>
    <row r="575" spans="2:29" x14ac:dyDescent="0.25">
      <c r="B575" s="38"/>
      <c r="C575" s="53">
        <f t="shared" si="49"/>
        <v>421</v>
      </c>
      <c r="D575" s="53"/>
      <c r="E575" s="53"/>
      <c r="F575" s="41">
        <v>0</v>
      </c>
      <c r="G575" s="1"/>
      <c r="H575" s="104">
        <f t="shared" si="50"/>
        <v>3000000</v>
      </c>
      <c r="I575" s="1"/>
      <c r="J575" s="41">
        <v>0</v>
      </c>
      <c r="K575" s="1"/>
      <c r="L575" s="96">
        <f t="shared" si="47"/>
        <v>32655</v>
      </c>
      <c r="M575" s="53"/>
      <c r="N575" s="97"/>
      <c r="O575" s="1"/>
      <c r="P575" s="98">
        <f t="shared" si="44"/>
        <v>32655</v>
      </c>
      <c r="Q575" s="40"/>
      <c r="S575" s="38"/>
      <c r="T575" s="96">
        <f>SUM($P$155:P575)</f>
        <v>3248127</v>
      </c>
      <c r="U575" s="96">
        <f t="shared" si="45"/>
        <v>130000</v>
      </c>
      <c r="V575" s="96">
        <f t="shared" si="48"/>
        <v>0</v>
      </c>
      <c r="W575" s="96"/>
      <c r="X575" s="96">
        <f ca="1">IF(V575=0,0,IF(C575&lt;'Interment Right Prices'!$L$25,0,OFFSET(P575,-'Interment Right Prices'!$L$25,0)))</f>
        <v>0</v>
      </c>
      <c r="Y575" s="96">
        <f>IF(V575=0,0,U575-SUM($X$155:X575))</f>
        <v>0</v>
      </c>
      <c r="Z575" s="99">
        <f ca="1">IF(V575=0,OFFSET(Z575,-'Interment Right Prices'!$L$25,0),IF(V575&gt;X575,V575,X575))</f>
        <v>1650</v>
      </c>
      <c r="AA575" s="99">
        <f t="shared" ca="1" si="46"/>
        <v>1744887.6923076923</v>
      </c>
      <c r="AB575" s="93"/>
      <c r="AC575" s="78"/>
    </row>
    <row r="576" spans="2:29" x14ac:dyDescent="0.25">
      <c r="B576" s="38"/>
      <c r="C576" s="53">
        <f t="shared" si="49"/>
        <v>422</v>
      </c>
      <c r="D576" s="53"/>
      <c r="E576" s="53"/>
      <c r="F576" s="41">
        <v>0</v>
      </c>
      <c r="G576" s="1"/>
      <c r="H576" s="104">
        <f t="shared" si="50"/>
        <v>3000000</v>
      </c>
      <c r="I576" s="1"/>
      <c r="J576" s="41">
        <v>0</v>
      </c>
      <c r="K576" s="1"/>
      <c r="L576" s="96">
        <f t="shared" si="47"/>
        <v>32981</v>
      </c>
      <c r="M576" s="53"/>
      <c r="N576" s="97"/>
      <c r="O576" s="1"/>
      <c r="P576" s="98">
        <f t="shared" si="44"/>
        <v>32981</v>
      </c>
      <c r="Q576" s="40"/>
      <c r="S576" s="38"/>
      <c r="T576" s="96">
        <f>SUM($P$155:P576)</f>
        <v>3281108</v>
      </c>
      <c r="U576" s="96">
        <f t="shared" si="45"/>
        <v>130000</v>
      </c>
      <c r="V576" s="96">
        <f t="shared" si="48"/>
        <v>0</v>
      </c>
      <c r="W576" s="96"/>
      <c r="X576" s="96">
        <f ca="1">IF(V576=0,0,IF(C576&lt;'Interment Right Prices'!$L$25,0,OFFSET(P576,-'Interment Right Prices'!$L$25,0)))</f>
        <v>0</v>
      </c>
      <c r="Y576" s="96">
        <f>IF(V576=0,0,U576-SUM($X$155:X576))</f>
        <v>0</v>
      </c>
      <c r="Z576" s="99">
        <f ca="1">IF(V576=0,OFFSET(Z576,-'Interment Right Prices'!$L$25,0),IF(V576&gt;X576,V576,X576))</f>
        <v>1667</v>
      </c>
      <c r="AA576" s="99">
        <f t="shared" ca="1" si="46"/>
        <v>1744887.6923076923</v>
      </c>
      <c r="AB576" s="93"/>
      <c r="AC576" s="78"/>
    </row>
    <row r="577" spans="2:29" x14ac:dyDescent="0.25">
      <c r="B577" s="38"/>
      <c r="C577" s="53">
        <f t="shared" si="49"/>
        <v>423</v>
      </c>
      <c r="D577" s="53"/>
      <c r="E577" s="53"/>
      <c r="F577" s="41">
        <v>0</v>
      </c>
      <c r="G577" s="1"/>
      <c r="H577" s="104">
        <f t="shared" si="50"/>
        <v>3000000</v>
      </c>
      <c r="I577" s="1"/>
      <c r="J577" s="41">
        <v>0</v>
      </c>
      <c r="K577" s="1"/>
      <c r="L577" s="96">
        <f t="shared" si="47"/>
        <v>33311</v>
      </c>
      <c r="M577" s="53"/>
      <c r="N577" s="97"/>
      <c r="O577" s="1"/>
      <c r="P577" s="98">
        <f t="shared" si="44"/>
        <v>33311</v>
      </c>
      <c r="Q577" s="40"/>
      <c r="S577" s="38"/>
      <c r="T577" s="96">
        <f>SUM($P$155:P577)</f>
        <v>3314419</v>
      </c>
      <c r="U577" s="96">
        <f t="shared" si="45"/>
        <v>130000</v>
      </c>
      <c r="V577" s="96">
        <f t="shared" si="48"/>
        <v>0</v>
      </c>
      <c r="W577" s="96"/>
      <c r="X577" s="96">
        <f ca="1">IF(V577=0,0,IF(C577&lt;'Interment Right Prices'!$L$25,0,OFFSET(P577,-'Interment Right Prices'!$L$25,0)))</f>
        <v>0</v>
      </c>
      <c r="Y577" s="96">
        <f>IF(V577=0,0,U577-SUM($X$155:X577))</f>
        <v>0</v>
      </c>
      <c r="Z577" s="99">
        <f ca="1">IF(V577=0,OFFSET(Z577,-'Interment Right Prices'!$L$25,0),IF(V577&gt;X577,V577,X577))</f>
        <v>1683</v>
      </c>
      <c r="AA577" s="99">
        <f t="shared" ca="1" si="46"/>
        <v>1744887.6923076923</v>
      </c>
      <c r="AB577" s="93"/>
      <c r="AC577" s="78"/>
    </row>
    <row r="578" spans="2:29" x14ac:dyDescent="0.25">
      <c r="B578" s="38"/>
      <c r="C578" s="53">
        <f t="shared" si="49"/>
        <v>424</v>
      </c>
      <c r="D578" s="53"/>
      <c r="E578" s="53"/>
      <c r="F578" s="41">
        <v>0</v>
      </c>
      <c r="G578" s="1"/>
      <c r="H578" s="104">
        <f t="shared" si="50"/>
        <v>3000000</v>
      </c>
      <c r="I578" s="1"/>
      <c r="J578" s="41">
        <v>0</v>
      </c>
      <c r="K578" s="1"/>
      <c r="L578" s="96">
        <f t="shared" si="47"/>
        <v>33644</v>
      </c>
      <c r="M578" s="53"/>
      <c r="N578" s="97"/>
      <c r="O578" s="1"/>
      <c r="P578" s="98">
        <f t="shared" si="44"/>
        <v>33644</v>
      </c>
      <c r="Q578" s="40"/>
      <c r="S578" s="38"/>
      <c r="T578" s="96">
        <f>SUM($P$155:P578)</f>
        <v>3348063</v>
      </c>
      <c r="U578" s="96">
        <f t="shared" si="45"/>
        <v>130000</v>
      </c>
      <c r="V578" s="96">
        <f t="shared" si="48"/>
        <v>0</v>
      </c>
      <c r="W578" s="96"/>
      <c r="X578" s="96">
        <f ca="1">IF(V578=0,0,IF(C578&lt;'Interment Right Prices'!$L$25,0,OFFSET(P578,-'Interment Right Prices'!$L$25,0)))</f>
        <v>0</v>
      </c>
      <c r="Y578" s="96">
        <f>IF(V578=0,0,U578-SUM($X$155:X578))</f>
        <v>0</v>
      </c>
      <c r="Z578" s="99">
        <f ca="1">IF(V578=0,OFFSET(Z578,-'Interment Right Prices'!$L$25,0),IF(V578&gt;X578,V578,X578))</f>
        <v>1700</v>
      </c>
      <c r="AA578" s="99">
        <f t="shared" ca="1" si="46"/>
        <v>1744887.6923076923</v>
      </c>
      <c r="AB578" s="93"/>
      <c r="AC578" s="78"/>
    </row>
    <row r="579" spans="2:29" x14ac:dyDescent="0.25">
      <c r="B579" s="38"/>
      <c r="C579" s="53">
        <f t="shared" si="49"/>
        <v>425</v>
      </c>
      <c r="D579" s="53"/>
      <c r="E579" s="53"/>
      <c r="F579" s="41">
        <v>0</v>
      </c>
      <c r="G579" s="1"/>
      <c r="H579" s="104">
        <f t="shared" si="50"/>
        <v>3000000</v>
      </c>
      <c r="I579" s="1"/>
      <c r="J579" s="41">
        <v>0</v>
      </c>
      <c r="K579" s="1"/>
      <c r="L579" s="96">
        <f t="shared" si="47"/>
        <v>33981</v>
      </c>
      <c r="M579" s="53"/>
      <c r="N579" s="97"/>
      <c r="O579" s="1"/>
      <c r="P579" s="98">
        <f t="shared" si="44"/>
        <v>33981</v>
      </c>
      <c r="Q579" s="40"/>
      <c r="S579" s="38"/>
      <c r="T579" s="96">
        <f>SUM($P$155:P579)</f>
        <v>3382044</v>
      </c>
      <c r="U579" s="96">
        <f t="shared" si="45"/>
        <v>130000</v>
      </c>
      <c r="V579" s="96">
        <f t="shared" si="48"/>
        <v>0</v>
      </c>
      <c r="W579" s="96"/>
      <c r="X579" s="96">
        <f ca="1">IF(V579=0,0,IF(C579&lt;'Interment Right Prices'!$L$25,0,OFFSET(P579,-'Interment Right Prices'!$L$25,0)))</f>
        <v>0</v>
      </c>
      <c r="Y579" s="96">
        <f>IF(V579=0,0,U579-SUM($X$155:X579))</f>
        <v>0</v>
      </c>
      <c r="Z579" s="99">
        <f ca="1">IF(V579=0,OFFSET(Z579,-'Interment Right Prices'!$L$25,0),IF(V579&gt;X579,V579,X579))</f>
        <v>1717</v>
      </c>
      <c r="AA579" s="99">
        <f t="shared" ca="1" si="46"/>
        <v>1744887.6923076923</v>
      </c>
      <c r="AB579" s="93"/>
      <c r="AC579" s="78"/>
    </row>
    <row r="580" spans="2:29" x14ac:dyDescent="0.25">
      <c r="B580" s="38"/>
      <c r="C580" s="53">
        <f t="shared" si="49"/>
        <v>426</v>
      </c>
      <c r="D580" s="53"/>
      <c r="E580" s="53"/>
      <c r="F580" s="41">
        <v>0</v>
      </c>
      <c r="G580" s="1"/>
      <c r="H580" s="104">
        <f t="shared" si="50"/>
        <v>3000000</v>
      </c>
      <c r="I580" s="1"/>
      <c r="J580" s="41">
        <v>0</v>
      </c>
      <c r="K580" s="1"/>
      <c r="L580" s="96">
        <f t="shared" si="47"/>
        <v>34321</v>
      </c>
      <c r="M580" s="53"/>
      <c r="N580" s="97"/>
      <c r="O580" s="1"/>
      <c r="P580" s="98">
        <f t="shared" si="44"/>
        <v>34321</v>
      </c>
      <c r="Q580" s="40"/>
      <c r="S580" s="38"/>
      <c r="T580" s="96">
        <f>SUM($P$155:P580)</f>
        <v>3416365</v>
      </c>
      <c r="U580" s="96">
        <f t="shared" si="45"/>
        <v>130000</v>
      </c>
      <c r="V580" s="96">
        <f t="shared" si="48"/>
        <v>0</v>
      </c>
      <c r="W580" s="96"/>
      <c r="X580" s="96">
        <f ca="1">IF(V580=0,0,IF(C580&lt;'Interment Right Prices'!$L$25,0,OFFSET(P580,-'Interment Right Prices'!$L$25,0)))</f>
        <v>0</v>
      </c>
      <c r="Y580" s="96">
        <f>IF(V580=0,0,U580-SUM($X$155:X580))</f>
        <v>0</v>
      </c>
      <c r="Z580" s="99">
        <f ca="1">IF(V580=0,OFFSET(Z580,-'Interment Right Prices'!$L$25,0),IF(V580&gt;X580,V580,X580))</f>
        <v>1734</v>
      </c>
      <c r="AA580" s="99">
        <f t="shared" ca="1" si="46"/>
        <v>1744887.6923076923</v>
      </c>
      <c r="AB580" s="93"/>
      <c r="AC580" s="78"/>
    </row>
    <row r="581" spans="2:29" x14ac:dyDescent="0.25">
      <c r="B581" s="38"/>
      <c r="C581" s="53">
        <f t="shared" si="49"/>
        <v>427</v>
      </c>
      <c r="D581" s="53"/>
      <c r="E581" s="53"/>
      <c r="F581" s="41">
        <v>0</v>
      </c>
      <c r="G581" s="1"/>
      <c r="H581" s="104">
        <f t="shared" si="50"/>
        <v>3000000</v>
      </c>
      <c r="I581" s="1"/>
      <c r="J581" s="41">
        <v>0</v>
      </c>
      <c r="K581" s="1"/>
      <c r="L581" s="96">
        <f t="shared" si="47"/>
        <v>34664</v>
      </c>
      <c r="M581" s="53"/>
      <c r="N581" s="97"/>
      <c r="O581" s="1"/>
      <c r="P581" s="98">
        <f t="shared" si="44"/>
        <v>34664</v>
      </c>
      <c r="Q581" s="40"/>
      <c r="S581" s="38"/>
      <c r="T581" s="96">
        <f>SUM($P$155:P581)</f>
        <v>3451029</v>
      </c>
      <c r="U581" s="96">
        <f t="shared" si="45"/>
        <v>130000</v>
      </c>
      <c r="V581" s="96">
        <f t="shared" si="48"/>
        <v>0</v>
      </c>
      <c r="W581" s="96"/>
      <c r="X581" s="96">
        <f ca="1">IF(V581=0,0,IF(C581&lt;'Interment Right Prices'!$L$25,0,OFFSET(P581,-'Interment Right Prices'!$L$25,0)))</f>
        <v>0</v>
      </c>
      <c r="Y581" s="96">
        <f>IF(V581=0,0,U581-SUM($X$155:X581))</f>
        <v>0</v>
      </c>
      <c r="Z581" s="99">
        <f ca="1">IF(V581=0,OFFSET(Z581,-'Interment Right Prices'!$L$25,0),IF(V581&gt;X581,V581,X581))</f>
        <v>1752</v>
      </c>
      <c r="AA581" s="99">
        <f t="shared" ca="1" si="46"/>
        <v>1744887.6923076923</v>
      </c>
      <c r="AB581" s="93"/>
      <c r="AC581" s="78"/>
    </row>
    <row r="582" spans="2:29" x14ac:dyDescent="0.25">
      <c r="B582" s="38"/>
      <c r="C582" s="53">
        <f t="shared" si="49"/>
        <v>428</v>
      </c>
      <c r="D582" s="53"/>
      <c r="E582" s="53"/>
      <c r="F582" s="41">
        <v>0</v>
      </c>
      <c r="G582" s="1"/>
      <c r="H582" s="104">
        <f t="shared" si="50"/>
        <v>3000000</v>
      </c>
      <c r="I582" s="1"/>
      <c r="J582" s="41">
        <v>0</v>
      </c>
      <c r="K582" s="1"/>
      <c r="L582" s="96">
        <f t="shared" si="47"/>
        <v>35010</v>
      </c>
      <c r="M582" s="53"/>
      <c r="N582" s="97"/>
      <c r="O582" s="1"/>
      <c r="P582" s="98">
        <f t="shared" si="44"/>
        <v>35010</v>
      </c>
      <c r="Q582" s="40"/>
      <c r="S582" s="38"/>
      <c r="T582" s="96">
        <f>SUM($P$155:P582)</f>
        <v>3486039</v>
      </c>
      <c r="U582" s="96">
        <f t="shared" si="45"/>
        <v>130000</v>
      </c>
      <c r="V582" s="96">
        <f t="shared" si="48"/>
        <v>0</v>
      </c>
      <c r="W582" s="96"/>
      <c r="X582" s="96">
        <f ca="1">IF(V582=0,0,IF(C582&lt;'Interment Right Prices'!$L$25,0,OFFSET(P582,-'Interment Right Prices'!$L$25,0)))</f>
        <v>0</v>
      </c>
      <c r="Y582" s="96">
        <f>IF(V582=0,0,U582-SUM($X$155:X582))</f>
        <v>0</v>
      </c>
      <c r="Z582" s="99">
        <f ca="1">IF(V582=0,OFFSET(Z582,-'Interment Right Prices'!$L$25,0),IF(V582&gt;X582,V582,X582))</f>
        <v>1769</v>
      </c>
      <c r="AA582" s="99">
        <f t="shared" ca="1" si="46"/>
        <v>1744887.6923076923</v>
      </c>
      <c r="AB582" s="93"/>
      <c r="AC582" s="78"/>
    </row>
    <row r="583" spans="2:29" x14ac:dyDescent="0.25">
      <c r="B583" s="38"/>
      <c r="C583" s="53">
        <f t="shared" si="49"/>
        <v>429</v>
      </c>
      <c r="D583" s="53"/>
      <c r="E583" s="53"/>
      <c r="F583" s="41">
        <v>0</v>
      </c>
      <c r="G583" s="1"/>
      <c r="H583" s="104">
        <f t="shared" si="50"/>
        <v>3000000</v>
      </c>
      <c r="I583" s="1"/>
      <c r="J583" s="41">
        <v>0</v>
      </c>
      <c r="K583" s="1"/>
      <c r="L583" s="96">
        <f t="shared" si="47"/>
        <v>35360</v>
      </c>
      <c r="M583" s="53"/>
      <c r="N583" s="97"/>
      <c r="O583" s="1"/>
      <c r="P583" s="98">
        <f t="shared" si="44"/>
        <v>35360</v>
      </c>
      <c r="Q583" s="40"/>
      <c r="S583" s="38"/>
      <c r="T583" s="96">
        <f>SUM($P$155:P583)</f>
        <v>3521399</v>
      </c>
      <c r="U583" s="96">
        <f t="shared" si="45"/>
        <v>130000</v>
      </c>
      <c r="V583" s="96">
        <f t="shared" si="48"/>
        <v>0</v>
      </c>
      <c r="W583" s="96"/>
      <c r="X583" s="96">
        <f ca="1">IF(V583=0,0,IF(C583&lt;'Interment Right Prices'!$L$25,0,OFFSET(P583,-'Interment Right Prices'!$L$25,0)))</f>
        <v>0</v>
      </c>
      <c r="Y583" s="96">
        <f>IF(V583=0,0,U583-SUM($X$155:X583))</f>
        <v>0</v>
      </c>
      <c r="Z583" s="99">
        <f ca="1">IF(V583=0,OFFSET(Z583,-'Interment Right Prices'!$L$25,0),IF(V583&gt;X583,V583,X583))</f>
        <v>1393</v>
      </c>
      <c r="AA583" s="99">
        <f t="shared" ca="1" si="46"/>
        <v>1744887.6923076923</v>
      </c>
      <c r="AB583" s="93"/>
      <c r="AC583" s="78"/>
    </row>
    <row r="584" spans="2:29" x14ac:dyDescent="0.25">
      <c r="B584" s="38"/>
      <c r="C584" s="53">
        <f t="shared" si="49"/>
        <v>430</v>
      </c>
      <c r="D584" s="53"/>
      <c r="E584" s="53"/>
      <c r="F584" s="41">
        <v>0</v>
      </c>
      <c r="G584" s="1"/>
      <c r="H584" s="104">
        <f t="shared" si="50"/>
        <v>3000000</v>
      </c>
      <c r="I584" s="1"/>
      <c r="J584" s="41">
        <v>0</v>
      </c>
      <c r="K584" s="1"/>
      <c r="L584" s="96">
        <f t="shared" si="47"/>
        <v>35714</v>
      </c>
      <c r="M584" s="53"/>
      <c r="N584" s="97"/>
      <c r="O584" s="1"/>
      <c r="P584" s="98">
        <f t="shared" si="44"/>
        <v>35714</v>
      </c>
      <c r="Q584" s="40"/>
      <c r="S584" s="38"/>
      <c r="T584" s="96">
        <f>SUM($P$155:P584)</f>
        <v>3557113</v>
      </c>
      <c r="U584" s="96">
        <f t="shared" si="45"/>
        <v>130000</v>
      </c>
      <c r="V584" s="96">
        <f t="shared" si="48"/>
        <v>0</v>
      </c>
      <c r="W584" s="96"/>
      <c r="X584" s="96">
        <f ca="1">IF(V584=0,0,IF(C584&lt;'Interment Right Prices'!$L$25,0,OFFSET(P584,-'Interment Right Prices'!$L$25,0)))</f>
        <v>0</v>
      </c>
      <c r="Y584" s="96">
        <f>IF(V584=0,0,U584-SUM($X$155:X584))</f>
        <v>0</v>
      </c>
      <c r="Z584" s="99">
        <f ca="1">IF(V584=0,OFFSET(Z584,-'Interment Right Prices'!$L$25,0),IF(V584&gt;X584,V584,X584))</f>
        <v>1407</v>
      </c>
      <c r="AA584" s="99">
        <f t="shared" ca="1" si="46"/>
        <v>1744887.6923076923</v>
      </c>
      <c r="AB584" s="93"/>
      <c r="AC584" s="78"/>
    </row>
    <row r="585" spans="2:29" x14ac:dyDescent="0.25">
      <c r="B585" s="38"/>
      <c r="C585" s="53">
        <f t="shared" si="49"/>
        <v>431</v>
      </c>
      <c r="D585" s="53"/>
      <c r="E585" s="53"/>
      <c r="F585" s="41">
        <v>0</v>
      </c>
      <c r="G585" s="1"/>
      <c r="H585" s="104">
        <f t="shared" si="50"/>
        <v>3000000</v>
      </c>
      <c r="I585" s="1"/>
      <c r="J585" s="41">
        <v>0</v>
      </c>
      <c r="K585" s="1"/>
      <c r="L585" s="96">
        <f t="shared" si="47"/>
        <v>36071</v>
      </c>
      <c r="M585" s="53"/>
      <c r="N585" s="97"/>
      <c r="O585" s="1"/>
      <c r="P585" s="98">
        <f t="shared" si="44"/>
        <v>36071</v>
      </c>
      <c r="Q585" s="40"/>
      <c r="S585" s="38"/>
      <c r="T585" s="96">
        <f>SUM($P$155:P585)</f>
        <v>3593184</v>
      </c>
      <c r="U585" s="96">
        <f t="shared" si="45"/>
        <v>130000</v>
      </c>
      <c r="V585" s="96">
        <f t="shared" si="48"/>
        <v>0</v>
      </c>
      <c r="W585" s="96"/>
      <c r="X585" s="96">
        <f ca="1">IF(V585=0,0,IF(C585&lt;'Interment Right Prices'!$L$25,0,OFFSET(P585,-'Interment Right Prices'!$L$25,0)))</f>
        <v>0</v>
      </c>
      <c r="Y585" s="96">
        <f>IF(V585=0,0,U585-SUM($X$155:X585))</f>
        <v>0</v>
      </c>
      <c r="Z585" s="99">
        <f ca="1">IF(V585=0,OFFSET(Z585,-'Interment Right Prices'!$L$25,0),IF(V585&gt;X585,V585,X585))</f>
        <v>1421</v>
      </c>
      <c r="AA585" s="99">
        <f t="shared" ca="1" si="46"/>
        <v>1744887.6923076923</v>
      </c>
      <c r="AB585" s="93"/>
      <c r="AC585" s="78"/>
    </row>
    <row r="586" spans="2:29" x14ac:dyDescent="0.25">
      <c r="B586" s="38"/>
      <c r="C586" s="53">
        <f t="shared" si="49"/>
        <v>432</v>
      </c>
      <c r="D586" s="53"/>
      <c r="E586" s="53"/>
      <c r="F586" s="41">
        <v>0</v>
      </c>
      <c r="G586" s="1"/>
      <c r="H586" s="104">
        <f t="shared" si="50"/>
        <v>3000000</v>
      </c>
      <c r="I586" s="1"/>
      <c r="J586" s="41">
        <v>0</v>
      </c>
      <c r="K586" s="1"/>
      <c r="L586" s="96">
        <f t="shared" si="47"/>
        <v>36432</v>
      </c>
      <c r="M586" s="53"/>
      <c r="N586" s="97"/>
      <c r="O586" s="1"/>
      <c r="P586" s="98">
        <f t="shared" si="44"/>
        <v>36432</v>
      </c>
      <c r="Q586" s="40"/>
      <c r="S586" s="38"/>
      <c r="T586" s="96">
        <f>SUM($P$155:P586)</f>
        <v>3629616</v>
      </c>
      <c r="U586" s="96">
        <f t="shared" si="45"/>
        <v>130000</v>
      </c>
      <c r="V586" s="96">
        <f t="shared" si="48"/>
        <v>0</v>
      </c>
      <c r="W586" s="96"/>
      <c r="X586" s="96">
        <f ca="1">IF(V586=0,0,IF(C586&lt;'Interment Right Prices'!$L$25,0,OFFSET(P586,-'Interment Right Prices'!$L$25,0)))</f>
        <v>0</v>
      </c>
      <c r="Y586" s="96">
        <f>IF(V586=0,0,U586-SUM($X$155:X586))</f>
        <v>0</v>
      </c>
      <c r="Z586" s="99">
        <f ca="1">IF(V586=0,OFFSET(Z586,-'Interment Right Prices'!$L$25,0),IF(V586&gt;X586,V586,X586))</f>
        <v>1436</v>
      </c>
      <c r="AA586" s="99">
        <f t="shared" ca="1" si="46"/>
        <v>1744887.6923076923</v>
      </c>
      <c r="AB586" s="93"/>
      <c r="AC586" s="78"/>
    </row>
    <row r="587" spans="2:29" x14ac:dyDescent="0.25">
      <c r="B587" s="38"/>
      <c r="C587" s="53">
        <f t="shared" si="49"/>
        <v>433</v>
      </c>
      <c r="D587" s="53"/>
      <c r="E587" s="53"/>
      <c r="F587" s="41">
        <v>0</v>
      </c>
      <c r="G587" s="1"/>
      <c r="H587" s="104">
        <f t="shared" si="50"/>
        <v>3000000</v>
      </c>
      <c r="I587" s="1"/>
      <c r="J587" s="41">
        <v>0</v>
      </c>
      <c r="K587" s="1"/>
      <c r="L587" s="96">
        <f t="shared" si="47"/>
        <v>36796</v>
      </c>
      <c r="M587" s="53"/>
      <c r="N587" s="97"/>
      <c r="O587" s="1"/>
      <c r="P587" s="98">
        <f t="shared" si="44"/>
        <v>36796</v>
      </c>
      <c r="Q587" s="40"/>
      <c r="S587" s="38"/>
      <c r="T587" s="96">
        <f>SUM($P$155:P587)</f>
        <v>3666412</v>
      </c>
      <c r="U587" s="96">
        <f t="shared" si="45"/>
        <v>130000</v>
      </c>
      <c r="V587" s="96">
        <f t="shared" si="48"/>
        <v>0</v>
      </c>
      <c r="W587" s="96"/>
      <c r="X587" s="96">
        <f ca="1">IF(V587=0,0,IF(C587&lt;'Interment Right Prices'!$L$25,0,OFFSET(P587,-'Interment Right Prices'!$L$25,0)))</f>
        <v>0</v>
      </c>
      <c r="Y587" s="96">
        <f>IF(V587=0,0,U587-SUM($X$155:X587))</f>
        <v>0</v>
      </c>
      <c r="Z587" s="99">
        <f ca="1">IF(V587=0,OFFSET(Z587,-'Interment Right Prices'!$L$25,0),IF(V587&gt;X587,V587,X587))</f>
        <v>1450</v>
      </c>
      <c r="AA587" s="99">
        <f t="shared" ca="1" si="46"/>
        <v>1744887.6923076923</v>
      </c>
      <c r="AB587" s="93"/>
      <c r="AC587" s="78"/>
    </row>
    <row r="588" spans="2:29" x14ac:dyDescent="0.25">
      <c r="B588" s="38"/>
      <c r="C588" s="53">
        <f t="shared" si="49"/>
        <v>434</v>
      </c>
      <c r="D588" s="53"/>
      <c r="E588" s="53"/>
      <c r="F588" s="41">
        <v>0</v>
      </c>
      <c r="G588" s="1"/>
      <c r="H588" s="104">
        <f t="shared" si="50"/>
        <v>3000000</v>
      </c>
      <c r="I588" s="1"/>
      <c r="J588" s="41">
        <v>0</v>
      </c>
      <c r="K588" s="1"/>
      <c r="L588" s="96">
        <f t="shared" si="47"/>
        <v>37164</v>
      </c>
      <c r="M588" s="53"/>
      <c r="N588" s="97"/>
      <c r="O588" s="1"/>
      <c r="P588" s="98">
        <f t="shared" si="44"/>
        <v>37164</v>
      </c>
      <c r="Q588" s="40"/>
      <c r="S588" s="38"/>
      <c r="T588" s="96">
        <f>SUM($P$155:P588)</f>
        <v>3703576</v>
      </c>
      <c r="U588" s="96">
        <f t="shared" si="45"/>
        <v>130000</v>
      </c>
      <c r="V588" s="96">
        <f t="shared" si="48"/>
        <v>0</v>
      </c>
      <c r="W588" s="96"/>
      <c r="X588" s="96">
        <f ca="1">IF(V588=0,0,IF(C588&lt;'Interment Right Prices'!$L$25,0,OFFSET(P588,-'Interment Right Prices'!$L$25,0)))</f>
        <v>0</v>
      </c>
      <c r="Y588" s="96">
        <f>IF(V588=0,0,U588-SUM($X$155:X588))</f>
        <v>0</v>
      </c>
      <c r="Z588" s="99">
        <f ca="1">IF(V588=0,OFFSET(Z588,-'Interment Right Prices'!$L$25,0),IF(V588&gt;X588,V588,X588))</f>
        <v>1464</v>
      </c>
      <c r="AA588" s="99">
        <f t="shared" ca="1" si="46"/>
        <v>1744887.6923076923</v>
      </c>
      <c r="AB588" s="93"/>
      <c r="AC588" s="78"/>
    </row>
    <row r="589" spans="2:29" x14ac:dyDescent="0.25">
      <c r="B589" s="38"/>
      <c r="C589" s="53">
        <f t="shared" si="49"/>
        <v>435</v>
      </c>
      <c r="D589" s="53"/>
      <c r="E589" s="53"/>
      <c r="F589" s="41">
        <v>0</v>
      </c>
      <c r="G589" s="1"/>
      <c r="H589" s="104">
        <f t="shared" si="50"/>
        <v>3000000</v>
      </c>
      <c r="I589" s="1"/>
      <c r="J589" s="41">
        <v>0</v>
      </c>
      <c r="K589" s="1"/>
      <c r="L589" s="96">
        <f t="shared" si="47"/>
        <v>37536</v>
      </c>
      <c r="M589" s="53"/>
      <c r="N589" s="97"/>
      <c r="O589" s="1"/>
      <c r="P589" s="98">
        <f t="shared" si="44"/>
        <v>37536</v>
      </c>
      <c r="Q589" s="40"/>
      <c r="S589" s="38"/>
      <c r="T589" s="96">
        <f>SUM($P$155:P589)</f>
        <v>3741112</v>
      </c>
      <c r="U589" s="96">
        <f t="shared" si="45"/>
        <v>130000</v>
      </c>
      <c r="V589" s="96">
        <f t="shared" si="48"/>
        <v>0</v>
      </c>
      <c r="W589" s="96"/>
      <c r="X589" s="96">
        <f ca="1">IF(V589=0,0,IF(C589&lt;'Interment Right Prices'!$L$25,0,OFFSET(P589,-'Interment Right Prices'!$L$25,0)))</f>
        <v>0</v>
      </c>
      <c r="Y589" s="96">
        <f>IF(V589=0,0,U589-SUM($X$155:X589))</f>
        <v>0</v>
      </c>
      <c r="Z589" s="99">
        <f ca="1">IF(V589=0,OFFSET(Z589,-'Interment Right Prices'!$L$25,0),IF(V589&gt;X589,V589,X589))</f>
        <v>1479</v>
      </c>
      <c r="AA589" s="99">
        <f t="shared" ca="1" si="46"/>
        <v>1744887.6923076923</v>
      </c>
      <c r="AB589" s="93"/>
      <c r="AC589" s="78"/>
    </row>
    <row r="590" spans="2:29" x14ac:dyDescent="0.25">
      <c r="B590" s="38"/>
      <c r="C590" s="53">
        <f t="shared" si="49"/>
        <v>436</v>
      </c>
      <c r="D590" s="53"/>
      <c r="E590" s="53"/>
      <c r="F590" s="41">
        <v>0</v>
      </c>
      <c r="G590" s="1"/>
      <c r="H590" s="104">
        <f t="shared" si="50"/>
        <v>3000000</v>
      </c>
      <c r="I590" s="1"/>
      <c r="J590" s="41">
        <v>0</v>
      </c>
      <c r="K590" s="1"/>
      <c r="L590" s="96">
        <f t="shared" si="47"/>
        <v>37911</v>
      </c>
      <c r="M590" s="53"/>
      <c r="N590" s="97"/>
      <c r="O590" s="1"/>
      <c r="P590" s="98">
        <f t="shared" si="44"/>
        <v>37911</v>
      </c>
      <c r="Q590" s="40"/>
      <c r="S590" s="38"/>
      <c r="T590" s="96">
        <f>SUM($P$155:P590)</f>
        <v>3779023</v>
      </c>
      <c r="U590" s="96">
        <f t="shared" si="45"/>
        <v>130000</v>
      </c>
      <c r="V590" s="96">
        <f t="shared" si="48"/>
        <v>0</v>
      </c>
      <c r="W590" s="96"/>
      <c r="X590" s="96">
        <f ca="1">IF(V590=0,0,IF(C590&lt;'Interment Right Prices'!$L$25,0,OFFSET(P590,-'Interment Right Prices'!$L$25,0)))</f>
        <v>0</v>
      </c>
      <c r="Y590" s="96">
        <f>IF(V590=0,0,U590-SUM($X$155:X590))</f>
        <v>0</v>
      </c>
      <c r="Z590" s="99">
        <f ca="1">IF(V590=0,OFFSET(Z590,-'Interment Right Prices'!$L$25,0),IF(V590&gt;X590,V590,X590))</f>
        <v>1494</v>
      </c>
      <c r="AA590" s="99">
        <f t="shared" ca="1" si="46"/>
        <v>1744887.6923076923</v>
      </c>
      <c r="AB590" s="93"/>
      <c r="AC590" s="78"/>
    </row>
    <row r="591" spans="2:29" x14ac:dyDescent="0.25">
      <c r="B591" s="38"/>
      <c r="C591" s="53">
        <f t="shared" si="49"/>
        <v>437</v>
      </c>
      <c r="D591" s="53"/>
      <c r="E591" s="53"/>
      <c r="F591" s="41">
        <v>0</v>
      </c>
      <c r="G591" s="1"/>
      <c r="H591" s="104">
        <f t="shared" si="50"/>
        <v>3000000</v>
      </c>
      <c r="I591" s="1"/>
      <c r="J591" s="41">
        <v>0</v>
      </c>
      <c r="K591" s="1"/>
      <c r="L591" s="96">
        <f t="shared" si="47"/>
        <v>38290</v>
      </c>
      <c r="M591" s="53"/>
      <c r="N591" s="97"/>
      <c r="O591" s="1"/>
      <c r="P591" s="98">
        <f t="shared" si="44"/>
        <v>38290</v>
      </c>
      <c r="Q591" s="40"/>
      <c r="S591" s="38"/>
      <c r="T591" s="96">
        <f>SUM($P$155:P591)</f>
        <v>3817313</v>
      </c>
      <c r="U591" s="96">
        <f t="shared" si="45"/>
        <v>130000</v>
      </c>
      <c r="V591" s="96">
        <f t="shared" si="48"/>
        <v>0</v>
      </c>
      <c r="W591" s="96"/>
      <c r="X591" s="96">
        <f ca="1">IF(V591=0,0,IF(C591&lt;'Interment Right Prices'!$L$25,0,OFFSET(P591,-'Interment Right Prices'!$L$25,0)))</f>
        <v>0</v>
      </c>
      <c r="Y591" s="96">
        <f>IF(V591=0,0,U591-SUM($X$155:X591))</f>
        <v>0</v>
      </c>
      <c r="Z591" s="99">
        <f ca="1">IF(V591=0,OFFSET(Z591,-'Interment Right Prices'!$L$25,0),IF(V591&gt;X591,V591,X591))</f>
        <v>1509</v>
      </c>
      <c r="AA591" s="99">
        <f t="shared" ca="1" si="46"/>
        <v>1744887.6923076923</v>
      </c>
      <c r="AB591" s="93"/>
      <c r="AC591" s="78"/>
    </row>
    <row r="592" spans="2:29" x14ac:dyDescent="0.25">
      <c r="B592" s="38"/>
      <c r="C592" s="53">
        <f t="shared" si="49"/>
        <v>438</v>
      </c>
      <c r="D592" s="53"/>
      <c r="E592" s="53"/>
      <c r="F592" s="41">
        <v>0</v>
      </c>
      <c r="G592" s="1"/>
      <c r="H592" s="104">
        <f t="shared" si="50"/>
        <v>3000000</v>
      </c>
      <c r="I592" s="1"/>
      <c r="J592" s="41">
        <v>0</v>
      </c>
      <c r="K592" s="1"/>
      <c r="L592" s="96">
        <f t="shared" si="47"/>
        <v>38673</v>
      </c>
      <c r="M592" s="53"/>
      <c r="N592" s="97"/>
      <c r="O592" s="1"/>
      <c r="P592" s="98">
        <f t="shared" si="44"/>
        <v>38673</v>
      </c>
      <c r="Q592" s="40"/>
      <c r="S592" s="38"/>
      <c r="T592" s="96">
        <f>SUM($P$155:P592)</f>
        <v>3855986</v>
      </c>
      <c r="U592" s="96">
        <f t="shared" si="45"/>
        <v>130000</v>
      </c>
      <c r="V592" s="96">
        <f t="shared" si="48"/>
        <v>0</v>
      </c>
      <c r="W592" s="96"/>
      <c r="X592" s="96">
        <f ca="1">IF(V592=0,0,IF(C592&lt;'Interment Right Prices'!$L$25,0,OFFSET(P592,-'Interment Right Prices'!$L$25,0)))</f>
        <v>0</v>
      </c>
      <c r="Y592" s="96">
        <f>IF(V592=0,0,U592-SUM($X$155:X592))</f>
        <v>0</v>
      </c>
      <c r="Z592" s="99">
        <f ca="1">IF(V592=0,OFFSET(Z592,-'Interment Right Prices'!$L$25,0),IF(V592&gt;X592,V592,X592))</f>
        <v>1524</v>
      </c>
      <c r="AA592" s="99">
        <f t="shared" ca="1" si="46"/>
        <v>1744887.6923076923</v>
      </c>
      <c r="AB592" s="93"/>
      <c r="AC592" s="78"/>
    </row>
    <row r="593" spans="2:29" x14ac:dyDescent="0.25">
      <c r="B593" s="38"/>
      <c r="C593" s="53">
        <f t="shared" si="49"/>
        <v>439</v>
      </c>
      <c r="D593" s="53"/>
      <c r="E593" s="53"/>
      <c r="F593" s="41">
        <v>0</v>
      </c>
      <c r="G593" s="1"/>
      <c r="H593" s="104">
        <f t="shared" si="50"/>
        <v>3000000</v>
      </c>
      <c r="I593" s="1"/>
      <c r="J593" s="41">
        <v>0</v>
      </c>
      <c r="K593" s="1"/>
      <c r="L593" s="96">
        <f t="shared" si="47"/>
        <v>39060</v>
      </c>
      <c r="M593" s="53"/>
      <c r="N593" s="97"/>
      <c r="O593" s="1"/>
      <c r="P593" s="98">
        <f t="shared" si="44"/>
        <v>39060</v>
      </c>
      <c r="Q593" s="40"/>
      <c r="S593" s="38"/>
      <c r="T593" s="96">
        <f>SUM($P$155:P593)</f>
        <v>3895046</v>
      </c>
      <c r="U593" s="96">
        <f t="shared" si="45"/>
        <v>130000</v>
      </c>
      <c r="V593" s="96">
        <f t="shared" si="48"/>
        <v>0</v>
      </c>
      <c r="W593" s="96"/>
      <c r="X593" s="96">
        <f ca="1">IF(V593=0,0,IF(C593&lt;'Interment Right Prices'!$L$25,0,OFFSET(P593,-'Interment Right Prices'!$L$25,0)))</f>
        <v>0</v>
      </c>
      <c r="Y593" s="96">
        <f>IF(V593=0,0,U593-SUM($X$155:X593))</f>
        <v>0</v>
      </c>
      <c r="Z593" s="99">
        <f ca="1">IF(V593=0,OFFSET(Z593,-'Interment Right Prices'!$L$25,0),IF(V593&gt;X593,V593,X593))</f>
        <v>1539</v>
      </c>
      <c r="AA593" s="99">
        <f t="shared" ca="1" si="46"/>
        <v>1744887.6923076923</v>
      </c>
      <c r="AB593" s="93"/>
      <c r="AC593" s="78"/>
    </row>
    <row r="594" spans="2:29" x14ac:dyDescent="0.25">
      <c r="B594" s="38"/>
      <c r="C594" s="53">
        <f t="shared" si="49"/>
        <v>440</v>
      </c>
      <c r="D594" s="53"/>
      <c r="E594" s="53"/>
      <c r="F594" s="41">
        <v>0</v>
      </c>
      <c r="G594" s="1"/>
      <c r="H594" s="104">
        <f t="shared" si="50"/>
        <v>3000000</v>
      </c>
      <c r="I594" s="1"/>
      <c r="J594" s="41">
        <v>0</v>
      </c>
      <c r="K594" s="1"/>
      <c r="L594" s="96">
        <f t="shared" si="47"/>
        <v>39451</v>
      </c>
      <c r="M594" s="53"/>
      <c r="N594" s="97"/>
      <c r="O594" s="1"/>
      <c r="P594" s="98">
        <f t="shared" si="44"/>
        <v>39451</v>
      </c>
      <c r="Q594" s="40"/>
      <c r="S594" s="38"/>
      <c r="T594" s="96">
        <f>SUM($P$155:P594)</f>
        <v>3934497</v>
      </c>
      <c r="U594" s="96">
        <f t="shared" si="45"/>
        <v>130000</v>
      </c>
      <c r="V594" s="96">
        <f t="shared" si="48"/>
        <v>0</v>
      </c>
      <c r="W594" s="96"/>
      <c r="X594" s="96">
        <f ca="1">IF(V594=0,0,IF(C594&lt;'Interment Right Prices'!$L$25,0,OFFSET(P594,-'Interment Right Prices'!$L$25,0)))</f>
        <v>0</v>
      </c>
      <c r="Y594" s="96">
        <f>IF(V594=0,0,U594-SUM($X$155:X594))</f>
        <v>0</v>
      </c>
      <c r="Z594" s="99">
        <f ca="1">IF(V594=0,OFFSET(Z594,-'Interment Right Prices'!$L$25,0),IF(V594&gt;X594,V594,X594))</f>
        <v>1555</v>
      </c>
      <c r="AA594" s="99">
        <f t="shared" ca="1" si="46"/>
        <v>1744887.6923076923</v>
      </c>
      <c r="AB594" s="93"/>
      <c r="AC594" s="78"/>
    </row>
    <row r="595" spans="2:29" x14ac:dyDescent="0.25">
      <c r="B595" s="38"/>
      <c r="C595" s="53">
        <f t="shared" si="49"/>
        <v>441</v>
      </c>
      <c r="D595" s="53"/>
      <c r="E595" s="53"/>
      <c r="F595" s="41">
        <v>0</v>
      </c>
      <c r="G595" s="1"/>
      <c r="H595" s="104">
        <f t="shared" si="50"/>
        <v>3000000</v>
      </c>
      <c r="I595" s="1"/>
      <c r="J595" s="41">
        <v>0</v>
      </c>
      <c r="K595" s="1"/>
      <c r="L595" s="96">
        <f t="shared" si="47"/>
        <v>39845</v>
      </c>
      <c r="M595" s="53"/>
      <c r="N595" s="97"/>
      <c r="O595" s="1"/>
      <c r="P595" s="98">
        <f t="shared" si="44"/>
        <v>39845</v>
      </c>
      <c r="Q595" s="40"/>
      <c r="S595" s="38"/>
      <c r="T595" s="96">
        <f>SUM($P$155:P595)</f>
        <v>3974342</v>
      </c>
      <c r="U595" s="96">
        <f t="shared" si="45"/>
        <v>130000</v>
      </c>
      <c r="V595" s="96">
        <f t="shared" si="48"/>
        <v>0</v>
      </c>
      <c r="W595" s="96"/>
      <c r="X595" s="96">
        <f ca="1">IF(V595=0,0,IF(C595&lt;'Interment Right Prices'!$L$25,0,OFFSET(P595,-'Interment Right Prices'!$L$25,0)))</f>
        <v>0</v>
      </c>
      <c r="Y595" s="96">
        <f>IF(V595=0,0,U595-SUM($X$155:X595))</f>
        <v>0</v>
      </c>
      <c r="Z595" s="99">
        <f ca="1">IF(V595=0,OFFSET(Z595,-'Interment Right Prices'!$L$25,0),IF(V595&gt;X595,V595,X595))</f>
        <v>1570</v>
      </c>
      <c r="AA595" s="99">
        <f t="shared" ca="1" si="46"/>
        <v>1744887.6923076923</v>
      </c>
      <c r="AB595" s="93"/>
      <c r="AC595" s="78"/>
    </row>
    <row r="596" spans="2:29" x14ac:dyDescent="0.25">
      <c r="B596" s="38"/>
      <c r="C596" s="53">
        <f t="shared" si="49"/>
        <v>442</v>
      </c>
      <c r="D596" s="53"/>
      <c r="E596" s="53"/>
      <c r="F596" s="41">
        <v>0</v>
      </c>
      <c r="G596" s="1"/>
      <c r="H596" s="104">
        <f t="shared" si="50"/>
        <v>3000000</v>
      </c>
      <c r="I596" s="1"/>
      <c r="J596" s="41">
        <v>0</v>
      </c>
      <c r="K596" s="1"/>
      <c r="L596" s="96">
        <f t="shared" si="47"/>
        <v>40244</v>
      </c>
      <c r="M596" s="53"/>
      <c r="N596" s="97"/>
      <c r="O596" s="1"/>
      <c r="P596" s="98">
        <f t="shared" si="44"/>
        <v>40244</v>
      </c>
      <c r="Q596" s="40"/>
      <c r="S596" s="38"/>
      <c r="T596" s="96">
        <f>SUM($P$155:P596)</f>
        <v>4014586</v>
      </c>
      <c r="U596" s="96">
        <f t="shared" si="45"/>
        <v>130000</v>
      </c>
      <c r="V596" s="96">
        <f t="shared" si="48"/>
        <v>0</v>
      </c>
      <c r="W596" s="96"/>
      <c r="X596" s="96">
        <f ca="1">IF(V596=0,0,IF(C596&lt;'Interment Right Prices'!$L$25,0,OFFSET(P596,-'Interment Right Prices'!$L$25,0)))</f>
        <v>0</v>
      </c>
      <c r="Y596" s="96">
        <f>IF(V596=0,0,U596-SUM($X$155:X596))</f>
        <v>0</v>
      </c>
      <c r="Z596" s="99">
        <f ca="1">IF(V596=0,OFFSET(Z596,-'Interment Right Prices'!$L$25,0),IF(V596&gt;X596,V596,X596))</f>
        <v>1586</v>
      </c>
      <c r="AA596" s="99">
        <f t="shared" ca="1" si="46"/>
        <v>1744887.6923076923</v>
      </c>
      <c r="AB596" s="93"/>
      <c r="AC596" s="78"/>
    </row>
    <row r="597" spans="2:29" x14ac:dyDescent="0.25">
      <c r="B597" s="38"/>
      <c r="C597" s="53">
        <f t="shared" si="49"/>
        <v>443</v>
      </c>
      <c r="D597" s="53"/>
      <c r="E597" s="53"/>
      <c r="F597" s="41">
        <v>0</v>
      </c>
      <c r="G597" s="1"/>
      <c r="H597" s="104">
        <f t="shared" si="50"/>
        <v>3000000</v>
      </c>
      <c r="I597" s="1"/>
      <c r="J597" s="41">
        <v>0</v>
      </c>
      <c r="K597" s="1"/>
      <c r="L597" s="96">
        <f t="shared" si="47"/>
        <v>40646</v>
      </c>
      <c r="M597" s="53"/>
      <c r="N597" s="97"/>
      <c r="O597" s="1"/>
      <c r="P597" s="98">
        <f t="shared" si="44"/>
        <v>40646</v>
      </c>
      <c r="Q597" s="40"/>
      <c r="S597" s="38"/>
      <c r="T597" s="96">
        <f>SUM($P$155:P597)</f>
        <v>4055232</v>
      </c>
      <c r="U597" s="96">
        <f t="shared" si="45"/>
        <v>130000</v>
      </c>
      <c r="V597" s="96">
        <f t="shared" si="48"/>
        <v>0</v>
      </c>
      <c r="W597" s="96"/>
      <c r="X597" s="96">
        <f ca="1">IF(V597=0,0,IF(C597&lt;'Interment Right Prices'!$L$25,0,OFFSET(P597,-'Interment Right Prices'!$L$25,0)))</f>
        <v>0</v>
      </c>
      <c r="Y597" s="96">
        <f>IF(V597=0,0,U597-SUM($X$155:X597))</f>
        <v>0</v>
      </c>
      <c r="Z597" s="99">
        <f ca="1">IF(V597=0,OFFSET(Z597,-'Interment Right Prices'!$L$25,0),IF(V597&gt;X597,V597,X597))</f>
        <v>1602</v>
      </c>
      <c r="AA597" s="99">
        <f t="shared" ca="1" si="46"/>
        <v>1744887.6923076923</v>
      </c>
      <c r="AB597" s="93"/>
      <c r="AC597" s="78"/>
    </row>
    <row r="598" spans="2:29" x14ac:dyDescent="0.25">
      <c r="B598" s="38"/>
      <c r="C598" s="53">
        <f t="shared" si="49"/>
        <v>444</v>
      </c>
      <c r="D598" s="53"/>
      <c r="E598" s="53"/>
      <c r="F598" s="41">
        <v>0</v>
      </c>
      <c r="G598" s="1"/>
      <c r="H598" s="104">
        <f t="shared" si="50"/>
        <v>3000000</v>
      </c>
      <c r="I598" s="1"/>
      <c r="J598" s="41">
        <v>0</v>
      </c>
      <c r="K598" s="1"/>
      <c r="L598" s="96">
        <f t="shared" si="47"/>
        <v>41052</v>
      </c>
      <c r="M598" s="53"/>
      <c r="N598" s="97"/>
      <c r="O598" s="1"/>
      <c r="P598" s="98">
        <f t="shared" si="44"/>
        <v>41052</v>
      </c>
      <c r="Q598" s="40"/>
      <c r="S598" s="38"/>
      <c r="T598" s="96">
        <f>SUM($P$155:P598)</f>
        <v>4096284</v>
      </c>
      <c r="U598" s="96">
        <f t="shared" si="45"/>
        <v>130000</v>
      </c>
      <c r="V598" s="96">
        <f t="shared" si="48"/>
        <v>0</v>
      </c>
      <c r="W598" s="96"/>
      <c r="X598" s="96">
        <f ca="1">IF(V598=0,0,IF(C598&lt;'Interment Right Prices'!$L$25,0,OFFSET(P598,-'Interment Right Prices'!$L$25,0)))</f>
        <v>0</v>
      </c>
      <c r="Y598" s="96">
        <f>IF(V598=0,0,U598-SUM($X$155:X598))</f>
        <v>0</v>
      </c>
      <c r="Z598" s="99">
        <f ca="1">IF(V598=0,OFFSET(Z598,-'Interment Right Prices'!$L$25,0),IF(V598&gt;X598,V598,X598))</f>
        <v>1618</v>
      </c>
      <c r="AA598" s="99">
        <f t="shared" ca="1" si="46"/>
        <v>1744887.6923076923</v>
      </c>
      <c r="AB598" s="93"/>
      <c r="AC598" s="78"/>
    </row>
    <row r="599" spans="2:29" x14ac:dyDescent="0.25">
      <c r="B599" s="38"/>
      <c r="C599" s="53">
        <f t="shared" si="49"/>
        <v>445</v>
      </c>
      <c r="D599" s="53"/>
      <c r="E599" s="53"/>
      <c r="F599" s="41">
        <v>0</v>
      </c>
      <c r="G599" s="1"/>
      <c r="H599" s="104">
        <f t="shared" si="50"/>
        <v>3000000</v>
      </c>
      <c r="I599" s="1"/>
      <c r="J599" s="41">
        <v>0</v>
      </c>
      <c r="K599" s="1"/>
      <c r="L599" s="96">
        <f t="shared" si="47"/>
        <v>41463</v>
      </c>
      <c r="M599" s="53"/>
      <c r="N599" s="97"/>
      <c r="O599" s="1"/>
      <c r="P599" s="98">
        <f t="shared" si="44"/>
        <v>41463</v>
      </c>
      <c r="Q599" s="40"/>
      <c r="S599" s="38"/>
      <c r="T599" s="96">
        <f>SUM($P$155:P599)</f>
        <v>4137747</v>
      </c>
      <c r="U599" s="96">
        <f t="shared" si="45"/>
        <v>130000</v>
      </c>
      <c r="V599" s="96">
        <f t="shared" si="48"/>
        <v>0</v>
      </c>
      <c r="W599" s="96"/>
      <c r="X599" s="96">
        <f ca="1">IF(V599=0,0,IF(C599&lt;'Interment Right Prices'!$L$25,0,OFFSET(P599,-'Interment Right Prices'!$L$25,0)))</f>
        <v>0</v>
      </c>
      <c r="Y599" s="96">
        <f>IF(V599=0,0,U599-SUM($X$155:X599))</f>
        <v>0</v>
      </c>
      <c r="Z599" s="99">
        <f ca="1">IF(V599=0,OFFSET(Z599,-'Interment Right Prices'!$L$25,0),IF(V599&gt;X599,V599,X599))</f>
        <v>1634</v>
      </c>
      <c r="AA599" s="99">
        <f t="shared" ca="1" si="46"/>
        <v>1744887.6923076923</v>
      </c>
      <c r="AB599" s="93"/>
      <c r="AC599" s="78"/>
    </row>
    <row r="600" spans="2:29" x14ac:dyDescent="0.25">
      <c r="B600" s="38"/>
      <c r="C600" s="53">
        <f t="shared" si="49"/>
        <v>446</v>
      </c>
      <c r="D600" s="53"/>
      <c r="E600" s="53"/>
      <c r="F600" s="41">
        <v>0</v>
      </c>
      <c r="G600" s="1"/>
      <c r="H600" s="104">
        <f t="shared" si="50"/>
        <v>3000000</v>
      </c>
      <c r="I600" s="1"/>
      <c r="J600" s="41">
        <v>0</v>
      </c>
      <c r="K600" s="1"/>
      <c r="L600" s="96">
        <f t="shared" si="47"/>
        <v>41878</v>
      </c>
      <c r="M600" s="53"/>
      <c r="N600" s="97"/>
      <c r="O600" s="1"/>
      <c r="P600" s="98">
        <f t="shared" si="44"/>
        <v>41878</v>
      </c>
      <c r="Q600" s="40"/>
      <c r="S600" s="38"/>
      <c r="T600" s="96">
        <f>SUM($P$155:P600)</f>
        <v>4179625</v>
      </c>
      <c r="U600" s="96">
        <f t="shared" si="45"/>
        <v>130000</v>
      </c>
      <c r="V600" s="96">
        <f t="shared" si="48"/>
        <v>0</v>
      </c>
      <c r="W600" s="96"/>
      <c r="X600" s="96">
        <f ca="1">IF(V600=0,0,IF(C600&lt;'Interment Right Prices'!$L$25,0,OFFSET(P600,-'Interment Right Prices'!$L$25,0)))</f>
        <v>0</v>
      </c>
      <c r="Y600" s="96">
        <f>IF(V600=0,0,U600-SUM($X$155:X600))</f>
        <v>0</v>
      </c>
      <c r="Z600" s="99">
        <f ca="1">IF(V600=0,OFFSET(Z600,-'Interment Right Prices'!$L$25,0),IF(V600&gt;X600,V600,X600))</f>
        <v>1650</v>
      </c>
      <c r="AA600" s="99">
        <f t="shared" ca="1" si="46"/>
        <v>1744887.6923076923</v>
      </c>
      <c r="AB600" s="93"/>
      <c r="AC600" s="78"/>
    </row>
    <row r="601" spans="2:29" x14ac:dyDescent="0.25">
      <c r="B601" s="38"/>
      <c r="C601" s="53">
        <f t="shared" si="49"/>
        <v>447</v>
      </c>
      <c r="D601" s="53"/>
      <c r="E601" s="53"/>
      <c r="F601" s="41">
        <v>0</v>
      </c>
      <c r="G601" s="1"/>
      <c r="H601" s="104">
        <f t="shared" si="50"/>
        <v>3000000</v>
      </c>
      <c r="I601" s="1"/>
      <c r="J601" s="41">
        <v>0</v>
      </c>
      <c r="K601" s="1"/>
      <c r="L601" s="96">
        <f t="shared" si="47"/>
        <v>42296</v>
      </c>
      <c r="M601" s="53"/>
      <c r="N601" s="97"/>
      <c r="O601" s="1"/>
      <c r="P601" s="98">
        <f t="shared" si="44"/>
        <v>42296</v>
      </c>
      <c r="Q601" s="40"/>
      <c r="S601" s="38"/>
      <c r="T601" s="96">
        <f>SUM($P$155:P601)</f>
        <v>4221921</v>
      </c>
      <c r="U601" s="96">
        <f t="shared" si="45"/>
        <v>130000</v>
      </c>
      <c r="V601" s="96">
        <f t="shared" si="48"/>
        <v>0</v>
      </c>
      <c r="W601" s="96"/>
      <c r="X601" s="96">
        <f ca="1">IF(V601=0,0,IF(C601&lt;'Interment Right Prices'!$L$25,0,OFFSET(P601,-'Interment Right Prices'!$L$25,0)))</f>
        <v>0</v>
      </c>
      <c r="Y601" s="96">
        <f>IF(V601=0,0,U601-SUM($X$155:X601))</f>
        <v>0</v>
      </c>
      <c r="Z601" s="99">
        <f ca="1">IF(V601=0,OFFSET(Z601,-'Interment Right Prices'!$L$25,0),IF(V601&gt;X601,V601,X601))</f>
        <v>1667</v>
      </c>
      <c r="AA601" s="99">
        <f t="shared" ca="1" si="46"/>
        <v>1744887.6923076923</v>
      </c>
      <c r="AB601" s="93"/>
      <c r="AC601" s="78"/>
    </row>
    <row r="602" spans="2:29" x14ac:dyDescent="0.25">
      <c r="B602" s="38"/>
      <c r="C602" s="53">
        <f t="shared" si="49"/>
        <v>448</v>
      </c>
      <c r="D602" s="53"/>
      <c r="E602" s="53"/>
      <c r="F602" s="41">
        <v>0</v>
      </c>
      <c r="G602" s="1"/>
      <c r="H602" s="104">
        <f t="shared" si="50"/>
        <v>3000000</v>
      </c>
      <c r="I602" s="1"/>
      <c r="J602" s="41">
        <v>0</v>
      </c>
      <c r="K602" s="1"/>
      <c r="L602" s="96">
        <f t="shared" si="47"/>
        <v>42719</v>
      </c>
      <c r="M602" s="53"/>
      <c r="N602" s="97"/>
      <c r="O602" s="1"/>
      <c r="P602" s="98">
        <f t="shared" si="44"/>
        <v>42719</v>
      </c>
      <c r="Q602" s="40"/>
      <c r="S602" s="38"/>
      <c r="T602" s="96">
        <f>SUM($P$155:P602)</f>
        <v>4264640</v>
      </c>
      <c r="U602" s="96">
        <f t="shared" si="45"/>
        <v>130000</v>
      </c>
      <c r="V602" s="96">
        <f t="shared" si="48"/>
        <v>0</v>
      </c>
      <c r="W602" s="96"/>
      <c r="X602" s="96">
        <f ca="1">IF(V602=0,0,IF(C602&lt;'Interment Right Prices'!$L$25,0,OFFSET(P602,-'Interment Right Prices'!$L$25,0)))</f>
        <v>0</v>
      </c>
      <c r="Y602" s="96">
        <f>IF(V602=0,0,U602-SUM($X$155:X602))</f>
        <v>0</v>
      </c>
      <c r="Z602" s="99">
        <f ca="1">IF(V602=0,OFFSET(Z602,-'Interment Right Prices'!$L$25,0),IF(V602&gt;X602,V602,X602))</f>
        <v>1683</v>
      </c>
      <c r="AA602" s="99">
        <f t="shared" ca="1" si="46"/>
        <v>1744887.6923076923</v>
      </c>
      <c r="AB602" s="93"/>
      <c r="AC602" s="78"/>
    </row>
    <row r="603" spans="2:29" x14ac:dyDescent="0.25">
      <c r="B603" s="38"/>
      <c r="C603" s="53">
        <f t="shared" si="49"/>
        <v>449</v>
      </c>
      <c r="D603" s="53"/>
      <c r="E603" s="53"/>
      <c r="F603" s="41">
        <v>0</v>
      </c>
      <c r="G603" s="1"/>
      <c r="H603" s="104">
        <f t="shared" si="50"/>
        <v>3000000</v>
      </c>
      <c r="I603" s="1"/>
      <c r="J603" s="41">
        <v>0</v>
      </c>
      <c r="K603" s="1"/>
      <c r="L603" s="96">
        <f t="shared" si="47"/>
        <v>43146</v>
      </c>
      <c r="M603" s="53"/>
      <c r="N603" s="97"/>
      <c r="O603" s="1"/>
      <c r="P603" s="98">
        <f t="shared" ref="P603:P666" si="51">IF(SUM($N$155:$N$1254)=0,L603,N603)</f>
        <v>43146</v>
      </c>
      <c r="Q603" s="40"/>
      <c r="S603" s="38"/>
      <c r="T603" s="96">
        <f>SUM($P$155:P603)</f>
        <v>4307786</v>
      </c>
      <c r="U603" s="96">
        <f t="shared" ref="U603:U666" si="52">IF(T603&gt;$L$24,$L$24,T603)</f>
        <v>130000</v>
      </c>
      <c r="V603" s="96">
        <f t="shared" si="48"/>
        <v>0</v>
      </c>
      <c r="W603" s="96"/>
      <c r="X603" s="96">
        <f ca="1">IF(V603=0,0,IF(C603&lt;'Interment Right Prices'!$L$25,0,OFFSET(P603,-'Interment Right Prices'!$L$25,0)))</f>
        <v>0</v>
      </c>
      <c r="Y603" s="96">
        <f>IF(V603=0,0,U603-SUM($X$155:X603))</f>
        <v>0</v>
      </c>
      <c r="Z603" s="99">
        <f ca="1">IF(V603=0,OFFSET(Z603,-'Interment Right Prices'!$L$25,0),IF(V603&gt;X603,V603,X603))</f>
        <v>1700</v>
      </c>
      <c r="AA603" s="99">
        <f t="shared" ref="AA603:AA666" ca="1" si="53">(H603*(1-$L$29))+(H603*$L$29)*(MAX($Y$155:$Y$1254)/$L$24)</f>
        <v>1744887.6923076923</v>
      </c>
      <c r="AB603" s="93"/>
      <c r="AC603" s="78"/>
    </row>
    <row r="604" spans="2:29" x14ac:dyDescent="0.25">
      <c r="B604" s="38"/>
      <c r="C604" s="53">
        <f t="shared" si="49"/>
        <v>450</v>
      </c>
      <c r="D604" s="53"/>
      <c r="E604" s="53"/>
      <c r="F604" s="41">
        <v>0</v>
      </c>
      <c r="G604" s="1"/>
      <c r="H604" s="104">
        <f t="shared" si="50"/>
        <v>3000000</v>
      </c>
      <c r="I604" s="1"/>
      <c r="J604" s="41">
        <v>0</v>
      </c>
      <c r="K604" s="1"/>
      <c r="L604" s="96">
        <f t="shared" ref="L604:L667" si="54">ROUND($L$155*(1+$L$27)^C603,0)</f>
        <v>43578</v>
      </c>
      <c r="M604" s="53"/>
      <c r="N604" s="97"/>
      <c r="O604" s="1"/>
      <c r="P604" s="98">
        <f t="shared" si="51"/>
        <v>43578</v>
      </c>
      <c r="Q604" s="40"/>
      <c r="S604" s="38"/>
      <c r="T604" s="96">
        <f>SUM($P$155:P604)</f>
        <v>4351364</v>
      </c>
      <c r="U604" s="96">
        <f t="shared" si="52"/>
        <v>130000</v>
      </c>
      <c r="V604" s="96">
        <f t="shared" si="48"/>
        <v>0</v>
      </c>
      <c r="W604" s="96"/>
      <c r="X604" s="96">
        <f ca="1">IF(V604=0,0,IF(C604&lt;'Interment Right Prices'!$L$25,0,OFFSET(P604,-'Interment Right Prices'!$L$25,0)))</f>
        <v>0</v>
      </c>
      <c r="Y604" s="96">
        <f>IF(V604=0,0,U604-SUM($X$155:X604))</f>
        <v>0</v>
      </c>
      <c r="Z604" s="99">
        <f ca="1">IF(V604=0,OFFSET(Z604,-'Interment Right Prices'!$L$25,0),IF(V604&gt;X604,V604,X604))</f>
        <v>1717</v>
      </c>
      <c r="AA604" s="99">
        <f t="shared" ca="1" si="53"/>
        <v>1744887.6923076923</v>
      </c>
      <c r="AB604" s="93"/>
      <c r="AC604" s="78"/>
    </row>
    <row r="605" spans="2:29" x14ac:dyDescent="0.25">
      <c r="B605" s="38"/>
      <c r="C605" s="53">
        <f t="shared" si="49"/>
        <v>451</v>
      </c>
      <c r="D605" s="53"/>
      <c r="E605" s="53"/>
      <c r="F605" s="41">
        <v>0</v>
      </c>
      <c r="G605" s="1"/>
      <c r="H605" s="104">
        <f t="shared" si="50"/>
        <v>3000000</v>
      </c>
      <c r="I605" s="1"/>
      <c r="J605" s="41">
        <v>0</v>
      </c>
      <c r="K605" s="1"/>
      <c r="L605" s="96">
        <f t="shared" si="54"/>
        <v>44014</v>
      </c>
      <c r="M605" s="53"/>
      <c r="N605" s="97"/>
      <c r="O605" s="1"/>
      <c r="P605" s="98">
        <f t="shared" si="51"/>
        <v>44014</v>
      </c>
      <c r="Q605" s="40"/>
      <c r="S605" s="38"/>
      <c r="T605" s="96">
        <f>SUM($P$155:P605)</f>
        <v>4395378</v>
      </c>
      <c r="U605" s="96">
        <f t="shared" si="52"/>
        <v>130000</v>
      </c>
      <c r="V605" s="96">
        <f t="shared" ref="V605:V668" si="55">U605-U604</f>
        <v>0</v>
      </c>
      <c r="W605" s="96"/>
      <c r="X605" s="96">
        <f ca="1">IF(V605=0,0,IF(C605&lt;'Interment Right Prices'!$L$25,0,OFFSET(P605,-'Interment Right Prices'!$L$25,0)))</f>
        <v>0</v>
      </c>
      <c r="Y605" s="96">
        <f>IF(V605=0,0,U605-SUM($X$155:X605))</f>
        <v>0</v>
      </c>
      <c r="Z605" s="99">
        <f ca="1">IF(V605=0,OFFSET(Z605,-'Interment Right Prices'!$L$25,0),IF(V605&gt;X605,V605,X605))</f>
        <v>1734</v>
      </c>
      <c r="AA605" s="99">
        <f t="shared" ca="1" si="53"/>
        <v>1744887.6923076923</v>
      </c>
      <c r="AB605" s="93"/>
      <c r="AC605" s="78"/>
    </row>
    <row r="606" spans="2:29" x14ac:dyDescent="0.25">
      <c r="B606" s="38"/>
      <c r="C606" s="53">
        <f t="shared" si="49"/>
        <v>452</v>
      </c>
      <c r="D606" s="53"/>
      <c r="E606" s="53"/>
      <c r="F606" s="41">
        <v>0</v>
      </c>
      <c r="G606" s="1"/>
      <c r="H606" s="104">
        <f t="shared" si="50"/>
        <v>3000000</v>
      </c>
      <c r="I606" s="1"/>
      <c r="J606" s="41">
        <v>0</v>
      </c>
      <c r="K606" s="1"/>
      <c r="L606" s="96">
        <f t="shared" si="54"/>
        <v>44454</v>
      </c>
      <c r="M606" s="53"/>
      <c r="N606" s="97"/>
      <c r="O606" s="1"/>
      <c r="P606" s="98">
        <f t="shared" si="51"/>
        <v>44454</v>
      </c>
      <c r="Q606" s="40"/>
      <c r="S606" s="38"/>
      <c r="T606" s="96">
        <f>SUM($P$155:P606)</f>
        <v>4439832</v>
      </c>
      <c r="U606" s="96">
        <f t="shared" si="52"/>
        <v>130000</v>
      </c>
      <c r="V606" s="96">
        <f t="shared" si="55"/>
        <v>0</v>
      </c>
      <c r="W606" s="96"/>
      <c r="X606" s="96">
        <f ca="1">IF(V606=0,0,IF(C606&lt;'Interment Right Prices'!$L$25,0,OFFSET(P606,-'Interment Right Prices'!$L$25,0)))</f>
        <v>0</v>
      </c>
      <c r="Y606" s="96">
        <f>IF(V606=0,0,U606-SUM($X$155:X606))</f>
        <v>0</v>
      </c>
      <c r="Z606" s="99">
        <f ca="1">IF(V606=0,OFFSET(Z606,-'Interment Right Prices'!$L$25,0),IF(V606&gt;X606,V606,X606))</f>
        <v>1752</v>
      </c>
      <c r="AA606" s="99">
        <f t="shared" ca="1" si="53"/>
        <v>1744887.6923076923</v>
      </c>
      <c r="AB606" s="93"/>
      <c r="AC606" s="78"/>
    </row>
    <row r="607" spans="2:29" x14ac:dyDescent="0.25">
      <c r="B607" s="38"/>
      <c r="C607" s="53">
        <f t="shared" si="49"/>
        <v>453</v>
      </c>
      <c r="D607" s="53"/>
      <c r="E607" s="53"/>
      <c r="F607" s="41">
        <v>0</v>
      </c>
      <c r="G607" s="1"/>
      <c r="H607" s="104">
        <f t="shared" si="50"/>
        <v>3000000</v>
      </c>
      <c r="I607" s="1"/>
      <c r="J607" s="41">
        <v>0</v>
      </c>
      <c r="K607" s="1"/>
      <c r="L607" s="96">
        <f t="shared" si="54"/>
        <v>44898</v>
      </c>
      <c r="M607" s="53"/>
      <c r="N607" s="97"/>
      <c r="O607" s="1"/>
      <c r="P607" s="98">
        <f t="shared" si="51"/>
        <v>44898</v>
      </c>
      <c r="Q607" s="40"/>
      <c r="S607" s="38"/>
      <c r="T607" s="96">
        <f>SUM($P$155:P607)</f>
        <v>4484730</v>
      </c>
      <c r="U607" s="96">
        <f t="shared" si="52"/>
        <v>130000</v>
      </c>
      <c r="V607" s="96">
        <f t="shared" si="55"/>
        <v>0</v>
      </c>
      <c r="W607" s="96"/>
      <c r="X607" s="96">
        <f ca="1">IF(V607=0,0,IF(C607&lt;'Interment Right Prices'!$L$25,0,OFFSET(P607,-'Interment Right Prices'!$L$25,0)))</f>
        <v>0</v>
      </c>
      <c r="Y607" s="96">
        <f>IF(V607=0,0,U607-SUM($X$155:X607))</f>
        <v>0</v>
      </c>
      <c r="Z607" s="99">
        <f ca="1">IF(V607=0,OFFSET(Z607,-'Interment Right Prices'!$L$25,0),IF(V607&gt;X607,V607,X607))</f>
        <v>1769</v>
      </c>
      <c r="AA607" s="99">
        <f t="shared" ca="1" si="53"/>
        <v>1744887.6923076923</v>
      </c>
      <c r="AB607" s="93"/>
      <c r="AC607" s="78"/>
    </row>
    <row r="608" spans="2:29" x14ac:dyDescent="0.25">
      <c r="B608" s="38"/>
      <c r="C608" s="53">
        <f t="shared" si="49"/>
        <v>454</v>
      </c>
      <c r="D608" s="53"/>
      <c r="E608" s="53"/>
      <c r="F608" s="41">
        <v>0</v>
      </c>
      <c r="G608" s="1"/>
      <c r="H608" s="104">
        <f t="shared" si="50"/>
        <v>3000000</v>
      </c>
      <c r="I608" s="1"/>
      <c r="J608" s="41">
        <v>0</v>
      </c>
      <c r="K608" s="1"/>
      <c r="L608" s="96">
        <f t="shared" si="54"/>
        <v>45347</v>
      </c>
      <c r="M608" s="53"/>
      <c r="N608" s="97"/>
      <c r="O608" s="1"/>
      <c r="P608" s="98">
        <f t="shared" si="51"/>
        <v>45347</v>
      </c>
      <c r="Q608" s="40"/>
      <c r="S608" s="38"/>
      <c r="T608" s="96">
        <f>SUM($P$155:P608)</f>
        <v>4530077</v>
      </c>
      <c r="U608" s="96">
        <f t="shared" si="52"/>
        <v>130000</v>
      </c>
      <c r="V608" s="96">
        <f t="shared" si="55"/>
        <v>0</v>
      </c>
      <c r="W608" s="96"/>
      <c r="X608" s="96">
        <f ca="1">IF(V608=0,0,IF(C608&lt;'Interment Right Prices'!$L$25,0,OFFSET(P608,-'Interment Right Prices'!$L$25,0)))</f>
        <v>0</v>
      </c>
      <c r="Y608" s="96">
        <f>IF(V608=0,0,U608-SUM($X$155:X608))</f>
        <v>0</v>
      </c>
      <c r="Z608" s="99">
        <f ca="1">IF(V608=0,OFFSET(Z608,-'Interment Right Prices'!$L$25,0),IF(V608&gt;X608,V608,X608))</f>
        <v>1393</v>
      </c>
      <c r="AA608" s="99">
        <f t="shared" ca="1" si="53"/>
        <v>1744887.6923076923</v>
      </c>
      <c r="AB608" s="93"/>
      <c r="AC608" s="78"/>
    </row>
    <row r="609" spans="2:29" x14ac:dyDescent="0.25">
      <c r="B609" s="38"/>
      <c r="C609" s="53">
        <f t="shared" si="49"/>
        <v>455</v>
      </c>
      <c r="D609" s="53"/>
      <c r="E609" s="53"/>
      <c r="F609" s="41">
        <v>0</v>
      </c>
      <c r="G609" s="1"/>
      <c r="H609" s="104">
        <f t="shared" si="50"/>
        <v>3000000</v>
      </c>
      <c r="I609" s="1"/>
      <c r="J609" s="41">
        <v>0</v>
      </c>
      <c r="K609" s="1"/>
      <c r="L609" s="96">
        <f t="shared" si="54"/>
        <v>45801</v>
      </c>
      <c r="M609" s="53"/>
      <c r="N609" s="97"/>
      <c r="O609" s="1"/>
      <c r="P609" s="98">
        <f t="shared" si="51"/>
        <v>45801</v>
      </c>
      <c r="Q609" s="40"/>
      <c r="S609" s="38"/>
      <c r="T609" s="96">
        <f>SUM($P$155:P609)</f>
        <v>4575878</v>
      </c>
      <c r="U609" s="96">
        <f t="shared" si="52"/>
        <v>130000</v>
      </c>
      <c r="V609" s="96">
        <f t="shared" si="55"/>
        <v>0</v>
      </c>
      <c r="W609" s="96"/>
      <c r="X609" s="96">
        <f ca="1">IF(V609=0,0,IF(C609&lt;'Interment Right Prices'!$L$25,0,OFFSET(P609,-'Interment Right Prices'!$L$25,0)))</f>
        <v>0</v>
      </c>
      <c r="Y609" s="96">
        <f>IF(V609=0,0,U609-SUM($X$155:X609))</f>
        <v>0</v>
      </c>
      <c r="Z609" s="99">
        <f ca="1">IF(V609=0,OFFSET(Z609,-'Interment Right Prices'!$L$25,0),IF(V609&gt;X609,V609,X609))</f>
        <v>1407</v>
      </c>
      <c r="AA609" s="99">
        <f t="shared" ca="1" si="53"/>
        <v>1744887.6923076923</v>
      </c>
      <c r="AB609" s="93"/>
      <c r="AC609" s="78"/>
    </row>
    <row r="610" spans="2:29" x14ac:dyDescent="0.25">
      <c r="B610" s="38"/>
      <c r="C610" s="53">
        <f t="shared" si="49"/>
        <v>456</v>
      </c>
      <c r="D610" s="53"/>
      <c r="E610" s="53"/>
      <c r="F610" s="41">
        <v>0</v>
      </c>
      <c r="G610" s="1"/>
      <c r="H610" s="104">
        <f t="shared" si="50"/>
        <v>3000000</v>
      </c>
      <c r="I610" s="1"/>
      <c r="J610" s="41">
        <v>0</v>
      </c>
      <c r="K610" s="1"/>
      <c r="L610" s="96">
        <f t="shared" si="54"/>
        <v>46259</v>
      </c>
      <c r="M610" s="53"/>
      <c r="N610" s="97"/>
      <c r="O610" s="1"/>
      <c r="P610" s="98">
        <f t="shared" si="51"/>
        <v>46259</v>
      </c>
      <c r="Q610" s="40"/>
      <c r="S610" s="38"/>
      <c r="T610" s="96">
        <f>SUM($P$155:P610)</f>
        <v>4622137</v>
      </c>
      <c r="U610" s="96">
        <f t="shared" si="52"/>
        <v>130000</v>
      </c>
      <c r="V610" s="96">
        <f t="shared" si="55"/>
        <v>0</v>
      </c>
      <c r="W610" s="96"/>
      <c r="X610" s="96">
        <f ca="1">IF(V610=0,0,IF(C610&lt;'Interment Right Prices'!$L$25,0,OFFSET(P610,-'Interment Right Prices'!$L$25,0)))</f>
        <v>0</v>
      </c>
      <c r="Y610" s="96">
        <f>IF(V610=0,0,U610-SUM($X$155:X610))</f>
        <v>0</v>
      </c>
      <c r="Z610" s="99">
        <f ca="1">IF(V610=0,OFFSET(Z610,-'Interment Right Prices'!$L$25,0),IF(V610&gt;X610,V610,X610))</f>
        <v>1421</v>
      </c>
      <c r="AA610" s="99">
        <f t="shared" ca="1" si="53"/>
        <v>1744887.6923076923</v>
      </c>
      <c r="AB610" s="93"/>
      <c r="AC610" s="78"/>
    </row>
    <row r="611" spans="2:29" x14ac:dyDescent="0.25">
      <c r="B611" s="38"/>
      <c r="C611" s="53">
        <f t="shared" si="49"/>
        <v>457</v>
      </c>
      <c r="D611" s="53"/>
      <c r="E611" s="53"/>
      <c r="F611" s="41">
        <v>0</v>
      </c>
      <c r="G611" s="1"/>
      <c r="H611" s="104">
        <f t="shared" si="50"/>
        <v>3000000</v>
      </c>
      <c r="I611" s="1"/>
      <c r="J611" s="41">
        <v>0</v>
      </c>
      <c r="K611" s="1"/>
      <c r="L611" s="96">
        <f t="shared" si="54"/>
        <v>46721</v>
      </c>
      <c r="M611" s="53"/>
      <c r="N611" s="97"/>
      <c r="O611" s="1"/>
      <c r="P611" s="98">
        <f t="shared" si="51"/>
        <v>46721</v>
      </c>
      <c r="Q611" s="40"/>
      <c r="S611" s="38"/>
      <c r="T611" s="96">
        <f>SUM($P$155:P611)</f>
        <v>4668858</v>
      </c>
      <c r="U611" s="96">
        <f t="shared" si="52"/>
        <v>130000</v>
      </c>
      <c r="V611" s="96">
        <f t="shared" si="55"/>
        <v>0</v>
      </c>
      <c r="W611" s="96"/>
      <c r="X611" s="96">
        <f ca="1">IF(V611=0,0,IF(C611&lt;'Interment Right Prices'!$L$25,0,OFFSET(P611,-'Interment Right Prices'!$L$25,0)))</f>
        <v>0</v>
      </c>
      <c r="Y611" s="96">
        <f>IF(V611=0,0,U611-SUM($X$155:X611))</f>
        <v>0</v>
      </c>
      <c r="Z611" s="99">
        <f ca="1">IF(V611=0,OFFSET(Z611,-'Interment Right Prices'!$L$25,0),IF(V611&gt;X611,V611,X611))</f>
        <v>1436</v>
      </c>
      <c r="AA611" s="99">
        <f t="shared" ca="1" si="53"/>
        <v>1744887.6923076923</v>
      </c>
      <c r="AB611" s="93"/>
      <c r="AC611" s="78"/>
    </row>
    <row r="612" spans="2:29" x14ac:dyDescent="0.25">
      <c r="B612" s="38"/>
      <c r="C612" s="53">
        <f t="shared" si="49"/>
        <v>458</v>
      </c>
      <c r="D612" s="53"/>
      <c r="E612" s="53"/>
      <c r="F612" s="41">
        <v>0</v>
      </c>
      <c r="G612" s="1"/>
      <c r="H612" s="104">
        <f t="shared" si="50"/>
        <v>3000000</v>
      </c>
      <c r="I612" s="1"/>
      <c r="J612" s="41">
        <v>0</v>
      </c>
      <c r="K612" s="1"/>
      <c r="L612" s="96">
        <f t="shared" si="54"/>
        <v>47189</v>
      </c>
      <c r="M612" s="53"/>
      <c r="N612" s="97"/>
      <c r="O612" s="1"/>
      <c r="P612" s="98">
        <f t="shared" si="51"/>
        <v>47189</v>
      </c>
      <c r="Q612" s="40"/>
      <c r="S612" s="38"/>
      <c r="T612" s="96">
        <f>SUM($P$155:P612)</f>
        <v>4716047</v>
      </c>
      <c r="U612" s="96">
        <f t="shared" si="52"/>
        <v>130000</v>
      </c>
      <c r="V612" s="96">
        <f t="shared" si="55"/>
        <v>0</v>
      </c>
      <c r="W612" s="96"/>
      <c r="X612" s="96">
        <f ca="1">IF(V612=0,0,IF(C612&lt;'Interment Right Prices'!$L$25,0,OFFSET(P612,-'Interment Right Prices'!$L$25,0)))</f>
        <v>0</v>
      </c>
      <c r="Y612" s="96">
        <f>IF(V612=0,0,U612-SUM($X$155:X612))</f>
        <v>0</v>
      </c>
      <c r="Z612" s="99">
        <f ca="1">IF(V612=0,OFFSET(Z612,-'Interment Right Prices'!$L$25,0),IF(V612&gt;X612,V612,X612))</f>
        <v>1450</v>
      </c>
      <c r="AA612" s="99">
        <f t="shared" ca="1" si="53"/>
        <v>1744887.6923076923</v>
      </c>
      <c r="AB612" s="93"/>
      <c r="AC612" s="78"/>
    </row>
    <row r="613" spans="2:29" x14ac:dyDescent="0.25">
      <c r="B613" s="38"/>
      <c r="C613" s="53">
        <f t="shared" si="49"/>
        <v>459</v>
      </c>
      <c r="D613" s="53"/>
      <c r="E613" s="53"/>
      <c r="F613" s="41">
        <v>0</v>
      </c>
      <c r="G613" s="1"/>
      <c r="H613" s="104">
        <f t="shared" si="50"/>
        <v>3000000</v>
      </c>
      <c r="I613" s="1"/>
      <c r="J613" s="41">
        <v>0</v>
      </c>
      <c r="K613" s="1"/>
      <c r="L613" s="96">
        <f t="shared" si="54"/>
        <v>47661</v>
      </c>
      <c r="M613" s="53"/>
      <c r="N613" s="97"/>
      <c r="O613" s="1"/>
      <c r="P613" s="98">
        <f t="shared" si="51"/>
        <v>47661</v>
      </c>
      <c r="Q613" s="40"/>
      <c r="S613" s="38"/>
      <c r="T613" s="96">
        <f>SUM($P$155:P613)</f>
        <v>4763708</v>
      </c>
      <c r="U613" s="96">
        <f t="shared" si="52"/>
        <v>130000</v>
      </c>
      <c r="V613" s="96">
        <f t="shared" si="55"/>
        <v>0</v>
      </c>
      <c r="W613" s="96"/>
      <c r="X613" s="96">
        <f ca="1">IF(V613=0,0,IF(C613&lt;'Interment Right Prices'!$L$25,0,OFFSET(P613,-'Interment Right Prices'!$L$25,0)))</f>
        <v>0</v>
      </c>
      <c r="Y613" s="96">
        <f>IF(V613=0,0,U613-SUM($X$155:X613))</f>
        <v>0</v>
      </c>
      <c r="Z613" s="99">
        <f ca="1">IF(V613=0,OFFSET(Z613,-'Interment Right Prices'!$L$25,0),IF(V613&gt;X613,V613,X613))</f>
        <v>1464</v>
      </c>
      <c r="AA613" s="99">
        <f t="shared" ca="1" si="53"/>
        <v>1744887.6923076923</v>
      </c>
      <c r="AB613" s="93"/>
      <c r="AC613" s="78"/>
    </row>
    <row r="614" spans="2:29" x14ac:dyDescent="0.25">
      <c r="B614" s="38"/>
      <c r="C614" s="53">
        <f t="shared" si="49"/>
        <v>460</v>
      </c>
      <c r="D614" s="53"/>
      <c r="E614" s="53"/>
      <c r="F614" s="41">
        <v>0</v>
      </c>
      <c r="G614" s="1"/>
      <c r="H614" s="104">
        <f t="shared" si="50"/>
        <v>3000000</v>
      </c>
      <c r="I614" s="1"/>
      <c r="J614" s="41">
        <v>0</v>
      </c>
      <c r="K614" s="1"/>
      <c r="L614" s="96">
        <f t="shared" si="54"/>
        <v>48137</v>
      </c>
      <c r="M614" s="53"/>
      <c r="N614" s="97"/>
      <c r="O614" s="1"/>
      <c r="P614" s="98">
        <f t="shared" si="51"/>
        <v>48137</v>
      </c>
      <c r="Q614" s="40"/>
      <c r="S614" s="38"/>
      <c r="T614" s="96">
        <f>SUM($P$155:P614)</f>
        <v>4811845</v>
      </c>
      <c r="U614" s="96">
        <f t="shared" si="52"/>
        <v>130000</v>
      </c>
      <c r="V614" s="96">
        <f t="shared" si="55"/>
        <v>0</v>
      </c>
      <c r="W614" s="96"/>
      <c r="X614" s="96">
        <f ca="1">IF(V614=0,0,IF(C614&lt;'Interment Right Prices'!$L$25,0,OFFSET(P614,-'Interment Right Prices'!$L$25,0)))</f>
        <v>0</v>
      </c>
      <c r="Y614" s="96">
        <f>IF(V614=0,0,U614-SUM($X$155:X614))</f>
        <v>0</v>
      </c>
      <c r="Z614" s="99">
        <f ca="1">IF(V614=0,OFFSET(Z614,-'Interment Right Prices'!$L$25,0),IF(V614&gt;X614,V614,X614))</f>
        <v>1479</v>
      </c>
      <c r="AA614" s="99">
        <f t="shared" ca="1" si="53"/>
        <v>1744887.6923076923</v>
      </c>
      <c r="AB614" s="93"/>
      <c r="AC614" s="78"/>
    </row>
    <row r="615" spans="2:29" x14ac:dyDescent="0.25">
      <c r="B615" s="38"/>
      <c r="C615" s="53">
        <f t="shared" si="49"/>
        <v>461</v>
      </c>
      <c r="D615" s="53"/>
      <c r="E615" s="53"/>
      <c r="F615" s="41">
        <v>0</v>
      </c>
      <c r="G615" s="1"/>
      <c r="H615" s="104">
        <f t="shared" si="50"/>
        <v>3000000</v>
      </c>
      <c r="I615" s="1"/>
      <c r="J615" s="41">
        <v>0</v>
      </c>
      <c r="K615" s="1"/>
      <c r="L615" s="96">
        <f t="shared" si="54"/>
        <v>48619</v>
      </c>
      <c r="M615" s="53"/>
      <c r="N615" s="97"/>
      <c r="O615" s="1"/>
      <c r="P615" s="98">
        <f t="shared" si="51"/>
        <v>48619</v>
      </c>
      <c r="Q615" s="40"/>
      <c r="S615" s="38"/>
      <c r="T615" s="96">
        <f>SUM($P$155:P615)</f>
        <v>4860464</v>
      </c>
      <c r="U615" s="96">
        <f t="shared" si="52"/>
        <v>130000</v>
      </c>
      <c r="V615" s="96">
        <f t="shared" si="55"/>
        <v>0</v>
      </c>
      <c r="W615" s="96"/>
      <c r="X615" s="96">
        <f ca="1">IF(V615=0,0,IF(C615&lt;'Interment Right Prices'!$L$25,0,OFFSET(P615,-'Interment Right Prices'!$L$25,0)))</f>
        <v>0</v>
      </c>
      <c r="Y615" s="96">
        <f>IF(V615=0,0,U615-SUM($X$155:X615))</f>
        <v>0</v>
      </c>
      <c r="Z615" s="99">
        <f ca="1">IF(V615=0,OFFSET(Z615,-'Interment Right Prices'!$L$25,0),IF(V615&gt;X615,V615,X615))</f>
        <v>1494</v>
      </c>
      <c r="AA615" s="99">
        <f t="shared" ca="1" si="53"/>
        <v>1744887.6923076923</v>
      </c>
      <c r="AB615" s="93"/>
      <c r="AC615" s="78"/>
    </row>
    <row r="616" spans="2:29" x14ac:dyDescent="0.25">
      <c r="B616" s="38"/>
      <c r="C616" s="53">
        <f t="shared" si="49"/>
        <v>462</v>
      </c>
      <c r="D616" s="53"/>
      <c r="E616" s="53"/>
      <c r="F616" s="41">
        <v>0</v>
      </c>
      <c r="G616" s="1"/>
      <c r="H616" s="104">
        <f t="shared" si="50"/>
        <v>3000000</v>
      </c>
      <c r="I616" s="1"/>
      <c r="J616" s="41">
        <v>0</v>
      </c>
      <c r="K616" s="1"/>
      <c r="L616" s="96">
        <f t="shared" si="54"/>
        <v>49105</v>
      </c>
      <c r="M616" s="53"/>
      <c r="N616" s="97"/>
      <c r="O616" s="1"/>
      <c r="P616" s="98">
        <f t="shared" si="51"/>
        <v>49105</v>
      </c>
      <c r="Q616" s="40"/>
      <c r="S616" s="38"/>
      <c r="T616" s="96">
        <f>SUM($P$155:P616)</f>
        <v>4909569</v>
      </c>
      <c r="U616" s="96">
        <f t="shared" si="52"/>
        <v>130000</v>
      </c>
      <c r="V616" s="96">
        <f t="shared" si="55"/>
        <v>0</v>
      </c>
      <c r="W616" s="96"/>
      <c r="X616" s="96">
        <f ca="1">IF(V616=0,0,IF(C616&lt;'Interment Right Prices'!$L$25,0,OFFSET(P616,-'Interment Right Prices'!$L$25,0)))</f>
        <v>0</v>
      </c>
      <c r="Y616" s="96">
        <f>IF(V616=0,0,U616-SUM($X$155:X616))</f>
        <v>0</v>
      </c>
      <c r="Z616" s="99">
        <f ca="1">IF(V616=0,OFFSET(Z616,-'Interment Right Prices'!$L$25,0),IF(V616&gt;X616,V616,X616))</f>
        <v>1509</v>
      </c>
      <c r="AA616" s="99">
        <f t="shared" ca="1" si="53"/>
        <v>1744887.6923076923</v>
      </c>
      <c r="AB616" s="93"/>
      <c r="AC616" s="78"/>
    </row>
    <row r="617" spans="2:29" x14ac:dyDescent="0.25">
      <c r="B617" s="38"/>
      <c r="C617" s="53">
        <f t="shared" si="49"/>
        <v>463</v>
      </c>
      <c r="D617" s="53"/>
      <c r="E617" s="53"/>
      <c r="F617" s="41">
        <v>0</v>
      </c>
      <c r="G617" s="1"/>
      <c r="H617" s="104">
        <f t="shared" si="50"/>
        <v>3000000</v>
      </c>
      <c r="I617" s="1"/>
      <c r="J617" s="41">
        <v>0</v>
      </c>
      <c r="K617" s="1"/>
      <c r="L617" s="96">
        <f t="shared" si="54"/>
        <v>49596</v>
      </c>
      <c r="M617" s="53"/>
      <c r="N617" s="97"/>
      <c r="O617" s="1"/>
      <c r="P617" s="98">
        <f t="shared" si="51"/>
        <v>49596</v>
      </c>
      <c r="Q617" s="40"/>
      <c r="S617" s="38"/>
      <c r="T617" s="96">
        <f>SUM($P$155:P617)</f>
        <v>4959165</v>
      </c>
      <c r="U617" s="96">
        <f t="shared" si="52"/>
        <v>130000</v>
      </c>
      <c r="V617" s="96">
        <f t="shared" si="55"/>
        <v>0</v>
      </c>
      <c r="W617" s="96"/>
      <c r="X617" s="96">
        <f ca="1">IF(V617=0,0,IF(C617&lt;'Interment Right Prices'!$L$25,0,OFFSET(P617,-'Interment Right Prices'!$L$25,0)))</f>
        <v>0</v>
      </c>
      <c r="Y617" s="96">
        <f>IF(V617=0,0,U617-SUM($X$155:X617))</f>
        <v>0</v>
      </c>
      <c r="Z617" s="99">
        <f ca="1">IF(V617=0,OFFSET(Z617,-'Interment Right Prices'!$L$25,0),IF(V617&gt;X617,V617,X617))</f>
        <v>1524</v>
      </c>
      <c r="AA617" s="99">
        <f t="shared" ca="1" si="53"/>
        <v>1744887.6923076923</v>
      </c>
      <c r="AB617" s="93"/>
      <c r="AC617" s="78"/>
    </row>
    <row r="618" spans="2:29" x14ac:dyDescent="0.25">
      <c r="B618" s="38"/>
      <c r="C618" s="53">
        <f t="shared" si="49"/>
        <v>464</v>
      </c>
      <c r="D618" s="53"/>
      <c r="E618" s="53"/>
      <c r="F618" s="41">
        <v>0</v>
      </c>
      <c r="G618" s="1"/>
      <c r="H618" s="104">
        <f t="shared" si="50"/>
        <v>3000000</v>
      </c>
      <c r="I618" s="1"/>
      <c r="J618" s="41">
        <v>0</v>
      </c>
      <c r="K618" s="1"/>
      <c r="L618" s="96">
        <f t="shared" si="54"/>
        <v>50092</v>
      </c>
      <c r="M618" s="53"/>
      <c r="N618" s="97"/>
      <c r="O618" s="1"/>
      <c r="P618" s="98">
        <f t="shared" si="51"/>
        <v>50092</v>
      </c>
      <c r="Q618" s="40"/>
      <c r="S618" s="38"/>
      <c r="T618" s="96">
        <f>SUM($P$155:P618)</f>
        <v>5009257</v>
      </c>
      <c r="U618" s="96">
        <f t="shared" si="52"/>
        <v>130000</v>
      </c>
      <c r="V618" s="96">
        <f t="shared" si="55"/>
        <v>0</v>
      </c>
      <c r="W618" s="96"/>
      <c r="X618" s="96">
        <f ca="1">IF(V618=0,0,IF(C618&lt;'Interment Right Prices'!$L$25,0,OFFSET(P618,-'Interment Right Prices'!$L$25,0)))</f>
        <v>0</v>
      </c>
      <c r="Y618" s="96">
        <f>IF(V618=0,0,U618-SUM($X$155:X618))</f>
        <v>0</v>
      </c>
      <c r="Z618" s="99">
        <f ca="1">IF(V618=0,OFFSET(Z618,-'Interment Right Prices'!$L$25,0),IF(V618&gt;X618,V618,X618))</f>
        <v>1539</v>
      </c>
      <c r="AA618" s="99">
        <f t="shared" ca="1" si="53"/>
        <v>1744887.6923076923</v>
      </c>
      <c r="AB618" s="93"/>
      <c r="AC618" s="78"/>
    </row>
    <row r="619" spans="2:29" x14ac:dyDescent="0.25">
      <c r="B619" s="38"/>
      <c r="C619" s="53">
        <f t="shared" si="49"/>
        <v>465</v>
      </c>
      <c r="D619" s="53"/>
      <c r="E619" s="53"/>
      <c r="F619" s="41">
        <v>0</v>
      </c>
      <c r="G619" s="1"/>
      <c r="H619" s="104">
        <f t="shared" si="50"/>
        <v>3000000</v>
      </c>
      <c r="I619" s="1"/>
      <c r="J619" s="41">
        <v>0</v>
      </c>
      <c r="K619" s="1"/>
      <c r="L619" s="96">
        <f t="shared" si="54"/>
        <v>50593</v>
      </c>
      <c r="M619" s="53"/>
      <c r="N619" s="97"/>
      <c r="O619" s="1"/>
      <c r="P619" s="98">
        <f t="shared" si="51"/>
        <v>50593</v>
      </c>
      <c r="Q619" s="40"/>
      <c r="S619" s="38"/>
      <c r="T619" s="96">
        <f>SUM($P$155:P619)</f>
        <v>5059850</v>
      </c>
      <c r="U619" s="96">
        <f t="shared" si="52"/>
        <v>130000</v>
      </c>
      <c r="V619" s="96">
        <f t="shared" si="55"/>
        <v>0</v>
      </c>
      <c r="W619" s="96"/>
      <c r="X619" s="96">
        <f ca="1">IF(V619=0,0,IF(C619&lt;'Interment Right Prices'!$L$25,0,OFFSET(P619,-'Interment Right Prices'!$L$25,0)))</f>
        <v>0</v>
      </c>
      <c r="Y619" s="96">
        <f>IF(V619=0,0,U619-SUM($X$155:X619))</f>
        <v>0</v>
      </c>
      <c r="Z619" s="99">
        <f ca="1">IF(V619=0,OFFSET(Z619,-'Interment Right Prices'!$L$25,0),IF(V619&gt;X619,V619,X619))</f>
        <v>1555</v>
      </c>
      <c r="AA619" s="99">
        <f t="shared" ca="1" si="53"/>
        <v>1744887.6923076923</v>
      </c>
      <c r="AB619" s="93"/>
      <c r="AC619" s="78"/>
    </row>
    <row r="620" spans="2:29" x14ac:dyDescent="0.25">
      <c r="B620" s="38"/>
      <c r="C620" s="53">
        <f t="shared" si="49"/>
        <v>466</v>
      </c>
      <c r="D620" s="53"/>
      <c r="E620" s="53"/>
      <c r="F620" s="41">
        <v>0</v>
      </c>
      <c r="G620" s="1"/>
      <c r="H620" s="104">
        <f t="shared" si="50"/>
        <v>3000000</v>
      </c>
      <c r="I620" s="1"/>
      <c r="J620" s="41">
        <v>0</v>
      </c>
      <c r="K620" s="1"/>
      <c r="L620" s="96">
        <f t="shared" si="54"/>
        <v>51099</v>
      </c>
      <c r="M620" s="53"/>
      <c r="N620" s="97"/>
      <c r="O620" s="1"/>
      <c r="P620" s="98">
        <f t="shared" si="51"/>
        <v>51099</v>
      </c>
      <c r="Q620" s="40"/>
      <c r="S620" s="38"/>
      <c r="T620" s="96">
        <f>SUM($P$155:P620)</f>
        <v>5110949</v>
      </c>
      <c r="U620" s="96">
        <f t="shared" si="52"/>
        <v>130000</v>
      </c>
      <c r="V620" s="96">
        <f t="shared" si="55"/>
        <v>0</v>
      </c>
      <c r="W620" s="96"/>
      <c r="X620" s="96">
        <f ca="1">IF(V620=0,0,IF(C620&lt;'Interment Right Prices'!$L$25,0,OFFSET(P620,-'Interment Right Prices'!$L$25,0)))</f>
        <v>0</v>
      </c>
      <c r="Y620" s="96">
        <f>IF(V620=0,0,U620-SUM($X$155:X620))</f>
        <v>0</v>
      </c>
      <c r="Z620" s="99">
        <f ca="1">IF(V620=0,OFFSET(Z620,-'Interment Right Prices'!$L$25,0),IF(V620&gt;X620,V620,X620))</f>
        <v>1570</v>
      </c>
      <c r="AA620" s="99">
        <f t="shared" ca="1" si="53"/>
        <v>1744887.6923076923</v>
      </c>
      <c r="AB620" s="93"/>
      <c r="AC620" s="78"/>
    </row>
    <row r="621" spans="2:29" x14ac:dyDescent="0.25">
      <c r="B621" s="38"/>
      <c r="C621" s="53">
        <f t="shared" si="49"/>
        <v>467</v>
      </c>
      <c r="D621" s="53"/>
      <c r="E621" s="53"/>
      <c r="F621" s="41">
        <v>0</v>
      </c>
      <c r="G621" s="1"/>
      <c r="H621" s="104">
        <f t="shared" si="50"/>
        <v>3000000</v>
      </c>
      <c r="I621" s="1"/>
      <c r="J621" s="41">
        <v>0</v>
      </c>
      <c r="K621" s="1"/>
      <c r="L621" s="96">
        <f t="shared" si="54"/>
        <v>51610</v>
      </c>
      <c r="M621" s="53"/>
      <c r="N621" s="97"/>
      <c r="O621" s="1"/>
      <c r="P621" s="98">
        <f t="shared" si="51"/>
        <v>51610</v>
      </c>
      <c r="Q621" s="40"/>
      <c r="S621" s="38"/>
      <c r="T621" s="96">
        <f>SUM($P$155:P621)</f>
        <v>5162559</v>
      </c>
      <c r="U621" s="96">
        <f t="shared" si="52"/>
        <v>130000</v>
      </c>
      <c r="V621" s="96">
        <f t="shared" si="55"/>
        <v>0</v>
      </c>
      <c r="W621" s="96"/>
      <c r="X621" s="96">
        <f ca="1">IF(V621=0,0,IF(C621&lt;'Interment Right Prices'!$L$25,0,OFFSET(P621,-'Interment Right Prices'!$L$25,0)))</f>
        <v>0</v>
      </c>
      <c r="Y621" s="96">
        <f>IF(V621=0,0,U621-SUM($X$155:X621))</f>
        <v>0</v>
      </c>
      <c r="Z621" s="99">
        <f ca="1">IF(V621=0,OFFSET(Z621,-'Interment Right Prices'!$L$25,0),IF(V621&gt;X621,V621,X621))</f>
        <v>1586</v>
      </c>
      <c r="AA621" s="99">
        <f t="shared" ca="1" si="53"/>
        <v>1744887.6923076923</v>
      </c>
      <c r="AB621" s="93"/>
      <c r="AC621" s="78"/>
    </row>
    <row r="622" spans="2:29" x14ac:dyDescent="0.25">
      <c r="B622" s="38"/>
      <c r="C622" s="53">
        <f t="shared" si="49"/>
        <v>468</v>
      </c>
      <c r="D622" s="53"/>
      <c r="E622" s="53"/>
      <c r="F622" s="41">
        <v>0</v>
      </c>
      <c r="G622" s="1"/>
      <c r="H622" s="104">
        <f t="shared" si="50"/>
        <v>3000000</v>
      </c>
      <c r="I622" s="1"/>
      <c r="J622" s="41">
        <v>0</v>
      </c>
      <c r="K622" s="1"/>
      <c r="L622" s="96">
        <f t="shared" si="54"/>
        <v>52126</v>
      </c>
      <c r="M622" s="53"/>
      <c r="N622" s="97"/>
      <c r="O622" s="1"/>
      <c r="P622" s="98">
        <f t="shared" si="51"/>
        <v>52126</v>
      </c>
      <c r="Q622" s="40"/>
      <c r="S622" s="38"/>
      <c r="T622" s="96">
        <f>SUM($P$155:P622)</f>
        <v>5214685</v>
      </c>
      <c r="U622" s="96">
        <f t="shared" si="52"/>
        <v>130000</v>
      </c>
      <c r="V622" s="96">
        <f t="shared" si="55"/>
        <v>0</v>
      </c>
      <c r="W622" s="96"/>
      <c r="X622" s="96">
        <f ca="1">IF(V622=0,0,IF(C622&lt;'Interment Right Prices'!$L$25,0,OFFSET(P622,-'Interment Right Prices'!$L$25,0)))</f>
        <v>0</v>
      </c>
      <c r="Y622" s="96">
        <f>IF(V622=0,0,U622-SUM($X$155:X622))</f>
        <v>0</v>
      </c>
      <c r="Z622" s="99">
        <f ca="1">IF(V622=0,OFFSET(Z622,-'Interment Right Prices'!$L$25,0),IF(V622&gt;X622,V622,X622))</f>
        <v>1602</v>
      </c>
      <c r="AA622" s="99">
        <f t="shared" ca="1" si="53"/>
        <v>1744887.6923076923</v>
      </c>
      <c r="AB622" s="93"/>
      <c r="AC622" s="78"/>
    </row>
    <row r="623" spans="2:29" x14ac:dyDescent="0.25">
      <c r="B623" s="38"/>
      <c r="C623" s="53">
        <f t="shared" ref="C623:C686" si="56">C622+1</f>
        <v>469</v>
      </c>
      <c r="D623" s="53"/>
      <c r="E623" s="53"/>
      <c r="F623" s="41">
        <v>0</v>
      </c>
      <c r="G623" s="1"/>
      <c r="H623" s="104">
        <f t="shared" ref="H623:H686" si="57">H622</f>
        <v>3000000</v>
      </c>
      <c r="I623" s="1"/>
      <c r="J623" s="41">
        <v>0</v>
      </c>
      <c r="K623" s="1"/>
      <c r="L623" s="96">
        <f t="shared" si="54"/>
        <v>52647</v>
      </c>
      <c r="M623" s="53"/>
      <c r="N623" s="97"/>
      <c r="O623" s="1"/>
      <c r="P623" s="98">
        <f t="shared" si="51"/>
        <v>52647</v>
      </c>
      <c r="Q623" s="40"/>
      <c r="S623" s="38"/>
      <c r="T623" s="96">
        <f>SUM($P$155:P623)</f>
        <v>5267332</v>
      </c>
      <c r="U623" s="96">
        <f t="shared" si="52"/>
        <v>130000</v>
      </c>
      <c r="V623" s="96">
        <f t="shared" si="55"/>
        <v>0</v>
      </c>
      <c r="W623" s="96"/>
      <c r="X623" s="96">
        <f ca="1">IF(V623=0,0,IF(C623&lt;'Interment Right Prices'!$L$25,0,OFFSET(P623,-'Interment Right Prices'!$L$25,0)))</f>
        <v>0</v>
      </c>
      <c r="Y623" s="96">
        <f>IF(V623=0,0,U623-SUM($X$155:X623))</f>
        <v>0</v>
      </c>
      <c r="Z623" s="99">
        <f ca="1">IF(V623=0,OFFSET(Z623,-'Interment Right Prices'!$L$25,0),IF(V623&gt;X623,V623,X623))</f>
        <v>1618</v>
      </c>
      <c r="AA623" s="99">
        <f t="shared" ca="1" si="53"/>
        <v>1744887.6923076923</v>
      </c>
      <c r="AB623" s="93"/>
      <c r="AC623" s="78"/>
    </row>
    <row r="624" spans="2:29" x14ac:dyDescent="0.25">
      <c r="B624" s="38"/>
      <c r="C624" s="53">
        <f t="shared" si="56"/>
        <v>470</v>
      </c>
      <c r="D624" s="53"/>
      <c r="E624" s="53"/>
      <c r="F624" s="41">
        <v>0</v>
      </c>
      <c r="G624" s="1"/>
      <c r="H624" s="104">
        <f t="shared" si="57"/>
        <v>3000000</v>
      </c>
      <c r="I624" s="1"/>
      <c r="J624" s="41">
        <v>0</v>
      </c>
      <c r="K624" s="1"/>
      <c r="L624" s="96">
        <f t="shared" si="54"/>
        <v>53173</v>
      </c>
      <c r="M624" s="53"/>
      <c r="N624" s="97"/>
      <c r="O624" s="1"/>
      <c r="P624" s="98">
        <f t="shared" si="51"/>
        <v>53173</v>
      </c>
      <c r="Q624" s="40"/>
      <c r="S624" s="38"/>
      <c r="T624" s="96">
        <f>SUM($P$155:P624)</f>
        <v>5320505</v>
      </c>
      <c r="U624" s="96">
        <f t="shared" si="52"/>
        <v>130000</v>
      </c>
      <c r="V624" s="96">
        <f t="shared" si="55"/>
        <v>0</v>
      </c>
      <c r="W624" s="96"/>
      <c r="X624" s="96">
        <f ca="1">IF(V624=0,0,IF(C624&lt;'Interment Right Prices'!$L$25,0,OFFSET(P624,-'Interment Right Prices'!$L$25,0)))</f>
        <v>0</v>
      </c>
      <c r="Y624" s="96">
        <f>IF(V624=0,0,U624-SUM($X$155:X624))</f>
        <v>0</v>
      </c>
      <c r="Z624" s="99">
        <f ca="1">IF(V624=0,OFFSET(Z624,-'Interment Right Prices'!$L$25,0),IF(V624&gt;X624,V624,X624))</f>
        <v>1634</v>
      </c>
      <c r="AA624" s="99">
        <f t="shared" ca="1" si="53"/>
        <v>1744887.6923076923</v>
      </c>
      <c r="AB624" s="93"/>
      <c r="AC624" s="78"/>
    </row>
    <row r="625" spans="2:29" x14ac:dyDescent="0.25">
      <c r="B625" s="38"/>
      <c r="C625" s="53">
        <f t="shared" si="56"/>
        <v>471</v>
      </c>
      <c r="D625" s="53"/>
      <c r="E625" s="53"/>
      <c r="F625" s="41">
        <v>0</v>
      </c>
      <c r="G625" s="1"/>
      <c r="H625" s="104">
        <f t="shared" si="57"/>
        <v>3000000</v>
      </c>
      <c r="I625" s="1"/>
      <c r="J625" s="41">
        <v>0</v>
      </c>
      <c r="K625" s="1"/>
      <c r="L625" s="96">
        <f t="shared" si="54"/>
        <v>53705</v>
      </c>
      <c r="M625" s="53"/>
      <c r="N625" s="97"/>
      <c r="O625" s="1"/>
      <c r="P625" s="98">
        <f t="shared" si="51"/>
        <v>53705</v>
      </c>
      <c r="Q625" s="40"/>
      <c r="S625" s="38"/>
      <c r="T625" s="96">
        <f>SUM($P$155:P625)</f>
        <v>5374210</v>
      </c>
      <c r="U625" s="96">
        <f t="shared" si="52"/>
        <v>130000</v>
      </c>
      <c r="V625" s="96">
        <f t="shared" si="55"/>
        <v>0</v>
      </c>
      <c r="W625" s="96"/>
      <c r="X625" s="96">
        <f ca="1">IF(V625=0,0,IF(C625&lt;'Interment Right Prices'!$L$25,0,OFFSET(P625,-'Interment Right Prices'!$L$25,0)))</f>
        <v>0</v>
      </c>
      <c r="Y625" s="96">
        <f>IF(V625=0,0,U625-SUM($X$155:X625))</f>
        <v>0</v>
      </c>
      <c r="Z625" s="99">
        <f ca="1">IF(V625=0,OFFSET(Z625,-'Interment Right Prices'!$L$25,0),IF(V625&gt;X625,V625,X625))</f>
        <v>1650</v>
      </c>
      <c r="AA625" s="99">
        <f t="shared" ca="1" si="53"/>
        <v>1744887.6923076923</v>
      </c>
      <c r="AB625" s="93"/>
      <c r="AC625" s="78"/>
    </row>
    <row r="626" spans="2:29" x14ac:dyDescent="0.25">
      <c r="B626" s="38"/>
      <c r="C626" s="53">
        <f t="shared" si="56"/>
        <v>472</v>
      </c>
      <c r="D626" s="53"/>
      <c r="E626" s="53"/>
      <c r="F626" s="41">
        <v>0</v>
      </c>
      <c r="G626" s="1"/>
      <c r="H626" s="104">
        <f t="shared" si="57"/>
        <v>3000000</v>
      </c>
      <c r="I626" s="1"/>
      <c r="J626" s="41">
        <v>0</v>
      </c>
      <c r="K626" s="1"/>
      <c r="L626" s="96">
        <f t="shared" si="54"/>
        <v>54242</v>
      </c>
      <c r="M626" s="53"/>
      <c r="N626" s="97"/>
      <c r="O626" s="1"/>
      <c r="P626" s="98">
        <f t="shared" si="51"/>
        <v>54242</v>
      </c>
      <c r="Q626" s="40"/>
      <c r="S626" s="38"/>
      <c r="T626" s="96">
        <f>SUM($P$155:P626)</f>
        <v>5428452</v>
      </c>
      <c r="U626" s="96">
        <f t="shared" si="52"/>
        <v>130000</v>
      </c>
      <c r="V626" s="96">
        <f t="shared" si="55"/>
        <v>0</v>
      </c>
      <c r="W626" s="96"/>
      <c r="X626" s="96">
        <f ca="1">IF(V626=0,0,IF(C626&lt;'Interment Right Prices'!$L$25,0,OFFSET(P626,-'Interment Right Prices'!$L$25,0)))</f>
        <v>0</v>
      </c>
      <c r="Y626" s="96">
        <f>IF(V626=0,0,U626-SUM($X$155:X626))</f>
        <v>0</v>
      </c>
      <c r="Z626" s="99">
        <f ca="1">IF(V626=0,OFFSET(Z626,-'Interment Right Prices'!$L$25,0),IF(V626&gt;X626,V626,X626))</f>
        <v>1667</v>
      </c>
      <c r="AA626" s="99">
        <f t="shared" ca="1" si="53"/>
        <v>1744887.6923076923</v>
      </c>
      <c r="AB626" s="93"/>
      <c r="AC626" s="78"/>
    </row>
    <row r="627" spans="2:29" x14ac:dyDescent="0.25">
      <c r="B627" s="38"/>
      <c r="C627" s="53">
        <f t="shared" si="56"/>
        <v>473</v>
      </c>
      <c r="D627" s="53"/>
      <c r="E627" s="53"/>
      <c r="F627" s="41">
        <v>0</v>
      </c>
      <c r="G627" s="1"/>
      <c r="H627" s="104">
        <f t="shared" si="57"/>
        <v>3000000</v>
      </c>
      <c r="I627" s="1"/>
      <c r="J627" s="41">
        <v>0</v>
      </c>
      <c r="K627" s="1"/>
      <c r="L627" s="96">
        <f t="shared" si="54"/>
        <v>54785</v>
      </c>
      <c r="M627" s="53"/>
      <c r="N627" s="97"/>
      <c r="O627" s="1"/>
      <c r="P627" s="98">
        <f t="shared" si="51"/>
        <v>54785</v>
      </c>
      <c r="Q627" s="40"/>
      <c r="S627" s="38"/>
      <c r="T627" s="96">
        <f>SUM($P$155:P627)</f>
        <v>5483237</v>
      </c>
      <c r="U627" s="96">
        <f t="shared" si="52"/>
        <v>130000</v>
      </c>
      <c r="V627" s="96">
        <f t="shared" si="55"/>
        <v>0</v>
      </c>
      <c r="W627" s="96"/>
      <c r="X627" s="96">
        <f ca="1">IF(V627=0,0,IF(C627&lt;'Interment Right Prices'!$L$25,0,OFFSET(P627,-'Interment Right Prices'!$L$25,0)))</f>
        <v>0</v>
      </c>
      <c r="Y627" s="96">
        <f>IF(V627=0,0,U627-SUM($X$155:X627))</f>
        <v>0</v>
      </c>
      <c r="Z627" s="99">
        <f ca="1">IF(V627=0,OFFSET(Z627,-'Interment Right Prices'!$L$25,0),IF(V627&gt;X627,V627,X627))</f>
        <v>1683</v>
      </c>
      <c r="AA627" s="99">
        <f t="shared" ca="1" si="53"/>
        <v>1744887.6923076923</v>
      </c>
      <c r="AB627" s="93"/>
      <c r="AC627" s="78"/>
    </row>
    <row r="628" spans="2:29" x14ac:dyDescent="0.25">
      <c r="B628" s="38"/>
      <c r="C628" s="53">
        <f t="shared" si="56"/>
        <v>474</v>
      </c>
      <c r="D628" s="53"/>
      <c r="E628" s="53"/>
      <c r="F628" s="41">
        <v>0</v>
      </c>
      <c r="G628" s="1"/>
      <c r="H628" s="104">
        <f t="shared" si="57"/>
        <v>3000000</v>
      </c>
      <c r="I628" s="1"/>
      <c r="J628" s="41">
        <v>0</v>
      </c>
      <c r="K628" s="1"/>
      <c r="L628" s="96">
        <f t="shared" si="54"/>
        <v>55332</v>
      </c>
      <c r="M628" s="53"/>
      <c r="N628" s="97"/>
      <c r="O628" s="1"/>
      <c r="P628" s="98">
        <f t="shared" si="51"/>
        <v>55332</v>
      </c>
      <c r="Q628" s="40"/>
      <c r="S628" s="38"/>
      <c r="T628" s="96">
        <f>SUM($P$155:P628)</f>
        <v>5538569</v>
      </c>
      <c r="U628" s="96">
        <f t="shared" si="52"/>
        <v>130000</v>
      </c>
      <c r="V628" s="96">
        <f t="shared" si="55"/>
        <v>0</v>
      </c>
      <c r="W628" s="96"/>
      <c r="X628" s="96">
        <f ca="1">IF(V628=0,0,IF(C628&lt;'Interment Right Prices'!$L$25,0,OFFSET(P628,-'Interment Right Prices'!$L$25,0)))</f>
        <v>0</v>
      </c>
      <c r="Y628" s="96">
        <f>IF(V628=0,0,U628-SUM($X$155:X628))</f>
        <v>0</v>
      </c>
      <c r="Z628" s="99">
        <f ca="1">IF(V628=0,OFFSET(Z628,-'Interment Right Prices'!$L$25,0),IF(V628&gt;X628,V628,X628))</f>
        <v>1700</v>
      </c>
      <c r="AA628" s="99">
        <f t="shared" ca="1" si="53"/>
        <v>1744887.6923076923</v>
      </c>
      <c r="AB628" s="93"/>
      <c r="AC628" s="78"/>
    </row>
    <row r="629" spans="2:29" x14ac:dyDescent="0.25">
      <c r="B629" s="38"/>
      <c r="C629" s="53">
        <f t="shared" si="56"/>
        <v>475</v>
      </c>
      <c r="D629" s="53"/>
      <c r="E629" s="53"/>
      <c r="F629" s="41">
        <v>0</v>
      </c>
      <c r="G629" s="1"/>
      <c r="H629" s="104">
        <f t="shared" si="57"/>
        <v>3000000</v>
      </c>
      <c r="I629" s="1"/>
      <c r="J629" s="41">
        <v>0</v>
      </c>
      <c r="K629" s="1"/>
      <c r="L629" s="96">
        <f t="shared" si="54"/>
        <v>55886</v>
      </c>
      <c r="M629" s="53"/>
      <c r="N629" s="97"/>
      <c r="O629" s="1"/>
      <c r="P629" s="98">
        <f t="shared" si="51"/>
        <v>55886</v>
      </c>
      <c r="Q629" s="40"/>
      <c r="S629" s="38"/>
      <c r="T629" s="96">
        <f>SUM($P$155:P629)</f>
        <v>5594455</v>
      </c>
      <c r="U629" s="96">
        <f t="shared" si="52"/>
        <v>130000</v>
      </c>
      <c r="V629" s="96">
        <f t="shared" si="55"/>
        <v>0</v>
      </c>
      <c r="W629" s="96"/>
      <c r="X629" s="96">
        <f ca="1">IF(V629=0,0,IF(C629&lt;'Interment Right Prices'!$L$25,0,OFFSET(P629,-'Interment Right Prices'!$L$25,0)))</f>
        <v>0</v>
      </c>
      <c r="Y629" s="96">
        <f>IF(V629=0,0,U629-SUM($X$155:X629))</f>
        <v>0</v>
      </c>
      <c r="Z629" s="99">
        <f ca="1">IF(V629=0,OFFSET(Z629,-'Interment Right Prices'!$L$25,0),IF(V629&gt;X629,V629,X629))</f>
        <v>1717</v>
      </c>
      <c r="AA629" s="99">
        <f t="shared" ca="1" si="53"/>
        <v>1744887.6923076923</v>
      </c>
      <c r="AB629" s="93"/>
      <c r="AC629" s="78"/>
    </row>
    <row r="630" spans="2:29" x14ac:dyDescent="0.25">
      <c r="B630" s="38"/>
      <c r="C630" s="53">
        <f t="shared" si="56"/>
        <v>476</v>
      </c>
      <c r="D630" s="53"/>
      <c r="E630" s="53"/>
      <c r="F630" s="41">
        <v>0</v>
      </c>
      <c r="G630" s="1"/>
      <c r="H630" s="104">
        <f t="shared" si="57"/>
        <v>3000000</v>
      </c>
      <c r="I630" s="1"/>
      <c r="J630" s="41">
        <v>0</v>
      </c>
      <c r="K630" s="1"/>
      <c r="L630" s="96">
        <f t="shared" si="54"/>
        <v>56445</v>
      </c>
      <c r="M630" s="53"/>
      <c r="N630" s="97"/>
      <c r="O630" s="1"/>
      <c r="P630" s="98">
        <f t="shared" si="51"/>
        <v>56445</v>
      </c>
      <c r="Q630" s="40"/>
      <c r="S630" s="38"/>
      <c r="T630" s="96">
        <f>SUM($P$155:P630)</f>
        <v>5650900</v>
      </c>
      <c r="U630" s="96">
        <f t="shared" si="52"/>
        <v>130000</v>
      </c>
      <c r="V630" s="96">
        <f t="shared" si="55"/>
        <v>0</v>
      </c>
      <c r="W630" s="96"/>
      <c r="X630" s="96">
        <f ca="1">IF(V630=0,0,IF(C630&lt;'Interment Right Prices'!$L$25,0,OFFSET(P630,-'Interment Right Prices'!$L$25,0)))</f>
        <v>0</v>
      </c>
      <c r="Y630" s="96">
        <f>IF(V630=0,0,U630-SUM($X$155:X630))</f>
        <v>0</v>
      </c>
      <c r="Z630" s="99">
        <f ca="1">IF(V630=0,OFFSET(Z630,-'Interment Right Prices'!$L$25,0),IF(V630&gt;X630,V630,X630))</f>
        <v>1734</v>
      </c>
      <c r="AA630" s="99">
        <f t="shared" ca="1" si="53"/>
        <v>1744887.6923076923</v>
      </c>
      <c r="AB630" s="93"/>
      <c r="AC630" s="78"/>
    </row>
    <row r="631" spans="2:29" x14ac:dyDescent="0.25">
      <c r="B631" s="38"/>
      <c r="C631" s="53">
        <f t="shared" si="56"/>
        <v>477</v>
      </c>
      <c r="D631" s="53"/>
      <c r="E631" s="53"/>
      <c r="F631" s="41">
        <v>0</v>
      </c>
      <c r="G631" s="1"/>
      <c r="H631" s="104">
        <f t="shared" si="57"/>
        <v>3000000</v>
      </c>
      <c r="I631" s="1"/>
      <c r="J631" s="41">
        <v>0</v>
      </c>
      <c r="K631" s="1"/>
      <c r="L631" s="96">
        <f t="shared" si="54"/>
        <v>57009</v>
      </c>
      <c r="M631" s="53"/>
      <c r="N631" s="97"/>
      <c r="O631" s="1"/>
      <c r="P631" s="98">
        <f t="shared" si="51"/>
        <v>57009</v>
      </c>
      <c r="Q631" s="40"/>
      <c r="S631" s="38"/>
      <c r="T631" s="96">
        <f>SUM($P$155:P631)</f>
        <v>5707909</v>
      </c>
      <c r="U631" s="96">
        <f t="shared" si="52"/>
        <v>130000</v>
      </c>
      <c r="V631" s="96">
        <f t="shared" si="55"/>
        <v>0</v>
      </c>
      <c r="W631" s="96"/>
      <c r="X631" s="96">
        <f ca="1">IF(V631=0,0,IF(C631&lt;'Interment Right Prices'!$L$25,0,OFFSET(P631,-'Interment Right Prices'!$L$25,0)))</f>
        <v>0</v>
      </c>
      <c r="Y631" s="96">
        <f>IF(V631=0,0,U631-SUM($X$155:X631))</f>
        <v>0</v>
      </c>
      <c r="Z631" s="99">
        <f ca="1">IF(V631=0,OFFSET(Z631,-'Interment Right Prices'!$L$25,0),IF(V631&gt;X631,V631,X631))</f>
        <v>1752</v>
      </c>
      <c r="AA631" s="99">
        <f t="shared" ca="1" si="53"/>
        <v>1744887.6923076923</v>
      </c>
      <c r="AB631" s="93"/>
      <c r="AC631" s="78"/>
    </row>
    <row r="632" spans="2:29" x14ac:dyDescent="0.25">
      <c r="B632" s="38"/>
      <c r="C632" s="53">
        <f t="shared" si="56"/>
        <v>478</v>
      </c>
      <c r="D632" s="53"/>
      <c r="E632" s="53"/>
      <c r="F632" s="41">
        <v>0</v>
      </c>
      <c r="G632" s="1"/>
      <c r="H632" s="104">
        <f t="shared" si="57"/>
        <v>3000000</v>
      </c>
      <c r="I632" s="1"/>
      <c r="J632" s="41">
        <v>0</v>
      </c>
      <c r="K632" s="1"/>
      <c r="L632" s="96">
        <f t="shared" si="54"/>
        <v>57579</v>
      </c>
      <c r="M632" s="53"/>
      <c r="N632" s="97"/>
      <c r="O632" s="1"/>
      <c r="P632" s="98">
        <f t="shared" si="51"/>
        <v>57579</v>
      </c>
      <c r="Q632" s="40"/>
      <c r="S632" s="38"/>
      <c r="T632" s="96">
        <f>SUM($P$155:P632)</f>
        <v>5765488</v>
      </c>
      <c r="U632" s="96">
        <f t="shared" si="52"/>
        <v>130000</v>
      </c>
      <c r="V632" s="96">
        <f t="shared" si="55"/>
        <v>0</v>
      </c>
      <c r="W632" s="96"/>
      <c r="X632" s="96">
        <f ca="1">IF(V632=0,0,IF(C632&lt;'Interment Right Prices'!$L$25,0,OFFSET(P632,-'Interment Right Prices'!$L$25,0)))</f>
        <v>0</v>
      </c>
      <c r="Y632" s="96">
        <f>IF(V632=0,0,U632-SUM($X$155:X632))</f>
        <v>0</v>
      </c>
      <c r="Z632" s="99">
        <f ca="1">IF(V632=0,OFFSET(Z632,-'Interment Right Prices'!$L$25,0),IF(V632&gt;X632,V632,X632))</f>
        <v>1769</v>
      </c>
      <c r="AA632" s="99">
        <f t="shared" ca="1" si="53"/>
        <v>1744887.6923076923</v>
      </c>
      <c r="AB632" s="93"/>
      <c r="AC632" s="78"/>
    </row>
    <row r="633" spans="2:29" x14ac:dyDescent="0.25">
      <c r="B633" s="38"/>
      <c r="C633" s="53">
        <f t="shared" si="56"/>
        <v>479</v>
      </c>
      <c r="D633" s="53"/>
      <c r="E633" s="53"/>
      <c r="F633" s="41">
        <v>0</v>
      </c>
      <c r="G633" s="1"/>
      <c r="H633" s="104">
        <f t="shared" si="57"/>
        <v>3000000</v>
      </c>
      <c r="I633" s="1"/>
      <c r="J633" s="41">
        <v>0</v>
      </c>
      <c r="K633" s="1"/>
      <c r="L633" s="96">
        <f t="shared" si="54"/>
        <v>58155</v>
      </c>
      <c r="M633" s="53"/>
      <c r="N633" s="97"/>
      <c r="O633" s="1"/>
      <c r="P633" s="98">
        <f t="shared" si="51"/>
        <v>58155</v>
      </c>
      <c r="Q633" s="40"/>
      <c r="S633" s="38"/>
      <c r="T633" s="96">
        <f>SUM($P$155:P633)</f>
        <v>5823643</v>
      </c>
      <c r="U633" s="96">
        <f t="shared" si="52"/>
        <v>130000</v>
      </c>
      <c r="V633" s="96">
        <f t="shared" si="55"/>
        <v>0</v>
      </c>
      <c r="W633" s="96"/>
      <c r="X633" s="96">
        <f ca="1">IF(V633=0,0,IF(C633&lt;'Interment Right Prices'!$L$25,0,OFFSET(P633,-'Interment Right Prices'!$L$25,0)))</f>
        <v>0</v>
      </c>
      <c r="Y633" s="96">
        <f>IF(V633=0,0,U633-SUM($X$155:X633))</f>
        <v>0</v>
      </c>
      <c r="Z633" s="99">
        <f ca="1">IF(V633=0,OFFSET(Z633,-'Interment Right Prices'!$L$25,0),IF(V633&gt;X633,V633,X633))</f>
        <v>1393</v>
      </c>
      <c r="AA633" s="99">
        <f t="shared" ca="1" si="53"/>
        <v>1744887.6923076923</v>
      </c>
      <c r="AB633" s="93"/>
      <c r="AC633" s="78"/>
    </row>
    <row r="634" spans="2:29" x14ac:dyDescent="0.25">
      <c r="B634" s="38"/>
      <c r="C634" s="53">
        <f t="shared" si="56"/>
        <v>480</v>
      </c>
      <c r="D634" s="53"/>
      <c r="E634" s="53"/>
      <c r="F634" s="41">
        <v>0</v>
      </c>
      <c r="G634" s="1"/>
      <c r="H634" s="104">
        <f t="shared" si="57"/>
        <v>3000000</v>
      </c>
      <c r="I634" s="1"/>
      <c r="J634" s="41">
        <v>0</v>
      </c>
      <c r="K634" s="1"/>
      <c r="L634" s="96">
        <f t="shared" si="54"/>
        <v>58736</v>
      </c>
      <c r="M634" s="53"/>
      <c r="N634" s="97"/>
      <c r="O634" s="1"/>
      <c r="P634" s="98">
        <f t="shared" si="51"/>
        <v>58736</v>
      </c>
      <c r="Q634" s="40"/>
      <c r="S634" s="38"/>
      <c r="T634" s="96">
        <f>SUM($P$155:P634)</f>
        <v>5882379</v>
      </c>
      <c r="U634" s="96">
        <f t="shared" si="52"/>
        <v>130000</v>
      </c>
      <c r="V634" s="96">
        <f t="shared" si="55"/>
        <v>0</v>
      </c>
      <c r="W634" s="96"/>
      <c r="X634" s="96">
        <f ca="1">IF(V634=0,0,IF(C634&lt;'Interment Right Prices'!$L$25,0,OFFSET(P634,-'Interment Right Prices'!$L$25,0)))</f>
        <v>0</v>
      </c>
      <c r="Y634" s="96">
        <f>IF(V634=0,0,U634-SUM($X$155:X634))</f>
        <v>0</v>
      </c>
      <c r="Z634" s="99">
        <f ca="1">IF(V634=0,OFFSET(Z634,-'Interment Right Prices'!$L$25,0),IF(V634&gt;X634,V634,X634))</f>
        <v>1407</v>
      </c>
      <c r="AA634" s="99">
        <f t="shared" ca="1" si="53"/>
        <v>1744887.6923076923</v>
      </c>
      <c r="AB634" s="93"/>
      <c r="AC634" s="78"/>
    </row>
    <row r="635" spans="2:29" x14ac:dyDescent="0.25">
      <c r="B635" s="38"/>
      <c r="C635" s="53">
        <f t="shared" si="56"/>
        <v>481</v>
      </c>
      <c r="D635" s="53"/>
      <c r="E635" s="53"/>
      <c r="F635" s="41">
        <v>0</v>
      </c>
      <c r="G635" s="1"/>
      <c r="H635" s="104">
        <f t="shared" si="57"/>
        <v>3000000</v>
      </c>
      <c r="I635" s="1"/>
      <c r="J635" s="41">
        <v>0</v>
      </c>
      <c r="K635" s="1"/>
      <c r="L635" s="96">
        <f t="shared" si="54"/>
        <v>59324</v>
      </c>
      <c r="M635" s="53"/>
      <c r="N635" s="97"/>
      <c r="O635" s="1"/>
      <c r="P635" s="98">
        <f t="shared" si="51"/>
        <v>59324</v>
      </c>
      <c r="Q635" s="40"/>
      <c r="S635" s="38"/>
      <c r="T635" s="96">
        <f>SUM($P$155:P635)</f>
        <v>5941703</v>
      </c>
      <c r="U635" s="96">
        <f t="shared" si="52"/>
        <v>130000</v>
      </c>
      <c r="V635" s="96">
        <f t="shared" si="55"/>
        <v>0</v>
      </c>
      <c r="W635" s="96"/>
      <c r="X635" s="96">
        <f ca="1">IF(V635=0,0,IF(C635&lt;'Interment Right Prices'!$L$25,0,OFFSET(P635,-'Interment Right Prices'!$L$25,0)))</f>
        <v>0</v>
      </c>
      <c r="Y635" s="96">
        <f>IF(V635=0,0,U635-SUM($X$155:X635))</f>
        <v>0</v>
      </c>
      <c r="Z635" s="99">
        <f ca="1">IF(V635=0,OFFSET(Z635,-'Interment Right Prices'!$L$25,0),IF(V635&gt;X635,V635,X635))</f>
        <v>1421</v>
      </c>
      <c r="AA635" s="99">
        <f t="shared" ca="1" si="53"/>
        <v>1744887.6923076923</v>
      </c>
      <c r="AB635" s="93"/>
      <c r="AC635" s="78"/>
    </row>
    <row r="636" spans="2:29" x14ac:dyDescent="0.25">
      <c r="B636" s="38"/>
      <c r="C636" s="53">
        <f t="shared" si="56"/>
        <v>482</v>
      </c>
      <c r="D636" s="53"/>
      <c r="E636" s="53"/>
      <c r="F636" s="41">
        <v>0</v>
      </c>
      <c r="G636" s="1"/>
      <c r="H636" s="104">
        <f t="shared" si="57"/>
        <v>3000000</v>
      </c>
      <c r="I636" s="1"/>
      <c r="J636" s="41">
        <v>0</v>
      </c>
      <c r="K636" s="1"/>
      <c r="L636" s="96">
        <f t="shared" si="54"/>
        <v>59917</v>
      </c>
      <c r="M636" s="53"/>
      <c r="N636" s="97"/>
      <c r="O636" s="1"/>
      <c r="P636" s="98">
        <f t="shared" si="51"/>
        <v>59917</v>
      </c>
      <c r="Q636" s="40"/>
      <c r="S636" s="38"/>
      <c r="T636" s="96">
        <f>SUM($P$155:P636)</f>
        <v>6001620</v>
      </c>
      <c r="U636" s="96">
        <f t="shared" si="52"/>
        <v>130000</v>
      </c>
      <c r="V636" s="96">
        <f t="shared" si="55"/>
        <v>0</v>
      </c>
      <c r="W636" s="96"/>
      <c r="X636" s="96">
        <f ca="1">IF(V636=0,0,IF(C636&lt;'Interment Right Prices'!$L$25,0,OFFSET(P636,-'Interment Right Prices'!$L$25,0)))</f>
        <v>0</v>
      </c>
      <c r="Y636" s="96">
        <f>IF(V636=0,0,U636-SUM($X$155:X636))</f>
        <v>0</v>
      </c>
      <c r="Z636" s="99">
        <f ca="1">IF(V636=0,OFFSET(Z636,-'Interment Right Prices'!$L$25,0),IF(V636&gt;X636,V636,X636))</f>
        <v>1436</v>
      </c>
      <c r="AA636" s="99">
        <f t="shared" ca="1" si="53"/>
        <v>1744887.6923076923</v>
      </c>
      <c r="AB636" s="93"/>
      <c r="AC636" s="78"/>
    </row>
    <row r="637" spans="2:29" x14ac:dyDescent="0.25">
      <c r="B637" s="38"/>
      <c r="C637" s="53">
        <f t="shared" si="56"/>
        <v>483</v>
      </c>
      <c r="D637" s="53"/>
      <c r="E637" s="53"/>
      <c r="F637" s="41">
        <v>0</v>
      </c>
      <c r="G637" s="1"/>
      <c r="H637" s="104">
        <f t="shared" si="57"/>
        <v>3000000</v>
      </c>
      <c r="I637" s="1"/>
      <c r="J637" s="41">
        <v>0</v>
      </c>
      <c r="K637" s="1"/>
      <c r="L637" s="96">
        <f t="shared" si="54"/>
        <v>60516</v>
      </c>
      <c r="M637" s="53"/>
      <c r="N637" s="97"/>
      <c r="O637" s="1"/>
      <c r="P637" s="98">
        <f t="shared" si="51"/>
        <v>60516</v>
      </c>
      <c r="Q637" s="40"/>
      <c r="S637" s="38"/>
      <c r="T637" s="96">
        <f>SUM($P$155:P637)</f>
        <v>6062136</v>
      </c>
      <c r="U637" s="96">
        <f t="shared" si="52"/>
        <v>130000</v>
      </c>
      <c r="V637" s="96">
        <f t="shared" si="55"/>
        <v>0</v>
      </c>
      <c r="W637" s="96"/>
      <c r="X637" s="96">
        <f ca="1">IF(V637=0,0,IF(C637&lt;'Interment Right Prices'!$L$25,0,OFFSET(P637,-'Interment Right Prices'!$L$25,0)))</f>
        <v>0</v>
      </c>
      <c r="Y637" s="96">
        <f>IF(V637=0,0,U637-SUM($X$155:X637))</f>
        <v>0</v>
      </c>
      <c r="Z637" s="99">
        <f ca="1">IF(V637=0,OFFSET(Z637,-'Interment Right Prices'!$L$25,0),IF(V637&gt;X637,V637,X637))</f>
        <v>1450</v>
      </c>
      <c r="AA637" s="99">
        <f t="shared" ca="1" si="53"/>
        <v>1744887.6923076923</v>
      </c>
      <c r="AB637" s="93"/>
      <c r="AC637" s="78"/>
    </row>
    <row r="638" spans="2:29" x14ac:dyDescent="0.25">
      <c r="B638" s="38"/>
      <c r="C638" s="53">
        <f t="shared" si="56"/>
        <v>484</v>
      </c>
      <c r="D638" s="53"/>
      <c r="E638" s="53"/>
      <c r="F638" s="41">
        <v>0</v>
      </c>
      <c r="G638" s="1"/>
      <c r="H638" s="104">
        <f t="shared" si="57"/>
        <v>3000000</v>
      </c>
      <c r="I638" s="1"/>
      <c r="J638" s="41">
        <v>0</v>
      </c>
      <c r="K638" s="1"/>
      <c r="L638" s="96">
        <f t="shared" si="54"/>
        <v>61121</v>
      </c>
      <c r="M638" s="53"/>
      <c r="N638" s="97"/>
      <c r="O638" s="1"/>
      <c r="P638" s="98">
        <f t="shared" si="51"/>
        <v>61121</v>
      </c>
      <c r="Q638" s="40"/>
      <c r="S638" s="38"/>
      <c r="T638" s="96">
        <f>SUM($P$155:P638)</f>
        <v>6123257</v>
      </c>
      <c r="U638" s="96">
        <f t="shared" si="52"/>
        <v>130000</v>
      </c>
      <c r="V638" s="96">
        <f t="shared" si="55"/>
        <v>0</v>
      </c>
      <c r="W638" s="96"/>
      <c r="X638" s="96">
        <f ca="1">IF(V638=0,0,IF(C638&lt;'Interment Right Prices'!$L$25,0,OFFSET(P638,-'Interment Right Prices'!$L$25,0)))</f>
        <v>0</v>
      </c>
      <c r="Y638" s="96">
        <f>IF(V638=0,0,U638-SUM($X$155:X638))</f>
        <v>0</v>
      </c>
      <c r="Z638" s="99">
        <f ca="1">IF(V638=0,OFFSET(Z638,-'Interment Right Prices'!$L$25,0),IF(V638&gt;X638,V638,X638))</f>
        <v>1464</v>
      </c>
      <c r="AA638" s="99">
        <f t="shared" ca="1" si="53"/>
        <v>1744887.6923076923</v>
      </c>
      <c r="AB638" s="93"/>
      <c r="AC638" s="78"/>
    </row>
    <row r="639" spans="2:29" x14ac:dyDescent="0.25">
      <c r="B639" s="38"/>
      <c r="C639" s="53">
        <f t="shared" si="56"/>
        <v>485</v>
      </c>
      <c r="D639" s="53"/>
      <c r="E639" s="53"/>
      <c r="F639" s="41">
        <v>0</v>
      </c>
      <c r="G639" s="1"/>
      <c r="H639" s="104">
        <f t="shared" si="57"/>
        <v>3000000</v>
      </c>
      <c r="I639" s="1"/>
      <c r="J639" s="41">
        <v>0</v>
      </c>
      <c r="K639" s="1"/>
      <c r="L639" s="96">
        <f t="shared" si="54"/>
        <v>61733</v>
      </c>
      <c r="M639" s="53"/>
      <c r="N639" s="97"/>
      <c r="O639" s="1"/>
      <c r="P639" s="98">
        <f t="shared" si="51"/>
        <v>61733</v>
      </c>
      <c r="Q639" s="40"/>
      <c r="S639" s="38"/>
      <c r="T639" s="96">
        <f>SUM($P$155:P639)</f>
        <v>6184990</v>
      </c>
      <c r="U639" s="96">
        <f t="shared" si="52"/>
        <v>130000</v>
      </c>
      <c r="V639" s="96">
        <f t="shared" si="55"/>
        <v>0</v>
      </c>
      <c r="W639" s="96"/>
      <c r="X639" s="96">
        <f ca="1">IF(V639=0,0,IF(C639&lt;'Interment Right Prices'!$L$25,0,OFFSET(P639,-'Interment Right Prices'!$L$25,0)))</f>
        <v>0</v>
      </c>
      <c r="Y639" s="96">
        <f>IF(V639=0,0,U639-SUM($X$155:X639))</f>
        <v>0</v>
      </c>
      <c r="Z639" s="99">
        <f ca="1">IF(V639=0,OFFSET(Z639,-'Interment Right Prices'!$L$25,0),IF(V639&gt;X639,V639,X639))</f>
        <v>1479</v>
      </c>
      <c r="AA639" s="99">
        <f t="shared" ca="1" si="53"/>
        <v>1744887.6923076923</v>
      </c>
      <c r="AB639" s="93"/>
      <c r="AC639" s="78"/>
    </row>
    <row r="640" spans="2:29" x14ac:dyDescent="0.25">
      <c r="B640" s="38"/>
      <c r="C640" s="53">
        <f t="shared" si="56"/>
        <v>486</v>
      </c>
      <c r="D640" s="53"/>
      <c r="E640" s="53"/>
      <c r="F640" s="41">
        <v>0</v>
      </c>
      <c r="G640" s="1"/>
      <c r="H640" s="104">
        <f t="shared" si="57"/>
        <v>3000000</v>
      </c>
      <c r="I640" s="1"/>
      <c r="J640" s="41">
        <v>0</v>
      </c>
      <c r="K640" s="1"/>
      <c r="L640" s="96">
        <f t="shared" si="54"/>
        <v>62350</v>
      </c>
      <c r="M640" s="53"/>
      <c r="N640" s="97"/>
      <c r="O640" s="1"/>
      <c r="P640" s="98">
        <f t="shared" si="51"/>
        <v>62350</v>
      </c>
      <c r="Q640" s="40"/>
      <c r="S640" s="38"/>
      <c r="T640" s="96">
        <f>SUM($P$155:P640)</f>
        <v>6247340</v>
      </c>
      <c r="U640" s="96">
        <f t="shared" si="52"/>
        <v>130000</v>
      </c>
      <c r="V640" s="96">
        <f t="shared" si="55"/>
        <v>0</v>
      </c>
      <c r="W640" s="96"/>
      <c r="X640" s="96">
        <f ca="1">IF(V640=0,0,IF(C640&lt;'Interment Right Prices'!$L$25,0,OFFSET(P640,-'Interment Right Prices'!$L$25,0)))</f>
        <v>0</v>
      </c>
      <c r="Y640" s="96">
        <f>IF(V640=0,0,U640-SUM($X$155:X640))</f>
        <v>0</v>
      </c>
      <c r="Z640" s="99">
        <f ca="1">IF(V640=0,OFFSET(Z640,-'Interment Right Prices'!$L$25,0),IF(V640&gt;X640,V640,X640))</f>
        <v>1494</v>
      </c>
      <c r="AA640" s="99">
        <f t="shared" ca="1" si="53"/>
        <v>1744887.6923076923</v>
      </c>
      <c r="AB640" s="93"/>
      <c r="AC640" s="78"/>
    </row>
    <row r="641" spans="2:29" x14ac:dyDescent="0.25">
      <c r="B641" s="38"/>
      <c r="C641" s="53">
        <f t="shared" si="56"/>
        <v>487</v>
      </c>
      <c r="D641" s="53"/>
      <c r="E641" s="53"/>
      <c r="F641" s="41">
        <v>0</v>
      </c>
      <c r="G641" s="1"/>
      <c r="H641" s="104">
        <f t="shared" si="57"/>
        <v>3000000</v>
      </c>
      <c r="I641" s="1"/>
      <c r="J641" s="41">
        <v>0</v>
      </c>
      <c r="K641" s="1"/>
      <c r="L641" s="96">
        <f t="shared" si="54"/>
        <v>62973</v>
      </c>
      <c r="M641" s="53"/>
      <c r="N641" s="97"/>
      <c r="O641" s="1"/>
      <c r="P641" s="98">
        <f t="shared" si="51"/>
        <v>62973</v>
      </c>
      <c r="Q641" s="40"/>
      <c r="S641" s="38"/>
      <c r="T641" s="96">
        <f>SUM($P$155:P641)</f>
        <v>6310313</v>
      </c>
      <c r="U641" s="96">
        <f t="shared" si="52"/>
        <v>130000</v>
      </c>
      <c r="V641" s="96">
        <f t="shared" si="55"/>
        <v>0</v>
      </c>
      <c r="W641" s="96"/>
      <c r="X641" s="96">
        <f ca="1">IF(V641=0,0,IF(C641&lt;'Interment Right Prices'!$L$25,0,OFFSET(P641,-'Interment Right Prices'!$L$25,0)))</f>
        <v>0</v>
      </c>
      <c r="Y641" s="96">
        <f>IF(V641=0,0,U641-SUM($X$155:X641))</f>
        <v>0</v>
      </c>
      <c r="Z641" s="99">
        <f ca="1">IF(V641=0,OFFSET(Z641,-'Interment Right Prices'!$L$25,0),IF(V641&gt;X641,V641,X641))</f>
        <v>1509</v>
      </c>
      <c r="AA641" s="99">
        <f t="shared" ca="1" si="53"/>
        <v>1744887.6923076923</v>
      </c>
      <c r="AB641" s="93"/>
      <c r="AC641" s="78"/>
    </row>
    <row r="642" spans="2:29" x14ac:dyDescent="0.25">
      <c r="B642" s="38"/>
      <c r="C642" s="53">
        <f t="shared" si="56"/>
        <v>488</v>
      </c>
      <c r="D642" s="53"/>
      <c r="E642" s="53"/>
      <c r="F642" s="41">
        <v>0</v>
      </c>
      <c r="G642" s="1"/>
      <c r="H642" s="104">
        <f t="shared" si="57"/>
        <v>3000000</v>
      </c>
      <c r="I642" s="1"/>
      <c r="J642" s="41">
        <v>0</v>
      </c>
      <c r="K642" s="1"/>
      <c r="L642" s="96">
        <f t="shared" si="54"/>
        <v>63603</v>
      </c>
      <c r="M642" s="53"/>
      <c r="N642" s="97"/>
      <c r="O642" s="1"/>
      <c r="P642" s="98">
        <f t="shared" si="51"/>
        <v>63603</v>
      </c>
      <c r="Q642" s="40"/>
      <c r="S642" s="38"/>
      <c r="T642" s="96">
        <f>SUM($P$155:P642)</f>
        <v>6373916</v>
      </c>
      <c r="U642" s="96">
        <f t="shared" si="52"/>
        <v>130000</v>
      </c>
      <c r="V642" s="96">
        <f t="shared" si="55"/>
        <v>0</v>
      </c>
      <c r="W642" s="96"/>
      <c r="X642" s="96">
        <f ca="1">IF(V642=0,0,IF(C642&lt;'Interment Right Prices'!$L$25,0,OFFSET(P642,-'Interment Right Prices'!$L$25,0)))</f>
        <v>0</v>
      </c>
      <c r="Y642" s="96">
        <f>IF(V642=0,0,U642-SUM($X$155:X642))</f>
        <v>0</v>
      </c>
      <c r="Z642" s="99">
        <f ca="1">IF(V642=0,OFFSET(Z642,-'Interment Right Prices'!$L$25,0),IF(V642&gt;X642,V642,X642))</f>
        <v>1524</v>
      </c>
      <c r="AA642" s="99">
        <f t="shared" ca="1" si="53"/>
        <v>1744887.6923076923</v>
      </c>
      <c r="AB642" s="93"/>
      <c r="AC642" s="78"/>
    </row>
    <row r="643" spans="2:29" x14ac:dyDescent="0.25">
      <c r="B643" s="38"/>
      <c r="C643" s="53">
        <f t="shared" si="56"/>
        <v>489</v>
      </c>
      <c r="D643" s="53"/>
      <c r="E643" s="53"/>
      <c r="F643" s="41">
        <v>0</v>
      </c>
      <c r="G643" s="1"/>
      <c r="H643" s="104">
        <f t="shared" si="57"/>
        <v>3000000</v>
      </c>
      <c r="I643" s="1"/>
      <c r="J643" s="41">
        <v>0</v>
      </c>
      <c r="K643" s="1"/>
      <c r="L643" s="96">
        <f t="shared" si="54"/>
        <v>64239</v>
      </c>
      <c r="M643" s="53"/>
      <c r="N643" s="97"/>
      <c r="O643" s="1"/>
      <c r="P643" s="98">
        <f t="shared" si="51"/>
        <v>64239</v>
      </c>
      <c r="Q643" s="40"/>
      <c r="S643" s="38"/>
      <c r="T643" s="96">
        <f>SUM($P$155:P643)</f>
        <v>6438155</v>
      </c>
      <c r="U643" s="96">
        <f t="shared" si="52"/>
        <v>130000</v>
      </c>
      <c r="V643" s="96">
        <f t="shared" si="55"/>
        <v>0</v>
      </c>
      <c r="W643" s="96"/>
      <c r="X643" s="96">
        <f ca="1">IF(V643=0,0,IF(C643&lt;'Interment Right Prices'!$L$25,0,OFFSET(P643,-'Interment Right Prices'!$L$25,0)))</f>
        <v>0</v>
      </c>
      <c r="Y643" s="96">
        <f>IF(V643=0,0,U643-SUM($X$155:X643))</f>
        <v>0</v>
      </c>
      <c r="Z643" s="99">
        <f ca="1">IF(V643=0,OFFSET(Z643,-'Interment Right Prices'!$L$25,0),IF(V643&gt;X643,V643,X643))</f>
        <v>1539</v>
      </c>
      <c r="AA643" s="99">
        <f t="shared" ca="1" si="53"/>
        <v>1744887.6923076923</v>
      </c>
      <c r="AB643" s="93"/>
      <c r="AC643" s="78"/>
    </row>
    <row r="644" spans="2:29" x14ac:dyDescent="0.25">
      <c r="B644" s="38"/>
      <c r="C644" s="53">
        <f t="shared" si="56"/>
        <v>490</v>
      </c>
      <c r="D644" s="53"/>
      <c r="E644" s="53"/>
      <c r="F644" s="41">
        <v>0</v>
      </c>
      <c r="G644" s="1"/>
      <c r="H644" s="104">
        <f t="shared" si="57"/>
        <v>3000000</v>
      </c>
      <c r="I644" s="1"/>
      <c r="J644" s="41">
        <v>0</v>
      </c>
      <c r="K644" s="1"/>
      <c r="L644" s="96">
        <f t="shared" si="54"/>
        <v>64882</v>
      </c>
      <c r="M644" s="53"/>
      <c r="N644" s="97"/>
      <c r="O644" s="1"/>
      <c r="P644" s="98">
        <f t="shared" si="51"/>
        <v>64882</v>
      </c>
      <c r="Q644" s="40"/>
      <c r="S644" s="38"/>
      <c r="T644" s="96">
        <f>SUM($P$155:P644)</f>
        <v>6503037</v>
      </c>
      <c r="U644" s="96">
        <f t="shared" si="52"/>
        <v>130000</v>
      </c>
      <c r="V644" s="96">
        <f t="shared" si="55"/>
        <v>0</v>
      </c>
      <c r="W644" s="96"/>
      <c r="X644" s="96">
        <f ca="1">IF(V644=0,0,IF(C644&lt;'Interment Right Prices'!$L$25,0,OFFSET(P644,-'Interment Right Prices'!$L$25,0)))</f>
        <v>0</v>
      </c>
      <c r="Y644" s="96">
        <f>IF(V644=0,0,U644-SUM($X$155:X644))</f>
        <v>0</v>
      </c>
      <c r="Z644" s="99">
        <f ca="1">IF(V644=0,OFFSET(Z644,-'Interment Right Prices'!$L$25,0),IF(V644&gt;X644,V644,X644))</f>
        <v>1555</v>
      </c>
      <c r="AA644" s="99">
        <f t="shared" ca="1" si="53"/>
        <v>1744887.6923076923</v>
      </c>
      <c r="AB644" s="93"/>
      <c r="AC644" s="78"/>
    </row>
    <row r="645" spans="2:29" x14ac:dyDescent="0.25">
      <c r="B645" s="38"/>
      <c r="C645" s="53">
        <f t="shared" si="56"/>
        <v>491</v>
      </c>
      <c r="D645" s="53"/>
      <c r="E645" s="53"/>
      <c r="F645" s="41">
        <v>0</v>
      </c>
      <c r="G645" s="1"/>
      <c r="H645" s="104">
        <f t="shared" si="57"/>
        <v>3000000</v>
      </c>
      <c r="I645" s="1"/>
      <c r="J645" s="41">
        <v>0</v>
      </c>
      <c r="K645" s="1"/>
      <c r="L645" s="96">
        <f t="shared" si="54"/>
        <v>65530</v>
      </c>
      <c r="M645" s="53"/>
      <c r="N645" s="97"/>
      <c r="O645" s="1"/>
      <c r="P645" s="98">
        <f t="shared" si="51"/>
        <v>65530</v>
      </c>
      <c r="Q645" s="40"/>
      <c r="S645" s="38"/>
      <c r="T645" s="96">
        <f>SUM($P$155:P645)</f>
        <v>6568567</v>
      </c>
      <c r="U645" s="96">
        <f t="shared" si="52"/>
        <v>130000</v>
      </c>
      <c r="V645" s="96">
        <f t="shared" si="55"/>
        <v>0</v>
      </c>
      <c r="W645" s="96"/>
      <c r="X645" s="96">
        <f ca="1">IF(V645=0,0,IF(C645&lt;'Interment Right Prices'!$L$25,0,OFFSET(P645,-'Interment Right Prices'!$L$25,0)))</f>
        <v>0</v>
      </c>
      <c r="Y645" s="96">
        <f>IF(V645=0,0,U645-SUM($X$155:X645))</f>
        <v>0</v>
      </c>
      <c r="Z645" s="99">
        <f ca="1">IF(V645=0,OFFSET(Z645,-'Interment Right Prices'!$L$25,0),IF(V645&gt;X645,V645,X645))</f>
        <v>1570</v>
      </c>
      <c r="AA645" s="99">
        <f t="shared" ca="1" si="53"/>
        <v>1744887.6923076923</v>
      </c>
      <c r="AB645" s="93"/>
      <c r="AC645" s="78"/>
    </row>
    <row r="646" spans="2:29" x14ac:dyDescent="0.25">
      <c r="B646" s="38"/>
      <c r="C646" s="53">
        <f t="shared" si="56"/>
        <v>492</v>
      </c>
      <c r="D646" s="53"/>
      <c r="E646" s="53"/>
      <c r="F646" s="41">
        <v>0</v>
      </c>
      <c r="G646" s="1"/>
      <c r="H646" s="104">
        <f t="shared" si="57"/>
        <v>3000000</v>
      </c>
      <c r="I646" s="1"/>
      <c r="J646" s="41">
        <v>0</v>
      </c>
      <c r="K646" s="1"/>
      <c r="L646" s="96">
        <f t="shared" si="54"/>
        <v>66186</v>
      </c>
      <c r="M646" s="53"/>
      <c r="N646" s="97"/>
      <c r="O646" s="1"/>
      <c r="P646" s="98">
        <f t="shared" si="51"/>
        <v>66186</v>
      </c>
      <c r="Q646" s="40"/>
      <c r="S646" s="38"/>
      <c r="T646" s="96">
        <f>SUM($P$155:P646)</f>
        <v>6634753</v>
      </c>
      <c r="U646" s="96">
        <f t="shared" si="52"/>
        <v>130000</v>
      </c>
      <c r="V646" s="96">
        <f t="shared" si="55"/>
        <v>0</v>
      </c>
      <c r="W646" s="96"/>
      <c r="X646" s="96">
        <f ca="1">IF(V646=0,0,IF(C646&lt;'Interment Right Prices'!$L$25,0,OFFSET(P646,-'Interment Right Prices'!$L$25,0)))</f>
        <v>0</v>
      </c>
      <c r="Y646" s="96">
        <f>IF(V646=0,0,U646-SUM($X$155:X646))</f>
        <v>0</v>
      </c>
      <c r="Z646" s="99">
        <f ca="1">IF(V646=0,OFFSET(Z646,-'Interment Right Prices'!$L$25,0),IF(V646&gt;X646,V646,X646))</f>
        <v>1586</v>
      </c>
      <c r="AA646" s="99">
        <f t="shared" ca="1" si="53"/>
        <v>1744887.6923076923</v>
      </c>
      <c r="AB646" s="93"/>
      <c r="AC646" s="78"/>
    </row>
    <row r="647" spans="2:29" x14ac:dyDescent="0.25">
      <c r="B647" s="38"/>
      <c r="C647" s="53">
        <f t="shared" si="56"/>
        <v>493</v>
      </c>
      <c r="D647" s="53"/>
      <c r="E647" s="53"/>
      <c r="F647" s="41">
        <v>0</v>
      </c>
      <c r="G647" s="1"/>
      <c r="H647" s="104">
        <f t="shared" si="57"/>
        <v>3000000</v>
      </c>
      <c r="I647" s="1"/>
      <c r="J647" s="41">
        <v>0</v>
      </c>
      <c r="K647" s="1"/>
      <c r="L647" s="96">
        <f t="shared" si="54"/>
        <v>66848</v>
      </c>
      <c r="M647" s="53"/>
      <c r="N647" s="97"/>
      <c r="O647" s="1"/>
      <c r="P647" s="98">
        <f t="shared" si="51"/>
        <v>66848</v>
      </c>
      <c r="Q647" s="40"/>
      <c r="S647" s="38"/>
      <c r="T647" s="96">
        <f>SUM($P$155:P647)</f>
        <v>6701601</v>
      </c>
      <c r="U647" s="96">
        <f t="shared" si="52"/>
        <v>130000</v>
      </c>
      <c r="V647" s="96">
        <f t="shared" si="55"/>
        <v>0</v>
      </c>
      <c r="W647" s="96"/>
      <c r="X647" s="96">
        <f ca="1">IF(V647=0,0,IF(C647&lt;'Interment Right Prices'!$L$25,0,OFFSET(P647,-'Interment Right Prices'!$L$25,0)))</f>
        <v>0</v>
      </c>
      <c r="Y647" s="96">
        <f>IF(V647=0,0,U647-SUM($X$155:X647))</f>
        <v>0</v>
      </c>
      <c r="Z647" s="99">
        <f ca="1">IF(V647=0,OFFSET(Z647,-'Interment Right Prices'!$L$25,0),IF(V647&gt;X647,V647,X647))</f>
        <v>1602</v>
      </c>
      <c r="AA647" s="99">
        <f t="shared" ca="1" si="53"/>
        <v>1744887.6923076923</v>
      </c>
      <c r="AB647" s="93"/>
      <c r="AC647" s="78"/>
    </row>
    <row r="648" spans="2:29" x14ac:dyDescent="0.25">
      <c r="B648" s="38"/>
      <c r="C648" s="53">
        <f t="shared" si="56"/>
        <v>494</v>
      </c>
      <c r="D648" s="53"/>
      <c r="E648" s="53"/>
      <c r="F648" s="41">
        <v>0</v>
      </c>
      <c r="G648" s="1"/>
      <c r="H648" s="104">
        <f t="shared" si="57"/>
        <v>3000000</v>
      </c>
      <c r="I648" s="1"/>
      <c r="J648" s="41">
        <v>0</v>
      </c>
      <c r="K648" s="1"/>
      <c r="L648" s="96">
        <f t="shared" si="54"/>
        <v>67516</v>
      </c>
      <c r="M648" s="53"/>
      <c r="N648" s="97"/>
      <c r="O648" s="1"/>
      <c r="P648" s="98">
        <f t="shared" si="51"/>
        <v>67516</v>
      </c>
      <c r="Q648" s="40"/>
      <c r="S648" s="38"/>
      <c r="T648" s="96">
        <f>SUM($P$155:P648)</f>
        <v>6769117</v>
      </c>
      <c r="U648" s="96">
        <f t="shared" si="52"/>
        <v>130000</v>
      </c>
      <c r="V648" s="96">
        <f t="shared" si="55"/>
        <v>0</v>
      </c>
      <c r="W648" s="96"/>
      <c r="X648" s="96">
        <f ca="1">IF(V648=0,0,IF(C648&lt;'Interment Right Prices'!$L$25,0,OFFSET(P648,-'Interment Right Prices'!$L$25,0)))</f>
        <v>0</v>
      </c>
      <c r="Y648" s="96">
        <f>IF(V648=0,0,U648-SUM($X$155:X648))</f>
        <v>0</v>
      </c>
      <c r="Z648" s="99">
        <f ca="1">IF(V648=0,OFFSET(Z648,-'Interment Right Prices'!$L$25,0),IF(V648&gt;X648,V648,X648))</f>
        <v>1618</v>
      </c>
      <c r="AA648" s="99">
        <f t="shared" ca="1" si="53"/>
        <v>1744887.6923076923</v>
      </c>
      <c r="AB648" s="93"/>
      <c r="AC648" s="78"/>
    </row>
    <row r="649" spans="2:29" x14ac:dyDescent="0.25">
      <c r="B649" s="38"/>
      <c r="C649" s="53">
        <f t="shared" si="56"/>
        <v>495</v>
      </c>
      <c r="D649" s="53"/>
      <c r="E649" s="53"/>
      <c r="F649" s="41">
        <v>0</v>
      </c>
      <c r="G649" s="1"/>
      <c r="H649" s="104">
        <f t="shared" si="57"/>
        <v>3000000</v>
      </c>
      <c r="I649" s="1"/>
      <c r="J649" s="41">
        <v>0</v>
      </c>
      <c r="K649" s="1"/>
      <c r="L649" s="96">
        <f t="shared" si="54"/>
        <v>68191</v>
      </c>
      <c r="M649" s="53"/>
      <c r="N649" s="97"/>
      <c r="O649" s="1"/>
      <c r="P649" s="98">
        <f t="shared" si="51"/>
        <v>68191</v>
      </c>
      <c r="Q649" s="40"/>
      <c r="S649" s="38"/>
      <c r="T649" s="96">
        <f>SUM($P$155:P649)</f>
        <v>6837308</v>
      </c>
      <c r="U649" s="96">
        <f t="shared" si="52"/>
        <v>130000</v>
      </c>
      <c r="V649" s="96">
        <f t="shared" si="55"/>
        <v>0</v>
      </c>
      <c r="W649" s="96"/>
      <c r="X649" s="96">
        <f ca="1">IF(V649=0,0,IF(C649&lt;'Interment Right Prices'!$L$25,0,OFFSET(P649,-'Interment Right Prices'!$L$25,0)))</f>
        <v>0</v>
      </c>
      <c r="Y649" s="96">
        <f>IF(V649=0,0,U649-SUM($X$155:X649))</f>
        <v>0</v>
      </c>
      <c r="Z649" s="99">
        <f ca="1">IF(V649=0,OFFSET(Z649,-'Interment Right Prices'!$L$25,0),IF(V649&gt;X649,V649,X649))</f>
        <v>1634</v>
      </c>
      <c r="AA649" s="99">
        <f t="shared" ca="1" si="53"/>
        <v>1744887.6923076923</v>
      </c>
      <c r="AB649" s="93"/>
      <c r="AC649" s="78"/>
    </row>
    <row r="650" spans="2:29" x14ac:dyDescent="0.25">
      <c r="B650" s="38"/>
      <c r="C650" s="53">
        <f t="shared" si="56"/>
        <v>496</v>
      </c>
      <c r="D650" s="53"/>
      <c r="E650" s="53"/>
      <c r="F650" s="41">
        <v>0</v>
      </c>
      <c r="G650" s="1"/>
      <c r="H650" s="104">
        <f t="shared" si="57"/>
        <v>3000000</v>
      </c>
      <c r="I650" s="1"/>
      <c r="J650" s="41">
        <v>0</v>
      </c>
      <c r="K650" s="1"/>
      <c r="L650" s="96">
        <f t="shared" si="54"/>
        <v>68873</v>
      </c>
      <c r="M650" s="53"/>
      <c r="N650" s="97"/>
      <c r="O650" s="1"/>
      <c r="P650" s="98">
        <f t="shared" si="51"/>
        <v>68873</v>
      </c>
      <c r="Q650" s="40"/>
      <c r="S650" s="38"/>
      <c r="T650" s="96">
        <f>SUM($P$155:P650)</f>
        <v>6906181</v>
      </c>
      <c r="U650" s="96">
        <f t="shared" si="52"/>
        <v>130000</v>
      </c>
      <c r="V650" s="96">
        <f t="shared" si="55"/>
        <v>0</v>
      </c>
      <c r="W650" s="96"/>
      <c r="X650" s="96">
        <f ca="1">IF(V650=0,0,IF(C650&lt;'Interment Right Prices'!$L$25,0,OFFSET(P650,-'Interment Right Prices'!$L$25,0)))</f>
        <v>0</v>
      </c>
      <c r="Y650" s="96">
        <f>IF(V650=0,0,U650-SUM($X$155:X650))</f>
        <v>0</v>
      </c>
      <c r="Z650" s="99">
        <f ca="1">IF(V650=0,OFFSET(Z650,-'Interment Right Prices'!$L$25,0),IF(V650&gt;X650,V650,X650))</f>
        <v>1650</v>
      </c>
      <c r="AA650" s="99">
        <f t="shared" ca="1" si="53"/>
        <v>1744887.6923076923</v>
      </c>
      <c r="AB650" s="93"/>
      <c r="AC650" s="78"/>
    </row>
    <row r="651" spans="2:29" x14ac:dyDescent="0.25">
      <c r="B651" s="38"/>
      <c r="C651" s="53">
        <f t="shared" si="56"/>
        <v>497</v>
      </c>
      <c r="D651" s="53"/>
      <c r="E651" s="53"/>
      <c r="F651" s="41">
        <v>0</v>
      </c>
      <c r="G651" s="1"/>
      <c r="H651" s="104">
        <f t="shared" si="57"/>
        <v>3000000</v>
      </c>
      <c r="I651" s="1"/>
      <c r="J651" s="41">
        <v>0</v>
      </c>
      <c r="K651" s="1"/>
      <c r="L651" s="96">
        <f t="shared" si="54"/>
        <v>69562</v>
      </c>
      <c r="M651" s="53"/>
      <c r="N651" s="97"/>
      <c r="O651" s="1"/>
      <c r="P651" s="98">
        <f t="shared" si="51"/>
        <v>69562</v>
      </c>
      <c r="Q651" s="40"/>
      <c r="S651" s="38"/>
      <c r="T651" s="96">
        <f>SUM($P$155:P651)</f>
        <v>6975743</v>
      </c>
      <c r="U651" s="96">
        <f t="shared" si="52"/>
        <v>130000</v>
      </c>
      <c r="V651" s="96">
        <f t="shared" si="55"/>
        <v>0</v>
      </c>
      <c r="W651" s="96"/>
      <c r="X651" s="96">
        <f ca="1">IF(V651=0,0,IF(C651&lt;'Interment Right Prices'!$L$25,0,OFFSET(P651,-'Interment Right Prices'!$L$25,0)))</f>
        <v>0</v>
      </c>
      <c r="Y651" s="96">
        <f>IF(V651=0,0,U651-SUM($X$155:X651))</f>
        <v>0</v>
      </c>
      <c r="Z651" s="99">
        <f ca="1">IF(V651=0,OFFSET(Z651,-'Interment Right Prices'!$L$25,0),IF(V651&gt;X651,V651,X651))</f>
        <v>1667</v>
      </c>
      <c r="AA651" s="99">
        <f t="shared" ca="1" si="53"/>
        <v>1744887.6923076923</v>
      </c>
      <c r="AB651" s="93"/>
      <c r="AC651" s="78"/>
    </row>
    <row r="652" spans="2:29" x14ac:dyDescent="0.25">
      <c r="B652" s="38"/>
      <c r="C652" s="53">
        <f t="shared" si="56"/>
        <v>498</v>
      </c>
      <c r="D652" s="53"/>
      <c r="E652" s="53"/>
      <c r="F652" s="41">
        <v>0</v>
      </c>
      <c r="G652" s="1"/>
      <c r="H652" s="104">
        <f t="shared" si="57"/>
        <v>3000000</v>
      </c>
      <c r="I652" s="1"/>
      <c r="J652" s="41">
        <v>0</v>
      </c>
      <c r="K652" s="1"/>
      <c r="L652" s="96">
        <f t="shared" si="54"/>
        <v>70258</v>
      </c>
      <c r="M652" s="53"/>
      <c r="N652" s="97"/>
      <c r="O652" s="1"/>
      <c r="P652" s="98">
        <f t="shared" si="51"/>
        <v>70258</v>
      </c>
      <c r="Q652" s="40"/>
      <c r="S652" s="38"/>
      <c r="T652" s="96">
        <f>SUM($P$155:P652)</f>
        <v>7046001</v>
      </c>
      <c r="U652" s="96">
        <f t="shared" si="52"/>
        <v>130000</v>
      </c>
      <c r="V652" s="96">
        <f t="shared" si="55"/>
        <v>0</v>
      </c>
      <c r="W652" s="96"/>
      <c r="X652" s="96">
        <f ca="1">IF(V652=0,0,IF(C652&lt;'Interment Right Prices'!$L$25,0,OFFSET(P652,-'Interment Right Prices'!$L$25,0)))</f>
        <v>0</v>
      </c>
      <c r="Y652" s="96">
        <f>IF(V652=0,0,U652-SUM($X$155:X652))</f>
        <v>0</v>
      </c>
      <c r="Z652" s="99">
        <f ca="1">IF(V652=0,OFFSET(Z652,-'Interment Right Prices'!$L$25,0),IF(V652&gt;X652,V652,X652))</f>
        <v>1683</v>
      </c>
      <c r="AA652" s="99">
        <f t="shared" ca="1" si="53"/>
        <v>1744887.6923076923</v>
      </c>
      <c r="AB652" s="93"/>
      <c r="AC652" s="78"/>
    </row>
    <row r="653" spans="2:29" x14ac:dyDescent="0.25">
      <c r="B653" s="38"/>
      <c r="C653" s="53">
        <f t="shared" si="56"/>
        <v>499</v>
      </c>
      <c r="D653" s="53"/>
      <c r="E653" s="53"/>
      <c r="F653" s="41">
        <v>0</v>
      </c>
      <c r="G653" s="1"/>
      <c r="H653" s="104">
        <f t="shared" si="57"/>
        <v>3000000</v>
      </c>
      <c r="I653" s="1"/>
      <c r="J653" s="41">
        <v>0</v>
      </c>
      <c r="K653" s="1"/>
      <c r="L653" s="96">
        <f t="shared" si="54"/>
        <v>70960</v>
      </c>
      <c r="M653" s="53"/>
      <c r="N653" s="97"/>
      <c r="O653" s="1"/>
      <c r="P653" s="98">
        <f t="shared" si="51"/>
        <v>70960</v>
      </c>
      <c r="Q653" s="40"/>
      <c r="S653" s="38"/>
      <c r="T653" s="96">
        <f>SUM($P$155:P653)</f>
        <v>7116961</v>
      </c>
      <c r="U653" s="96">
        <f t="shared" si="52"/>
        <v>130000</v>
      </c>
      <c r="V653" s="96">
        <f t="shared" si="55"/>
        <v>0</v>
      </c>
      <c r="W653" s="96"/>
      <c r="X653" s="96">
        <f ca="1">IF(V653=0,0,IF(C653&lt;'Interment Right Prices'!$L$25,0,OFFSET(P653,-'Interment Right Prices'!$L$25,0)))</f>
        <v>0</v>
      </c>
      <c r="Y653" s="96">
        <f>IF(V653=0,0,U653-SUM($X$155:X653))</f>
        <v>0</v>
      </c>
      <c r="Z653" s="99">
        <f ca="1">IF(V653=0,OFFSET(Z653,-'Interment Right Prices'!$L$25,0),IF(V653&gt;X653,V653,X653))</f>
        <v>1700</v>
      </c>
      <c r="AA653" s="99">
        <f t="shared" ca="1" si="53"/>
        <v>1744887.6923076923</v>
      </c>
      <c r="AB653" s="93"/>
      <c r="AC653" s="78"/>
    </row>
    <row r="654" spans="2:29" x14ac:dyDescent="0.25">
      <c r="B654" s="38"/>
      <c r="C654" s="53">
        <f t="shared" si="56"/>
        <v>500</v>
      </c>
      <c r="D654" s="53"/>
      <c r="E654" s="53"/>
      <c r="F654" s="41">
        <v>0</v>
      </c>
      <c r="G654" s="1"/>
      <c r="H654" s="104">
        <f t="shared" si="57"/>
        <v>3000000</v>
      </c>
      <c r="I654" s="1"/>
      <c r="J654" s="41">
        <v>0</v>
      </c>
      <c r="K654" s="1"/>
      <c r="L654" s="96">
        <f t="shared" si="54"/>
        <v>71670</v>
      </c>
      <c r="M654" s="53"/>
      <c r="N654" s="97"/>
      <c r="O654" s="1"/>
      <c r="P654" s="98">
        <f t="shared" si="51"/>
        <v>71670</v>
      </c>
      <c r="Q654" s="40"/>
      <c r="S654" s="38"/>
      <c r="T654" s="96">
        <f>SUM($P$155:P654)</f>
        <v>7188631</v>
      </c>
      <c r="U654" s="96">
        <f t="shared" si="52"/>
        <v>130000</v>
      </c>
      <c r="V654" s="96">
        <f t="shared" si="55"/>
        <v>0</v>
      </c>
      <c r="W654" s="96"/>
      <c r="X654" s="96">
        <f ca="1">IF(V654=0,0,IF(C654&lt;'Interment Right Prices'!$L$25,0,OFFSET(P654,-'Interment Right Prices'!$L$25,0)))</f>
        <v>0</v>
      </c>
      <c r="Y654" s="96">
        <f>IF(V654=0,0,U654-SUM($X$155:X654))</f>
        <v>0</v>
      </c>
      <c r="Z654" s="99">
        <f ca="1">IF(V654=0,OFFSET(Z654,-'Interment Right Prices'!$L$25,0),IF(V654&gt;X654,V654,X654))</f>
        <v>1717</v>
      </c>
      <c r="AA654" s="99">
        <f t="shared" ca="1" si="53"/>
        <v>1744887.6923076923</v>
      </c>
      <c r="AB654" s="93"/>
      <c r="AC654" s="78"/>
    </row>
    <row r="655" spans="2:29" x14ac:dyDescent="0.25">
      <c r="B655" s="38"/>
      <c r="C655" s="53">
        <f t="shared" si="56"/>
        <v>501</v>
      </c>
      <c r="D655" s="53"/>
      <c r="E655" s="53"/>
      <c r="F655" s="41">
        <v>0</v>
      </c>
      <c r="G655" s="1"/>
      <c r="H655" s="104">
        <f t="shared" si="57"/>
        <v>3000000</v>
      </c>
      <c r="I655" s="1"/>
      <c r="J655" s="41">
        <v>0</v>
      </c>
      <c r="K655" s="1"/>
      <c r="L655" s="96">
        <f t="shared" si="54"/>
        <v>72386</v>
      </c>
      <c r="M655" s="53"/>
      <c r="N655" s="97"/>
      <c r="O655" s="1"/>
      <c r="P655" s="98">
        <f t="shared" si="51"/>
        <v>72386</v>
      </c>
      <c r="Q655" s="40"/>
      <c r="S655" s="38"/>
      <c r="T655" s="96">
        <f>SUM($P$155:P655)</f>
        <v>7261017</v>
      </c>
      <c r="U655" s="96">
        <f t="shared" si="52"/>
        <v>130000</v>
      </c>
      <c r="V655" s="96">
        <f t="shared" si="55"/>
        <v>0</v>
      </c>
      <c r="W655" s="96"/>
      <c r="X655" s="96">
        <f ca="1">IF(V655=0,0,IF(C655&lt;'Interment Right Prices'!$L$25,0,OFFSET(P655,-'Interment Right Prices'!$L$25,0)))</f>
        <v>0</v>
      </c>
      <c r="Y655" s="96">
        <f>IF(V655=0,0,U655-SUM($X$155:X655))</f>
        <v>0</v>
      </c>
      <c r="Z655" s="99">
        <f ca="1">IF(V655=0,OFFSET(Z655,-'Interment Right Prices'!$L$25,0),IF(V655&gt;X655,V655,X655))</f>
        <v>1734</v>
      </c>
      <c r="AA655" s="99">
        <f t="shared" ca="1" si="53"/>
        <v>1744887.6923076923</v>
      </c>
      <c r="AB655" s="93"/>
      <c r="AC655" s="78"/>
    </row>
    <row r="656" spans="2:29" x14ac:dyDescent="0.25">
      <c r="B656" s="38"/>
      <c r="C656" s="53">
        <f t="shared" si="56"/>
        <v>502</v>
      </c>
      <c r="D656" s="53"/>
      <c r="E656" s="53"/>
      <c r="F656" s="41">
        <v>0</v>
      </c>
      <c r="G656" s="1"/>
      <c r="H656" s="104">
        <f t="shared" si="57"/>
        <v>3000000</v>
      </c>
      <c r="I656" s="1"/>
      <c r="J656" s="41">
        <v>0</v>
      </c>
      <c r="K656" s="1"/>
      <c r="L656" s="96">
        <f t="shared" si="54"/>
        <v>73110</v>
      </c>
      <c r="M656" s="53"/>
      <c r="N656" s="97"/>
      <c r="O656" s="1"/>
      <c r="P656" s="98">
        <f t="shared" si="51"/>
        <v>73110</v>
      </c>
      <c r="Q656" s="40"/>
      <c r="S656" s="38"/>
      <c r="T656" s="96">
        <f>SUM($P$155:P656)</f>
        <v>7334127</v>
      </c>
      <c r="U656" s="96">
        <f t="shared" si="52"/>
        <v>130000</v>
      </c>
      <c r="V656" s="96">
        <f t="shared" si="55"/>
        <v>0</v>
      </c>
      <c r="W656" s="96"/>
      <c r="X656" s="96">
        <f ca="1">IF(V656=0,0,IF(C656&lt;'Interment Right Prices'!$L$25,0,OFFSET(P656,-'Interment Right Prices'!$L$25,0)))</f>
        <v>0</v>
      </c>
      <c r="Y656" s="96">
        <f>IF(V656=0,0,U656-SUM($X$155:X656))</f>
        <v>0</v>
      </c>
      <c r="Z656" s="99">
        <f ca="1">IF(V656=0,OFFSET(Z656,-'Interment Right Prices'!$L$25,0),IF(V656&gt;X656,V656,X656))</f>
        <v>1752</v>
      </c>
      <c r="AA656" s="99">
        <f t="shared" ca="1" si="53"/>
        <v>1744887.6923076923</v>
      </c>
      <c r="AB656" s="93"/>
      <c r="AC656" s="78"/>
    </row>
    <row r="657" spans="2:29" x14ac:dyDescent="0.25">
      <c r="B657" s="38"/>
      <c r="C657" s="53">
        <f t="shared" si="56"/>
        <v>503</v>
      </c>
      <c r="D657" s="53"/>
      <c r="E657" s="53"/>
      <c r="F657" s="41">
        <v>0</v>
      </c>
      <c r="G657" s="1"/>
      <c r="H657" s="104">
        <f t="shared" si="57"/>
        <v>3000000</v>
      </c>
      <c r="I657" s="1"/>
      <c r="J657" s="41">
        <v>0</v>
      </c>
      <c r="K657" s="1"/>
      <c r="L657" s="96">
        <f t="shared" si="54"/>
        <v>73841</v>
      </c>
      <c r="M657" s="53"/>
      <c r="N657" s="97"/>
      <c r="O657" s="1"/>
      <c r="P657" s="98">
        <f t="shared" si="51"/>
        <v>73841</v>
      </c>
      <c r="Q657" s="40"/>
      <c r="S657" s="38"/>
      <c r="T657" s="96">
        <f>SUM($P$155:P657)</f>
        <v>7407968</v>
      </c>
      <c r="U657" s="96">
        <f t="shared" si="52"/>
        <v>130000</v>
      </c>
      <c r="V657" s="96">
        <f t="shared" si="55"/>
        <v>0</v>
      </c>
      <c r="W657" s="96"/>
      <c r="X657" s="96">
        <f ca="1">IF(V657=0,0,IF(C657&lt;'Interment Right Prices'!$L$25,0,OFFSET(P657,-'Interment Right Prices'!$L$25,0)))</f>
        <v>0</v>
      </c>
      <c r="Y657" s="96">
        <f>IF(V657=0,0,U657-SUM($X$155:X657))</f>
        <v>0</v>
      </c>
      <c r="Z657" s="99">
        <f ca="1">IF(V657=0,OFFSET(Z657,-'Interment Right Prices'!$L$25,0),IF(V657&gt;X657,V657,X657))</f>
        <v>1769</v>
      </c>
      <c r="AA657" s="99">
        <f t="shared" ca="1" si="53"/>
        <v>1744887.6923076923</v>
      </c>
      <c r="AB657" s="93"/>
      <c r="AC657" s="78"/>
    </row>
    <row r="658" spans="2:29" x14ac:dyDescent="0.25">
      <c r="B658" s="38"/>
      <c r="C658" s="53">
        <f t="shared" si="56"/>
        <v>504</v>
      </c>
      <c r="D658" s="53"/>
      <c r="E658" s="53"/>
      <c r="F658" s="41">
        <v>0</v>
      </c>
      <c r="G658" s="1"/>
      <c r="H658" s="104">
        <f t="shared" si="57"/>
        <v>3000000</v>
      </c>
      <c r="I658" s="1"/>
      <c r="J658" s="41">
        <v>0</v>
      </c>
      <c r="K658" s="1"/>
      <c r="L658" s="96">
        <f t="shared" si="54"/>
        <v>74580</v>
      </c>
      <c r="M658" s="53"/>
      <c r="N658" s="97"/>
      <c r="O658" s="1"/>
      <c r="P658" s="98">
        <f t="shared" si="51"/>
        <v>74580</v>
      </c>
      <c r="Q658" s="40"/>
      <c r="S658" s="38"/>
      <c r="T658" s="96">
        <f>SUM($P$155:P658)</f>
        <v>7482548</v>
      </c>
      <c r="U658" s="96">
        <f t="shared" si="52"/>
        <v>130000</v>
      </c>
      <c r="V658" s="96">
        <f t="shared" si="55"/>
        <v>0</v>
      </c>
      <c r="W658" s="96"/>
      <c r="X658" s="96">
        <f ca="1">IF(V658=0,0,IF(C658&lt;'Interment Right Prices'!$L$25,0,OFFSET(P658,-'Interment Right Prices'!$L$25,0)))</f>
        <v>0</v>
      </c>
      <c r="Y658" s="96">
        <f>IF(V658=0,0,U658-SUM($X$155:X658))</f>
        <v>0</v>
      </c>
      <c r="Z658" s="99">
        <f ca="1">IF(V658=0,OFFSET(Z658,-'Interment Right Prices'!$L$25,0),IF(V658&gt;X658,V658,X658))</f>
        <v>1393</v>
      </c>
      <c r="AA658" s="99">
        <f t="shared" ca="1" si="53"/>
        <v>1744887.6923076923</v>
      </c>
      <c r="AB658" s="93"/>
      <c r="AC658" s="78"/>
    </row>
    <row r="659" spans="2:29" x14ac:dyDescent="0.25">
      <c r="B659" s="38"/>
      <c r="C659" s="53">
        <f t="shared" si="56"/>
        <v>505</v>
      </c>
      <c r="D659" s="53"/>
      <c r="E659" s="53"/>
      <c r="F659" s="41">
        <v>0</v>
      </c>
      <c r="G659" s="1"/>
      <c r="H659" s="104">
        <f t="shared" si="57"/>
        <v>3000000</v>
      </c>
      <c r="I659" s="1"/>
      <c r="J659" s="41">
        <v>0</v>
      </c>
      <c r="K659" s="1"/>
      <c r="L659" s="96">
        <f t="shared" si="54"/>
        <v>75326</v>
      </c>
      <c r="M659" s="53"/>
      <c r="N659" s="97"/>
      <c r="O659" s="1"/>
      <c r="P659" s="98">
        <f t="shared" si="51"/>
        <v>75326</v>
      </c>
      <c r="Q659" s="40"/>
      <c r="S659" s="38"/>
      <c r="T659" s="96">
        <f>SUM($P$155:P659)</f>
        <v>7557874</v>
      </c>
      <c r="U659" s="96">
        <f t="shared" si="52"/>
        <v>130000</v>
      </c>
      <c r="V659" s="96">
        <f t="shared" si="55"/>
        <v>0</v>
      </c>
      <c r="W659" s="96"/>
      <c r="X659" s="96">
        <f ca="1">IF(V659=0,0,IF(C659&lt;'Interment Right Prices'!$L$25,0,OFFSET(P659,-'Interment Right Prices'!$L$25,0)))</f>
        <v>0</v>
      </c>
      <c r="Y659" s="96">
        <f>IF(V659=0,0,U659-SUM($X$155:X659))</f>
        <v>0</v>
      </c>
      <c r="Z659" s="99">
        <f ca="1">IF(V659=0,OFFSET(Z659,-'Interment Right Prices'!$L$25,0),IF(V659&gt;X659,V659,X659))</f>
        <v>1407</v>
      </c>
      <c r="AA659" s="99">
        <f t="shared" ca="1" si="53"/>
        <v>1744887.6923076923</v>
      </c>
      <c r="AB659" s="93"/>
      <c r="AC659" s="78"/>
    </row>
    <row r="660" spans="2:29" x14ac:dyDescent="0.25">
      <c r="B660" s="38"/>
      <c r="C660" s="53">
        <f t="shared" si="56"/>
        <v>506</v>
      </c>
      <c r="D660" s="53"/>
      <c r="E660" s="53"/>
      <c r="F660" s="41">
        <v>0</v>
      </c>
      <c r="G660" s="1"/>
      <c r="H660" s="104">
        <f t="shared" si="57"/>
        <v>3000000</v>
      </c>
      <c r="I660" s="1"/>
      <c r="J660" s="41">
        <v>0</v>
      </c>
      <c r="K660" s="1"/>
      <c r="L660" s="96">
        <f t="shared" si="54"/>
        <v>76079</v>
      </c>
      <c r="M660" s="53"/>
      <c r="N660" s="97"/>
      <c r="O660" s="1"/>
      <c r="P660" s="98">
        <f t="shared" si="51"/>
        <v>76079</v>
      </c>
      <c r="Q660" s="40"/>
      <c r="S660" s="38"/>
      <c r="T660" s="96">
        <f>SUM($P$155:P660)</f>
        <v>7633953</v>
      </c>
      <c r="U660" s="96">
        <f t="shared" si="52"/>
        <v>130000</v>
      </c>
      <c r="V660" s="96">
        <f t="shared" si="55"/>
        <v>0</v>
      </c>
      <c r="W660" s="96"/>
      <c r="X660" s="96">
        <f ca="1">IF(V660=0,0,IF(C660&lt;'Interment Right Prices'!$L$25,0,OFFSET(P660,-'Interment Right Prices'!$L$25,0)))</f>
        <v>0</v>
      </c>
      <c r="Y660" s="96">
        <f>IF(V660=0,0,U660-SUM($X$155:X660))</f>
        <v>0</v>
      </c>
      <c r="Z660" s="99">
        <f ca="1">IF(V660=0,OFFSET(Z660,-'Interment Right Prices'!$L$25,0),IF(V660&gt;X660,V660,X660))</f>
        <v>1421</v>
      </c>
      <c r="AA660" s="99">
        <f t="shared" ca="1" si="53"/>
        <v>1744887.6923076923</v>
      </c>
      <c r="AB660" s="93"/>
      <c r="AC660" s="78"/>
    </row>
    <row r="661" spans="2:29" x14ac:dyDescent="0.25">
      <c r="B661" s="38"/>
      <c r="C661" s="53">
        <f t="shared" si="56"/>
        <v>507</v>
      </c>
      <c r="D661" s="53"/>
      <c r="E661" s="53"/>
      <c r="F661" s="41">
        <v>0</v>
      </c>
      <c r="G661" s="1"/>
      <c r="H661" s="104">
        <f t="shared" si="57"/>
        <v>3000000</v>
      </c>
      <c r="I661" s="1"/>
      <c r="J661" s="41">
        <v>0</v>
      </c>
      <c r="K661" s="1"/>
      <c r="L661" s="96">
        <f t="shared" si="54"/>
        <v>76840</v>
      </c>
      <c r="M661" s="53"/>
      <c r="N661" s="97"/>
      <c r="O661" s="1"/>
      <c r="P661" s="98">
        <f t="shared" si="51"/>
        <v>76840</v>
      </c>
      <c r="Q661" s="40"/>
      <c r="S661" s="38"/>
      <c r="T661" s="96">
        <f>SUM($P$155:P661)</f>
        <v>7710793</v>
      </c>
      <c r="U661" s="96">
        <f t="shared" si="52"/>
        <v>130000</v>
      </c>
      <c r="V661" s="96">
        <f t="shared" si="55"/>
        <v>0</v>
      </c>
      <c r="W661" s="96"/>
      <c r="X661" s="96">
        <f ca="1">IF(V661=0,0,IF(C661&lt;'Interment Right Prices'!$L$25,0,OFFSET(P661,-'Interment Right Prices'!$L$25,0)))</f>
        <v>0</v>
      </c>
      <c r="Y661" s="96">
        <f>IF(V661=0,0,U661-SUM($X$155:X661))</f>
        <v>0</v>
      </c>
      <c r="Z661" s="99">
        <f ca="1">IF(V661=0,OFFSET(Z661,-'Interment Right Prices'!$L$25,0),IF(V661&gt;X661,V661,X661))</f>
        <v>1436</v>
      </c>
      <c r="AA661" s="99">
        <f t="shared" ca="1" si="53"/>
        <v>1744887.6923076923</v>
      </c>
      <c r="AB661" s="93"/>
      <c r="AC661" s="78"/>
    </row>
    <row r="662" spans="2:29" x14ac:dyDescent="0.25">
      <c r="B662" s="38"/>
      <c r="C662" s="53">
        <f t="shared" si="56"/>
        <v>508</v>
      </c>
      <c r="D662" s="53"/>
      <c r="E662" s="53"/>
      <c r="F662" s="41">
        <v>0</v>
      </c>
      <c r="G662" s="1"/>
      <c r="H662" s="104">
        <f t="shared" si="57"/>
        <v>3000000</v>
      </c>
      <c r="I662" s="1"/>
      <c r="J662" s="41">
        <v>0</v>
      </c>
      <c r="K662" s="1"/>
      <c r="L662" s="96">
        <f t="shared" si="54"/>
        <v>77608</v>
      </c>
      <c r="M662" s="53"/>
      <c r="N662" s="97"/>
      <c r="O662" s="1"/>
      <c r="P662" s="98">
        <f t="shared" si="51"/>
        <v>77608</v>
      </c>
      <c r="Q662" s="40"/>
      <c r="S662" s="38"/>
      <c r="T662" s="96">
        <f>SUM($P$155:P662)</f>
        <v>7788401</v>
      </c>
      <c r="U662" s="96">
        <f t="shared" si="52"/>
        <v>130000</v>
      </c>
      <c r="V662" s="96">
        <f t="shared" si="55"/>
        <v>0</v>
      </c>
      <c r="W662" s="96"/>
      <c r="X662" s="96">
        <f ca="1">IF(V662=0,0,IF(C662&lt;'Interment Right Prices'!$L$25,0,OFFSET(P662,-'Interment Right Prices'!$L$25,0)))</f>
        <v>0</v>
      </c>
      <c r="Y662" s="96">
        <f>IF(V662=0,0,U662-SUM($X$155:X662))</f>
        <v>0</v>
      </c>
      <c r="Z662" s="99">
        <f ca="1">IF(V662=0,OFFSET(Z662,-'Interment Right Prices'!$L$25,0),IF(V662&gt;X662,V662,X662))</f>
        <v>1450</v>
      </c>
      <c r="AA662" s="99">
        <f t="shared" ca="1" si="53"/>
        <v>1744887.6923076923</v>
      </c>
      <c r="AB662" s="93"/>
      <c r="AC662" s="78"/>
    </row>
    <row r="663" spans="2:29" x14ac:dyDescent="0.25">
      <c r="B663" s="38"/>
      <c r="C663" s="53">
        <f t="shared" si="56"/>
        <v>509</v>
      </c>
      <c r="D663" s="53"/>
      <c r="E663" s="53"/>
      <c r="F663" s="41">
        <v>0</v>
      </c>
      <c r="G663" s="1"/>
      <c r="H663" s="104">
        <f t="shared" si="57"/>
        <v>3000000</v>
      </c>
      <c r="I663" s="1"/>
      <c r="J663" s="41">
        <v>0</v>
      </c>
      <c r="K663" s="1"/>
      <c r="L663" s="96">
        <f t="shared" si="54"/>
        <v>78384</v>
      </c>
      <c r="M663" s="53"/>
      <c r="N663" s="97"/>
      <c r="O663" s="1"/>
      <c r="P663" s="98">
        <f t="shared" si="51"/>
        <v>78384</v>
      </c>
      <c r="Q663" s="40"/>
      <c r="S663" s="38"/>
      <c r="T663" s="96">
        <f>SUM($P$155:P663)</f>
        <v>7866785</v>
      </c>
      <c r="U663" s="96">
        <f t="shared" si="52"/>
        <v>130000</v>
      </c>
      <c r="V663" s="96">
        <f t="shared" si="55"/>
        <v>0</v>
      </c>
      <c r="W663" s="96"/>
      <c r="X663" s="96">
        <f ca="1">IF(V663=0,0,IF(C663&lt;'Interment Right Prices'!$L$25,0,OFFSET(P663,-'Interment Right Prices'!$L$25,0)))</f>
        <v>0</v>
      </c>
      <c r="Y663" s="96">
        <f>IF(V663=0,0,U663-SUM($X$155:X663))</f>
        <v>0</v>
      </c>
      <c r="Z663" s="99">
        <f ca="1">IF(V663=0,OFFSET(Z663,-'Interment Right Prices'!$L$25,0),IF(V663&gt;X663,V663,X663))</f>
        <v>1464</v>
      </c>
      <c r="AA663" s="99">
        <f t="shared" ca="1" si="53"/>
        <v>1744887.6923076923</v>
      </c>
      <c r="AB663" s="93"/>
      <c r="AC663" s="78"/>
    </row>
    <row r="664" spans="2:29" x14ac:dyDescent="0.25">
      <c r="B664" s="38"/>
      <c r="C664" s="53">
        <f t="shared" si="56"/>
        <v>510</v>
      </c>
      <c r="D664" s="53"/>
      <c r="E664" s="53"/>
      <c r="F664" s="41">
        <v>0</v>
      </c>
      <c r="G664" s="1"/>
      <c r="H664" s="104">
        <f t="shared" si="57"/>
        <v>3000000</v>
      </c>
      <c r="I664" s="1"/>
      <c r="J664" s="41">
        <v>0</v>
      </c>
      <c r="K664" s="1"/>
      <c r="L664" s="96">
        <f t="shared" si="54"/>
        <v>79168</v>
      </c>
      <c r="M664" s="53"/>
      <c r="N664" s="97"/>
      <c r="O664" s="1"/>
      <c r="P664" s="98">
        <f t="shared" si="51"/>
        <v>79168</v>
      </c>
      <c r="Q664" s="40"/>
      <c r="S664" s="38"/>
      <c r="T664" s="96">
        <f>SUM($P$155:P664)</f>
        <v>7945953</v>
      </c>
      <c r="U664" s="96">
        <f t="shared" si="52"/>
        <v>130000</v>
      </c>
      <c r="V664" s="96">
        <f t="shared" si="55"/>
        <v>0</v>
      </c>
      <c r="W664" s="96"/>
      <c r="X664" s="96">
        <f ca="1">IF(V664=0,0,IF(C664&lt;'Interment Right Prices'!$L$25,0,OFFSET(P664,-'Interment Right Prices'!$L$25,0)))</f>
        <v>0</v>
      </c>
      <c r="Y664" s="96">
        <f>IF(V664=0,0,U664-SUM($X$155:X664))</f>
        <v>0</v>
      </c>
      <c r="Z664" s="99">
        <f ca="1">IF(V664=0,OFFSET(Z664,-'Interment Right Prices'!$L$25,0),IF(V664&gt;X664,V664,X664))</f>
        <v>1479</v>
      </c>
      <c r="AA664" s="99">
        <f t="shared" ca="1" si="53"/>
        <v>1744887.6923076923</v>
      </c>
      <c r="AB664" s="93"/>
      <c r="AC664" s="78"/>
    </row>
    <row r="665" spans="2:29" x14ac:dyDescent="0.25">
      <c r="B665" s="38"/>
      <c r="C665" s="53">
        <f t="shared" si="56"/>
        <v>511</v>
      </c>
      <c r="D665" s="53"/>
      <c r="E665" s="53"/>
      <c r="F665" s="41">
        <v>0</v>
      </c>
      <c r="G665" s="1"/>
      <c r="H665" s="104">
        <f t="shared" si="57"/>
        <v>3000000</v>
      </c>
      <c r="I665" s="1"/>
      <c r="J665" s="41">
        <v>0</v>
      </c>
      <c r="K665" s="1"/>
      <c r="L665" s="96">
        <f t="shared" si="54"/>
        <v>79960</v>
      </c>
      <c r="M665" s="53"/>
      <c r="N665" s="97"/>
      <c r="O665" s="1"/>
      <c r="P665" s="98">
        <f t="shared" si="51"/>
        <v>79960</v>
      </c>
      <c r="Q665" s="40"/>
      <c r="S665" s="38"/>
      <c r="T665" s="96">
        <f>SUM($P$155:P665)</f>
        <v>8025913</v>
      </c>
      <c r="U665" s="96">
        <f t="shared" si="52"/>
        <v>130000</v>
      </c>
      <c r="V665" s="96">
        <f t="shared" si="55"/>
        <v>0</v>
      </c>
      <c r="W665" s="96"/>
      <c r="X665" s="96">
        <f ca="1">IF(V665=0,0,IF(C665&lt;'Interment Right Prices'!$L$25,0,OFFSET(P665,-'Interment Right Prices'!$L$25,0)))</f>
        <v>0</v>
      </c>
      <c r="Y665" s="96">
        <f>IF(V665=0,0,U665-SUM($X$155:X665))</f>
        <v>0</v>
      </c>
      <c r="Z665" s="99">
        <f ca="1">IF(V665=0,OFFSET(Z665,-'Interment Right Prices'!$L$25,0),IF(V665&gt;X665,V665,X665))</f>
        <v>1494</v>
      </c>
      <c r="AA665" s="99">
        <f t="shared" ca="1" si="53"/>
        <v>1744887.6923076923</v>
      </c>
      <c r="AB665" s="93"/>
      <c r="AC665" s="78"/>
    </row>
    <row r="666" spans="2:29" x14ac:dyDescent="0.25">
      <c r="B666" s="38"/>
      <c r="C666" s="53">
        <f t="shared" si="56"/>
        <v>512</v>
      </c>
      <c r="D666" s="53"/>
      <c r="E666" s="53"/>
      <c r="F666" s="41">
        <v>0</v>
      </c>
      <c r="G666" s="1"/>
      <c r="H666" s="104">
        <f t="shared" si="57"/>
        <v>3000000</v>
      </c>
      <c r="I666" s="1"/>
      <c r="J666" s="41">
        <v>0</v>
      </c>
      <c r="K666" s="1"/>
      <c r="L666" s="96">
        <f t="shared" si="54"/>
        <v>80759</v>
      </c>
      <c r="M666" s="53"/>
      <c r="N666" s="97"/>
      <c r="O666" s="1"/>
      <c r="P666" s="98">
        <f t="shared" si="51"/>
        <v>80759</v>
      </c>
      <c r="Q666" s="40"/>
      <c r="S666" s="38"/>
      <c r="T666" s="96">
        <f>SUM($P$155:P666)</f>
        <v>8106672</v>
      </c>
      <c r="U666" s="96">
        <f t="shared" si="52"/>
        <v>130000</v>
      </c>
      <c r="V666" s="96">
        <f t="shared" si="55"/>
        <v>0</v>
      </c>
      <c r="W666" s="96"/>
      <c r="X666" s="96">
        <f ca="1">IF(V666=0,0,IF(C666&lt;'Interment Right Prices'!$L$25,0,OFFSET(P666,-'Interment Right Prices'!$L$25,0)))</f>
        <v>0</v>
      </c>
      <c r="Y666" s="96">
        <f>IF(V666=0,0,U666-SUM($X$155:X666))</f>
        <v>0</v>
      </c>
      <c r="Z666" s="99">
        <f ca="1">IF(V666=0,OFFSET(Z666,-'Interment Right Prices'!$L$25,0),IF(V666&gt;X666,V666,X666))</f>
        <v>1509</v>
      </c>
      <c r="AA666" s="99">
        <f t="shared" ca="1" si="53"/>
        <v>1744887.6923076923</v>
      </c>
      <c r="AB666" s="93"/>
      <c r="AC666" s="78"/>
    </row>
    <row r="667" spans="2:29" x14ac:dyDescent="0.25">
      <c r="B667" s="38"/>
      <c r="C667" s="53">
        <f t="shared" si="56"/>
        <v>513</v>
      </c>
      <c r="D667" s="53"/>
      <c r="E667" s="53"/>
      <c r="F667" s="41">
        <v>0</v>
      </c>
      <c r="G667" s="1"/>
      <c r="H667" s="104">
        <f t="shared" si="57"/>
        <v>3000000</v>
      </c>
      <c r="I667" s="1"/>
      <c r="J667" s="41">
        <v>0</v>
      </c>
      <c r="K667" s="1"/>
      <c r="L667" s="96">
        <f t="shared" si="54"/>
        <v>81567</v>
      </c>
      <c r="M667" s="53"/>
      <c r="N667" s="97"/>
      <c r="O667" s="1"/>
      <c r="P667" s="98">
        <f t="shared" ref="P667:P730" si="58">IF(SUM($N$155:$N$1254)=0,L667,N667)</f>
        <v>81567</v>
      </c>
      <c r="Q667" s="40"/>
      <c r="S667" s="38"/>
      <c r="T667" s="96">
        <f>SUM($P$155:P667)</f>
        <v>8188239</v>
      </c>
      <c r="U667" s="96">
        <f t="shared" ref="U667:U730" si="59">IF(T667&gt;$L$24,$L$24,T667)</f>
        <v>130000</v>
      </c>
      <c r="V667" s="96">
        <f t="shared" si="55"/>
        <v>0</v>
      </c>
      <c r="W667" s="96"/>
      <c r="X667" s="96">
        <f ca="1">IF(V667=0,0,IF(C667&lt;'Interment Right Prices'!$L$25,0,OFFSET(P667,-'Interment Right Prices'!$L$25,0)))</f>
        <v>0</v>
      </c>
      <c r="Y667" s="96">
        <f>IF(V667=0,0,U667-SUM($X$155:X667))</f>
        <v>0</v>
      </c>
      <c r="Z667" s="99">
        <f ca="1">IF(V667=0,OFFSET(Z667,-'Interment Right Prices'!$L$25,0),IF(V667&gt;X667,V667,X667))</f>
        <v>1524</v>
      </c>
      <c r="AA667" s="99">
        <f t="shared" ref="AA667:AA730" ca="1" si="60">(H667*(1-$L$29))+(H667*$L$29)*(MAX($Y$155:$Y$1254)/$L$24)</f>
        <v>1744887.6923076923</v>
      </c>
      <c r="AB667" s="93"/>
      <c r="AC667" s="78"/>
    </row>
    <row r="668" spans="2:29" x14ac:dyDescent="0.25">
      <c r="B668" s="38"/>
      <c r="C668" s="53">
        <f t="shared" si="56"/>
        <v>514</v>
      </c>
      <c r="D668" s="53"/>
      <c r="E668" s="53"/>
      <c r="F668" s="41">
        <v>0</v>
      </c>
      <c r="G668" s="1"/>
      <c r="H668" s="104">
        <f t="shared" si="57"/>
        <v>3000000</v>
      </c>
      <c r="I668" s="1"/>
      <c r="J668" s="41">
        <v>0</v>
      </c>
      <c r="K668" s="1"/>
      <c r="L668" s="96">
        <f t="shared" ref="L668:L731" si="61">ROUND($L$155*(1+$L$27)^C667,0)</f>
        <v>82382</v>
      </c>
      <c r="M668" s="53"/>
      <c r="N668" s="97"/>
      <c r="O668" s="1"/>
      <c r="P668" s="98">
        <f t="shared" si="58"/>
        <v>82382</v>
      </c>
      <c r="Q668" s="40"/>
      <c r="S668" s="38"/>
      <c r="T668" s="96">
        <f>SUM($P$155:P668)</f>
        <v>8270621</v>
      </c>
      <c r="U668" s="96">
        <f t="shared" si="59"/>
        <v>130000</v>
      </c>
      <c r="V668" s="96">
        <f t="shared" si="55"/>
        <v>0</v>
      </c>
      <c r="W668" s="96"/>
      <c r="X668" s="96">
        <f ca="1">IF(V668=0,0,IF(C668&lt;'Interment Right Prices'!$L$25,0,OFFSET(P668,-'Interment Right Prices'!$L$25,0)))</f>
        <v>0</v>
      </c>
      <c r="Y668" s="96">
        <f>IF(V668=0,0,U668-SUM($X$155:X668))</f>
        <v>0</v>
      </c>
      <c r="Z668" s="99">
        <f ca="1">IF(V668=0,OFFSET(Z668,-'Interment Right Prices'!$L$25,0),IF(V668&gt;X668,V668,X668))</f>
        <v>1539</v>
      </c>
      <c r="AA668" s="99">
        <f t="shared" ca="1" si="60"/>
        <v>1744887.6923076923</v>
      </c>
      <c r="AB668" s="93"/>
      <c r="AC668" s="78"/>
    </row>
    <row r="669" spans="2:29" x14ac:dyDescent="0.25">
      <c r="B669" s="38"/>
      <c r="C669" s="53">
        <f t="shared" si="56"/>
        <v>515</v>
      </c>
      <c r="D669" s="53"/>
      <c r="E669" s="53"/>
      <c r="F669" s="41">
        <v>0</v>
      </c>
      <c r="G669" s="1"/>
      <c r="H669" s="104">
        <f t="shared" si="57"/>
        <v>3000000</v>
      </c>
      <c r="I669" s="1"/>
      <c r="J669" s="41">
        <v>0</v>
      </c>
      <c r="K669" s="1"/>
      <c r="L669" s="96">
        <f t="shared" si="61"/>
        <v>83206</v>
      </c>
      <c r="M669" s="53"/>
      <c r="N669" s="97"/>
      <c r="O669" s="1"/>
      <c r="P669" s="98">
        <f t="shared" si="58"/>
        <v>83206</v>
      </c>
      <c r="Q669" s="40"/>
      <c r="S669" s="38"/>
      <c r="T669" s="96">
        <f>SUM($P$155:P669)</f>
        <v>8353827</v>
      </c>
      <c r="U669" s="96">
        <f t="shared" si="59"/>
        <v>130000</v>
      </c>
      <c r="V669" s="96">
        <f t="shared" ref="V669:V732" si="62">U669-U668</f>
        <v>0</v>
      </c>
      <c r="W669" s="96"/>
      <c r="X669" s="96">
        <f ca="1">IF(V669=0,0,IF(C669&lt;'Interment Right Prices'!$L$25,0,OFFSET(P669,-'Interment Right Prices'!$L$25,0)))</f>
        <v>0</v>
      </c>
      <c r="Y669" s="96">
        <f>IF(V669=0,0,U669-SUM($X$155:X669))</f>
        <v>0</v>
      </c>
      <c r="Z669" s="99">
        <f ca="1">IF(V669=0,OFFSET(Z669,-'Interment Right Prices'!$L$25,0),IF(V669&gt;X669,V669,X669))</f>
        <v>1555</v>
      </c>
      <c r="AA669" s="99">
        <f t="shared" ca="1" si="60"/>
        <v>1744887.6923076923</v>
      </c>
      <c r="AB669" s="93"/>
      <c r="AC669" s="78"/>
    </row>
    <row r="670" spans="2:29" x14ac:dyDescent="0.25">
      <c r="B670" s="38"/>
      <c r="C670" s="53">
        <f t="shared" si="56"/>
        <v>516</v>
      </c>
      <c r="D670" s="53"/>
      <c r="E670" s="53"/>
      <c r="F670" s="41">
        <v>0</v>
      </c>
      <c r="G670" s="1"/>
      <c r="H670" s="104">
        <f t="shared" si="57"/>
        <v>3000000</v>
      </c>
      <c r="I670" s="1"/>
      <c r="J670" s="41">
        <v>0</v>
      </c>
      <c r="K670" s="1"/>
      <c r="L670" s="96">
        <f t="shared" si="61"/>
        <v>84038</v>
      </c>
      <c r="M670" s="53"/>
      <c r="N670" s="97"/>
      <c r="O670" s="1"/>
      <c r="P670" s="98">
        <f t="shared" si="58"/>
        <v>84038</v>
      </c>
      <c r="Q670" s="40"/>
      <c r="S670" s="38"/>
      <c r="T670" s="96">
        <f>SUM($P$155:P670)</f>
        <v>8437865</v>
      </c>
      <c r="U670" s="96">
        <f t="shared" si="59"/>
        <v>130000</v>
      </c>
      <c r="V670" s="96">
        <f t="shared" si="62"/>
        <v>0</v>
      </c>
      <c r="W670" s="96"/>
      <c r="X670" s="96">
        <f ca="1">IF(V670=0,0,IF(C670&lt;'Interment Right Prices'!$L$25,0,OFFSET(P670,-'Interment Right Prices'!$L$25,0)))</f>
        <v>0</v>
      </c>
      <c r="Y670" s="96">
        <f>IF(V670=0,0,U670-SUM($X$155:X670))</f>
        <v>0</v>
      </c>
      <c r="Z670" s="99">
        <f ca="1">IF(V670=0,OFFSET(Z670,-'Interment Right Prices'!$L$25,0),IF(V670&gt;X670,V670,X670))</f>
        <v>1570</v>
      </c>
      <c r="AA670" s="99">
        <f t="shared" ca="1" si="60"/>
        <v>1744887.6923076923</v>
      </c>
      <c r="AB670" s="93"/>
      <c r="AC670" s="78"/>
    </row>
    <row r="671" spans="2:29" x14ac:dyDescent="0.25">
      <c r="B671" s="38"/>
      <c r="C671" s="53">
        <f t="shared" si="56"/>
        <v>517</v>
      </c>
      <c r="D671" s="53"/>
      <c r="E671" s="53"/>
      <c r="F671" s="41">
        <v>0</v>
      </c>
      <c r="G671" s="1"/>
      <c r="H671" s="104">
        <f t="shared" si="57"/>
        <v>3000000</v>
      </c>
      <c r="I671" s="1"/>
      <c r="J671" s="41">
        <v>0</v>
      </c>
      <c r="K671" s="1"/>
      <c r="L671" s="96">
        <f t="shared" si="61"/>
        <v>84879</v>
      </c>
      <c r="M671" s="53"/>
      <c r="N671" s="97"/>
      <c r="O671" s="1"/>
      <c r="P671" s="98">
        <f t="shared" si="58"/>
        <v>84879</v>
      </c>
      <c r="Q671" s="40"/>
      <c r="S671" s="38"/>
      <c r="T671" s="96">
        <f>SUM($P$155:P671)</f>
        <v>8522744</v>
      </c>
      <c r="U671" s="96">
        <f t="shared" si="59"/>
        <v>130000</v>
      </c>
      <c r="V671" s="96">
        <f t="shared" si="62"/>
        <v>0</v>
      </c>
      <c r="W671" s="96"/>
      <c r="X671" s="96">
        <f ca="1">IF(V671=0,0,IF(C671&lt;'Interment Right Prices'!$L$25,0,OFFSET(P671,-'Interment Right Prices'!$L$25,0)))</f>
        <v>0</v>
      </c>
      <c r="Y671" s="96">
        <f>IF(V671=0,0,U671-SUM($X$155:X671))</f>
        <v>0</v>
      </c>
      <c r="Z671" s="99">
        <f ca="1">IF(V671=0,OFFSET(Z671,-'Interment Right Prices'!$L$25,0),IF(V671&gt;X671,V671,X671))</f>
        <v>1586</v>
      </c>
      <c r="AA671" s="99">
        <f t="shared" ca="1" si="60"/>
        <v>1744887.6923076923</v>
      </c>
      <c r="AB671" s="93"/>
      <c r="AC671" s="78"/>
    </row>
    <row r="672" spans="2:29" x14ac:dyDescent="0.25">
      <c r="B672" s="38"/>
      <c r="C672" s="53">
        <f t="shared" si="56"/>
        <v>518</v>
      </c>
      <c r="D672" s="53"/>
      <c r="E672" s="53"/>
      <c r="F672" s="41">
        <v>0</v>
      </c>
      <c r="G672" s="1"/>
      <c r="H672" s="104">
        <f t="shared" si="57"/>
        <v>3000000</v>
      </c>
      <c r="I672" s="1"/>
      <c r="J672" s="41">
        <v>0</v>
      </c>
      <c r="K672" s="1"/>
      <c r="L672" s="96">
        <f t="shared" si="61"/>
        <v>85728</v>
      </c>
      <c r="M672" s="53"/>
      <c r="N672" s="97"/>
      <c r="O672" s="1"/>
      <c r="P672" s="98">
        <f t="shared" si="58"/>
        <v>85728</v>
      </c>
      <c r="Q672" s="40"/>
      <c r="S672" s="38"/>
      <c r="T672" s="96">
        <f>SUM($P$155:P672)</f>
        <v>8608472</v>
      </c>
      <c r="U672" s="96">
        <f t="shared" si="59"/>
        <v>130000</v>
      </c>
      <c r="V672" s="96">
        <f t="shared" si="62"/>
        <v>0</v>
      </c>
      <c r="W672" s="96"/>
      <c r="X672" s="96">
        <f ca="1">IF(V672=0,0,IF(C672&lt;'Interment Right Prices'!$L$25,0,OFFSET(P672,-'Interment Right Prices'!$L$25,0)))</f>
        <v>0</v>
      </c>
      <c r="Y672" s="96">
        <f>IF(V672=0,0,U672-SUM($X$155:X672))</f>
        <v>0</v>
      </c>
      <c r="Z672" s="99">
        <f ca="1">IF(V672=0,OFFSET(Z672,-'Interment Right Prices'!$L$25,0),IF(V672&gt;X672,V672,X672))</f>
        <v>1602</v>
      </c>
      <c r="AA672" s="99">
        <f t="shared" ca="1" si="60"/>
        <v>1744887.6923076923</v>
      </c>
      <c r="AB672" s="93"/>
      <c r="AC672" s="78"/>
    </row>
    <row r="673" spans="2:29" x14ac:dyDescent="0.25">
      <c r="B673" s="38"/>
      <c r="C673" s="53">
        <f t="shared" si="56"/>
        <v>519</v>
      </c>
      <c r="D673" s="53"/>
      <c r="E673" s="53"/>
      <c r="F673" s="41">
        <v>0</v>
      </c>
      <c r="G673" s="1"/>
      <c r="H673" s="104">
        <f t="shared" si="57"/>
        <v>3000000</v>
      </c>
      <c r="I673" s="1"/>
      <c r="J673" s="41">
        <v>0</v>
      </c>
      <c r="K673" s="1"/>
      <c r="L673" s="96">
        <f t="shared" si="61"/>
        <v>86585</v>
      </c>
      <c r="M673" s="53"/>
      <c r="N673" s="97"/>
      <c r="O673" s="1"/>
      <c r="P673" s="98">
        <f t="shared" si="58"/>
        <v>86585</v>
      </c>
      <c r="Q673" s="40"/>
      <c r="S673" s="38"/>
      <c r="T673" s="96">
        <f>SUM($P$155:P673)</f>
        <v>8695057</v>
      </c>
      <c r="U673" s="96">
        <f t="shared" si="59"/>
        <v>130000</v>
      </c>
      <c r="V673" s="96">
        <f t="shared" si="62"/>
        <v>0</v>
      </c>
      <c r="W673" s="96"/>
      <c r="X673" s="96">
        <f ca="1">IF(V673=0,0,IF(C673&lt;'Interment Right Prices'!$L$25,0,OFFSET(P673,-'Interment Right Prices'!$L$25,0)))</f>
        <v>0</v>
      </c>
      <c r="Y673" s="96">
        <f>IF(V673=0,0,U673-SUM($X$155:X673))</f>
        <v>0</v>
      </c>
      <c r="Z673" s="99">
        <f ca="1">IF(V673=0,OFFSET(Z673,-'Interment Right Prices'!$L$25,0),IF(V673&gt;X673,V673,X673))</f>
        <v>1618</v>
      </c>
      <c r="AA673" s="99">
        <f t="shared" ca="1" si="60"/>
        <v>1744887.6923076923</v>
      </c>
      <c r="AB673" s="93"/>
      <c r="AC673" s="78"/>
    </row>
    <row r="674" spans="2:29" x14ac:dyDescent="0.25">
      <c r="B674" s="38"/>
      <c r="C674" s="53">
        <f t="shared" si="56"/>
        <v>520</v>
      </c>
      <c r="D674" s="53"/>
      <c r="E674" s="53"/>
      <c r="F674" s="41">
        <v>0</v>
      </c>
      <c r="G674" s="1"/>
      <c r="H674" s="104">
        <f t="shared" si="57"/>
        <v>3000000</v>
      </c>
      <c r="I674" s="1"/>
      <c r="J674" s="41">
        <v>0</v>
      </c>
      <c r="K674" s="1"/>
      <c r="L674" s="96">
        <f t="shared" si="61"/>
        <v>87451</v>
      </c>
      <c r="M674" s="53"/>
      <c r="N674" s="97"/>
      <c r="O674" s="1"/>
      <c r="P674" s="98">
        <f t="shared" si="58"/>
        <v>87451</v>
      </c>
      <c r="Q674" s="40"/>
      <c r="S674" s="38"/>
      <c r="T674" s="96">
        <f>SUM($P$155:P674)</f>
        <v>8782508</v>
      </c>
      <c r="U674" s="96">
        <f t="shared" si="59"/>
        <v>130000</v>
      </c>
      <c r="V674" s="96">
        <f t="shared" si="62"/>
        <v>0</v>
      </c>
      <c r="W674" s="96"/>
      <c r="X674" s="96">
        <f ca="1">IF(V674=0,0,IF(C674&lt;'Interment Right Prices'!$L$25,0,OFFSET(P674,-'Interment Right Prices'!$L$25,0)))</f>
        <v>0</v>
      </c>
      <c r="Y674" s="96">
        <f>IF(V674=0,0,U674-SUM($X$155:X674))</f>
        <v>0</v>
      </c>
      <c r="Z674" s="99">
        <f ca="1">IF(V674=0,OFFSET(Z674,-'Interment Right Prices'!$L$25,0),IF(V674&gt;X674,V674,X674))</f>
        <v>1634</v>
      </c>
      <c r="AA674" s="99">
        <f t="shared" ca="1" si="60"/>
        <v>1744887.6923076923</v>
      </c>
      <c r="AB674" s="93"/>
      <c r="AC674" s="78"/>
    </row>
    <row r="675" spans="2:29" x14ac:dyDescent="0.25">
      <c r="B675" s="38"/>
      <c r="C675" s="53">
        <f t="shared" si="56"/>
        <v>521</v>
      </c>
      <c r="D675" s="53"/>
      <c r="E675" s="53"/>
      <c r="F675" s="41">
        <v>0</v>
      </c>
      <c r="G675" s="1"/>
      <c r="H675" s="104">
        <f t="shared" si="57"/>
        <v>3000000</v>
      </c>
      <c r="I675" s="1"/>
      <c r="J675" s="41">
        <v>0</v>
      </c>
      <c r="K675" s="1"/>
      <c r="L675" s="96">
        <f t="shared" si="61"/>
        <v>88325</v>
      </c>
      <c r="M675" s="53"/>
      <c r="N675" s="97"/>
      <c r="O675" s="1"/>
      <c r="P675" s="98">
        <f t="shared" si="58"/>
        <v>88325</v>
      </c>
      <c r="Q675" s="40"/>
      <c r="S675" s="38"/>
      <c r="T675" s="96">
        <f>SUM($P$155:P675)</f>
        <v>8870833</v>
      </c>
      <c r="U675" s="96">
        <f t="shared" si="59"/>
        <v>130000</v>
      </c>
      <c r="V675" s="96">
        <f t="shared" si="62"/>
        <v>0</v>
      </c>
      <c r="W675" s="96"/>
      <c r="X675" s="96">
        <f ca="1">IF(V675=0,0,IF(C675&lt;'Interment Right Prices'!$L$25,0,OFFSET(P675,-'Interment Right Prices'!$L$25,0)))</f>
        <v>0</v>
      </c>
      <c r="Y675" s="96">
        <f>IF(V675=0,0,U675-SUM($X$155:X675))</f>
        <v>0</v>
      </c>
      <c r="Z675" s="99">
        <f ca="1">IF(V675=0,OFFSET(Z675,-'Interment Right Prices'!$L$25,0),IF(V675&gt;X675,V675,X675))</f>
        <v>1650</v>
      </c>
      <c r="AA675" s="99">
        <f t="shared" ca="1" si="60"/>
        <v>1744887.6923076923</v>
      </c>
      <c r="AB675" s="93"/>
      <c r="AC675" s="78"/>
    </row>
    <row r="676" spans="2:29" x14ac:dyDescent="0.25">
      <c r="B676" s="38"/>
      <c r="C676" s="53">
        <f t="shared" si="56"/>
        <v>522</v>
      </c>
      <c r="D676" s="53"/>
      <c r="E676" s="53"/>
      <c r="F676" s="41">
        <v>0</v>
      </c>
      <c r="G676" s="1"/>
      <c r="H676" s="104">
        <f t="shared" si="57"/>
        <v>3000000</v>
      </c>
      <c r="I676" s="1"/>
      <c r="J676" s="41">
        <v>0</v>
      </c>
      <c r="K676" s="1"/>
      <c r="L676" s="96">
        <f t="shared" si="61"/>
        <v>89208</v>
      </c>
      <c r="M676" s="53"/>
      <c r="N676" s="97"/>
      <c r="O676" s="1"/>
      <c r="P676" s="98">
        <f t="shared" si="58"/>
        <v>89208</v>
      </c>
      <c r="Q676" s="40"/>
      <c r="S676" s="38"/>
      <c r="T676" s="96">
        <f>SUM($P$155:P676)</f>
        <v>8960041</v>
      </c>
      <c r="U676" s="96">
        <f t="shared" si="59"/>
        <v>130000</v>
      </c>
      <c r="V676" s="96">
        <f t="shared" si="62"/>
        <v>0</v>
      </c>
      <c r="W676" s="96"/>
      <c r="X676" s="96">
        <f ca="1">IF(V676=0,0,IF(C676&lt;'Interment Right Prices'!$L$25,0,OFFSET(P676,-'Interment Right Prices'!$L$25,0)))</f>
        <v>0</v>
      </c>
      <c r="Y676" s="96">
        <f>IF(V676=0,0,U676-SUM($X$155:X676))</f>
        <v>0</v>
      </c>
      <c r="Z676" s="99">
        <f ca="1">IF(V676=0,OFFSET(Z676,-'Interment Right Prices'!$L$25,0),IF(V676&gt;X676,V676,X676))</f>
        <v>1667</v>
      </c>
      <c r="AA676" s="99">
        <f t="shared" ca="1" si="60"/>
        <v>1744887.6923076923</v>
      </c>
      <c r="AB676" s="93"/>
      <c r="AC676" s="78"/>
    </row>
    <row r="677" spans="2:29" x14ac:dyDescent="0.25">
      <c r="B677" s="38"/>
      <c r="C677" s="53">
        <f t="shared" si="56"/>
        <v>523</v>
      </c>
      <c r="D677" s="53"/>
      <c r="E677" s="53"/>
      <c r="F677" s="41">
        <v>0</v>
      </c>
      <c r="G677" s="1"/>
      <c r="H677" s="104">
        <f t="shared" si="57"/>
        <v>3000000</v>
      </c>
      <c r="I677" s="1"/>
      <c r="J677" s="41">
        <v>0</v>
      </c>
      <c r="K677" s="1"/>
      <c r="L677" s="96">
        <f t="shared" si="61"/>
        <v>90100</v>
      </c>
      <c r="M677" s="53"/>
      <c r="N677" s="97"/>
      <c r="O677" s="1"/>
      <c r="P677" s="98">
        <f t="shared" si="58"/>
        <v>90100</v>
      </c>
      <c r="Q677" s="40"/>
      <c r="S677" s="38"/>
      <c r="T677" s="96">
        <f>SUM($P$155:P677)</f>
        <v>9050141</v>
      </c>
      <c r="U677" s="96">
        <f t="shared" si="59"/>
        <v>130000</v>
      </c>
      <c r="V677" s="96">
        <f t="shared" si="62"/>
        <v>0</v>
      </c>
      <c r="W677" s="96"/>
      <c r="X677" s="96">
        <f ca="1">IF(V677=0,0,IF(C677&lt;'Interment Right Prices'!$L$25,0,OFFSET(P677,-'Interment Right Prices'!$L$25,0)))</f>
        <v>0</v>
      </c>
      <c r="Y677" s="96">
        <f>IF(V677=0,0,U677-SUM($X$155:X677))</f>
        <v>0</v>
      </c>
      <c r="Z677" s="99">
        <f ca="1">IF(V677=0,OFFSET(Z677,-'Interment Right Prices'!$L$25,0),IF(V677&gt;X677,V677,X677))</f>
        <v>1683</v>
      </c>
      <c r="AA677" s="99">
        <f t="shared" ca="1" si="60"/>
        <v>1744887.6923076923</v>
      </c>
      <c r="AB677" s="93"/>
      <c r="AC677" s="78"/>
    </row>
    <row r="678" spans="2:29" x14ac:dyDescent="0.25">
      <c r="B678" s="38"/>
      <c r="C678" s="53">
        <f t="shared" si="56"/>
        <v>524</v>
      </c>
      <c r="D678" s="53"/>
      <c r="E678" s="53"/>
      <c r="F678" s="41">
        <v>0</v>
      </c>
      <c r="G678" s="1"/>
      <c r="H678" s="104">
        <f t="shared" si="57"/>
        <v>3000000</v>
      </c>
      <c r="I678" s="1"/>
      <c r="J678" s="41">
        <v>0</v>
      </c>
      <c r="K678" s="1"/>
      <c r="L678" s="96">
        <f t="shared" si="61"/>
        <v>91001</v>
      </c>
      <c r="M678" s="53"/>
      <c r="N678" s="97"/>
      <c r="O678" s="1"/>
      <c r="P678" s="98">
        <f t="shared" si="58"/>
        <v>91001</v>
      </c>
      <c r="Q678" s="40"/>
      <c r="S678" s="38"/>
      <c r="T678" s="96">
        <f>SUM($P$155:P678)</f>
        <v>9141142</v>
      </c>
      <c r="U678" s="96">
        <f t="shared" si="59"/>
        <v>130000</v>
      </c>
      <c r="V678" s="96">
        <f t="shared" si="62"/>
        <v>0</v>
      </c>
      <c r="W678" s="96"/>
      <c r="X678" s="96">
        <f ca="1">IF(V678=0,0,IF(C678&lt;'Interment Right Prices'!$L$25,0,OFFSET(P678,-'Interment Right Prices'!$L$25,0)))</f>
        <v>0</v>
      </c>
      <c r="Y678" s="96">
        <f>IF(V678=0,0,U678-SUM($X$155:X678))</f>
        <v>0</v>
      </c>
      <c r="Z678" s="99">
        <f ca="1">IF(V678=0,OFFSET(Z678,-'Interment Right Prices'!$L$25,0),IF(V678&gt;X678,V678,X678))</f>
        <v>1700</v>
      </c>
      <c r="AA678" s="99">
        <f t="shared" ca="1" si="60"/>
        <v>1744887.6923076923</v>
      </c>
      <c r="AB678" s="93"/>
      <c r="AC678" s="78"/>
    </row>
    <row r="679" spans="2:29" x14ac:dyDescent="0.25">
      <c r="B679" s="38"/>
      <c r="C679" s="53">
        <f t="shared" si="56"/>
        <v>525</v>
      </c>
      <c r="D679" s="53"/>
      <c r="E679" s="53"/>
      <c r="F679" s="41">
        <v>0</v>
      </c>
      <c r="G679" s="1"/>
      <c r="H679" s="104">
        <f t="shared" si="57"/>
        <v>3000000</v>
      </c>
      <c r="I679" s="1"/>
      <c r="J679" s="41">
        <v>0</v>
      </c>
      <c r="K679" s="1"/>
      <c r="L679" s="96">
        <f t="shared" si="61"/>
        <v>91912</v>
      </c>
      <c r="M679" s="53"/>
      <c r="N679" s="97"/>
      <c r="O679" s="1"/>
      <c r="P679" s="98">
        <f t="shared" si="58"/>
        <v>91912</v>
      </c>
      <c r="Q679" s="40"/>
      <c r="S679" s="38"/>
      <c r="T679" s="96">
        <f>SUM($P$155:P679)</f>
        <v>9233054</v>
      </c>
      <c r="U679" s="96">
        <f t="shared" si="59"/>
        <v>130000</v>
      </c>
      <c r="V679" s="96">
        <f t="shared" si="62"/>
        <v>0</v>
      </c>
      <c r="W679" s="96"/>
      <c r="X679" s="96">
        <f ca="1">IF(V679=0,0,IF(C679&lt;'Interment Right Prices'!$L$25,0,OFFSET(P679,-'Interment Right Prices'!$L$25,0)))</f>
        <v>0</v>
      </c>
      <c r="Y679" s="96">
        <f>IF(V679=0,0,U679-SUM($X$155:X679))</f>
        <v>0</v>
      </c>
      <c r="Z679" s="99">
        <f ca="1">IF(V679=0,OFFSET(Z679,-'Interment Right Prices'!$L$25,0),IF(V679&gt;X679,V679,X679))</f>
        <v>1717</v>
      </c>
      <c r="AA679" s="99">
        <f t="shared" ca="1" si="60"/>
        <v>1744887.6923076923</v>
      </c>
      <c r="AB679" s="93"/>
      <c r="AC679" s="78"/>
    </row>
    <row r="680" spans="2:29" x14ac:dyDescent="0.25">
      <c r="B680" s="38"/>
      <c r="C680" s="53">
        <f t="shared" si="56"/>
        <v>526</v>
      </c>
      <c r="D680" s="53"/>
      <c r="E680" s="53"/>
      <c r="F680" s="41">
        <v>0</v>
      </c>
      <c r="G680" s="1"/>
      <c r="H680" s="104">
        <f t="shared" si="57"/>
        <v>3000000</v>
      </c>
      <c r="I680" s="1"/>
      <c r="J680" s="41">
        <v>0</v>
      </c>
      <c r="K680" s="1"/>
      <c r="L680" s="96">
        <f t="shared" si="61"/>
        <v>92831</v>
      </c>
      <c r="M680" s="53"/>
      <c r="N680" s="97"/>
      <c r="O680" s="1"/>
      <c r="P680" s="98">
        <f t="shared" si="58"/>
        <v>92831</v>
      </c>
      <c r="Q680" s="40"/>
      <c r="S680" s="38"/>
      <c r="T680" s="96">
        <f>SUM($P$155:P680)</f>
        <v>9325885</v>
      </c>
      <c r="U680" s="96">
        <f t="shared" si="59"/>
        <v>130000</v>
      </c>
      <c r="V680" s="96">
        <f t="shared" si="62"/>
        <v>0</v>
      </c>
      <c r="W680" s="96"/>
      <c r="X680" s="96">
        <f ca="1">IF(V680=0,0,IF(C680&lt;'Interment Right Prices'!$L$25,0,OFFSET(P680,-'Interment Right Prices'!$L$25,0)))</f>
        <v>0</v>
      </c>
      <c r="Y680" s="96">
        <f>IF(V680=0,0,U680-SUM($X$155:X680))</f>
        <v>0</v>
      </c>
      <c r="Z680" s="99">
        <f ca="1">IF(V680=0,OFFSET(Z680,-'Interment Right Prices'!$L$25,0),IF(V680&gt;X680,V680,X680))</f>
        <v>1734</v>
      </c>
      <c r="AA680" s="99">
        <f t="shared" ca="1" si="60"/>
        <v>1744887.6923076923</v>
      </c>
      <c r="AB680" s="93"/>
      <c r="AC680" s="78"/>
    </row>
    <row r="681" spans="2:29" x14ac:dyDescent="0.25">
      <c r="B681" s="38"/>
      <c r="C681" s="53">
        <f t="shared" si="56"/>
        <v>527</v>
      </c>
      <c r="D681" s="53"/>
      <c r="E681" s="53"/>
      <c r="F681" s="41">
        <v>0</v>
      </c>
      <c r="G681" s="1"/>
      <c r="H681" s="104">
        <f t="shared" si="57"/>
        <v>3000000</v>
      </c>
      <c r="I681" s="1"/>
      <c r="J681" s="41">
        <v>0</v>
      </c>
      <c r="K681" s="1"/>
      <c r="L681" s="96">
        <f t="shared" si="61"/>
        <v>93759</v>
      </c>
      <c r="M681" s="53"/>
      <c r="N681" s="97"/>
      <c r="O681" s="1"/>
      <c r="P681" s="98">
        <f t="shared" si="58"/>
        <v>93759</v>
      </c>
      <c r="Q681" s="40"/>
      <c r="S681" s="38"/>
      <c r="T681" s="96">
        <f>SUM($P$155:P681)</f>
        <v>9419644</v>
      </c>
      <c r="U681" s="96">
        <f t="shared" si="59"/>
        <v>130000</v>
      </c>
      <c r="V681" s="96">
        <f t="shared" si="62"/>
        <v>0</v>
      </c>
      <c r="W681" s="96"/>
      <c r="X681" s="96">
        <f ca="1">IF(V681=0,0,IF(C681&lt;'Interment Right Prices'!$L$25,0,OFFSET(P681,-'Interment Right Prices'!$L$25,0)))</f>
        <v>0</v>
      </c>
      <c r="Y681" s="96">
        <f>IF(V681=0,0,U681-SUM($X$155:X681))</f>
        <v>0</v>
      </c>
      <c r="Z681" s="99">
        <f ca="1">IF(V681=0,OFFSET(Z681,-'Interment Right Prices'!$L$25,0),IF(V681&gt;X681,V681,X681))</f>
        <v>1752</v>
      </c>
      <c r="AA681" s="99">
        <f t="shared" ca="1" si="60"/>
        <v>1744887.6923076923</v>
      </c>
      <c r="AB681" s="93"/>
      <c r="AC681" s="78"/>
    </row>
    <row r="682" spans="2:29" x14ac:dyDescent="0.25">
      <c r="B682" s="38"/>
      <c r="C682" s="53">
        <f t="shared" si="56"/>
        <v>528</v>
      </c>
      <c r="D682" s="53"/>
      <c r="E682" s="53"/>
      <c r="F682" s="41">
        <v>0</v>
      </c>
      <c r="G682" s="1"/>
      <c r="H682" s="104">
        <f t="shared" si="57"/>
        <v>3000000</v>
      </c>
      <c r="I682" s="1"/>
      <c r="J682" s="41">
        <v>0</v>
      </c>
      <c r="K682" s="1"/>
      <c r="L682" s="96">
        <f t="shared" si="61"/>
        <v>94697</v>
      </c>
      <c r="M682" s="53"/>
      <c r="N682" s="97"/>
      <c r="O682" s="1"/>
      <c r="P682" s="98">
        <f t="shared" si="58"/>
        <v>94697</v>
      </c>
      <c r="Q682" s="40"/>
      <c r="S682" s="38"/>
      <c r="T682" s="96">
        <f>SUM($P$155:P682)</f>
        <v>9514341</v>
      </c>
      <c r="U682" s="96">
        <f t="shared" si="59"/>
        <v>130000</v>
      </c>
      <c r="V682" s="96">
        <f t="shared" si="62"/>
        <v>0</v>
      </c>
      <c r="W682" s="96"/>
      <c r="X682" s="96">
        <f ca="1">IF(V682=0,0,IF(C682&lt;'Interment Right Prices'!$L$25,0,OFFSET(P682,-'Interment Right Prices'!$L$25,0)))</f>
        <v>0</v>
      </c>
      <c r="Y682" s="96">
        <f>IF(V682=0,0,U682-SUM($X$155:X682))</f>
        <v>0</v>
      </c>
      <c r="Z682" s="99">
        <f ca="1">IF(V682=0,OFFSET(Z682,-'Interment Right Prices'!$L$25,0),IF(V682&gt;X682,V682,X682))</f>
        <v>1769</v>
      </c>
      <c r="AA682" s="99">
        <f t="shared" ca="1" si="60"/>
        <v>1744887.6923076923</v>
      </c>
      <c r="AB682" s="93"/>
      <c r="AC682" s="78"/>
    </row>
    <row r="683" spans="2:29" x14ac:dyDescent="0.25">
      <c r="B683" s="38"/>
      <c r="C683" s="53">
        <f t="shared" si="56"/>
        <v>529</v>
      </c>
      <c r="D683" s="53"/>
      <c r="E683" s="53"/>
      <c r="F683" s="41">
        <v>0</v>
      </c>
      <c r="G683" s="1"/>
      <c r="H683" s="104">
        <f t="shared" si="57"/>
        <v>3000000</v>
      </c>
      <c r="I683" s="1"/>
      <c r="J683" s="41">
        <v>0</v>
      </c>
      <c r="K683" s="1"/>
      <c r="L683" s="96">
        <f t="shared" si="61"/>
        <v>95643</v>
      </c>
      <c r="M683" s="53"/>
      <c r="N683" s="97"/>
      <c r="O683" s="1"/>
      <c r="P683" s="98">
        <f t="shared" si="58"/>
        <v>95643</v>
      </c>
      <c r="Q683" s="40"/>
      <c r="S683" s="38"/>
      <c r="T683" s="96">
        <f>SUM($P$155:P683)</f>
        <v>9609984</v>
      </c>
      <c r="U683" s="96">
        <f t="shared" si="59"/>
        <v>130000</v>
      </c>
      <c r="V683" s="96">
        <f t="shared" si="62"/>
        <v>0</v>
      </c>
      <c r="W683" s="96"/>
      <c r="X683" s="96">
        <f ca="1">IF(V683=0,0,IF(C683&lt;'Interment Right Prices'!$L$25,0,OFFSET(P683,-'Interment Right Prices'!$L$25,0)))</f>
        <v>0</v>
      </c>
      <c r="Y683" s="96">
        <f>IF(V683=0,0,U683-SUM($X$155:X683))</f>
        <v>0</v>
      </c>
      <c r="Z683" s="99">
        <f ca="1">IF(V683=0,OFFSET(Z683,-'Interment Right Prices'!$L$25,0),IF(V683&gt;X683,V683,X683))</f>
        <v>1393</v>
      </c>
      <c r="AA683" s="99">
        <f t="shared" ca="1" si="60"/>
        <v>1744887.6923076923</v>
      </c>
      <c r="AB683" s="93"/>
      <c r="AC683" s="78"/>
    </row>
    <row r="684" spans="2:29" x14ac:dyDescent="0.25">
      <c r="B684" s="38"/>
      <c r="C684" s="53">
        <f t="shared" si="56"/>
        <v>530</v>
      </c>
      <c r="D684" s="53"/>
      <c r="E684" s="53"/>
      <c r="F684" s="41">
        <v>0</v>
      </c>
      <c r="G684" s="1"/>
      <c r="H684" s="104">
        <f t="shared" si="57"/>
        <v>3000000</v>
      </c>
      <c r="I684" s="1"/>
      <c r="J684" s="41">
        <v>0</v>
      </c>
      <c r="K684" s="1"/>
      <c r="L684" s="96">
        <f t="shared" si="61"/>
        <v>96600</v>
      </c>
      <c r="M684" s="53"/>
      <c r="N684" s="97"/>
      <c r="O684" s="1"/>
      <c r="P684" s="98">
        <f t="shared" si="58"/>
        <v>96600</v>
      </c>
      <c r="Q684" s="40"/>
      <c r="S684" s="38"/>
      <c r="T684" s="96">
        <f>SUM($P$155:P684)</f>
        <v>9706584</v>
      </c>
      <c r="U684" s="96">
        <f t="shared" si="59"/>
        <v>130000</v>
      </c>
      <c r="V684" s="96">
        <f t="shared" si="62"/>
        <v>0</v>
      </c>
      <c r="W684" s="96"/>
      <c r="X684" s="96">
        <f ca="1">IF(V684=0,0,IF(C684&lt;'Interment Right Prices'!$L$25,0,OFFSET(P684,-'Interment Right Prices'!$L$25,0)))</f>
        <v>0</v>
      </c>
      <c r="Y684" s="96">
        <f>IF(V684=0,0,U684-SUM($X$155:X684))</f>
        <v>0</v>
      </c>
      <c r="Z684" s="99">
        <f ca="1">IF(V684=0,OFFSET(Z684,-'Interment Right Prices'!$L$25,0),IF(V684&gt;X684,V684,X684))</f>
        <v>1407</v>
      </c>
      <c r="AA684" s="99">
        <f t="shared" ca="1" si="60"/>
        <v>1744887.6923076923</v>
      </c>
      <c r="AB684" s="93"/>
      <c r="AC684" s="78"/>
    </row>
    <row r="685" spans="2:29" x14ac:dyDescent="0.25">
      <c r="B685" s="38"/>
      <c r="C685" s="53">
        <f t="shared" si="56"/>
        <v>531</v>
      </c>
      <c r="D685" s="53"/>
      <c r="E685" s="53"/>
      <c r="F685" s="41">
        <v>0</v>
      </c>
      <c r="G685" s="1"/>
      <c r="H685" s="104">
        <f t="shared" si="57"/>
        <v>3000000</v>
      </c>
      <c r="I685" s="1"/>
      <c r="J685" s="41">
        <v>0</v>
      </c>
      <c r="K685" s="1"/>
      <c r="L685" s="96">
        <f t="shared" si="61"/>
        <v>97566</v>
      </c>
      <c r="M685" s="53"/>
      <c r="N685" s="97"/>
      <c r="O685" s="1"/>
      <c r="P685" s="98">
        <f t="shared" si="58"/>
        <v>97566</v>
      </c>
      <c r="Q685" s="40"/>
      <c r="S685" s="38"/>
      <c r="T685" s="96">
        <f>SUM($P$155:P685)</f>
        <v>9804150</v>
      </c>
      <c r="U685" s="96">
        <f t="shared" si="59"/>
        <v>130000</v>
      </c>
      <c r="V685" s="96">
        <f t="shared" si="62"/>
        <v>0</v>
      </c>
      <c r="W685" s="96"/>
      <c r="X685" s="96">
        <f ca="1">IF(V685=0,0,IF(C685&lt;'Interment Right Prices'!$L$25,0,OFFSET(P685,-'Interment Right Prices'!$L$25,0)))</f>
        <v>0</v>
      </c>
      <c r="Y685" s="96">
        <f>IF(V685=0,0,U685-SUM($X$155:X685))</f>
        <v>0</v>
      </c>
      <c r="Z685" s="99">
        <f ca="1">IF(V685=0,OFFSET(Z685,-'Interment Right Prices'!$L$25,0),IF(V685&gt;X685,V685,X685))</f>
        <v>1421</v>
      </c>
      <c r="AA685" s="99">
        <f t="shared" ca="1" si="60"/>
        <v>1744887.6923076923</v>
      </c>
      <c r="AB685" s="93"/>
      <c r="AC685" s="78"/>
    </row>
    <row r="686" spans="2:29" x14ac:dyDescent="0.25">
      <c r="B686" s="38"/>
      <c r="C686" s="53">
        <f t="shared" si="56"/>
        <v>532</v>
      </c>
      <c r="D686" s="53"/>
      <c r="E686" s="53"/>
      <c r="F686" s="41">
        <v>0</v>
      </c>
      <c r="G686" s="1"/>
      <c r="H686" s="104">
        <f t="shared" si="57"/>
        <v>3000000</v>
      </c>
      <c r="I686" s="1"/>
      <c r="J686" s="41">
        <v>0</v>
      </c>
      <c r="K686" s="1"/>
      <c r="L686" s="96">
        <f t="shared" si="61"/>
        <v>98542</v>
      </c>
      <c r="M686" s="53"/>
      <c r="N686" s="97"/>
      <c r="O686" s="1"/>
      <c r="P686" s="98">
        <f t="shared" si="58"/>
        <v>98542</v>
      </c>
      <c r="Q686" s="40"/>
      <c r="S686" s="38"/>
      <c r="T686" s="96">
        <f>SUM($P$155:P686)</f>
        <v>9902692</v>
      </c>
      <c r="U686" s="96">
        <f t="shared" si="59"/>
        <v>130000</v>
      </c>
      <c r="V686" s="96">
        <f t="shared" si="62"/>
        <v>0</v>
      </c>
      <c r="W686" s="96"/>
      <c r="X686" s="96">
        <f ca="1">IF(V686=0,0,IF(C686&lt;'Interment Right Prices'!$L$25,0,OFFSET(P686,-'Interment Right Prices'!$L$25,0)))</f>
        <v>0</v>
      </c>
      <c r="Y686" s="96">
        <f>IF(V686=0,0,U686-SUM($X$155:X686))</f>
        <v>0</v>
      </c>
      <c r="Z686" s="99">
        <f ca="1">IF(V686=0,OFFSET(Z686,-'Interment Right Prices'!$L$25,0),IF(V686&gt;X686,V686,X686))</f>
        <v>1436</v>
      </c>
      <c r="AA686" s="99">
        <f t="shared" ca="1" si="60"/>
        <v>1744887.6923076923</v>
      </c>
      <c r="AB686" s="93"/>
      <c r="AC686" s="78"/>
    </row>
    <row r="687" spans="2:29" x14ac:dyDescent="0.25">
      <c r="B687" s="38"/>
      <c r="C687" s="53">
        <f t="shared" ref="C687:C750" si="63">C686+1</f>
        <v>533</v>
      </c>
      <c r="D687" s="53"/>
      <c r="E687" s="53"/>
      <c r="F687" s="41">
        <v>0</v>
      </c>
      <c r="G687" s="1"/>
      <c r="H687" s="104">
        <f t="shared" ref="H687:H750" si="64">H686</f>
        <v>3000000</v>
      </c>
      <c r="I687" s="1"/>
      <c r="J687" s="41">
        <v>0</v>
      </c>
      <c r="K687" s="1"/>
      <c r="L687" s="96">
        <f t="shared" si="61"/>
        <v>99527</v>
      </c>
      <c r="M687" s="53"/>
      <c r="N687" s="97"/>
      <c r="O687" s="1"/>
      <c r="P687" s="98">
        <f t="shared" si="58"/>
        <v>99527</v>
      </c>
      <c r="Q687" s="40"/>
      <c r="S687" s="38"/>
      <c r="T687" s="96">
        <f>SUM($P$155:P687)</f>
        <v>10002219</v>
      </c>
      <c r="U687" s="96">
        <f t="shared" si="59"/>
        <v>130000</v>
      </c>
      <c r="V687" s="96">
        <f t="shared" si="62"/>
        <v>0</v>
      </c>
      <c r="W687" s="96"/>
      <c r="X687" s="96">
        <f ca="1">IF(V687=0,0,IF(C687&lt;'Interment Right Prices'!$L$25,0,OFFSET(P687,-'Interment Right Prices'!$L$25,0)))</f>
        <v>0</v>
      </c>
      <c r="Y687" s="96">
        <f>IF(V687=0,0,U687-SUM($X$155:X687))</f>
        <v>0</v>
      </c>
      <c r="Z687" s="99">
        <f ca="1">IF(V687=0,OFFSET(Z687,-'Interment Right Prices'!$L$25,0),IF(V687&gt;X687,V687,X687))</f>
        <v>1450</v>
      </c>
      <c r="AA687" s="99">
        <f t="shared" ca="1" si="60"/>
        <v>1744887.6923076923</v>
      </c>
      <c r="AB687" s="93"/>
      <c r="AC687" s="78"/>
    </row>
    <row r="688" spans="2:29" x14ac:dyDescent="0.25">
      <c r="B688" s="38"/>
      <c r="C688" s="53">
        <f t="shared" si="63"/>
        <v>534</v>
      </c>
      <c r="D688" s="53"/>
      <c r="E688" s="53"/>
      <c r="F688" s="41">
        <v>0</v>
      </c>
      <c r="G688" s="1"/>
      <c r="H688" s="104">
        <f t="shared" si="64"/>
        <v>3000000</v>
      </c>
      <c r="I688" s="1"/>
      <c r="J688" s="41">
        <v>0</v>
      </c>
      <c r="K688" s="1"/>
      <c r="L688" s="96">
        <f t="shared" si="61"/>
        <v>100522</v>
      </c>
      <c r="M688" s="53"/>
      <c r="N688" s="97"/>
      <c r="O688" s="1"/>
      <c r="P688" s="98">
        <f t="shared" si="58"/>
        <v>100522</v>
      </c>
      <c r="Q688" s="40"/>
      <c r="S688" s="38"/>
      <c r="T688" s="96">
        <f>SUM($P$155:P688)</f>
        <v>10102741</v>
      </c>
      <c r="U688" s="96">
        <f t="shared" si="59"/>
        <v>130000</v>
      </c>
      <c r="V688" s="96">
        <f t="shared" si="62"/>
        <v>0</v>
      </c>
      <c r="W688" s="96"/>
      <c r="X688" s="96">
        <f ca="1">IF(V688=0,0,IF(C688&lt;'Interment Right Prices'!$L$25,0,OFFSET(P688,-'Interment Right Prices'!$L$25,0)))</f>
        <v>0</v>
      </c>
      <c r="Y688" s="96">
        <f>IF(V688=0,0,U688-SUM($X$155:X688))</f>
        <v>0</v>
      </c>
      <c r="Z688" s="99">
        <f ca="1">IF(V688=0,OFFSET(Z688,-'Interment Right Prices'!$L$25,0),IF(V688&gt;X688,V688,X688))</f>
        <v>1464</v>
      </c>
      <c r="AA688" s="99">
        <f t="shared" ca="1" si="60"/>
        <v>1744887.6923076923</v>
      </c>
      <c r="AB688" s="93"/>
      <c r="AC688" s="78"/>
    </row>
    <row r="689" spans="2:29" x14ac:dyDescent="0.25">
      <c r="B689" s="38"/>
      <c r="C689" s="53">
        <f t="shared" si="63"/>
        <v>535</v>
      </c>
      <c r="D689" s="53"/>
      <c r="E689" s="53"/>
      <c r="F689" s="41">
        <v>0</v>
      </c>
      <c r="G689" s="1"/>
      <c r="H689" s="104">
        <f t="shared" si="64"/>
        <v>3000000</v>
      </c>
      <c r="I689" s="1"/>
      <c r="J689" s="41">
        <v>0</v>
      </c>
      <c r="K689" s="1"/>
      <c r="L689" s="96">
        <f t="shared" si="61"/>
        <v>101527</v>
      </c>
      <c r="M689" s="53"/>
      <c r="N689" s="97"/>
      <c r="O689" s="1"/>
      <c r="P689" s="98">
        <f t="shared" si="58"/>
        <v>101527</v>
      </c>
      <c r="Q689" s="40"/>
      <c r="S689" s="38"/>
      <c r="T689" s="96">
        <f>SUM($P$155:P689)</f>
        <v>10204268</v>
      </c>
      <c r="U689" s="96">
        <f t="shared" si="59"/>
        <v>130000</v>
      </c>
      <c r="V689" s="96">
        <f t="shared" si="62"/>
        <v>0</v>
      </c>
      <c r="W689" s="96"/>
      <c r="X689" s="96">
        <f ca="1">IF(V689=0,0,IF(C689&lt;'Interment Right Prices'!$L$25,0,OFFSET(P689,-'Interment Right Prices'!$L$25,0)))</f>
        <v>0</v>
      </c>
      <c r="Y689" s="96">
        <f>IF(V689=0,0,U689-SUM($X$155:X689))</f>
        <v>0</v>
      </c>
      <c r="Z689" s="99">
        <f ca="1">IF(V689=0,OFFSET(Z689,-'Interment Right Prices'!$L$25,0),IF(V689&gt;X689,V689,X689))</f>
        <v>1479</v>
      </c>
      <c r="AA689" s="99">
        <f t="shared" ca="1" si="60"/>
        <v>1744887.6923076923</v>
      </c>
      <c r="AB689" s="93"/>
      <c r="AC689" s="78"/>
    </row>
    <row r="690" spans="2:29" x14ac:dyDescent="0.25">
      <c r="B690" s="38"/>
      <c r="C690" s="53">
        <f t="shared" si="63"/>
        <v>536</v>
      </c>
      <c r="D690" s="53"/>
      <c r="E690" s="53"/>
      <c r="F690" s="41">
        <v>0</v>
      </c>
      <c r="G690" s="1"/>
      <c r="H690" s="104">
        <f t="shared" si="64"/>
        <v>3000000</v>
      </c>
      <c r="I690" s="1"/>
      <c r="J690" s="41">
        <v>0</v>
      </c>
      <c r="K690" s="1"/>
      <c r="L690" s="96">
        <f t="shared" si="61"/>
        <v>102543</v>
      </c>
      <c r="M690" s="53"/>
      <c r="N690" s="97"/>
      <c r="O690" s="1"/>
      <c r="P690" s="98">
        <f t="shared" si="58"/>
        <v>102543</v>
      </c>
      <c r="Q690" s="40"/>
      <c r="S690" s="38"/>
      <c r="T690" s="96">
        <f>SUM($P$155:P690)</f>
        <v>10306811</v>
      </c>
      <c r="U690" s="96">
        <f t="shared" si="59"/>
        <v>130000</v>
      </c>
      <c r="V690" s="96">
        <f t="shared" si="62"/>
        <v>0</v>
      </c>
      <c r="W690" s="96"/>
      <c r="X690" s="96">
        <f ca="1">IF(V690=0,0,IF(C690&lt;'Interment Right Prices'!$L$25,0,OFFSET(P690,-'Interment Right Prices'!$L$25,0)))</f>
        <v>0</v>
      </c>
      <c r="Y690" s="96">
        <f>IF(V690=0,0,U690-SUM($X$155:X690))</f>
        <v>0</v>
      </c>
      <c r="Z690" s="99">
        <f ca="1">IF(V690=0,OFFSET(Z690,-'Interment Right Prices'!$L$25,0),IF(V690&gt;X690,V690,X690))</f>
        <v>1494</v>
      </c>
      <c r="AA690" s="99">
        <f t="shared" ca="1" si="60"/>
        <v>1744887.6923076923</v>
      </c>
      <c r="AB690" s="93"/>
      <c r="AC690" s="78"/>
    </row>
    <row r="691" spans="2:29" x14ac:dyDescent="0.25">
      <c r="B691" s="38"/>
      <c r="C691" s="53">
        <f t="shared" si="63"/>
        <v>537</v>
      </c>
      <c r="D691" s="53"/>
      <c r="E691" s="53"/>
      <c r="F691" s="41">
        <v>0</v>
      </c>
      <c r="G691" s="1"/>
      <c r="H691" s="104">
        <f t="shared" si="64"/>
        <v>3000000</v>
      </c>
      <c r="I691" s="1"/>
      <c r="J691" s="41">
        <v>0</v>
      </c>
      <c r="K691" s="1"/>
      <c r="L691" s="96">
        <f t="shared" si="61"/>
        <v>103568</v>
      </c>
      <c r="M691" s="53"/>
      <c r="N691" s="97"/>
      <c r="O691" s="1"/>
      <c r="P691" s="98">
        <f t="shared" si="58"/>
        <v>103568</v>
      </c>
      <c r="Q691" s="40"/>
      <c r="S691" s="38"/>
      <c r="T691" s="96">
        <f>SUM($P$155:P691)</f>
        <v>10410379</v>
      </c>
      <c r="U691" s="96">
        <f t="shared" si="59"/>
        <v>130000</v>
      </c>
      <c r="V691" s="96">
        <f t="shared" si="62"/>
        <v>0</v>
      </c>
      <c r="W691" s="96"/>
      <c r="X691" s="96">
        <f ca="1">IF(V691=0,0,IF(C691&lt;'Interment Right Prices'!$L$25,0,OFFSET(P691,-'Interment Right Prices'!$L$25,0)))</f>
        <v>0</v>
      </c>
      <c r="Y691" s="96">
        <f>IF(V691=0,0,U691-SUM($X$155:X691))</f>
        <v>0</v>
      </c>
      <c r="Z691" s="99">
        <f ca="1">IF(V691=0,OFFSET(Z691,-'Interment Right Prices'!$L$25,0),IF(V691&gt;X691,V691,X691))</f>
        <v>1509</v>
      </c>
      <c r="AA691" s="99">
        <f t="shared" ca="1" si="60"/>
        <v>1744887.6923076923</v>
      </c>
      <c r="AB691" s="93"/>
      <c r="AC691" s="78"/>
    </row>
    <row r="692" spans="2:29" x14ac:dyDescent="0.25">
      <c r="B692" s="38"/>
      <c r="C692" s="53">
        <f t="shared" si="63"/>
        <v>538</v>
      </c>
      <c r="D692" s="53"/>
      <c r="E692" s="53"/>
      <c r="F692" s="41">
        <v>0</v>
      </c>
      <c r="G692" s="1"/>
      <c r="H692" s="104">
        <f t="shared" si="64"/>
        <v>3000000</v>
      </c>
      <c r="I692" s="1"/>
      <c r="J692" s="41">
        <v>0</v>
      </c>
      <c r="K692" s="1"/>
      <c r="L692" s="96">
        <f t="shared" si="61"/>
        <v>104604</v>
      </c>
      <c r="M692" s="53"/>
      <c r="N692" s="97"/>
      <c r="O692" s="1"/>
      <c r="P692" s="98">
        <f t="shared" si="58"/>
        <v>104604</v>
      </c>
      <c r="Q692" s="40"/>
      <c r="S692" s="38"/>
      <c r="T692" s="96">
        <f>SUM($P$155:P692)</f>
        <v>10514983</v>
      </c>
      <c r="U692" s="96">
        <f t="shared" si="59"/>
        <v>130000</v>
      </c>
      <c r="V692" s="96">
        <f t="shared" si="62"/>
        <v>0</v>
      </c>
      <c r="W692" s="96"/>
      <c r="X692" s="96">
        <f ca="1">IF(V692=0,0,IF(C692&lt;'Interment Right Prices'!$L$25,0,OFFSET(P692,-'Interment Right Prices'!$L$25,0)))</f>
        <v>0</v>
      </c>
      <c r="Y692" s="96">
        <f>IF(V692=0,0,U692-SUM($X$155:X692))</f>
        <v>0</v>
      </c>
      <c r="Z692" s="99">
        <f ca="1">IF(V692=0,OFFSET(Z692,-'Interment Right Prices'!$L$25,0),IF(V692&gt;X692,V692,X692))</f>
        <v>1524</v>
      </c>
      <c r="AA692" s="99">
        <f t="shared" ca="1" si="60"/>
        <v>1744887.6923076923</v>
      </c>
      <c r="AB692" s="93"/>
      <c r="AC692" s="78"/>
    </row>
    <row r="693" spans="2:29" x14ac:dyDescent="0.25">
      <c r="B693" s="38"/>
      <c r="C693" s="53">
        <f t="shared" si="63"/>
        <v>539</v>
      </c>
      <c r="D693" s="53"/>
      <c r="E693" s="53"/>
      <c r="F693" s="41">
        <v>0</v>
      </c>
      <c r="G693" s="1"/>
      <c r="H693" s="104">
        <f t="shared" si="64"/>
        <v>3000000</v>
      </c>
      <c r="I693" s="1"/>
      <c r="J693" s="41">
        <v>0</v>
      </c>
      <c r="K693" s="1"/>
      <c r="L693" s="96">
        <f t="shared" si="61"/>
        <v>105650</v>
      </c>
      <c r="M693" s="53"/>
      <c r="N693" s="97"/>
      <c r="O693" s="1"/>
      <c r="P693" s="98">
        <f t="shared" si="58"/>
        <v>105650</v>
      </c>
      <c r="Q693" s="40"/>
      <c r="S693" s="38"/>
      <c r="T693" s="96">
        <f>SUM($P$155:P693)</f>
        <v>10620633</v>
      </c>
      <c r="U693" s="96">
        <f t="shared" si="59"/>
        <v>130000</v>
      </c>
      <c r="V693" s="96">
        <f t="shared" si="62"/>
        <v>0</v>
      </c>
      <c r="W693" s="96"/>
      <c r="X693" s="96">
        <f ca="1">IF(V693=0,0,IF(C693&lt;'Interment Right Prices'!$L$25,0,OFFSET(P693,-'Interment Right Prices'!$L$25,0)))</f>
        <v>0</v>
      </c>
      <c r="Y693" s="96">
        <f>IF(V693=0,0,U693-SUM($X$155:X693))</f>
        <v>0</v>
      </c>
      <c r="Z693" s="99">
        <f ca="1">IF(V693=0,OFFSET(Z693,-'Interment Right Prices'!$L$25,0),IF(V693&gt;X693,V693,X693))</f>
        <v>1539</v>
      </c>
      <c r="AA693" s="99">
        <f t="shared" ca="1" si="60"/>
        <v>1744887.6923076923</v>
      </c>
      <c r="AB693" s="93"/>
      <c r="AC693" s="78"/>
    </row>
    <row r="694" spans="2:29" x14ac:dyDescent="0.25">
      <c r="B694" s="38"/>
      <c r="C694" s="53">
        <f t="shared" si="63"/>
        <v>540</v>
      </c>
      <c r="D694" s="53"/>
      <c r="E694" s="53"/>
      <c r="F694" s="41">
        <v>0</v>
      </c>
      <c r="G694" s="1"/>
      <c r="H694" s="104">
        <f t="shared" si="64"/>
        <v>3000000</v>
      </c>
      <c r="I694" s="1"/>
      <c r="J694" s="41">
        <v>0</v>
      </c>
      <c r="K694" s="1"/>
      <c r="L694" s="96">
        <f t="shared" si="61"/>
        <v>106706</v>
      </c>
      <c r="M694" s="53"/>
      <c r="N694" s="97"/>
      <c r="O694" s="1"/>
      <c r="P694" s="98">
        <f t="shared" si="58"/>
        <v>106706</v>
      </c>
      <c r="Q694" s="40"/>
      <c r="S694" s="38"/>
      <c r="T694" s="96">
        <f>SUM($P$155:P694)</f>
        <v>10727339</v>
      </c>
      <c r="U694" s="96">
        <f t="shared" si="59"/>
        <v>130000</v>
      </c>
      <c r="V694" s="96">
        <f t="shared" si="62"/>
        <v>0</v>
      </c>
      <c r="W694" s="96"/>
      <c r="X694" s="96">
        <f ca="1">IF(V694=0,0,IF(C694&lt;'Interment Right Prices'!$L$25,0,OFFSET(P694,-'Interment Right Prices'!$L$25,0)))</f>
        <v>0</v>
      </c>
      <c r="Y694" s="96">
        <f>IF(V694=0,0,U694-SUM($X$155:X694))</f>
        <v>0</v>
      </c>
      <c r="Z694" s="99">
        <f ca="1">IF(V694=0,OFFSET(Z694,-'Interment Right Prices'!$L$25,0),IF(V694&gt;X694,V694,X694))</f>
        <v>1555</v>
      </c>
      <c r="AA694" s="99">
        <f t="shared" ca="1" si="60"/>
        <v>1744887.6923076923</v>
      </c>
      <c r="AB694" s="93"/>
      <c r="AC694" s="78"/>
    </row>
    <row r="695" spans="2:29" x14ac:dyDescent="0.25">
      <c r="B695" s="38"/>
      <c r="C695" s="53">
        <f t="shared" si="63"/>
        <v>541</v>
      </c>
      <c r="D695" s="53"/>
      <c r="E695" s="53"/>
      <c r="F695" s="41">
        <v>0</v>
      </c>
      <c r="G695" s="1"/>
      <c r="H695" s="104">
        <f t="shared" si="64"/>
        <v>3000000</v>
      </c>
      <c r="I695" s="1"/>
      <c r="J695" s="41">
        <v>0</v>
      </c>
      <c r="K695" s="1"/>
      <c r="L695" s="96">
        <f t="shared" si="61"/>
        <v>107773</v>
      </c>
      <c r="M695" s="53"/>
      <c r="N695" s="97"/>
      <c r="O695" s="1"/>
      <c r="P695" s="98">
        <f t="shared" si="58"/>
        <v>107773</v>
      </c>
      <c r="Q695" s="40"/>
      <c r="S695" s="38"/>
      <c r="T695" s="96">
        <f>SUM($P$155:P695)</f>
        <v>10835112</v>
      </c>
      <c r="U695" s="96">
        <f t="shared" si="59"/>
        <v>130000</v>
      </c>
      <c r="V695" s="96">
        <f t="shared" si="62"/>
        <v>0</v>
      </c>
      <c r="W695" s="96"/>
      <c r="X695" s="96">
        <f ca="1">IF(V695=0,0,IF(C695&lt;'Interment Right Prices'!$L$25,0,OFFSET(P695,-'Interment Right Prices'!$L$25,0)))</f>
        <v>0</v>
      </c>
      <c r="Y695" s="96">
        <f>IF(V695=0,0,U695-SUM($X$155:X695))</f>
        <v>0</v>
      </c>
      <c r="Z695" s="99">
        <f ca="1">IF(V695=0,OFFSET(Z695,-'Interment Right Prices'!$L$25,0),IF(V695&gt;X695,V695,X695))</f>
        <v>1570</v>
      </c>
      <c r="AA695" s="99">
        <f t="shared" ca="1" si="60"/>
        <v>1744887.6923076923</v>
      </c>
      <c r="AB695" s="93"/>
      <c r="AC695" s="78"/>
    </row>
    <row r="696" spans="2:29" x14ac:dyDescent="0.25">
      <c r="B696" s="38"/>
      <c r="C696" s="53">
        <f t="shared" si="63"/>
        <v>542</v>
      </c>
      <c r="D696" s="53"/>
      <c r="E696" s="53"/>
      <c r="F696" s="41">
        <v>0</v>
      </c>
      <c r="G696" s="1"/>
      <c r="H696" s="104">
        <f t="shared" si="64"/>
        <v>3000000</v>
      </c>
      <c r="I696" s="1"/>
      <c r="J696" s="41">
        <v>0</v>
      </c>
      <c r="K696" s="1"/>
      <c r="L696" s="96">
        <f t="shared" si="61"/>
        <v>108851</v>
      </c>
      <c r="M696" s="53"/>
      <c r="N696" s="97"/>
      <c r="O696" s="1"/>
      <c r="P696" s="98">
        <f t="shared" si="58"/>
        <v>108851</v>
      </c>
      <c r="Q696" s="40"/>
      <c r="S696" s="38"/>
      <c r="T696" s="96">
        <f>SUM($P$155:P696)</f>
        <v>10943963</v>
      </c>
      <c r="U696" s="96">
        <f t="shared" si="59"/>
        <v>130000</v>
      </c>
      <c r="V696" s="96">
        <f t="shared" si="62"/>
        <v>0</v>
      </c>
      <c r="W696" s="96"/>
      <c r="X696" s="96">
        <f ca="1">IF(V696=0,0,IF(C696&lt;'Interment Right Prices'!$L$25,0,OFFSET(P696,-'Interment Right Prices'!$L$25,0)))</f>
        <v>0</v>
      </c>
      <c r="Y696" s="96">
        <f>IF(V696=0,0,U696-SUM($X$155:X696))</f>
        <v>0</v>
      </c>
      <c r="Z696" s="99">
        <f ca="1">IF(V696=0,OFFSET(Z696,-'Interment Right Prices'!$L$25,0),IF(V696&gt;X696,V696,X696))</f>
        <v>1586</v>
      </c>
      <c r="AA696" s="99">
        <f t="shared" ca="1" si="60"/>
        <v>1744887.6923076923</v>
      </c>
      <c r="AB696" s="93"/>
      <c r="AC696" s="78"/>
    </row>
    <row r="697" spans="2:29" x14ac:dyDescent="0.25">
      <c r="B697" s="38"/>
      <c r="C697" s="53">
        <f t="shared" si="63"/>
        <v>543</v>
      </c>
      <c r="D697" s="53"/>
      <c r="E697" s="53"/>
      <c r="F697" s="41">
        <v>0</v>
      </c>
      <c r="G697" s="1"/>
      <c r="H697" s="104">
        <f t="shared" si="64"/>
        <v>3000000</v>
      </c>
      <c r="I697" s="1"/>
      <c r="J697" s="41">
        <v>0</v>
      </c>
      <c r="K697" s="1"/>
      <c r="L697" s="96">
        <f t="shared" si="61"/>
        <v>109940</v>
      </c>
      <c r="M697" s="53"/>
      <c r="N697" s="97"/>
      <c r="O697" s="1"/>
      <c r="P697" s="98">
        <f t="shared" si="58"/>
        <v>109940</v>
      </c>
      <c r="Q697" s="40"/>
      <c r="S697" s="38"/>
      <c r="T697" s="96">
        <f>SUM($P$155:P697)</f>
        <v>11053903</v>
      </c>
      <c r="U697" s="96">
        <f t="shared" si="59"/>
        <v>130000</v>
      </c>
      <c r="V697" s="96">
        <f t="shared" si="62"/>
        <v>0</v>
      </c>
      <c r="W697" s="96"/>
      <c r="X697" s="96">
        <f ca="1">IF(V697=0,0,IF(C697&lt;'Interment Right Prices'!$L$25,0,OFFSET(P697,-'Interment Right Prices'!$L$25,0)))</f>
        <v>0</v>
      </c>
      <c r="Y697" s="96">
        <f>IF(V697=0,0,U697-SUM($X$155:X697))</f>
        <v>0</v>
      </c>
      <c r="Z697" s="99">
        <f ca="1">IF(V697=0,OFFSET(Z697,-'Interment Right Prices'!$L$25,0),IF(V697&gt;X697,V697,X697))</f>
        <v>1602</v>
      </c>
      <c r="AA697" s="99">
        <f t="shared" ca="1" si="60"/>
        <v>1744887.6923076923</v>
      </c>
      <c r="AB697" s="93"/>
      <c r="AC697" s="78"/>
    </row>
    <row r="698" spans="2:29" x14ac:dyDescent="0.25">
      <c r="B698" s="38"/>
      <c r="C698" s="53">
        <f t="shared" si="63"/>
        <v>544</v>
      </c>
      <c r="D698" s="53"/>
      <c r="E698" s="53"/>
      <c r="F698" s="41">
        <v>0</v>
      </c>
      <c r="G698" s="1"/>
      <c r="H698" s="104">
        <f t="shared" si="64"/>
        <v>3000000</v>
      </c>
      <c r="I698" s="1"/>
      <c r="J698" s="41">
        <v>0</v>
      </c>
      <c r="K698" s="1"/>
      <c r="L698" s="96">
        <f t="shared" si="61"/>
        <v>111039</v>
      </c>
      <c r="M698" s="53"/>
      <c r="N698" s="97"/>
      <c r="O698" s="1"/>
      <c r="P698" s="98">
        <f t="shared" si="58"/>
        <v>111039</v>
      </c>
      <c r="Q698" s="40"/>
      <c r="S698" s="38"/>
      <c r="T698" s="96">
        <f>SUM($P$155:P698)</f>
        <v>11164942</v>
      </c>
      <c r="U698" s="96">
        <f t="shared" si="59"/>
        <v>130000</v>
      </c>
      <c r="V698" s="96">
        <f t="shared" si="62"/>
        <v>0</v>
      </c>
      <c r="W698" s="96"/>
      <c r="X698" s="96">
        <f ca="1">IF(V698=0,0,IF(C698&lt;'Interment Right Prices'!$L$25,0,OFFSET(P698,-'Interment Right Prices'!$L$25,0)))</f>
        <v>0</v>
      </c>
      <c r="Y698" s="96">
        <f>IF(V698=0,0,U698-SUM($X$155:X698))</f>
        <v>0</v>
      </c>
      <c r="Z698" s="99">
        <f ca="1">IF(V698=0,OFFSET(Z698,-'Interment Right Prices'!$L$25,0),IF(V698&gt;X698,V698,X698))</f>
        <v>1618</v>
      </c>
      <c r="AA698" s="99">
        <f t="shared" ca="1" si="60"/>
        <v>1744887.6923076923</v>
      </c>
      <c r="AB698" s="93"/>
      <c r="AC698" s="78"/>
    </row>
    <row r="699" spans="2:29" x14ac:dyDescent="0.25">
      <c r="B699" s="38"/>
      <c r="C699" s="53">
        <f t="shared" si="63"/>
        <v>545</v>
      </c>
      <c r="D699" s="53"/>
      <c r="E699" s="53"/>
      <c r="F699" s="41">
        <v>0</v>
      </c>
      <c r="G699" s="1"/>
      <c r="H699" s="104">
        <f t="shared" si="64"/>
        <v>3000000</v>
      </c>
      <c r="I699" s="1"/>
      <c r="J699" s="41">
        <v>0</v>
      </c>
      <c r="K699" s="1"/>
      <c r="L699" s="96">
        <f t="shared" si="61"/>
        <v>112150</v>
      </c>
      <c r="M699" s="53"/>
      <c r="N699" s="97"/>
      <c r="O699" s="1"/>
      <c r="P699" s="98">
        <f t="shared" si="58"/>
        <v>112150</v>
      </c>
      <c r="Q699" s="40"/>
      <c r="S699" s="38"/>
      <c r="T699" s="96">
        <f>SUM($P$155:P699)</f>
        <v>11277092</v>
      </c>
      <c r="U699" s="96">
        <f t="shared" si="59"/>
        <v>130000</v>
      </c>
      <c r="V699" s="96">
        <f t="shared" si="62"/>
        <v>0</v>
      </c>
      <c r="W699" s="96"/>
      <c r="X699" s="96">
        <f ca="1">IF(V699=0,0,IF(C699&lt;'Interment Right Prices'!$L$25,0,OFFSET(P699,-'Interment Right Prices'!$L$25,0)))</f>
        <v>0</v>
      </c>
      <c r="Y699" s="96">
        <f>IF(V699=0,0,U699-SUM($X$155:X699))</f>
        <v>0</v>
      </c>
      <c r="Z699" s="99">
        <f ca="1">IF(V699=0,OFFSET(Z699,-'Interment Right Prices'!$L$25,0),IF(V699&gt;X699,V699,X699))</f>
        <v>1634</v>
      </c>
      <c r="AA699" s="99">
        <f t="shared" ca="1" si="60"/>
        <v>1744887.6923076923</v>
      </c>
      <c r="AB699" s="93"/>
      <c r="AC699" s="78"/>
    </row>
    <row r="700" spans="2:29" x14ac:dyDescent="0.25">
      <c r="B700" s="38"/>
      <c r="C700" s="53">
        <f t="shared" si="63"/>
        <v>546</v>
      </c>
      <c r="D700" s="53"/>
      <c r="E700" s="53"/>
      <c r="F700" s="41">
        <v>0</v>
      </c>
      <c r="G700" s="1"/>
      <c r="H700" s="104">
        <f t="shared" si="64"/>
        <v>3000000</v>
      </c>
      <c r="I700" s="1"/>
      <c r="J700" s="41">
        <v>0</v>
      </c>
      <c r="K700" s="1"/>
      <c r="L700" s="96">
        <f t="shared" si="61"/>
        <v>113271</v>
      </c>
      <c r="M700" s="53"/>
      <c r="N700" s="97"/>
      <c r="O700" s="1"/>
      <c r="P700" s="98">
        <f t="shared" si="58"/>
        <v>113271</v>
      </c>
      <c r="Q700" s="40"/>
      <c r="S700" s="38"/>
      <c r="T700" s="96">
        <f>SUM($P$155:P700)</f>
        <v>11390363</v>
      </c>
      <c r="U700" s="96">
        <f t="shared" si="59"/>
        <v>130000</v>
      </c>
      <c r="V700" s="96">
        <f t="shared" si="62"/>
        <v>0</v>
      </c>
      <c r="W700" s="96"/>
      <c r="X700" s="96">
        <f ca="1">IF(V700=0,0,IF(C700&lt;'Interment Right Prices'!$L$25,0,OFFSET(P700,-'Interment Right Prices'!$L$25,0)))</f>
        <v>0</v>
      </c>
      <c r="Y700" s="96">
        <f>IF(V700=0,0,U700-SUM($X$155:X700))</f>
        <v>0</v>
      </c>
      <c r="Z700" s="99">
        <f ca="1">IF(V700=0,OFFSET(Z700,-'Interment Right Prices'!$L$25,0),IF(V700&gt;X700,V700,X700))</f>
        <v>1650</v>
      </c>
      <c r="AA700" s="99">
        <f t="shared" ca="1" si="60"/>
        <v>1744887.6923076923</v>
      </c>
      <c r="AB700" s="93"/>
      <c r="AC700" s="78"/>
    </row>
    <row r="701" spans="2:29" x14ac:dyDescent="0.25">
      <c r="B701" s="38"/>
      <c r="C701" s="53">
        <f t="shared" si="63"/>
        <v>547</v>
      </c>
      <c r="D701" s="53"/>
      <c r="E701" s="53"/>
      <c r="F701" s="41">
        <v>0</v>
      </c>
      <c r="G701" s="1"/>
      <c r="H701" s="104">
        <f t="shared" si="64"/>
        <v>3000000</v>
      </c>
      <c r="I701" s="1"/>
      <c r="J701" s="41">
        <v>0</v>
      </c>
      <c r="K701" s="1"/>
      <c r="L701" s="96">
        <f t="shared" si="61"/>
        <v>114404</v>
      </c>
      <c r="M701" s="53"/>
      <c r="N701" s="97"/>
      <c r="O701" s="1"/>
      <c r="P701" s="98">
        <f t="shared" si="58"/>
        <v>114404</v>
      </c>
      <c r="Q701" s="40"/>
      <c r="S701" s="38"/>
      <c r="T701" s="96">
        <f>SUM($P$155:P701)</f>
        <v>11504767</v>
      </c>
      <c r="U701" s="96">
        <f t="shared" si="59"/>
        <v>130000</v>
      </c>
      <c r="V701" s="96">
        <f t="shared" si="62"/>
        <v>0</v>
      </c>
      <c r="W701" s="96"/>
      <c r="X701" s="96">
        <f ca="1">IF(V701=0,0,IF(C701&lt;'Interment Right Prices'!$L$25,0,OFFSET(P701,-'Interment Right Prices'!$L$25,0)))</f>
        <v>0</v>
      </c>
      <c r="Y701" s="96">
        <f>IF(V701=0,0,U701-SUM($X$155:X701))</f>
        <v>0</v>
      </c>
      <c r="Z701" s="99">
        <f ca="1">IF(V701=0,OFFSET(Z701,-'Interment Right Prices'!$L$25,0),IF(V701&gt;X701,V701,X701))</f>
        <v>1667</v>
      </c>
      <c r="AA701" s="99">
        <f t="shared" ca="1" si="60"/>
        <v>1744887.6923076923</v>
      </c>
      <c r="AB701" s="93"/>
      <c r="AC701" s="78"/>
    </row>
    <row r="702" spans="2:29" x14ac:dyDescent="0.25">
      <c r="B702" s="38"/>
      <c r="C702" s="53">
        <f t="shared" si="63"/>
        <v>548</v>
      </c>
      <c r="D702" s="53"/>
      <c r="E702" s="53"/>
      <c r="F702" s="41">
        <v>0</v>
      </c>
      <c r="G702" s="1"/>
      <c r="H702" s="104">
        <f t="shared" si="64"/>
        <v>3000000</v>
      </c>
      <c r="I702" s="1"/>
      <c r="J702" s="41">
        <v>0</v>
      </c>
      <c r="K702" s="1"/>
      <c r="L702" s="96">
        <f t="shared" si="61"/>
        <v>115548</v>
      </c>
      <c r="M702" s="53"/>
      <c r="N702" s="97"/>
      <c r="O702" s="1"/>
      <c r="P702" s="98">
        <f t="shared" si="58"/>
        <v>115548</v>
      </c>
      <c r="Q702" s="40"/>
      <c r="S702" s="38"/>
      <c r="T702" s="96">
        <f>SUM($P$155:P702)</f>
        <v>11620315</v>
      </c>
      <c r="U702" s="96">
        <f t="shared" si="59"/>
        <v>130000</v>
      </c>
      <c r="V702" s="96">
        <f t="shared" si="62"/>
        <v>0</v>
      </c>
      <c r="W702" s="96"/>
      <c r="X702" s="96">
        <f ca="1">IF(V702=0,0,IF(C702&lt;'Interment Right Prices'!$L$25,0,OFFSET(P702,-'Interment Right Prices'!$L$25,0)))</f>
        <v>0</v>
      </c>
      <c r="Y702" s="96">
        <f>IF(V702=0,0,U702-SUM($X$155:X702))</f>
        <v>0</v>
      </c>
      <c r="Z702" s="99">
        <f ca="1">IF(V702=0,OFFSET(Z702,-'Interment Right Prices'!$L$25,0),IF(V702&gt;X702,V702,X702))</f>
        <v>1683</v>
      </c>
      <c r="AA702" s="99">
        <f t="shared" ca="1" si="60"/>
        <v>1744887.6923076923</v>
      </c>
      <c r="AB702" s="93"/>
      <c r="AC702" s="78"/>
    </row>
    <row r="703" spans="2:29" x14ac:dyDescent="0.25">
      <c r="B703" s="38"/>
      <c r="C703" s="53">
        <f t="shared" si="63"/>
        <v>549</v>
      </c>
      <c r="D703" s="53"/>
      <c r="E703" s="53"/>
      <c r="F703" s="41">
        <v>0</v>
      </c>
      <c r="G703" s="1"/>
      <c r="H703" s="104">
        <f t="shared" si="64"/>
        <v>3000000</v>
      </c>
      <c r="I703" s="1"/>
      <c r="J703" s="41">
        <v>0</v>
      </c>
      <c r="K703" s="1"/>
      <c r="L703" s="96">
        <f t="shared" si="61"/>
        <v>116703</v>
      </c>
      <c r="M703" s="53"/>
      <c r="N703" s="97"/>
      <c r="O703" s="1"/>
      <c r="P703" s="98">
        <f t="shared" si="58"/>
        <v>116703</v>
      </c>
      <c r="Q703" s="40"/>
      <c r="S703" s="38"/>
      <c r="T703" s="96">
        <f>SUM($P$155:P703)</f>
        <v>11737018</v>
      </c>
      <c r="U703" s="96">
        <f t="shared" si="59"/>
        <v>130000</v>
      </c>
      <c r="V703" s="96">
        <f t="shared" si="62"/>
        <v>0</v>
      </c>
      <c r="W703" s="96"/>
      <c r="X703" s="96">
        <f ca="1">IF(V703=0,0,IF(C703&lt;'Interment Right Prices'!$L$25,0,OFFSET(P703,-'Interment Right Prices'!$L$25,0)))</f>
        <v>0</v>
      </c>
      <c r="Y703" s="96">
        <f>IF(V703=0,0,U703-SUM($X$155:X703))</f>
        <v>0</v>
      </c>
      <c r="Z703" s="99">
        <f ca="1">IF(V703=0,OFFSET(Z703,-'Interment Right Prices'!$L$25,0),IF(V703&gt;X703,V703,X703))</f>
        <v>1700</v>
      </c>
      <c r="AA703" s="99">
        <f t="shared" ca="1" si="60"/>
        <v>1744887.6923076923</v>
      </c>
      <c r="AB703" s="93"/>
      <c r="AC703" s="78"/>
    </row>
    <row r="704" spans="2:29" x14ac:dyDescent="0.25">
      <c r="B704" s="38"/>
      <c r="C704" s="53">
        <f t="shared" si="63"/>
        <v>550</v>
      </c>
      <c r="D704" s="53"/>
      <c r="E704" s="53"/>
      <c r="F704" s="41">
        <v>0</v>
      </c>
      <c r="G704" s="1"/>
      <c r="H704" s="104">
        <f t="shared" si="64"/>
        <v>3000000</v>
      </c>
      <c r="I704" s="1"/>
      <c r="J704" s="41">
        <v>0</v>
      </c>
      <c r="K704" s="1"/>
      <c r="L704" s="96">
        <f t="shared" si="61"/>
        <v>117870</v>
      </c>
      <c r="M704" s="53"/>
      <c r="N704" s="97"/>
      <c r="O704" s="1"/>
      <c r="P704" s="98">
        <f t="shared" si="58"/>
        <v>117870</v>
      </c>
      <c r="Q704" s="40"/>
      <c r="S704" s="38"/>
      <c r="T704" s="96">
        <f>SUM($P$155:P704)</f>
        <v>11854888</v>
      </c>
      <c r="U704" s="96">
        <f t="shared" si="59"/>
        <v>130000</v>
      </c>
      <c r="V704" s="96">
        <f t="shared" si="62"/>
        <v>0</v>
      </c>
      <c r="W704" s="96"/>
      <c r="X704" s="96">
        <f ca="1">IF(V704=0,0,IF(C704&lt;'Interment Right Prices'!$L$25,0,OFFSET(P704,-'Interment Right Prices'!$L$25,0)))</f>
        <v>0</v>
      </c>
      <c r="Y704" s="96">
        <f>IF(V704=0,0,U704-SUM($X$155:X704))</f>
        <v>0</v>
      </c>
      <c r="Z704" s="99">
        <f ca="1">IF(V704=0,OFFSET(Z704,-'Interment Right Prices'!$L$25,0),IF(V704&gt;X704,V704,X704))</f>
        <v>1717</v>
      </c>
      <c r="AA704" s="99">
        <f t="shared" ca="1" si="60"/>
        <v>1744887.6923076923</v>
      </c>
      <c r="AB704" s="93"/>
      <c r="AC704" s="78"/>
    </row>
    <row r="705" spans="2:29" x14ac:dyDescent="0.25">
      <c r="B705" s="38"/>
      <c r="C705" s="53">
        <f t="shared" si="63"/>
        <v>551</v>
      </c>
      <c r="D705" s="53"/>
      <c r="E705" s="53"/>
      <c r="F705" s="41">
        <v>0</v>
      </c>
      <c r="G705" s="1"/>
      <c r="H705" s="104">
        <f t="shared" si="64"/>
        <v>3000000</v>
      </c>
      <c r="I705" s="1"/>
      <c r="J705" s="41">
        <v>0</v>
      </c>
      <c r="K705" s="1"/>
      <c r="L705" s="96">
        <f t="shared" si="61"/>
        <v>119049</v>
      </c>
      <c r="M705" s="53"/>
      <c r="N705" s="97"/>
      <c r="O705" s="1"/>
      <c r="P705" s="98">
        <f t="shared" si="58"/>
        <v>119049</v>
      </c>
      <c r="Q705" s="40"/>
      <c r="S705" s="38"/>
      <c r="T705" s="96">
        <f>SUM($P$155:P705)</f>
        <v>11973937</v>
      </c>
      <c r="U705" s="96">
        <f t="shared" si="59"/>
        <v>130000</v>
      </c>
      <c r="V705" s="96">
        <f t="shared" si="62"/>
        <v>0</v>
      </c>
      <c r="W705" s="96"/>
      <c r="X705" s="96">
        <f ca="1">IF(V705=0,0,IF(C705&lt;'Interment Right Prices'!$L$25,0,OFFSET(P705,-'Interment Right Prices'!$L$25,0)))</f>
        <v>0</v>
      </c>
      <c r="Y705" s="96">
        <f>IF(V705=0,0,U705-SUM($X$155:X705))</f>
        <v>0</v>
      </c>
      <c r="Z705" s="99">
        <f ca="1">IF(V705=0,OFFSET(Z705,-'Interment Right Prices'!$L$25,0),IF(V705&gt;X705,V705,X705))</f>
        <v>1734</v>
      </c>
      <c r="AA705" s="99">
        <f t="shared" ca="1" si="60"/>
        <v>1744887.6923076923</v>
      </c>
      <c r="AB705" s="93"/>
      <c r="AC705" s="78"/>
    </row>
    <row r="706" spans="2:29" x14ac:dyDescent="0.25">
      <c r="B706" s="38"/>
      <c r="C706" s="53">
        <f t="shared" si="63"/>
        <v>552</v>
      </c>
      <c r="D706" s="53"/>
      <c r="E706" s="53"/>
      <c r="F706" s="41">
        <v>0</v>
      </c>
      <c r="G706" s="1"/>
      <c r="H706" s="104">
        <f t="shared" si="64"/>
        <v>3000000</v>
      </c>
      <c r="I706" s="1"/>
      <c r="J706" s="41">
        <v>0</v>
      </c>
      <c r="K706" s="1"/>
      <c r="L706" s="96">
        <f t="shared" si="61"/>
        <v>120239</v>
      </c>
      <c r="M706" s="53"/>
      <c r="N706" s="97"/>
      <c r="O706" s="1"/>
      <c r="P706" s="98">
        <f t="shared" si="58"/>
        <v>120239</v>
      </c>
      <c r="Q706" s="40"/>
      <c r="S706" s="38"/>
      <c r="T706" s="96">
        <f>SUM($P$155:P706)</f>
        <v>12094176</v>
      </c>
      <c r="U706" s="96">
        <f t="shared" si="59"/>
        <v>130000</v>
      </c>
      <c r="V706" s="96">
        <f t="shared" si="62"/>
        <v>0</v>
      </c>
      <c r="W706" s="96"/>
      <c r="X706" s="96">
        <f ca="1">IF(V706=0,0,IF(C706&lt;'Interment Right Prices'!$L$25,0,OFFSET(P706,-'Interment Right Prices'!$L$25,0)))</f>
        <v>0</v>
      </c>
      <c r="Y706" s="96">
        <f>IF(V706=0,0,U706-SUM($X$155:X706))</f>
        <v>0</v>
      </c>
      <c r="Z706" s="99">
        <f ca="1">IF(V706=0,OFFSET(Z706,-'Interment Right Prices'!$L$25,0),IF(V706&gt;X706,V706,X706))</f>
        <v>1752</v>
      </c>
      <c r="AA706" s="99">
        <f t="shared" ca="1" si="60"/>
        <v>1744887.6923076923</v>
      </c>
      <c r="AB706" s="93"/>
      <c r="AC706" s="78"/>
    </row>
    <row r="707" spans="2:29" x14ac:dyDescent="0.25">
      <c r="B707" s="38"/>
      <c r="C707" s="53">
        <f t="shared" si="63"/>
        <v>553</v>
      </c>
      <c r="D707" s="53"/>
      <c r="E707" s="53"/>
      <c r="F707" s="41">
        <v>0</v>
      </c>
      <c r="G707" s="1"/>
      <c r="H707" s="104">
        <f t="shared" si="64"/>
        <v>3000000</v>
      </c>
      <c r="I707" s="1"/>
      <c r="J707" s="41">
        <v>0</v>
      </c>
      <c r="K707" s="1"/>
      <c r="L707" s="96">
        <f t="shared" si="61"/>
        <v>121442</v>
      </c>
      <c r="M707" s="53"/>
      <c r="N707" s="97"/>
      <c r="O707" s="1"/>
      <c r="P707" s="98">
        <f t="shared" si="58"/>
        <v>121442</v>
      </c>
      <c r="Q707" s="40"/>
      <c r="S707" s="38"/>
      <c r="T707" s="96">
        <f>SUM($P$155:P707)</f>
        <v>12215618</v>
      </c>
      <c r="U707" s="96">
        <f t="shared" si="59"/>
        <v>130000</v>
      </c>
      <c r="V707" s="96">
        <f t="shared" si="62"/>
        <v>0</v>
      </c>
      <c r="W707" s="96"/>
      <c r="X707" s="96">
        <f ca="1">IF(V707=0,0,IF(C707&lt;'Interment Right Prices'!$L$25,0,OFFSET(P707,-'Interment Right Prices'!$L$25,0)))</f>
        <v>0</v>
      </c>
      <c r="Y707" s="96">
        <f>IF(V707=0,0,U707-SUM($X$155:X707))</f>
        <v>0</v>
      </c>
      <c r="Z707" s="99">
        <f ca="1">IF(V707=0,OFFSET(Z707,-'Interment Right Prices'!$L$25,0),IF(V707&gt;X707,V707,X707))</f>
        <v>1769</v>
      </c>
      <c r="AA707" s="99">
        <f t="shared" ca="1" si="60"/>
        <v>1744887.6923076923</v>
      </c>
      <c r="AB707" s="93"/>
      <c r="AC707" s="78"/>
    </row>
    <row r="708" spans="2:29" x14ac:dyDescent="0.25">
      <c r="B708" s="38"/>
      <c r="C708" s="53">
        <f t="shared" si="63"/>
        <v>554</v>
      </c>
      <c r="D708" s="53"/>
      <c r="E708" s="53"/>
      <c r="F708" s="41">
        <v>0</v>
      </c>
      <c r="G708" s="1"/>
      <c r="H708" s="104">
        <f t="shared" si="64"/>
        <v>3000000</v>
      </c>
      <c r="I708" s="1"/>
      <c r="J708" s="41">
        <v>0</v>
      </c>
      <c r="K708" s="1"/>
      <c r="L708" s="96">
        <f t="shared" si="61"/>
        <v>122656</v>
      </c>
      <c r="M708" s="53"/>
      <c r="N708" s="97"/>
      <c r="O708" s="1"/>
      <c r="P708" s="98">
        <f t="shared" si="58"/>
        <v>122656</v>
      </c>
      <c r="Q708" s="40"/>
      <c r="S708" s="38"/>
      <c r="T708" s="96">
        <f>SUM($P$155:P708)</f>
        <v>12338274</v>
      </c>
      <c r="U708" s="96">
        <f t="shared" si="59"/>
        <v>130000</v>
      </c>
      <c r="V708" s="96">
        <f t="shared" si="62"/>
        <v>0</v>
      </c>
      <c r="W708" s="96"/>
      <c r="X708" s="96">
        <f ca="1">IF(V708=0,0,IF(C708&lt;'Interment Right Prices'!$L$25,0,OFFSET(P708,-'Interment Right Prices'!$L$25,0)))</f>
        <v>0</v>
      </c>
      <c r="Y708" s="96">
        <f>IF(V708=0,0,U708-SUM($X$155:X708))</f>
        <v>0</v>
      </c>
      <c r="Z708" s="99">
        <f ca="1">IF(V708=0,OFFSET(Z708,-'Interment Right Prices'!$L$25,0),IF(V708&gt;X708,V708,X708))</f>
        <v>1393</v>
      </c>
      <c r="AA708" s="99">
        <f t="shared" ca="1" si="60"/>
        <v>1744887.6923076923</v>
      </c>
      <c r="AB708" s="93"/>
      <c r="AC708" s="78"/>
    </row>
    <row r="709" spans="2:29" x14ac:dyDescent="0.25">
      <c r="B709" s="38"/>
      <c r="C709" s="53">
        <f t="shared" si="63"/>
        <v>555</v>
      </c>
      <c r="D709" s="53"/>
      <c r="E709" s="53"/>
      <c r="F709" s="41">
        <v>0</v>
      </c>
      <c r="G709" s="1"/>
      <c r="H709" s="104">
        <f t="shared" si="64"/>
        <v>3000000</v>
      </c>
      <c r="I709" s="1"/>
      <c r="J709" s="41">
        <v>0</v>
      </c>
      <c r="K709" s="1"/>
      <c r="L709" s="96">
        <f t="shared" si="61"/>
        <v>123883</v>
      </c>
      <c r="M709" s="53"/>
      <c r="N709" s="97"/>
      <c r="O709" s="1"/>
      <c r="P709" s="98">
        <f t="shared" si="58"/>
        <v>123883</v>
      </c>
      <c r="Q709" s="40"/>
      <c r="S709" s="38"/>
      <c r="T709" s="96">
        <f>SUM($P$155:P709)</f>
        <v>12462157</v>
      </c>
      <c r="U709" s="96">
        <f t="shared" si="59"/>
        <v>130000</v>
      </c>
      <c r="V709" s="96">
        <f t="shared" si="62"/>
        <v>0</v>
      </c>
      <c r="W709" s="96"/>
      <c r="X709" s="96">
        <f ca="1">IF(V709=0,0,IF(C709&lt;'Interment Right Prices'!$L$25,0,OFFSET(P709,-'Interment Right Prices'!$L$25,0)))</f>
        <v>0</v>
      </c>
      <c r="Y709" s="96">
        <f>IF(V709=0,0,U709-SUM($X$155:X709))</f>
        <v>0</v>
      </c>
      <c r="Z709" s="99">
        <f ca="1">IF(V709=0,OFFSET(Z709,-'Interment Right Prices'!$L$25,0),IF(V709&gt;X709,V709,X709))</f>
        <v>1407</v>
      </c>
      <c r="AA709" s="99">
        <f t="shared" ca="1" si="60"/>
        <v>1744887.6923076923</v>
      </c>
      <c r="AB709" s="93"/>
      <c r="AC709" s="78"/>
    </row>
    <row r="710" spans="2:29" x14ac:dyDescent="0.25">
      <c r="B710" s="38"/>
      <c r="C710" s="53">
        <f t="shared" si="63"/>
        <v>556</v>
      </c>
      <c r="D710" s="53"/>
      <c r="E710" s="53"/>
      <c r="F710" s="41">
        <v>0</v>
      </c>
      <c r="G710" s="1"/>
      <c r="H710" s="104">
        <f t="shared" si="64"/>
        <v>3000000</v>
      </c>
      <c r="I710" s="1"/>
      <c r="J710" s="41">
        <v>0</v>
      </c>
      <c r="K710" s="1"/>
      <c r="L710" s="96">
        <f t="shared" si="61"/>
        <v>125122</v>
      </c>
      <c r="M710" s="53"/>
      <c r="N710" s="97"/>
      <c r="O710" s="1"/>
      <c r="P710" s="98">
        <f t="shared" si="58"/>
        <v>125122</v>
      </c>
      <c r="Q710" s="40"/>
      <c r="S710" s="38"/>
      <c r="T710" s="96">
        <f>SUM($P$155:P710)</f>
        <v>12587279</v>
      </c>
      <c r="U710" s="96">
        <f t="shared" si="59"/>
        <v>130000</v>
      </c>
      <c r="V710" s="96">
        <f t="shared" si="62"/>
        <v>0</v>
      </c>
      <c r="W710" s="96"/>
      <c r="X710" s="96">
        <f ca="1">IF(V710=0,0,IF(C710&lt;'Interment Right Prices'!$L$25,0,OFFSET(P710,-'Interment Right Prices'!$L$25,0)))</f>
        <v>0</v>
      </c>
      <c r="Y710" s="96">
        <f>IF(V710=0,0,U710-SUM($X$155:X710))</f>
        <v>0</v>
      </c>
      <c r="Z710" s="99">
        <f ca="1">IF(V710=0,OFFSET(Z710,-'Interment Right Prices'!$L$25,0),IF(V710&gt;X710,V710,X710))</f>
        <v>1421</v>
      </c>
      <c r="AA710" s="99">
        <f t="shared" ca="1" si="60"/>
        <v>1744887.6923076923</v>
      </c>
      <c r="AB710" s="93"/>
      <c r="AC710" s="78"/>
    </row>
    <row r="711" spans="2:29" x14ac:dyDescent="0.25">
      <c r="B711" s="38"/>
      <c r="C711" s="53">
        <f t="shared" si="63"/>
        <v>557</v>
      </c>
      <c r="D711" s="53"/>
      <c r="E711" s="53"/>
      <c r="F711" s="41">
        <v>0</v>
      </c>
      <c r="G711" s="1"/>
      <c r="H711" s="104">
        <f t="shared" si="64"/>
        <v>3000000</v>
      </c>
      <c r="I711" s="1"/>
      <c r="J711" s="41">
        <v>0</v>
      </c>
      <c r="K711" s="1"/>
      <c r="L711" s="96">
        <f t="shared" si="61"/>
        <v>126373</v>
      </c>
      <c r="M711" s="53"/>
      <c r="N711" s="97"/>
      <c r="O711" s="1"/>
      <c r="P711" s="98">
        <f t="shared" si="58"/>
        <v>126373</v>
      </c>
      <c r="Q711" s="40"/>
      <c r="S711" s="38"/>
      <c r="T711" s="96">
        <f>SUM($P$155:P711)</f>
        <v>12713652</v>
      </c>
      <c r="U711" s="96">
        <f t="shared" si="59"/>
        <v>130000</v>
      </c>
      <c r="V711" s="96">
        <f t="shared" si="62"/>
        <v>0</v>
      </c>
      <c r="W711" s="96"/>
      <c r="X711" s="96">
        <f ca="1">IF(V711=0,0,IF(C711&lt;'Interment Right Prices'!$L$25,0,OFFSET(P711,-'Interment Right Prices'!$L$25,0)))</f>
        <v>0</v>
      </c>
      <c r="Y711" s="96">
        <f>IF(V711=0,0,U711-SUM($X$155:X711))</f>
        <v>0</v>
      </c>
      <c r="Z711" s="99">
        <f ca="1">IF(V711=0,OFFSET(Z711,-'Interment Right Prices'!$L$25,0),IF(V711&gt;X711,V711,X711))</f>
        <v>1436</v>
      </c>
      <c r="AA711" s="99">
        <f t="shared" ca="1" si="60"/>
        <v>1744887.6923076923</v>
      </c>
      <c r="AB711" s="93"/>
      <c r="AC711" s="78"/>
    </row>
    <row r="712" spans="2:29" x14ac:dyDescent="0.25">
      <c r="B712" s="38"/>
      <c r="C712" s="53">
        <f t="shared" si="63"/>
        <v>558</v>
      </c>
      <c r="D712" s="53"/>
      <c r="E712" s="53"/>
      <c r="F712" s="41">
        <v>0</v>
      </c>
      <c r="G712" s="1"/>
      <c r="H712" s="104">
        <f t="shared" si="64"/>
        <v>3000000</v>
      </c>
      <c r="I712" s="1"/>
      <c r="J712" s="41">
        <v>0</v>
      </c>
      <c r="K712" s="1"/>
      <c r="L712" s="96">
        <f t="shared" si="61"/>
        <v>127637</v>
      </c>
      <c r="M712" s="53"/>
      <c r="N712" s="97"/>
      <c r="O712" s="1"/>
      <c r="P712" s="98">
        <f t="shared" si="58"/>
        <v>127637</v>
      </c>
      <c r="Q712" s="40"/>
      <c r="S712" s="38"/>
      <c r="T712" s="96">
        <f>SUM($P$155:P712)</f>
        <v>12841289</v>
      </c>
      <c r="U712" s="96">
        <f t="shared" si="59"/>
        <v>130000</v>
      </c>
      <c r="V712" s="96">
        <f t="shared" si="62"/>
        <v>0</v>
      </c>
      <c r="W712" s="96"/>
      <c r="X712" s="96">
        <f ca="1">IF(V712=0,0,IF(C712&lt;'Interment Right Prices'!$L$25,0,OFFSET(P712,-'Interment Right Prices'!$L$25,0)))</f>
        <v>0</v>
      </c>
      <c r="Y712" s="96">
        <f>IF(V712=0,0,U712-SUM($X$155:X712))</f>
        <v>0</v>
      </c>
      <c r="Z712" s="99">
        <f ca="1">IF(V712=0,OFFSET(Z712,-'Interment Right Prices'!$L$25,0),IF(V712&gt;X712,V712,X712))</f>
        <v>1450</v>
      </c>
      <c r="AA712" s="99">
        <f t="shared" ca="1" si="60"/>
        <v>1744887.6923076923</v>
      </c>
      <c r="AB712" s="93"/>
      <c r="AC712" s="78"/>
    </row>
    <row r="713" spans="2:29" x14ac:dyDescent="0.25">
      <c r="B713" s="38"/>
      <c r="C713" s="53">
        <f t="shared" si="63"/>
        <v>559</v>
      </c>
      <c r="D713" s="53"/>
      <c r="E713" s="53"/>
      <c r="F713" s="41">
        <v>0</v>
      </c>
      <c r="G713" s="1"/>
      <c r="H713" s="104">
        <f t="shared" si="64"/>
        <v>3000000</v>
      </c>
      <c r="I713" s="1"/>
      <c r="J713" s="41">
        <v>0</v>
      </c>
      <c r="K713" s="1"/>
      <c r="L713" s="96">
        <f t="shared" si="61"/>
        <v>128913</v>
      </c>
      <c r="M713" s="53"/>
      <c r="N713" s="97"/>
      <c r="O713" s="1"/>
      <c r="P713" s="98">
        <f t="shared" si="58"/>
        <v>128913</v>
      </c>
      <c r="Q713" s="40"/>
      <c r="S713" s="38"/>
      <c r="T713" s="96">
        <f>SUM($P$155:P713)</f>
        <v>12970202</v>
      </c>
      <c r="U713" s="96">
        <f t="shared" si="59"/>
        <v>130000</v>
      </c>
      <c r="V713" s="96">
        <f t="shared" si="62"/>
        <v>0</v>
      </c>
      <c r="W713" s="96"/>
      <c r="X713" s="96">
        <f ca="1">IF(V713=0,0,IF(C713&lt;'Interment Right Prices'!$L$25,0,OFFSET(P713,-'Interment Right Prices'!$L$25,0)))</f>
        <v>0</v>
      </c>
      <c r="Y713" s="96">
        <f>IF(V713=0,0,U713-SUM($X$155:X713))</f>
        <v>0</v>
      </c>
      <c r="Z713" s="99">
        <f ca="1">IF(V713=0,OFFSET(Z713,-'Interment Right Prices'!$L$25,0),IF(V713&gt;X713,V713,X713))</f>
        <v>1464</v>
      </c>
      <c r="AA713" s="99">
        <f t="shared" ca="1" si="60"/>
        <v>1744887.6923076923</v>
      </c>
      <c r="AB713" s="93"/>
      <c r="AC713" s="78"/>
    </row>
    <row r="714" spans="2:29" x14ac:dyDescent="0.25">
      <c r="B714" s="38"/>
      <c r="C714" s="53">
        <f t="shared" si="63"/>
        <v>560</v>
      </c>
      <c r="D714" s="53"/>
      <c r="E714" s="53"/>
      <c r="F714" s="41">
        <v>0</v>
      </c>
      <c r="G714" s="1"/>
      <c r="H714" s="104">
        <f t="shared" si="64"/>
        <v>3000000</v>
      </c>
      <c r="I714" s="1"/>
      <c r="J714" s="41">
        <v>0</v>
      </c>
      <c r="K714" s="1"/>
      <c r="L714" s="96">
        <f t="shared" si="61"/>
        <v>130202</v>
      </c>
      <c r="M714" s="53"/>
      <c r="N714" s="97"/>
      <c r="O714" s="1"/>
      <c r="P714" s="98">
        <f t="shared" si="58"/>
        <v>130202</v>
      </c>
      <c r="Q714" s="40"/>
      <c r="S714" s="38"/>
      <c r="T714" s="96">
        <f>SUM($P$155:P714)</f>
        <v>13100404</v>
      </c>
      <c r="U714" s="96">
        <f t="shared" si="59"/>
        <v>130000</v>
      </c>
      <c r="V714" s="96">
        <f t="shared" si="62"/>
        <v>0</v>
      </c>
      <c r="W714" s="96"/>
      <c r="X714" s="96">
        <f ca="1">IF(V714=0,0,IF(C714&lt;'Interment Right Prices'!$L$25,0,OFFSET(P714,-'Interment Right Prices'!$L$25,0)))</f>
        <v>0</v>
      </c>
      <c r="Y714" s="96">
        <f>IF(V714=0,0,U714-SUM($X$155:X714))</f>
        <v>0</v>
      </c>
      <c r="Z714" s="99">
        <f ca="1">IF(V714=0,OFFSET(Z714,-'Interment Right Prices'!$L$25,0),IF(V714&gt;X714,V714,X714))</f>
        <v>1479</v>
      </c>
      <c r="AA714" s="99">
        <f t="shared" ca="1" si="60"/>
        <v>1744887.6923076923</v>
      </c>
      <c r="AB714" s="93"/>
      <c r="AC714" s="78"/>
    </row>
    <row r="715" spans="2:29" x14ac:dyDescent="0.25">
      <c r="B715" s="38"/>
      <c r="C715" s="53">
        <f t="shared" si="63"/>
        <v>561</v>
      </c>
      <c r="D715" s="53"/>
      <c r="E715" s="53"/>
      <c r="F715" s="41">
        <v>0</v>
      </c>
      <c r="G715" s="1"/>
      <c r="H715" s="104">
        <f t="shared" si="64"/>
        <v>3000000</v>
      </c>
      <c r="I715" s="1"/>
      <c r="J715" s="41">
        <v>0</v>
      </c>
      <c r="K715" s="1"/>
      <c r="L715" s="96">
        <f t="shared" si="61"/>
        <v>131504</v>
      </c>
      <c r="M715" s="53"/>
      <c r="N715" s="97"/>
      <c r="O715" s="1"/>
      <c r="P715" s="98">
        <f t="shared" si="58"/>
        <v>131504</v>
      </c>
      <c r="Q715" s="40"/>
      <c r="S715" s="38"/>
      <c r="T715" s="96">
        <f>SUM($P$155:P715)</f>
        <v>13231908</v>
      </c>
      <c r="U715" s="96">
        <f t="shared" si="59"/>
        <v>130000</v>
      </c>
      <c r="V715" s="96">
        <f t="shared" si="62"/>
        <v>0</v>
      </c>
      <c r="W715" s="96"/>
      <c r="X715" s="96">
        <f ca="1">IF(V715=0,0,IF(C715&lt;'Interment Right Prices'!$L$25,0,OFFSET(P715,-'Interment Right Prices'!$L$25,0)))</f>
        <v>0</v>
      </c>
      <c r="Y715" s="96">
        <f>IF(V715=0,0,U715-SUM($X$155:X715))</f>
        <v>0</v>
      </c>
      <c r="Z715" s="99">
        <f ca="1">IF(V715=0,OFFSET(Z715,-'Interment Right Prices'!$L$25,0),IF(V715&gt;X715,V715,X715))</f>
        <v>1494</v>
      </c>
      <c r="AA715" s="99">
        <f t="shared" ca="1" si="60"/>
        <v>1744887.6923076923</v>
      </c>
      <c r="AB715" s="93"/>
      <c r="AC715" s="78"/>
    </row>
    <row r="716" spans="2:29" x14ac:dyDescent="0.25">
      <c r="B716" s="38"/>
      <c r="C716" s="53">
        <f t="shared" si="63"/>
        <v>562</v>
      </c>
      <c r="D716" s="53"/>
      <c r="E716" s="53"/>
      <c r="F716" s="41">
        <v>0</v>
      </c>
      <c r="G716" s="1"/>
      <c r="H716" s="104">
        <f t="shared" si="64"/>
        <v>3000000</v>
      </c>
      <c r="I716" s="1"/>
      <c r="J716" s="41">
        <v>0</v>
      </c>
      <c r="K716" s="1"/>
      <c r="L716" s="96">
        <f t="shared" si="61"/>
        <v>132819</v>
      </c>
      <c r="M716" s="53"/>
      <c r="N716" s="97"/>
      <c r="O716" s="1"/>
      <c r="P716" s="98">
        <f t="shared" si="58"/>
        <v>132819</v>
      </c>
      <c r="Q716" s="40"/>
      <c r="S716" s="38"/>
      <c r="T716" s="96">
        <f>SUM($P$155:P716)</f>
        <v>13364727</v>
      </c>
      <c r="U716" s="96">
        <f t="shared" si="59"/>
        <v>130000</v>
      </c>
      <c r="V716" s="96">
        <f t="shared" si="62"/>
        <v>0</v>
      </c>
      <c r="W716" s="96"/>
      <c r="X716" s="96">
        <f ca="1">IF(V716=0,0,IF(C716&lt;'Interment Right Prices'!$L$25,0,OFFSET(P716,-'Interment Right Prices'!$L$25,0)))</f>
        <v>0</v>
      </c>
      <c r="Y716" s="96">
        <f>IF(V716=0,0,U716-SUM($X$155:X716))</f>
        <v>0</v>
      </c>
      <c r="Z716" s="99">
        <f ca="1">IF(V716=0,OFFSET(Z716,-'Interment Right Prices'!$L$25,0),IF(V716&gt;X716,V716,X716))</f>
        <v>1509</v>
      </c>
      <c r="AA716" s="99">
        <f t="shared" ca="1" si="60"/>
        <v>1744887.6923076923</v>
      </c>
      <c r="AB716" s="93"/>
      <c r="AC716" s="78"/>
    </row>
    <row r="717" spans="2:29" x14ac:dyDescent="0.25">
      <c r="B717" s="38"/>
      <c r="C717" s="53">
        <f t="shared" si="63"/>
        <v>563</v>
      </c>
      <c r="D717" s="53"/>
      <c r="E717" s="53"/>
      <c r="F717" s="41">
        <v>0</v>
      </c>
      <c r="G717" s="1"/>
      <c r="H717" s="104">
        <f t="shared" si="64"/>
        <v>3000000</v>
      </c>
      <c r="I717" s="1"/>
      <c r="J717" s="41">
        <v>0</v>
      </c>
      <c r="K717" s="1"/>
      <c r="L717" s="96">
        <f t="shared" si="61"/>
        <v>134147</v>
      </c>
      <c r="M717" s="53"/>
      <c r="N717" s="97"/>
      <c r="O717" s="1"/>
      <c r="P717" s="98">
        <f t="shared" si="58"/>
        <v>134147</v>
      </c>
      <c r="Q717" s="40"/>
      <c r="S717" s="38"/>
      <c r="T717" s="96">
        <f>SUM($P$155:P717)</f>
        <v>13498874</v>
      </c>
      <c r="U717" s="96">
        <f t="shared" si="59"/>
        <v>130000</v>
      </c>
      <c r="V717" s="96">
        <f t="shared" si="62"/>
        <v>0</v>
      </c>
      <c r="W717" s="96"/>
      <c r="X717" s="96">
        <f ca="1">IF(V717=0,0,IF(C717&lt;'Interment Right Prices'!$L$25,0,OFFSET(P717,-'Interment Right Prices'!$L$25,0)))</f>
        <v>0</v>
      </c>
      <c r="Y717" s="96">
        <f>IF(V717=0,0,U717-SUM($X$155:X717))</f>
        <v>0</v>
      </c>
      <c r="Z717" s="99">
        <f ca="1">IF(V717=0,OFFSET(Z717,-'Interment Right Prices'!$L$25,0),IF(V717&gt;X717,V717,X717))</f>
        <v>1524</v>
      </c>
      <c r="AA717" s="99">
        <f t="shared" ca="1" si="60"/>
        <v>1744887.6923076923</v>
      </c>
      <c r="AB717" s="93"/>
      <c r="AC717" s="78"/>
    </row>
    <row r="718" spans="2:29" x14ac:dyDescent="0.25">
      <c r="B718" s="38"/>
      <c r="C718" s="53">
        <f t="shared" si="63"/>
        <v>564</v>
      </c>
      <c r="D718" s="53"/>
      <c r="E718" s="53"/>
      <c r="F718" s="41">
        <v>0</v>
      </c>
      <c r="G718" s="1"/>
      <c r="H718" s="104">
        <f t="shared" si="64"/>
        <v>3000000</v>
      </c>
      <c r="I718" s="1"/>
      <c r="J718" s="41">
        <v>0</v>
      </c>
      <c r="K718" s="1"/>
      <c r="L718" s="96">
        <f t="shared" si="61"/>
        <v>135489</v>
      </c>
      <c r="M718" s="53"/>
      <c r="N718" s="97"/>
      <c r="O718" s="1"/>
      <c r="P718" s="98">
        <f t="shared" si="58"/>
        <v>135489</v>
      </c>
      <c r="Q718" s="40"/>
      <c r="S718" s="38"/>
      <c r="T718" s="96">
        <f>SUM($P$155:P718)</f>
        <v>13634363</v>
      </c>
      <c r="U718" s="96">
        <f t="shared" si="59"/>
        <v>130000</v>
      </c>
      <c r="V718" s="96">
        <f t="shared" si="62"/>
        <v>0</v>
      </c>
      <c r="W718" s="96"/>
      <c r="X718" s="96">
        <f ca="1">IF(V718=0,0,IF(C718&lt;'Interment Right Prices'!$L$25,0,OFFSET(P718,-'Interment Right Prices'!$L$25,0)))</f>
        <v>0</v>
      </c>
      <c r="Y718" s="96">
        <f>IF(V718=0,0,U718-SUM($X$155:X718))</f>
        <v>0</v>
      </c>
      <c r="Z718" s="99">
        <f ca="1">IF(V718=0,OFFSET(Z718,-'Interment Right Prices'!$L$25,0),IF(V718&gt;X718,V718,X718))</f>
        <v>1539</v>
      </c>
      <c r="AA718" s="99">
        <f t="shared" ca="1" si="60"/>
        <v>1744887.6923076923</v>
      </c>
      <c r="AB718" s="93"/>
      <c r="AC718" s="78"/>
    </row>
    <row r="719" spans="2:29" x14ac:dyDescent="0.25">
      <c r="B719" s="38"/>
      <c r="C719" s="53">
        <f t="shared" si="63"/>
        <v>565</v>
      </c>
      <c r="D719" s="53"/>
      <c r="E719" s="53"/>
      <c r="F719" s="41">
        <v>0</v>
      </c>
      <c r="G719" s="1"/>
      <c r="H719" s="104">
        <f t="shared" si="64"/>
        <v>3000000</v>
      </c>
      <c r="I719" s="1"/>
      <c r="J719" s="41">
        <v>0</v>
      </c>
      <c r="K719" s="1"/>
      <c r="L719" s="96">
        <f t="shared" si="61"/>
        <v>136844</v>
      </c>
      <c r="M719" s="53"/>
      <c r="N719" s="97"/>
      <c r="O719" s="1"/>
      <c r="P719" s="98">
        <f t="shared" si="58"/>
        <v>136844</v>
      </c>
      <c r="Q719" s="40"/>
      <c r="S719" s="38"/>
      <c r="T719" s="96">
        <f>SUM($P$155:P719)</f>
        <v>13771207</v>
      </c>
      <c r="U719" s="96">
        <f t="shared" si="59"/>
        <v>130000</v>
      </c>
      <c r="V719" s="96">
        <f t="shared" si="62"/>
        <v>0</v>
      </c>
      <c r="W719" s="96"/>
      <c r="X719" s="96">
        <f ca="1">IF(V719=0,0,IF(C719&lt;'Interment Right Prices'!$L$25,0,OFFSET(P719,-'Interment Right Prices'!$L$25,0)))</f>
        <v>0</v>
      </c>
      <c r="Y719" s="96">
        <f>IF(V719=0,0,U719-SUM($X$155:X719))</f>
        <v>0</v>
      </c>
      <c r="Z719" s="99">
        <f ca="1">IF(V719=0,OFFSET(Z719,-'Interment Right Prices'!$L$25,0),IF(V719&gt;X719,V719,X719))</f>
        <v>1555</v>
      </c>
      <c r="AA719" s="99">
        <f t="shared" ca="1" si="60"/>
        <v>1744887.6923076923</v>
      </c>
      <c r="AB719" s="93"/>
      <c r="AC719" s="78"/>
    </row>
    <row r="720" spans="2:29" x14ac:dyDescent="0.25">
      <c r="B720" s="38"/>
      <c r="C720" s="53">
        <f t="shared" si="63"/>
        <v>566</v>
      </c>
      <c r="D720" s="53"/>
      <c r="E720" s="53"/>
      <c r="F720" s="41">
        <v>0</v>
      </c>
      <c r="G720" s="1"/>
      <c r="H720" s="104">
        <f t="shared" si="64"/>
        <v>3000000</v>
      </c>
      <c r="I720" s="1"/>
      <c r="J720" s="41">
        <v>0</v>
      </c>
      <c r="K720" s="1"/>
      <c r="L720" s="96">
        <f t="shared" si="61"/>
        <v>138212</v>
      </c>
      <c r="M720" s="53"/>
      <c r="N720" s="97"/>
      <c r="O720" s="1"/>
      <c r="P720" s="98">
        <f t="shared" si="58"/>
        <v>138212</v>
      </c>
      <c r="Q720" s="40"/>
      <c r="S720" s="38"/>
      <c r="T720" s="96">
        <f>SUM($P$155:P720)</f>
        <v>13909419</v>
      </c>
      <c r="U720" s="96">
        <f t="shared" si="59"/>
        <v>130000</v>
      </c>
      <c r="V720" s="96">
        <f t="shared" si="62"/>
        <v>0</v>
      </c>
      <c r="W720" s="96"/>
      <c r="X720" s="96">
        <f ca="1">IF(V720=0,0,IF(C720&lt;'Interment Right Prices'!$L$25,0,OFFSET(P720,-'Interment Right Prices'!$L$25,0)))</f>
        <v>0</v>
      </c>
      <c r="Y720" s="96">
        <f>IF(V720=0,0,U720-SUM($X$155:X720))</f>
        <v>0</v>
      </c>
      <c r="Z720" s="99">
        <f ca="1">IF(V720=0,OFFSET(Z720,-'Interment Right Prices'!$L$25,0),IF(V720&gt;X720,V720,X720))</f>
        <v>1570</v>
      </c>
      <c r="AA720" s="99">
        <f t="shared" ca="1" si="60"/>
        <v>1744887.6923076923</v>
      </c>
      <c r="AB720" s="93"/>
      <c r="AC720" s="78"/>
    </row>
    <row r="721" spans="2:29" x14ac:dyDescent="0.25">
      <c r="B721" s="38"/>
      <c r="C721" s="53">
        <f t="shared" si="63"/>
        <v>567</v>
      </c>
      <c r="D721" s="53"/>
      <c r="E721" s="53"/>
      <c r="F721" s="41">
        <v>0</v>
      </c>
      <c r="G721" s="1"/>
      <c r="H721" s="104">
        <f t="shared" si="64"/>
        <v>3000000</v>
      </c>
      <c r="I721" s="1"/>
      <c r="J721" s="41">
        <v>0</v>
      </c>
      <c r="K721" s="1"/>
      <c r="L721" s="96">
        <f t="shared" si="61"/>
        <v>139594</v>
      </c>
      <c r="M721" s="53"/>
      <c r="N721" s="97"/>
      <c r="O721" s="1"/>
      <c r="P721" s="98">
        <f t="shared" si="58"/>
        <v>139594</v>
      </c>
      <c r="Q721" s="40"/>
      <c r="S721" s="38"/>
      <c r="T721" s="96">
        <f>SUM($P$155:P721)</f>
        <v>14049013</v>
      </c>
      <c r="U721" s="96">
        <f t="shared" si="59"/>
        <v>130000</v>
      </c>
      <c r="V721" s="96">
        <f t="shared" si="62"/>
        <v>0</v>
      </c>
      <c r="W721" s="96"/>
      <c r="X721" s="96">
        <f ca="1">IF(V721=0,0,IF(C721&lt;'Interment Right Prices'!$L$25,0,OFFSET(P721,-'Interment Right Prices'!$L$25,0)))</f>
        <v>0</v>
      </c>
      <c r="Y721" s="96">
        <f>IF(V721=0,0,U721-SUM($X$155:X721))</f>
        <v>0</v>
      </c>
      <c r="Z721" s="99">
        <f ca="1">IF(V721=0,OFFSET(Z721,-'Interment Right Prices'!$L$25,0),IF(V721&gt;X721,V721,X721))</f>
        <v>1586</v>
      </c>
      <c r="AA721" s="99">
        <f t="shared" ca="1" si="60"/>
        <v>1744887.6923076923</v>
      </c>
      <c r="AB721" s="93"/>
      <c r="AC721" s="78"/>
    </row>
    <row r="722" spans="2:29" x14ac:dyDescent="0.25">
      <c r="B722" s="38"/>
      <c r="C722" s="53">
        <f t="shared" si="63"/>
        <v>568</v>
      </c>
      <c r="D722" s="53"/>
      <c r="E722" s="53"/>
      <c r="F722" s="41">
        <v>0</v>
      </c>
      <c r="G722" s="1"/>
      <c r="H722" s="104">
        <f t="shared" si="64"/>
        <v>3000000</v>
      </c>
      <c r="I722" s="1"/>
      <c r="J722" s="41">
        <v>0</v>
      </c>
      <c r="K722" s="1"/>
      <c r="L722" s="96">
        <f t="shared" si="61"/>
        <v>140990</v>
      </c>
      <c r="M722" s="53"/>
      <c r="N722" s="97"/>
      <c r="O722" s="1"/>
      <c r="P722" s="98">
        <f t="shared" si="58"/>
        <v>140990</v>
      </c>
      <c r="Q722" s="40"/>
      <c r="S722" s="38"/>
      <c r="T722" s="96">
        <f>SUM($P$155:P722)</f>
        <v>14190003</v>
      </c>
      <c r="U722" s="96">
        <f t="shared" si="59"/>
        <v>130000</v>
      </c>
      <c r="V722" s="96">
        <f t="shared" si="62"/>
        <v>0</v>
      </c>
      <c r="W722" s="96"/>
      <c r="X722" s="96">
        <f ca="1">IF(V722=0,0,IF(C722&lt;'Interment Right Prices'!$L$25,0,OFFSET(P722,-'Interment Right Prices'!$L$25,0)))</f>
        <v>0</v>
      </c>
      <c r="Y722" s="96">
        <f>IF(V722=0,0,U722-SUM($X$155:X722))</f>
        <v>0</v>
      </c>
      <c r="Z722" s="99">
        <f ca="1">IF(V722=0,OFFSET(Z722,-'Interment Right Prices'!$L$25,0),IF(V722&gt;X722,V722,X722))</f>
        <v>1602</v>
      </c>
      <c r="AA722" s="99">
        <f t="shared" ca="1" si="60"/>
        <v>1744887.6923076923</v>
      </c>
      <c r="AB722" s="93"/>
      <c r="AC722" s="78"/>
    </row>
    <row r="723" spans="2:29" x14ac:dyDescent="0.25">
      <c r="B723" s="38"/>
      <c r="C723" s="53">
        <f t="shared" si="63"/>
        <v>569</v>
      </c>
      <c r="D723" s="53"/>
      <c r="E723" s="53"/>
      <c r="F723" s="41">
        <v>0</v>
      </c>
      <c r="G723" s="1"/>
      <c r="H723" s="104">
        <f t="shared" si="64"/>
        <v>3000000</v>
      </c>
      <c r="I723" s="1"/>
      <c r="J723" s="41">
        <v>0</v>
      </c>
      <c r="K723" s="1"/>
      <c r="L723" s="96">
        <f t="shared" si="61"/>
        <v>142400</v>
      </c>
      <c r="M723" s="53"/>
      <c r="N723" s="97"/>
      <c r="O723" s="1"/>
      <c r="P723" s="98">
        <f t="shared" si="58"/>
        <v>142400</v>
      </c>
      <c r="Q723" s="40"/>
      <c r="S723" s="38"/>
      <c r="T723" s="96">
        <f>SUM($P$155:P723)</f>
        <v>14332403</v>
      </c>
      <c r="U723" s="96">
        <f t="shared" si="59"/>
        <v>130000</v>
      </c>
      <c r="V723" s="96">
        <f t="shared" si="62"/>
        <v>0</v>
      </c>
      <c r="W723" s="96"/>
      <c r="X723" s="96">
        <f ca="1">IF(V723=0,0,IF(C723&lt;'Interment Right Prices'!$L$25,0,OFFSET(P723,-'Interment Right Prices'!$L$25,0)))</f>
        <v>0</v>
      </c>
      <c r="Y723" s="96">
        <f>IF(V723=0,0,U723-SUM($X$155:X723))</f>
        <v>0</v>
      </c>
      <c r="Z723" s="99">
        <f ca="1">IF(V723=0,OFFSET(Z723,-'Interment Right Prices'!$L$25,0),IF(V723&gt;X723,V723,X723))</f>
        <v>1618</v>
      </c>
      <c r="AA723" s="99">
        <f t="shared" ca="1" si="60"/>
        <v>1744887.6923076923</v>
      </c>
      <c r="AB723" s="93"/>
      <c r="AC723" s="78"/>
    </row>
    <row r="724" spans="2:29" x14ac:dyDescent="0.25">
      <c r="B724" s="38"/>
      <c r="C724" s="53">
        <f t="shared" si="63"/>
        <v>570</v>
      </c>
      <c r="D724" s="53"/>
      <c r="E724" s="53"/>
      <c r="F724" s="41">
        <v>0</v>
      </c>
      <c r="G724" s="1"/>
      <c r="H724" s="104">
        <f t="shared" si="64"/>
        <v>3000000</v>
      </c>
      <c r="I724" s="1"/>
      <c r="J724" s="41">
        <v>0</v>
      </c>
      <c r="K724" s="1"/>
      <c r="L724" s="96">
        <f t="shared" si="61"/>
        <v>143824</v>
      </c>
      <c r="M724" s="53"/>
      <c r="N724" s="97"/>
      <c r="O724" s="1"/>
      <c r="P724" s="98">
        <f t="shared" si="58"/>
        <v>143824</v>
      </c>
      <c r="Q724" s="40"/>
      <c r="S724" s="38"/>
      <c r="T724" s="96">
        <f>SUM($P$155:P724)</f>
        <v>14476227</v>
      </c>
      <c r="U724" s="96">
        <f t="shared" si="59"/>
        <v>130000</v>
      </c>
      <c r="V724" s="96">
        <f t="shared" si="62"/>
        <v>0</v>
      </c>
      <c r="W724" s="96"/>
      <c r="X724" s="96">
        <f ca="1">IF(V724=0,0,IF(C724&lt;'Interment Right Prices'!$L$25,0,OFFSET(P724,-'Interment Right Prices'!$L$25,0)))</f>
        <v>0</v>
      </c>
      <c r="Y724" s="96">
        <f>IF(V724=0,0,U724-SUM($X$155:X724))</f>
        <v>0</v>
      </c>
      <c r="Z724" s="99">
        <f ca="1">IF(V724=0,OFFSET(Z724,-'Interment Right Prices'!$L$25,0),IF(V724&gt;X724,V724,X724))</f>
        <v>1634</v>
      </c>
      <c r="AA724" s="99">
        <f t="shared" ca="1" si="60"/>
        <v>1744887.6923076923</v>
      </c>
      <c r="AB724" s="93"/>
      <c r="AC724" s="78"/>
    </row>
    <row r="725" spans="2:29" x14ac:dyDescent="0.25">
      <c r="B725" s="38"/>
      <c r="C725" s="53">
        <f t="shared" si="63"/>
        <v>571</v>
      </c>
      <c r="D725" s="53"/>
      <c r="E725" s="53"/>
      <c r="F725" s="41">
        <v>0</v>
      </c>
      <c r="G725" s="1"/>
      <c r="H725" s="104">
        <f t="shared" si="64"/>
        <v>3000000</v>
      </c>
      <c r="I725" s="1"/>
      <c r="J725" s="41">
        <v>0</v>
      </c>
      <c r="K725" s="1"/>
      <c r="L725" s="96">
        <f t="shared" si="61"/>
        <v>145262</v>
      </c>
      <c r="M725" s="53"/>
      <c r="N725" s="97"/>
      <c r="O725" s="1"/>
      <c r="P725" s="98">
        <f t="shared" si="58"/>
        <v>145262</v>
      </c>
      <c r="Q725" s="40"/>
      <c r="S725" s="38"/>
      <c r="T725" s="96">
        <f>SUM($P$155:P725)</f>
        <v>14621489</v>
      </c>
      <c r="U725" s="96">
        <f t="shared" si="59"/>
        <v>130000</v>
      </c>
      <c r="V725" s="96">
        <f t="shared" si="62"/>
        <v>0</v>
      </c>
      <c r="W725" s="96"/>
      <c r="X725" s="96">
        <f ca="1">IF(V725=0,0,IF(C725&lt;'Interment Right Prices'!$L$25,0,OFFSET(P725,-'Interment Right Prices'!$L$25,0)))</f>
        <v>0</v>
      </c>
      <c r="Y725" s="96">
        <f>IF(V725=0,0,U725-SUM($X$155:X725))</f>
        <v>0</v>
      </c>
      <c r="Z725" s="99">
        <f ca="1">IF(V725=0,OFFSET(Z725,-'Interment Right Prices'!$L$25,0),IF(V725&gt;X725,V725,X725))</f>
        <v>1650</v>
      </c>
      <c r="AA725" s="99">
        <f t="shared" ca="1" si="60"/>
        <v>1744887.6923076923</v>
      </c>
      <c r="AB725" s="93"/>
      <c r="AC725" s="78"/>
    </row>
    <row r="726" spans="2:29" x14ac:dyDescent="0.25">
      <c r="B726" s="38"/>
      <c r="C726" s="53">
        <f t="shared" si="63"/>
        <v>572</v>
      </c>
      <c r="D726" s="53"/>
      <c r="E726" s="53"/>
      <c r="F726" s="41">
        <v>0</v>
      </c>
      <c r="G726" s="1"/>
      <c r="H726" s="104">
        <f t="shared" si="64"/>
        <v>3000000</v>
      </c>
      <c r="I726" s="1"/>
      <c r="J726" s="41">
        <v>0</v>
      </c>
      <c r="K726" s="1"/>
      <c r="L726" s="96">
        <f t="shared" si="61"/>
        <v>146715</v>
      </c>
      <c r="M726" s="53"/>
      <c r="N726" s="97"/>
      <c r="O726" s="1"/>
      <c r="P726" s="98">
        <f t="shared" si="58"/>
        <v>146715</v>
      </c>
      <c r="Q726" s="40"/>
      <c r="S726" s="38"/>
      <c r="T726" s="96">
        <f>SUM($P$155:P726)</f>
        <v>14768204</v>
      </c>
      <c r="U726" s="96">
        <f t="shared" si="59"/>
        <v>130000</v>
      </c>
      <c r="V726" s="96">
        <f t="shared" si="62"/>
        <v>0</v>
      </c>
      <c r="W726" s="96"/>
      <c r="X726" s="96">
        <f ca="1">IF(V726=0,0,IF(C726&lt;'Interment Right Prices'!$L$25,0,OFFSET(P726,-'Interment Right Prices'!$L$25,0)))</f>
        <v>0</v>
      </c>
      <c r="Y726" s="96">
        <f>IF(V726=0,0,U726-SUM($X$155:X726))</f>
        <v>0</v>
      </c>
      <c r="Z726" s="99">
        <f ca="1">IF(V726=0,OFFSET(Z726,-'Interment Right Prices'!$L$25,0),IF(V726&gt;X726,V726,X726))</f>
        <v>1667</v>
      </c>
      <c r="AA726" s="99">
        <f t="shared" ca="1" si="60"/>
        <v>1744887.6923076923</v>
      </c>
      <c r="AB726" s="93"/>
      <c r="AC726" s="78"/>
    </row>
    <row r="727" spans="2:29" x14ac:dyDescent="0.25">
      <c r="B727" s="38"/>
      <c r="C727" s="53">
        <f t="shared" si="63"/>
        <v>573</v>
      </c>
      <c r="D727" s="53"/>
      <c r="E727" s="53"/>
      <c r="F727" s="41">
        <v>0</v>
      </c>
      <c r="G727" s="1"/>
      <c r="H727" s="104">
        <f t="shared" si="64"/>
        <v>3000000</v>
      </c>
      <c r="I727" s="1"/>
      <c r="J727" s="41">
        <v>0</v>
      </c>
      <c r="K727" s="1"/>
      <c r="L727" s="96">
        <f t="shared" si="61"/>
        <v>148182</v>
      </c>
      <c r="M727" s="53"/>
      <c r="N727" s="97"/>
      <c r="O727" s="1"/>
      <c r="P727" s="98">
        <f t="shared" si="58"/>
        <v>148182</v>
      </c>
      <c r="Q727" s="40"/>
      <c r="S727" s="38"/>
      <c r="T727" s="96">
        <f>SUM($P$155:P727)</f>
        <v>14916386</v>
      </c>
      <c r="U727" s="96">
        <f t="shared" si="59"/>
        <v>130000</v>
      </c>
      <c r="V727" s="96">
        <f t="shared" si="62"/>
        <v>0</v>
      </c>
      <c r="W727" s="96"/>
      <c r="X727" s="96">
        <f ca="1">IF(V727=0,0,IF(C727&lt;'Interment Right Prices'!$L$25,0,OFFSET(P727,-'Interment Right Prices'!$L$25,0)))</f>
        <v>0</v>
      </c>
      <c r="Y727" s="96">
        <f>IF(V727=0,0,U727-SUM($X$155:X727))</f>
        <v>0</v>
      </c>
      <c r="Z727" s="99">
        <f ca="1">IF(V727=0,OFFSET(Z727,-'Interment Right Prices'!$L$25,0),IF(V727&gt;X727,V727,X727))</f>
        <v>1683</v>
      </c>
      <c r="AA727" s="99">
        <f t="shared" ca="1" si="60"/>
        <v>1744887.6923076923</v>
      </c>
      <c r="AB727" s="93"/>
      <c r="AC727" s="78"/>
    </row>
    <row r="728" spans="2:29" x14ac:dyDescent="0.25">
      <c r="B728" s="38"/>
      <c r="C728" s="53">
        <f t="shared" si="63"/>
        <v>574</v>
      </c>
      <c r="D728" s="53"/>
      <c r="E728" s="53"/>
      <c r="F728" s="41">
        <v>0</v>
      </c>
      <c r="G728" s="1"/>
      <c r="H728" s="104">
        <f t="shared" si="64"/>
        <v>3000000</v>
      </c>
      <c r="I728" s="1"/>
      <c r="J728" s="41">
        <v>0</v>
      </c>
      <c r="K728" s="1"/>
      <c r="L728" s="96">
        <f t="shared" si="61"/>
        <v>149664</v>
      </c>
      <c r="M728" s="53"/>
      <c r="N728" s="97"/>
      <c r="O728" s="1"/>
      <c r="P728" s="98">
        <f t="shared" si="58"/>
        <v>149664</v>
      </c>
      <c r="Q728" s="40"/>
      <c r="S728" s="38"/>
      <c r="T728" s="96">
        <f>SUM($P$155:P728)</f>
        <v>15066050</v>
      </c>
      <c r="U728" s="96">
        <f t="shared" si="59"/>
        <v>130000</v>
      </c>
      <c r="V728" s="96">
        <f t="shared" si="62"/>
        <v>0</v>
      </c>
      <c r="W728" s="96"/>
      <c r="X728" s="96">
        <f ca="1">IF(V728=0,0,IF(C728&lt;'Interment Right Prices'!$L$25,0,OFFSET(P728,-'Interment Right Prices'!$L$25,0)))</f>
        <v>0</v>
      </c>
      <c r="Y728" s="96">
        <f>IF(V728=0,0,U728-SUM($X$155:X728))</f>
        <v>0</v>
      </c>
      <c r="Z728" s="99">
        <f ca="1">IF(V728=0,OFFSET(Z728,-'Interment Right Prices'!$L$25,0),IF(V728&gt;X728,V728,X728))</f>
        <v>1700</v>
      </c>
      <c r="AA728" s="99">
        <f t="shared" ca="1" si="60"/>
        <v>1744887.6923076923</v>
      </c>
      <c r="AB728" s="93"/>
      <c r="AC728" s="78"/>
    </row>
    <row r="729" spans="2:29" x14ac:dyDescent="0.25">
      <c r="B729" s="38"/>
      <c r="C729" s="53">
        <f t="shared" si="63"/>
        <v>575</v>
      </c>
      <c r="D729" s="53"/>
      <c r="E729" s="53"/>
      <c r="F729" s="41">
        <v>0</v>
      </c>
      <c r="G729" s="1"/>
      <c r="H729" s="104">
        <f t="shared" si="64"/>
        <v>3000000</v>
      </c>
      <c r="I729" s="1"/>
      <c r="J729" s="41">
        <v>0</v>
      </c>
      <c r="K729" s="1"/>
      <c r="L729" s="96">
        <f t="shared" si="61"/>
        <v>151161</v>
      </c>
      <c r="M729" s="53"/>
      <c r="N729" s="97"/>
      <c r="O729" s="1"/>
      <c r="P729" s="98">
        <f t="shared" si="58"/>
        <v>151161</v>
      </c>
      <c r="Q729" s="40"/>
      <c r="S729" s="38"/>
      <c r="T729" s="96">
        <f>SUM($P$155:P729)</f>
        <v>15217211</v>
      </c>
      <c r="U729" s="96">
        <f t="shared" si="59"/>
        <v>130000</v>
      </c>
      <c r="V729" s="96">
        <f t="shared" si="62"/>
        <v>0</v>
      </c>
      <c r="W729" s="96"/>
      <c r="X729" s="96">
        <f ca="1">IF(V729=0,0,IF(C729&lt;'Interment Right Prices'!$L$25,0,OFFSET(P729,-'Interment Right Prices'!$L$25,0)))</f>
        <v>0</v>
      </c>
      <c r="Y729" s="96">
        <f>IF(V729=0,0,U729-SUM($X$155:X729))</f>
        <v>0</v>
      </c>
      <c r="Z729" s="99">
        <f ca="1">IF(V729=0,OFFSET(Z729,-'Interment Right Prices'!$L$25,0),IF(V729&gt;X729,V729,X729))</f>
        <v>1717</v>
      </c>
      <c r="AA729" s="99">
        <f t="shared" ca="1" si="60"/>
        <v>1744887.6923076923</v>
      </c>
      <c r="AB729" s="93"/>
      <c r="AC729" s="78"/>
    </row>
    <row r="730" spans="2:29" x14ac:dyDescent="0.25">
      <c r="B730" s="38"/>
      <c r="C730" s="53">
        <f t="shared" si="63"/>
        <v>576</v>
      </c>
      <c r="D730" s="53"/>
      <c r="E730" s="53"/>
      <c r="F730" s="41">
        <v>0</v>
      </c>
      <c r="G730" s="1"/>
      <c r="H730" s="104">
        <f t="shared" si="64"/>
        <v>3000000</v>
      </c>
      <c r="I730" s="1"/>
      <c r="J730" s="41">
        <v>0</v>
      </c>
      <c r="K730" s="1"/>
      <c r="L730" s="96">
        <f t="shared" si="61"/>
        <v>152672</v>
      </c>
      <c r="M730" s="53"/>
      <c r="N730" s="97"/>
      <c r="O730" s="1"/>
      <c r="P730" s="98">
        <f t="shared" si="58"/>
        <v>152672</v>
      </c>
      <c r="Q730" s="40"/>
      <c r="S730" s="38"/>
      <c r="T730" s="96">
        <f>SUM($P$155:P730)</f>
        <v>15369883</v>
      </c>
      <c r="U730" s="96">
        <f t="shared" si="59"/>
        <v>130000</v>
      </c>
      <c r="V730" s="96">
        <f t="shared" si="62"/>
        <v>0</v>
      </c>
      <c r="W730" s="96"/>
      <c r="X730" s="96">
        <f ca="1">IF(V730=0,0,IF(C730&lt;'Interment Right Prices'!$L$25,0,OFFSET(P730,-'Interment Right Prices'!$L$25,0)))</f>
        <v>0</v>
      </c>
      <c r="Y730" s="96">
        <f>IF(V730=0,0,U730-SUM($X$155:X730))</f>
        <v>0</v>
      </c>
      <c r="Z730" s="99">
        <f ca="1">IF(V730=0,OFFSET(Z730,-'Interment Right Prices'!$L$25,0),IF(V730&gt;X730,V730,X730))</f>
        <v>1734</v>
      </c>
      <c r="AA730" s="99">
        <f t="shared" ca="1" si="60"/>
        <v>1744887.6923076923</v>
      </c>
      <c r="AB730" s="93"/>
      <c r="AC730" s="78"/>
    </row>
    <row r="731" spans="2:29" x14ac:dyDescent="0.25">
      <c r="B731" s="38"/>
      <c r="C731" s="53">
        <f t="shared" si="63"/>
        <v>577</v>
      </c>
      <c r="D731" s="53"/>
      <c r="E731" s="53"/>
      <c r="F731" s="41">
        <v>0</v>
      </c>
      <c r="G731" s="1"/>
      <c r="H731" s="104">
        <f t="shared" si="64"/>
        <v>3000000</v>
      </c>
      <c r="I731" s="1"/>
      <c r="J731" s="41">
        <v>0</v>
      </c>
      <c r="K731" s="1"/>
      <c r="L731" s="96">
        <f t="shared" si="61"/>
        <v>154199</v>
      </c>
      <c r="M731" s="53"/>
      <c r="N731" s="97"/>
      <c r="O731" s="1"/>
      <c r="P731" s="98">
        <f t="shared" ref="P731:P794" si="65">IF(SUM($N$155:$N$1254)=0,L731,N731)</f>
        <v>154199</v>
      </c>
      <c r="Q731" s="40"/>
      <c r="S731" s="38"/>
      <c r="T731" s="96">
        <f>SUM($P$155:P731)</f>
        <v>15524082</v>
      </c>
      <c r="U731" s="96">
        <f t="shared" ref="U731:U794" si="66">IF(T731&gt;$L$24,$L$24,T731)</f>
        <v>130000</v>
      </c>
      <c r="V731" s="96">
        <f t="shared" si="62"/>
        <v>0</v>
      </c>
      <c r="W731" s="96"/>
      <c r="X731" s="96">
        <f ca="1">IF(V731=0,0,IF(C731&lt;'Interment Right Prices'!$L$25,0,OFFSET(P731,-'Interment Right Prices'!$L$25,0)))</f>
        <v>0</v>
      </c>
      <c r="Y731" s="96">
        <f>IF(V731=0,0,U731-SUM($X$155:X731))</f>
        <v>0</v>
      </c>
      <c r="Z731" s="99">
        <f ca="1">IF(V731=0,OFFSET(Z731,-'Interment Right Prices'!$L$25,0),IF(V731&gt;X731,V731,X731))</f>
        <v>1752</v>
      </c>
      <c r="AA731" s="99">
        <f t="shared" ref="AA731:AA794" ca="1" si="67">(H731*(1-$L$29))+(H731*$L$29)*(MAX($Y$155:$Y$1254)/$L$24)</f>
        <v>1744887.6923076923</v>
      </c>
      <c r="AB731" s="93"/>
      <c r="AC731" s="78"/>
    </row>
    <row r="732" spans="2:29" x14ac:dyDescent="0.25">
      <c r="B732" s="38"/>
      <c r="C732" s="53">
        <f t="shared" si="63"/>
        <v>578</v>
      </c>
      <c r="D732" s="53"/>
      <c r="E732" s="53"/>
      <c r="F732" s="41">
        <v>0</v>
      </c>
      <c r="G732" s="1"/>
      <c r="H732" s="104">
        <f t="shared" si="64"/>
        <v>3000000</v>
      </c>
      <c r="I732" s="1"/>
      <c r="J732" s="41">
        <v>0</v>
      </c>
      <c r="K732" s="1"/>
      <c r="L732" s="96">
        <f t="shared" ref="L732:L795" si="68">ROUND($L$155*(1+$L$27)^C731,0)</f>
        <v>155741</v>
      </c>
      <c r="M732" s="53"/>
      <c r="N732" s="97"/>
      <c r="O732" s="1"/>
      <c r="P732" s="98">
        <f t="shared" si="65"/>
        <v>155741</v>
      </c>
      <c r="Q732" s="40"/>
      <c r="S732" s="38"/>
      <c r="T732" s="96">
        <f>SUM($P$155:P732)</f>
        <v>15679823</v>
      </c>
      <c r="U732" s="96">
        <f t="shared" si="66"/>
        <v>130000</v>
      </c>
      <c r="V732" s="96">
        <f t="shared" si="62"/>
        <v>0</v>
      </c>
      <c r="W732" s="96"/>
      <c r="X732" s="96">
        <f ca="1">IF(V732=0,0,IF(C732&lt;'Interment Right Prices'!$L$25,0,OFFSET(P732,-'Interment Right Prices'!$L$25,0)))</f>
        <v>0</v>
      </c>
      <c r="Y732" s="96">
        <f>IF(V732=0,0,U732-SUM($X$155:X732))</f>
        <v>0</v>
      </c>
      <c r="Z732" s="99">
        <f ca="1">IF(V732=0,OFFSET(Z732,-'Interment Right Prices'!$L$25,0),IF(V732&gt;X732,V732,X732))</f>
        <v>1769</v>
      </c>
      <c r="AA732" s="99">
        <f t="shared" ca="1" si="67"/>
        <v>1744887.6923076923</v>
      </c>
      <c r="AB732" s="93"/>
      <c r="AC732" s="78"/>
    </row>
    <row r="733" spans="2:29" x14ac:dyDescent="0.25">
      <c r="B733" s="38"/>
      <c r="C733" s="53">
        <f t="shared" si="63"/>
        <v>579</v>
      </c>
      <c r="D733" s="53"/>
      <c r="E733" s="53"/>
      <c r="F733" s="41">
        <v>0</v>
      </c>
      <c r="G733" s="1"/>
      <c r="H733" s="104">
        <f t="shared" si="64"/>
        <v>3000000</v>
      </c>
      <c r="I733" s="1"/>
      <c r="J733" s="41">
        <v>0</v>
      </c>
      <c r="K733" s="1"/>
      <c r="L733" s="96">
        <f t="shared" si="68"/>
        <v>157298</v>
      </c>
      <c r="M733" s="53"/>
      <c r="N733" s="97"/>
      <c r="O733" s="1"/>
      <c r="P733" s="98">
        <f t="shared" si="65"/>
        <v>157298</v>
      </c>
      <c r="Q733" s="40"/>
      <c r="S733" s="38"/>
      <c r="T733" s="96">
        <f>SUM($P$155:P733)</f>
        <v>15837121</v>
      </c>
      <c r="U733" s="96">
        <f t="shared" si="66"/>
        <v>130000</v>
      </c>
      <c r="V733" s="96">
        <f t="shared" ref="V733:V796" si="69">U733-U732</f>
        <v>0</v>
      </c>
      <c r="W733" s="96"/>
      <c r="X733" s="96">
        <f ca="1">IF(V733=0,0,IF(C733&lt;'Interment Right Prices'!$L$25,0,OFFSET(P733,-'Interment Right Prices'!$L$25,0)))</f>
        <v>0</v>
      </c>
      <c r="Y733" s="96">
        <f>IF(V733=0,0,U733-SUM($X$155:X733))</f>
        <v>0</v>
      </c>
      <c r="Z733" s="99">
        <f ca="1">IF(V733=0,OFFSET(Z733,-'Interment Right Prices'!$L$25,0),IF(V733&gt;X733,V733,X733))</f>
        <v>1393</v>
      </c>
      <c r="AA733" s="99">
        <f t="shared" ca="1" si="67"/>
        <v>1744887.6923076923</v>
      </c>
      <c r="AB733" s="93"/>
      <c r="AC733" s="78"/>
    </row>
    <row r="734" spans="2:29" x14ac:dyDescent="0.25">
      <c r="B734" s="38"/>
      <c r="C734" s="53">
        <f t="shared" si="63"/>
        <v>580</v>
      </c>
      <c r="D734" s="53"/>
      <c r="E734" s="53"/>
      <c r="F734" s="41">
        <v>0</v>
      </c>
      <c r="G734" s="1"/>
      <c r="H734" s="104">
        <f t="shared" si="64"/>
        <v>3000000</v>
      </c>
      <c r="I734" s="1"/>
      <c r="J734" s="41">
        <v>0</v>
      </c>
      <c r="K734" s="1"/>
      <c r="L734" s="96">
        <f t="shared" si="68"/>
        <v>158871</v>
      </c>
      <c r="M734" s="53"/>
      <c r="N734" s="97"/>
      <c r="O734" s="1"/>
      <c r="P734" s="98">
        <f t="shared" si="65"/>
        <v>158871</v>
      </c>
      <c r="Q734" s="40"/>
      <c r="S734" s="38"/>
      <c r="T734" s="96">
        <f>SUM($P$155:P734)</f>
        <v>15995992</v>
      </c>
      <c r="U734" s="96">
        <f t="shared" si="66"/>
        <v>130000</v>
      </c>
      <c r="V734" s="96">
        <f t="shared" si="69"/>
        <v>0</v>
      </c>
      <c r="W734" s="96"/>
      <c r="X734" s="96">
        <f ca="1">IF(V734=0,0,IF(C734&lt;'Interment Right Prices'!$L$25,0,OFFSET(P734,-'Interment Right Prices'!$L$25,0)))</f>
        <v>0</v>
      </c>
      <c r="Y734" s="96">
        <f>IF(V734=0,0,U734-SUM($X$155:X734))</f>
        <v>0</v>
      </c>
      <c r="Z734" s="99">
        <f ca="1">IF(V734=0,OFFSET(Z734,-'Interment Right Prices'!$L$25,0),IF(V734&gt;X734,V734,X734))</f>
        <v>1407</v>
      </c>
      <c r="AA734" s="99">
        <f t="shared" ca="1" si="67"/>
        <v>1744887.6923076923</v>
      </c>
      <c r="AB734" s="93"/>
      <c r="AC734" s="78"/>
    </row>
    <row r="735" spans="2:29" x14ac:dyDescent="0.25">
      <c r="B735" s="38"/>
      <c r="C735" s="53">
        <f t="shared" si="63"/>
        <v>581</v>
      </c>
      <c r="D735" s="53"/>
      <c r="E735" s="53"/>
      <c r="F735" s="41">
        <v>0</v>
      </c>
      <c r="G735" s="1"/>
      <c r="H735" s="104">
        <f t="shared" si="64"/>
        <v>3000000</v>
      </c>
      <c r="I735" s="1"/>
      <c r="J735" s="41">
        <v>0</v>
      </c>
      <c r="K735" s="1"/>
      <c r="L735" s="96">
        <f t="shared" si="68"/>
        <v>160460</v>
      </c>
      <c r="M735" s="53"/>
      <c r="N735" s="97"/>
      <c r="O735" s="1"/>
      <c r="P735" s="98">
        <f t="shared" si="65"/>
        <v>160460</v>
      </c>
      <c r="Q735" s="40"/>
      <c r="S735" s="38"/>
      <c r="T735" s="96">
        <f>SUM($P$155:P735)</f>
        <v>16156452</v>
      </c>
      <c r="U735" s="96">
        <f t="shared" si="66"/>
        <v>130000</v>
      </c>
      <c r="V735" s="96">
        <f t="shared" si="69"/>
        <v>0</v>
      </c>
      <c r="W735" s="96"/>
      <c r="X735" s="96">
        <f ca="1">IF(V735=0,0,IF(C735&lt;'Interment Right Prices'!$L$25,0,OFFSET(P735,-'Interment Right Prices'!$L$25,0)))</f>
        <v>0</v>
      </c>
      <c r="Y735" s="96">
        <f>IF(V735=0,0,U735-SUM($X$155:X735))</f>
        <v>0</v>
      </c>
      <c r="Z735" s="99">
        <f ca="1">IF(V735=0,OFFSET(Z735,-'Interment Right Prices'!$L$25,0),IF(V735&gt;X735,V735,X735))</f>
        <v>1421</v>
      </c>
      <c r="AA735" s="99">
        <f t="shared" ca="1" si="67"/>
        <v>1744887.6923076923</v>
      </c>
      <c r="AB735" s="93"/>
      <c r="AC735" s="78"/>
    </row>
    <row r="736" spans="2:29" x14ac:dyDescent="0.25">
      <c r="B736" s="38"/>
      <c r="C736" s="53">
        <f t="shared" si="63"/>
        <v>582</v>
      </c>
      <c r="D736" s="53"/>
      <c r="E736" s="53"/>
      <c r="F736" s="41">
        <v>0</v>
      </c>
      <c r="G736" s="1"/>
      <c r="H736" s="104">
        <f t="shared" si="64"/>
        <v>3000000</v>
      </c>
      <c r="I736" s="1"/>
      <c r="J736" s="41">
        <v>0</v>
      </c>
      <c r="K736" s="1"/>
      <c r="L736" s="96">
        <f t="shared" si="68"/>
        <v>162065</v>
      </c>
      <c r="M736" s="53"/>
      <c r="N736" s="97"/>
      <c r="O736" s="1"/>
      <c r="P736" s="98">
        <f t="shared" si="65"/>
        <v>162065</v>
      </c>
      <c r="Q736" s="40"/>
      <c r="S736" s="38"/>
      <c r="T736" s="96">
        <f>SUM($P$155:P736)</f>
        <v>16318517</v>
      </c>
      <c r="U736" s="96">
        <f t="shared" si="66"/>
        <v>130000</v>
      </c>
      <c r="V736" s="96">
        <f t="shared" si="69"/>
        <v>0</v>
      </c>
      <c r="W736" s="96"/>
      <c r="X736" s="96">
        <f ca="1">IF(V736=0,0,IF(C736&lt;'Interment Right Prices'!$L$25,0,OFFSET(P736,-'Interment Right Prices'!$L$25,0)))</f>
        <v>0</v>
      </c>
      <c r="Y736" s="96">
        <f>IF(V736=0,0,U736-SUM($X$155:X736))</f>
        <v>0</v>
      </c>
      <c r="Z736" s="99">
        <f ca="1">IF(V736=0,OFFSET(Z736,-'Interment Right Prices'!$L$25,0),IF(V736&gt;X736,V736,X736))</f>
        <v>1436</v>
      </c>
      <c r="AA736" s="99">
        <f t="shared" ca="1" si="67"/>
        <v>1744887.6923076923</v>
      </c>
      <c r="AB736" s="93"/>
      <c r="AC736" s="78"/>
    </row>
    <row r="737" spans="2:29" x14ac:dyDescent="0.25">
      <c r="B737" s="38"/>
      <c r="C737" s="53">
        <f t="shared" si="63"/>
        <v>583</v>
      </c>
      <c r="D737" s="53"/>
      <c r="E737" s="53"/>
      <c r="F737" s="41">
        <v>0</v>
      </c>
      <c r="G737" s="1"/>
      <c r="H737" s="104">
        <f t="shared" si="64"/>
        <v>3000000</v>
      </c>
      <c r="I737" s="1"/>
      <c r="J737" s="41">
        <v>0</v>
      </c>
      <c r="K737" s="1"/>
      <c r="L737" s="96">
        <f t="shared" si="68"/>
        <v>163685</v>
      </c>
      <c r="M737" s="53"/>
      <c r="N737" s="97"/>
      <c r="O737" s="1"/>
      <c r="P737" s="98">
        <f t="shared" si="65"/>
        <v>163685</v>
      </c>
      <c r="Q737" s="40"/>
      <c r="S737" s="38"/>
      <c r="T737" s="96">
        <f>SUM($P$155:P737)</f>
        <v>16482202</v>
      </c>
      <c r="U737" s="96">
        <f t="shared" si="66"/>
        <v>130000</v>
      </c>
      <c r="V737" s="96">
        <f t="shared" si="69"/>
        <v>0</v>
      </c>
      <c r="W737" s="96"/>
      <c r="X737" s="96">
        <f ca="1">IF(V737=0,0,IF(C737&lt;'Interment Right Prices'!$L$25,0,OFFSET(P737,-'Interment Right Prices'!$L$25,0)))</f>
        <v>0</v>
      </c>
      <c r="Y737" s="96">
        <f>IF(V737=0,0,U737-SUM($X$155:X737))</f>
        <v>0</v>
      </c>
      <c r="Z737" s="99">
        <f ca="1">IF(V737=0,OFFSET(Z737,-'Interment Right Prices'!$L$25,0),IF(V737&gt;X737,V737,X737))</f>
        <v>1450</v>
      </c>
      <c r="AA737" s="99">
        <f t="shared" ca="1" si="67"/>
        <v>1744887.6923076923</v>
      </c>
      <c r="AB737" s="93"/>
      <c r="AC737" s="78"/>
    </row>
    <row r="738" spans="2:29" x14ac:dyDescent="0.25">
      <c r="B738" s="38"/>
      <c r="C738" s="53">
        <f t="shared" si="63"/>
        <v>584</v>
      </c>
      <c r="D738" s="53"/>
      <c r="E738" s="53"/>
      <c r="F738" s="41">
        <v>0</v>
      </c>
      <c r="G738" s="1"/>
      <c r="H738" s="104">
        <f t="shared" si="64"/>
        <v>3000000</v>
      </c>
      <c r="I738" s="1"/>
      <c r="J738" s="41">
        <v>0</v>
      </c>
      <c r="K738" s="1"/>
      <c r="L738" s="96">
        <f t="shared" si="68"/>
        <v>165322</v>
      </c>
      <c r="M738" s="53"/>
      <c r="N738" s="97"/>
      <c r="O738" s="1"/>
      <c r="P738" s="98">
        <f t="shared" si="65"/>
        <v>165322</v>
      </c>
      <c r="Q738" s="40"/>
      <c r="S738" s="38"/>
      <c r="T738" s="96">
        <f>SUM($P$155:P738)</f>
        <v>16647524</v>
      </c>
      <c r="U738" s="96">
        <f t="shared" si="66"/>
        <v>130000</v>
      </c>
      <c r="V738" s="96">
        <f t="shared" si="69"/>
        <v>0</v>
      </c>
      <c r="W738" s="96"/>
      <c r="X738" s="96">
        <f ca="1">IF(V738=0,0,IF(C738&lt;'Interment Right Prices'!$L$25,0,OFFSET(P738,-'Interment Right Prices'!$L$25,0)))</f>
        <v>0</v>
      </c>
      <c r="Y738" s="96">
        <f>IF(V738=0,0,U738-SUM($X$155:X738))</f>
        <v>0</v>
      </c>
      <c r="Z738" s="99">
        <f ca="1">IF(V738=0,OFFSET(Z738,-'Interment Right Prices'!$L$25,0),IF(V738&gt;X738,V738,X738))</f>
        <v>1464</v>
      </c>
      <c r="AA738" s="99">
        <f t="shared" ca="1" si="67"/>
        <v>1744887.6923076923</v>
      </c>
      <c r="AB738" s="93"/>
      <c r="AC738" s="78"/>
    </row>
    <row r="739" spans="2:29" x14ac:dyDescent="0.25">
      <c r="B739" s="38"/>
      <c r="C739" s="53">
        <f t="shared" si="63"/>
        <v>585</v>
      </c>
      <c r="D739" s="53"/>
      <c r="E739" s="53"/>
      <c r="F739" s="41">
        <v>0</v>
      </c>
      <c r="G739" s="1"/>
      <c r="H739" s="104">
        <f t="shared" si="64"/>
        <v>3000000</v>
      </c>
      <c r="I739" s="1"/>
      <c r="J739" s="41">
        <v>0</v>
      </c>
      <c r="K739" s="1"/>
      <c r="L739" s="96">
        <f t="shared" si="68"/>
        <v>166975</v>
      </c>
      <c r="M739" s="53"/>
      <c r="N739" s="97"/>
      <c r="O739" s="1"/>
      <c r="P739" s="98">
        <f t="shared" si="65"/>
        <v>166975</v>
      </c>
      <c r="Q739" s="40"/>
      <c r="S739" s="38"/>
      <c r="T739" s="96">
        <f>SUM($P$155:P739)</f>
        <v>16814499</v>
      </c>
      <c r="U739" s="96">
        <f t="shared" si="66"/>
        <v>130000</v>
      </c>
      <c r="V739" s="96">
        <f t="shared" si="69"/>
        <v>0</v>
      </c>
      <c r="W739" s="96"/>
      <c r="X739" s="96">
        <f ca="1">IF(V739=0,0,IF(C739&lt;'Interment Right Prices'!$L$25,0,OFFSET(P739,-'Interment Right Prices'!$L$25,0)))</f>
        <v>0</v>
      </c>
      <c r="Y739" s="96">
        <f>IF(V739=0,0,U739-SUM($X$155:X739))</f>
        <v>0</v>
      </c>
      <c r="Z739" s="99">
        <f ca="1">IF(V739=0,OFFSET(Z739,-'Interment Right Prices'!$L$25,0),IF(V739&gt;X739,V739,X739))</f>
        <v>1479</v>
      </c>
      <c r="AA739" s="99">
        <f t="shared" ca="1" si="67"/>
        <v>1744887.6923076923</v>
      </c>
      <c r="AB739" s="93"/>
      <c r="AC739" s="78"/>
    </row>
    <row r="740" spans="2:29" x14ac:dyDescent="0.25">
      <c r="B740" s="38"/>
      <c r="C740" s="53">
        <f t="shared" si="63"/>
        <v>586</v>
      </c>
      <c r="D740" s="53"/>
      <c r="E740" s="53"/>
      <c r="F740" s="41">
        <v>0</v>
      </c>
      <c r="G740" s="1"/>
      <c r="H740" s="104">
        <f t="shared" si="64"/>
        <v>3000000</v>
      </c>
      <c r="I740" s="1"/>
      <c r="J740" s="41">
        <v>0</v>
      </c>
      <c r="K740" s="1"/>
      <c r="L740" s="96">
        <f t="shared" si="68"/>
        <v>168645</v>
      </c>
      <c r="M740" s="53"/>
      <c r="N740" s="97"/>
      <c r="O740" s="1"/>
      <c r="P740" s="98">
        <f t="shared" si="65"/>
        <v>168645</v>
      </c>
      <c r="Q740" s="40"/>
      <c r="S740" s="38"/>
      <c r="T740" s="96">
        <f>SUM($P$155:P740)</f>
        <v>16983144</v>
      </c>
      <c r="U740" s="96">
        <f t="shared" si="66"/>
        <v>130000</v>
      </c>
      <c r="V740" s="96">
        <f t="shared" si="69"/>
        <v>0</v>
      </c>
      <c r="W740" s="96"/>
      <c r="X740" s="96">
        <f ca="1">IF(V740=0,0,IF(C740&lt;'Interment Right Prices'!$L$25,0,OFFSET(P740,-'Interment Right Prices'!$L$25,0)))</f>
        <v>0</v>
      </c>
      <c r="Y740" s="96">
        <f>IF(V740=0,0,U740-SUM($X$155:X740))</f>
        <v>0</v>
      </c>
      <c r="Z740" s="99">
        <f ca="1">IF(V740=0,OFFSET(Z740,-'Interment Right Prices'!$L$25,0),IF(V740&gt;X740,V740,X740))</f>
        <v>1494</v>
      </c>
      <c r="AA740" s="99">
        <f t="shared" ca="1" si="67"/>
        <v>1744887.6923076923</v>
      </c>
      <c r="AB740" s="93"/>
      <c r="AC740" s="78"/>
    </row>
    <row r="741" spans="2:29" x14ac:dyDescent="0.25">
      <c r="B741" s="38"/>
      <c r="C741" s="53">
        <f t="shared" si="63"/>
        <v>587</v>
      </c>
      <c r="D741" s="53"/>
      <c r="E741" s="53"/>
      <c r="F741" s="41">
        <v>0</v>
      </c>
      <c r="G741" s="1"/>
      <c r="H741" s="104">
        <f t="shared" si="64"/>
        <v>3000000</v>
      </c>
      <c r="I741" s="1"/>
      <c r="J741" s="41">
        <v>0</v>
      </c>
      <c r="K741" s="1"/>
      <c r="L741" s="96">
        <f t="shared" si="68"/>
        <v>170332</v>
      </c>
      <c r="M741" s="53"/>
      <c r="N741" s="97"/>
      <c r="O741" s="1"/>
      <c r="P741" s="98">
        <f t="shared" si="65"/>
        <v>170332</v>
      </c>
      <c r="Q741" s="40"/>
      <c r="S741" s="38"/>
      <c r="T741" s="96">
        <f>SUM($P$155:P741)</f>
        <v>17153476</v>
      </c>
      <c r="U741" s="96">
        <f t="shared" si="66"/>
        <v>130000</v>
      </c>
      <c r="V741" s="96">
        <f t="shared" si="69"/>
        <v>0</v>
      </c>
      <c r="W741" s="96"/>
      <c r="X741" s="96">
        <f ca="1">IF(V741=0,0,IF(C741&lt;'Interment Right Prices'!$L$25,0,OFFSET(P741,-'Interment Right Prices'!$L$25,0)))</f>
        <v>0</v>
      </c>
      <c r="Y741" s="96">
        <f>IF(V741=0,0,U741-SUM($X$155:X741))</f>
        <v>0</v>
      </c>
      <c r="Z741" s="99">
        <f ca="1">IF(V741=0,OFFSET(Z741,-'Interment Right Prices'!$L$25,0),IF(V741&gt;X741,V741,X741))</f>
        <v>1509</v>
      </c>
      <c r="AA741" s="99">
        <f t="shared" ca="1" si="67"/>
        <v>1744887.6923076923</v>
      </c>
      <c r="AB741" s="93"/>
      <c r="AC741" s="78"/>
    </row>
    <row r="742" spans="2:29" x14ac:dyDescent="0.25">
      <c r="B742" s="38"/>
      <c r="C742" s="53">
        <f t="shared" si="63"/>
        <v>588</v>
      </c>
      <c r="D742" s="53"/>
      <c r="E742" s="53"/>
      <c r="F742" s="41">
        <v>0</v>
      </c>
      <c r="G742" s="1"/>
      <c r="H742" s="104">
        <f t="shared" si="64"/>
        <v>3000000</v>
      </c>
      <c r="I742" s="1"/>
      <c r="J742" s="41">
        <v>0</v>
      </c>
      <c r="K742" s="1"/>
      <c r="L742" s="96">
        <f t="shared" si="68"/>
        <v>172035</v>
      </c>
      <c r="M742" s="53"/>
      <c r="N742" s="97"/>
      <c r="O742" s="1"/>
      <c r="P742" s="98">
        <f t="shared" si="65"/>
        <v>172035</v>
      </c>
      <c r="Q742" s="40"/>
      <c r="S742" s="38"/>
      <c r="T742" s="96">
        <f>SUM($P$155:P742)</f>
        <v>17325511</v>
      </c>
      <c r="U742" s="96">
        <f t="shared" si="66"/>
        <v>130000</v>
      </c>
      <c r="V742" s="96">
        <f t="shared" si="69"/>
        <v>0</v>
      </c>
      <c r="W742" s="96"/>
      <c r="X742" s="96">
        <f ca="1">IF(V742=0,0,IF(C742&lt;'Interment Right Prices'!$L$25,0,OFFSET(P742,-'Interment Right Prices'!$L$25,0)))</f>
        <v>0</v>
      </c>
      <c r="Y742" s="96">
        <f>IF(V742=0,0,U742-SUM($X$155:X742))</f>
        <v>0</v>
      </c>
      <c r="Z742" s="99">
        <f ca="1">IF(V742=0,OFFSET(Z742,-'Interment Right Prices'!$L$25,0),IF(V742&gt;X742,V742,X742))</f>
        <v>1524</v>
      </c>
      <c r="AA742" s="99">
        <f t="shared" ca="1" si="67"/>
        <v>1744887.6923076923</v>
      </c>
      <c r="AB742" s="93"/>
      <c r="AC742" s="78"/>
    </row>
    <row r="743" spans="2:29" x14ac:dyDescent="0.25">
      <c r="B743" s="38"/>
      <c r="C743" s="53">
        <f t="shared" si="63"/>
        <v>589</v>
      </c>
      <c r="D743" s="53"/>
      <c r="E743" s="53"/>
      <c r="F743" s="41">
        <v>0</v>
      </c>
      <c r="G743" s="1"/>
      <c r="H743" s="104">
        <f t="shared" si="64"/>
        <v>3000000</v>
      </c>
      <c r="I743" s="1"/>
      <c r="J743" s="41">
        <v>0</v>
      </c>
      <c r="K743" s="1"/>
      <c r="L743" s="96">
        <f t="shared" si="68"/>
        <v>173755</v>
      </c>
      <c r="M743" s="53"/>
      <c r="N743" s="97"/>
      <c r="O743" s="1"/>
      <c r="P743" s="98">
        <f t="shared" si="65"/>
        <v>173755</v>
      </c>
      <c r="Q743" s="40"/>
      <c r="S743" s="38"/>
      <c r="T743" s="96">
        <f>SUM($P$155:P743)</f>
        <v>17499266</v>
      </c>
      <c r="U743" s="96">
        <f t="shared" si="66"/>
        <v>130000</v>
      </c>
      <c r="V743" s="96">
        <f t="shared" si="69"/>
        <v>0</v>
      </c>
      <c r="W743" s="96"/>
      <c r="X743" s="96">
        <f ca="1">IF(V743=0,0,IF(C743&lt;'Interment Right Prices'!$L$25,0,OFFSET(P743,-'Interment Right Prices'!$L$25,0)))</f>
        <v>0</v>
      </c>
      <c r="Y743" s="96">
        <f>IF(V743=0,0,U743-SUM($X$155:X743))</f>
        <v>0</v>
      </c>
      <c r="Z743" s="99">
        <f ca="1">IF(V743=0,OFFSET(Z743,-'Interment Right Prices'!$L$25,0),IF(V743&gt;X743,V743,X743))</f>
        <v>1539</v>
      </c>
      <c r="AA743" s="99">
        <f t="shared" ca="1" si="67"/>
        <v>1744887.6923076923</v>
      </c>
      <c r="AB743" s="93"/>
      <c r="AC743" s="78"/>
    </row>
    <row r="744" spans="2:29" x14ac:dyDescent="0.25">
      <c r="B744" s="38"/>
      <c r="C744" s="53">
        <f t="shared" si="63"/>
        <v>590</v>
      </c>
      <c r="D744" s="53"/>
      <c r="E744" s="53"/>
      <c r="F744" s="41">
        <v>0</v>
      </c>
      <c r="G744" s="1"/>
      <c r="H744" s="104">
        <f t="shared" si="64"/>
        <v>3000000</v>
      </c>
      <c r="I744" s="1"/>
      <c r="J744" s="41">
        <v>0</v>
      </c>
      <c r="K744" s="1"/>
      <c r="L744" s="96">
        <f t="shared" si="68"/>
        <v>175493</v>
      </c>
      <c r="M744" s="53"/>
      <c r="N744" s="97"/>
      <c r="O744" s="1"/>
      <c r="P744" s="98">
        <f t="shared" si="65"/>
        <v>175493</v>
      </c>
      <c r="Q744" s="40"/>
      <c r="S744" s="38"/>
      <c r="T744" s="96">
        <f>SUM($P$155:P744)</f>
        <v>17674759</v>
      </c>
      <c r="U744" s="96">
        <f t="shared" si="66"/>
        <v>130000</v>
      </c>
      <c r="V744" s="96">
        <f t="shared" si="69"/>
        <v>0</v>
      </c>
      <c r="W744" s="96"/>
      <c r="X744" s="96">
        <f ca="1">IF(V744=0,0,IF(C744&lt;'Interment Right Prices'!$L$25,0,OFFSET(P744,-'Interment Right Prices'!$L$25,0)))</f>
        <v>0</v>
      </c>
      <c r="Y744" s="96">
        <f>IF(V744=0,0,U744-SUM($X$155:X744))</f>
        <v>0</v>
      </c>
      <c r="Z744" s="99">
        <f ca="1">IF(V744=0,OFFSET(Z744,-'Interment Right Prices'!$L$25,0),IF(V744&gt;X744,V744,X744))</f>
        <v>1555</v>
      </c>
      <c r="AA744" s="99">
        <f t="shared" ca="1" si="67"/>
        <v>1744887.6923076923</v>
      </c>
      <c r="AB744" s="93"/>
      <c r="AC744" s="78"/>
    </row>
    <row r="745" spans="2:29" x14ac:dyDescent="0.25">
      <c r="B745" s="38"/>
      <c r="C745" s="53">
        <f t="shared" si="63"/>
        <v>591</v>
      </c>
      <c r="D745" s="53"/>
      <c r="E745" s="53"/>
      <c r="F745" s="41">
        <v>0</v>
      </c>
      <c r="G745" s="1"/>
      <c r="H745" s="104">
        <f t="shared" si="64"/>
        <v>3000000</v>
      </c>
      <c r="I745" s="1"/>
      <c r="J745" s="41">
        <v>0</v>
      </c>
      <c r="K745" s="1"/>
      <c r="L745" s="96">
        <f t="shared" si="68"/>
        <v>177248</v>
      </c>
      <c r="M745" s="53"/>
      <c r="N745" s="97"/>
      <c r="O745" s="1"/>
      <c r="P745" s="98">
        <f t="shared" si="65"/>
        <v>177248</v>
      </c>
      <c r="Q745" s="40"/>
      <c r="S745" s="38"/>
      <c r="T745" s="96">
        <f>SUM($P$155:P745)</f>
        <v>17852007</v>
      </c>
      <c r="U745" s="96">
        <f t="shared" si="66"/>
        <v>130000</v>
      </c>
      <c r="V745" s="96">
        <f t="shared" si="69"/>
        <v>0</v>
      </c>
      <c r="W745" s="96"/>
      <c r="X745" s="96">
        <f ca="1">IF(V745=0,0,IF(C745&lt;'Interment Right Prices'!$L$25,0,OFFSET(P745,-'Interment Right Prices'!$L$25,0)))</f>
        <v>0</v>
      </c>
      <c r="Y745" s="96">
        <f>IF(V745=0,0,U745-SUM($X$155:X745))</f>
        <v>0</v>
      </c>
      <c r="Z745" s="99">
        <f ca="1">IF(V745=0,OFFSET(Z745,-'Interment Right Prices'!$L$25,0),IF(V745&gt;X745,V745,X745))</f>
        <v>1570</v>
      </c>
      <c r="AA745" s="99">
        <f t="shared" ca="1" si="67"/>
        <v>1744887.6923076923</v>
      </c>
      <c r="AB745" s="93"/>
      <c r="AC745" s="78"/>
    </row>
    <row r="746" spans="2:29" x14ac:dyDescent="0.25">
      <c r="B746" s="38"/>
      <c r="C746" s="53">
        <f t="shared" si="63"/>
        <v>592</v>
      </c>
      <c r="D746" s="53"/>
      <c r="E746" s="53"/>
      <c r="F746" s="41">
        <v>0</v>
      </c>
      <c r="G746" s="1"/>
      <c r="H746" s="104">
        <f t="shared" si="64"/>
        <v>3000000</v>
      </c>
      <c r="I746" s="1"/>
      <c r="J746" s="41">
        <v>0</v>
      </c>
      <c r="K746" s="1"/>
      <c r="L746" s="96">
        <f t="shared" si="68"/>
        <v>179020</v>
      </c>
      <c r="M746" s="53"/>
      <c r="N746" s="97"/>
      <c r="O746" s="1"/>
      <c r="P746" s="98">
        <f t="shared" si="65"/>
        <v>179020</v>
      </c>
      <c r="Q746" s="40"/>
      <c r="S746" s="38"/>
      <c r="T746" s="96">
        <f>SUM($P$155:P746)</f>
        <v>18031027</v>
      </c>
      <c r="U746" s="96">
        <f t="shared" si="66"/>
        <v>130000</v>
      </c>
      <c r="V746" s="96">
        <f t="shared" si="69"/>
        <v>0</v>
      </c>
      <c r="W746" s="96"/>
      <c r="X746" s="96">
        <f ca="1">IF(V746=0,0,IF(C746&lt;'Interment Right Prices'!$L$25,0,OFFSET(P746,-'Interment Right Prices'!$L$25,0)))</f>
        <v>0</v>
      </c>
      <c r="Y746" s="96">
        <f>IF(V746=0,0,U746-SUM($X$155:X746))</f>
        <v>0</v>
      </c>
      <c r="Z746" s="99">
        <f ca="1">IF(V746=0,OFFSET(Z746,-'Interment Right Prices'!$L$25,0),IF(V746&gt;X746,V746,X746))</f>
        <v>1586</v>
      </c>
      <c r="AA746" s="99">
        <f t="shared" ca="1" si="67"/>
        <v>1744887.6923076923</v>
      </c>
      <c r="AB746" s="93"/>
      <c r="AC746" s="78"/>
    </row>
    <row r="747" spans="2:29" x14ac:dyDescent="0.25">
      <c r="B747" s="38"/>
      <c r="C747" s="53">
        <f t="shared" si="63"/>
        <v>593</v>
      </c>
      <c r="D747" s="53"/>
      <c r="E747" s="53"/>
      <c r="F747" s="41">
        <v>0</v>
      </c>
      <c r="G747" s="1"/>
      <c r="H747" s="104">
        <f t="shared" si="64"/>
        <v>3000000</v>
      </c>
      <c r="I747" s="1"/>
      <c r="J747" s="41">
        <v>0</v>
      </c>
      <c r="K747" s="1"/>
      <c r="L747" s="96">
        <f t="shared" si="68"/>
        <v>180810</v>
      </c>
      <c r="M747" s="53"/>
      <c r="N747" s="97"/>
      <c r="O747" s="1"/>
      <c r="P747" s="98">
        <f t="shared" si="65"/>
        <v>180810</v>
      </c>
      <c r="Q747" s="40"/>
      <c r="S747" s="38"/>
      <c r="T747" s="96">
        <f>SUM($P$155:P747)</f>
        <v>18211837</v>
      </c>
      <c r="U747" s="96">
        <f t="shared" si="66"/>
        <v>130000</v>
      </c>
      <c r="V747" s="96">
        <f t="shared" si="69"/>
        <v>0</v>
      </c>
      <c r="W747" s="96"/>
      <c r="X747" s="96">
        <f ca="1">IF(V747=0,0,IF(C747&lt;'Interment Right Prices'!$L$25,0,OFFSET(P747,-'Interment Right Prices'!$L$25,0)))</f>
        <v>0</v>
      </c>
      <c r="Y747" s="96">
        <f>IF(V747=0,0,U747-SUM($X$155:X747))</f>
        <v>0</v>
      </c>
      <c r="Z747" s="99">
        <f ca="1">IF(V747=0,OFFSET(Z747,-'Interment Right Prices'!$L$25,0),IF(V747&gt;X747,V747,X747))</f>
        <v>1602</v>
      </c>
      <c r="AA747" s="99">
        <f t="shared" ca="1" si="67"/>
        <v>1744887.6923076923</v>
      </c>
      <c r="AB747" s="93"/>
      <c r="AC747" s="78"/>
    </row>
    <row r="748" spans="2:29" x14ac:dyDescent="0.25">
      <c r="B748" s="38"/>
      <c r="C748" s="53">
        <f t="shared" si="63"/>
        <v>594</v>
      </c>
      <c r="D748" s="53"/>
      <c r="E748" s="53"/>
      <c r="F748" s="41">
        <v>0</v>
      </c>
      <c r="G748" s="1"/>
      <c r="H748" s="104">
        <f t="shared" si="64"/>
        <v>3000000</v>
      </c>
      <c r="I748" s="1"/>
      <c r="J748" s="41">
        <v>0</v>
      </c>
      <c r="K748" s="1"/>
      <c r="L748" s="96">
        <f t="shared" si="68"/>
        <v>182618</v>
      </c>
      <c r="M748" s="53"/>
      <c r="N748" s="97"/>
      <c r="O748" s="1"/>
      <c r="P748" s="98">
        <f t="shared" si="65"/>
        <v>182618</v>
      </c>
      <c r="Q748" s="40"/>
      <c r="S748" s="38"/>
      <c r="T748" s="96">
        <f>SUM($P$155:P748)</f>
        <v>18394455</v>
      </c>
      <c r="U748" s="96">
        <f t="shared" si="66"/>
        <v>130000</v>
      </c>
      <c r="V748" s="96">
        <f t="shared" si="69"/>
        <v>0</v>
      </c>
      <c r="W748" s="96"/>
      <c r="X748" s="96">
        <f ca="1">IF(V748=0,0,IF(C748&lt;'Interment Right Prices'!$L$25,0,OFFSET(P748,-'Interment Right Prices'!$L$25,0)))</f>
        <v>0</v>
      </c>
      <c r="Y748" s="96">
        <f>IF(V748=0,0,U748-SUM($X$155:X748))</f>
        <v>0</v>
      </c>
      <c r="Z748" s="99">
        <f ca="1">IF(V748=0,OFFSET(Z748,-'Interment Right Prices'!$L$25,0),IF(V748&gt;X748,V748,X748))</f>
        <v>1618</v>
      </c>
      <c r="AA748" s="99">
        <f t="shared" ca="1" si="67"/>
        <v>1744887.6923076923</v>
      </c>
      <c r="AB748" s="93"/>
      <c r="AC748" s="78"/>
    </row>
    <row r="749" spans="2:29" x14ac:dyDescent="0.25">
      <c r="B749" s="38"/>
      <c r="C749" s="53">
        <f t="shared" si="63"/>
        <v>595</v>
      </c>
      <c r="D749" s="53"/>
      <c r="E749" s="53"/>
      <c r="F749" s="41">
        <v>0</v>
      </c>
      <c r="G749" s="1"/>
      <c r="H749" s="104">
        <f t="shared" si="64"/>
        <v>3000000</v>
      </c>
      <c r="I749" s="1"/>
      <c r="J749" s="41">
        <v>0</v>
      </c>
      <c r="K749" s="1"/>
      <c r="L749" s="96">
        <f t="shared" si="68"/>
        <v>184445</v>
      </c>
      <c r="M749" s="53"/>
      <c r="N749" s="97"/>
      <c r="O749" s="1"/>
      <c r="P749" s="98">
        <f t="shared" si="65"/>
        <v>184445</v>
      </c>
      <c r="Q749" s="40"/>
      <c r="S749" s="38"/>
      <c r="T749" s="96">
        <f>SUM($P$155:P749)</f>
        <v>18578900</v>
      </c>
      <c r="U749" s="96">
        <f t="shared" si="66"/>
        <v>130000</v>
      </c>
      <c r="V749" s="96">
        <f t="shared" si="69"/>
        <v>0</v>
      </c>
      <c r="W749" s="96"/>
      <c r="X749" s="96">
        <f ca="1">IF(V749=0,0,IF(C749&lt;'Interment Right Prices'!$L$25,0,OFFSET(P749,-'Interment Right Prices'!$L$25,0)))</f>
        <v>0</v>
      </c>
      <c r="Y749" s="96">
        <f>IF(V749=0,0,U749-SUM($X$155:X749))</f>
        <v>0</v>
      </c>
      <c r="Z749" s="99">
        <f ca="1">IF(V749=0,OFFSET(Z749,-'Interment Right Prices'!$L$25,0),IF(V749&gt;X749,V749,X749))</f>
        <v>1634</v>
      </c>
      <c r="AA749" s="99">
        <f t="shared" ca="1" si="67"/>
        <v>1744887.6923076923</v>
      </c>
      <c r="AB749" s="93"/>
      <c r="AC749" s="78"/>
    </row>
    <row r="750" spans="2:29" x14ac:dyDescent="0.25">
      <c r="B750" s="38"/>
      <c r="C750" s="53">
        <f t="shared" si="63"/>
        <v>596</v>
      </c>
      <c r="D750" s="53"/>
      <c r="E750" s="53"/>
      <c r="F750" s="41">
        <v>0</v>
      </c>
      <c r="G750" s="1"/>
      <c r="H750" s="104">
        <f t="shared" si="64"/>
        <v>3000000</v>
      </c>
      <c r="I750" s="1"/>
      <c r="J750" s="41">
        <v>0</v>
      </c>
      <c r="K750" s="1"/>
      <c r="L750" s="96">
        <f t="shared" si="68"/>
        <v>186289</v>
      </c>
      <c r="M750" s="53"/>
      <c r="N750" s="97"/>
      <c r="O750" s="1"/>
      <c r="P750" s="98">
        <f t="shared" si="65"/>
        <v>186289</v>
      </c>
      <c r="Q750" s="40"/>
      <c r="S750" s="38"/>
      <c r="T750" s="96">
        <f>SUM($P$155:P750)</f>
        <v>18765189</v>
      </c>
      <c r="U750" s="96">
        <f t="shared" si="66"/>
        <v>130000</v>
      </c>
      <c r="V750" s="96">
        <f t="shared" si="69"/>
        <v>0</v>
      </c>
      <c r="W750" s="96"/>
      <c r="X750" s="96">
        <f ca="1">IF(V750=0,0,IF(C750&lt;'Interment Right Prices'!$L$25,0,OFFSET(P750,-'Interment Right Prices'!$L$25,0)))</f>
        <v>0</v>
      </c>
      <c r="Y750" s="96">
        <f>IF(V750=0,0,U750-SUM($X$155:X750))</f>
        <v>0</v>
      </c>
      <c r="Z750" s="99">
        <f ca="1">IF(V750=0,OFFSET(Z750,-'Interment Right Prices'!$L$25,0),IF(V750&gt;X750,V750,X750))</f>
        <v>1650</v>
      </c>
      <c r="AA750" s="99">
        <f t="shared" ca="1" si="67"/>
        <v>1744887.6923076923</v>
      </c>
      <c r="AB750" s="93"/>
      <c r="AC750" s="78"/>
    </row>
    <row r="751" spans="2:29" x14ac:dyDescent="0.25">
      <c r="B751" s="38"/>
      <c r="C751" s="53">
        <f t="shared" ref="C751:C814" si="70">C750+1</f>
        <v>597</v>
      </c>
      <c r="D751" s="53"/>
      <c r="E751" s="53"/>
      <c r="F751" s="41">
        <v>0</v>
      </c>
      <c r="G751" s="1"/>
      <c r="H751" s="104">
        <f t="shared" ref="H751:H814" si="71">H750</f>
        <v>3000000</v>
      </c>
      <c r="I751" s="1"/>
      <c r="J751" s="41">
        <v>0</v>
      </c>
      <c r="K751" s="1"/>
      <c r="L751" s="96">
        <f t="shared" si="68"/>
        <v>188152</v>
      </c>
      <c r="M751" s="53"/>
      <c r="N751" s="97"/>
      <c r="O751" s="1"/>
      <c r="P751" s="98">
        <f t="shared" si="65"/>
        <v>188152</v>
      </c>
      <c r="Q751" s="40"/>
      <c r="S751" s="38"/>
      <c r="T751" s="96">
        <f>SUM($P$155:P751)</f>
        <v>18953341</v>
      </c>
      <c r="U751" s="96">
        <f t="shared" si="66"/>
        <v>130000</v>
      </c>
      <c r="V751" s="96">
        <f t="shared" si="69"/>
        <v>0</v>
      </c>
      <c r="W751" s="96"/>
      <c r="X751" s="96">
        <f ca="1">IF(V751=0,0,IF(C751&lt;'Interment Right Prices'!$L$25,0,OFFSET(P751,-'Interment Right Prices'!$L$25,0)))</f>
        <v>0</v>
      </c>
      <c r="Y751" s="96">
        <f>IF(V751=0,0,U751-SUM($X$155:X751))</f>
        <v>0</v>
      </c>
      <c r="Z751" s="99">
        <f ca="1">IF(V751=0,OFFSET(Z751,-'Interment Right Prices'!$L$25,0),IF(V751&gt;X751,V751,X751))</f>
        <v>1667</v>
      </c>
      <c r="AA751" s="99">
        <f t="shared" ca="1" si="67"/>
        <v>1744887.6923076923</v>
      </c>
      <c r="AB751" s="93"/>
      <c r="AC751" s="78"/>
    </row>
    <row r="752" spans="2:29" x14ac:dyDescent="0.25">
      <c r="B752" s="38"/>
      <c r="C752" s="53">
        <f t="shared" si="70"/>
        <v>598</v>
      </c>
      <c r="D752" s="53"/>
      <c r="E752" s="53"/>
      <c r="F752" s="41">
        <v>0</v>
      </c>
      <c r="G752" s="1"/>
      <c r="H752" s="104">
        <f t="shared" si="71"/>
        <v>3000000</v>
      </c>
      <c r="I752" s="1"/>
      <c r="J752" s="41">
        <v>0</v>
      </c>
      <c r="K752" s="1"/>
      <c r="L752" s="96">
        <f t="shared" si="68"/>
        <v>190033</v>
      </c>
      <c r="M752" s="53"/>
      <c r="N752" s="97"/>
      <c r="O752" s="1"/>
      <c r="P752" s="98">
        <f t="shared" si="65"/>
        <v>190033</v>
      </c>
      <c r="Q752" s="40"/>
      <c r="S752" s="38"/>
      <c r="T752" s="96">
        <f>SUM($P$155:P752)</f>
        <v>19143374</v>
      </c>
      <c r="U752" s="96">
        <f t="shared" si="66"/>
        <v>130000</v>
      </c>
      <c r="V752" s="96">
        <f t="shared" si="69"/>
        <v>0</v>
      </c>
      <c r="W752" s="96"/>
      <c r="X752" s="96">
        <f ca="1">IF(V752=0,0,IF(C752&lt;'Interment Right Prices'!$L$25,0,OFFSET(P752,-'Interment Right Prices'!$L$25,0)))</f>
        <v>0</v>
      </c>
      <c r="Y752" s="96">
        <f>IF(V752=0,0,U752-SUM($X$155:X752))</f>
        <v>0</v>
      </c>
      <c r="Z752" s="99">
        <f ca="1">IF(V752=0,OFFSET(Z752,-'Interment Right Prices'!$L$25,0),IF(V752&gt;X752,V752,X752))</f>
        <v>1683</v>
      </c>
      <c r="AA752" s="99">
        <f t="shared" ca="1" si="67"/>
        <v>1744887.6923076923</v>
      </c>
      <c r="AB752" s="93"/>
      <c r="AC752" s="78"/>
    </row>
    <row r="753" spans="2:29" x14ac:dyDescent="0.25">
      <c r="B753" s="38"/>
      <c r="C753" s="53">
        <f t="shared" si="70"/>
        <v>599</v>
      </c>
      <c r="D753" s="53"/>
      <c r="E753" s="53"/>
      <c r="F753" s="41">
        <v>0</v>
      </c>
      <c r="G753" s="1"/>
      <c r="H753" s="104">
        <f t="shared" si="71"/>
        <v>3000000</v>
      </c>
      <c r="I753" s="1"/>
      <c r="J753" s="41">
        <v>0</v>
      </c>
      <c r="K753" s="1"/>
      <c r="L753" s="96">
        <f t="shared" si="68"/>
        <v>191934</v>
      </c>
      <c r="M753" s="53"/>
      <c r="N753" s="97"/>
      <c r="O753" s="1"/>
      <c r="P753" s="98">
        <f t="shared" si="65"/>
        <v>191934</v>
      </c>
      <c r="Q753" s="40"/>
      <c r="S753" s="38"/>
      <c r="T753" s="96">
        <f>SUM($P$155:P753)</f>
        <v>19335308</v>
      </c>
      <c r="U753" s="96">
        <f t="shared" si="66"/>
        <v>130000</v>
      </c>
      <c r="V753" s="96">
        <f t="shared" si="69"/>
        <v>0</v>
      </c>
      <c r="W753" s="96"/>
      <c r="X753" s="96">
        <f ca="1">IF(V753=0,0,IF(C753&lt;'Interment Right Prices'!$L$25,0,OFFSET(P753,-'Interment Right Prices'!$L$25,0)))</f>
        <v>0</v>
      </c>
      <c r="Y753" s="96">
        <f>IF(V753=0,0,U753-SUM($X$155:X753))</f>
        <v>0</v>
      </c>
      <c r="Z753" s="99">
        <f ca="1">IF(V753=0,OFFSET(Z753,-'Interment Right Prices'!$L$25,0),IF(V753&gt;X753,V753,X753))</f>
        <v>1700</v>
      </c>
      <c r="AA753" s="99">
        <f t="shared" ca="1" si="67"/>
        <v>1744887.6923076923</v>
      </c>
      <c r="AB753" s="93"/>
      <c r="AC753" s="78"/>
    </row>
    <row r="754" spans="2:29" x14ac:dyDescent="0.25">
      <c r="B754" s="38"/>
      <c r="C754" s="53">
        <f t="shared" si="70"/>
        <v>600</v>
      </c>
      <c r="D754" s="53"/>
      <c r="E754" s="53"/>
      <c r="F754" s="41">
        <v>0</v>
      </c>
      <c r="G754" s="1"/>
      <c r="H754" s="104">
        <f t="shared" si="71"/>
        <v>3000000</v>
      </c>
      <c r="I754" s="1"/>
      <c r="J754" s="41">
        <v>0</v>
      </c>
      <c r="K754" s="1"/>
      <c r="L754" s="96">
        <f t="shared" si="68"/>
        <v>193853</v>
      </c>
      <c r="M754" s="53"/>
      <c r="N754" s="97"/>
      <c r="O754" s="1"/>
      <c r="P754" s="98">
        <f t="shared" si="65"/>
        <v>193853</v>
      </c>
      <c r="Q754" s="40"/>
      <c r="S754" s="38"/>
      <c r="T754" s="96">
        <f>SUM($P$155:P754)</f>
        <v>19529161</v>
      </c>
      <c r="U754" s="96">
        <f t="shared" si="66"/>
        <v>130000</v>
      </c>
      <c r="V754" s="96">
        <f t="shared" si="69"/>
        <v>0</v>
      </c>
      <c r="W754" s="96"/>
      <c r="X754" s="96">
        <f ca="1">IF(V754=0,0,IF(C754&lt;'Interment Right Prices'!$L$25,0,OFFSET(P754,-'Interment Right Prices'!$L$25,0)))</f>
        <v>0</v>
      </c>
      <c r="Y754" s="96">
        <f>IF(V754=0,0,U754-SUM($X$155:X754))</f>
        <v>0</v>
      </c>
      <c r="Z754" s="99">
        <f ca="1">IF(V754=0,OFFSET(Z754,-'Interment Right Prices'!$L$25,0),IF(V754&gt;X754,V754,X754))</f>
        <v>1717</v>
      </c>
      <c r="AA754" s="99">
        <f t="shared" ca="1" si="67"/>
        <v>1744887.6923076923</v>
      </c>
      <c r="AB754" s="93"/>
      <c r="AC754" s="78"/>
    </row>
    <row r="755" spans="2:29" x14ac:dyDescent="0.25">
      <c r="B755" s="38"/>
      <c r="C755" s="53">
        <f t="shared" si="70"/>
        <v>601</v>
      </c>
      <c r="D755" s="53"/>
      <c r="E755" s="53"/>
      <c r="F755" s="41">
        <v>0</v>
      </c>
      <c r="G755" s="1"/>
      <c r="H755" s="104">
        <f t="shared" si="71"/>
        <v>3000000</v>
      </c>
      <c r="I755" s="1"/>
      <c r="J755" s="41">
        <v>0</v>
      </c>
      <c r="K755" s="1"/>
      <c r="L755" s="96">
        <f t="shared" si="68"/>
        <v>195792</v>
      </c>
      <c r="M755" s="53"/>
      <c r="N755" s="97"/>
      <c r="O755" s="1"/>
      <c r="P755" s="98">
        <f t="shared" si="65"/>
        <v>195792</v>
      </c>
      <c r="Q755" s="40"/>
      <c r="S755" s="38"/>
      <c r="T755" s="96">
        <f>SUM($P$155:P755)</f>
        <v>19724953</v>
      </c>
      <c r="U755" s="96">
        <f t="shared" si="66"/>
        <v>130000</v>
      </c>
      <c r="V755" s="96">
        <f t="shared" si="69"/>
        <v>0</v>
      </c>
      <c r="W755" s="96"/>
      <c r="X755" s="96">
        <f ca="1">IF(V755=0,0,IF(C755&lt;'Interment Right Prices'!$L$25,0,OFFSET(P755,-'Interment Right Prices'!$L$25,0)))</f>
        <v>0</v>
      </c>
      <c r="Y755" s="96">
        <f>IF(V755=0,0,U755-SUM($X$155:X755))</f>
        <v>0</v>
      </c>
      <c r="Z755" s="99">
        <f ca="1">IF(V755=0,OFFSET(Z755,-'Interment Right Prices'!$L$25,0),IF(V755&gt;X755,V755,X755))</f>
        <v>1734</v>
      </c>
      <c r="AA755" s="99">
        <f t="shared" ca="1" si="67"/>
        <v>1744887.6923076923</v>
      </c>
      <c r="AB755" s="93"/>
      <c r="AC755" s="78"/>
    </row>
    <row r="756" spans="2:29" x14ac:dyDescent="0.25">
      <c r="B756" s="38"/>
      <c r="C756" s="53">
        <f t="shared" si="70"/>
        <v>602</v>
      </c>
      <c r="D756" s="53"/>
      <c r="E756" s="53"/>
      <c r="F756" s="41">
        <v>0</v>
      </c>
      <c r="G756" s="1"/>
      <c r="H756" s="104">
        <f t="shared" si="71"/>
        <v>3000000</v>
      </c>
      <c r="I756" s="1"/>
      <c r="J756" s="41">
        <v>0</v>
      </c>
      <c r="K756" s="1"/>
      <c r="L756" s="96">
        <f t="shared" si="68"/>
        <v>197750</v>
      </c>
      <c r="M756" s="53"/>
      <c r="N756" s="97"/>
      <c r="O756" s="1"/>
      <c r="P756" s="98">
        <f t="shared" si="65"/>
        <v>197750</v>
      </c>
      <c r="Q756" s="40"/>
      <c r="S756" s="38"/>
      <c r="T756" s="96">
        <f>SUM($P$155:P756)</f>
        <v>19922703</v>
      </c>
      <c r="U756" s="96">
        <f t="shared" si="66"/>
        <v>130000</v>
      </c>
      <c r="V756" s="96">
        <f t="shared" si="69"/>
        <v>0</v>
      </c>
      <c r="W756" s="96"/>
      <c r="X756" s="96">
        <f ca="1">IF(V756=0,0,IF(C756&lt;'Interment Right Prices'!$L$25,0,OFFSET(P756,-'Interment Right Prices'!$L$25,0)))</f>
        <v>0</v>
      </c>
      <c r="Y756" s="96">
        <f>IF(V756=0,0,U756-SUM($X$155:X756))</f>
        <v>0</v>
      </c>
      <c r="Z756" s="99">
        <f ca="1">IF(V756=0,OFFSET(Z756,-'Interment Right Prices'!$L$25,0),IF(V756&gt;X756,V756,X756))</f>
        <v>1752</v>
      </c>
      <c r="AA756" s="99">
        <f t="shared" ca="1" si="67"/>
        <v>1744887.6923076923</v>
      </c>
      <c r="AB756" s="93"/>
      <c r="AC756" s="78"/>
    </row>
    <row r="757" spans="2:29" x14ac:dyDescent="0.25">
      <c r="B757" s="38"/>
      <c r="C757" s="53">
        <f t="shared" si="70"/>
        <v>603</v>
      </c>
      <c r="D757" s="53"/>
      <c r="E757" s="53"/>
      <c r="F757" s="41">
        <v>0</v>
      </c>
      <c r="G757" s="1"/>
      <c r="H757" s="104">
        <f t="shared" si="71"/>
        <v>3000000</v>
      </c>
      <c r="I757" s="1"/>
      <c r="J757" s="41">
        <v>0</v>
      </c>
      <c r="K757" s="1"/>
      <c r="L757" s="96">
        <f t="shared" si="68"/>
        <v>199727</v>
      </c>
      <c r="M757" s="53"/>
      <c r="N757" s="97"/>
      <c r="O757" s="1"/>
      <c r="P757" s="98">
        <f t="shared" si="65"/>
        <v>199727</v>
      </c>
      <c r="Q757" s="40"/>
      <c r="S757" s="38"/>
      <c r="T757" s="96">
        <f>SUM($P$155:P757)</f>
        <v>20122430</v>
      </c>
      <c r="U757" s="96">
        <f t="shared" si="66"/>
        <v>130000</v>
      </c>
      <c r="V757" s="96">
        <f t="shared" si="69"/>
        <v>0</v>
      </c>
      <c r="W757" s="96"/>
      <c r="X757" s="96">
        <f ca="1">IF(V757=0,0,IF(C757&lt;'Interment Right Prices'!$L$25,0,OFFSET(P757,-'Interment Right Prices'!$L$25,0)))</f>
        <v>0</v>
      </c>
      <c r="Y757" s="96">
        <f>IF(V757=0,0,U757-SUM($X$155:X757))</f>
        <v>0</v>
      </c>
      <c r="Z757" s="99">
        <f ca="1">IF(V757=0,OFFSET(Z757,-'Interment Right Prices'!$L$25,0),IF(V757&gt;X757,V757,X757))</f>
        <v>1769</v>
      </c>
      <c r="AA757" s="99">
        <f t="shared" ca="1" si="67"/>
        <v>1744887.6923076923</v>
      </c>
      <c r="AB757" s="93"/>
      <c r="AC757" s="78"/>
    </row>
    <row r="758" spans="2:29" x14ac:dyDescent="0.25">
      <c r="B758" s="38"/>
      <c r="C758" s="53">
        <f t="shared" si="70"/>
        <v>604</v>
      </c>
      <c r="D758" s="53"/>
      <c r="E758" s="53"/>
      <c r="F758" s="41">
        <v>0</v>
      </c>
      <c r="G758" s="1"/>
      <c r="H758" s="104">
        <f t="shared" si="71"/>
        <v>3000000</v>
      </c>
      <c r="I758" s="1"/>
      <c r="J758" s="41">
        <v>0</v>
      </c>
      <c r="K758" s="1"/>
      <c r="L758" s="96">
        <f t="shared" si="68"/>
        <v>201724</v>
      </c>
      <c r="M758" s="53"/>
      <c r="N758" s="97"/>
      <c r="O758" s="1"/>
      <c r="P758" s="98">
        <f t="shared" si="65"/>
        <v>201724</v>
      </c>
      <c r="Q758" s="40"/>
      <c r="S758" s="38"/>
      <c r="T758" s="96">
        <f>SUM($P$155:P758)</f>
        <v>20324154</v>
      </c>
      <c r="U758" s="96">
        <f t="shared" si="66"/>
        <v>130000</v>
      </c>
      <c r="V758" s="96">
        <f t="shared" si="69"/>
        <v>0</v>
      </c>
      <c r="W758" s="96"/>
      <c r="X758" s="96">
        <f ca="1">IF(V758=0,0,IF(C758&lt;'Interment Right Prices'!$L$25,0,OFFSET(P758,-'Interment Right Prices'!$L$25,0)))</f>
        <v>0</v>
      </c>
      <c r="Y758" s="96">
        <f>IF(V758=0,0,U758-SUM($X$155:X758))</f>
        <v>0</v>
      </c>
      <c r="Z758" s="99">
        <f ca="1">IF(V758=0,OFFSET(Z758,-'Interment Right Prices'!$L$25,0),IF(V758&gt;X758,V758,X758))</f>
        <v>1393</v>
      </c>
      <c r="AA758" s="99">
        <f t="shared" ca="1" si="67"/>
        <v>1744887.6923076923</v>
      </c>
      <c r="AB758" s="93"/>
      <c r="AC758" s="78"/>
    </row>
    <row r="759" spans="2:29" x14ac:dyDescent="0.25">
      <c r="B759" s="38"/>
      <c r="C759" s="53">
        <f t="shared" si="70"/>
        <v>605</v>
      </c>
      <c r="D759" s="53"/>
      <c r="E759" s="53"/>
      <c r="F759" s="41">
        <v>0</v>
      </c>
      <c r="G759" s="1"/>
      <c r="H759" s="104">
        <f t="shared" si="71"/>
        <v>3000000</v>
      </c>
      <c r="I759" s="1"/>
      <c r="J759" s="41">
        <v>0</v>
      </c>
      <c r="K759" s="1"/>
      <c r="L759" s="96">
        <f t="shared" si="68"/>
        <v>203742</v>
      </c>
      <c r="M759" s="53"/>
      <c r="N759" s="97"/>
      <c r="O759" s="1"/>
      <c r="P759" s="98">
        <f t="shared" si="65"/>
        <v>203742</v>
      </c>
      <c r="Q759" s="40"/>
      <c r="S759" s="38"/>
      <c r="T759" s="96">
        <f>SUM($P$155:P759)</f>
        <v>20527896</v>
      </c>
      <c r="U759" s="96">
        <f t="shared" si="66"/>
        <v>130000</v>
      </c>
      <c r="V759" s="96">
        <f t="shared" si="69"/>
        <v>0</v>
      </c>
      <c r="W759" s="96"/>
      <c r="X759" s="96">
        <f ca="1">IF(V759=0,0,IF(C759&lt;'Interment Right Prices'!$L$25,0,OFFSET(P759,-'Interment Right Prices'!$L$25,0)))</f>
        <v>0</v>
      </c>
      <c r="Y759" s="96">
        <f>IF(V759=0,0,U759-SUM($X$155:X759))</f>
        <v>0</v>
      </c>
      <c r="Z759" s="99">
        <f ca="1">IF(V759=0,OFFSET(Z759,-'Interment Right Prices'!$L$25,0),IF(V759&gt;X759,V759,X759))</f>
        <v>1407</v>
      </c>
      <c r="AA759" s="99">
        <f t="shared" ca="1" si="67"/>
        <v>1744887.6923076923</v>
      </c>
      <c r="AB759" s="93"/>
      <c r="AC759" s="78"/>
    </row>
    <row r="760" spans="2:29" x14ac:dyDescent="0.25">
      <c r="B760" s="38"/>
      <c r="C760" s="53">
        <f t="shared" si="70"/>
        <v>606</v>
      </c>
      <c r="D760" s="53"/>
      <c r="E760" s="53"/>
      <c r="F760" s="41">
        <v>0</v>
      </c>
      <c r="G760" s="1"/>
      <c r="H760" s="104">
        <f t="shared" si="71"/>
        <v>3000000</v>
      </c>
      <c r="I760" s="1"/>
      <c r="J760" s="41">
        <v>0</v>
      </c>
      <c r="K760" s="1"/>
      <c r="L760" s="96">
        <f t="shared" si="68"/>
        <v>205779</v>
      </c>
      <c r="M760" s="53"/>
      <c r="N760" s="97"/>
      <c r="O760" s="1"/>
      <c r="P760" s="98">
        <f t="shared" si="65"/>
        <v>205779</v>
      </c>
      <c r="Q760" s="40"/>
      <c r="S760" s="38"/>
      <c r="T760" s="96">
        <f>SUM($P$155:P760)</f>
        <v>20733675</v>
      </c>
      <c r="U760" s="96">
        <f t="shared" si="66"/>
        <v>130000</v>
      </c>
      <c r="V760" s="96">
        <f t="shared" si="69"/>
        <v>0</v>
      </c>
      <c r="W760" s="96"/>
      <c r="X760" s="96">
        <f ca="1">IF(V760=0,0,IF(C760&lt;'Interment Right Prices'!$L$25,0,OFFSET(P760,-'Interment Right Prices'!$L$25,0)))</f>
        <v>0</v>
      </c>
      <c r="Y760" s="96">
        <f>IF(V760=0,0,U760-SUM($X$155:X760))</f>
        <v>0</v>
      </c>
      <c r="Z760" s="99">
        <f ca="1">IF(V760=0,OFFSET(Z760,-'Interment Right Prices'!$L$25,0),IF(V760&gt;X760,V760,X760))</f>
        <v>1421</v>
      </c>
      <c r="AA760" s="99">
        <f t="shared" ca="1" si="67"/>
        <v>1744887.6923076923</v>
      </c>
      <c r="AB760" s="93"/>
      <c r="AC760" s="78"/>
    </row>
    <row r="761" spans="2:29" x14ac:dyDescent="0.25">
      <c r="B761" s="38"/>
      <c r="C761" s="53">
        <f t="shared" si="70"/>
        <v>607</v>
      </c>
      <c r="D761" s="53"/>
      <c r="E761" s="53"/>
      <c r="F761" s="41">
        <v>0</v>
      </c>
      <c r="G761" s="1"/>
      <c r="H761" s="104">
        <f t="shared" si="71"/>
        <v>3000000</v>
      </c>
      <c r="I761" s="1"/>
      <c r="J761" s="41">
        <v>0</v>
      </c>
      <c r="K761" s="1"/>
      <c r="L761" s="96">
        <f t="shared" si="68"/>
        <v>207837</v>
      </c>
      <c r="M761" s="53"/>
      <c r="N761" s="97"/>
      <c r="O761" s="1"/>
      <c r="P761" s="98">
        <f t="shared" si="65"/>
        <v>207837</v>
      </c>
      <c r="Q761" s="40"/>
      <c r="S761" s="38"/>
      <c r="T761" s="96">
        <f>SUM($P$155:P761)</f>
        <v>20941512</v>
      </c>
      <c r="U761" s="96">
        <f t="shared" si="66"/>
        <v>130000</v>
      </c>
      <c r="V761" s="96">
        <f t="shared" si="69"/>
        <v>0</v>
      </c>
      <c r="W761" s="96"/>
      <c r="X761" s="96">
        <f ca="1">IF(V761=0,0,IF(C761&lt;'Interment Right Prices'!$L$25,0,OFFSET(P761,-'Interment Right Prices'!$L$25,0)))</f>
        <v>0</v>
      </c>
      <c r="Y761" s="96">
        <f>IF(V761=0,0,U761-SUM($X$155:X761))</f>
        <v>0</v>
      </c>
      <c r="Z761" s="99">
        <f ca="1">IF(V761=0,OFFSET(Z761,-'Interment Right Prices'!$L$25,0),IF(V761&gt;X761,V761,X761))</f>
        <v>1436</v>
      </c>
      <c r="AA761" s="99">
        <f t="shared" ca="1" si="67"/>
        <v>1744887.6923076923</v>
      </c>
      <c r="AB761" s="93"/>
      <c r="AC761" s="78"/>
    </row>
    <row r="762" spans="2:29" x14ac:dyDescent="0.25">
      <c r="B762" s="38"/>
      <c r="C762" s="53">
        <f t="shared" si="70"/>
        <v>608</v>
      </c>
      <c r="D762" s="53"/>
      <c r="E762" s="53"/>
      <c r="F762" s="41">
        <v>0</v>
      </c>
      <c r="G762" s="1"/>
      <c r="H762" s="104">
        <f t="shared" si="71"/>
        <v>3000000</v>
      </c>
      <c r="I762" s="1"/>
      <c r="J762" s="41">
        <v>0</v>
      </c>
      <c r="K762" s="1"/>
      <c r="L762" s="96">
        <f t="shared" si="68"/>
        <v>209915</v>
      </c>
      <c r="M762" s="53"/>
      <c r="N762" s="97"/>
      <c r="O762" s="1"/>
      <c r="P762" s="98">
        <f t="shared" si="65"/>
        <v>209915</v>
      </c>
      <c r="Q762" s="40"/>
      <c r="S762" s="38"/>
      <c r="T762" s="96">
        <f>SUM($P$155:P762)</f>
        <v>21151427</v>
      </c>
      <c r="U762" s="96">
        <f t="shared" si="66"/>
        <v>130000</v>
      </c>
      <c r="V762" s="96">
        <f t="shared" si="69"/>
        <v>0</v>
      </c>
      <c r="W762" s="96"/>
      <c r="X762" s="96">
        <f ca="1">IF(V762=0,0,IF(C762&lt;'Interment Right Prices'!$L$25,0,OFFSET(P762,-'Interment Right Prices'!$L$25,0)))</f>
        <v>0</v>
      </c>
      <c r="Y762" s="96">
        <f>IF(V762=0,0,U762-SUM($X$155:X762))</f>
        <v>0</v>
      </c>
      <c r="Z762" s="99">
        <f ca="1">IF(V762=0,OFFSET(Z762,-'Interment Right Prices'!$L$25,0),IF(V762&gt;X762,V762,X762))</f>
        <v>1450</v>
      </c>
      <c r="AA762" s="99">
        <f t="shared" ca="1" si="67"/>
        <v>1744887.6923076923</v>
      </c>
      <c r="AB762" s="93"/>
      <c r="AC762" s="78"/>
    </row>
    <row r="763" spans="2:29" x14ac:dyDescent="0.25">
      <c r="B763" s="38"/>
      <c r="C763" s="53">
        <f t="shared" si="70"/>
        <v>609</v>
      </c>
      <c r="D763" s="53"/>
      <c r="E763" s="53"/>
      <c r="F763" s="41">
        <v>0</v>
      </c>
      <c r="G763" s="1"/>
      <c r="H763" s="104">
        <f t="shared" si="71"/>
        <v>3000000</v>
      </c>
      <c r="I763" s="1"/>
      <c r="J763" s="41">
        <v>0</v>
      </c>
      <c r="K763" s="1"/>
      <c r="L763" s="96">
        <f t="shared" si="68"/>
        <v>212014</v>
      </c>
      <c r="M763" s="53"/>
      <c r="N763" s="97"/>
      <c r="O763" s="1"/>
      <c r="P763" s="98">
        <f t="shared" si="65"/>
        <v>212014</v>
      </c>
      <c r="Q763" s="40"/>
      <c r="S763" s="38"/>
      <c r="T763" s="96">
        <f>SUM($P$155:P763)</f>
        <v>21363441</v>
      </c>
      <c r="U763" s="96">
        <f t="shared" si="66"/>
        <v>130000</v>
      </c>
      <c r="V763" s="96">
        <f t="shared" si="69"/>
        <v>0</v>
      </c>
      <c r="W763" s="96"/>
      <c r="X763" s="96">
        <f ca="1">IF(V763=0,0,IF(C763&lt;'Interment Right Prices'!$L$25,0,OFFSET(P763,-'Interment Right Prices'!$L$25,0)))</f>
        <v>0</v>
      </c>
      <c r="Y763" s="96">
        <f>IF(V763=0,0,U763-SUM($X$155:X763))</f>
        <v>0</v>
      </c>
      <c r="Z763" s="99">
        <f ca="1">IF(V763=0,OFFSET(Z763,-'Interment Right Prices'!$L$25,0),IF(V763&gt;X763,V763,X763))</f>
        <v>1464</v>
      </c>
      <c r="AA763" s="99">
        <f t="shared" ca="1" si="67"/>
        <v>1744887.6923076923</v>
      </c>
      <c r="AB763" s="93"/>
      <c r="AC763" s="78"/>
    </row>
    <row r="764" spans="2:29" x14ac:dyDescent="0.25">
      <c r="B764" s="38"/>
      <c r="C764" s="53">
        <f t="shared" si="70"/>
        <v>610</v>
      </c>
      <c r="D764" s="53"/>
      <c r="E764" s="53"/>
      <c r="F764" s="41">
        <v>0</v>
      </c>
      <c r="G764" s="1"/>
      <c r="H764" s="104">
        <f t="shared" si="71"/>
        <v>3000000</v>
      </c>
      <c r="I764" s="1"/>
      <c r="J764" s="41">
        <v>0</v>
      </c>
      <c r="K764" s="1"/>
      <c r="L764" s="96">
        <f t="shared" si="68"/>
        <v>214134</v>
      </c>
      <c r="M764" s="53"/>
      <c r="N764" s="97"/>
      <c r="O764" s="1"/>
      <c r="P764" s="98">
        <f t="shared" si="65"/>
        <v>214134</v>
      </c>
      <c r="Q764" s="40"/>
      <c r="S764" s="38"/>
      <c r="T764" s="96">
        <f>SUM($P$155:P764)</f>
        <v>21577575</v>
      </c>
      <c r="U764" s="96">
        <f t="shared" si="66"/>
        <v>130000</v>
      </c>
      <c r="V764" s="96">
        <f t="shared" si="69"/>
        <v>0</v>
      </c>
      <c r="W764" s="96"/>
      <c r="X764" s="96">
        <f ca="1">IF(V764=0,0,IF(C764&lt;'Interment Right Prices'!$L$25,0,OFFSET(P764,-'Interment Right Prices'!$L$25,0)))</f>
        <v>0</v>
      </c>
      <c r="Y764" s="96">
        <f>IF(V764=0,0,U764-SUM($X$155:X764))</f>
        <v>0</v>
      </c>
      <c r="Z764" s="99">
        <f ca="1">IF(V764=0,OFFSET(Z764,-'Interment Right Prices'!$L$25,0),IF(V764&gt;X764,V764,X764))</f>
        <v>1479</v>
      </c>
      <c r="AA764" s="99">
        <f t="shared" ca="1" si="67"/>
        <v>1744887.6923076923</v>
      </c>
      <c r="AB764" s="93"/>
      <c r="AC764" s="78"/>
    </row>
    <row r="765" spans="2:29" x14ac:dyDescent="0.25">
      <c r="B765" s="38"/>
      <c r="C765" s="53">
        <f t="shared" si="70"/>
        <v>611</v>
      </c>
      <c r="D765" s="53"/>
      <c r="E765" s="53"/>
      <c r="F765" s="41">
        <v>0</v>
      </c>
      <c r="G765" s="1"/>
      <c r="H765" s="104">
        <f t="shared" si="71"/>
        <v>3000000</v>
      </c>
      <c r="I765" s="1"/>
      <c r="J765" s="41">
        <v>0</v>
      </c>
      <c r="K765" s="1"/>
      <c r="L765" s="96">
        <f t="shared" si="68"/>
        <v>216276</v>
      </c>
      <c r="M765" s="53"/>
      <c r="N765" s="97"/>
      <c r="O765" s="1"/>
      <c r="P765" s="98">
        <f t="shared" si="65"/>
        <v>216276</v>
      </c>
      <c r="Q765" s="40"/>
      <c r="S765" s="38"/>
      <c r="T765" s="96">
        <f>SUM($P$155:P765)</f>
        <v>21793851</v>
      </c>
      <c r="U765" s="96">
        <f t="shared" si="66"/>
        <v>130000</v>
      </c>
      <c r="V765" s="96">
        <f t="shared" si="69"/>
        <v>0</v>
      </c>
      <c r="W765" s="96"/>
      <c r="X765" s="96">
        <f ca="1">IF(V765=0,0,IF(C765&lt;'Interment Right Prices'!$L$25,0,OFFSET(P765,-'Interment Right Prices'!$L$25,0)))</f>
        <v>0</v>
      </c>
      <c r="Y765" s="96">
        <f>IF(V765=0,0,U765-SUM($X$155:X765))</f>
        <v>0</v>
      </c>
      <c r="Z765" s="99">
        <f ca="1">IF(V765=0,OFFSET(Z765,-'Interment Right Prices'!$L$25,0),IF(V765&gt;X765,V765,X765))</f>
        <v>1494</v>
      </c>
      <c r="AA765" s="99">
        <f t="shared" ca="1" si="67"/>
        <v>1744887.6923076923</v>
      </c>
      <c r="AB765" s="93"/>
      <c r="AC765" s="78"/>
    </row>
    <row r="766" spans="2:29" x14ac:dyDescent="0.25">
      <c r="B766" s="38"/>
      <c r="C766" s="53">
        <f t="shared" si="70"/>
        <v>612</v>
      </c>
      <c r="D766" s="53"/>
      <c r="E766" s="53"/>
      <c r="F766" s="41">
        <v>0</v>
      </c>
      <c r="G766" s="1"/>
      <c r="H766" s="104">
        <f t="shared" si="71"/>
        <v>3000000</v>
      </c>
      <c r="I766" s="1"/>
      <c r="J766" s="41">
        <v>0</v>
      </c>
      <c r="K766" s="1"/>
      <c r="L766" s="96">
        <f t="shared" si="68"/>
        <v>218439</v>
      </c>
      <c r="M766" s="53"/>
      <c r="N766" s="97"/>
      <c r="O766" s="1"/>
      <c r="P766" s="98">
        <f t="shared" si="65"/>
        <v>218439</v>
      </c>
      <c r="Q766" s="40"/>
      <c r="S766" s="38"/>
      <c r="T766" s="96">
        <f>SUM($P$155:P766)</f>
        <v>22012290</v>
      </c>
      <c r="U766" s="96">
        <f t="shared" si="66"/>
        <v>130000</v>
      </c>
      <c r="V766" s="96">
        <f t="shared" si="69"/>
        <v>0</v>
      </c>
      <c r="W766" s="96"/>
      <c r="X766" s="96">
        <f ca="1">IF(V766=0,0,IF(C766&lt;'Interment Right Prices'!$L$25,0,OFFSET(P766,-'Interment Right Prices'!$L$25,0)))</f>
        <v>0</v>
      </c>
      <c r="Y766" s="96">
        <f>IF(V766=0,0,U766-SUM($X$155:X766))</f>
        <v>0</v>
      </c>
      <c r="Z766" s="99">
        <f ca="1">IF(V766=0,OFFSET(Z766,-'Interment Right Prices'!$L$25,0),IF(V766&gt;X766,V766,X766))</f>
        <v>1509</v>
      </c>
      <c r="AA766" s="99">
        <f t="shared" ca="1" si="67"/>
        <v>1744887.6923076923</v>
      </c>
      <c r="AB766" s="93"/>
      <c r="AC766" s="78"/>
    </row>
    <row r="767" spans="2:29" x14ac:dyDescent="0.25">
      <c r="B767" s="38"/>
      <c r="C767" s="53">
        <f t="shared" si="70"/>
        <v>613</v>
      </c>
      <c r="D767" s="53"/>
      <c r="E767" s="53"/>
      <c r="F767" s="41">
        <v>0</v>
      </c>
      <c r="G767" s="1"/>
      <c r="H767" s="104">
        <f t="shared" si="71"/>
        <v>3000000</v>
      </c>
      <c r="I767" s="1"/>
      <c r="J767" s="41">
        <v>0</v>
      </c>
      <c r="K767" s="1"/>
      <c r="L767" s="96">
        <f t="shared" si="68"/>
        <v>220623</v>
      </c>
      <c r="M767" s="53"/>
      <c r="N767" s="97"/>
      <c r="O767" s="1"/>
      <c r="P767" s="98">
        <f t="shared" si="65"/>
        <v>220623</v>
      </c>
      <c r="Q767" s="40"/>
      <c r="S767" s="38"/>
      <c r="T767" s="96">
        <f>SUM($P$155:P767)</f>
        <v>22232913</v>
      </c>
      <c r="U767" s="96">
        <f t="shared" si="66"/>
        <v>130000</v>
      </c>
      <c r="V767" s="96">
        <f t="shared" si="69"/>
        <v>0</v>
      </c>
      <c r="W767" s="96"/>
      <c r="X767" s="96">
        <f ca="1">IF(V767=0,0,IF(C767&lt;'Interment Right Prices'!$L$25,0,OFFSET(P767,-'Interment Right Prices'!$L$25,0)))</f>
        <v>0</v>
      </c>
      <c r="Y767" s="96">
        <f>IF(V767=0,0,U767-SUM($X$155:X767))</f>
        <v>0</v>
      </c>
      <c r="Z767" s="99">
        <f ca="1">IF(V767=0,OFFSET(Z767,-'Interment Right Prices'!$L$25,0),IF(V767&gt;X767,V767,X767))</f>
        <v>1524</v>
      </c>
      <c r="AA767" s="99">
        <f t="shared" ca="1" si="67"/>
        <v>1744887.6923076923</v>
      </c>
      <c r="AB767" s="93"/>
      <c r="AC767" s="78"/>
    </row>
    <row r="768" spans="2:29" x14ac:dyDescent="0.25">
      <c r="B768" s="38"/>
      <c r="C768" s="53">
        <f t="shared" si="70"/>
        <v>614</v>
      </c>
      <c r="D768" s="53"/>
      <c r="E768" s="53"/>
      <c r="F768" s="41">
        <v>0</v>
      </c>
      <c r="G768" s="1"/>
      <c r="H768" s="104">
        <f t="shared" si="71"/>
        <v>3000000</v>
      </c>
      <c r="I768" s="1"/>
      <c r="J768" s="41">
        <v>0</v>
      </c>
      <c r="K768" s="1"/>
      <c r="L768" s="96">
        <f t="shared" si="68"/>
        <v>222829</v>
      </c>
      <c r="M768" s="53"/>
      <c r="N768" s="97"/>
      <c r="O768" s="1"/>
      <c r="P768" s="98">
        <f t="shared" si="65"/>
        <v>222829</v>
      </c>
      <c r="Q768" s="40"/>
      <c r="S768" s="38"/>
      <c r="T768" s="96">
        <f>SUM($P$155:P768)</f>
        <v>22455742</v>
      </c>
      <c r="U768" s="96">
        <f t="shared" si="66"/>
        <v>130000</v>
      </c>
      <c r="V768" s="96">
        <f t="shared" si="69"/>
        <v>0</v>
      </c>
      <c r="W768" s="96"/>
      <c r="X768" s="96">
        <f ca="1">IF(V768=0,0,IF(C768&lt;'Interment Right Prices'!$L$25,0,OFFSET(P768,-'Interment Right Prices'!$L$25,0)))</f>
        <v>0</v>
      </c>
      <c r="Y768" s="96">
        <f>IF(V768=0,0,U768-SUM($X$155:X768))</f>
        <v>0</v>
      </c>
      <c r="Z768" s="99">
        <f ca="1">IF(V768=0,OFFSET(Z768,-'Interment Right Prices'!$L$25,0),IF(V768&gt;X768,V768,X768))</f>
        <v>1539</v>
      </c>
      <c r="AA768" s="99">
        <f t="shared" ca="1" si="67"/>
        <v>1744887.6923076923</v>
      </c>
      <c r="AB768" s="93"/>
      <c r="AC768" s="78"/>
    </row>
    <row r="769" spans="2:29" x14ac:dyDescent="0.25">
      <c r="B769" s="38"/>
      <c r="C769" s="53">
        <f t="shared" si="70"/>
        <v>615</v>
      </c>
      <c r="D769" s="53"/>
      <c r="E769" s="53"/>
      <c r="F769" s="41">
        <v>0</v>
      </c>
      <c r="G769" s="1"/>
      <c r="H769" s="104">
        <f t="shared" si="71"/>
        <v>3000000</v>
      </c>
      <c r="I769" s="1"/>
      <c r="J769" s="41">
        <v>0</v>
      </c>
      <c r="K769" s="1"/>
      <c r="L769" s="96">
        <f t="shared" si="68"/>
        <v>225058</v>
      </c>
      <c r="M769" s="53"/>
      <c r="N769" s="97"/>
      <c r="O769" s="1"/>
      <c r="P769" s="98">
        <f t="shared" si="65"/>
        <v>225058</v>
      </c>
      <c r="Q769" s="40"/>
      <c r="S769" s="38"/>
      <c r="T769" s="96">
        <f>SUM($P$155:P769)</f>
        <v>22680800</v>
      </c>
      <c r="U769" s="96">
        <f t="shared" si="66"/>
        <v>130000</v>
      </c>
      <c r="V769" s="96">
        <f t="shared" si="69"/>
        <v>0</v>
      </c>
      <c r="W769" s="96"/>
      <c r="X769" s="96">
        <f ca="1">IF(V769=0,0,IF(C769&lt;'Interment Right Prices'!$L$25,0,OFFSET(P769,-'Interment Right Prices'!$L$25,0)))</f>
        <v>0</v>
      </c>
      <c r="Y769" s="96">
        <f>IF(V769=0,0,U769-SUM($X$155:X769))</f>
        <v>0</v>
      </c>
      <c r="Z769" s="99">
        <f ca="1">IF(V769=0,OFFSET(Z769,-'Interment Right Prices'!$L$25,0),IF(V769&gt;X769,V769,X769))</f>
        <v>1555</v>
      </c>
      <c r="AA769" s="99">
        <f t="shared" ca="1" si="67"/>
        <v>1744887.6923076923</v>
      </c>
      <c r="AB769" s="93"/>
      <c r="AC769" s="78"/>
    </row>
    <row r="770" spans="2:29" x14ac:dyDescent="0.25">
      <c r="B770" s="38"/>
      <c r="C770" s="53">
        <f t="shared" si="70"/>
        <v>616</v>
      </c>
      <c r="D770" s="53"/>
      <c r="E770" s="53"/>
      <c r="F770" s="41">
        <v>0</v>
      </c>
      <c r="G770" s="1"/>
      <c r="H770" s="104">
        <f t="shared" si="71"/>
        <v>3000000</v>
      </c>
      <c r="I770" s="1"/>
      <c r="J770" s="41">
        <v>0</v>
      </c>
      <c r="K770" s="1"/>
      <c r="L770" s="96">
        <f t="shared" si="68"/>
        <v>227308</v>
      </c>
      <c r="M770" s="53"/>
      <c r="N770" s="97"/>
      <c r="O770" s="1"/>
      <c r="P770" s="98">
        <f t="shared" si="65"/>
        <v>227308</v>
      </c>
      <c r="Q770" s="40"/>
      <c r="S770" s="38"/>
      <c r="T770" s="96">
        <f>SUM($P$155:P770)</f>
        <v>22908108</v>
      </c>
      <c r="U770" s="96">
        <f t="shared" si="66"/>
        <v>130000</v>
      </c>
      <c r="V770" s="96">
        <f t="shared" si="69"/>
        <v>0</v>
      </c>
      <c r="W770" s="96"/>
      <c r="X770" s="96">
        <f ca="1">IF(V770=0,0,IF(C770&lt;'Interment Right Prices'!$L$25,0,OFFSET(P770,-'Interment Right Prices'!$L$25,0)))</f>
        <v>0</v>
      </c>
      <c r="Y770" s="96">
        <f>IF(V770=0,0,U770-SUM($X$155:X770))</f>
        <v>0</v>
      </c>
      <c r="Z770" s="99">
        <f ca="1">IF(V770=0,OFFSET(Z770,-'Interment Right Prices'!$L$25,0),IF(V770&gt;X770,V770,X770))</f>
        <v>1570</v>
      </c>
      <c r="AA770" s="99">
        <f t="shared" ca="1" si="67"/>
        <v>1744887.6923076923</v>
      </c>
      <c r="AB770" s="93"/>
      <c r="AC770" s="78"/>
    </row>
    <row r="771" spans="2:29" x14ac:dyDescent="0.25">
      <c r="B771" s="38"/>
      <c r="C771" s="53">
        <f t="shared" si="70"/>
        <v>617</v>
      </c>
      <c r="D771" s="53"/>
      <c r="E771" s="53"/>
      <c r="F771" s="41">
        <v>0</v>
      </c>
      <c r="G771" s="1"/>
      <c r="H771" s="104">
        <f t="shared" si="71"/>
        <v>3000000</v>
      </c>
      <c r="I771" s="1"/>
      <c r="J771" s="41">
        <v>0</v>
      </c>
      <c r="K771" s="1"/>
      <c r="L771" s="96">
        <f t="shared" si="68"/>
        <v>229581</v>
      </c>
      <c r="M771" s="53"/>
      <c r="N771" s="97"/>
      <c r="O771" s="1"/>
      <c r="P771" s="98">
        <f t="shared" si="65"/>
        <v>229581</v>
      </c>
      <c r="Q771" s="40"/>
      <c r="S771" s="38"/>
      <c r="T771" s="96">
        <f>SUM($P$155:P771)</f>
        <v>23137689</v>
      </c>
      <c r="U771" s="96">
        <f t="shared" si="66"/>
        <v>130000</v>
      </c>
      <c r="V771" s="96">
        <f t="shared" si="69"/>
        <v>0</v>
      </c>
      <c r="W771" s="96"/>
      <c r="X771" s="96">
        <f ca="1">IF(V771=0,0,IF(C771&lt;'Interment Right Prices'!$L$25,0,OFFSET(P771,-'Interment Right Prices'!$L$25,0)))</f>
        <v>0</v>
      </c>
      <c r="Y771" s="96">
        <f>IF(V771=0,0,U771-SUM($X$155:X771))</f>
        <v>0</v>
      </c>
      <c r="Z771" s="99">
        <f ca="1">IF(V771=0,OFFSET(Z771,-'Interment Right Prices'!$L$25,0),IF(V771&gt;X771,V771,X771))</f>
        <v>1586</v>
      </c>
      <c r="AA771" s="99">
        <f t="shared" ca="1" si="67"/>
        <v>1744887.6923076923</v>
      </c>
      <c r="AB771" s="93"/>
      <c r="AC771" s="78"/>
    </row>
    <row r="772" spans="2:29" x14ac:dyDescent="0.25">
      <c r="B772" s="38"/>
      <c r="C772" s="53">
        <f t="shared" si="70"/>
        <v>618</v>
      </c>
      <c r="D772" s="53"/>
      <c r="E772" s="53"/>
      <c r="F772" s="41">
        <v>0</v>
      </c>
      <c r="G772" s="1"/>
      <c r="H772" s="104">
        <f t="shared" si="71"/>
        <v>3000000</v>
      </c>
      <c r="I772" s="1"/>
      <c r="J772" s="41">
        <v>0</v>
      </c>
      <c r="K772" s="1"/>
      <c r="L772" s="96">
        <f t="shared" si="68"/>
        <v>231877</v>
      </c>
      <c r="M772" s="53"/>
      <c r="N772" s="97"/>
      <c r="O772" s="1"/>
      <c r="P772" s="98">
        <f t="shared" si="65"/>
        <v>231877</v>
      </c>
      <c r="Q772" s="40"/>
      <c r="S772" s="38"/>
      <c r="T772" s="96">
        <f>SUM($P$155:P772)</f>
        <v>23369566</v>
      </c>
      <c r="U772" s="96">
        <f t="shared" si="66"/>
        <v>130000</v>
      </c>
      <c r="V772" s="96">
        <f t="shared" si="69"/>
        <v>0</v>
      </c>
      <c r="W772" s="96"/>
      <c r="X772" s="96">
        <f ca="1">IF(V772=0,0,IF(C772&lt;'Interment Right Prices'!$L$25,0,OFFSET(P772,-'Interment Right Prices'!$L$25,0)))</f>
        <v>0</v>
      </c>
      <c r="Y772" s="96">
        <f>IF(V772=0,0,U772-SUM($X$155:X772))</f>
        <v>0</v>
      </c>
      <c r="Z772" s="99">
        <f ca="1">IF(V772=0,OFFSET(Z772,-'Interment Right Prices'!$L$25,0),IF(V772&gt;X772,V772,X772))</f>
        <v>1602</v>
      </c>
      <c r="AA772" s="99">
        <f t="shared" ca="1" si="67"/>
        <v>1744887.6923076923</v>
      </c>
      <c r="AB772" s="93"/>
      <c r="AC772" s="78"/>
    </row>
    <row r="773" spans="2:29" x14ac:dyDescent="0.25">
      <c r="B773" s="38"/>
      <c r="C773" s="53">
        <f t="shared" si="70"/>
        <v>619</v>
      </c>
      <c r="D773" s="53"/>
      <c r="E773" s="53"/>
      <c r="F773" s="41">
        <v>0</v>
      </c>
      <c r="G773" s="1"/>
      <c r="H773" s="104">
        <f t="shared" si="71"/>
        <v>3000000</v>
      </c>
      <c r="I773" s="1"/>
      <c r="J773" s="41">
        <v>0</v>
      </c>
      <c r="K773" s="1"/>
      <c r="L773" s="96">
        <f t="shared" si="68"/>
        <v>234196</v>
      </c>
      <c r="M773" s="53"/>
      <c r="N773" s="97"/>
      <c r="O773" s="1"/>
      <c r="P773" s="98">
        <f t="shared" si="65"/>
        <v>234196</v>
      </c>
      <c r="Q773" s="40"/>
      <c r="S773" s="38"/>
      <c r="T773" s="96">
        <f>SUM($P$155:P773)</f>
        <v>23603762</v>
      </c>
      <c r="U773" s="96">
        <f t="shared" si="66"/>
        <v>130000</v>
      </c>
      <c r="V773" s="96">
        <f t="shared" si="69"/>
        <v>0</v>
      </c>
      <c r="W773" s="96"/>
      <c r="X773" s="96">
        <f ca="1">IF(V773=0,0,IF(C773&lt;'Interment Right Prices'!$L$25,0,OFFSET(P773,-'Interment Right Prices'!$L$25,0)))</f>
        <v>0</v>
      </c>
      <c r="Y773" s="96">
        <f>IF(V773=0,0,U773-SUM($X$155:X773))</f>
        <v>0</v>
      </c>
      <c r="Z773" s="99">
        <f ca="1">IF(V773=0,OFFSET(Z773,-'Interment Right Prices'!$L$25,0),IF(V773&gt;X773,V773,X773))</f>
        <v>1618</v>
      </c>
      <c r="AA773" s="99">
        <f t="shared" ca="1" si="67"/>
        <v>1744887.6923076923</v>
      </c>
      <c r="AB773" s="93"/>
      <c r="AC773" s="78"/>
    </row>
    <row r="774" spans="2:29" x14ac:dyDescent="0.25">
      <c r="B774" s="38"/>
      <c r="C774" s="53">
        <f t="shared" si="70"/>
        <v>620</v>
      </c>
      <c r="D774" s="53"/>
      <c r="E774" s="53"/>
      <c r="F774" s="41">
        <v>0</v>
      </c>
      <c r="G774" s="1"/>
      <c r="H774" s="104">
        <f t="shared" si="71"/>
        <v>3000000</v>
      </c>
      <c r="I774" s="1"/>
      <c r="J774" s="41">
        <v>0</v>
      </c>
      <c r="K774" s="1"/>
      <c r="L774" s="96">
        <f t="shared" si="68"/>
        <v>236538</v>
      </c>
      <c r="M774" s="53"/>
      <c r="N774" s="97"/>
      <c r="O774" s="1"/>
      <c r="P774" s="98">
        <f t="shared" si="65"/>
        <v>236538</v>
      </c>
      <c r="Q774" s="40"/>
      <c r="S774" s="38"/>
      <c r="T774" s="96">
        <f>SUM($P$155:P774)</f>
        <v>23840300</v>
      </c>
      <c r="U774" s="96">
        <f t="shared" si="66"/>
        <v>130000</v>
      </c>
      <c r="V774" s="96">
        <f t="shared" si="69"/>
        <v>0</v>
      </c>
      <c r="W774" s="96"/>
      <c r="X774" s="96">
        <f ca="1">IF(V774=0,0,IF(C774&lt;'Interment Right Prices'!$L$25,0,OFFSET(P774,-'Interment Right Prices'!$L$25,0)))</f>
        <v>0</v>
      </c>
      <c r="Y774" s="96">
        <f>IF(V774=0,0,U774-SUM($X$155:X774))</f>
        <v>0</v>
      </c>
      <c r="Z774" s="99">
        <f ca="1">IF(V774=0,OFFSET(Z774,-'Interment Right Prices'!$L$25,0),IF(V774&gt;X774,V774,X774))</f>
        <v>1634</v>
      </c>
      <c r="AA774" s="99">
        <f t="shared" ca="1" si="67"/>
        <v>1744887.6923076923</v>
      </c>
      <c r="AB774" s="93"/>
      <c r="AC774" s="78"/>
    </row>
    <row r="775" spans="2:29" x14ac:dyDescent="0.25">
      <c r="B775" s="38"/>
      <c r="C775" s="53">
        <f t="shared" si="70"/>
        <v>621</v>
      </c>
      <c r="D775" s="53"/>
      <c r="E775" s="53"/>
      <c r="F775" s="41">
        <v>0</v>
      </c>
      <c r="G775" s="1"/>
      <c r="H775" s="104">
        <f t="shared" si="71"/>
        <v>3000000</v>
      </c>
      <c r="I775" s="1"/>
      <c r="J775" s="41">
        <v>0</v>
      </c>
      <c r="K775" s="1"/>
      <c r="L775" s="96">
        <f t="shared" si="68"/>
        <v>238903</v>
      </c>
      <c r="M775" s="53"/>
      <c r="N775" s="97"/>
      <c r="O775" s="1"/>
      <c r="P775" s="98">
        <f t="shared" si="65"/>
        <v>238903</v>
      </c>
      <c r="Q775" s="40"/>
      <c r="S775" s="38"/>
      <c r="T775" s="96">
        <f>SUM($P$155:P775)</f>
        <v>24079203</v>
      </c>
      <c r="U775" s="96">
        <f t="shared" si="66"/>
        <v>130000</v>
      </c>
      <c r="V775" s="96">
        <f t="shared" si="69"/>
        <v>0</v>
      </c>
      <c r="W775" s="96"/>
      <c r="X775" s="96">
        <f ca="1">IF(V775=0,0,IF(C775&lt;'Interment Right Prices'!$L$25,0,OFFSET(P775,-'Interment Right Prices'!$L$25,0)))</f>
        <v>0</v>
      </c>
      <c r="Y775" s="96">
        <f>IF(V775=0,0,U775-SUM($X$155:X775))</f>
        <v>0</v>
      </c>
      <c r="Z775" s="99">
        <f ca="1">IF(V775=0,OFFSET(Z775,-'Interment Right Prices'!$L$25,0),IF(V775&gt;X775,V775,X775))</f>
        <v>1650</v>
      </c>
      <c r="AA775" s="99">
        <f t="shared" ca="1" si="67"/>
        <v>1744887.6923076923</v>
      </c>
      <c r="AB775" s="93"/>
      <c r="AC775" s="78"/>
    </row>
    <row r="776" spans="2:29" x14ac:dyDescent="0.25">
      <c r="B776" s="38"/>
      <c r="C776" s="53">
        <f t="shared" si="70"/>
        <v>622</v>
      </c>
      <c r="D776" s="53"/>
      <c r="E776" s="53"/>
      <c r="F776" s="41">
        <v>0</v>
      </c>
      <c r="G776" s="1"/>
      <c r="H776" s="104">
        <f t="shared" si="71"/>
        <v>3000000</v>
      </c>
      <c r="I776" s="1"/>
      <c r="J776" s="41">
        <v>0</v>
      </c>
      <c r="K776" s="1"/>
      <c r="L776" s="96">
        <f t="shared" si="68"/>
        <v>241292</v>
      </c>
      <c r="M776" s="53"/>
      <c r="N776" s="97"/>
      <c r="O776" s="1"/>
      <c r="P776" s="98">
        <f t="shared" si="65"/>
        <v>241292</v>
      </c>
      <c r="Q776" s="40"/>
      <c r="S776" s="38"/>
      <c r="T776" s="96">
        <f>SUM($P$155:P776)</f>
        <v>24320495</v>
      </c>
      <c r="U776" s="96">
        <f t="shared" si="66"/>
        <v>130000</v>
      </c>
      <c r="V776" s="96">
        <f t="shared" si="69"/>
        <v>0</v>
      </c>
      <c r="W776" s="96"/>
      <c r="X776" s="96">
        <f ca="1">IF(V776=0,0,IF(C776&lt;'Interment Right Prices'!$L$25,0,OFFSET(P776,-'Interment Right Prices'!$L$25,0)))</f>
        <v>0</v>
      </c>
      <c r="Y776" s="96">
        <f>IF(V776=0,0,U776-SUM($X$155:X776))</f>
        <v>0</v>
      </c>
      <c r="Z776" s="99">
        <f ca="1">IF(V776=0,OFFSET(Z776,-'Interment Right Prices'!$L$25,0),IF(V776&gt;X776,V776,X776))</f>
        <v>1667</v>
      </c>
      <c r="AA776" s="99">
        <f t="shared" ca="1" si="67"/>
        <v>1744887.6923076923</v>
      </c>
      <c r="AB776" s="93"/>
      <c r="AC776" s="78"/>
    </row>
    <row r="777" spans="2:29" x14ac:dyDescent="0.25">
      <c r="B777" s="38"/>
      <c r="C777" s="53">
        <f t="shared" si="70"/>
        <v>623</v>
      </c>
      <c r="D777" s="53"/>
      <c r="E777" s="53"/>
      <c r="F777" s="41">
        <v>0</v>
      </c>
      <c r="G777" s="1"/>
      <c r="H777" s="104">
        <f t="shared" si="71"/>
        <v>3000000</v>
      </c>
      <c r="I777" s="1"/>
      <c r="J777" s="41">
        <v>0</v>
      </c>
      <c r="K777" s="1"/>
      <c r="L777" s="96">
        <f t="shared" si="68"/>
        <v>243705</v>
      </c>
      <c r="M777" s="53"/>
      <c r="N777" s="97"/>
      <c r="O777" s="1"/>
      <c r="P777" s="98">
        <f t="shared" si="65"/>
        <v>243705</v>
      </c>
      <c r="Q777" s="40"/>
      <c r="S777" s="38"/>
      <c r="T777" s="96">
        <f>SUM($P$155:P777)</f>
        <v>24564200</v>
      </c>
      <c r="U777" s="96">
        <f t="shared" si="66"/>
        <v>130000</v>
      </c>
      <c r="V777" s="96">
        <f t="shared" si="69"/>
        <v>0</v>
      </c>
      <c r="W777" s="96"/>
      <c r="X777" s="96">
        <f ca="1">IF(V777=0,0,IF(C777&lt;'Interment Right Prices'!$L$25,0,OFFSET(P777,-'Interment Right Prices'!$L$25,0)))</f>
        <v>0</v>
      </c>
      <c r="Y777" s="96">
        <f>IF(V777=0,0,U777-SUM($X$155:X777))</f>
        <v>0</v>
      </c>
      <c r="Z777" s="99">
        <f ca="1">IF(V777=0,OFFSET(Z777,-'Interment Right Prices'!$L$25,0),IF(V777&gt;X777,V777,X777))</f>
        <v>1683</v>
      </c>
      <c r="AA777" s="99">
        <f t="shared" ca="1" si="67"/>
        <v>1744887.6923076923</v>
      </c>
      <c r="AB777" s="93"/>
      <c r="AC777" s="78"/>
    </row>
    <row r="778" spans="2:29" x14ac:dyDescent="0.25">
      <c r="B778" s="38"/>
      <c r="C778" s="53">
        <f t="shared" si="70"/>
        <v>624</v>
      </c>
      <c r="D778" s="53"/>
      <c r="E778" s="53"/>
      <c r="F778" s="41">
        <v>0</v>
      </c>
      <c r="G778" s="1"/>
      <c r="H778" s="104">
        <f t="shared" si="71"/>
        <v>3000000</v>
      </c>
      <c r="I778" s="1"/>
      <c r="J778" s="41">
        <v>0</v>
      </c>
      <c r="K778" s="1"/>
      <c r="L778" s="96">
        <f t="shared" si="68"/>
        <v>246142</v>
      </c>
      <c r="M778" s="53"/>
      <c r="N778" s="97"/>
      <c r="O778" s="1"/>
      <c r="P778" s="98">
        <f t="shared" si="65"/>
        <v>246142</v>
      </c>
      <c r="Q778" s="40"/>
      <c r="S778" s="38"/>
      <c r="T778" s="96">
        <f>SUM($P$155:P778)</f>
        <v>24810342</v>
      </c>
      <c r="U778" s="96">
        <f t="shared" si="66"/>
        <v>130000</v>
      </c>
      <c r="V778" s="96">
        <f t="shared" si="69"/>
        <v>0</v>
      </c>
      <c r="W778" s="96"/>
      <c r="X778" s="96">
        <f ca="1">IF(V778=0,0,IF(C778&lt;'Interment Right Prices'!$L$25,0,OFFSET(P778,-'Interment Right Prices'!$L$25,0)))</f>
        <v>0</v>
      </c>
      <c r="Y778" s="96">
        <f>IF(V778=0,0,U778-SUM($X$155:X778))</f>
        <v>0</v>
      </c>
      <c r="Z778" s="99">
        <f ca="1">IF(V778=0,OFFSET(Z778,-'Interment Right Prices'!$L$25,0),IF(V778&gt;X778,V778,X778))</f>
        <v>1700</v>
      </c>
      <c r="AA778" s="99">
        <f t="shared" ca="1" si="67"/>
        <v>1744887.6923076923</v>
      </c>
      <c r="AB778" s="93"/>
      <c r="AC778" s="78"/>
    </row>
    <row r="779" spans="2:29" x14ac:dyDescent="0.25">
      <c r="B779" s="38"/>
      <c r="C779" s="53">
        <f t="shared" si="70"/>
        <v>625</v>
      </c>
      <c r="D779" s="53"/>
      <c r="E779" s="53"/>
      <c r="F779" s="41">
        <v>0</v>
      </c>
      <c r="G779" s="1"/>
      <c r="H779" s="104">
        <f t="shared" si="71"/>
        <v>3000000</v>
      </c>
      <c r="I779" s="1"/>
      <c r="J779" s="41">
        <v>0</v>
      </c>
      <c r="K779" s="1"/>
      <c r="L779" s="96">
        <f t="shared" si="68"/>
        <v>248604</v>
      </c>
      <c r="M779" s="53"/>
      <c r="N779" s="97"/>
      <c r="O779" s="1"/>
      <c r="P779" s="98">
        <f t="shared" si="65"/>
        <v>248604</v>
      </c>
      <c r="Q779" s="40"/>
      <c r="S779" s="38"/>
      <c r="T779" s="96">
        <f>SUM($P$155:P779)</f>
        <v>25058946</v>
      </c>
      <c r="U779" s="96">
        <f t="shared" si="66"/>
        <v>130000</v>
      </c>
      <c r="V779" s="96">
        <f t="shared" si="69"/>
        <v>0</v>
      </c>
      <c r="W779" s="96"/>
      <c r="X779" s="96">
        <f ca="1">IF(V779=0,0,IF(C779&lt;'Interment Right Prices'!$L$25,0,OFFSET(P779,-'Interment Right Prices'!$L$25,0)))</f>
        <v>0</v>
      </c>
      <c r="Y779" s="96">
        <f>IF(V779=0,0,U779-SUM($X$155:X779))</f>
        <v>0</v>
      </c>
      <c r="Z779" s="99">
        <f ca="1">IF(V779=0,OFFSET(Z779,-'Interment Right Prices'!$L$25,0),IF(V779&gt;X779,V779,X779))</f>
        <v>1717</v>
      </c>
      <c r="AA779" s="99">
        <f t="shared" ca="1" si="67"/>
        <v>1744887.6923076923</v>
      </c>
      <c r="AB779" s="93"/>
      <c r="AC779" s="78"/>
    </row>
    <row r="780" spans="2:29" x14ac:dyDescent="0.25">
      <c r="B780" s="38"/>
      <c r="C780" s="53">
        <f t="shared" si="70"/>
        <v>626</v>
      </c>
      <c r="D780" s="53"/>
      <c r="E780" s="53"/>
      <c r="F780" s="41">
        <v>0</v>
      </c>
      <c r="G780" s="1"/>
      <c r="H780" s="104">
        <f t="shared" si="71"/>
        <v>3000000</v>
      </c>
      <c r="I780" s="1"/>
      <c r="J780" s="41">
        <v>0</v>
      </c>
      <c r="K780" s="1"/>
      <c r="L780" s="96">
        <f t="shared" si="68"/>
        <v>251090</v>
      </c>
      <c r="M780" s="53"/>
      <c r="N780" s="97"/>
      <c r="O780" s="1"/>
      <c r="P780" s="98">
        <f t="shared" si="65"/>
        <v>251090</v>
      </c>
      <c r="Q780" s="40"/>
      <c r="S780" s="38"/>
      <c r="T780" s="96">
        <f>SUM($P$155:P780)</f>
        <v>25310036</v>
      </c>
      <c r="U780" s="96">
        <f t="shared" si="66"/>
        <v>130000</v>
      </c>
      <c r="V780" s="96">
        <f t="shared" si="69"/>
        <v>0</v>
      </c>
      <c r="W780" s="96"/>
      <c r="X780" s="96">
        <f ca="1">IF(V780=0,0,IF(C780&lt;'Interment Right Prices'!$L$25,0,OFFSET(P780,-'Interment Right Prices'!$L$25,0)))</f>
        <v>0</v>
      </c>
      <c r="Y780" s="96">
        <f>IF(V780=0,0,U780-SUM($X$155:X780))</f>
        <v>0</v>
      </c>
      <c r="Z780" s="99">
        <f ca="1">IF(V780=0,OFFSET(Z780,-'Interment Right Prices'!$L$25,0),IF(V780&gt;X780,V780,X780))</f>
        <v>1734</v>
      </c>
      <c r="AA780" s="99">
        <f t="shared" ca="1" si="67"/>
        <v>1744887.6923076923</v>
      </c>
      <c r="AB780" s="93"/>
      <c r="AC780" s="78"/>
    </row>
    <row r="781" spans="2:29" x14ac:dyDescent="0.25">
      <c r="B781" s="38"/>
      <c r="C781" s="53">
        <f t="shared" si="70"/>
        <v>627</v>
      </c>
      <c r="D781" s="53"/>
      <c r="E781" s="53"/>
      <c r="F781" s="41">
        <v>0</v>
      </c>
      <c r="G781" s="1"/>
      <c r="H781" s="104">
        <f t="shared" si="71"/>
        <v>3000000</v>
      </c>
      <c r="I781" s="1"/>
      <c r="J781" s="41">
        <v>0</v>
      </c>
      <c r="K781" s="1"/>
      <c r="L781" s="96">
        <f t="shared" si="68"/>
        <v>253600</v>
      </c>
      <c r="M781" s="53"/>
      <c r="N781" s="97"/>
      <c r="O781" s="1"/>
      <c r="P781" s="98">
        <f t="shared" si="65"/>
        <v>253600</v>
      </c>
      <c r="Q781" s="40"/>
      <c r="S781" s="38"/>
      <c r="T781" s="96">
        <f>SUM($P$155:P781)</f>
        <v>25563636</v>
      </c>
      <c r="U781" s="96">
        <f t="shared" si="66"/>
        <v>130000</v>
      </c>
      <c r="V781" s="96">
        <f t="shared" si="69"/>
        <v>0</v>
      </c>
      <c r="W781" s="96"/>
      <c r="X781" s="96">
        <f ca="1">IF(V781=0,0,IF(C781&lt;'Interment Right Prices'!$L$25,0,OFFSET(P781,-'Interment Right Prices'!$L$25,0)))</f>
        <v>0</v>
      </c>
      <c r="Y781" s="96">
        <f>IF(V781=0,0,U781-SUM($X$155:X781))</f>
        <v>0</v>
      </c>
      <c r="Z781" s="99">
        <f ca="1">IF(V781=0,OFFSET(Z781,-'Interment Right Prices'!$L$25,0),IF(V781&gt;X781,V781,X781))</f>
        <v>1752</v>
      </c>
      <c r="AA781" s="99">
        <f t="shared" ca="1" si="67"/>
        <v>1744887.6923076923</v>
      </c>
      <c r="AB781" s="93"/>
      <c r="AC781" s="78"/>
    </row>
    <row r="782" spans="2:29" x14ac:dyDescent="0.25">
      <c r="B782" s="38"/>
      <c r="C782" s="53">
        <f t="shared" si="70"/>
        <v>628</v>
      </c>
      <c r="D782" s="53"/>
      <c r="E782" s="53"/>
      <c r="F782" s="41">
        <v>0</v>
      </c>
      <c r="G782" s="1"/>
      <c r="H782" s="104">
        <f t="shared" si="71"/>
        <v>3000000</v>
      </c>
      <c r="I782" s="1"/>
      <c r="J782" s="41">
        <v>0</v>
      </c>
      <c r="K782" s="1"/>
      <c r="L782" s="96">
        <f t="shared" si="68"/>
        <v>256136</v>
      </c>
      <c r="M782" s="53"/>
      <c r="N782" s="97"/>
      <c r="O782" s="1"/>
      <c r="P782" s="98">
        <f t="shared" si="65"/>
        <v>256136</v>
      </c>
      <c r="Q782" s="40"/>
      <c r="S782" s="38"/>
      <c r="T782" s="96">
        <f>SUM($P$155:P782)</f>
        <v>25819772</v>
      </c>
      <c r="U782" s="96">
        <f t="shared" si="66"/>
        <v>130000</v>
      </c>
      <c r="V782" s="96">
        <f t="shared" si="69"/>
        <v>0</v>
      </c>
      <c r="W782" s="96"/>
      <c r="X782" s="96">
        <f ca="1">IF(V782=0,0,IF(C782&lt;'Interment Right Prices'!$L$25,0,OFFSET(P782,-'Interment Right Prices'!$L$25,0)))</f>
        <v>0</v>
      </c>
      <c r="Y782" s="96">
        <f>IF(V782=0,0,U782-SUM($X$155:X782))</f>
        <v>0</v>
      </c>
      <c r="Z782" s="99">
        <f ca="1">IF(V782=0,OFFSET(Z782,-'Interment Right Prices'!$L$25,0),IF(V782&gt;X782,V782,X782))</f>
        <v>1769</v>
      </c>
      <c r="AA782" s="99">
        <f t="shared" ca="1" si="67"/>
        <v>1744887.6923076923</v>
      </c>
      <c r="AB782" s="93"/>
      <c r="AC782" s="78"/>
    </row>
    <row r="783" spans="2:29" x14ac:dyDescent="0.25">
      <c r="B783" s="38"/>
      <c r="C783" s="53">
        <f t="shared" si="70"/>
        <v>629</v>
      </c>
      <c r="D783" s="53"/>
      <c r="E783" s="53"/>
      <c r="F783" s="41">
        <v>0</v>
      </c>
      <c r="G783" s="1"/>
      <c r="H783" s="104">
        <f t="shared" si="71"/>
        <v>3000000</v>
      </c>
      <c r="I783" s="1"/>
      <c r="J783" s="41">
        <v>0</v>
      </c>
      <c r="K783" s="1"/>
      <c r="L783" s="96">
        <f t="shared" si="68"/>
        <v>258698</v>
      </c>
      <c r="M783" s="53"/>
      <c r="N783" s="97"/>
      <c r="O783" s="1"/>
      <c r="P783" s="98">
        <f t="shared" si="65"/>
        <v>258698</v>
      </c>
      <c r="Q783" s="40"/>
      <c r="S783" s="38"/>
      <c r="T783" s="96">
        <f>SUM($P$155:P783)</f>
        <v>26078470</v>
      </c>
      <c r="U783" s="96">
        <f t="shared" si="66"/>
        <v>130000</v>
      </c>
      <c r="V783" s="96">
        <f t="shared" si="69"/>
        <v>0</v>
      </c>
      <c r="W783" s="96"/>
      <c r="X783" s="96">
        <f ca="1">IF(V783=0,0,IF(C783&lt;'Interment Right Prices'!$L$25,0,OFFSET(P783,-'Interment Right Prices'!$L$25,0)))</f>
        <v>0</v>
      </c>
      <c r="Y783" s="96">
        <f>IF(V783=0,0,U783-SUM($X$155:X783))</f>
        <v>0</v>
      </c>
      <c r="Z783" s="99">
        <f ca="1">IF(V783=0,OFFSET(Z783,-'Interment Right Prices'!$L$25,0),IF(V783&gt;X783,V783,X783))</f>
        <v>1393</v>
      </c>
      <c r="AA783" s="99">
        <f t="shared" ca="1" si="67"/>
        <v>1744887.6923076923</v>
      </c>
      <c r="AB783" s="93"/>
      <c r="AC783" s="78"/>
    </row>
    <row r="784" spans="2:29" x14ac:dyDescent="0.25">
      <c r="B784" s="38"/>
      <c r="C784" s="53">
        <f t="shared" si="70"/>
        <v>630</v>
      </c>
      <c r="D784" s="53"/>
      <c r="E784" s="53"/>
      <c r="F784" s="41">
        <v>0</v>
      </c>
      <c r="G784" s="1"/>
      <c r="H784" s="104">
        <f t="shared" si="71"/>
        <v>3000000</v>
      </c>
      <c r="I784" s="1"/>
      <c r="J784" s="41">
        <v>0</v>
      </c>
      <c r="K784" s="1"/>
      <c r="L784" s="96">
        <f t="shared" si="68"/>
        <v>261285</v>
      </c>
      <c r="M784" s="53"/>
      <c r="N784" s="97"/>
      <c r="O784" s="1"/>
      <c r="P784" s="98">
        <f t="shared" si="65"/>
        <v>261285</v>
      </c>
      <c r="Q784" s="40"/>
      <c r="S784" s="38"/>
      <c r="T784" s="96">
        <f>SUM($P$155:P784)</f>
        <v>26339755</v>
      </c>
      <c r="U784" s="96">
        <f t="shared" si="66"/>
        <v>130000</v>
      </c>
      <c r="V784" s="96">
        <f t="shared" si="69"/>
        <v>0</v>
      </c>
      <c r="W784" s="96"/>
      <c r="X784" s="96">
        <f ca="1">IF(V784=0,0,IF(C784&lt;'Interment Right Prices'!$L$25,0,OFFSET(P784,-'Interment Right Prices'!$L$25,0)))</f>
        <v>0</v>
      </c>
      <c r="Y784" s="96">
        <f>IF(V784=0,0,U784-SUM($X$155:X784))</f>
        <v>0</v>
      </c>
      <c r="Z784" s="99">
        <f ca="1">IF(V784=0,OFFSET(Z784,-'Interment Right Prices'!$L$25,0),IF(V784&gt;X784,V784,X784))</f>
        <v>1407</v>
      </c>
      <c r="AA784" s="99">
        <f t="shared" ca="1" si="67"/>
        <v>1744887.6923076923</v>
      </c>
      <c r="AB784" s="93"/>
      <c r="AC784" s="78"/>
    </row>
    <row r="785" spans="2:29" x14ac:dyDescent="0.25">
      <c r="B785" s="38"/>
      <c r="C785" s="53">
        <f t="shared" si="70"/>
        <v>631</v>
      </c>
      <c r="D785" s="53"/>
      <c r="E785" s="53"/>
      <c r="F785" s="41">
        <v>0</v>
      </c>
      <c r="G785" s="1"/>
      <c r="H785" s="104">
        <f t="shared" si="71"/>
        <v>3000000</v>
      </c>
      <c r="I785" s="1"/>
      <c r="J785" s="41">
        <v>0</v>
      </c>
      <c r="K785" s="1"/>
      <c r="L785" s="96">
        <f t="shared" si="68"/>
        <v>263898</v>
      </c>
      <c r="M785" s="53"/>
      <c r="N785" s="97"/>
      <c r="O785" s="1"/>
      <c r="P785" s="98">
        <f t="shared" si="65"/>
        <v>263898</v>
      </c>
      <c r="Q785" s="40"/>
      <c r="S785" s="38"/>
      <c r="T785" s="96">
        <f>SUM($P$155:P785)</f>
        <v>26603653</v>
      </c>
      <c r="U785" s="96">
        <f t="shared" si="66"/>
        <v>130000</v>
      </c>
      <c r="V785" s="96">
        <f t="shared" si="69"/>
        <v>0</v>
      </c>
      <c r="W785" s="96"/>
      <c r="X785" s="96">
        <f ca="1">IF(V785=0,0,IF(C785&lt;'Interment Right Prices'!$L$25,0,OFFSET(P785,-'Interment Right Prices'!$L$25,0)))</f>
        <v>0</v>
      </c>
      <c r="Y785" s="96">
        <f>IF(V785=0,0,U785-SUM($X$155:X785))</f>
        <v>0</v>
      </c>
      <c r="Z785" s="99">
        <f ca="1">IF(V785=0,OFFSET(Z785,-'Interment Right Prices'!$L$25,0),IF(V785&gt;X785,V785,X785))</f>
        <v>1421</v>
      </c>
      <c r="AA785" s="99">
        <f t="shared" ca="1" si="67"/>
        <v>1744887.6923076923</v>
      </c>
      <c r="AB785" s="93"/>
      <c r="AC785" s="78"/>
    </row>
    <row r="786" spans="2:29" x14ac:dyDescent="0.25">
      <c r="B786" s="38"/>
      <c r="C786" s="53">
        <f t="shared" si="70"/>
        <v>632</v>
      </c>
      <c r="D786" s="53"/>
      <c r="E786" s="53"/>
      <c r="F786" s="41">
        <v>0</v>
      </c>
      <c r="G786" s="1"/>
      <c r="H786" s="104">
        <f t="shared" si="71"/>
        <v>3000000</v>
      </c>
      <c r="I786" s="1"/>
      <c r="J786" s="41">
        <v>0</v>
      </c>
      <c r="K786" s="1"/>
      <c r="L786" s="96">
        <f t="shared" si="68"/>
        <v>266537</v>
      </c>
      <c r="M786" s="53"/>
      <c r="N786" s="97"/>
      <c r="O786" s="1"/>
      <c r="P786" s="98">
        <f t="shared" si="65"/>
        <v>266537</v>
      </c>
      <c r="Q786" s="40"/>
      <c r="S786" s="38"/>
      <c r="T786" s="96">
        <f>SUM($P$155:P786)</f>
        <v>26870190</v>
      </c>
      <c r="U786" s="96">
        <f t="shared" si="66"/>
        <v>130000</v>
      </c>
      <c r="V786" s="96">
        <f t="shared" si="69"/>
        <v>0</v>
      </c>
      <c r="W786" s="96"/>
      <c r="X786" s="96">
        <f ca="1">IF(V786=0,0,IF(C786&lt;'Interment Right Prices'!$L$25,0,OFFSET(P786,-'Interment Right Prices'!$L$25,0)))</f>
        <v>0</v>
      </c>
      <c r="Y786" s="96">
        <f>IF(V786=0,0,U786-SUM($X$155:X786))</f>
        <v>0</v>
      </c>
      <c r="Z786" s="99">
        <f ca="1">IF(V786=0,OFFSET(Z786,-'Interment Right Prices'!$L$25,0),IF(V786&gt;X786,V786,X786))</f>
        <v>1436</v>
      </c>
      <c r="AA786" s="99">
        <f t="shared" ca="1" si="67"/>
        <v>1744887.6923076923</v>
      </c>
      <c r="AB786" s="93"/>
      <c r="AC786" s="78"/>
    </row>
    <row r="787" spans="2:29" x14ac:dyDescent="0.25">
      <c r="B787" s="38"/>
      <c r="C787" s="53">
        <f t="shared" si="70"/>
        <v>633</v>
      </c>
      <c r="D787" s="53"/>
      <c r="E787" s="53"/>
      <c r="F787" s="41">
        <v>0</v>
      </c>
      <c r="G787" s="1"/>
      <c r="H787" s="104">
        <f t="shared" si="71"/>
        <v>3000000</v>
      </c>
      <c r="I787" s="1"/>
      <c r="J787" s="41">
        <v>0</v>
      </c>
      <c r="K787" s="1"/>
      <c r="L787" s="96">
        <f t="shared" si="68"/>
        <v>269202</v>
      </c>
      <c r="M787" s="53"/>
      <c r="N787" s="97"/>
      <c r="O787" s="1"/>
      <c r="P787" s="98">
        <f t="shared" si="65"/>
        <v>269202</v>
      </c>
      <c r="Q787" s="40"/>
      <c r="S787" s="38"/>
      <c r="T787" s="96">
        <f>SUM($P$155:P787)</f>
        <v>27139392</v>
      </c>
      <c r="U787" s="96">
        <f t="shared" si="66"/>
        <v>130000</v>
      </c>
      <c r="V787" s="96">
        <f t="shared" si="69"/>
        <v>0</v>
      </c>
      <c r="W787" s="96"/>
      <c r="X787" s="96">
        <f ca="1">IF(V787=0,0,IF(C787&lt;'Interment Right Prices'!$L$25,0,OFFSET(P787,-'Interment Right Prices'!$L$25,0)))</f>
        <v>0</v>
      </c>
      <c r="Y787" s="96">
        <f>IF(V787=0,0,U787-SUM($X$155:X787))</f>
        <v>0</v>
      </c>
      <c r="Z787" s="99">
        <f ca="1">IF(V787=0,OFFSET(Z787,-'Interment Right Prices'!$L$25,0),IF(V787&gt;X787,V787,X787))</f>
        <v>1450</v>
      </c>
      <c r="AA787" s="99">
        <f t="shared" ca="1" si="67"/>
        <v>1744887.6923076923</v>
      </c>
      <c r="AB787" s="93"/>
      <c r="AC787" s="78"/>
    </row>
    <row r="788" spans="2:29" x14ac:dyDescent="0.25">
      <c r="B788" s="38"/>
      <c r="C788" s="53">
        <f t="shared" si="70"/>
        <v>634</v>
      </c>
      <c r="D788" s="53"/>
      <c r="E788" s="53"/>
      <c r="F788" s="41">
        <v>0</v>
      </c>
      <c r="G788" s="1"/>
      <c r="H788" s="104">
        <f t="shared" si="71"/>
        <v>3000000</v>
      </c>
      <c r="I788" s="1"/>
      <c r="J788" s="41">
        <v>0</v>
      </c>
      <c r="K788" s="1"/>
      <c r="L788" s="96">
        <f t="shared" si="68"/>
        <v>271894</v>
      </c>
      <c r="M788" s="53"/>
      <c r="N788" s="97"/>
      <c r="O788" s="1"/>
      <c r="P788" s="98">
        <f t="shared" si="65"/>
        <v>271894</v>
      </c>
      <c r="Q788" s="40"/>
      <c r="S788" s="38"/>
      <c r="T788" s="96">
        <f>SUM($P$155:P788)</f>
        <v>27411286</v>
      </c>
      <c r="U788" s="96">
        <f t="shared" si="66"/>
        <v>130000</v>
      </c>
      <c r="V788" s="96">
        <f t="shared" si="69"/>
        <v>0</v>
      </c>
      <c r="W788" s="96"/>
      <c r="X788" s="96">
        <f ca="1">IF(V788=0,0,IF(C788&lt;'Interment Right Prices'!$L$25,0,OFFSET(P788,-'Interment Right Prices'!$L$25,0)))</f>
        <v>0</v>
      </c>
      <c r="Y788" s="96">
        <f>IF(V788=0,0,U788-SUM($X$155:X788))</f>
        <v>0</v>
      </c>
      <c r="Z788" s="99">
        <f ca="1">IF(V788=0,OFFSET(Z788,-'Interment Right Prices'!$L$25,0),IF(V788&gt;X788,V788,X788))</f>
        <v>1464</v>
      </c>
      <c r="AA788" s="99">
        <f t="shared" ca="1" si="67"/>
        <v>1744887.6923076923</v>
      </c>
      <c r="AB788" s="93"/>
      <c r="AC788" s="78"/>
    </row>
    <row r="789" spans="2:29" x14ac:dyDescent="0.25">
      <c r="B789" s="38"/>
      <c r="C789" s="53">
        <f t="shared" si="70"/>
        <v>635</v>
      </c>
      <c r="D789" s="53"/>
      <c r="E789" s="53"/>
      <c r="F789" s="41">
        <v>0</v>
      </c>
      <c r="G789" s="1"/>
      <c r="H789" s="104">
        <f t="shared" si="71"/>
        <v>3000000</v>
      </c>
      <c r="I789" s="1"/>
      <c r="J789" s="41">
        <v>0</v>
      </c>
      <c r="K789" s="1"/>
      <c r="L789" s="96">
        <f t="shared" si="68"/>
        <v>274613</v>
      </c>
      <c r="M789" s="53"/>
      <c r="N789" s="97"/>
      <c r="O789" s="1"/>
      <c r="P789" s="98">
        <f t="shared" si="65"/>
        <v>274613</v>
      </c>
      <c r="Q789" s="40"/>
      <c r="S789" s="38"/>
      <c r="T789" s="96">
        <f>SUM($P$155:P789)</f>
        <v>27685899</v>
      </c>
      <c r="U789" s="96">
        <f t="shared" si="66"/>
        <v>130000</v>
      </c>
      <c r="V789" s="96">
        <f t="shared" si="69"/>
        <v>0</v>
      </c>
      <c r="W789" s="96"/>
      <c r="X789" s="96">
        <f ca="1">IF(V789=0,0,IF(C789&lt;'Interment Right Prices'!$L$25,0,OFFSET(P789,-'Interment Right Prices'!$L$25,0)))</f>
        <v>0</v>
      </c>
      <c r="Y789" s="96">
        <f>IF(V789=0,0,U789-SUM($X$155:X789))</f>
        <v>0</v>
      </c>
      <c r="Z789" s="99">
        <f ca="1">IF(V789=0,OFFSET(Z789,-'Interment Right Prices'!$L$25,0),IF(V789&gt;X789,V789,X789))</f>
        <v>1479</v>
      </c>
      <c r="AA789" s="99">
        <f t="shared" ca="1" si="67"/>
        <v>1744887.6923076923</v>
      </c>
      <c r="AB789" s="93"/>
      <c r="AC789" s="78"/>
    </row>
    <row r="790" spans="2:29" x14ac:dyDescent="0.25">
      <c r="B790" s="38"/>
      <c r="C790" s="53">
        <f t="shared" si="70"/>
        <v>636</v>
      </c>
      <c r="D790" s="53"/>
      <c r="E790" s="53"/>
      <c r="F790" s="41">
        <v>0</v>
      </c>
      <c r="G790" s="1"/>
      <c r="H790" s="104">
        <f t="shared" si="71"/>
        <v>3000000</v>
      </c>
      <c r="I790" s="1"/>
      <c r="J790" s="41">
        <v>0</v>
      </c>
      <c r="K790" s="1"/>
      <c r="L790" s="96">
        <f t="shared" si="68"/>
        <v>277359</v>
      </c>
      <c r="M790" s="53"/>
      <c r="N790" s="97"/>
      <c r="O790" s="1"/>
      <c r="P790" s="98">
        <f t="shared" si="65"/>
        <v>277359</v>
      </c>
      <c r="Q790" s="40"/>
      <c r="S790" s="38"/>
      <c r="T790" s="96">
        <f>SUM($P$155:P790)</f>
        <v>27963258</v>
      </c>
      <c r="U790" s="96">
        <f t="shared" si="66"/>
        <v>130000</v>
      </c>
      <c r="V790" s="96">
        <f t="shared" si="69"/>
        <v>0</v>
      </c>
      <c r="W790" s="96"/>
      <c r="X790" s="96">
        <f ca="1">IF(V790=0,0,IF(C790&lt;'Interment Right Prices'!$L$25,0,OFFSET(P790,-'Interment Right Prices'!$L$25,0)))</f>
        <v>0</v>
      </c>
      <c r="Y790" s="96">
        <f>IF(V790=0,0,U790-SUM($X$155:X790))</f>
        <v>0</v>
      </c>
      <c r="Z790" s="99">
        <f ca="1">IF(V790=0,OFFSET(Z790,-'Interment Right Prices'!$L$25,0),IF(V790&gt;X790,V790,X790))</f>
        <v>1494</v>
      </c>
      <c r="AA790" s="99">
        <f t="shared" ca="1" si="67"/>
        <v>1744887.6923076923</v>
      </c>
      <c r="AB790" s="93"/>
      <c r="AC790" s="78"/>
    </row>
    <row r="791" spans="2:29" x14ac:dyDescent="0.25">
      <c r="B791" s="38"/>
      <c r="C791" s="53">
        <f t="shared" si="70"/>
        <v>637</v>
      </c>
      <c r="D791" s="53"/>
      <c r="E791" s="53"/>
      <c r="F791" s="41">
        <v>0</v>
      </c>
      <c r="G791" s="1"/>
      <c r="H791" s="104">
        <f t="shared" si="71"/>
        <v>3000000</v>
      </c>
      <c r="I791" s="1"/>
      <c r="J791" s="41">
        <v>0</v>
      </c>
      <c r="K791" s="1"/>
      <c r="L791" s="96">
        <f t="shared" si="68"/>
        <v>280133</v>
      </c>
      <c r="M791" s="53"/>
      <c r="N791" s="97"/>
      <c r="O791" s="1"/>
      <c r="P791" s="98">
        <f t="shared" si="65"/>
        <v>280133</v>
      </c>
      <c r="Q791" s="40"/>
      <c r="S791" s="38"/>
      <c r="T791" s="96">
        <f>SUM($P$155:P791)</f>
        <v>28243391</v>
      </c>
      <c r="U791" s="96">
        <f t="shared" si="66"/>
        <v>130000</v>
      </c>
      <c r="V791" s="96">
        <f t="shared" si="69"/>
        <v>0</v>
      </c>
      <c r="W791" s="96"/>
      <c r="X791" s="96">
        <f ca="1">IF(V791=0,0,IF(C791&lt;'Interment Right Prices'!$L$25,0,OFFSET(P791,-'Interment Right Prices'!$L$25,0)))</f>
        <v>0</v>
      </c>
      <c r="Y791" s="96">
        <f>IF(V791=0,0,U791-SUM($X$155:X791))</f>
        <v>0</v>
      </c>
      <c r="Z791" s="99">
        <f ca="1">IF(V791=0,OFFSET(Z791,-'Interment Right Prices'!$L$25,0),IF(V791&gt;X791,V791,X791))</f>
        <v>1509</v>
      </c>
      <c r="AA791" s="99">
        <f t="shared" ca="1" si="67"/>
        <v>1744887.6923076923</v>
      </c>
      <c r="AB791" s="93"/>
      <c r="AC791" s="78"/>
    </row>
    <row r="792" spans="2:29" x14ac:dyDescent="0.25">
      <c r="B792" s="38"/>
      <c r="C792" s="53">
        <f t="shared" si="70"/>
        <v>638</v>
      </c>
      <c r="D792" s="53"/>
      <c r="E792" s="53"/>
      <c r="F792" s="41">
        <v>0</v>
      </c>
      <c r="G792" s="1"/>
      <c r="H792" s="104">
        <f t="shared" si="71"/>
        <v>3000000</v>
      </c>
      <c r="I792" s="1"/>
      <c r="J792" s="41">
        <v>0</v>
      </c>
      <c r="K792" s="1"/>
      <c r="L792" s="96">
        <f t="shared" si="68"/>
        <v>282934</v>
      </c>
      <c r="M792" s="53"/>
      <c r="N792" s="97"/>
      <c r="O792" s="1"/>
      <c r="P792" s="98">
        <f t="shared" si="65"/>
        <v>282934</v>
      </c>
      <c r="Q792" s="40"/>
      <c r="S792" s="38"/>
      <c r="T792" s="96">
        <f>SUM($P$155:P792)</f>
        <v>28526325</v>
      </c>
      <c r="U792" s="96">
        <f t="shared" si="66"/>
        <v>130000</v>
      </c>
      <c r="V792" s="96">
        <f t="shared" si="69"/>
        <v>0</v>
      </c>
      <c r="W792" s="96"/>
      <c r="X792" s="96">
        <f ca="1">IF(V792=0,0,IF(C792&lt;'Interment Right Prices'!$L$25,0,OFFSET(P792,-'Interment Right Prices'!$L$25,0)))</f>
        <v>0</v>
      </c>
      <c r="Y792" s="96">
        <f>IF(V792=0,0,U792-SUM($X$155:X792))</f>
        <v>0</v>
      </c>
      <c r="Z792" s="99">
        <f ca="1">IF(V792=0,OFFSET(Z792,-'Interment Right Prices'!$L$25,0),IF(V792&gt;X792,V792,X792))</f>
        <v>1524</v>
      </c>
      <c r="AA792" s="99">
        <f t="shared" ca="1" si="67"/>
        <v>1744887.6923076923</v>
      </c>
      <c r="AB792" s="93"/>
      <c r="AC792" s="78"/>
    </row>
    <row r="793" spans="2:29" x14ac:dyDescent="0.25">
      <c r="B793" s="38"/>
      <c r="C793" s="53">
        <f t="shared" si="70"/>
        <v>639</v>
      </c>
      <c r="D793" s="53"/>
      <c r="E793" s="53"/>
      <c r="F793" s="41">
        <v>0</v>
      </c>
      <c r="G793" s="1"/>
      <c r="H793" s="104">
        <f t="shared" si="71"/>
        <v>3000000</v>
      </c>
      <c r="I793" s="1"/>
      <c r="J793" s="41">
        <v>0</v>
      </c>
      <c r="K793" s="1"/>
      <c r="L793" s="96">
        <f t="shared" si="68"/>
        <v>285763</v>
      </c>
      <c r="M793" s="53"/>
      <c r="N793" s="97"/>
      <c r="O793" s="1"/>
      <c r="P793" s="98">
        <f t="shared" si="65"/>
        <v>285763</v>
      </c>
      <c r="Q793" s="40"/>
      <c r="S793" s="38"/>
      <c r="T793" s="96">
        <f>SUM($P$155:P793)</f>
        <v>28812088</v>
      </c>
      <c r="U793" s="96">
        <f t="shared" si="66"/>
        <v>130000</v>
      </c>
      <c r="V793" s="96">
        <f t="shared" si="69"/>
        <v>0</v>
      </c>
      <c r="W793" s="96"/>
      <c r="X793" s="96">
        <f ca="1">IF(V793=0,0,IF(C793&lt;'Interment Right Prices'!$L$25,0,OFFSET(P793,-'Interment Right Prices'!$L$25,0)))</f>
        <v>0</v>
      </c>
      <c r="Y793" s="96">
        <f>IF(V793=0,0,U793-SUM($X$155:X793))</f>
        <v>0</v>
      </c>
      <c r="Z793" s="99">
        <f ca="1">IF(V793=0,OFFSET(Z793,-'Interment Right Prices'!$L$25,0),IF(V793&gt;X793,V793,X793))</f>
        <v>1539</v>
      </c>
      <c r="AA793" s="99">
        <f t="shared" ca="1" si="67"/>
        <v>1744887.6923076923</v>
      </c>
      <c r="AB793" s="93"/>
      <c r="AC793" s="78"/>
    </row>
    <row r="794" spans="2:29" x14ac:dyDescent="0.25">
      <c r="B794" s="38"/>
      <c r="C794" s="53">
        <f t="shared" si="70"/>
        <v>640</v>
      </c>
      <c r="D794" s="53"/>
      <c r="E794" s="53"/>
      <c r="F794" s="41">
        <v>0</v>
      </c>
      <c r="G794" s="1"/>
      <c r="H794" s="104">
        <f t="shared" si="71"/>
        <v>3000000</v>
      </c>
      <c r="I794" s="1"/>
      <c r="J794" s="41">
        <v>0</v>
      </c>
      <c r="K794" s="1"/>
      <c r="L794" s="96">
        <f t="shared" si="68"/>
        <v>288621</v>
      </c>
      <c r="M794" s="53"/>
      <c r="N794" s="97"/>
      <c r="O794" s="1"/>
      <c r="P794" s="98">
        <f t="shared" si="65"/>
        <v>288621</v>
      </c>
      <c r="Q794" s="40"/>
      <c r="S794" s="38"/>
      <c r="T794" s="96">
        <f>SUM($P$155:P794)</f>
        <v>29100709</v>
      </c>
      <c r="U794" s="96">
        <f t="shared" si="66"/>
        <v>130000</v>
      </c>
      <c r="V794" s="96">
        <f t="shared" si="69"/>
        <v>0</v>
      </c>
      <c r="W794" s="96"/>
      <c r="X794" s="96">
        <f ca="1">IF(V794=0,0,IF(C794&lt;'Interment Right Prices'!$L$25,0,OFFSET(P794,-'Interment Right Prices'!$L$25,0)))</f>
        <v>0</v>
      </c>
      <c r="Y794" s="96">
        <f>IF(V794=0,0,U794-SUM($X$155:X794))</f>
        <v>0</v>
      </c>
      <c r="Z794" s="99">
        <f ca="1">IF(V794=0,OFFSET(Z794,-'Interment Right Prices'!$L$25,0),IF(V794&gt;X794,V794,X794))</f>
        <v>1555</v>
      </c>
      <c r="AA794" s="99">
        <f t="shared" ca="1" si="67"/>
        <v>1744887.6923076923</v>
      </c>
      <c r="AB794" s="93"/>
      <c r="AC794" s="78"/>
    </row>
    <row r="795" spans="2:29" x14ac:dyDescent="0.25">
      <c r="B795" s="38"/>
      <c r="C795" s="53">
        <f t="shared" si="70"/>
        <v>641</v>
      </c>
      <c r="D795" s="53"/>
      <c r="E795" s="53"/>
      <c r="F795" s="41">
        <v>0</v>
      </c>
      <c r="G795" s="1"/>
      <c r="H795" s="104">
        <f t="shared" si="71"/>
        <v>3000000</v>
      </c>
      <c r="I795" s="1"/>
      <c r="J795" s="41">
        <v>0</v>
      </c>
      <c r="K795" s="1"/>
      <c r="L795" s="96">
        <f t="shared" si="68"/>
        <v>291507</v>
      </c>
      <c r="M795" s="53"/>
      <c r="N795" s="97"/>
      <c r="O795" s="1"/>
      <c r="P795" s="98">
        <f t="shared" ref="P795:P858" si="72">IF(SUM($N$155:$N$1254)=0,L795,N795)</f>
        <v>291507</v>
      </c>
      <c r="Q795" s="40"/>
      <c r="S795" s="38"/>
      <c r="T795" s="96">
        <f>SUM($P$155:P795)</f>
        <v>29392216</v>
      </c>
      <c r="U795" s="96">
        <f t="shared" ref="U795:U858" si="73">IF(T795&gt;$L$24,$L$24,T795)</f>
        <v>130000</v>
      </c>
      <c r="V795" s="96">
        <f t="shared" si="69"/>
        <v>0</v>
      </c>
      <c r="W795" s="96"/>
      <c r="X795" s="96">
        <f ca="1">IF(V795=0,0,IF(C795&lt;'Interment Right Prices'!$L$25,0,OFFSET(P795,-'Interment Right Prices'!$L$25,0)))</f>
        <v>0</v>
      </c>
      <c r="Y795" s="96">
        <f>IF(V795=0,0,U795-SUM($X$155:X795))</f>
        <v>0</v>
      </c>
      <c r="Z795" s="99">
        <f ca="1">IF(V795=0,OFFSET(Z795,-'Interment Right Prices'!$L$25,0),IF(V795&gt;X795,V795,X795))</f>
        <v>1570</v>
      </c>
      <c r="AA795" s="99">
        <f t="shared" ref="AA795:AA858" ca="1" si="74">(H795*(1-$L$29))+(H795*$L$29)*(MAX($Y$155:$Y$1254)/$L$24)</f>
        <v>1744887.6923076923</v>
      </c>
      <c r="AB795" s="93"/>
      <c r="AC795" s="78"/>
    </row>
    <row r="796" spans="2:29" x14ac:dyDescent="0.25">
      <c r="B796" s="38"/>
      <c r="C796" s="53">
        <f t="shared" si="70"/>
        <v>642</v>
      </c>
      <c r="D796" s="53"/>
      <c r="E796" s="53"/>
      <c r="F796" s="41">
        <v>0</v>
      </c>
      <c r="G796" s="1"/>
      <c r="H796" s="104">
        <f t="shared" si="71"/>
        <v>3000000</v>
      </c>
      <c r="I796" s="1"/>
      <c r="J796" s="41">
        <v>0</v>
      </c>
      <c r="K796" s="1"/>
      <c r="L796" s="96">
        <f t="shared" ref="L796:L859" si="75">ROUND($L$155*(1+$L$27)^C795,0)</f>
        <v>294422</v>
      </c>
      <c r="M796" s="53"/>
      <c r="N796" s="97"/>
      <c r="O796" s="1"/>
      <c r="P796" s="98">
        <f t="shared" si="72"/>
        <v>294422</v>
      </c>
      <c r="Q796" s="40"/>
      <c r="S796" s="38"/>
      <c r="T796" s="96">
        <f>SUM($P$155:P796)</f>
        <v>29686638</v>
      </c>
      <c r="U796" s="96">
        <f t="shared" si="73"/>
        <v>130000</v>
      </c>
      <c r="V796" s="96">
        <f t="shared" si="69"/>
        <v>0</v>
      </c>
      <c r="W796" s="96"/>
      <c r="X796" s="96">
        <f ca="1">IF(V796=0,0,IF(C796&lt;'Interment Right Prices'!$L$25,0,OFFSET(P796,-'Interment Right Prices'!$L$25,0)))</f>
        <v>0</v>
      </c>
      <c r="Y796" s="96">
        <f>IF(V796=0,0,U796-SUM($X$155:X796))</f>
        <v>0</v>
      </c>
      <c r="Z796" s="99">
        <f ca="1">IF(V796=0,OFFSET(Z796,-'Interment Right Prices'!$L$25,0),IF(V796&gt;X796,V796,X796))</f>
        <v>1586</v>
      </c>
      <c r="AA796" s="99">
        <f t="shared" ca="1" si="74"/>
        <v>1744887.6923076923</v>
      </c>
      <c r="AB796" s="93"/>
      <c r="AC796" s="78"/>
    </row>
    <row r="797" spans="2:29" x14ac:dyDescent="0.25">
      <c r="B797" s="38"/>
      <c r="C797" s="53">
        <f t="shared" si="70"/>
        <v>643</v>
      </c>
      <c r="D797" s="53"/>
      <c r="E797" s="53"/>
      <c r="F797" s="41">
        <v>0</v>
      </c>
      <c r="G797" s="1"/>
      <c r="H797" s="104">
        <f t="shared" si="71"/>
        <v>3000000</v>
      </c>
      <c r="I797" s="1"/>
      <c r="J797" s="41">
        <v>0</v>
      </c>
      <c r="K797" s="1"/>
      <c r="L797" s="96">
        <f t="shared" si="75"/>
        <v>297366</v>
      </c>
      <c r="M797" s="53"/>
      <c r="N797" s="97"/>
      <c r="O797" s="1"/>
      <c r="P797" s="98">
        <f t="shared" si="72"/>
        <v>297366</v>
      </c>
      <c r="Q797" s="40"/>
      <c r="S797" s="38"/>
      <c r="T797" s="96">
        <f>SUM($P$155:P797)</f>
        <v>29984004</v>
      </c>
      <c r="U797" s="96">
        <f t="shared" si="73"/>
        <v>130000</v>
      </c>
      <c r="V797" s="96">
        <f t="shared" ref="V797:V860" si="76">U797-U796</f>
        <v>0</v>
      </c>
      <c r="W797" s="96"/>
      <c r="X797" s="96">
        <f ca="1">IF(V797=0,0,IF(C797&lt;'Interment Right Prices'!$L$25,0,OFFSET(P797,-'Interment Right Prices'!$L$25,0)))</f>
        <v>0</v>
      </c>
      <c r="Y797" s="96">
        <f>IF(V797=0,0,U797-SUM($X$155:X797))</f>
        <v>0</v>
      </c>
      <c r="Z797" s="99">
        <f ca="1">IF(V797=0,OFFSET(Z797,-'Interment Right Prices'!$L$25,0),IF(V797&gt;X797,V797,X797))</f>
        <v>1602</v>
      </c>
      <c r="AA797" s="99">
        <f t="shared" ca="1" si="74"/>
        <v>1744887.6923076923</v>
      </c>
      <c r="AB797" s="93"/>
      <c r="AC797" s="78"/>
    </row>
    <row r="798" spans="2:29" x14ac:dyDescent="0.25">
      <c r="B798" s="38"/>
      <c r="C798" s="53">
        <f t="shared" si="70"/>
        <v>644</v>
      </c>
      <c r="D798" s="53"/>
      <c r="E798" s="53"/>
      <c r="F798" s="41">
        <v>0</v>
      </c>
      <c r="G798" s="1"/>
      <c r="H798" s="104">
        <f t="shared" si="71"/>
        <v>3000000</v>
      </c>
      <c r="I798" s="1"/>
      <c r="J798" s="41">
        <v>0</v>
      </c>
      <c r="K798" s="1"/>
      <c r="L798" s="96">
        <f t="shared" si="75"/>
        <v>300340</v>
      </c>
      <c r="M798" s="53"/>
      <c r="N798" s="97"/>
      <c r="O798" s="1"/>
      <c r="P798" s="98">
        <f t="shared" si="72"/>
        <v>300340</v>
      </c>
      <c r="Q798" s="40"/>
      <c r="S798" s="38"/>
      <c r="T798" s="96">
        <f>SUM($P$155:P798)</f>
        <v>30284344</v>
      </c>
      <c r="U798" s="96">
        <f t="shared" si="73"/>
        <v>130000</v>
      </c>
      <c r="V798" s="96">
        <f t="shared" si="76"/>
        <v>0</v>
      </c>
      <c r="W798" s="96"/>
      <c r="X798" s="96">
        <f ca="1">IF(V798=0,0,IF(C798&lt;'Interment Right Prices'!$L$25,0,OFFSET(P798,-'Interment Right Prices'!$L$25,0)))</f>
        <v>0</v>
      </c>
      <c r="Y798" s="96">
        <f>IF(V798=0,0,U798-SUM($X$155:X798))</f>
        <v>0</v>
      </c>
      <c r="Z798" s="99">
        <f ca="1">IF(V798=0,OFFSET(Z798,-'Interment Right Prices'!$L$25,0),IF(V798&gt;X798,V798,X798))</f>
        <v>1618</v>
      </c>
      <c r="AA798" s="99">
        <f t="shared" ca="1" si="74"/>
        <v>1744887.6923076923</v>
      </c>
      <c r="AB798" s="93"/>
      <c r="AC798" s="78"/>
    </row>
    <row r="799" spans="2:29" x14ac:dyDescent="0.25">
      <c r="B799" s="38"/>
      <c r="C799" s="53">
        <f t="shared" si="70"/>
        <v>645</v>
      </c>
      <c r="D799" s="53"/>
      <c r="E799" s="53"/>
      <c r="F799" s="41">
        <v>0</v>
      </c>
      <c r="G799" s="1"/>
      <c r="H799" s="104">
        <f t="shared" si="71"/>
        <v>3000000</v>
      </c>
      <c r="I799" s="1"/>
      <c r="J799" s="41">
        <v>0</v>
      </c>
      <c r="K799" s="1"/>
      <c r="L799" s="96">
        <f t="shared" si="75"/>
        <v>303344</v>
      </c>
      <c r="M799" s="53"/>
      <c r="N799" s="97"/>
      <c r="O799" s="1"/>
      <c r="P799" s="98">
        <f t="shared" si="72"/>
        <v>303344</v>
      </c>
      <c r="Q799" s="40"/>
      <c r="S799" s="38"/>
      <c r="T799" s="96">
        <f>SUM($P$155:P799)</f>
        <v>30587688</v>
      </c>
      <c r="U799" s="96">
        <f t="shared" si="73"/>
        <v>130000</v>
      </c>
      <c r="V799" s="96">
        <f t="shared" si="76"/>
        <v>0</v>
      </c>
      <c r="W799" s="96"/>
      <c r="X799" s="96">
        <f ca="1">IF(V799=0,0,IF(C799&lt;'Interment Right Prices'!$L$25,0,OFFSET(P799,-'Interment Right Prices'!$L$25,0)))</f>
        <v>0</v>
      </c>
      <c r="Y799" s="96">
        <f>IF(V799=0,0,U799-SUM($X$155:X799))</f>
        <v>0</v>
      </c>
      <c r="Z799" s="99">
        <f ca="1">IF(V799=0,OFFSET(Z799,-'Interment Right Prices'!$L$25,0),IF(V799&gt;X799,V799,X799))</f>
        <v>1634</v>
      </c>
      <c r="AA799" s="99">
        <f t="shared" ca="1" si="74"/>
        <v>1744887.6923076923</v>
      </c>
      <c r="AB799" s="93"/>
      <c r="AC799" s="78"/>
    </row>
    <row r="800" spans="2:29" x14ac:dyDescent="0.25">
      <c r="B800" s="38"/>
      <c r="C800" s="53">
        <f t="shared" si="70"/>
        <v>646</v>
      </c>
      <c r="D800" s="53"/>
      <c r="E800" s="53"/>
      <c r="F800" s="41">
        <v>0</v>
      </c>
      <c r="G800" s="1"/>
      <c r="H800" s="104">
        <f t="shared" si="71"/>
        <v>3000000</v>
      </c>
      <c r="I800" s="1"/>
      <c r="J800" s="41">
        <v>0</v>
      </c>
      <c r="K800" s="1"/>
      <c r="L800" s="96">
        <f t="shared" si="75"/>
        <v>306377</v>
      </c>
      <c r="M800" s="53"/>
      <c r="N800" s="97"/>
      <c r="O800" s="1"/>
      <c r="P800" s="98">
        <f t="shared" si="72"/>
        <v>306377</v>
      </c>
      <c r="Q800" s="40"/>
      <c r="S800" s="38"/>
      <c r="T800" s="96">
        <f>SUM($P$155:P800)</f>
        <v>30894065</v>
      </c>
      <c r="U800" s="96">
        <f t="shared" si="73"/>
        <v>130000</v>
      </c>
      <c r="V800" s="96">
        <f t="shared" si="76"/>
        <v>0</v>
      </c>
      <c r="W800" s="96"/>
      <c r="X800" s="96">
        <f ca="1">IF(V800=0,0,IF(C800&lt;'Interment Right Prices'!$L$25,0,OFFSET(P800,-'Interment Right Prices'!$L$25,0)))</f>
        <v>0</v>
      </c>
      <c r="Y800" s="96">
        <f>IF(V800=0,0,U800-SUM($X$155:X800))</f>
        <v>0</v>
      </c>
      <c r="Z800" s="99">
        <f ca="1">IF(V800=0,OFFSET(Z800,-'Interment Right Prices'!$L$25,0),IF(V800&gt;X800,V800,X800))</f>
        <v>1650</v>
      </c>
      <c r="AA800" s="99">
        <f t="shared" ca="1" si="74"/>
        <v>1744887.6923076923</v>
      </c>
      <c r="AB800" s="93"/>
      <c r="AC800" s="78"/>
    </row>
    <row r="801" spans="2:29" x14ac:dyDescent="0.25">
      <c r="B801" s="38"/>
      <c r="C801" s="53">
        <f t="shared" si="70"/>
        <v>647</v>
      </c>
      <c r="D801" s="53"/>
      <c r="E801" s="53"/>
      <c r="F801" s="41">
        <v>0</v>
      </c>
      <c r="G801" s="1"/>
      <c r="H801" s="104">
        <f t="shared" si="71"/>
        <v>3000000</v>
      </c>
      <c r="I801" s="1"/>
      <c r="J801" s="41">
        <v>0</v>
      </c>
      <c r="K801" s="1"/>
      <c r="L801" s="96">
        <f t="shared" si="75"/>
        <v>309441</v>
      </c>
      <c r="M801" s="53"/>
      <c r="N801" s="97"/>
      <c r="O801" s="1"/>
      <c r="P801" s="98">
        <f t="shared" si="72"/>
        <v>309441</v>
      </c>
      <c r="Q801" s="40"/>
      <c r="S801" s="38"/>
      <c r="T801" s="96">
        <f>SUM($P$155:P801)</f>
        <v>31203506</v>
      </c>
      <c r="U801" s="96">
        <f t="shared" si="73"/>
        <v>130000</v>
      </c>
      <c r="V801" s="96">
        <f t="shared" si="76"/>
        <v>0</v>
      </c>
      <c r="W801" s="96"/>
      <c r="X801" s="96">
        <f ca="1">IF(V801=0,0,IF(C801&lt;'Interment Right Prices'!$L$25,0,OFFSET(P801,-'Interment Right Prices'!$L$25,0)))</f>
        <v>0</v>
      </c>
      <c r="Y801" s="96">
        <f>IF(V801=0,0,U801-SUM($X$155:X801))</f>
        <v>0</v>
      </c>
      <c r="Z801" s="99">
        <f ca="1">IF(V801=0,OFFSET(Z801,-'Interment Right Prices'!$L$25,0),IF(V801&gt;X801,V801,X801))</f>
        <v>1667</v>
      </c>
      <c r="AA801" s="99">
        <f t="shared" ca="1" si="74"/>
        <v>1744887.6923076923</v>
      </c>
      <c r="AB801" s="93"/>
      <c r="AC801" s="78"/>
    </row>
    <row r="802" spans="2:29" x14ac:dyDescent="0.25">
      <c r="B802" s="38"/>
      <c r="C802" s="53">
        <f t="shared" si="70"/>
        <v>648</v>
      </c>
      <c r="D802" s="53"/>
      <c r="E802" s="53"/>
      <c r="F802" s="41">
        <v>0</v>
      </c>
      <c r="G802" s="1"/>
      <c r="H802" s="104">
        <f t="shared" si="71"/>
        <v>3000000</v>
      </c>
      <c r="I802" s="1"/>
      <c r="J802" s="41">
        <v>0</v>
      </c>
      <c r="K802" s="1"/>
      <c r="L802" s="96">
        <f t="shared" si="75"/>
        <v>312535</v>
      </c>
      <c r="M802" s="53"/>
      <c r="N802" s="97"/>
      <c r="O802" s="1"/>
      <c r="P802" s="98">
        <f t="shared" si="72"/>
        <v>312535</v>
      </c>
      <c r="Q802" s="40"/>
      <c r="S802" s="38"/>
      <c r="T802" s="96">
        <f>SUM($P$155:P802)</f>
        <v>31516041</v>
      </c>
      <c r="U802" s="96">
        <f t="shared" si="73"/>
        <v>130000</v>
      </c>
      <c r="V802" s="96">
        <f t="shared" si="76"/>
        <v>0</v>
      </c>
      <c r="W802" s="96"/>
      <c r="X802" s="96">
        <f ca="1">IF(V802=0,0,IF(C802&lt;'Interment Right Prices'!$L$25,0,OFFSET(P802,-'Interment Right Prices'!$L$25,0)))</f>
        <v>0</v>
      </c>
      <c r="Y802" s="96">
        <f>IF(V802=0,0,U802-SUM($X$155:X802))</f>
        <v>0</v>
      </c>
      <c r="Z802" s="99">
        <f ca="1">IF(V802=0,OFFSET(Z802,-'Interment Right Prices'!$L$25,0),IF(V802&gt;X802,V802,X802))</f>
        <v>1683</v>
      </c>
      <c r="AA802" s="99">
        <f t="shared" ca="1" si="74"/>
        <v>1744887.6923076923</v>
      </c>
      <c r="AB802" s="93"/>
      <c r="AC802" s="78"/>
    </row>
    <row r="803" spans="2:29" x14ac:dyDescent="0.25">
      <c r="B803" s="38"/>
      <c r="C803" s="53">
        <f t="shared" si="70"/>
        <v>649</v>
      </c>
      <c r="D803" s="53"/>
      <c r="E803" s="53"/>
      <c r="F803" s="41">
        <v>0</v>
      </c>
      <c r="G803" s="1"/>
      <c r="H803" s="104">
        <f t="shared" si="71"/>
        <v>3000000</v>
      </c>
      <c r="I803" s="1"/>
      <c r="J803" s="41">
        <v>0</v>
      </c>
      <c r="K803" s="1"/>
      <c r="L803" s="96">
        <f t="shared" si="75"/>
        <v>315660</v>
      </c>
      <c r="M803" s="53"/>
      <c r="N803" s="97"/>
      <c r="O803" s="1"/>
      <c r="P803" s="98">
        <f t="shared" si="72"/>
        <v>315660</v>
      </c>
      <c r="Q803" s="40"/>
      <c r="S803" s="38"/>
      <c r="T803" s="96">
        <f>SUM($P$155:P803)</f>
        <v>31831701</v>
      </c>
      <c r="U803" s="96">
        <f t="shared" si="73"/>
        <v>130000</v>
      </c>
      <c r="V803" s="96">
        <f t="shared" si="76"/>
        <v>0</v>
      </c>
      <c r="W803" s="96"/>
      <c r="X803" s="96">
        <f ca="1">IF(V803=0,0,IF(C803&lt;'Interment Right Prices'!$L$25,0,OFFSET(P803,-'Interment Right Prices'!$L$25,0)))</f>
        <v>0</v>
      </c>
      <c r="Y803" s="96">
        <f>IF(V803=0,0,U803-SUM($X$155:X803))</f>
        <v>0</v>
      </c>
      <c r="Z803" s="99">
        <f ca="1">IF(V803=0,OFFSET(Z803,-'Interment Right Prices'!$L$25,0),IF(V803&gt;X803,V803,X803))</f>
        <v>1700</v>
      </c>
      <c r="AA803" s="99">
        <f t="shared" ca="1" si="74"/>
        <v>1744887.6923076923</v>
      </c>
      <c r="AB803" s="93"/>
      <c r="AC803" s="78"/>
    </row>
    <row r="804" spans="2:29" x14ac:dyDescent="0.25">
      <c r="B804" s="38"/>
      <c r="C804" s="53">
        <f t="shared" si="70"/>
        <v>650</v>
      </c>
      <c r="D804" s="53"/>
      <c r="E804" s="53"/>
      <c r="F804" s="41">
        <v>0</v>
      </c>
      <c r="G804" s="1"/>
      <c r="H804" s="104">
        <f t="shared" si="71"/>
        <v>3000000</v>
      </c>
      <c r="I804" s="1"/>
      <c r="J804" s="41">
        <v>0</v>
      </c>
      <c r="K804" s="1"/>
      <c r="L804" s="96">
        <f t="shared" si="75"/>
        <v>318817</v>
      </c>
      <c r="M804" s="53"/>
      <c r="N804" s="97"/>
      <c r="O804" s="1"/>
      <c r="P804" s="98">
        <f t="shared" si="72"/>
        <v>318817</v>
      </c>
      <c r="Q804" s="40"/>
      <c r="S804" s="38"/>
      <c r="T804" s="96">
        <f>SUM($P$155:P804)</f>
        <v>32150518</v>
      </c>
      <c r="U804" s="96">
        <f t="shared" si="73"/>
        <v>130000</v>
      </c>
      <c r="V804" s="96">
        <f t="shared" si="76"/>
        <v>0</v>
      </c>
      <c r="W804" s="96"/>
      <c r="X804" s="96">
        <f ca="1">IF(V804=0,0,IF(C804&lt;'Interment Right Prices'!$L$25,0,OFFSET(P804,-'Interment Right Prices'!$L$25,0)))</f>
        <v>0</v>
      </c>
      <c r="Y804" s="96">
        <f>IF(V804=0,0,U804-SUM($X$155:X804))</f>
        <v>0</v>
      </c>
      <c r="Z804" s="99">
        <f ca="1">IF(V804=0,OFFSET(Z804,-'Interment Right Prices'!$L$25,0),IF(V804&gt;X804,V804,X804))</f>
        <v>1717</v>
      </c>
      <c r="AA804" s="99">
        <f t="shared" ca="1" si="74"/>
        <v>1744887.6923076923</v>
      </c>
      <c r="AB804" s="93"/>
      <c r="AC804" s="78"/>
    </row>
    <row r="805" spans="2:29" x14ac:dyDescent="0.25">
      <c r="B805" s="38"/>
      <c r="C805" s="53">
        <f t="shared" si="70"/>
        <v>651</v>
      </c>
      <c r="D805" s="53"/>
      <c r="E805" s="53"/>
      <c r="F805" s="41">
        <v>0</v>
      </c>
      <c r="G805" s="1"/>
      <c r="H805" s="104">
        <f t="shared" si="71"/>
        <v>3000000</v>
      </c>
      <c r="I805" s="1"/>
      <c r="J805" s="41">
        <v>0</v>
      </c>
      <c r="K805" s="1"/>
      <c r="L805" s="96">
        <f t="shared" si="75"/>
        <v>322005</v>
      </c>
      <c r="M805" s="53"/>
      <c r="N805" s="97"/>
      <c r="O805" s="1"/>
      <c r="P805" s="98">
        <f t="shared" si="72"/>
        <v>322005</v>
      </c>
      <c r="Q805" s="40"/>
      <c r="S805" s="38"/>
      <c r="T805" s="96">
        <f>SUM($P$155:P805)</f>
        <v>32472523</v>
      </c>
      <c r="U805" s="96">
        <f t="shared" si="73"/>
        <v>130000</v>
      </c>
      <c r="V805" s="96">
        <f t="shared" si="76"/>
        <v>0</v>
      </c>
      <c r="W805" s="96"/>
      <c r="X805" s="96">
        <f ca="1">IF(V805=0,0,IF(C805&lt;'Interment Right Prices'!$L$25,0,OFFSET(P805,-'Interment Right Prices'!$L$25,0)))</f>
        <v>0</v>
      </c>
      <c r="Y805" s="96">
        <f>IF(V805=0,0,U805-SUM($X$155:X805))</f>
        <v>0</v>
      </c>
      <c r="Z805" s="99">
        <f ca="1">IF(V805=0,OFFSET(Z805,-'Interment Right Prices'!$L$25,0),IF(V805&gt;X805,V805,X805))</f>
        <v>1734</v>
      </c>
      <c r="AA805" s="99">
        <f t="shared" ca="1" si="74"/>
        <v>1744887.6923076923</v>
      </c>
      <c r="AB805" s="93"/>
      <c r="AC805" s="78"/>
    </row>
    <row r="806" spans="2:29" x14ac:dyDescent="0.25">
      <c r="B806" s="38"/>
      <c r="C806" s="53">
        <f t="shared" si="70"/>
        <v>652</v>
      </c>
      <c r="D806" s="53"/>
      <c r="E806" s="53"/>
      <c r="F806" s="41">
        <v>0</v>
      </c>
      <c r="G806" s="1"/>
      <c r="H806" s="104">
        <f t="shared" si="71"/>
        <v>3000000</v>
      </c>
      <c r="I806" s="1"/>
      <c r="J806" s="41">
        <v>0</v>
      </c>
      <c r="K806" s="1"/>
      <c r="L806" s="96">
        <f t="shared" si="75"/>
        <v>325225</v>
      </c>
      <c r="M806" s="53"/>
      <c r="N806" s="97"/>
      <c r="O806" s="1"/>
      <c r="P806" s="98">
        <f t="shared" si="72"/>
        <v>325225</v>
      </c>
      <c r="Q806" s="40"/>
      <c r="S806" s="38"/>
      <c r="T806" s="96">
        <f>SUM($P$155:P806)</f>
        <v>32797748</v>
      </c>
      <c r="U806" s="96">
        <f t="shared" si="73"/>
        <v>130000</v>
      </c>
      <c r="V806" s="96">
        <f t="shared" si="76"/>
        <v>0</v>
      </c>
      <c r="W806" s="96"/>
      <c r="X806" s="96">
        <f ca="1">IF(V806=0,0,IF(C806&lt;'Interment Right Prices'!$L$25,0,OFFSET(P806,-'Interment Right Prices'!$L$25,0)))</f>
        <v>0</v>
      </c>
      <c r="Y806" s="96">
        <f>IF(V806=0,0,U806-SUM($X$155:X806))</f>
        <v>0</v>
      </c>
      <c r="Z806" s="99">
        <f ca="1">IF(V806=0,OFFSET(Z806,-'Interment Right Prices'!$L$25,0),IF(V806&gt;X806,V806,X806))</f>
        <v>1752</v>
      </c>
      <c r="AA806" s="99">
        <f t="shared" ca="1" si="74"/>
        <v>1744887.6923076923</v>
      </c>
      <c r="AB806" s="93"/>
      <c r="AC806" s="78"/>
    </row>
    <row r="807" spans="2:29" x14ac:dyDescent="0.25">
      <c r="B807" s="38"/>
      <c r="C807" s="53">
        <f t="shared" si="70"/>
        <v>653</v>
      </c>
      <c r="D807" s="53"/>
      <c r="E807" s="53"/>
      <c r="F807" s="41">
        <v>0</v>
      </c>
      <c r="G807" s="1"/>
      <c r="H807" s="104">
        <f t="shared" si="71"/>
        <v>3000000</v>
      </c>
      <c r="I807" s="1"/>
      <c r="J807" s="41">
        <v>0</v>
      </c>
      <c r="K807" s="1"/>
      <c r="L807" s="96">
        <f t="shared" si="75"/>
        <v>328478</v>
      </c>
      <c r="M807" s="53"/>
      <c r="N807" s="97"/>
      <c r="O807" s="1"/>
      <c r="P807" s="98">
        <f t="shared" si="72"/>
        <v>328478</v>
      </c>
      <c r="Q807" s="40"/>
      <c r="S807" s="38"/>
      <c r="T807" s="96">
        <f>SUM($P$155:P807)</f>
        <v>33126226</v>
      </c>
      <c r="U807" s="96">
        <f t="shared" si="73"/>
        <v>130000</v>
      </c>
      <c r="V807" s="96">
        <f t="shared" si="76"/>
        <v>0</v>
      </c>
      <c r="W807" s="96"/>
      <c r="X807" s="96">
        <f ca="1">IF(V807=0,0,IF(C807&lt;'Interment Right Prices'!$L$25,0,OFFSET(P807,-'Interment Right Prices'!$L$25,0)))</f>
        <v>0</v>
      </c>
      <c r="Y807" s="96">
        <f>IF(V807=0,0,U807-SUM($X$155:X807))</f>
        <v>0</v>
      </c>
      <c r="Z807" s="99">
        <f ca="1">IF(V807=0,OFFSET(Z807,-'Interment Right Prices'!$L$25,0),IF(V807&gt;X807,V807,X807))</f>
        <v>1769</v>
      </c>
      <c r="AA807" s="99">
        <f t="shared" ca="1" si="74"/>
        <v>1744887.6923076923</v>
      </c>
      <c r="AB807" s="93"/>
      <c r="AC807" s="78"/>
    </row>
    <row r="808" spans="2:29" x14ac:dyDescent="0.25">
      <c r="B808" s="38"/>
      <c r="C808" s="53">
        <f t="shared" si="70"/>
        <v>654</v>
      </c>
      <c r="D808" s="53"/>
      <c r="E808" s="53"/>
      <c r="F808" s="41">
        <v>0</v>
      </c>
      <c r="G808" s="1"/>
      <c r="H808" s="104">
        <f t="shared" si="71"/>
        <v>3000000</v>
      </c>
      <c r="I808" s="1"/>
      <c r="J808" s="41">
        <v>0</v>
      </c>
      <c r="K808" s="1"/>
      <c r="L808" s="96">
        <f t="shared" si="75"/>
        <v>331762</v>
      </c>
      <c r="M808" s="53"/>
      <c r="N808" s="97"/>
      <c r="O808" s="1"/>
      <c r="P808" s="98">
        <f t="shared" si="72"/>
        <v>331762</v>
      </c>
      <c r="Q808" s="40"/>
      <c r="S808" s="38"/>
      <c r="T808" s="96">
        <f>SUM($P$155:P808)</f>
        <v>33457988</v>
      </c>
      <c r="U808" s="96">
        <f t="shared" si="73"/>
        <v>130000</v>
      </c>
      <c r="V808" s="96">
        <f t="shared" si="76"/>
        <v>0</v>
      </c>
      <c r="W808" s="96"/>
      <c r="X808" s="96">
        <f ca="1">IF(V808=0,0,IF(C808&lt;'Interment Right Prices'!$L$25,0,OFFSET(P808,-'Interment Right Prices'!$L$25,0)))</f>
        <v>0</v>
      </c>
      <c r="Y808" s="96">
        <f>IF(V808=0,0,U808-SUM($X$155:X808))</f>
        <v>0</v>
      </c>
      <c r="Z808" s="99">
        <f ca="1">IF(V808=0,OFFSET(Z808,-'Interment Right Prices'!$L$25,0),IF(V808&gt;X808,V808,X808))</f>
        <v>1393</v>
      </c>
      <c r="AA808" s="99">
        <f t="shared" ca="1" si="74"/>
        <v>1744887.6923076923</v>
      </c>
      <c r="AB808" s="93"/>
      <c r="AC808" s="78"/>
    </row>
    <row r="809" spans="2:29" x14ac:dyDescent="0.25">
      <c r="B809" s="38"/>
      <c r="C809" s="53">
        <f t="shared" si="70"/>
        <v>655</v>
      </c>
      <c r="D809" s="53"/>
      <c r="E809" s="53"/>
      <c r="F809" s="41">
        <v>0</v>
      </c>
      <c r="G809" s="1"/>
      <c r="H809" s="104">
        <f t="shared" si="71"/>
        <v>3000000</v>
      </c>
      <c r="I809" s="1"/>
      <c r="J809" s="41">
        <v>0</v>
      </c>
      <c r="K809" s="1"/>
      <c r="L809" s="96">
        <f t="shared" si="75"/>
        <v>335080</v>
      </c>
      <c r="M809" s="53"/>
      <c r="N809" s="97"/>
      <c r="O809" s="1"/>
      <c r="P809" s="98">
        <f t="shared" si="72"/>
        <v>335080</v>
      </c>
      <c r="Q809" s="40"/>
      <c r="S809" s="38"/>
      <c r="T809" s="96">
        <f>SUM($P$155:P809)</f>
        <v>33793068</v>
      </c>
      <c r="U809" s="96">
        <f t="shared" si="73"/>
        <v>130000</v>
      </c>
      <c r="V809" s="96">
        <f t="shared" si="76"/>
        <v>0</v>
      </c>
      <c r="W809" s="96"/>
      <c r="X809" s="96">
        <f ca="1">IF(V809=0,0,IF(C809&lt;'Interment Right Prices'!$L$25,0,OFFSET(P809,-'Interment Right Prices'!$L$25,0)))</f>
        <v>0</v>
      </c>
      <c r="Y809" s="96">
        <f>IF(V809=0,0,U809-SUM($X$155:X809))</f>
        <v>0</v>
      </c>
      <c r="Z809" s="99">
        <f ca="1">IF(V809=0,OFFSET(Z809,-'Interment Right Prices'!$L$25,0),IF(V809&gt;X809,V809,X809))</f>
        <v>1407</v>
      </c>
      <c r="AA809" s="99">
        <f t="shared" ca="1" si="74"/>
        <v>1744887.6923076923</v>
      </c>
      <c r="AB809" s="93"/>
      <c r="AC809" s="78"/>
    </row>
    <row r="810" spans="2:29" x14ac:dyDescent="0.25">
      <c r="B810" s="38"/>
      <c r="C810" s="53">
        <f t="shared" si="70"/>
        <v>656</v>
      </c>
      <c r="D810" s="53"/>
      <c r="E810" s="53"/>
      <c r="F810" s="41">
        <v>0</v>
      </c>
      <c r="G810" s="1"/>
      <c r="H810" s="104">
        <f t="shared" si="71"/>
        <v>3000000</v>
      </c>
      <c r="I810" s="1"/>
      <c r="J810" s="41">
        <v>0</v>
      </c>
      <c r="K810" s="1"/>
      <c r="L810" s="96">
        <f t="shared" si="75"/>
        <v>338431</v>
      </c>
      <c r="M810" s="53"/>
      <c r="N810" s="97"/>
      <c r="O810" s="1"/>
      <c r="P810" s="98">
        <f t="shared" si="72"/>
        <v>338431</v>
      </c>
      <c r="Q810" s="40"/>
      <c r="S810" s="38"/>
      <c r="T810" s="96">
        <f>SUM($P$155:P810)</f>
        <v>34131499</v>
      </c>
      <c r="U810" s="96">
        <f t="shared" si="73"/>
        <v>130000</v>
      </c>
      <c r="V810" s="96">
        <f t="shared" si="76"/>
        <v>0</v>
      </c>
      <c r="W810" s="96"/>
      <c r="X810" s="96">
        <f ca="1">IF(V810=0,0,IF(C810&lt;'Interment Right Prices'!$L$25,0,OFFSET(P810,-'Interment Right Prices'!$L$25,0)))</f>
        <v>0</v>
      </c>
      <c r="Y810" s="96">
        <f>IF(V810=0,0,U810-SUM($X$155:X810))</f>
        <v>0</v>
      </c>
      <c r="Z810" s="99">
        <f ca="1">IF(V810=0,OFFSET(Z810,-'Interment Right Prices'!$L$25,0),IF(V810&gt;X810,V810,X810))</f>
        <v>1421</v>
      </c>
      <c r="AA810" s="99">
        <f t="shared" ca="1" si="74"/>
        <v>1744887.6923076923</v>
      </c>
      <c r="AB810" s="93"/>
      <c r="AC810" s="78"/>
    </row>
    <row r="811" spans="2:29" x14ac:dyDescent="0.25">
      <c r="B811" s="38"/>
      <c r="C811" s="53">
        <f t="shared" si="70"/>
        <v>657</v>
      </c>
      <c r="D811" s="53"/>
      <c r="E811" s="53"/>
      <c r="F811" s="41">
        <v>0</v>
      </c>
      <c r="G811" s="1"/>
      <c r="H811" s="104">
        <f t="shared" si="71"/>
        <v>3000000</v>
      </c>
      <c r="I811" s="1"/>
      <c r="J811" s="41">
        <v>0</v>
      </c>
      <c r="K811" s="1"/>
      <c r="L811" s="96">
        <f t="shared" si="75"/>
        <v>341815</v>
      </c>
      <c r="M811" s="53"/>
      <c r="N811" s="97"/>
      <c r="O811" s="1"/>
      <c r="P811" s="98">
        <f t="shared" si="72"/>
        <v>341815</v>
      </c>
      <c r="Q811" s="40"/>
      <c r="S811" s="38"/>
      <c r="T811" s="96">
        <f>SUM($P$155:P811)</f>
        <v>34473314</v>
      </c>
      <c r="U811" s="96">
        <f t="shared" si="73"/>
        <v>130000</v>
      </c>
      <c r="V811" s="96">
        <f t="shared" si="76"/>
        <v>0</v>
      </c>
      <c r="W811" s="96"/>
      <c r="X811" s="96">
        <f ca="1">IF(V811=0,0,IF(C811&lt;'Interment Right Prices'!$L$25,0,OFFSET(P811,-'Interment Right Prices'!$L$25,0)))</f>
        <v>0</v>
      </c>
      <c r="Y811" s="96">
        <f>IF(V811=0,0,U811-SUM($X$155:X811))</f>
        <v>0</v>
      </c>
      <c r="Z811" s="99">
        <f ca="1">IF(V811=0,OFFSET(Z811,-'Interment Right Prices'!$L$25,0),IF(V811&gt;X811,V811,X811))</f>
        <v>1436</v>
      </c>
      <c r="AA811" s="99">
        <f t="shared" ca="1" si="74"/>
        <v>1744887.6923076923</v>
      </c>
      <c r="AB811" s="93"/>
      <c r="AC811" s="78"/>
    </row>
    <row r="812" spans="2:29" x14ac:dyDescent="0.25">
      <c r="B812" s="38"/>
      <c r="C812" s="53">
        <f t="shared" si="70"/>
        <v>658</v>
      </c>
      <c r="D812" s="53"/>
      <c r="E812" s="53"/>
      <c r="F812" s="41">
        <v>0</v>
      </c>
      <c r="G812" s="1"/>
      <c r="H812" s="104">
        <f t="shared" si="71"/>
        <v>3000000</v>
      </c>
      <c r="I812" s="1"/>
      <c r="J812" s="41">
        <v>0</v>
      </c>
      <c r="K812" s="1"/>
      <c r="L812" s="96">
        <f t="shared" si="75"/>
        <v>345233</v>
      </c>
      <c r="M812" s="53"/>
      <c r="N812" s="97"/>
      <c r="O812" s="1"/>
      <c r="P812" s="98">
        <f t="shared" si="72"/>
        <v>345233</v>
      </c>
      <c r="Q812" s="40"/>
      <c r="S812" s="38"/>
      <c r="T812" s="96">
        <f>SUM($P$155:P812)</f>
        <v>34818547</v>
      </c>
      <c r="U812" s="96">
        <f t="shared" si="73"/>
        <v>130000</v>
      </c>
      <c r="V812" s="96">
        <f t="shared" si="76"/>
        <v>0</v>
      </c>
      <c r="W812" s="96"/>
      <c r="X812" s="96">
        <f ca="1">IF(V812=0,0,IF(C812&lt;'Interment Right Prices'!$L$25,0,OFFSET(P812,-'Interment Right Prices'!$L$25,0)))</f>
        <v>0</v>
      </c>
      <c r="Y812" s="96">
        <f>IF(V812=0,0,U812-SUM($X$155:X812))</f>
        <v>0</v>
      </c>
      <c r="Z812" s="99">
        <f ca="1">IF(V812=0,OFFSET(Z812,-'Interment Right Prices'!$L$25,0),IF(V812&gt;X812,V812,X812))</f>
        <v>1450</v>
      </c>
      <c r="AA812" s="99">
        <f t="shared" ca="1" si="74"/>
        <v>1744887.6923076923</v>
      </c>
      <c r="AB812" s="93"/>
      <c r="AC812" s="78"/>
    </row>
    <row r="813" spans="2:29" x14ac:dyDescent="0.25">
      <c r="B813" s="38"/>
      <c r="C813" s="53">
        <f t="shared" si="70"/>
        <v>659</v>
      </c>
      <c r="D813" s="53"/>
      <c r="E813" s="53"/>
      <c r="F813" s="41">
        <v>0</v>
      </c>
      <c r="G813" s="1"/>
      <c r="H813" s="104">
        <f t="shared" si="71"/>
        <v>3000000</v>
      </c>
      <c r="I813" s="1"/>
      <c r="J813" s="41">
        <v>0</v>
      </c>
      <c r="K813" s="1"/>
      <c r="L813" s="96">
        <f t="shared" si="75"/>
        <v>348686</v>
      </c>
      <c r="M813" s="53"/>
      <c r="N813" s="97"/>
      <c r="O813" s="1"/>
      <c r="P813" s="98">
        <f t="shared" si="72"/>
        <v>348686</v>
      </c>
      <c r="Q813" s="40"/>
      <c r="S813" s="38"/>
      <c r="T813" s="96">
        <f>SUM($P$155:P813)</f>
        <v>35167233</v>
      </c>
      <c r="U813" s="96">
        <f t="shared" si="73"/>
        <v>130000</v>
      </c>
      <c r="V813" s="96">
        <f t="shared" si="76"/>
        <v>0</v>
      </c>
      <c r="W813" s="96"/>
      <c r="X813" s="96">
        <f ca="1">IF(V813=0,0,IF(C813&lt;'Interment Right Prices'!$L$25,0,OFFSET(P813,-'Interment Right Prices'!$L$25,0)))</f>
        <v>0</v>
      </c>
      <c r="Y813" s="96">
        <f>IF(V813=0,0,U813-SUM($X$155:X813))</f>
        <v>0</v>
      </c>
      <c r="Z813" s="99">
        <f ca="1">IF(V813=0,OFFSET(Z813,-'Interment Right Prices'!$L$25,0),IF(V813&gt;X813,V813,X813))</f>
        <v>1464</v>
      </c>
      <c r="AA813" s="99">
        <f t="shared" ca="1" si="74"/>
        <v>1744887.6923076923</v>
      </c>
      <c r="AB813" s="93"/>
      <c r="AC813" s="78"/>
    </row>
    <row r="814" spans="2:29" x14ac:dyDescent="0.25">
      <c r="B814" s="38"/>
      <c r="C814" s="53">
        <f t="shared" si="70"/>
        <v>660</v>
      </c>
      <c r="D814" s="53"/>
      <c r="E814" s="53"/>
      <c r="F814" s="41">
        <v>0</v>
      </c>
      <c r="G814" s="1"/>
      <c r="H814" s="104">
        <f t="shared" si="71"/>
        <v>3000000</v>
      </c>
      <c r="I814" s="1"/>
      <c r="J814" s="41">
        <v>0</v>
      </c>
      <c r="K814" s="1"/>
      <c r="L814" s="96">
        <f t="shared" si="75"/>
        <v>352172</v>
      </c>
      <c r="M814" s="53"/>
      <c r="N814" s="97"/>
      <c r="O814" s="1"/>
      <c r="P814" s="98">
        <f t="shared" si="72"/>
        <v>352172</v>
      </c>
      <c r="Q814" s="40"/>
      <c r="S814" s="38"/>
      <c r="T814" s="96">
        <f>SUM($P$155:P814)</f>
        <v>35519405</v>
      </c>
      <c r="U814" s="96">
        <f t="shared" si="73"/>
        <v>130000</v>
      </c>
      <c r="V814" s="96">
        <f t="shared" si="76"/>
        <v>0</v>
      </c>
      <c r="W814" s="96"/>
      <c r="X814" s="96">
        <f ca="1">IF(V814=0,0,IF(C814&lt;'Interment Right Prices'!$L$25,0,OFFSET(P814,-'Interment Right Prices'!$L$25,0)))</f>
        <v>0</v>
      </c>
      <c r="Y814" s="96">
        <f>IF(V814=0,0,U814-SUM($X$155:X814))</f>
        <v>0</v>
      </c>
      <c r="Z814" s="99">
        <f ca="1">IF(V814=0,OFFSET(Z814,-'Interment Right Prices'!$L$25,0),IF(V814&gt;X814,V814,X814))</f>
        <v>1479</v>
      </c>
      <c r="AA814" s="99">
        <f t="shared" ca="1" si="74"/>
        <v>1744887.6923076923</v>
      </c>
      <c r="AB814" s="93"/>
      <c r="AC814" s="78"/>
    </row>
    <row r="815" spans="2:29" x14ac:dyDescent="0.25">
      <c r="B815" s="38"/>
      <c r="C815" s="53">
        <f t="shared" ref="C815:C878" si="77">C814+1</f>
        <v>661</v>
      </c>
      <c r="D815" s="53"/>
      <c r="E815" s="53"/>
      <c r="F815" s="41">
        <v>0</v>
      </c>
      <c r="G815" s="1"/>
      <c r="H815" s="104">
        <f t="shared" ref="H815:H878" si="78">H814</f>
        <v>3000000</v>
      </c>
      <c r="I815" s="1"/>
      <c r="J815" s="41">
        <v>0</v>
      </c>
      <c r="K815" s="1"/>
      <c r="L815" s="96">
        <f t="shared" si="75"/>
        <v>355694</v>
      </c>
      <c r="M815" s="53"/>
      <c r="N815" s="97"/>
      <c r="O815" s="1"/>
      <c r="P815" s="98">
        <f t="shared" si="72"/>
        <v>355694</v>
      </c>
      <c r="Q815" s="40"/>
      <c r="S815" s="38"/>
      <c r="T815" s="96">
        <f>SUM($P$155:P815)</f>
        <v>35875099</v>
      </c>
      <c r="U815" s="96">
        <f t="shared" si="73"/>
        <v>130000</v>
      </c>
      <c r="V815" s="96">
        <f t="shared" si="76"/>
        <v>0</v>
      </c>
      <c r="W815" s="96"/>
      <c r="X815" s="96">
        <f ca="1">IF(V815=0,0,IF(C815&lt;'Interment Right Prices'!$L$25,0,OFFSET(P815,-'Interment Right Prices'!$L$25,0)))</f>
        <v>0</v>
      </c>
      <c r="Y815" s="96">
        <f>IF(V815=0,0,U815-SUM($X$155:X815))</f>
        <v>0</v>
      </c>
      <c r="Z815" s="99">
        <f ca="1">IF(V815=0,OFFSET(Z815,-'Interment Right Prices'!$L$25,0),IF(V815&gt;X815,V815,X815))</f>
        <v>1494</v>
      </c>
      <c r="AA815" s="99">
        <f t="shared" ca="1" si="74"/>
        <v>1744887.6923076923</v>
      </c>
      <c r="AB815" s="93"/>
      <c r="AC815" s="78"/>
    </row>
    <row r="816" spans="2:29" x14ac:dyDescent="0.25">
      <c r="B816" s="38"/>
      <c r="C816" s="53">
        <f t="shared" si="77"/>
        <v>662</v>
      </c>
      <c r="D816" s="53"/>
      <c r="E816" s="53"/>
      <c r="F816" s="41">
        <v>0</v>
      </c>
      <c r="G816" s="1"/>
      <c r="H816" s="104">
        <f t="shared" si="78"/>
        <v>3000000</v>
      </c>
      <c r="I816" s="1"/>
      <c r="J816" s="41">
        <v>0</v>
      </c>
      <c r="K816" s="1"/>
      <c r="L816" s="96">
        <f t="shared" si="75"/>
        <v>359251</v>
      </c>
      <c r="M816" s="53"/>
      <c r="N816" s="97"/>
      <c r="O816" s="1"/>
      <c r="P816" s="98">
        <f t="shared" si="72"/>
        <v>359251</v>
      </c>
      <c r="Q816" s="40"/>
      <c r="S816" s="38"/>
      <c r="T816" s="96">
        <f>SUM($P$155:P816)</f>
        <v>36234350</v>
      </c>
      <c r="U816" s="96">
        <f t="shared" si="73"/>
        <v>130000</v>
      </c>
      <c r="V816" s="96">
        <f t="shared" si="76"/>
        <v>0</v>
      </c>
      <c r="W816" s="96"/>
      <c r="X816" s="96">
        <f ca="1">IF(V816=0,0,IF(C816&lt;'Interment Right Prices'!$L$25,0,OFFSET(P816,-'Interment Right Prices'!$L$25,0)))</f>
        <v>0</v>
      </c>
      <c r="Y816" s="96">
        <f>IF(V816=0,0,U816-SUM($X$155:X816))</f>
        <v>0</v>
      </c>
      <c r="Z816" s="99">
        <f ca="1">IF(V816=0,OFFSET(Z816,-'Interment Right Prices'!$L$25,0),IF(V816&gt;X816,V816,X816))</f>
        <v>1509</v>
      </c>
      <c r="AA816" s="99">
        <f t="shared" ca="1" si="74"/>
        <v>1744887.6923076923</v>
      </c>
      <c r="AB816" s="93"/>
      <c r="AC816" s="78"/>
    </row>
    <row r="817" spans="2:29" x14ac:dyDescent="0.25">
      <c r="B817" s="38"/>
      <c r="C817" s="53">
        <f t="shared" si="77"/>
        <v>663</v>
      </c>
      <c r="D817" s="53"/>
      <c r="E817" s="53"/>
      <c r="F817" s="41">
        <v>0</v>
      </c>
      <c r="G817" s="1"/>
      <c r="H817" s="104">
        <f t="shared" si="78"/>
        <v>3000000</v>
      </c>
      <c r="I817" s="1"/>
      <c r="J817" s="41">
        <v>0</v>
      </c>
      <c r="K817" s="1"/>
      <c r="L817" s="96">
        <f t="shared" si="75"/>
        <v>362844</v>
      </c>
      <c r="M817" s="53"/>
      <c r="N817" s="97"/>
      <c r="O817" s="1"/>
      <c r="P817" s="98">
        <f t="shared" si="72"/>
        <v>362844</v>
      </c>
      <c r="Q817" s="40"/>
      <c r="S817" s="38"/>
      <c r="T817" s="96">
        <f>SUM($P$155:P817)</f>
        <v>36597194</v>
      </c>
      <c r="U817" s="96">
        <f t="shared" si="73"/>
        <v>130000</v>
      </c>
      <c r="V817" s="96">
        <f t="shared" si="76"/>
        <v>0</v>
      </c>
      <c r="W817" s="96"/>
      <c r="X817" s="96">
        <f ca="1">IF(V817=0,0,IF(C817&lt;'Interment Right Prices'!$L$25,0,OFFSET(P817,-'Interment Right Prices'!$L$25,0)))</f>
        <v>0</v>
      </c>
      <c r="Y817" s="96">
        <f>IF(V817=0,0,U817-SUM($X$155:X817))</f>
        <v>0</v>
      </c>
      <c r="Z817" s="99">
        <f ca="1">IF(V817=0,OFFSET(Z817,-'Interment Right Prices'!$L$25,0),IF(V817&gt;X817,V817,X817))</f>
        <v>1524</v>
      </c>
      <c r="AA817" s="99">
        <f t="shared" ca="1" si="74"/>
        <v>1744887.6923076923</v>
      </c>
      <c r="AB817" s="93"/>
      <c r="AC817" s="78"/>
    </row>
    <row r="818" spans="2:29" x14ac:dyDescent="0.25">
      <c r="B818" s="38"/>
      <c r="C818" s="53">
        <f t="shared" si="77"/>
        <v>664</v>
      </c>
      <c r="D818" s="53"/>
      <c r="E818" s="53"/>
      <c r="F818" s="41">
        <v>0</v>
      </c>
      <c r="G818" s="1"/>
      <c r="H818" s="104">
        <f t="shared" si="78"/>
        <v>3000000</v>
      </c>
      <c r="I818" s="1"/>
      <c r="J818" s="41">
        <v>0</v>
      </c>
      <c r="K818" s="1"/>
      <c r="L818" s="96">
        <f t="shared" si="75"/>
        <v>366472</v>
      </c>
      <c r="M818" s="53"/>
      <c r="N818" s="97"/>
      <c r="O818" s="1"/>
      <c r="P818" s="98">
        <f t="shared" si="72"/>
        <v>366472</v>
      </c>
      <c r="Q818" s="40"/>
      <c r="S818" s="38"/>
      <c r="T818" s="96">
        <f>SUM($P$155:P818)</f>
        <v>36963666</v>
      </c>
      <c r="U818" s="96">
        <f t="shared" si="73"/>
        <v>130000</v>
      </c>
      <c r="V818" s="96">
        <f t="shared" si="76"/>
        <v>0</v>
      </c>
      <c r="W818" s="96"/>
      <c r="X818" s="96">
        <f ca="1">IF(V818=0,0,IF(C818&lt;'Interment Right Prices'!$L$25,0,OFFSET(P818,-'Interment Right Prices'!$L$25,0)))</f>
        <v>0</v>
      </c>
      <c r="Y818" s="96">
        <f>IF(V818=0,0,U818-SUM($X$155:X818))</f>
        <v>0</v>
      </c>
      <c r="Z818" s="99">
        <f ca="1">IF(V818=0,OFFSET(Z818,-'Interment Right Prices'!$L$25,0),IF(V818&gt;X818,V818,X818))</f>
        <v>1539</v>
      </c>
      <c r="AA818" s="99">
        <f t="shared" ca="1" si="74"/>
        <v>1744887.6923076923</v>
      </c>
      <c r="AB818" s="93"/>
      <c r="AC818" s="78"/>
    </row>
    <row r="819" spans="2:29" x14ac:dyDescent="0.25">
      <c r="B819" s="38"/>
      <c r="C819" s="53">
        <f t="shared" si="77"/>
        <v>665</v>
      </c>
      <c r="D819" s="53"/>
      <c r="E819" s="53"/>
      <c r="F819" s="41">
        <v>0</v>
      </c>
      <c r="G819" s="1"/>
      <c r="H819" s="104">
        <f t="shared" si="78"/>
        <v>3000000</v>
      </c>
      <c r="I819" s="1"/>
      <c r="J819" s="41">
        <v>0</v>
      </c>
      <c r="K819" s="1"/>
      <c r="L819" s="96">
        <f t="shared" si="75"/>
        <v>370137</v>
      </c>
      <c r="M819" s="53"/>
      <c r="N819" s="97"/>
      <c r="O819" s="1"/>
      <c r="P819" s="98">
        <f t="shared" si="72"/>
        <v>370137</v>
      </c>
      <c r="Q819" s="40"/>
      <c r="S819" s="38"/>
      <c r="T819" s="96">
        <f>SUM($P$155:P819)</f>
        <v>37333803</v>
      </c>
      <c r="U819" s="96">
        <f t="shared" si="73"/>
        <v>130000</v>
      </c>
      <c r="V819" s="96">
        <f t="shared" si="76"/>
        <v>0</v>
      </c>
      <c r="W819" s="96"/>
      <c r="X819" s="96">
        <f ca="1">IF(V819=0,0,IF(C819&lt;'Interment Right Prices'!$L$25,0,OFFSET(P819,-'Interment Right Prices'!$L$25,0)))</f>
        <v>0</v>
      </c>
      <c r="Y819" s="96">
        <f>IF(V819=0,0,U819-SUM($X$155:X819))</f>
        <v>0</v>
      </c>
      <c r="Z819" s="99">
        <f ca="1">IF(V819=0,OFFSET(Z819,-'Interment Right Prices'!$L$25,0),IF(V819&gt;X819,V819,X819))</f>
        <v>1555</v>
      </c>
      <c r="AA819" s="99">
        <f t="shared" ca="1" si="74"/>
        <v>1744887.6923076923</v>
      </c>
      <c r="AB819" s="93"/>
      <c r="AC819" s="78"/>
    </row>
    <row r="820" spans="2:29" x14ac:dyDescent="0.25">
      <c r="B820" s="38"/>
      <c r="C820" s="53">
        <f t="shared" si="77"/>
        <v>666</v>
      </c>
      <c r="D820" s="53"/>
      <c r="E820" s="53"/>
      <c r="F820" s="41">
        <v>0</v>
      </c>
      <c r="G820" s="1"/>
      <c r="H820" s="104">
        <f t="shared" si="78"/>
        <v>3000000</v>
      </c>
      <c r="I820" s="1"/>
      <c r="J820" s="41">
        <v>0</v>
      </c>
      <c r="K820" s="1"/>
      <c r="L820" s="96">
        <f t="shared" si="75"/>
        <v>373838</v>
      </c>
      <c r="M820" s="53"/>
      <c r="N820" s="97"/>
      <c r="O820" s="1"/>
      <c r="P820" s="98">
        <f t="shared" si="72"/>
        <v>373838</v>
      </c>
      <c r="Q820" s="40"/>
      <c r="S820" s="38"/>
      <c r="T820" s="96">
        <f>SUM($P$155:P820)</f>
        <v>37707641</v>
      </c>
      <c r="U820" s="96">
        <f t="shared" si="73"/>
        <v>130000</v>
      </c>
      <c r="V820" s="96">
        <f t="shared" si="76"/>
        <v>0</v>
      </c>
      <c r="W820" s="96"/>
      <c r="X820" s="96">
        <f ca="1">IF(V820=0,0,IF(C820&lt;'Interment Right Prices'!$L$25,0,OFFSET(P820,-'Interment Right Prices'!$L$25,0)))</f>
        <v>0</v>
      </c>
      <c r="Y820" s="96">
        <f>IF(V820=0,0,U820-SUM($X$155:X820))</f>
        <v>0</v>
      </c>
      <c r="Z820" s="99">
        <f ca="1">IF(V820=0,OFFSET(Z820,-'Interment Right Prices'!$L$25,0),IF(V820&gt;X820,V820,X820))</f>
        <v>1570</v>
      </c>
      <c r="AA820" s="99">
        <f t="shared" ca="1" si="74"/>
        <v>1744887.6923076923</v>
      </c>
      <c r="AB820" s="93"/>
      <c r="AC820" s="78"/>
    </row>
    <row r="821" spans="2:29" x14ac:dyDescent="0.25">
      <c r="B821" s="38"/>
      <c r="C821" s="53">
        <f t="shared" si="77"/>
        <v>667</v>
      </c>
      <c r="D821" s="53"/>
      <c r="E821" s="53"/>
      <c r="F821" s="41">
        <v>0</v>
      </c>
      <c r="G821" s="1"/>
      <c r="H821" s="104">
        <f t="shared" si="78"/>
        <v>3000000</v>
      </c>
      <c r="I821" s="1"/>
      <c r="J821" s="41">
        <v>0</v>
      </c>
      <c r="K821" s="1"/>
      <c r="L821" s="96">
        <f t="shared" si="75"/>
        <v>377576</v>
      </c>
      <c r="M821" s="53"/>
      <c r="N821" s="97"/>
      <c r="O821" s="1"/>
      <c r="P821" s="98">
        <f t="shared" si="72"/>
        <v>377576</v>
      </c>
      <c r="Q821" s="40"/>
      <c r="S821" s="38"/>
      <c r="T821" s="96">
        <f>SUM($P$155:P821)</f>
        <v>38085217</v>
      </c>
      <c r="U821" s="96">
        <f t="shared" si="73"/>
        <v>130000</v>
      </c>
      <c r="V821" s="96">
        <f t="shared" si="76"/>
        <v>0</v>
      </c>
      <c r="W821" s="96"/>
      <c r="X821" s="96">
        <f ca="1">IF(V821=0,0,IF(C821&lt;'Interment Right Prices'!$L$25,0,OFFSET(P821,-'Interment Right Prices'!$L$25,0)))</f>
        <v>0</v>
      </c>
      <c r="Y821" s="96">
        <f>IF(V821=0,0,U821-SUM($X$155:X821))</f>
        <v>0</v>
      </c>
      <c r="Z821" s="99">
        <f ca="1">IF(V821=0,OFFSET(Z821,-'Interment Right Prices'!$L$25,0),IF(V821&gt;X821,V821,X821))</f>
        <v>1586</v>
      </c>
      <c r="AA821" s="99">
        <f t="shared" ca="1" si="74"/>
        <v>1744887.6923076923</v>
      </c>
      <c r="AB821" s="93"/>
      <c r="AC821" s="78"/>
    </row>
    <row r="822" spans="2:29" x14ac:dyDescent="0.25">
      <c r="B822" s="38"/>
      <c r="C822" s="53">
        <f t="shared" si="77"/>
        <v>668</v>
      </c>
      <c r="D822" s="53"/>
      <c r="E822" s="53"/>
      <c r="F822" s="41">
        <v>0</v>
      </c>
      <c r="G822" s="1"/>
      <c r="H822" s="104">
        <f t="shared" si="78"/>
        <v>3000000</v>
      </c>
      <c r="I822" s="1"/>
      <c r="J822" s="41">
        <v>0</v>
      </c>
      <c r="K822" s="1"/>
      <c r="L822" s="96">
        <f t="shared" si="75"/>
        <v>381352</v>
      </c>
      <c r="M822" s="53"/>
      <c r="N822" s="97"/>
      <c r="O822" s="1"/>
      <c r="P822" s="98">
        <f t="shared" si="72"/>
        <v>381352</v>
      </c>
      <c r="Q822" s="40"/>
      <c r="S822" s="38"/>
      <c r="T822" s="96">
        <f>SUM($P$155:P822)</f>
        <v>38466569</v>
      </c>
      <c r="U822" s="96">
        <f t="shared" si="73"/>
        <v>130000</v>
      </c>
      <c r="V822" s="96">
        <f t="shared" si="76"/>
        <v>0</v>
      </c>
      <c r="W822" s="96"/>
      <c r="X822" s="96">
        <f ca="1">IF(V822=0,0,IF(C822&lt;'Interment Right Prices'!$L$25,0,OFFSET(P822,-'Interment Right Prices'!$L$25,0)))</f>
        <v>0</v>
      </c>
      <c r="Y822" s="96">
        <f>IF(V822=0,0,U822-SUM($X$155:X822))</f>
        <v>0</v>
      </c>
      <c r="Z822" s="99">
        <f ca="1">IF(V822=0,OFFSET(Z822,-'Interment Right Prices'!$L$25,0),IF(V822&gt;X822,V822,X822))</f>
        <v>1602</v>
      </c>
      <c r="AA822" s="99">
        <f t="shared" ca="1" si="74"/>
        <v>1744887.6923076923</v>
      </c>
      <c r="AB822" s="93"/>
      <c r="AC822" s="78"/>
    </row>
    <row r="823" spans="2:29" x14ac:dyDescent="0.25">
      <c r="B823" s="38"/>
      <c r="C823" s="53">
        <f t="shared" si="77"/>
        <v>669</v>
      </c>
      <c r="D823" s="53"/>
      <c r="E823" s="53"/>
      <c r="F823" s="41">
        <v>0</v>
      </c>
      <c r="G823" s="1"/>
      <c r="H823" s="104">
        <f t="shared" si="78"/>
        <v>3000000</v>
      </c>
      <c r="I823" s="1"/>
      <c r="J823" s="41">
        <v>0</v>
      </c>
      <c r="K823" s="1"/>
      <c r="L823" s="96">
        <f t="shared" si="75"/>
        <v>385166</v>
      </c>
      <c r="M823" s="53"/>
      <c r="N823" s="97"/>
      <c r="O823" s="1"/>
      <c r="P823" s="98">
        <f t="shared" si="72"/>
        <v>385166</v>
      </c>
      <c r="Q823" s="40"/>
      <c r="S823" s="38"/>
      <c r="T823" s="96">
        <f>SUM($P$155:P823)</f>
        <v>38851735</v>
      </c>
      <c r="U823" s="96">
        <f t="shared" si="73"/>
        <v>130000</v>
      </c>
      <c r="V823" s="96">
        <f t="shared" si="76"/>
        <v>0</v>
      </c>
      <c r="W823" s="96"/>
      <c r="X823" s="96">
        <f ca="1">IF(V823=0,0,IF(C823&lt;'Interment Right Prices'!$L$25,0,OFFSET(P823,-'Interment Right Prices'!$L$25,0)))</f>
        <v>0</v>
      </c>
      <c r="Y823" s="96">
        <f>IF(V823=0,0,U823-SUM($X$155:X823))</f>
        <v>0</v>
      </c>
      <c r="Z823" s="99">
        <f ca="1">IF(V823=0,OFFSET(Z823,-'Interment Right Prices'!$L$25,0),IF(V823&gt;X823,V823,X823))</f>
        <v>1618</v>
      </c>
      <c r="AA823" s="99">
        <f t="shared" ca="1" si="74"/>
        <v>1744887.6923076923</v>
      </c>
      <c r="AB823" s="93"/>
      <c r="AC823" s="78"/>
    </row>
    <row r="824" spans="2:29" x14ac:dyDescent="0.25">
      <c r="B824" s="38"/>
      <c r="C824" s="53">
        <f t="shared" si="77"/>
        <v>670</v>
      </c>
      <c r="D824" s="53"/>
      <c r="E824" s="53"/>
      <c r="F824" s="41">
        <v>0</v>
      </c>
      <c r="G824" s="1"/>
      <c r="H824" s="104">
        <f t="shared" si="78"/>
        <v>3000000</v>
      </c>
      <c r="I824" s="1"/>
      <c r="J824" s="41">
        <v>0</v>
      </c>
      <c r="K824" s="1"/>
      <c r="L824" s="96">
        <f t="shared" si="75"/>
        <v>389017</v>
      </c>
      <c r="M824" s="53"/>
      <c r="N824" s="97"/>
      <c r="O824" s="1"/>
      <c r="P824" s="98">
        <f t="shared" si="72"/>
        <v>389017</v>
      </c>
      <c r="Q824" s="40"/>
      <c r="S824" s="38"/>
      <c r="T824" s="96">
        <f>SUM($P$155:P824)</f>
        <v>39240752</v>
      </c>
      <c r="U824" s="96">
        <f t="shared" si="73"/>
        <v>130000</v>
      </c>
      <c r="V824" s="96">
        <f t="shared" si="76"/>
        <v>0</v>
      </c>
      <c r="W824" s="96"/>
      <c r="X824" s="96">
        <f ca="1">IF(V824=0,0,IF(C824&lt;'Interment Right Prices'!$L$25,0,OFFSET(P824,-'Interment Right Prices'!$L$25,0)))</f>
        <v>0</v>
      </c>
      <c r="Y824" s="96">
        <f>IF(V824=0,0,U824-SUM($X$155:X824))</f>
        <v>0</v>
      </c>
      <c r="Z824" s="99">
        <f ca="1">IF(V824=0,OFFSET(Z824,-'Interment Right Prices'!$L$25,0),IF(V824&gt;X824,V824,X824))</f>
        <v>1634</v>
      </c>
      <c r="AA824" s="99">
        <f t="shared" ca="1" si="74"/>
        <v>1744887.6923076923</v>
      </c>
      <c r="AB824" s="93"/>
      <c r="AC824" s="78"/>
    </row>
    <row r="825" spans="2:29" x14ac:dyDescent="0.25">
      <c r="B825" s="38"/>
      <c r="C825" s="53">
        <f t="shared" si="77"/>
        <v>671</v>
      </c>
      <c r="D825" s="53"/>
      <c r="E825" s="53"/>
      <c r="F825" s="41">
        <v>0</v>
      </c>
      <c r="G825" s="1"/>
      <c r="H825" s="104">
        <f t="shared" si="78"/>
        <v>3000000</v>
      </c>
      <c r="I825" s="1"/>
      <c r="J825" s="41">
        <v>0</v>
      </c>
      <c r="K825" s="1"/>
      <c r="L825" s="96">
        <f t="shared" si="75"/>
        <v>392908</v>
      </c>
      <c r="M825" s="53"/>
      <c r="N825" s="97"/>
      <c r="O825" s="1"/>
      <c r="P825" s="98">
        <f t="shared" si="72"/>
        <v>392908</v>
      </c>
      <c r="Q825" s="40"/>
      <c r="S825" s="38"/>
      <c r="T825" s="96">
        <f>SUM($P$155:P825)</f>
        <v>39633660</v>
      </c>
      <c r="U825" s="96">
        <f t="shared" si="73"/>
        <v>130000</v>
      </c>
      <c r="V825" s="96">
        <f t="shared" si="76"/>
        <v>0</v>
      </c>
      <c r="W825" s="96"/>
      <c r="X825" s="96">
        <f ca="1">IF(V825=0,0,IF(C825&lt;'Interment Right Prices'!$L$25,0,OFFSET(P825,-'Interment Right Prices'!$L$25,0)))</f>
        <v>0</v>
      </c>
      <c r="Y825" s="96">
        <f>IF(V825=0,0,U825-SUM($X$155:X825))</f>
        <v>0</v>
      </c>
      <c r="Z825" s="99">
        <f ca="1">IF(V825=0,OFFSET(Z825,-'Interment Right Prices'!$L$25,0),IF(V825&gt;X825,V825,X825))</f>
        <v>1650</v>
      </c>
      <c r="AA825" s="99">
        <f t="shared" ca="1" si="74"/>
        <v>1744887.6923076923</v>
      </c>
      <c r="AB825" s="93"/>
      <c r="AC825" s="78"/>
    </row>
    <row r="826" spans="2:29" x14ac:dyDescent="0.25">
      <c r="B826" s="38"/>
      <c r="C826" s="53">
        <f t="shared" si="77"/>
        <v>672</v>
      </c>
      <c r="D826" s="53"/>
      <c r="E826" s="53"/>
      <c r="F826" s="41">
        <v>0</v>
      </c>
      <c r="G826" s="1"/>
      <c r="H826" s="104">
        <f t="shared" si="78"/>
        <v>3000000</v>
      </c>
      <c r="I826" s="1"/>
      <c r="J826" s="41">
        <v>0</v>
      </c>
      <c r="K826" s="1"/>
      <c r="L826" s="96">
        <f t="shared" si="75"/>
        <v>396837</v>
      </c>
      <c r="M826" s="53"/>
      <c r="N826" s="97"/>
      <c r="O826" s="1"/>
      <c r="P826" s="98">
        <f t="shared" si="72"/>
        <v>396837</v>
      </c>
      <c r="Q826" s="40"/>
      <c r="S826" s="38"/>
      <c r="T826" s="96">
        <f>SUM($P$155:P826)</f>
        <v>40030497</v>
      </c>
      <c r="U826" s="96">
        <f t="shared" si="73"/>
        <v>130000</v>
      </c>
      <c r="V826" s="96">
        <f t="shared" si="76"/>
        <v>0</v>
      </c>
      <c r="W826" s="96"/>
      <c r="X826" s="96">
        <f ca="1">IF(V826=0,0,IF(C826&lt;'Interment Right Prices'!$L$25,0,OFFSET(P826,-'Interment Right Prices'!$L$25,0)))</f>
        <v>0</v>
      </c>
      <c r="Y826" s="96">
        <f>IF(V826=0,0,U826-SUM($X$155:X826))</f>
        <v>0</v>
      </c>
      <c r="Z826" s="99">
        <f ca="1">IF(V826=0,OFFSET(Z826,-'Interment Right Prices'!$L$25,0),IF(V826&gt;X826,V826,X826))</f>
        <v>1667</v>
      </c>
      <c r="AA826" s="99">
        <f t="shared" ca="1" si="74"/>
        <v>1744887.6923076923</v>
      </c>
      <c r="AB826" s="93"/>
      <c r="AC826" s="78"/>
    </row>
    <row r="827" spans="2:29" x14ac:dyDescent="0.25">
      <c r="B827" s="38"/>
      <c r="C827" s="53">
        <f t="shared" si="77"/>
        <v>673</v>
      </c>
      <c r="D827" s="53"/>
      <c r="E827" s="53"/>
      <c r="F827" s="41">
        <v>0</v>
      </c>
      <c r="G827" s="1"/>
      <c r="H827" s="104">
        <f t="shared" si="78"/>
        <v>3000000</v>
      </c>
      <c r="I827" s="1"/>
      <c r="J827" s="41">
        <v>0</v>
      </c>
      <c r="K827" s="1"/>
      <c r="L827" s="96">
        <f t="shared" si="75"/>
        <v>400805</v>
      </c>
      <c r="M827" s="53"/>
      <c r="N827" s="97"/>
      <c r="O827" s="1"/>
      <c r="P827" s="98">
        <f t="shared" si="72"/>
        <v>400805</v>
      </c>
      <c r="Q827" s="40"/>
      <c r="S827" s="38"/>
      <c r="T827" s="96">
        <f>SUM($P$155:P827)</f>
        <v>40431302</v>
      </c>
      <c r="U827" s="96">
        <f t="shared" si="73"/>
        <v>130000</v>
      </c>
      <c r="V827" s="96">
        <f t="shared" si="76"/>
        <v>0</v>
      </c>
      <c r="W827" s="96"/>
      <c r="X827" s="96">
        <f ca="1">IF(V827=0,0,IF(C827&lt;'Interment Right Prices'!$L$25,0,OFFSET(P827,-'Interment Right Prices'!$L$25,0)))</f>
        <v>0</v>
      </c>
      <c r="Y827" s="96">
        <f>IF(V827=0,0,U827-SUM($X$155:X827))</f>
        <v>0</v>
      </c>
      <c r="Z827" s="99">
        <f ca="1">IF(V827=0,OFFSET(Z827,-'Interment Right Prices'!$L$25,0),IF(V827&gt;X827,V827,X827))</f>
        <v>1683</v>
      </c>
      <c r="AA827" s="99">
        <f t="shared" ca="1" si="74"/>
        <v>1744887.6923076923</v>
      </c>
      <c r="AB827" s="93"/>
      <c r="AC827" s="78"/>
    </row>
    <row r="828" spans="2:29" x14ac:dyDescent="0.25">
      <c r="B828" s="38"/>
      <c r="C828" s="53">
        <f t="shared" si="77"/>
        <v>674</v>
      </c>
      <c r="D828" s="53"/>
      <c r="E828" s="53"/>
      <c r="F828" s="41">
        <v>0</v>
      </c>
      <c r="G828" s="1"/>
      <c r="H828" s="104">
        <f t="shared" si="78"/>
        <v>3000000</v>
      </c>
      <c r="I828" s="1"/>
      <c r="J828" s="41">
        <v>0</v>
      </c>
      <c r="K828" s="1"/>
      <c r="L828" s="96">
        <f t="shared" si="75"/>
        <v>404813</v>
      </c>
      <c r="M828" s="53"/>
      <c r="N828" s="97"/>
      <c r="O828" s="1"/>
      <c r="P828" s="98">
        <f t="shared" si="72"/>
        <v>404813</v>
      </c>
      <c r="Q828" s="40"/>
      <c r="S828" s="38"/>
      <c r="T828" s="96">
        <f>SUM($P$155:P828)</f>
        <v>40836115</v>
      </c>
      <c r="U828" s="96">
        <f t="shared" si="73"/>
        <v>130000</v>
      </c>
      <c r="V828" s="96">
        <f t="shared" si="76"/>
        <v>0</v>
      </c>
      <c r="W828" s="96"/>
      <c r="X828" s="96">
        <f ca="1">IF(V828=0,0,IF(C828&lt;'Interment Right Prices'!$L$25,0,OFFSET(P828,-'Interment Right Prices'!$L$25,0)))</f>
        <v>0</v>
      </c>
      <c r="Y828" s="96">
        <f>IF(V828=0,0,U828-SUM($X$155:X828))</f>
        <v>0</v>
      </c>
      <c r="Z828" s="99">
        <f ca="1">IF(V828=0,OFFSET(Z828,-'Interment Right Prices'!$L$25,0),IF(V828&gt;X828,V828,X828))</f>
        <v>1700</v>
      </c>
      <c r="AA828" s="99">
        <f t="shared" ca="1" si="74"/>
        <v>1744887.6923076923</v>
      </c>
      <c r="AB828" s="93"/>
      <c r="AC828" s="78"/>
    </row>
    <row r="829" spans="2:29" x14ac:dyDescent="0.25">
      <c r="B829" s="38"/>
      <c r="C829" s="53">
        <f t="shared" si="77"/>
        <v>675</v>
      </c>
      <c r="D829" s="53"/>
      <c r="E829" s="53"/>
      <c r="F829" s="41">
        <v>0</v>
      </c>
      <c r="G829" s="1"/>
      <c r="H829" s="104">
        <f t="shared" si="78"/>
        <v>3000000</v>
      </c>
      <c r="I829" s="1"/>
      <c r="J829" s="41">
        <v>0</v>
      </c>
      <c r="K829" s="1"/>
      <c r="L829" s="96">
        <f t="shared" si="75"/>
        <v>408861</v>
      </c>
      <c r="M829" s="53"/>
      <c r="N829" s="97"/>
      <c r="O829" s="1"/>
      <c r="P829" s="98">
        <f t="shared" si="72"/>
        <v>408861</v>
      </c>
      <c r="Q829" s="40"/>
      <c r="S829" s="38"/>
      <c r="T829" s="96">
        <f>SUM($P$155:P829)</f>
        <v>41244976</v>
      </c>
      <c r="U829" s="96">
        <f t="shared" si="73"/>
        <v>130000</v>
      </c>
      <c r="V829" s="96">
        <f t="shared" si="76"/>
        <v>0</v>
      </c>
      <c r="W829" s="96"/>
      <c r="X829" s="96">
        <f ca="1">IF(V829=0,0,IF(C829&lt;'Interment Right Prices'!$L$25,0,OFFSET(P829,-'Interment Right Prices'!$L$25,0)))</f>
        <v>0</v>
      </c>
      <c r="Y829" s="96">
        <f>IF(V829=0,0,U829-SUM($X$155:X829))</f>
        <v>0</v>
      </c>
      <c r="Z829" s="99">
        <f ca="1">IF(V829=0,OFFSET(Z829,-'Interment Right Prices'!$L$25,0),IF(V829&gt;X829,V829,X829))</f>
        <v>1717</v>
      </c>
      <c r="AA829" s="99">
        <f t="shared" ca="1" si="74"/>
        <v>1744887.6923076923</v>
      </c>
      <c r="AB829" s="93"/>
      <c r="AC829" s="78"/>
    </row>
    <row r="830" spans="2:29" x14ac:dyDescent="0.25">
      <c r="B830" s="38"/>
      <c r="C830" s="53">
        <f t="shared" si="77"/>
        <v>676</v>
      </c>
      <c r="D830" s="53"/>
      <c r="E830" s="53"/>
      <c r="F830" s="41">
        <v>0</v>
      </c>
      <c r="G830" s="1"/>
      <c r="H830" s="104">
        <f t="shared" si="78"/>
        <v>3000000</v>
      </c>
      <c r="I830" s="1"/>
      <c r="J830" s="41">
        <v>0</v>
      </c>
      <c r="K830" s="1"/>
      <c r="L830" s="96">
        <f t="shared" si="75"/>
        <v>412950</v>
      </c>
      <c r="M830" s="53"/>
      <c r="N830" s="97"/>
      <c r="O830" s="1"/>
      <c r="P830" s="98">
        <f t="shared" si="72"/>
        <v>412950</v>
      </c>
      <c r="Q830" s="40"/>
      <c r="S830" s="38"/>
      <c r="T830" s="96">
        <f>SUM($P$155:P830)</f>
        <v>41657926</v>
      </c>
      <c r="U830" s="96">
        <f t="shared" si="73"/>
        <v>130000</v>
      </c>
      <c r="V830" s="96">
        <f t="shared" si="76"/>
        <v>0</v>
      </c>
      <c r="W830" s="96"/>
      <c r="X830" s="96">
        <f ca="1">IF(V830=0,0,IF(C830&lt;'Interment Right Prices'!$L$25,0,OFFSET(P830,-'Interment Right Prices'!$L$25,0)))</f>
        <v>0</v>
      </c>
      <c r="Y830" s="96">
        <f>IF(V830=0,0,U830-SUM($X$155:X830))</f>
        <v>0</v>
      </c>
      <c r="Z830" s="99">
        <f ca="1">IF(V830=0,OFFSET(Z830,-'Interment Right Prices'!$L$25,0),IF(V830&gt;X830,V830,X830))</f>
        <v>1734</v>
      </c>
      <c r="AA830" s="99">
        <f t="shared" ca="1" si="74"/>
        <v>1744887.6923076923</v>
      </c>
      <c r="AB830" s="93"/>
      <c r="AC830" s="78"/>
    </row>
    <row r="831" spans="2:29" x14ac:dyDescent="0.25">
      <c r="B831" s="38"/>
      <c r="C831" s="53">
        <f t="shared" si="77"/>
        <v>677</v>
      </c>
      <c r="D831" s="53"/>
      <c r="E831" s="53"/>
      <c r="F831" s="41">
        <v>0</v>
      </c>
      <c r="G831" s="1"/>
      <c r="H831" s="104">
        <f t="shared" si="78"/>
        <v>3000000</v>
      </c>
      <c r="I831" s="1"/>
      <c r="J831" s="41">
        <v>0</v>
      </c>
      <c r="K831" s="1"/>
      <c r="L831" s="96">
        <f t="shared" si="75"/>
        <v>417079</v>
      </c>
      <c r="M831" s="53"/>
      <c r="N831" s="97"/>
      <c r="O831" s="1"/>
      <c r="P831" s="98">
        <f t="shared" si="72"/>
        <v>417079</v>
      </c>
      <c r="Q831" s="40"/>
      <c r="S831" s="38"/>
      <c r="T831" s="96">
        <f>SUM($P$155:P831)</f>
        <v>42075005</v>
      </c>
      <c r="U831" s="96">
        <f t="shared" si="73"/>
        <v>130000</v>
      </c>
      <c r="V831" s="96">
        <f t="shared" si="76"/>
        <v>0</v>
      </c>
      <c r="W831" s="96"/>
      <c r="X831" s="96">
        <f ca="1">IF(V831=0,0,IF(C831&lt;'Interment Right Prices'!$L$25,0,OFFSET(P831,-'Interment Right Prices'!$L$25,0)))</f>
        <v>0</v>
      </c>
      <c r="Y831" s="96">
        <f>IF(V831=0,0,U831-SUM($X$155:X831))</f>
        <v>0</v>
      </c>
      <c r="Z831" s="99">
        <f ca="1">IF(V831=0,OFFSET(Z831,-'Interment Right Prices'!$L$25,0),IF(V831&gt;X831,V831,X831))</f>
        <v>1752</v>
      </c>
      <c r="AA831" s="99">
        <f t="shared" ca="1" si="74"/>
        <v>1744887.6923076923</v>
      </c>
      <c r="AB831" s="93"/>
      <c r="AC831" s="78"/>
    </row>
    <row r="832" spans="2:29" x14ac:dyDescent="0.25">
      <c r="B832" s="38"/>
      <c r="C832" s="53">
        <f t="shared" si="77"/>
        <v>678</v>
      </c>
      <c r="D832" s="53"/>
      <c r="E832" s="53"/>
      <c r="F832" s="41">
        <v>0</v>
      </c>
      <c r="G832" s="1"/>
      <c r="H832" s="104">
        <f t="shared" si="78"/>
        <v>3000000</v>
      </c>
      <c r="I832" s="1"/>
      <c r="J832" s="41">
        <v>0</v>
      </c>
      <c r="K832" s="1"/>
      <c r="L832" s="96">
        <f t="shared" si="75"/>
        <v>421250</v>
      </c>
      <c r="M832" s="53"/>
      <c r="N832" s="97"/>
      <c r="O832" s="1"/>
      <c r="P832" s="98">
        <f t="shared" si="72"/>
        <v>421250</v>
      </c>
      <c r="Q832" s="40"/>
      <c r="S832" s="38"/>
      <c r="T832" s="96">
        <f>SUM($P$155:P832)</f>
        <v>42496255</v>
      </c>
      <c r="U832" s="96">
        <f t="shared" si="73"/>
        <v>130000</v>
      </c>
      <c r="V832" s="96">
        <f t="shared" si="76"/>
        <v>0</v>
      </c>
      <c r="W832" s="96"/>
      <c r="X832" s="96">
        <f ca="1">IF(V832=0,0,IF(C832&lt;'Interment Right Prices'!$L$25,0,OFFSET(P832,-'Interment Right Prices'!$L$25,0)))</f>
        <v>0</v>
      </c>
      <c r="Y832" s="96">
        <f>IF(V832=0,0,U832-SUM($X$155:X832))</f>
        <v>0</v>
      </c>
      <c r="Z832" s="99">
        <f ca="1">IF(V832=0,OFFSET(Z832,-'Interment Right Prices'!$L$25,0),IF(V832&gt;X832,V832,X832))</f>
        <v>1769</v>
      </c>
      <c r="AA832" s="99">
        <f t="shared" ca="1" si="74"/>
        <v>1744887.6923076923</v>
      </c>
      <c r="AB832" s="93"/>
      <c r="AC832" s="78"/>
    </row>
    <row r="833" spans="2:29" x14ac:dyDescent="0.25">
      <c r="B833" s="38"/>
      <c r="C833" s="53">
        <f t="shared" si="77"/>
        <v>679</v>
      </c>
      <c r="D833" s="53"/>
      <c r="E833" s="53"/>
      <c r="F833" s="41">
        <v>0</v>
      </c>
      <c r="G833" s="1"/>
      <c r="H833" s="104">
        <f t="shared" si="78"/>
        <v>3000000</v>
      </c>
      <c r="I833" s="1"/>
      <c r="J833" s="41">
        <v>0</v>
      </c>
      <c r="K833" s="1"/>
      <c r="L833" s="96">
        <f t="shared" si="75"/>
        <v>425463</v>
      </c>
      <c r="M833" s="53"/>
      <c r="N833" s="97"/>
      <c r="O833" s="1"/>
      <c r="P833" s="98">
        <f t="shared" si="72"/>
        <v>425463</v>
      </c>
      <c r="Q833" s="40"/>
      <c r="S833" s="38"/>
      <c r="T833" s="96">
        <f>SUM($P$155:P833)</f>
        <v>42921718</v>
      </c>
      <c r="U833" s="96">
        <f t="shared" si="73"/>
        <v>130000</v>
      </c>
      <c r="V833" s="96">
        <f t="shared" si="76"/>
        <v>0</v>
      </c>
      <c r="W833" s="96"/>
      <c r="X833" s="96">
        <f ca="1">IF(V833=0,0,IF(C833&lt;'Interment Right Prices'!$L$25,0,OFFSET(P833,-'Interment Right Prices'!$L$25,0)))</f>
        <v>0</v>
      </c>
      <c r="Y833" s="96">
        <f>IF(V833=0,0,U833-SUM($X$155:X833))</f>
        <v>0</v>
      </c>
      <c r="Z833" s="99">
        <f ca="1">IF(V833=0,OFFSET(Z833,-'Interment Right Prices'!$L$25,0),IF(V833&gt;X833,V833,X833))</f>
        <v>1393</v>
      </c>
      <c r="AA833" s="99">
        <f t="shared" ca="1" si="74"/>
        <v>1744887.6923076923</v>
      </c>
      <c r="AB833" s="93"/>
      <c r="AC833" s="78"/>
    </row>
    <row r="834" spans="2:29" x14ac:dyDescent="0.25">
      <c r="B834" s="38"/>
      <c r="C834" s="53">
        <f t="shared" si="77"/>
        <v>680</v>
      </c>
      <c r="D834" s="53"/>
      <c r="E834" s="53"/>
      <c r="F834" s="41">
        <v>0</v>
      </c>
      <c r="G834" s="1"/>
      <c r="H834" s="104">
        <f t="shared" si="78"/>
        <v>3000000</v>
      </c>
      <c r="I834" s="1"/>
      <c r="J834" s="41">
        <v>0</v>
      </c>
      <c r="K834" s="1"/>
      <c r="L834" s="96">
        <f t="shared" si="75"/>
        <v>429717</v>
      </c>
      <c r="M834" s="53"/>
      <c r="N834" s="97"/>
      <c r="O834" s="1"/>
      <c r="P834" s="98">
        <f t="shared" si="72"/>
        <v>429717</v>
      </c>
      <c r="Q834" s="40"/>
      <c r="S834" s="38"/>
      <c r="T834" s="96">
        <f>SUM($P$155:P834)</f>
        <v>43351435</v>
      </c>
      <c r="U834" s="96">
        <f t="shared" si="73"/>
        <v>130000</v>
      </c>
      <c r="V834" s="96">
        <f t="shared" si="76"/>
        <v>0</v>
      </c>
      <c r="W834" s="96"/>
      <c r="X834" s="96">
        <f ca="1">IF(V834=0,0,IF(C834&lt;'Interment Right Prices'!$L$25,0,OFFSET(P834,-'Interment Right Prices'!$L$25,0)))</f>
        <v>0</v>
      </c>
      <c r="Y834" s="96">
        <f>IF(V834=0,0,U834-SUM($X$155:X834))</f>
        <v>0</v>
      </c>
      <c r="Z834" s="99">
        <f ca="1">IF(V834=0,OFFSET(Z834,-'Interment Right Prices'!$L$25,0),IF(V834&gt;X834,V834,X834))</f>
        <v>1407</v>
      </c>
      <c r="AA834" s="99">
        <f t="shared" ca="1" si="74"/>
        <v>1744887.6923076923</v>
      </c>
      <c r="AB834" s="93"/>
      <c r="AC834" s="78"/>
    </row>
    <row r="835" spans="2:29" x14ac:dyDescent="0.25">
      <c r="B835" s="38"/>
      <c r="C835" s="53">
        <f t="shared" si="77"/>
        <v>681</v>
      </c>
      <c r="D835" s="53"/>
      <c r="E835" s="53"/>
      <c r="F835" s="41">
        <v>0</v>
      </c>
      <c r="G835" s="1"/>
      <c r="H835" s="104">
        <f t="shared" si="78"/>
        <v>3000000</v>
      </c>
      <c r="I835" s="1"/>
      <c r="J835" s="41">
        <v>0</v>
      </c>
      <c r="K835" s="1"/>
      <c r="L835" s="96">
        <f t="shared" si="75"/>
        <v>434014</v>
      </c>
      <c r="M835" s="53"/>
      <c r="N835" s="97"/>
      <c r="O835" s="1"/>
      <c r="P835" s="98">
        <f t="shared" si="72"/>
        <v>434014</v>
      </c>
      <c r="Q835" s="40"/>
      <c r="S835" s="38"/>
      <c r="T835" s="96">
        <f>SUM($P$155:P835)</f>
        <v>43785449</v>
      </c>
      <c r="U835" s="96">
        <f t="shared" si="73"/>
        <v>130000</v>
      </c>
      <c r="V835" s="96">
        <f t="shared" si="76"/>
        <v>0</v>
      </c>
      <c r="W835" s="96"/>
      <c r="X835" s="96">
        <f ca="1">IF(V835=0,0,IF(C835&lt;'Interment Right Prices'!$L$25,0,OFFSET(P835,-'Interment Right Prices'!$L$25,0)))</f>
        <v>0</v>
      </c>
      <c r="Y835" s="96">
        <f>IF(V835=0,0,U835-SUM($X$155:X835))</f>
        <v>0</v>
      </c>
      <c r="Z835" s="99">
        <f ca="1">IF(V835=0,OFFSET(Z835,-'Interment Right Prices'!$L$25,0),IF(V835&gt;X835,V835,X835))</f>
        <v>1421</v>
      </c>
      <c r="AA835" s="99">
        <f t="shared" ca="1" si="74"/>
        <v>1744887.6923076923</v>
      </c>
      <c r="AB835" s="93"/>
      <c r="AC835" s="78"/>
    </row>
    <row r="836" spans="2:29" x14ac:dyDescent="0.25">
      <c r="B836" s="38"/>
      <c r="C836" s="53">
        <f t="shared" si="77"/>
        <v>682</v>
      </c>
      <c r="D836" s="53"/>
      <c r="E836" s="53"/>
      <c r="F836" s="41">
        <v>0</v>
      </c>
      <c r="G836" s="1"/>
      <c r="H836" s="104">
        <f t="shared" si="78"/>
        <v>3000000</v>
      </c>
      <c r="I836" s="1"/>
      <c r="J836" s="41">
        <v>0</v>
      </c>
      <c r="K836" s="1"/>
      <c r="L836" s="96">
        <f t="shared" si="75"/>
        <v>438355</v>
      </c>
      <c r="M836" s="53"/>
      <c r="N836" s="97"/>
      <c r="O836" s="1"/>
      <c r="P836" s="98">
        <f t="shared" si="72"/>
        <v>438355</v>
      </c>
      <c r="Q836" s="40"/>
      <c r="S836" s="38"/>
      <c r="T836" s="96">
        <f>SUM($P$155:P836)</f>
        <v>44223804</v>
      </c>
      <c r="U836" s="96">
        <f t="shared" si="73"/>
        <v>130000</v>
      </c>
      <c r="V836" s="96">
        <f t="shared" si="76"/>
        <v>0</v>
      </c>
      <c r="W836" s="96"/>
      <c r="X836" s="96">
        <f ca="1">IF(V836=0,0,IF(C836&lt;'Interment Right Prices'!$L$25,0,OFFSET(P836,-'Interment Right Prices'!$L$25,0)))</f>
        <v>0</v>
      </c>
      <c r="Y836" s="96">
        <f>IF(V836=0,0,U836-SUM($X$155:X836))</f>
        <v>0</v>
      </c>
      <c r="Z836" s="99">
        <f ca="1">IF(V836=0,OFFSET(Z836,-'Interment Right Prices'!$L$25,0),IF(V836&gt;X836,V836,X836))</f>
        <v>1436</v>
      </c>
      <c r="AA836" s="99">
        <f t="shared" ca="1" si="74"/>
        <v>1744887.6923076923</v>
      </c>
      <c r="AB836" s="93"/>
      <c r="AC836" s="78"/>
    </row>
    <row r="837" spans="2:29" x14ac:dyDescent="0.25">
      <c r="B837" s="38"/>
      <c r="C837" s="53">
        <f t="shared" si="77"/>
        <v>683</v>
      </c>
      <c r="D837" s="53"/>
      <c r="E837" s="53"/>
      <c r="F837" s="41">
        <v>0</v>
      </c>
      <c r="G837" s="1"/>
      <c r="H837" s="104">
        <f t="shared" si="78"/>
        <v>3000000</v>
      </c>
      <c r="I837" s="1"/>
      <c r="J837" s="41">
        <v>0</v>
      </c>
      <c r="K837" s="1"/>
      <c r="L837" s="96">
        <f t="shared" si="75"/>
        <v>442738</v>
      </c>
      <c r="M837" s="53"/>
      <c r="N837" s="97"/>
      <c r="O837" s="1"/>
      <c r="P837" s="98">
        <f t="shared" si="72"/>
        <v>442738</v>
      </c>
      <c r="Q837" s="40"/>
      <c r="S837" s="38"/>
      <c r="T837" s="96">
        <f>SUM($P$155:P837)</f>
        <v>44666542</v>
      </c>
      <c r="U837" s="96">
        <f t="shared" si="73"/>
        <v>130000</v>
      </c>
      <c r="V837" s="96">
        <f t="shared" si="76"/>
        <v>0</v>
      </c>
      <c r="W837" s="96"/>
      <c r="X837" s="96">
        <f ca="1">IF(V837=0,0,IF(C837&lt;'Interment Right Prices'!$L$25,0,OFFSET(P837,-'Interment Right Prices'!$L$25,0)))</f>
        <v>0</v>
      </c>
      <c r="Y837" s="96">
        <f>IF(V837=0,0,U837-SUM($X$155:X837))</f>
        <v>0</v>
      </c>
      <c r="Z837" s="99">
        <f ca="1">IF(V837=0,OFFSET(Z837,-'Interment Right Prices'!$L$25,0),IF(V837&gt;X837,V837,X837))</f>
        <v>1450</v>
      </c>
      <c r="AA837" s="99">
        <f t="shared" ca="1" si="74"/>
        <v>1744887.6923076923</v>
      </c>
      <c r="AB837" s="93"/>
      <c r="AC837" s="78"/>
    </row>
    <row r="838" spans="2:29" x14ac:dyDescent="0.25">
      <c r="B838" s="38"/>
      <c r="C838" s="53">
        <f t="shared" si="77"/>
        <v>684</v>
      </c>
      <c r="D838" s="53"/>
      <c r="E838" s="53"/>
      <c r="F838" s="41">
        <v>0</v>
      </c>
      <c r="G838" s="1"/>
      <c r="H838" s="104">
        <f t="shared" si="78"/>
        <v>3000000</v>
      </c>
      <c r="I838" s="1"/>
      <c r="J838" s="41">
        <v>0</v>
      </c>
      <c r="K838" s="1"/>
      <c r="L838" s="96">
        <f t="shared" si="75"/>
        <v>447166</v>
      </c>
      <c r="M838" s="53"/>
      <c r="N838" s="97"/>
      <c r="O838" s="1"/>
      <c r="P838" s="98">
        <f t="shared" si="72"/>
        <v>447166</v>
      </c>
      <c r="Q838" s="40"/>
      <c r="S838" s="38"/>
      <c r="T838" s="96">
        <f>SUM($P$155:P838)</f>
        <v>45113708</v>
      </c>
      <c r="U838" s="96">
        <f t="shared" si="73"/>
        <v>130000</v>
      </c>
      <c r="V838" s="96">
        <f t="shared" si="76"/>
        <v>0</v>
      </c>
      <c r="W838" s="96"/>
      <c r="X838" s="96">
        <f ca="1">IF(V838=0,0,IF(C838&lt;'Interment Right Prices'!$L$25,0,OFFSET(P838,-'Interment Right Prices'!$L$25,0)))</f>
        <v>0</v>
      </c>
      <c r="Y838" s="96">
        <f>IF(V838=0,0,U838-SUM($X$155:X838))</f>
        <v>0</v>
      </c>
      <c r="Z838" s="99">
        <f ca="1">IF(V838=0,OFFSET(Z838,-'Interment Right Prices'!$L$25,0),IF(V838&gt;X838,V838,X838))</f>
        <v>1464</v>
      </c>
      <c r="AA838" s="99">
        <f t="shared" ca="1" si="74"/>
        <v>1744887.6923076923</v>
      </c>
      <c r="AB838" s="93"/>
      <c r="AC838" s="78"/>
    </row>
    <row r="839" spans="2:29" x14ac:dyDescent="0.25">
      <c r="B839" s="38"/>
      <c r="C839" s="53">
        <f t="shared" si="77"/>
        <v>685</v>
      </c>
      <c r="D839" s="53"/>
      <c r="E839" s="53"/>
      <c r="F839" s="41">
        <v>0</v>
      </c>
      <c r="G839" s="1"/>
      <c r="H839" s="104">
        <f t="shared" si="78"/>
        <v>3000000</v>
      </c>
      <c r="I839" s="1"/>
      <c r="J839" s="41">
        <v>0</v>
      </c>
      <c r="K839" s="1"/>
      <c r="L839" s="96">
        <f t="shared" si="75"/>
        <v>451637</v>
      </c>
      <c r="M839" s="53"/>
      <c r="N839" s="97"/>
      <c r="O839" s="1"/>
      <c r="P839" s="98">
        <f t="shared" si="72"/>
        <v>451637</v>
      </c>
      <c r="Q839" s="40"/>
      <c r="S839" s="38"/>
      <c r="T839" s="96">
        <f>SUM($P$155:P839)</f>
        <v>45565345</v>
      </c>
      <c r="U839" s="96">
        <f t="shared" si="73"/>
        <v>130000</v>
      </c>
      <c r="V839" s="96">
        <f t="shared" si="76"/>
        <v>0</v>
      </c>
      <c r="W839" s="96"/>
      <c r="X839" s="96">
        <f ca="1">IF(V839=0,0,IF(C839&lt;'Interment Right Prices'!$L$25,0,OFFSET(P839,-'Interment Right Prices'!$L$25,0)))</f>
        <v>0</v>
      </c>
      <c r="Y839" s="96">
        <f>IF(V839=0,0,U839-SUM($X$155:X839))</f>
        <v>0</v>
      </c>
      <c r="Z839" s="99">
        <f ca="1">IF(V839=0,OFFSET(Z839,-'Interment Right Prices'!$L$25,0),IF(V839&gt;X839,V839,X839))</f>
        <v>1479</v>
      </c>
      <c r="AA839" s="99">
        <f t="shared" ca="1" si="74"/>
        <v>1744887.6923076923</v>
      </c>
      <c r="AB839" s="93"/>
      <c r="AC839" s="78"/>
    </row>
    <row r="840" spans="2:29" x14ac:dyDescent="0.25">
      <c r="B840" s="38"/>
      <c r="C840" s="53">
        <f t="shared" si="77"/>
        <v>686</v>
      </c>
      <c r="D840" s="53"/>
      <c r="E840" s="53"/>
      <c r="F840" s="41">
        <v>0</v>
      </c>
      <c r="G840" s="1"/>
      <c r="H840" s="104">
        <f t="shared" si="78"/>
        <v>3000000</v>
      </c>
      <c r="I840" s="1"/>
      <c r="J840" s="41">
        <v>0</v>
      </c>
      <c r="K840" s="1"/>
      <c r="L840" s="96">
        <f t="shared" si="75"/>
        <v>456154</v>
      </c>
      <c r="M840" s="53"/>
      <c r="N840" s="97"/>
      <c r="O840" s="1"/>
      <c r="P840" s="98">
        <f t="shared" si="72"/>
        <v>456154</v>
      </c>
      <c r="Q840" s="40"/>
      <c r="S840" s="38"/>
      <c r="T840" s="96">
        <f>SUM($P$155:P840)</f>
        <v>46021499</v>
      </c>
      <c r="U840" s="96">
        <f t="shared" si="73"/>
        <v>130000</v>
      </c>
      <c r="V840" s="96">
        <f t="shared" si="76"/>
        <v>0</v>
      </c>
      <c r="W840" s="96"/>
      <c r="X840" s="96">
        <f ca="1">IF(V840=0,0,IF(C840&lt;'Interment Right Prices'!$L$25,0,OFFSET(P840,-'Interment Right Prices'!$L$25,0)))</f>
        <v>0</v>
      </c>
      <c r="Y840" s="96">
        <f>IF(V840=0,0,U840-SUM($X$155:X840))</f>
        <v>0</v>
      </c>
      <c r="Z840" s="99">
        <f ca="1">IF(V840=0,OFFSET(Z840,-'Interment Right Prices'!$L$25,0),IF(V840&gt;X840,V840,X840))</f>
        <v>1494</v>
      </c>
      <c r="AA840" s="99">
        <f t="shared" ca="1" si="74"/>
        <v>1744887.6923076923</v>
      </c>
      <c r="AB840" s="93"/>
      <c r="AC840" s="78"/>
    </row>
    <row r="841" spans="2:29" x14ac:dyDescent="0.25">
      <c r="B841" s="38"/>
      <c r="C841" s="53">
        <f t="shared" si="77"/>
        <v>687</v>
      </c>
      <c r="D841" s="53"/>
      <c r="E841" s="53"/>
      <c r="F841" s="41">
        <v>0</v>
      </c>
      <c r="G841" s="1"/>
      <c r="H841" s="104">
        <f t="shared" si="78"/>
        <v>3000000</v>
      </c>
      <c r="I841" s="1"/>
      <c r="J841" s="41">
        <v>0</v>
      </c>
      <c r="K841" s="1"/>
      <c r="L841" s="96">
        <f t="shared" si="75"/>
        <v>460715</v>
      </c>
      <c r="M841" s="53"/>
      <c r="N841" s="97"/>
      <c r="O841" s="1"/>
      <c r="P841" s="98">
        <f t="shared" si="72"/>
        <v>460715</v>
      </c>
      <c r="Q841" s="40"/>
      <c r="S841" s="38"/>
      <c r="T841" s="96">
        <f>SUM($P$155:P841)</f>
        <v>46482214</v>
      </c>
      <c r="U841" s="96">
        <f t="shared" si="73"/>
        <v>130000</v>
      </c>
      <c r="V841" s="96">
        <f t="shared" si="76"/>
        <v>0</v>
      </c>
      <c r="W841" s="96"/>
      <c r="X841" s="96">
        <f ca="1">IF(V841=0,0,IF(C841&lt;'Interment Right Prices'!$L$25,0,OFFSET(P841,-'Interment Right Prices'!$L$25,0)))</f>
        <v>0</v>
      </c>
      <c r="Y841" s="96">
        <f>IF(V841=0,0,U841-SUM($X$155:X841))</f>
        <v>0</v>
      </c>
      <c r="Z841" s="99">
        <f ca="1">IF(V841=0,OFFSET(Z841,-'Interment Right Prices'!$L$25,0),IF(V841&gt;X841,V841,X841))</f>
        <v>1509</v>
      </c>
      <c r="AA841" s="99">
        <f t="shared" ca="1" si="74"/>
        <v>1744887.6923076923</v>
      </c>
      <c r="AB841" s="93"/>
      <c r="AC841" s="78"/>
    </row>
    <row r="842" spans="2:29" x14ac:dyDescent="0.25">
      <c r="B842" s="38"/>
      <c r="C842" s="53">
        <f t="shared" si="77"/>
        <v>688</v>
      </c>
      <c r="D842" s="53"/>
      <c r="E842" s="53"/>
      <c r="F842" s="41">
        <v>0</v>
      </c>
      <c r="G842" s="1"/>
      <c r="H842" s="104">
        <f t="shared" si="78"/>
        <v>3000000</v>
      </c>
      <c r="I842" s="1"/>
      <c r="J842" s="41">
        <v>0</v>
      </c>
      <c r="K842" s="1"/>
      <c r="L842" s="96">
        <f t="shared" si="75"/>
        <v>465322</v>
      </c>
      <c r="M842" s="53"/>
      <c r="N842" s="97"/>
      <c r="O842" s="1"/>
      <c r="P842" s="98">
        <f t="shared" si="72"/>
        <v>465322</v>
      </c>
      <c r="Q842" s="40"/>
      <c r="S842" s="38"/>
      <c r="T842" s="96">
        <f>SUM($P$155:P842)</f>
        <v>46947536</v>
      </c>
      <c r="U842" s="96">
        <f t="shared" si="73"/>
        <v>130000</v>
      </c>
      <c r="V842" s="96">
        <f t="shared" si="76"/>
        <v>0</v>
      </c>
      <c r="W842" s="96"/>
      <c r="X842" s="96">
        <f ca="1">IF(V842=0,0,IF(C842&lt;'Interment Right Prices'!$L$25,0,OFFSET(P842,-'Interment Right Prices'!$L$25,0)))</f>
        <v>0</v>
      </c>
      <c r="Y842" s="96">
        <f>IF(V842=0,0,U842-SUM($X$155:X842))</f>
        <v>0</v>
      </c>
      <c r="Z842" s="99">
        <f ca="1">IF(V842=0,OFFSET(Z842,-'Interment Right Prices'!$L$25,0),IF(V842&gt;X842,V842,X842))</f>
        <v>1524</v>
      </c>
      <c r="AA842" s="99">
        <f t="shared" ca="1" si="74"/>
        <v>1744887.6923076923</v>
      </c>
      <c r="AB842" s="93"/>
      <c r="AC842" s="78"/>
    </row>
    <row r="843" spans="2:29" x14ac:dyDescent="0.25">
      <c r="B843" s="38"/>
      <c r="C843" s="53">
        <f t="shared" si="77"/>
        <v>689</v>
      </c>
      <c r="D843" s="53"/>
      <c r="E843" s="53"/>
      <c r="F843" s="41">
        <v>0</v>
      </c>
      <c r="G843" s="1"/>
      <c r="H843" s="104">
        <f t="shared" si="78"/>
        <v>3000000</v>
      </c>
      <c r="I843" s="1"/>
      <c r="J843" s="41">
        <v>0</v>
      </c>
      <c r="K843" s="1"/>
      <c r="L843" s="96">
        <f t="shared" si="75"/>
        <v>469975</v>
      </c>
      <c r="M843" s="53"/>
      <c r="N843" s="97"/>
      <c r="O843" s="1"/>
      <c r="P843" s="98">
        <f t="shared" si="72"/>
        <v>469975</v>
      </c>
      <c r="Q843" s="40"/>
      <c r="S843" s="38"/>
      <c r="T843" s="96">
        <f>SUM($P$155:P843)</f>
        <v>47417511</v>
      </c>
      <c r="U843" s="96">
        <f t="shared" si="73"/>
        <v>130000</v>
      </c>
      <c r="V843" s="96">
        <f t="shared" si="76"/>
        <v>0</v>
      </c>
      <c r="W843" s="96"/>
      <c r="X843" s="96">
        <f ca="1">IF(V843=0,0,IF(C843&lt;'Interment Right Prices'!$L$25,0,OFFSET(P843,-'Interment Right Prices'!$L$25,0)))</f>
        <v>0</v>
      </c>
      <c r="Y843" s="96">
        <f>IF(V843=0,0,U843-SUM($X$155:X843))</f>
        <v>0</v>
      </c>
      <c r="Z843" s="99">
        <f ca="1">IF(V843=0,OFFSET(Z843,-'Interment Right Prices'!$L$25,0),IF(V843&gt;X843,V843,X843))</f>
        <v>1539</v>
      </c>
      <c r="AA843" s="99">
        <f t="shared" ca="1" si="74"/>
        <v>1744887.6923076923</v>
      </c>
      <c r="AB843" s="93"/>
      <c r="AC843" s="78"/>
    </row>
    <row r="844" spans="2:29" x14ac:dyDescent="0.25">
      <c r="B844" s="38"/>
      <c r="C844" s="53">
        <f t="shared" si="77"/>
        <v>690</v>
      </c>
      <c r="D844" s="53"/>
      <c r="E844" s="53"/>
      <c r="F844" s="41">
        <v>0</v>
      </c>
      <c r="G844" s="1"/>
      <c r="H844" s="104">
        <f t="shared" si="78"/>
        <v>3000000</v>
      </c>
      <c r="I844" s="1"/>
      <c r="J844" s="41">
        <v>0</v>
      </c>
      <c r="K844" s="1"/>
      <c r="L844" s="96">
        <f t="shared" si="75"/>
        <v>474675</v>
      </c>
      <c r="M844" s="53"/>
      <c r="N844" s="97"/>
      <c r="O844" s="1"/>
      <c r="P844" s="98">
        <f t="shared" si="72"/>
        <v>474675</v>
      </c>
      <c r="Q844" s="40"/>
      <c r="S844" s="38"/>
      <c r="T844" s="96">
        <f>SUM($P$155:P844)</f>
        <v>47892186</v>
      </c>
      <c r="U844" s="96">
        <f t="shared" si="73"/>
        <v>130000</v>
      </c>
      <c r="V844" s="96">
        <f t="shared" si="76"/>
        <v>0</v>
      </c>
      <c r="W844" s="96"/>
      <c r="X844" s="96">
        <f ca="1">IF(V844=0,0,IF(C844&lt;'Interment Right Prices'!$L$25,0,OFFSET(P844,-'Interment Right Prices'!$L$25,0)))</f>
        <v>0</v>
      </c>
      <c r="Y844" s="96">
        <f>IF(V844=0,0,U844-SUM($X$155:X844))</f>
        <v>0</v>
      </c>
      <c r="Z844" s="99">
        <f ca="1">IF(V844=0,OFFSET(Z844,-'Interment Right Prices'!$L$25,0),IF(V844&gt;X844,V844,X844))</f>
        <v>1555</v>
      </c>
      <c r="AA844" s="99">
        <f t="shared" ca="1" si="74"/>
        <v>1744887.6923076923</v>
      </c>
      <c r="AB844" s="93"/>
      <c r="AC844" s="78"/>
    </row>
    <row r="845" spans="2:29" x14ac:dyDescent="0.25">
      <c r="B845" s="38"/>
      <c r="C845" s="53">
        <f t="shared" si="77"/>
        <v>691</v>
      </c>
      <c r="D845" s="53"/>
      <c r="E845" s="53"/>
      <c r="F845" s="41">
        <v>0</v>
      </c>
      <c r="G845" s="1"/>
      <c r="H845" s="104">
        <f t="shared" si="78"/>
        <v>3000000</v>
      </c>
      <c r="I845" s="1"/>
      <c r="J845" s="41">
        <v>0</v>
      </c>
      <c r="K845" s="1"/>
      <c r="L845" s="96">
        <f t="shared" si="75"/>
        <v>479422</v>
      </c>
      <c r="M845" s="53"/>
      <c r="N845" s="97"/>
      <c r="O845" s="1"/>
      <c r="P845" s="98">
        <f t="shared" si="72"/>
        <v>479422</v>
      </c>
      <c r="Q845" s="40"/>
      <c r="S845" s="38"/>
      <c r="T845" s="96">
        <f>SUM($P$155:P845)</f>
        <v>48371608</v>
      </c>
      <c r="U845" s="96">
        <f t="shared" si="73"/>
        <v>130000</v>
      </c>
      <c r="V845" s="96">
        <f t="shared" si="76"/>
        <v>0</v>
      </c>
      <c r="W845" s="96"/>
      <c r="X845" s="96">
        <f ca="1">IF(V845=0,0,IF(C845&lt;'Interment Right Prices'!$L$25,0,OFFSET(P845,-'Interment Right Prices'!$L$25,0)))</f>
        <v>0</v>
      </c>
      <c r="Y845" s="96">
        <f>IF(V845=0,0,U845-SUM($X$155:X845))</f>
        <v>0</v>
      </c>
      <c r="Z845" s="99">
        <f ca="1">IF(V845=0,OFFSET(Z845,-'Interment Right Prices'!$L$25,0),IF(V845&gt;X845,V845,X845))</f>
        <v>1570</v>
      </c>
      <c r="AA845" s="99">
        <f t="shared" ca="1" si="74"/>
        <v>1744887.6923076923</v>
      </c>
      <c r="AB845" s="93"/>
      <c r="AC845" s="78"/>
    </row>
    <row r="846" spans="2:29" x14ac:dyDescent="0.25">
      <c r="B846" s="38"/>
      <c r="C846" s="53">
        <f t="shared" si="77"/>
        <v>692</v>
      </c>
      <c r="D846" s="53"/>
      <c r="E846" s="53"/>
      <c r="F846" s="41">
        <v>0</v>
      </c>
      <c r="G846" s="1"/>
      <c r="H846" s="104">
        <f t="shared" si="78"/>
        <v>3000000</v>
      </c>
      <c r="I846" s="1"/>
      <c r="J846" s="41">
        <v>0</v>
      </c>
      <c r="K846" s="1"/>
      <c r="L846" s="96">
        <f t="shared" si="75"/>
        <v>484216</v>
      </c>
      <c r="M846" s="53"/>
      <c r="N846" s="97"/>
      <c r="O846" s="1"/>
      <c r="P846" s="98">
        <f t="shared" si="72"/>
        <v>484216</v>
      </c>
      <c r="Q846" s="40"/>
      <c r="S846" s="38"/>
      <c r="T846" s="96">
        <f>SUM($P$155:P846)</f>
        <v>48855824</v>
      </c>
      <c r="U846" s="96">
        <f t="shared" si="73"/>
        <v>130000</v>
      </c>
      <c r="V846" s="96">
        <f t="shared" si="76"/>
        <v>0</v>
      </c>
      <c r="W846" s="96"/>
      <c r="X846" s="96">
        <f ca="1">IF(V846=0,0,IF(C846&lt;'Interment Right Prices'!$L$25,0,OFFSET(P846,-'Interment Right Prices'!$L$25,0)))</f>
        <v>0</v>
      </c>
      <c r="Y846" s="96">
        <f>IF(V846=0,0,U846-SUM($X$155:X846))</f>
        <v>0</v>
      </c>
      <c r="Z846" s="99">
        <f ca="1">IF(V846=0,OFFSET(Z846,-'Interment Right Prices'!$L$25,0),IF(V846&gt;X846,V846,X846))</f>
        <v>1586</v>
      </c>
      <c r="AA846" s="99">
        <f t="shared" ca="1" si="74"/>
        <v>1744887.6923076923</v>
      </c>
      <c r="AB846" s="93"/>
      <c r="AC846" s="78"/>
    </row>
    <row r="847" spans="2:29" x14ac:dyDescent="0.25">
      <c r="B847" s="38"/>
      <c r="C847" s="53">
        <f t="shared" si="77"/>
        <v>693</v>
      </c>
      <c r="D847" s="53"/>
      <c r="E847" s="53"/>
      <c r="F847" s="41">
        <v>0</v>
      </c>
      <c r="G847" s="1"/>
      <c r="H847" s="104">
        <f t="shared" si="78"/>
        <v>3000000</v>
      </c>
      <c r="I847" s="1"/>
      <c r="J847" s="41">
        <v>0</v>
      </c>
      <c r="K847" s="1"/>
      <c r="L847" s="96">
        <f t="shared" si="75"/>
        <v>489058</v>
      </c>
      <c r="M847" s="53"/>
      <c r="N847" s="97"/>
      <c r="O847" s="1"/>
      <c r="P847" s="98">
        <f t="shared" si="72"/>
        <v>489058</v>
      </c>
      <c r="Q847" s="40"/>
      <c r="S847" s="38"/>
      <c r="T847" s="96">
        <f>SUM($P$155:P847)</f>
        <v>49344882</v>
      </c>
      <c r="U847" s="96">
        <f t="shared" si="73"/>
        <v>130000</v>
      </c>
      <c r="V847" s="96">
        <f t="shared" si="76"/>
        <v>0</v>
      </c>
      <c r="W847" s="96"/>
      <c r="X847" s="96">
        <f ca="1">IF(V847=0,0,IF(C847&lt;'Interment Right Prices'!$L$25,0,OFFSET(P847,-'Interment Right Prices'!$L$25,0)))</f>
        <v>0</v>
      </c>
      <c r="Y847" s="96">
        <f>IF(V847=0,0,U847-SUM($X$155:X847))</f>
        <v>0</v>
      </c>
      <c r="Z847" s="99">
        <f ca="1">IF(V847=0,OFFSET(Z847,-'Interment Right Prices'!$L$25,0),IF(V847&gt;X847,V847,X847))</f>
        <v>1602</v>
      </c>
      <c r="AA847" s="99">
        <f t="shared" ca="1" si="74"/>
        <v>1744887.6923076923</v>
      </c>
      <c r="AB847" s="93"/>
      <c r="AC847" s="78"/>
    </row>
    <row r="848" spans="2:29" x14ac:dyDescent="0.25">
      <c r="B848" s="38"/>
      <c r="C848" s="53">
        <f t="shared" si="77"/>
        <v>694</v>
      </c>
      <c r="D848" s="53"/>
      <c r="E848" s="53"/>
      <c r="F848" s="41">
        <v>0</v>
      </c>
      <c r="G848" s="1"/>
      <c r="H848" s="104">
        <f t="shared" si="78"/>
        <v>3000000</v>
      </c>
      <c r="I848" s="1"/>
      <c r="J848" s="41">
        <v>0</v>
      </c>
      <c r="K848" s="1"/>
      <c r="L848" s="96">
        <f t="shared" si="75"/>
        <v>493949</v>
      </c>
      <c r="M848" s="53"/>
      <c r="N848" s="97"/>
      <c r="O848" s="1"/>
      <c r="P848" s="98">
        <f t="shared" si="72"/>
        <v>493949</v>
      </c>
      <c r="Q848" s="40"/>
      <c r="S848" s="38"/>
      <c r="T848" s="96">
        <f>SUM($P$155:P848)</f>
        <v>49838831</v>
      </c>
      <c r="U848" s="96">
        <f t="shared" si="73"/>
        <v>130000</v>
      </c>
      <c r="V848" s="96">
        <f t="shared" si="76"/>
        <v>0</v>
      </c>
      <c r="W848" s="96"/>
      <c r="X848" s="96">
        <f ca="1">IF(V848=0,0,IF(C848&lt;'Interment Right Prices'!$L$25,0,OFFSET(P848,-'Interment Right Prices'!$L$25,0)))</f>
        <v>0</v>
      </c>
      <c r="Y848" s="96">
        <f>IF(V848=0,0,U848-SUM($X$155:X848))</f>
        <v>0</v>
      </c>
      <c r="Z848" s="99">
        <f ca="1">IF(V848=0,OFFSET(Z848,-'Interment Right Prices'!$L$25,0),IF(V848&gt;X848,V848,X848))</f>
        <v>1618</v>
      </c>
      <c r="AA848" s="99">
        <f t="shared" ca="1" si="74"/>
        <v>1744887.6923076923</v>
      </c>
      <c r="AB848" s="93"/>
      <c r="AC848" s="78"/>
    </row>
    <row r="849" spans="2:29" x14ac:dyDescent="0.25">
      <c r="B849" s="38"/>
      <c r="C849" s="53">
        <f t="shared" si="77"/>
        <v>695</v>
      </c>
      <c r="D849" s="53"/>
      <c r="E849" s="53"/>
      <c r="F849" s="41">
        <v>0</v>
      </c>
      <c r="G849" s="1"/>
      <c r="H849" s="104">
        <f t="shared" si="78"/>
        <v>3000000</v>
      </c>
      <c r="I849" s="1"/>
      <c r="J849" s="41">
        <v>0</v>
      </c>
      <c r="K849" s="1"/>
      <c r="L849" s="96">
        <f t="shared" si="75"/>
        <v>498888</v>
      </c>
      <c r="M849" s="53"/>
      <c r="N849" s="97"/>
      <c r="O849" s="1"/>
      <c r="P849" s="98">
        <f t="shared" si="72"/>
        <v>498888</v>
      </c>
      <c r="Q849" s="40"/>
      <c r="S849" s="38"/>
      <c r="T849" s="96">
        <f>SUM($P$155:P849)</f>
        <v>50337719</v>
      </c>
      <c r="U849" s="96">
        <f t="shared" si="73"/>
        <v>130000</v>
      </c>
      <c r="V849" s="96">
        <f t="shared" si="76"/>
        <v>0</v>
      </c>
      <c r="W849" s="96"/>
      <c r="X849" s="96">
        <f ca="1">IF(V849=0,0,IF(C849&lt;'Interment Right Prices'!$L$25,0,OFFSET(P849,-'Interment Right Prices'!$L$25,0)))</f>
        <v>0</v>
      </c>
      <c r="Y849" s="96">
        <f>IF(V849=0,0,U849-SUM($X$155:X849))</f>
        <v>0</v>
      </c>
      <c r="Z849" s="99">
        <f ca="1">IF(V849=0,OFFSET(Z849,-'Interment Right Prices'!$L$25,0),IF(V849&gt;X849,V849,X849))</f>
        <v>1634</v>
      </c>
      <c r="AA849" s="99">
        <f t="shared" ca="1" si="74"/>
        <v>1744887.6923076923</v>
      </c>
      <c r="AB849" s="93"/>
      <c r="AC849" s="78"/>
    </row>
    <row r="850" spans="2:29" x14ac:dyDescent="0.25">
      <c r="B850" s="38"/>
      <c r="C850" s="53">
        <f t="shared" si="77"/>
        <v>696</v>
      </c>
      <c r="D850" s="53"/>
      <c r="E850" s="53"/>
      <c r="F850" s="41">
        <v>0</v>
      </c>
      <c r="G850" s="1"/>
      <c r="H850" s="104">
        <f t="shared" si="78"/>
        <v>3000000</v>
      </c>
      <c r="I850" s="1"/>
      <c r="J850" s="41">
        <v>0</v>
      </c>
      <c r="K850" s="1"/>
      <c r="L850" s="96">
        <f t="shared" si="75"/>
        <v>503877</v>
      </c>
      <c r="M850" s="53"/>
      <c r="N850" s="97"/>
      <c r="O850" s="1"/>
      <c r="P850" s="98">
        <f t="shared" si="72"/>
        <v>503877</v>
      </c>
      <c r="Q850" s="40"/>
      <c r="S850" s="38"/>
      <c r="T850" s="96">
        <f>SUM($P$155:P850)</f>
        <v>50841596</v>
      </c>
      <c r="U850" s="96">
        <f t="shared" si="73"/>
        <v>130000</v>
      </c>
      <c r="V850" s="96">
        <f t="shared" si="76"/>
        <v>0</v>
      </c>
      <c r="W850" s="96"/>
      <c r="X850" s="96">
        <f ca="1">IF(V850=0,0,IF(C850&lt;'Interment Right Prices'!$L$25,0,OFFSET(P850,-'Interment Right Prices'!$L$25,0)))</f>
        <v>0</v>
      </c>
      <c r="Y850" s="96">
        <f>IF(V850=0,0,U850-SUM($X$155:X850))</f>
        <v>0</v>
      </c>
      <c r="Z850" s="99">
        <f ca="1">IF(V850=0,OFFSET(Z850,-'Interment Right Prices'!$L$25,0),IF(V850&gt;X850,V850,X850))</f>
        <v>1650</v>
      </c>
      <c r="AA850" s="99">
        <f t="shared" ca="1" si="74"/>
        <v>1744887.6923076923</v>
      </c>
      <c r="AB850" s="93"/>
      <c r="AC850" s="78"/>
    </row>
    <row r="851" spans="2:29" x14ac:dyDescent="0.25">
      <c r="B851" s="38"/>
      <c r="C851" s="53">
        <f t="shared" si="77"/>
        <v>697</v>
      </c>
      <c r="D851" s="53"/>
      <c r="E851" s="53"/>
      <c r="F851" s="41">
        <v>0</v>
      </c>
      <c r="G851" s="1"/>
      <c r="H851" s="104">
        <f t="shared" si="78"/>
        <v>3000000</v>
      </c>
      <c r="I851" s="1"/>
      <c r="J851" s="41">
        <v>0</v>
      </c>
      <c r="K851" s="1"/>
      <c r="L851" s="96">
        <f t="shared" si="75"/>
        <v>508916</v>
      </c>
      <c r="M851" s="53"/>
      <c r="N851" s="97"/>
      <c r="O851" s="1"/>
      <c r="P851" s="98">
        <f t="shared" si="72"/>
        <v>508916</v>
      </c>
      <c r="Q851" s="40"/>
      <c r="S851" s="38"/>
      <c r="T851" s="96">
        <f>SUM($P$155:P851)</f>
        <v>51350512</v>
      </c>
      <c r="U851" s="96">
        <f t="shared" si="73"/>
        <v>130000</v>
      </c>
      <c r="V851" s="96">
        <f t="shared" si="76"/>
        <v>0</v>
      </c>
      <c r="W851" s="96"/>
      <c r="X851" s="96">
        <f ca="1">IF(V851=0,0,IF(C851&lt;'Interment Right Prices'!$L$25,0,OFFSET(P851,-'Interment Right Prices'!$L$25,0)))</f>
        <v>0</v>
      </c>
      <c r="Y851" s="96">
        <f>IF(V851=0,0,U851-SUM($X$155:X851))</f>
        <v>0</v>
      </c>
      <c r="Z851" s="99">
        <f ca="1">IF(V851=0,OFFSET(Z851,-'Interment Right Prices'!$L$25,0),IF(V851&gt;X851,V851,X851))</f>
        <v>1667</v>
      </c>
      <c r="AA851" s="99">
        <f t="shared" ca="1" si="74"/>
        <v>1744887.6923076923</v>
      </c>
      <c r="AB851" s="93"/>
      <c r="AC851" s="78"/>
    </row>
    <row r="852" spans="2:29" x14ac:dyDescent="0.25">
      <c r="B852" s="38"/>
      <c r="C852" s="53">
        <f t="shared" si="77"/>
        <v>698</v>
      </c>
      <c r="D852" s="53"/>
      <c r="E852" s="53"/>
      <c r="F852" s="41">
        <v>0</v>
      </c>
      <c r="G852" s="1"/>
      <c r="H852" s="104">
        <f t="shared" si="78"/>
        <v>3000000</v>
      </c>
      <c r="I852" s="1"/>
      <c r="J852" s="41">
        <v>0</v>
      </c>
      <c r="K852" s="1"/>
      <c r="L852" s="96">
        <f t="shared" si="75"/>
        <v>514005</v>
      </c>
      <c r="M852" s="53"/>
      <c r="N852" s="97"/>
      <c r="O852" s="1"/>
      <c r="P852" s="98">
        <f t="shared" si="72"/>
        <v>514005</v>
      </c>
      <c r="Q852" s="40"/>
      <c r="S852" s="38"/>
      <c r="T852" s="96">
        <f>SUM($P$155:P852)</f>
        <v>51864517</v>
      </c>
      <c r="U852" s="96">
        <f t="shared" si="73"/>
        <v>130000</v>
      </c>
      <c r="V852" s="96">
        <f t="shared" si="76"/>
        <v>0</v>
      </c>
      <c r="W852" s="96"/>
      <c r="X852" s="96">
        <f ca="1">IF(V852=0,0,IF(C852&lt;'Interment Right Prices'!$L$25,0,OFFSET(P852,-'Interment Right Prices'!$L$25,0)))</f>
        <v>0</v>
      </c>
      <c r="Y852" s="96">
        <f>IF(V852=0,0,U852-SUM($X$155:X852))</f>
        <v>0</v>
      </c>
      <c r="Z852" s="99">
        <f ca="1">IF(V852=0,OFFSET(Z852,-'Interment Right Prices'!$L$25,0),IF(V852&gt;X852,V852,X852))</f>
        <v>1683</v>
      </c>
      <c r="AA852" s="99">
        <f t="shared" ca="1" si="74"/>
        <v>1744887.6923076923</v>
      </c>
      <c r="AB852" s="93"/>
      <c r="AC852" s="78"/>
    </row>
    <row r="853" spans="2:29" x14ac:dyDescent="0.25">
      <c r="B853" s="38"/>
      <c r="C853" s="53">
        <f t="shared" si="77"/>
        <v>699</v>
      </c>
      <c r="D853" s="53"/>
      <c r="E853" s="53"/>
      <c r="F853" s="41">
        <v>0</v>
      </c>
      <c r="G853" s="1"/>
      <c r="H853" s="104">
        <f t="shared" si="78"/>
        <v>3000000</v>
      </c>
      <c r="I853" s="1"/>
      <c r="J853" s="41">
        <v>0</v>
      </c>
      <c r="K853" s="1"/>
      <c r="L853" s="96">
        <f t="shared" si="75"/>
        <v>519145</v>
      </c>
      <c r="M853" s="53"/>
      <c r="N853" s="97"/>
      <c r="O853" s="1"/>
      <c r="P853" s="98">
        <f t="shared" si="72"/>
        <v>519145</v>
      </c>
      <c r="Q853" s="40"/>
      <c r="S853" s="38"/>
      <c r="T853" s="96">
        <f>SUM($P$155:P853)</f>
        <v>52383662</v>
      </c>
      <c r="U853" s="96">
        <f t="shared" si="73"/>
        <v>130000</v>
      </c>
      <c r="V853" s="96">
        <f t="shared" si="76"/>
        <v>0</v>
      </c>
      <c r="W853" s="96"/>
      <c r="X853" s="96">
        <f ca="1">IF(V853=0,0,IF(C853&lt;'Interment Right Prices'!$L$25,0,OFFSET(P853,-'Interment Right Prices'!$L$25,0)))</f>
        <v>0</v>
      </c>
      <c r="Y853" s="96">
        <f>IF(V853=0,0,U853-SUM($X$155:X853))</f>
        <v>0</v>
      </c>
      <c r="Z853" s="99">
        <f ca="1">IF(V853=0,OFFSET(Z853,-'Interment Right Prices'!$L$25,0),IF(V853&gt;X853,V853,X853))</f>
        <v>1700</v>
      </c>
      <c r="AA853" s="99">
        <f t="shared" ca="1" si="74"/>
        <v>1744887.6923076923</v>
      </c>
      <c r="AB853" s="93"/>
      <c r="AC853" s="78"/>
    </row>
    <row r="854" spans="2:29" x14ac:dyDescent="0.25">
      <c r="B854" s="38"/>
      <c r="C854" s="53">
        <f t="shared" si="77"/>
        <v>700</v>
      </c>
      <c r="D854" s="53"/>
      <c r="E854" s="53"/>
      <c r="F854" s="41">
        <v>0</v>
      </c>
      <c r="G854" s="1"/>
      <c r="H854" s="104">
        <f t="shared" si="78"/>
        <v>3000000</v>
      </c>
      <c r="I854" s="1"/>
      <c r="J854" s="41">
        <v>0</v>
      </c>
      <c r="K854" s="1"/>
      <c r="L854" s="96">
        <f t="shared" si="75"/>
        <v>524337</v>
      </c>
      <c r="M854" s="53"/>
      <c r="N854" s="97"/>
      <c r="O854" s="1"/>
      <c r="P854" s="98">
        <f t="shared" si="72"/>
        <v>524337</v>
      </c>
      <c r="Q854" s="40"/>
      <c r="S854" s="38"/>
      <c r="T854" s="96">
        <f>SUM($P$155:P854)</f>
        <v>52907999</v>
      </c>
      <c r="U854" s="96">
        <f t="shared" si="73"/>
        <v>130000</v>
      </c>
      <c r="V854" s="96">
        <f t="shared" si="76"/>
        <v>0</v>
      </c>
      <c r="W854" s="96"/>
      <c r="X854" s="96">
        <f ca="1">IF(V854=0,0,IF(C854&lt;'Interment Right Prices'!$L$25,0,OFFSET(P854,-'Interment Right Prices'!$L$25,0)))</f>
        <v>0</v>
      </c>
      <c r="Y854" s="96">
        <f>IF(V854=0,0,U854-SUM($X$155:X854))</f>
        <v>0</v>
      </c>
      <c r="Z854" s="99">
        <f ca="1">IF(V854=0,OFFSET(Z854,-'Interment Right Prices'!$L$25,0),IF(V854&gt;X854,V854,X854))</f>
        <v>1717</v>
      </c>
      <c r="AA854" s="99">
        <f t="shared" ca="1" si="74"/>
        <v>1744887.6923076923</v>
      </c>
      <c r="AB854" s="93"/>
      <c r="AC854" s="78"/>
    </row>
    <row r="855" spans="2:29" x14ac:dyDescent="0.25">
      <c r="B855" s="38"/>
      <c r="C855" s="53">
        <f t="shared" si="77"/>
        <v>701</v>
      </c>
      <c r="D855" s="53"/>
      <c r="E855" s="53"/>
      <c r="F855" s="41">
        <v>0</v>
      </c>
      <c r="G855" s="1"/>
      <c r="H855" s="104">
        <f t="shared" si="78"/>
        <v>3000000</v>
      </c>
      <c r="I855" s="1"/>
      <c r="J855" s="41">
        <v>0</v>
      </c>
      <c r="K855" s="1"/>
      <c r="L855" s="96">
        <f t="shared" si="75"/>
        <v>529580</v>
      </c>
      <c r="M855" s="53"/>
      <c r="N855" s="97"/>
      <c r="O855" s="1"/>
      <c r="P855" s="98">
        <f t="shared" si="72"/>
        <v>529580</v>
      </c>
      <c r="Q855" s="40"/>
      <c r="S855" s="38"/>
      <c r="T855" s="96">
        <f>SUM($P$155:P855)</f>
        <v>53437579</v>
      </c>
      <c r="U855" s="96">
        <f t="shared" si="73"/>
        <v>130000</v>
      </c>
      <c r="V855" s="96">
        <f t="shared" si="76"/>
        <v>0</v>
      </c>
      <c r="W855" s="96"/>
      <c r="X855" s="96">
        <f ca="1">IF(V855=0,0,IF(C855&lt;'Interment Right Prices'!$L$25,0,OFFSET(P855,-'Interment Right Prices'!$L$25,0)))</f>
        <v>0</v>
      </c>
      <c r="Y855" s="96">
        <f>IF(V855=0,0,U855-SUM($X$155:X855))</f>
        <v>0</v>
      </c>
      <c r="Z855" s="99">
        <f ca="1">IF(V855=0,OFFSET(Z855,-'Interment Right Prices'!$L$25,0),IF(V855&gt;X855,V855,X855))</f>
        <v>1734</v>
      </c>
      <c r="AA855" s="99">
        <f t="shared" ca="1" si="74"/>
        <v>1744887.6923076923</v>
      </c>
      <c r="AB855" s="93"/>
      <c r="AC855" s="78"/>
    </row>
    <row r="856" spans="2:29" x14ac:dyDescent="0.25">
      <c r="B856" s="38"/>
      <c r="C856" s="53">
        <f t="shared" si="77"/>
        <v>702</v>
      </c>
      <c r="D856" s="53"/>
      <c r="E856" s="53"/>
      <c r="F856" s="41">
        <v>0</v>
      </c>
      <c r="G856" s="1"/>
      <c r="H856" s="104">
        <f t="shared" si="78"/>
        <v>3000000</v>
      </c>
      <c r="I856" s="1"/>
      <c r="J856" s="41">
        <v>0</v>
      </c>
      <c r="K856" s="1"/>
      <c r="L856" s="96">
        <f t="shared" si="75"/>
        <v>534876</v>
      </c>
      <c r="M856" s="53"/>
      <c r="N856" s="97"/>
      <c r="O856" s="1"/>
      <c r="P856" s="98">
        <f t="shared" si="72"/>
        <v>534876</v>
      </c>
      <c r="Q856" s="40"/>
      <c r="S856" s="38"/>
      <c r="T856" s="96">
        <f>SUM($P$155:P856)</f>
        <v>53972455</v>
      </c>
      <c r="U856" s="96">
        <f t="shared" si="73"/>
        <v>130000</v>
      </c>
      <c r="V856" s="96">
        <f t="shared" si="76"/>
        <v>0</v>
      </c>
      <c r="W856" s="96"/>
      <c r="X856" s="96">
        <f ca="1">IF(V856=0,0,IF(C856&lt;'Interment Right Prices'!$L$25,0,OFFSET(P856,-'Interment Right Prices'!$L$25,0)))</f>
        <v>0</v>
      </c>
      <c r="Y856" s="96">
        <f>IF(V856=0,0,U856-SUM($X$155:X856))</f>
        <v>0</v>
      </c>
      <c r="Z856" s="99">
        <f ca="1">IF(V856=0,OFFSET(Z856,-'Interment Right Prices'!$L$25,0),IF(V856&gt;X856,V856,X856))</f>
        <v>1752</v>
      </c>
      <c r="AA856" s="99">
        <f t="shared" ca="1" si="74"/>
        <v>1744887.6923076923</v>
      </c>
      <c r="AB856" s="93"/>
      <c r="AC856" s="78"/>
    </row>
    <row r="857" spans="2:29" x14ac:dyDescent="0.25">
      <c r="B857" s="38"/>
      <c r="C857" s="53">
        <f t="shared" si="77"/>
        <v>703</v>
      </c>
      <c r="D857" s="53"/>
      <c r="E857" s="53"/>
      <c r="F857" s="41">
        <v>0</v>
      </c>
      <c r="G857" s="1"/>
      <c r="H857" s="104">
        <f t="shared" si="78"/>
        <v>3000000</v>
      </c>
      <c r="I857" s="1"/>
      <c r="J857" s="41">
        <v>0</v>
      </c>
      <c r="K857" s="1"/>
      <c r="L857" s="96">
        <f t="shared" si="75"/>
        <v>540225</v>
      </c>
      <c r="M857" s="53"/>
      <c r="N857" s="97"/>
      <c r="O857" s="1"/>
      <c r="P857" s="98">
        <f t="shared" si="72"/>
        <v>540225</v>
      </c>
      <c r="Q857" s="40"/>
      <c r="S857" s="38"/>
      <c r="T857" s="96">
        <f>SUM($P$155:P857)</f>
        <v>54512680</v>
      </c>
      <c r="U857" s="96">
        <f t="shared" si="73"/>
        <v>130000</v>
      </c>
      <c r="V857" s="96">
        <f t="shared" si="76"/>
        <v>0</v>
      </c>
      <c r="W857" s="96"/>
      <c r="X857" s="96">
        <f ca="1">IF(V857=0,0,IF(C857&lt;'Interment Right Prices'!$L$25,0,OFFSET(P857,-'Interment Right Prices'!$L$25,0)))</f>
        <v>0</v>
      </c>
      <c r="Y857" s="96">
        <f>IF(V857=0,0,U857-SUM($X$155:X857))</f>
        <v>0</v>
      </c>
      <c r="Z857" s="99">
        <f ca="1">IF(V857=0,OFFSET(Z857,-'Interment Right Prices'!$L$25,0),IF(V857&gt;X857,V857,X857))</f>
        <v>1769</v>
      </c>
      <c r="AA857" s="99">
        <f t="shared" ca="1" si="74"/>
        <v>1744887.6923076923</v>
      </c>
      <c r="AB857" s="93"/>
      <c r="AC857" s="78"/>
    </row>
    <row r="858" spans="2:29" x14ac:dyDescent="0.25">
      <c r="B858" s="38"/>
      <c r="C858" s="53">
        <f t="shared" si="77"/>
        <v>704</v>
      </c>
      <c r="D858" s="53"/>
      <c r="E858" s="53"/>
      <c r="F858" s="41">
        <v>0</v>
      </c>
      <c r="G858" s="1"/>
      <c r="H858" s="104">
        <f t="shared" si="78"/>
        <v>3000000</v>
      </c>
      <c r="I858" s="1"/>
      <c r="J858" s="41">
        <v>0</v>
      </c>
      <c r="K858" s="1"/>
      <c r="L858" s="96">
        <f t="shared" si="75"/>
        <v>545627</v>
      </c>
      <c r="M858" s="53"/>
      <c r="N858" s="97"/>
      <c r="O858" s="1"/>
      <c r="P858" s="98">
        <f t="shared" si="72"/>
        <v>545627</v>
      </c>
      <c r="Q858" s="40"/>
      <c r="S858" s="38"/>
      <c r="T858" s="96">
        <f>SUM($P$155:P858)</f>
        <v>55058307</v>
      </c>
      <c r="U858" s="96">
        <f t="shared" si="73"/>
        <v>130000</v>
      </c>
      <c r="V858" s="96">
        <f t="shared" si="76"/>
        <v>0</v>
      </c>
      <c r="W858" s="96"/>
      <c r="X858" s="96">
        <f ca="1">IF(V858=0,0,IF(C858&lt;'Interment Right Prices'!$L$25,0,OFFSET(P858,-'Interment Right Prices'!$L$25,0)))</f>
        <v>0</v>
      </c>
      <c r="Y858" s="96">
        <f>IF(V858=0,0,U858-SUM($X$155:X858))</f>
        <v>0</v>
      </c>
      <c r="Z858" s="99">
        <f ca="1">IF(V858=0,OFFSET(Z858,-'Interment Right Prices'!$L$25,0),IF(V858&gt;X858,V858,X858))</f>
        <v>1393</v>
      </c>
      <c r="AA858" s="99">
        <f t="shared" ca="1" si="74"/>
        <v>1744887.6923076923</v>
      </c>
      <c r="AB858" s="93"/>
      <c r="AC858" s="78"/>
    </row>
    <row r="859" spans="2:29" x14ac:dyDescent="0.25">
      <c r="B859" s="38"/>
      <c r="C859" s="53">
        <f t="shared" si="77"/>
        <v>705</v>
      </c>
      <c r="D859" s="53"/>
      <c r="E859" s="53"/>
      <c r="F859" s="41">
        <v>0</v>
      </c>
      <c r="G859" s="1"/>
      <c r="H859" s="104">
        <f t="shared" si="78"/>
        <v>3000000</v>
      </c>
      <c r="I859" s="1"/>
      <c r="J859" s="41">
        <v>0</v>
      </c>
      <c r="K859" s="1"/>
      <c r="L859" s="96">
        <f t="shared" si="75"/>
        <v>551083</v>
      </c>
      <c r="M859" s="53"/>
      <c r="N859" s="97"/>
      <c r="O859" s="1"/>
      <c r="P859" s="98">
        <f t="shared" ref="P859:P922" si="79">IF(SUM($N$155:$N$1254)=0,L859,N859)</f>
        <v>551083</v>
      </c>
      <c r="Q859" s="40"/>
      <c r="S859" s="38"/>
      <c r="T859" s="96">
        <f>SUM($P$155:P859)</f>
        <v>55609390</v>
      </c>
      <c r="U859" s="96">
        <f t="shared" ref="U859:U922" si="80">IF(T859&gt;$L$24,$L$24,T859)</f>
        <v>130000</v>
      </c>
      <c r="V859" s="96">
        <f t="shared" si="76"/>
        <v>0</v>
      </c>
      <c r="W859" s="96"/>
      <c r="X859" s="96">
        <f ca="1">IF(V859=0,0,IF(C859&lt;'Interment Right Prices'!$L$25,0,OFFSET(P859,-'Interment Right Prices'!$L$25,0)))</f>
        <v>0</v>
      </c>
      <c r="Y859" s="96">
        <f>IF(V859=0,0,U859-SUM($X$155:X859))</f>
        <v>0</v>
      </c>
      <c r="Z859" s="99">
        <f ca="1">IF(V859=0,OFFSET(Z859,-'Interment Right Prices'!$L$25,0),IF(V859&gt;X859,V859,X859))</f>
        <v>1407</v>
      </c>
      <c r="AA859" s="99">
        <f t="shared" ref="AA859:AA922" ca="1" si="81">(H859*(1-$L$29))+(H859*$L$29)*(MAX($Y$155:$Y$1254)/$L$24)</f>
        <v>1744887.6923076923</v>
      </c>
      <c r="AB859" s="93"/>
      <c r="AC859" s="78"/>
    </row>
    <row r="860" spans="2:29" x14ac:dyDescent="0.25">
      <c r="B860" s="38"/>
      <c r="C860" s="53">
        <f t="shared" si="77"/>
        <v>706</v>
      </c>
      <c r="D860" s="53"/>
      <c r="E860" s="53"/>
      <c r="F860" s="41">
        <v>0</v>
      </c>
      <c r="G860" s="1"/>
      <c r="H860" s="104">
        <f t="shared" si="78"/>
        <v>3000000</v>
      </c>
      <c r="I860" s="1"/>
      <c r="J860" s="41">
        <v>0</v>
      </c>
      <c r="K860" s="1"/>
      <c r="L860" s="96">
        <f t="shared" ref="L860:L923" si="82">ROUND($L$155*(1+$L$27)^C859,0)</f>
        <v>556594</v>
      </c>
      <c r="M860" s="53"/>
      <c r="N860" s="97"/>
      <c r="O860" s="1"/>
      <c r="P860" s="98">
        <f t="shared" si="79"/>
        <v>556594</v>
      </c>
      <c r="Q860" s="40"/>
      <c r="S860" s="38"/>
      <c r="T860" s="96">
        <f>SUM($P$155:P860)</f>
        <v>56165984</v>
      </c>
      <c r="U860" s="96">
        <f t="shared" si="80"/>
        <v>130000</v>
      </c>
      <c r="V860" s="96">
        <f t="shared" si="76"/>
        <v>0</v>
      </c>
      <c r="W860" s="96"/>
      <c r="X860" s="96">
        <f ca="1">IF(V860=0,0,IF(C860&lt;'Interment Right Prices'!$L$25,0,OFFSET(P860,-'Interment Right Prices'!$L$25,0)))</f>
        <v>0</v>
      </c>
      <c r="Y860" s="96">
        <f>IF(V860=0,0,U860-SUM($X$155:X860))</f>
        <v>0</v>
      </c>
      <c r="Z860" s="99">
        <f ca="1">IF(V860=0,OFFSET(Z860,-'Interment Right Prices'!$L$25,0),IF(V860&gt;X860,V860,X860))</f>
        <v>1421</v>
      </c>
      <c r="AA860" s="99">
        <f t="shared" ca="1" si="81"/>
        <v>1744887.6923076923</v>
      </c>
      <c r="AB860" s="93"/>
      <c r="AC860" s="78"/>
    </row>
    <row r="861" spans="2:29" x14ac:dyDescent="0.25">
      <c r="B861" s="38"/>
      <c r="C861" s="53">
        <f t="shared" si="77"/>
        <v>707</v>
      </c>
      <c r="D861" s="53"/>
      <c r="E861" s="53"/>
      <c r="F861" s="41">
        <v>0</v>
      </c>
      <c r="G861" s="1"/>
      <c r="H861" s="104">
        <f t="shared" si="78"/>
        <v>3000000</v>
      </c>
      <c r="I861" s="1"/>
      <c r="J861" s="41">
        <v>0</v>
      </c>
      <c r="K861" s="1"/>
      <c r="L861" s="96">
        <f t="shared" si="82"/>
        <v>562160</v>
      </c>
      <c r="M861" s="53"/>
      <c r="N861" s="97"/>
      <c r="O861" s="1"/>
      <c r="P861" s="98">
        <f t="shared" si="79"/>
        <v>562160</v>
      </c>
      <c r="Q861" s="40"/>
      <c r="S861" s="38"/>
      <c r="T861" s="96">
        <f>SUM($P$155:P861)</f>
        <v>56728144</v>
      </c>
      <c r="U861" s="96">
        <f t="shared" si="80"/>
        <v>130000</v>
      </c>
      <c r="V861" s="96">
        <f t="shared" ref="V861:V924" si="83">U861-U860</f>
        <v>0</v>
      </c>
      <c r="W861" s="96"/>
      <c r="X861" s="96">
        <f ca="1">IF(V861=0,0,IF(C861&lt;'Interment Right Prices'!$L$25,0,OFFSET(P861,-'Interment Right Prices'!$L$25,0)))</f>
        <v>0</v>
      </c>
      <c r="Y861" s="96">
        <f>IF(V861=0,0,U861-SUM($X$155:X861))</f>
        <v>0</v>
      </c>
      <c r="Z861" s="99">
        <f ca="1">IF(V861=0,OFFSET(Z861,-'Interment Right Prices'!$L$25,0),IF(V861&gt;X861,V861,X861))</f>
        <v>1436</v>
      </c>
      <c r="AA861" s="99">
        <f t="shared" ca="1" si="81"/>
        <v>1744887.6923076923</v>
      </c>
      <c r="AB861" s="93"/>
      <c r="AC861" s="78"/>
    </row>
    <row r="862" spans="2:29" x14ac:dyDescent="0.25">
      <c r="B862" s="38"/>
      <c r="C862" s="53">
        <f t="shared" si="77"/>
        <v>708</v>
      </c>
      <c r="D862" s="53"/>
      <c r="E862" s="53"/>
      <c r="F862" s="41">
        <v>0</v>
      </c>
      <c r="G862" s="1"/>
      <c r="H862" s="104">
        <f t="shared" si="78"/>
        <v>3000000</v>
      </c>
      <c r="I862" s="1"/>
      <c r="J862" s="41">
        <v>0</v>
      </c>
      <c r="K862" s="1"/>
      <c r="L862" s="96">
        <f t="shared" si="82"/>
        <v>567782</v>
      </c>
      <c r="M862" s="53"/>
      <c r="N862" s="97"/>
      <c r="O862" s="1"/>
      <c r="P862" s="98">
        <f t="shared" si="79"/>
        <v>567782</v>
      </c>
      <c r="Q862" s="40"/>
      <c r="S862" s="38"/>
      <c r="T862" s="96">
        <f>SUM($P$155:P862)</f>
        <v>57295926</v>
      </c>
      <c r="U862" s="96">
        <f t="shared" si="80"/>
        <v>130000</v>
      </c>
      <c r="V862" s="96">
        <f t="shared" si="83"/>
        <v>0</v>
      </c>
      <c r="W862" s="96"/>
      <c r="X862" s="96">
        <f ca="1">IF(V862=0,0,IF(C862&lt;'Interment Right Prices'!$L$25,0,OFFSET(P862,-'Interment Right Prices'!$L$25,0)))</f>
        <v>0</v>
      </c>
      <c r="Y862" s="96">
        <f>IF(V862=0,0,U862-SUM($X$155:X862))</f>
        <v>0</v>
      </c>
      <c r="Z862" s="99">
        <f ca="1">IF(V862=0,OFFSET(Z862,-'Interment Right Prices'!$L$25,0),IF(V862&gt;X862,V862,X862))</f>
        <v>1450</v>
      </c>
      <c r="AA862" s="99">
        <f t="shared" ca="1" si="81"/>
        <v>1744887.6923076923</v>
      </c>
      <c r="AB862" s="93"/>
      <c r="AC862" s="78"/>
    </row>
    <row r="863" spans="2:29" x14ac:dyDescent="0.25">
      <c r="B863" s="38"/>
      <c r="C863" s="53">
        <f t="shared" si="77"/>
        <v>709</v>
      </c>
      <c r="D863" s="53"/>
      <c r="E863" s="53"/>
      <c r="F863" s="41">
        <v>0</v>
      </c>
      <c r="G863" s="1"/>
      <c r="H863" s="104">
        <f t="shared" si="78"/>
        <v>3000000</v>
      </c>
      <c r="I863" s="1"/>
      <c r="J863" s="41">
        <v>0</v>
      </c>
      <c r="K863" s="1"/>
      <c r="L863" s="96">
        <f t="shared" si="82"/>
        <v>573459</v>
      </c>
      <c r="M863" s="53"/>
      <c r="N863" s="97"/>
      <c r="O863" s="1"/>
      <c r="P863" s="98">
        <f t="shared" si="79"/>
        <v>573459</v>
      </c>
      <c r="Q863" s="40"/>
      <c r="S863" s="38"/>
      <c r="T863" s="96">
        <f>SUM($P$155:P863)</f>
        <v>57869385</v>
      </c>
      <c r="U863" s="96">
        <f t="shared" si="80"/>
        <v>130000</v>
      </c>
      <c r="V863" s="96">
        <f t="shared" si="83"/>
        <v>0</v>
      </c>
      <c r="W863" s="96"/>
      <c r="X863" s="96">
        <f ca="1">IF(V863=0,0,IF(C863&lt;'Interment Right Prices'!$L$25,0,OFFSET(P863,-'Interment Right Prices'!$L$25,0)))</f>
        <v>0</v>
      </c>
      <c r="Y863" s="96">
        <f>IF(V863=0,0,U863-SUM($X$155:X863))</f>
        <v>0</v>
      </c>
      <c r="Z863" s="99">
        <f ca="1">IF(V863=0,OFFSET(Z863,-'Interment Right Prices'!$L$25,0),IF(V863&gt;X863,V863,X863))</f>
        <v>1464</v>
      </c>
      <c r="AA863" s="99">
        <f t="shared" ca="1" si="81"/>
        <v>1744887.6923076923</v>
      </c>
      <c r="AB863" s="93"/>
      <c r="AC863" s="78"/>
    </row>
    <row r="864" spans="2:29" x14ac:dyDescent="0.25">
      <c r="B864" s="38"/>
      <c r="C864" s="53">
        <f t="shared" si="77"/>
        <v>710</v>
      </c>
      <c r="D864" s="53"/>
      <c r="E864" s="53"/>
      <c r="F864" s="41">
        <v>0</v>
      </c>
      <c r="G864" s="1"/>
      <c r="H864" s="104">
        <f t="shared" si="78"/>
        <v>3000000</v>
      </c>
      <c r="I864" s="1"/>
      <c r="J864" s="41">
        <v>0</v>
      </c>
      <c r="K864" s="1"/>
      <c r="L864" s="96">
        <f t="shared" si="82"/>
        <v>579194</v>
      </c>
      <c r="M864" s="53"/>
      <c r="N864" s="97"/>
      <c r="O864" s="1"/>
      <c r="P864" s="98">
        <f t="shared" si="79"/>
        <v>579194</v>
      </c>
      <c r="Q864" s="40"/>
      <c r="S864" s="38"/>
      <c r="T864" s="96">
        <f>SUM($P$155:P864)</f>
        <v>58448579</v>
      </c>
      <c r="U864" s="96">
        <f t="shared" si="80"/>
        <v>130000</v>
      </c>
      <c r="V864" s="96">
        <f t="shared" si="83"/>
        <v>0</v>
      </c>
      <c r="W864" s="96"/>
      <c r="X864" s="96">
        <f ca="1">IF(V864=0,0,IF(C864&lt;'Interment Right Prices'!$L$25,0,OFFSET(P864,-'Interment Right Prices'!$L$25,0)))</f>
        <v>0</v>
      </c>
      <c r="Y864" s="96">
        <f>IF(V864=0,0,U864-SUM($X$155:X864))</f>
        <v>0</v>
      </c>
      <c r="Z864" s="99">
        <f ca="1">IF(V864=0,OFFSET(Z864,-'Interment Right Prices'!$L$25,0),IF(V864&gt;X864,V864,X864))</f>
        <v>1479</v>
      </c>
      <c r="AA864" s="99">
        <f t="shared" ca="1" si="81"/>
        <v>1744887.6923076923</v>
      </c>
      <c r="AB864" s="93"/>
      <c r="AC864" s="78"/>
    </row>
    <row r="865" spans="2:29" x14ac:dyDescent="0.25">
      <c r="B865" s="38"/>
      <c r="C865" s="53">
        <f t="shared" si="77"/>
        <v>711</v>
      </c>
      <c r="D865" s="53"/>
      <c r="E865" s="53"/>
      <c r="F865" s="41">
        <v>0</v>
      </c>
      <c r="G865" s="1"/>
      <c r="H865" s="104">
        <f t="shared" si="78"/>
        <v>3000000</v>
      </c>
      <c r="I865" s="1"/>
      <c r="J865" s="41">
        <v>0</v>
      </c>
      <c r="K865" s="1"/>
      <c r="L865" s="96">
        <f t="shared" si="82"/>
        <v>584986</v>
      </c>
      <c r="M865" s="53"/>
      <c r="N865" s="97"/>
      <c r="O865" s="1"/>
      <c r="P865" s="98">
        <f t="shared" si="79"/>
        <v>584986</v>
      </c>
      <c r="Q865" s="40"/>
      <c r="S865" s="38"/>
      <c r="T865" s="96">
        <f>SUM($P$155:P865)</f>
        <v>59033565</v>
      </c>
      <c r="U865" s="96">
        <f t="shared" si="80"/>
        <v>130000</v>
      </c>
      <c r="V865" s="96">
        <f t="shared" si="83"/>
        <v>0</v>
      </c>
      <c r="W865" s="96"/>
      <c r="X865" s="96">
        <f ca="1">IF(V865=0,0,IF(C865&lt;'Interment Right Prices'!$L$25,0,OFFSET(P865,-'Interment Right Prices'!$L$25,0)))</f>
        <v>0</v>
      </c>
      <c r="Y865" s="96">
        <f>IF(V865=0,0,U865-SUM($X$155:X865))</f>
        <v>0</v>
      </c>
      <c r="Z865" s="99">
        <f ca="1">IF(V865=0,OFFSET(Z865,-'Interment Right Prices'!$L$25,0),IF(V865&gt;X865,V865,X865))</f>
        <v>1494</v>
      </c>
      <c r="AA865" s="99">
        <f t="shared" ca="1" si="81"/>
        <v>1744887.6923076923</v>
      </c>
      <c r="AB865" s="93"/>
      <c r="AC865" s="78"/>
    </row>
    <row r="866" spans="2:29" x14ac:dyDescent="0.25">
      <c r="B866" s="38"/>
      <c r="C866" s="53">
        <f t="shared" si="77"/>
        <v>712</v>
      </c>
      <c r="D866" s="53"/>
      <c r="E866" s="53"/>
      <c r="F866" s="41">
        <v>0</v>
      </c>
      <c r="G866" s="1"/>
      <c r="H866" s="104">
        <f t="shared" si="78"/>
        <v>3000000</v>
      </c>
      <c r="I866" s="1"/>
      <c r="J866" s="41">
        <v>0</v>
      </c>
      <c r="K866" s="1"/>
      <c r="L866" s="96">
        <f t="shared" si="82"/>
        <v>590836</v>
      </c>
      <c r="M866" s="53"/>
      <c r="N866" s="97"/>
      <c r="O866" s="1"/>
      <c r="P866" s="98">
        <f t="shared" si="79"/>
        <v>590836</v>
      </c>
      <c r="Q866" s="40"/>
      <c r="S866" s="38"/>
      <c r="T866" s="96">
        <f>SUM($P$155:P866)</f>
        <v>59624401</v>
      </c>
      <c r="U866" s="96">
        <f t="shared" si="80"/>
        <v>130000</v>
      </c>
      <c r="V866" s="96">
        <f t="shared" si="83"/>
        <v>0</v>
      </c>
      <c r="W866" s="96"/>
      <c r="X866" s="96">
        <f ca="1">IF(V866=0,0,IF(C866&lt;'Interment Right Prices'!$L$25,0,OFFSET(P866,-'Interment Right Prices'!$L$25,0)))</f>
        <v>0</v>
      </c>
      <c r="Y866" s="96">
        <f>IF(V866=0,0,U866-SUM($X$155:X866))</f>
        <v>0</v>
      </c>
      <c r="Z866" s="99">
        <f ca="1">IF(V866=0,OFFSET(Z866,-'Interment Right Prices'!$L$25,0),IF(V866&gt;X866,V866,X866))</f>
        <v>1509</v>
      </c>
      <c r="AA866" s="99">
        <f t="shared" ca="1" si="81"/>
        <v>1744887.6923076923</v>
      </c>
      <c r="AB866" s="93"/>
      <c r="AC866" s="78"/>
    </row>
    <row r="867" spans="2:29" x14ac:dyDescent="0.25">
      <c r="B867" s="38"/>
      <c r="C867" s="53">
        <f t="shared" si="77"/>
        <v>713</v>
      </c>
      <c r="D867" s="53"/>
      <c r="E867" s="53"/>
      <c r="F867" s="41">
        <v>0</v>
      </c>
      <c r="G867" s="1"/>
      <c r="H867" s="104">
        <f t="shared" si="78"/>
        <v>3000000</v>
      </c>
      <c r="I867" s="1"/>
      <c r="J867" s="41">
        <v>0</v>
      </c>
      <c r="K867" s="1"/>
      <c r="L867" s="96">
        <f t="shared" si="82"/>
        <v>596744</v>
      </c>
      <c r="M867" s="53"/>
      <c r="N867" s="97"/>
      <c r="O867" s="1"/>
      <c r="P867" s="98">
        <f t="shared" si="79"/>
        <v>596744</v>
      </c>
      <c r="Q867" s="40"/>
      <c r="S867" s="38"/>
      <c r="T867" s="96">
        <f>SUM($P$155:P867)</f>
        <v>60221145</v>
      </c>
      <c r="U867" s="96">
        <f t="shared" si="80"/>
        <v>130000</v>
      </c>
      <c r="V867" s="96">
        <f t="shared" si="83"/>
        <v>0</v>
      </c>
      <c r="W867" s="96"/>
      <c r="X867" s="96">
        <f ca="1">IF(V867=0,0,IF(C867&lt;'Interment Right Prices'!$L$25,0,OFFSET(P867,-'Interment Right Prices'!$L$25,0)))</f>
        <v>0</v>
      </c>
      <c r="Y867" s="96">
        <f>IF(V867=0,0,U867-SUM($X$155:X867))</f>
        <v>0</v>
      </c>
      <c r="Z867" s="99">
        <f ca="1">IF(V867=0,OFFSET(Z867,-'Interment Right Prices'!$L$25,0),IF(V867&gt;X867,V867,X867))</f>
        <v>1524</v>
      </c>
      <c r="AA867" s="99">
        <f t="shared" ca="1" si="81"/>
        <v>1744887.6923076923</v>
      </c>
      <c r="AB867" s="93"/>
      <c r="AC867" s="78"/>
    </row>
    <row r="868" spans="2:29" x14ac:dyDescent="0.25">
      <c r="B868" s="38"/>
      <c r="C868" s="53">
        <f t="shared" si="77"/>
        <v>714</v>
      </c>
      <c r="D868" s="53"/>
      <c r="E868" s="53"/>
      <c r="F868" s="41">
        <v>0</v>
      </c>
      <c r="G868" s="1"/>
      <c r="H868" s="104">
        <f t="shared" si="78"/>
        <v>3000000</v>
      </c>
      <c r="I868" s="1"/>
      <c r="J868" s="41">
        <v>0</v>
      </c>
      <c r="K868" s="1"/>
      <c r="L868" s="96">
        <f t="shared" si="82"/>
        <v>602712</v>
      </c>
      <c r="M868" s="53"/>
      <c r="N868" s="97"/>
      <c r="O868" s="1"/>
      <c r="P868" s="98">
        <f t="shared" si="79"/>
        <v>602712</v>
      </c>
      <c r="Q868" s="40"/>
      <c r="S868" s="38"/>
      <c r="T868" s="96">
        <f>SUM($P$155:P868)</f>
        <v>60823857</v>
      </c>
      <c r="U868" s="96">
        <f t="shared" si="80"/>
        <v>130000</v>
      </c>
      <c r="V868" s="96">
        <f t="shared" si="83"/>
        <v>0</v>
      </c>
      <c r="W868" s="96"/>
      <c r="X868" s="96">
        <f ca="1">IF(V868=0,0,IF(C868&lt;'Interment Right Prices'!$L$25,0,OFFSET(P868,-'Interment Right Prices'!$L$25,0)))</f>
        <v>0</v>
      </c>
      <c r="Y868" s="96">
        <f>IF(V868=0,0,U868-SUM($X$155:X868))</f>
        <v>0</v>
      </c>
      <c r="Z868" s="99">
        <f ca="1">IF(V868=0,OFFSET(Z868,-'Interment Right Prices'!$L$25,0),IF(V868&gt;X868,V868,X868))</f>
        <v>1539</v>
      </c>
      <c r="AA868" s="99">
        <f t="shared" ca="1" si="81"/>
        <v>1744887.6923076923</v>
      </c>
      <c r="AB868" s="93"/>
      <c r="AC868" s="78"/>
    </row>
    <row r="869" spans="2:29" x14ac:dyDescent="0.25">
      <c r="B869" s="38"/>
      <c r="C869" s="53">
        <f t="shared" si="77"/>
        <v>715</v>
      </c>
      <c r="D869" s="53"/>
      <c r="E869" s="53"/>
      <c r="F869" s="41">
        <v>0</v>
      </c>
      <c r="G869" s="1"/>
      <c r="H869" s="104">
        <f t="shared" si="78"/>
        <v>3000000</v>
      </c>
      <c r="I869" s="1"/>
      <c r="J869" s="41">
        <v>0</v>
      </c>
      <c r="K869" s="1"/>
      <c r="L869" s="96">
        <f t="shared" si="82"/>
        <v>608739</v>
      </c>
      <c r="M869" s="53"/>
      <c r="N869" s="97"/>
      <c r="O869" s="1"/>
      <c r="P869" s="98">
        <f t="shared" si="79"/>
        <v>608739</v>
      </c>
      <c r="Q869" s="40"/>
      <c r="S869" s="38"/>
      <c r="T869" s="96">
        <f>SUM($P$155:P869)</f>
        <v>61432596</v>
      </c>
      <c r="U869" s="96">
        <f t="shared" si="80"/>
        <v>130000</v>
      </c>
      <c r="V869" s="96">
        <f t="shared" si="83"/>
        <v>0</v>
      </c>
      <c r="W869" s="96"/>
      <c r="X869" s="96">
        <f ca="1">IF(V869=0,0,IF(C869&lt;'Interment Right Prices'!$L$25,0,OFFSET(P869,-'Interment Right Prices'!$L$25,0)))</f>
        <v>0</v>
      </c>
      <c r="Y869" s="96">
        <f>IF(V869=0,0,U869-SUM($X$155:X869))</f>
        <v>0</v>
      </c>
      <c r="Z869" s="99">
        <f ca="1">IF(V869=0,OFFSET(Z869,-'Interment Right Prices'!$L$25,0),IF(V869&gt;X869,V869,X869))</f>
        <v>1555</v>
      </c>
      <c r="AA869" s="99">
        <f t="shared" ca="1" si="81"/>
        <v>1744887.6923076923</v>
      </c>
      <c r="AB869" s="93"/>
      <c r="AC869" s="78"/>
    </row>
    <row r="870" spans="2:29" x14ac:dyDescent="0.25">
      <c r="B870" s="38"/>
      <c r="C870" s="53">
        <f t="shared" si="77"/>
        <v>716</v>
      </c>
      <c r="D870" s="53"/>
      <c r="E870" s="53"/>
      <c r="F870" s="41">
        <v>0</v>
      </c>
      <c r="G870" s="1"/>
      <c r="H870" s="104">
        <f t="shared" si="78"/>
        <v>3000000</v>
      </c>
      <c r="I870" s="1"/>
      <c r="J870" s="41">
        <v>0</v>
      </c>
      <c r="K870" s="1"/>
      <c r="L870" s="96">
        <f t="shared" si="82"/>
        <v>614826</v>
      </c>
      <c r="M870" s="53"/>
      <c r="N870" s="97"/>
      <c r="O870" s="1"/>
      <c r="P870" s="98">
        <f t="shared" si="79"/>
        <v>614826</v>
      </c>
      <c r="Q870" s="40"/>
      <c r="S870" s="38"/>
      <c r="T870" s="96">
        <f>SUM($P$155:P870)</f>
        <v>62047422</v>
      </c>
      <c r="U870" s="96">
        <f t="shared" si="80"/>
        <v>130000</v>
      </c>
      <c r="V870" s="96">
        <f t="shared" si="83"/>
        <v>0</v>
      </c>
      <c r="W870" s="96"/>
      <c r="X870" s="96">
        <f ca="1">IF(V870=0,0,IF(C870&lt;'Interment Right Prices'!$L$25,0,OFFSET(P870,-'Interment Right Prices'!$L$25,0)))</f>
        <v>0</v>
      </c>
      <c r="Y870" s="96">
        <f>IF(V870=0,0,U870-SUM($X$155:X870))</f>
        <v>0</v>
      </c>
      <c r="Z870" s="99">
        <f ca="1">IF(V870=0,OFFSET(Z870,-'Interment Right Prices'!$L$25,0),IF(V870&gt;X870,V870,X870))</f>
        <v>1570</v>
      </c>
      <c r="AA870" s="99">
        <f t="shared" ca="1" si="81"/>
        <v>1744887.6923076923</v>
      </c>
      <c r="AB870" s="93"/>
      <c r="AC870" s="78"/>
    </row>
    <row r="871" spans="2:29" x14ac:dyDescent="0.25">
      <c r="B871" s="38"/>
      <c r="C871" s="53">
        <f t="shared" si="77"/>
        <v>717</v>
      </c>
      <c r="D871" s="53"/>
      <c r="E871" s="53"/>
      <c r="F871" s="41">
        <v>0</v>
      </c>
      <c r="G871" s="1"/>
      <c r="H871" s="104">
        <f t="shared" si="78"/>
        <v>3000000</v>
      </c>
      <c r="I871" s="1"/>
      <c r="J871" s="41">
        <v>0</v>
      </c>
      <c r="K871" s="1"/>
      <c r="L871" s="96">
        <f t="shared" si="82"/>
        <v>620974</v>
      </c>
      <c r="M871" s="53"/>
      <c r="N871" s="97"/>
      <c r="O871" s="1"/>
      <c r="P871" s="98">
        <f t="shared" si="79"/>
        <v>620974</v>
      </c>
      <c r="Q871" s="40"/>
      <c r="S871" s="38"/>
      <c r="T871" s="96">
        <f>SUM($P$155:P871)</f>
        <v>62668396</v>
      </c>
      <c r="U871" s="96">
        <f t="shared" si="80"/>
        <v>130000</v>
      </c>
      <c r="V871" s="96">
        <f t="shared" si="83"/>
        <v>0</v>
      </c>
      <c r="W871" s="96"/>
      <c r="X871" s="96">
        <f ca="1">IF(V871=0,0,IF(C871&lt;'Interment Right Prices'!$L$25,0,OFFSET(P871,-'Interment Right Prices'!$L$25,0)))</f>
        <v>0</v>
      </c>
      <c r="Y871" s="96">
        <f>IF(V871=0,0,U871-SUM($X$155:X871))</f>
        <v>0</v>
      </c>
      <c r="Z871" s="99">
        <f ca="1">IF(V871=0,OFFSET(Z871,-'Interment Right Prices'!$L$25,0),IF(V871&gt;X871,V871,X871))</f>
        <v>1586</v>
      </c>
      <c r="AA871" s="99">
        <f t="shared" ca="1" si="81"/>
        <v>1744887.6923076923</v>
      </c>
      <c r="AB871" s="93"/>
      <c r="AC871" s="78"/>
    </row>
    <row r="872" spans="2:29" x14ac:dyDescent="0.25">
      <c r="B872" s="38"/>
      <c r="C872" s="53">
        <f t="shared" si="77"/>
        <v>718</v>
      </c>
      <c r="D872" s="53"/>
      <c r="E872" s="53"/>
      <c r="F872" s="41">
        <v>0</v>
      </c>
      <c r="G872" s="1"/>
      <c r="H872" s="104">
        <f t="shared" si="78"/>
        <v>3000000</v>
      </c>
      <c r="I872" s="1"/>
      <c r="J872" s="41">
        <v>0</v>
      </c>
      <c r="K872" s="1"/>
      <c r="L872" s="96">
        <f t="shared" si="82"/>
        <v>627184</v>
      </c>
      <c r="M872" s="53"/>
      <c r="N872" s="97"/>
      <c r="O872" s="1"/>
      <c r="P872" s="98">
        <f t="shared" si="79"/>
        <v>627184</v>
      </c>
      <c r="Q872" s="40"/>
      <c r="S872" s="38"/>
      <c r="T872" s="96">
        <f>SUM($P$155:P872)</f>
        <v>63295580</v>
      </c>
      <c r="U872" s="96">
        <f t="shared" si="80"/>
        <v>130000</v>
      </c>
      <c r="V872" s="96">
        <f t="shared" si="83"/>
        <v>0</v>
      </c>
      <c r="W872" s="96"/>
      <c r="X872" s="96">
        <f ca="1">IF(V872=0,0,IF(C872&lt;'Interment Right Prices'!$L$25,0,OFFSET(P872,-'Interment Right Prices'!$L$25,0)))</f>
        <v>0</v>
      </c>
      <c r="Y872" s="96">
        <f>IF(V872=0,0,U872-SUM($X$155:X872))</f>
        <v>0</v>
      </c>
      <c r="Z872" s="99">
        <f ca="1">IF(V872=0,OFFSET(Z872,-'Interment Right Prices'!$L$25,0),IF(V872&gt;X872,V872,X872))</f>
        <v>1602</v>
      </c>
      <c r="AA872" s="99">
        <f t="shared" ca="1" si="81"/>
        <v>1744887.6923076923</v>
      </c>
      <c r="AB872" s="93"/>
      <c r="AC872" s="78"/>
    </row>
    <row r="873" spans="2:29" x14ac:dyDescent="0.25">
      <c r="B873" s="38"/>
      <c r="C873" s="53">
        <f t="shared" si="77"/>
        <v>719</v>
      </c>
      <c r="D873" s="53"/>
      <c r="E873" s="53"/>
      <c r="F873" s="41">
        <v>0</v>
      </c>
      <c r="G873" s="1"/>
      <c r="H873" s="104">
        <f t="shared" si="78"/>
        <v>3000000</v>
      </c>
      <c r="I873" s="1"/>
      <c r="J873" s="41">
        <v>0</v>
      </c>
      <c r="K873" s="1"/>
      <c r="L873" s="96">
        <f t="shared" si="82"/>
        <v>633456</v>
      </c>
      <c r="M873" s="53"/>
      <c r="N873" s="97"/>
      <c r="O873" s="1"/>
      <c r="P873" s="98">
        <f t="shared" si="79"/>
        <v>633456</v>
      </c>
      <c r="Q873" s="40"/>
      <c r="S873" s="38"/>
      <c r="T873" s="96">
        <f>SUM($P$155:P873)</f>
        <v>63929036</v>
      </c>
      <c r="U873" s="96">
        <f t="shared" si="80"/>
        <v>130000</v>
      </c>
      <c r="V873" s="96">
        <f t="shared" si="83"/>
        <v>0</v>
      </c>
      <c r="W873" s="96"/>
      <c r="X873" s="96">
        <f ca="1">IF(V873=0,0,IF(C873&lt;'Interment Right Prices'!$L$25,0,OFFSET(P873,-'Interment Right Prices'!$L$25,0)))</f>
        <v>0</v>
      </c>
      <c r="Y873" s="96">
        <f>IF(V873=0,0,U873-SUM($X$155:X873))</f>
        <v>0</v>
      </c>
      <c r="Z873" s="99">
        <f ca="1">IF(V873=0,OFFSET(Z873,-'Interment Right Prices'!$L$25,0),IF(V873&gt;X873,V873,X873))</f>
        <v>1618</v>
      </c>
      <c r="AA873" s="99">
        <f t="shared" ca="1" si="81"/>
        <v>1744887.6923076923</v>
      </c>
      <c r="AB873" s="93"/>
      <c r="AC873" s="78"/>
    </row>
    <row r="874" spans="2:29" x14ac:dyDescent="0.25">
      <c r="B874" s="38"/>
      <c r="C874" s="53">
        <f t="shared" si="77"/>
        <v>720</v>
      </c>
      <c r="D874" s="53"/>
      <c r="E874" s="53"/>
      <c r="F874" s="41">
        <v>0</v>
      </c>
      <c r="G874" s="1"/>
      <c r="H874" s="104">
        <f t="shared" si="78"/>
        <v>3000000</v>
      </c>
      <c r="I874" s="1"/>
      <c r="J874" s="41">
        <v>0</v>
      </c>
      <c r="K874" s="1"/>
      <c r="L874" s="96">
        <f t="shared" si="82"/>
        <v>639790</v>
      </c>
      <c r="M874" s="53"/>
      <c r="N874" s="97"/>
      <c r="O874" s="1"/>
      <c r="P874" s="98">
        <f t="shared" si="79"/>
        <v>639790</v>
      </c>
      <c r="Q874" s="40"/>
      <c r="S874" s="38"/>
      <c r="T874" s="96">
        <f>SUM($P$155:P874)</f>
        <v>64568826</v>
      </c>
      <c r="U874" s="96">
        <f t="shared" si="80"/>
        <v>130000</v>
      </c>
      <c r="V874" s="96">
        <f t="shared" si="83"/>
        <v>0</v>
      </c>
      <c r="W874" s="96"/>
      <c r="X874" s="96">
        <f ca="1">IF(V874=0,0,IF(C874&lt;'Interment Right Prices'!$L$25,0,OFFSET(P874,-'Interment Right Prices'!$L$25,0)))</f>
        <v>0</v>
      </c>
      <c r="Y874" s="96">
        <f>IF(V874=0,0,U874-SUM($X$155:X874))</f>
        <v>0</v>
      </c>
      <c r="Z874" s="99">
        <f ca="1">IF(V874=0,OFFSET(Z874,-'Interment Right Prices'!$L$25,0),IF(V874&gt;X874,V874,X874))</f>
        <v>1634</v>
      </c>
      <c r="AA874" s="99">
        <f t="shared" ca="1" si="81"/>
        <v>1744887.6923076923</v>
      </c>
      <c r="AB874" s="93"/>
      <c r="AC874" s="78"/>
    </row>
    <row r="875" spans="2:29" x14ac:dyDescent="0.25">
      <c r="B875" s="38"/>
      <c r="C875" s="53">
        <f t="shared" si="77"/>
        <v>721</v>
      </c>
      <c r="D875" s="53"/>
      <c r="E875" s="53"/>
      <c r="F875" s="41">
        <v>0</v>
      </c>
      <c r="G875" s="1"/>
      <c r="H875" s="104">
        <f t="shared" si="78"/>
        <v>3000000</v>
      </c>
      <c r="I875" s="1"/>
      <c r="J875" s="41">
        <v>0</v>
      </c>
      <c r="K875" s="1"/>
      <c r="L875" s="96">
        <f t="shared" si="82"/>
        <v>646188</v>
      </c>
      <c r="M875" s="53"/>
      <c r="N875" s="97"/>
      <c r="O875" s="1"/>
      <c r="P875" s="98">
        <f t="shared" si="79"/>
        <v>646188</v>
      </c>
      <c r="Q875" s="40"/>
      <c r="S875" s="38"/>
      <c r="T875" s="96">
        <f>SUM($P$155:P875)</f>
        <v>65215014</v>
      </c>
      <c r="U875" s="96">
        <f t="shared" si="80"/>
        <v>130000</v>
      </c>
      <c r="V875" s="96">
        <f t="shared" si="83"/>
        <v>0</v>
      </c>
      <c r="W875" s="96"/>
      <c r="X875" s="96">
        <f ca="1">IF(V875=0,0,IF(C875&lt;'Interment Right Prices'!$L$25,0,OFFSET(P875,-'Interment Right Prices'!$L$25,0)))</f>
        <v>0</v>
      </c>
      <c r="Y875" s="96">
        <f>IF(V875=0,0,U875-SUM($X$155:X875))</f>
        <v>0</v>
      </c>
      <c r="Z875" s="99">
        <f ca="1">IF(V875=0,OFFSET(Z875,-'Interment Right Prices'!$L$25,0),IF(V875&gt;X875,V875,X875))</f>
        <v>1650</v>
      </c>
      <c r="AA875" s="99">
        <f t="shared" ca="1" si="81"/>
        <v>1744887.6923076923</v>
      </c>
      <c r="AB875" s="93"/>
      <c r="AC875" s="78"/>
    </row>
    <row r="876" spans="2:29" x14ac:dyDescent="0.25">
      <c r="B876" s="38"/>
      <c r="C876" s="53">
        <f t="shared" si="77"/>
        <v>722</v>
      </c>
      <c r="D876" s="53"/>
      <c r="E876" s="53"/>
      <c r="F876" s="41">
        <v>0</v>
      </c>
      <c r="G876" s="1"/>
      <c r="H876" s="104">
        <f t="shared" si="78"/>
        <v>3000000</v>
      </c>
      <c r="I876" s="1"/>
      <c r="J876" s="41">
        <v>0</v>
      </c>
      <c r="K876" s="1"/>
      <c r="L876" s="96">
        <f t="shared" si="82"/>
        <v>652650</v>
      </c>
      <c r="M876" s="53"/>
      <c r="N876" s="97"/>
      <c r="O876" s="1"/>
      <c r="P876" s="98">
        <f t="shared" si="79"/>
        <v>652650</v>
      </c>
      <c r="Q876" s="40"/>
      <c r="S876" s="38"/>
      <c r="T876" s="96">
        <f>SUM($P$155:P876)</f>
        <v>65867664</v>
      </c>
      <c r="U876" s="96">
        <f t="shared" si="80"/>
        <v>130000</v>
      </c>
      <c r="V876" s="96">
        <f t="shared" si="83"/>
        <v>0</v>
      </c>
      <c r="W876" s="96"/>
      <c r="X876" s="96">
        <f ca="1">IF(V876=0,0,IF(C876&lt;'Interment Right Prices'!$L$25,0,OFFSET(P876,-'Interment Right Prices'!$L$25,0)))</f>
        <v>0</v>
      </c>
      <c r="Y876" s="96">
        <f>IF(V876=0,0,U876-SUM($X$155:X876))</f>
        <v>0</v>
      </c>
      <c r="Z876" s="99">
        <f ca="1">IF(V876=0,OFFSET(Z876,-'Interment Right Prices'!$L$25,0),IF(V876&gt;X876,V876,X876))</f>
        <v>1667</v>
      </c>
      <c r="AA876" s="99">
        <f t="shared" ca="1" si="81"/>
        <v>1744887.6923076923</v>
      </c>
      <c r="AB876" s="93"/>
      <c r="AC876" s="78"/>
    </row>
    <row r="877" spans="2:29" x14ac:dyDescent="0.25">
      <c r="B877" s="38"/>
      <c r="C877" s="53">
        <f t="shared" si="77"/>
        <v>723</v>
      </c>
      <c r="D877" s="53"/>
      <c r="E877" s="53"/>
      <c r="F877" s="41">
        <v>0</v>
      </c>
      <c r="G877" s="1"/>
      <c r="H877" s="104">
        <f t="shared" si="78"/>
        <v>3000000</v>
      </c>
      <c r="I877" s="1"/>
      <c r="J877" s="41">
        <v>0</v>
      </c>
      <c r="K877" s="1"/>
      <c r="L877" s="96">
        <f t="shared" si="82"/>
        <v>659177</v>
      </c>
      <c r="M877" s="53"/>
      <c r="N877" s="97"/>
      <c r="O877" s="1"/>
      <c r="P877" s="98">
        <f t="shared" si="79"/>
        <v>659177</v>
      </c>
      <c r="Q877" s="40"/>
      <c r="S877" s="38"/>
      <c r="T877" s="96">
        <f>SUM($P$155:P877)</f>
        <v>66526841</v>
      </c>
      <c r="U877" s="96">
        <f t="shared" si="80"/>
        <v>130000</v>
      </c>
      <c r="V877" s="96">
        <f t="shared" si="83"/>
        <v>0</v>
      </c>
      <c r="W877" s="96"/>
      <c r="X877" s="96">
        <f ca="1">IF(V877=0,0,IF(C877&lt;'Interment Right Prices'!$L$25,0,OFFSET(P877,-'Interment Right Prices'!$L$25,0)))</f>
        <v>0</v>
      </c>
      <c r="Y877" s="96">
        <f>IF(V877=0,0,U877-SUM($X$155:X877))</f>
        <v>0</v>
      </c>
      <c r="Z877" s="99">
        <f ca="1">IF(V877=0,OFFSET(Z877,-'Interment Right Prices'!$L$25,0),IF(V877&gt;X877,V877,X877))</f>
        <v>1683</v>
      </c>
      <c r="AA877" s="99">
        <f t="shared" ca="1" si="81"/>
        <v>1744887.6923076923</v>
      </c>
      <c r="AB877" s="93"/>
      <c r="AC877" s="78"/>
    </row>
    <row r="878" spans="2:29" x14ac:dyDescent="0.25">
      <c r="B878" s="38"/>
      <c r="C878" s="53">
        <f t="shared" si="77"/>
        <v>724</v>
      </c>
      <c r="D878" s="53"/>
      <c r="E878" s="53"/>
      <c r="F878" s="41">
        <v>0</v>
      </c>
      <c r="G878" s="1"/>
      <c r="H878" s="104">
        <f t="shared" si="78"/>
        <v>3000000</v>
      </c>
      <c r="I878" s="1"/>
      <c r="J878" s="41">
        <v>0</v>
      </c>
      <c r="K878" s="1"/>
      <c r="L878" s="96">
        <f t="shared" si="82"/>
        <v>665769</v>
      </c>
      <c r="M878" s="53"/>
      <c r="N878" s="97"/>
      <c r="O878" s="1"/>
      <c r="P878" s="98">
        <f t="shared" si="79"/>
        <v>665769</v>
      </c>
      <c r="Q878" s="40"/>
      <c r="S878" s="38"/>
      <c r="T878" s="96">
        <f>SUM($P$155:P878)</f>
        <v>67192610</v>
      </c>
      <c r="U878" s="96">
        <f t="shared" si="80"/>
        <v>130000</v>
      </c>
      <c r="V878" s="96">
        <f t="shared" si="83"/>
        <v>0</v>
      </c>
      <c r="W878" s="96"/>
      <c r="X878" s="96">
        <f ca="1">IF(V878=0,0,IF(C878&lt;'Interment Right Prices'!$L$25,0,OFFSET(P878,-'Interment Right Prices'!$L$25,0)))</f>
        <v>0</v>
      </c>
      <c r="Y878" s="96">
        <f>IF(V878=0,0,U878-SUM($X$155:X878))</f>
        <v>0</v>
      </c>
      <c r="Z878" s="99">
        <f ca="1">IF(V878=0,OFFSET(Z878,-'Interment Right Prices'!$L$25,0),IF(V878&gt;X878,V878,X878))</f>
        <v>1700</v>
      </c>
      <c r="AA878" s="99">
        <f t="shared" ca="1" si="81"/>
        <v>1744887.6923076923</v>
      </c>
      <c r="AB878" s="93"/>
      <c r="AC878" s="78"/>
    </row>
    <row r="879" spans="2:29" x14ac:dyDescent="0.25">
      <c r="B879" s="38"/>
      <c r="C879" s="53">
        <f t="shared" ref="C879:C942" si="84">C878+1</f>
        <v>725</v>
      </c>
      <c r="D879" s="53"/>
      <c r="E879" s="53"/>
      <c r="F879" s="41">
        <v>0</v>
      </c>
      <c r="G879" s="1"/>
      <c r="H879" s="104">
        <f t="shared" ref="H879:H942" si="85">H878</f>
        <v>3000000</v>
      </c>
      <c r="I879" s="1"/>
      <c r="J879" s="41">
        <v>0</v>
      </c>
      <c r="K879" s="1"/>
      <c r="L879" s="96">
        <f t="shared" si="82"/>
        <v>672426</v>
      </c>
      <c r="M879" s="53"/>
      <c r="N879" s="97"/>
      <c r="O879" s="1"/>
      <c r="P879" s="98">
        <f t="shared" si="79"/>
        <v>672426</v>
      </c>
      <c r="Q879" s="40"/>
      <c r="S879" s="38"/>
      <c r="T879" s="96">
        <f>SUM($P$155:P879)</f>
        <v>67865036</v>
      </c>
      <c r="U879" s="96">
        <f t="shared" si="80"/>
        <v>130000</v>
      </c>
      <c r="V879" s="96">
        <f t="shared" si="83"/>
        <v>0</v>
      </c>
      <c r="W879" s="96"/>
      <c r="X879" s="96">
        <f ca="1">IF(V879=0,0,IF(C879&lt;'Interment Right Prices'!$L$25,0,OFFSET(P879,-'Interment Right Prices'!$L$25,0)))</f>
        <v>0</v>
      </c>
      <c r="Y879" s="96">
        <f>IF(V879=0,0,U879-SUM($X$155:X879))</f>
        <v>0</v>
      </c>
      <c r="Z879" s="99">
        <f ca="1">IF(V879=0,OFFSET(Z879,-'Interment Right Prices'!$L$25,0),IF(V879&gt;X879,V879,X879))</f>
        <v>1717</v>
      </c>
      <c r="AA879" s="99">
        <f t="shared" ca="1" si="81"/>
        <v>1744887.6923076923</v>
      </c>
      <c r="AB879" s="93"/>
      <c r="AC879" s="78"/>
    </row>
    <row r="880" spans="2:29" x14ac:dyDescent="0.25">
      <c r="B880" s="38"/>
      <c r="C880" s="53">
        <f t="shared" si="84"/>
        <v>726</v>
      </c>
      <c r="D880" s="53"/>
      <c r="E880" s="53"/>
      <c r="F880" s="41">
        <v>0</v>
      </c>
      <c r="G880" s="1"/>
      <c r="H880" s="104">
        <f t="shared" si="85"/>
        <v>3000000</v>
      </c>
      <c r="I880" s="1"/>
      <c r="J880" s="41">
        <v>0</v>
      </c>
      <c r="K880" s="1"/>
      <c r="L880" s="96">
        <f t="shared" si="82"/>
        <v>679150</v>
      </c>
      <c r="M880" s="53"/>
      <c r="N880" s="97"/>
      <c r="O880" s="1"/>
      <c r="P880" s="98">
        <f t="shared" si="79"/>
        <v>679150</v>
      </c>
      <c r="Q880" s="40"/>
      <c r="S880" s="38"/>
      <c r="T880" s="96">
        <f>SUM($P$155:P880)</f>
        <v>68544186</v>
      </c>
      <c r="U880" s="96">
        <f t="shared" si="80"/>
        <v>130000</v>
      </c>
      <c r="V880" s="96">
        <f t="shared" si="83"/>
        <v>0</v>
      </c>
      <c r="W880" s="96"/>
      <c r="X880" s="96">
        <f ca="1">IF(V880=0,0,IF(C880&lt;'Interment Right Prices'!$L$25,0,OFFSET(P880,-'Interment Right Prices'!$L$25,0)))</f>
        <v>0</v>
      </c>
      <c r="Y880" s="96">
        <f>IF(V880=0,0,U880-SUM($X$155:X880))</f>
        <v>0</v>
      </c>
      <c r="Z880" s="99">
        <f ca="1">IF(V880=0,OFFSET(Z880,-'Interment Right Prices'!$L$25,0),IF(V880&gt;X880,V880,X880))</f>
        <v>1734</v>
      </c>
      <c r="AA880" s="99">
        <f t="shared" ca="1" si="81"/>
        <v>1744887.6923076923</v>
      </c>
      <c r="AB880" s="93"/>
      <c r="AC880" s="78"/>
    </row>
    <row r="881" spans="2:29" x14ac:dyDescent="0.25">
      <c r="B881" s="38"/>
      <c r="C881" s="53">
        <f t="shared" si="84"/>
        <v>727</v>
      </c>
      <c r="D881" s="53"/>
      <c r="E881" s="53"/>
      <c r="F881" s="41">
        <v>0</v>
      </c>
      <c r="G881" s="1"/>
      <c r="H881" s="104">
        <f t="shared" si="85"/>
        <v>3000000</v>
      </c>
      <c r="I881" s="1"/>
      <c r="J881" s="41">
        <v>0</v>
      </c>
      <c r="K881" s="1"/>
      <c r="L881" s="96">
        <f t="shared" si="82"/>
        <v>685942</v>
      </c>
      <c r="M881" s="53"/>
      <c r="N881" s="97"/>
      <c r="O881" s="1"/>
      <c r="P881" s="98">
        <f t="shared" si="79"/>
        <v>685942</v>
      </c>
      <c r="Q881" s="40"/>
      <c r="S881" s="38"/>
      <c r="T881" s="96">
        <f>SUM($P$155:P881)</f>
        <v>69230128</v>
      </c>
      <c r="U881" s="96">
        <f t="shared" si="80"/>
        <v>130000</v>
      </c>
      <c r="V881" s="96">
        <f t="shared" si="83"/>
        <v>0</v>
      </c>
      <c r="W881" s="96"/>
      <c r="X881" s="96">
        <f ca="1">IF(V881=0,0,IF(C881&lt;'Interment Right Prices'!$L$25,0,OFFSET(P881,-'Interment Right Prices'!$L$25,0)))</f>
        <v>0</v>
      </c>
      <c r="Y881" s="96">
        <f>IF(V881=0,0,U881-SUM($X$155:X881))</f>
        <v>0</v>
      </c>
      <c r="Z881" s="99">
        <f ca="1">IF(V881=0,OFFSET(Z881,-'Interment Right Prices'!$L$25,0),IF(V881&gt;X881,V881,X881))</f>
        <v>1752</v>
      </c>
      <c r="AA881" s="99">
        <f t="shared" ca="1" si="81"/>
        <v>1744887.6923076923</v>
      </c>
      <c r="AB881" s="93"/>
      <c r="AC881" s="78"/>
    </row>
    <row r="882" spans="2:29" x14ac:dyDescent="0.25">
      <c r="B882" s="38"/>
      <c r="C882" s="53">
        <f t="shared" si="84"/>
        <v>728</v>
      </c>
      <c r="D882" s="53"/>
      <c r="E882" s="53"/>
      <c r="F882" s="41">
        <v>0</v>
      </c>
      <c r="G882" s="1"/>
      <c r="H882" s="104">
        <f t="shared" si="85"/>
        <v>3000000</v>
      </c>
      <c r="I882" s="1"/>
      <c r="J882" s="41">
        <v>0</v>
      </c>
      <c r="K882" s="1"/>
      <c r="L882" s="96">
        <f t="shared" si="82"/>
        <v>692801</v>
      </c>
      <c r="M882" s="53"/>
      <c r="N882" s="97"/>
      <c r="O882" s="1"/>
      <c r="P882" s="98">
        <f t="shared" si="79"/>
        <v>692801</v>
      </c>
      <c r="Q882" s="40"/>
      <c r="S882" s="38"/>
      <c r="T882" s="96">
        <f>SUM($P$155:P882)</f>
        <v>69922929</v>
      </c>
      <c r="U882" s="96">
        <f t="shared" si="80"/>
        <v>130000</v>
      </c>
      <c r="V882" s="96">
        <f t="shared" si="83"/>
        <v>0</v>
      </c>
      <c r="W882" s="96"/>
      <c r="X882" s="96">
        <f ca="1">IF(V882=0,0,IF(C882&lt;'Interment Right Prices'!$L$25,0,OFFSET(P882,-'Interment Right Prices'!$L$25,0)))</f>
        <v>0</v>
      </c>
      <c r="Y882" s="96">
        <f>IF(V882=0,0,U882-SUM($X$155:X882))</f>
        <v>0</v>
      </c>
      <c r="Z882" s="99">
        <f ca="1">IF(V882=0,OFFSET(Z882,-'Interment Right Prices'!$L$25,0),IF(V882&gt;X882,V882,X882))</f>
        <v>1769</v>
      </c>
      <c r="AA882" s="99">
        <f t="shared" ca="1" si="81"/>
        <v>1744887.6923076923</v>
      </c>
      <c r="AB882" s="93"/>
      <c r="AC882" s="78"/>
    </row>
    <row r="883" spans="2:29" x14ac:dyDescent="0.25">
      <c r="B883" s="38"/>
      <c r="C883" s="53">
        <f t="shared" si="84"/>
        <v>729</v>
      </c>
      <c r="D883" s="53"/>
      <c r="E883" s="53"/>
      <c r="F883" s="41">
        <v>0</v>
      </c>
      <c r="G883" s="1"/>
      <c r="H883" s="104">
        <f t="shared" si="85"/>
        <v>3000000</v>
      </c>
      <c r="I883" s="1"/>
      <c r="J883" s="41">
        <v>0</v>
      </c>
      <c r="K883" s="1"/>
      <c r="L883" s="96">
        <f t="shared" si="82"/>
        <v>699729</v>
      </c>
      <c r="M883" s="53"/>
      <c r="N883" s="97"/>
      <c r="O883" s="1"/>
      <c r="P883" s="98">
        <f t="shared" si="79"/>
        <v>699729</v>
      </c>
      <c r="Q883" s="40"/>
      <c r="S883" s="38"/>
      <c r="T883" s="96">
        <f>SUM($P$155:P883)</f>
        <v>70622658</v>
      </c>
      <c r="U883" s="96">
        <f t="shared" si="80"/>
        <v>130000</v>
      </c>
      <c r="V883" s="96">
        <f t="shared" si="83"/>
        <v>0</v>
      </c>
      <c r="W883" s="96"/>
      <c r="X883" s="96">
        <f ca="1">IF(V883=0,0,IF(C883&lt;'Interment Right Prices'!$L$25,0,OFFSET(P883,-'Interment Right Prices'!$L$25,0)))</f>
        <v>0</v>
      </c>
      <c r="Y883" s="96">
        <f>IF(V883=0,0,U883-SUM($X$155:X883))</f>
        <v>0</v>
      </c>
      <c r="Z883" s="99">
        <f ca="1">IF(V883=0,OFFSET(Z883,-'Interment Right Prices'!$L$25,0),IF(V883&gt;X883,V883,X883))</f>
        <v>1393</v>
      </c>
      <c r="AA883" s="99">
        <f t="shared" ca="1" si="81"/>
        <v>1744887.6923076923</v>
      </c>
      <c r="AB883" s="93"/>
      <c r="AC883" s="78"/>
    </row>
    <row r="884" spans="2:29" x14ac:dyDescent="0.25">
      <c r="B884" s="38"/>
      <c r="C884" s="53">
        <f t="shared" si="84"/>
        <v>730</v>
      </c>
      <c r="D884" s="53"/>
      <c r="E884" s="53"/>
      <c r="F884" s="41">
        <v>0</v>
      </c>
      <c r="G884" s="1"/>
      <c r="H884" s="104">
        <f t="shared" si="85"/>
        <v>3000000</v>
      </c>
      <c r="I884" s="1"/>
      <c r="J884" s="41">
        <v>0</v>
      </c>
      <c r="K884" s="1"/>
      <c r="L884" s="96">
        <f t="shared" si="82"/>
        <v>706727</v>
      </c>
      <c r="M884" s="53"/>
      <c r="N884" s="97"/>
      <c r="O884" s="1"/>
      <c r="P884" s="98">
        <f t="shared" si="79"/>
        <v>706727</v>
      </c>
      <c r="Q884" s="40"/>
      <c r="S884" s="38"/>
      <c r="T884" s="96">
        <f>SUM($P$155:P884)</f>
        <v>71329385</v>
      </c>
      <c r="U884" s="96">
        <f t="shared" si="80"/>
        <v>130000</v>
      </c>
      <c r="V884" s="96">
        <f t="shared" si="83"/>
        <v>0</v>
      </c>
      <c r="W884" s="96"/>
      <c r="X884" s="96">
        <f ca="1">IF(V884=0,0,IF(C884&lt;'Interment Right Prices'!$L$25,0,OFFSET(P884,-'Interment Right Prices'!$L$25,0)))</f>
        <v>0</v>
      </c>
      <c r="Y884" s="96">
        <f>IF(V884=0,0,U884-SUM($X$155:X884))</f>
        <v>0</v>
      </c>
      <c r="Z884" s="99">
        <f ca="1">IF(V884=0,OFFSET(Z884,-'Interment Right Prices'!$L$25,0),IF(V884&gt;X884,V884,X884))</f>
        <v>1407</v>
      </c>
      <c r="AA884" s="99">
        <f t="shared" ca="1" si="81"/>
        <v>1744887.6923076923</v>
      </c>
      <c r="AB884" s="93"/>
      <c r="AC884" s="78"/>
    </row>
    <row r="885" spans="2:29" x14ac:dyDescent="0.25">
      <c r="B885" s="38"/>
      <c r="C885" s="53">
        <f t="shared" si="84"/>
        <v>731</v>
      </c>
      <c r="D885" s="53"/>
      <c r="E885" s="53"/>
      <c r="F885" s="41">
        <v>0</v>
      </c>
      <c r="G885" s="1"/>
      <c r="H885" s="104">
        <f t="shared" si="85"/>
        <v>3000000</v>
      </c>
      <c r="I885" s="1"/>
      <c r="J885" s="41">
        <v>0</v>
      </c>
      <c r="K885" s="1"/>
      <c r="L885" s="96">
        <f t="shared" si="82"/>
        <v>713794</v>
      </c>
      <c r="M885" s="53"/>
      <c r="N885" s="97"/>
      <c r="O885" s="1"/>
      <c r="P885" s="98">
        <f t="shared" si="79"/>
        <v>713794</v>
      </c>
      <c r="Q885" s="40"/>
      <c r="S885" s="38"/>
      <c r="T885" s="96">
        <f>SUM($P$155:P885)</f>
        <v>72043179</v>
      </c>
      <c r="U885" s="96">
        <f t="shared" si="80"/>
        <v>130000</v>
      </c>
      <c r="V885" s="96">
        <f t="shared" si="83"/>
        <v>0</v>
      </c>
      <c r="W885" s="96"/>
      <c r="X885" s="96">
        <f ca="1">IF(V885=0,0,IF(C885&lt;'Interment Right Prices'!$L$25,0,OFFSET(P885,-'Interment Right Prices'!$L$25,0)))</f>
        <v>0</v>
      </c>
      <c r="Y885" s="96">
        <f>IF(V885=0,0,U885-SUM($X$155:X885))</f>
        <v>0</v>
      </c>
      <c r="Z885" s="99">
        <f ca="1">IF(V885=0,OFFSET(Z885,-'Interment Right Prices'!$L$25,0),IF(V885&gt;X885,V885,X885))</f>
        <v>1421</v>
      </c>
      <c r="AA885" s="99">
        <f t="shared" ca="1" si="81"/>
        <v>1744887.6923076923</v>
      </c>
      <c r="AB885" s="93"/>
      <c r="AC885" s="78"/>
    </row>
    <row r="886" spans="2:29" x14ac:dyDescent="0.25">
      <c r="B886" s="38"/>
      <c r="C886" s="53">
        <f t="shared" si="84"/>
        <v>732</v>
      </c>
      <c r="D886" s="53"/>
      <c r="E886" s="53"/>
      <c r="F886" s="41">
        <v>0</v>
      </c>
      <c r="G886" s="1"/>
      <c r="H886" s="104">
        <f t="shared" si="85"/>
        <v>3000000</v>
      </c>
      <c r="I886" s="1"/>
      <c r="J886" s="41">
        <v>0</v>
      </c>
      <c r="K886" s="1"/>
      <c r="L886" s="96">
        <f t="shared" si="82"/>
        <v>720932</v>
      </c>
      <c r="M886" s="53"/>
      <c r="N886" s="97"/>
      <c r="O886" s="1"/>
      <c r="P886" s="98">
        <f t="shared" si="79"/>
        <v>720932</v>
      </c>
      <c r="Q886" s="40"/>
      <c r="S886" s="38"/>
      <c r="T886" s="96">
        <f>SUM($P$155:P886)</f>
        <v>72764111</v>
      </c>
      <c r="U886" s="96">
        <f t="shared" si="80"/>
        <v>130000</v>
      </c>
      <c r="V886" s="96">
        <f t="shared" si="83"/>
        <v>0</v>
      </c>
      <c r="W886" s="96"/>
      <c r="X886" s="96">
        <f ca="1">IF(V886=0,0,IF(C886&lt;'Interment Right Prices'!$L$25,0,OFFSET(P886,-'Interment Right Prices'!$L$25,0)))</f>
        <v>0</v>
      </c>
      <c r="Y886" s="96">
        <f>IF(V886=0,0,U886-SUM($X$155:X886))</f>
        <v>0</v>
      </c>
      <c r="Z886" s="99">
        <f ca="1">IF(V886=0,OFFSET(Z886,-'Interment Right Prices'!$L$25,0),IF(V886&gt;X886,V886,X886))</f>
        <v>1436</v>
      </c>
      <c r="AA886" s="99">
        <f t="shared" ca="1" si="81"/>
        <v>1744887.6923076923</v>
      </c>
      <c r="AB886" s="93"/>
      <c r="AC886" s="78"/>
    </row>
    <row r="887" spans="2:29" x14ac:dyDescent="0.25">
      <c r="B887" s="38"/>
      <c r="C887" s="53">
        <f t="shared" si="84"/>
        <v>733</v>
      </c>
      <c r="D887" s="53"/>
      <c r="E887" s="53"/>
      <c r="F887" s="41">
        <v>0</v>
      </c>
      <c r="G887" s="1"/>
      <c r="H887" s="104">
        <f t="shared" si="85"/>
        <v>3000000</v>
      </c>
      <c r="I887" s="1"/>
      <c r="J887" s="41">
        <v>0</v>
      </c>
      <c r="K887" s="1"/>
      <c r="L887" s="96">
        <f t="shared" si="82"/>
        <v>728141</v>
      </c>
      <c r="M887" s="53"/>
      <c r="N887" s="97"/>
      <c r="O887" s="1"/>
      <c r="P887" s="98">
        <f t="shared" si="79"/>
        <v>728141</v>
      </c>
      <c r="Q887" s="40"/>
      <c r="S887" s="38"/>
      <c r="T887" s="96">
        <f>SUM($P$155:P887)</f>
        <v>73492252</v>
      </c>
      <c r="U887" s="96">
        <f t="shared" si="80"/>
        <v>130000</v>
      </c>
      <c r="V887" s="96">
        <f t="shared" si="83"/>
        <v>0</v>
      </c>
      <c r="W887" s="96"/>
      <c r="X887" s="96">
        <f ca="1">IF(V887=0,0,IF(C887&lt;'Interment Right Prices'!$L$25,0,OFFSET(P887,-'Interment Right Prices'!$L$25,0)))</f>
        <v>0</v>
      </c>
      <c r="Y887" s="96">
        <f>IF(V887=0,0,U887-SUM($X$155:X887))</f>
        <v>0</v>
      </c>
      <c r="Z887" s="99">
        <f ca="1">IF(V887=0,OFFSET(Z887,-'Interment Right Prices'!$L$25,0),IF(V887&gt;X887,V887,X887))</f>
        <v>1450</v>
      </c>
      <c r="AA887" s="99">
        <f t="shared" ca="1" si="81"/>
        <v>1744887.6923076923</v>
      </c>
      <c r="AB887" s="93"/>
      <c r="AC887" s="78"/>
    </row>
    <row r="888" spans="2:29" x14ac:dyDescent="0.25">
      <c r="B888" s="38"/>
      <c r="C888" s="53">
        <f t="shared" si="84"/>
        <v>734</v>
      </c>
      <c r="D888" s="53"/>
      <c r="E888" s="53"/>
      <c r="F888" s="41">
        <v>0</v>
      </c>
      <c r="G888" s="1"/>
      <c r="H888" s="104">
        <f t="shared" si="85"/>
        <v>3000000</v>
      </c>
      <c r="I888" s="1"/>
      <c r="J888" s="41">
        <v>0</v>
      </c>
      <c r="K888" s="1"/>
      <c r="L888" s="96">
        <f t="shared" si="82"/>
        <v>735423</v>
      </c>
      <c r="M888" s="53"/>
      <c r="N888" s="97"/>
      <c r="O888" s="1"/>
      <c r="P888" s="98">
        <f t="shared" si="79"/>
        <v>735423</v>
      </c>
      <c r="Q888" s="40"/>
      <c r="S888" s="38"/>
      <c r="T888" s="96">
        <f>SUM($P$155:P888)</f>
        <v>74227675</v>
      </c>
      <c r="U888" s="96">
        <f t="shared" si="80"/>
        <v>130000</v>
      </c>
      <c r="V888" s="96">
        <f t="shared" si="83"/>
        <v>0</v>
      </c>
      <c r="W888" s="96"/>
      <c r="X888" s="96">
        <f ca="1">IF(V888=0,0,IF(C888&lt;'Interment Right Prices'!$L$25,0,OFFSET(P888,-'Interment Right Prices'!$L$25,0)))</f>
        <v>0</v>
      </c>
      <c r="Y888" s="96">
        <f>IF(V888=0,0,U888-SUM($X$155:X888))</f>
        <v>0</v>
      </c>
      <c r="Z888" s="99">
        <f ca="1">IF(V888=0,OFFSET(Z888,-'Interment Right Prices'!$L$25,0),IF(V888&gt;X888,V888,X888))</f>
        <v>1464</v>
      </c>
      <c r="AA888" s="99">
        <f t="shared" ca="1" si="81"/>
        <v>1744887.6923076923</v>
      </c>
      <c r="AB888" s="93"/>
      <c r="AC888" s="78"/>
    </row>
    <row r="889" spans="2:29" x14ac:dyDescent="0.25">
      <c r="B889" s="38"/>
      <c r="C889" s="53">
        <f t="shared" si="84"/>
        <v>735</v>
      </c>
      <c r="D889" s="53"/>
      <c r="E889" s="53"/>
      <c r="F889" s="41">
        <v>0</v>
      </c>
      <c r="G889" s="1"/>
      <c r="H889" s="104">
        <f t="shared" si="85"/>
        <v>3000000</v>
      </c>
      <c r="I889" s="1"/>
      <c r="J889" s="41">
        <v>0</v>
      </c>
      <c r="K889" s="1"/>
      <c r="L889" s="96">
        <f t="shared" si="82"/>
        <v>742777</v>
      </c>
      <c r="M889" s="53"/>
      <c r="N889" s="97"/>
      <c r="O889" s="1"/>
      <c r="P889" s="98">
        <f t="shared" si="79"/>
        <v>742777</v>
      </c>
      <c r="Q889" s="40"/>
      <c r="S889" s="38"/>
      <c r="T889" s="96">
        <f>SUM($P$155:P889)</f>
        <v>74970452</v>
      </c>
      <c r="U889" s="96">
        <f t="shared" si="80"/>
        <v>130000</v>
      </c>
      <c r="V889" s="96">
        <f t="shared" si="83"/>
        <v>0</v>
      </c>
      <c r="W889" s="96"/>
      <c r="X889" s="96">
        <f ca="1">IF(V889=0,0,IF(C889&lt;'Interment Right Prices'!$L$25,0,OFFSET(P889,-'Interment Right Prices'!$L$25,0)))</f>
        <v>0</v>
      </c>
      <c r="Y889" s="96">
        <f>IF(V889=0,0,U889-SUM($X$155:X889))</f>
        <v>0</v>
      </c>
      <c r="Z889" s="99">
        <f ca="1">IF(V889=0,OFFSET(Z889,-'Interment Right Prices'!$L$25,0),IF(V889&gt;X889,V889,X889))</f>
        <v>1479</v>
      </c>
      <c r="AA889" s="99">
        <f t="shared" ca="1" si="81"/>
        <v>1744887.6923076923</v>
      </c>
      <c r="AB889" s="93"/>
      <c r="AC889" s="78"/>
    </row>
    <row r="890" spans="2:29" x14ac:dyDescent="0.25">
      <c r="B890" s="38"/>
      <c r="C890" s="53">
        <f t="shared" si="84"/>
        <v>736</v>
      </c>
      <c r="D890" s="53"/>
      <c r="E890" s="53"/>
      <c r="F890" s="41">
        <v>0</v>
      </c>
      <c r="G890" s="1"/>
      <c r="H890" s="104">
        <f t="shared" si="85"/>
        <v>3000000</v>
      </c>
      <c r="I890" s="1"/>
      <c r="J890" s="41">
        <v>0</v>
      </c>
      <c r="K890" s="1"/>
      <c r="L890" s="96">
        <f t="shared" si="82"/>
        <v>750205</v>
      </c>
      <c r="M890" s="53"/>
      <c r="N890" s="97"/>
      <c r="O890" s="1"/>
      <c r="P890" s="98">
        <f t="shared" si="79"/>
        <v>750205</v>
      </c>
      <c r="Q890" s="40"/>
      <c r="S890" s="38"/>
      <c r="T890" s="96">
        <f>SUM($P$155:P890)</f>
        <v>75720657</v>
      </c>
      <c r="U890" s="96">
        <f t="shared" si="80"/>
        <v>130000</v>
      </c>
      <c r="V890" s="96">
        <f t="shared" si="83"/>
        <v>0</v>
      </c>
      <c r="W890" s="96"/>
      <c r="X890" s="96">
        <f ca="1">IF(V890=0,0,IF(C890&lt;'Interment Right Prices'!$L$25,0,OFFSET(P890,-'Interment Right Prices'!$L$25,0)))</f>
        <v>0</v>
      </c>
      <c r="Y890" s="96">
        <f>IF(V890=0,0,U890-SUM($X$155:X890))</f>
        <v>0</v>
      </c>
      <c r="Z890" s="99">
        <f ca="1">IF(V890=0,OFFSET(Z890,-'Interment Right Prices'!$L$25,0),IF(V890&gt;X890,V890,X890))</f>
        <v>1494</v>
      </c>
      <c r="AA890" s="99">
        <f t="shared" ca="1" si="81"/>
        <v>1744887.6923076923</v>
      </c>
      <c r="AB890" s="93"/>
      <c r="AC890" s="78"/>
    </row>
    <row r="891" spans="2:29" x14ac:dyDescent="0.25">
      <c r="B891" s="38"/>
      <c r="C891" s="53">
        <f t="shared" si="84"/>
        <v>737</v>
      </c>
      <c r="D891" s="53"/>
      <c r="E891" s="53"/>
      <c r="F891" s="41">
        <v>0</v>
      </c>
      <c r="G891" s="1"/>
      <c r="H891" s="104">
        <f t="shared" si="85"/>
        <v>3000000</v>
      </c>
      <c r="I891" s="1"/>
      <c r="J891" s="41">
        <v>0</v>
      </c>
      <c r="K891" s="1"/>
      <c r="L891" s="96">
        <f t="shared" si="82"/>
        <v>757707</v>
      </c>
      <c r="M891" s="53"/>
      <c r="N891" s="97"/>
      <c r="O891" s="1"/>
      <c r="P891" s="98">
        <f t="shared" si="79"/>
        <v>757707</v>
      </c>
      <c r="Q891" s="40"/>
      <c r="S891" s="38"/>
      <c r="T891" s="96">
        <f>SUM($P$155:P891)</f>
        <v>76478364</v>
      </c>
      <c r="U891" s="96">
        <f t="shared" si="80"/>
        <v>130000</v>
      </c>
      <c r="V891" s="96">
        <f t="shared" si="83"/>
        <v>0</v>
      </c>
      <c r="W891" s="96"/>
      <c r="X891" s="96">
        <f ca="1">IF(V891=0,0,IF(C891&lt;'Interment Right Prices'!$L$25,0,OFFSET(P891,-'Interment Right Prices'!$L$25,0)))</f>
        <v>0</v>
      </c>
      <c r="Y891" s="96">
        <f>IF(V891=0,0,U891-SUM($X$155:X891))</f>
        <v>0</v>
      </c>
      <c r="Z891" s="99">
        <f ca="1">IF(V891=0,OFFSET(Z891,-'Interment Right Prices'!$L$25,0),IF(V891&gt;X891,V891,X891))</f>
        <v>1509</v>
      </c>
      <c r="AA891" s="99">
        <f t="shared" ca="1" si="81"/>
        <v>1744887.6923076923</v>
      </c>
      <c r="AB891" s="93"/>
      <c r="AC891" s="78"/>
    </row>
    <row r="892" spans="2:29" x14ac:dyDescent="0.25">
      <c r="B892" s="38"/>
      <c r="C892" s="53">
        <f t="shared" si="84"/>
        <v>738</v>
      </c>
      <c r="D892" s="53"/>
      <c r="E892" s="53"/>
      <c r="F892" s="41">
        <v>0</v>
      </c>
      <c r="G892" s="1"/>
      <c r="H892" s="104">
        <f t="shared" si="85"/>
        <v>3000000</v>
      </c>
      <c r="I892" s="1"/>
      <c r="J892" s="41">
        <v>0</v>
      </c>
      <c r="K892" s="1"/>
      <c r="L892" s="96">
        <f t="shared" si="82"/>
        <v>765284</v>
      </c>
      <c r="M892" s="53"/>
      <c r="N892" s="97"/>
      <c r="O892" s="1"/>
      <c r="P892" s="98">
        <f t="shared" si="79"/>
        <v>765284</v>
      </c>
      <c r="Q892" s="40"/>
      <c r="S892" s="38"/>
      <c r="T892" s="96">
        <f>SUM($P$155:P892)</f>
        <v>77243648</v>
      </c>
      <c r="U892" s="96">
        <f t="shared" si="80"/>
        <v>130000</v>
      </c>
      <c r="V892" s="96">
        <f t="shared" si="83"/>
        <v>0</v>
      </c>
      <c r="W892" s="96"/>
      <c r="X892" s="96">
        <f ca="1">IF(V892=0,0,IF(C892&lt;'Interment Right Prices'!$L$25,0,OFFSET(P892,-'Interment Right Prices'!$L$25,0)))</f>
        <v>0</v>
      </c>
      <c r="Y892" s="96">
        <f>IF(V892=0,0,U892-SUM($X$155:X892))</f>
        <v>0</v>
      </c>
      <c r="Z892" s="99">
        <f ca="1">IF(V892=0,OFFSET(Z892,-'Interment Right Prices'!$L$25,0),IF(V892&gt;X892,V892,X892))</f>
        <v>1524</v>
      </c>
      <c r="AA892" s="99">
        <f t="shared" ca="1" si="81"/>
        <v>1744887.6923076923</v>
      </c>
      <c r="AB892" s="93"/>
      <c r="AC892" s="78"/>
    </row>
    <row r="893" spans="2:29" x14ac:dyDescent="0.25">
      <c r="B893" s="38"/>
      <c r="C893" s="53">
        <f t="shared" si="84"/>
        <v>739</v>
      </c>
      <c r="D893" s="53"/>
      <c r="E893" s="53"/>
      <c r="F893" s="41">
        <v>0</v>
      </c>
      <c r="G893" s="1"/>
      <c r="H893" s="104">
        <f t="shared" si="85"/>
        <v>3000000</v>
      </c>
      <c r="I893" s="1"/>
      <c r="J893" s="41">
        <v>0</v>
      </c>
      <c r="K893" s="1"/>
      <c r="L893" s="96">
        <f t="shared" si="82"/>
        <v>772937</v>
      </c>
      <c r="M893" s="53"/>
      <c r="N893" s="97"/>
      <c r="O893" s="1"/>
      <c r="P893" s="98">
        <f t="shared" si="79"/>
        <v>772937</v>
      </c>
      <c r="Q893" s="40"/>
      <c r="S893" s="38"/>
      <c r="T893" s="96">
        <f>SUM($P$155:P893)</f>
        <v>78016585</v>
      </c>
      <c r="U893" s="96">
        <f t="shared" si="80"/>
        <v>130000</v>
      </c>
      <c r="V893" s="96">
        <f t="shared" si="83"/>
        <v>0</v>
      </c>
      <c r="W893" s="96"/>
      <c r="X893" s="96">
        <f ca="1">IF(V893=0,0,IF(C893&lt;'Interment Right Prices'!$L$25,0,OFFSET(P893,-'Interment Right Prices'!$L$25,0)))</f>
        <v>0</v>
      </c>
      <c r="Y893" s="96">
        <f>IF(V893=0,0,U893-SUM($X$155:X893))</f>
        <v>0</v>
      </c>
      <c r="Z893" s="99">
        <f ca="1">IF(V893=0,OFFSET(Z893,-'Interment Right Prices'!$L$25,0),IF(V893&gt;X893,V893,X893))</f>
        <v>1539</v>
      </c>
      <c r="AA893" s="99">
        <f t="shared" ca="1" si="81"/>
        <v>1744887.6923076923</v>
      </c>
      <c r="AB893" s="93"/>
      <c r="AC893" s="78"/>
    </row>
    <row r="894" spans="2:29" x14ac:dyDescent="0.25">
      <c r="B894" s="38"/>
      <c r="C894" s="53">
        <f t="shared" si="84"/>
        <v>740</v>
      </c>
      <c r="D894" s="53"/>
      <c r="E894" s="53"/>
      <c r="F894" s="41">
        <v>0</v>
      </c>
      <c r="G894" s="1"/>
      <c r="H894" s="104">
        <f t="shared" si="85"/>
        <v>3000000</v>
      </c>
      <c r="I894" s="1"/>
      <c r="J894" s="41">
        <v>0</v>
      </c>
      <c r="K894" s="1"/>
      <c r="L894" s="96">
        <f t="shared" si="82"/>
        <v>780666</v>
      </c>
      <c r="M894" s="53"/>
      <c r="N894" s="97"/>
      <c r="O894" s="1"/>
      <c r="P894" s="98">
        <f t="shared" si="79"/>
        <v>780666</v>
      </c>
      <c r="Q894" s="40"/>
      <c r="S894" s="38"/>
      <c r="T894" s="96">
        <f>SUM($P$155:P894)</f>
        <v>78797251</v>
      </c>
      <c r="U894" s="96">
        <f t="shared" si="80"/>
        <v>130000</v>
      </c>
      <c r="V894" s="96">
        <f t="shared" si="83"/>
        <v>0</v>
      </c>
      <c r="W894" s="96"/>
      <c r="X894" s="96">
        <f ca="1">IF(V894=0,0,IF(C894&lt;'Interment Right Prices'!$L$25,0,OFFSET(P894,-'Interment Right Prices'!$L$25,0)))</f>
        <v>0</v>
      </c>
      <c r="Y894" s="96">
        <f>IF(V894=0,0,U894-SUM($X$155:X894))</f>
        <v>0</v>
      </c>
      <c r="Z894" s="99">
        <f ca="1">IF(V894=0,OFFSET(Z894,-'Interment Right Prices'!$L$25,0),IF(V894&gt;X894,V894,X894))</f>
        <v>1555</v>
      </c>
      <c r="AA894" s="99">
        <f t="shared" ca="1" si="81"/>
        <v>1744887.6923076923</v>
      </c>
      <c r="AB894" s="93"/>
      <c r="AC894" s="78"/>
    </row>
    <row r="895" spans="2:29" x14ac:dyDescent="0.25">
      <c r="B895" s="38"/>
      <c r="C895" s="53">
        <f t="shared" si="84"/>
        <v>741</v>
      </c>
      <c r="D895" s="53"/>
      <c r="E895" s="53"/>
      <c r="F895" s="41">
        <v>0</v>
      </c>
      <c r="G895" s="1"/>
      <c r="H895" s="104">
        <f t="shared" si="85"/>
        <v>3000000</v>
      </c>
      <c r="I895" s="1"/>
      <c r="J895" s="41">
        <v>0</v>
      </c>
      <c r="K895" s="1"/>
      <c r="L895" s="96">
        <f t="shared" si="82"/>
        <v>788473</v>
      </c>
      <c r="M895" s="53"/>
      <c r="N895" s="97"/>
      <c r="O895" s="1"/>
      <c r="P895" s="98">
        <f t="shared" si="79"/>
        <v>788473</v>
      </c>
      <c r="Q895" s="40"/>
      <c r="S895" s="38"/>
      <c r="T895" s="96">
        <f>SUM($P$155:P895)</f>
        <v>79585724</v>
      </c>
      <c r="U895" s="96">
        <f t="shared" si="80"/>
        <v>130000</v>
      </c>
      <c r="V895" s="96">
        <f t="shared" si="83"/>
        <v>0</v>
      </c>
      <c r="W895" s="96"/>
      <c r="X895" s="96">
        <f ca="1">IF(V895=0,0,IF(C895&lt;'Interment Right Prices'!$L$25,0,OFFSET(P895,-'Interment Right Prices'!$L$25,0)))</f>
        <v>0</v>
      </c>
      <c r="Y895" s="96">
        <f>IF(V895=0,0,U895-SUM($X$155:X895))</f>
        <v>0</v>
      </c>
      <c r="Z895" s="99">
        <f ca="1">IF(V895=0,OFFSET(Z895,-'Interment Right Prices'!$L$25,0),IF(V895&gt;X895,V895,X895))</f>
        <v>1570</v>
      </c>
      <c r="AA895" s="99">
        <f t="shared" ca="1" si="81"/>
        <v>1744887.6923076923</v>
      </c>
      <c r="AB895" s="93"/>
      <c r="AC895" s="78"/>
    </row>
    <row r="896" spans="2:29" x14ac:dyDescent="0.25">
      <c r="B896" s="38"/>
      <c r="C896" s="53">
        <f t="shared" si="84"/>
        <v>742</v>
      </c>
      <c r="D896" s="53"/>
      <c r="E896" s="53"/>
      <c r="F896" s="41">
        <v>0</v>
      </c>
      <c r="G896" s="1"/>
      <c r="H896" s="104">
        <f t="shared" si="85"/>
        <v>3000000</v>
      </c>
      <c r="I896" s="1"/>
      <c r="J896" s="41">
        <v>0</v>
      </c>
      <c r="K896" s="1"/>
      <c r="L896" s="96">
        <f t="shared" si="82"/>
        <v>796357</v>
      </c>
      <c r="M896" s="53"/>
      <c r="N896" s="97"/>
      <c r="O896" s="1"/>
      <c r="P896" s="98">
        <f t="shared" si="79"/>
        <v>796357</v>
      </c>
      <c r="Q896" s="40"/>
      <c r="S896" s="38"/>
      <c r="T896" s="96">
        <f>SUM($P$155:P896)</f>
        <v>80382081</v>
      </c>
      <c r="U896" s="96">
        <f t="shared" si="80"/>
        <v>130000</v>
      </c>
      <c r="V896" s="96">
        <f t="shared" si="83"/>
        <v>0</v>
      </c>
      <c r="W896" s="96"/>
      <c r="X896" s="96">
        <f ca="1">IF(V896=0,0,IF(C896&lt;'Interment Right Prices'!$L$25,0,OFFSET(P896,-'Interment Right Prices'!$L$25,0)))</f>
        <v>0</v>
      </c>
      <c r="Y896" s="96">
        <f>IF(V896=0,0,U896-SUM($X$155:X896))</f>
        <v>0</v>
      </c>
      <c r="Z896" s="99">
        <f ca="1">IF(V896=0,OFFSET(Z896,-'Interment Right Prices'!$L$25,0),IF(V896&gt;X896,V896,X896))</f>
        <v>1586</v>
      </c>
      <c r="AA896" s="99">
        <f t="shared" ca="1" si="81"/>
        <v>1744887.6923076923</v>
      </c>
      <c r="AB896" s="93"/>
      <c r="AC896" s="78"/>
    </row>
    <row r="897" spans="2:29" x14ac:dyDescent="0.25">
      <c r="B897" s="38"/>
      <c r="C897" s="53">
        <f t="shared" si="84"/>
        <v>743</v>
      </c>
      <c r="D897" s="53"/>
      <c r="E897" s="53"/>
      <c r="F897" s="41">
        <v>0</v>
      </c>
      <c r="G897" s="1"/>
      <c r="H897" s="104">
        <f t="shared" si="85"/>
        <v>3000000</v>
      </c>
      <c r="I897" s="1"/>
      <c r="J897" s="41">
        <v>0</v>
      </c>
      <c r="K897" s="1"/>
      <c r="L897" s="96">
        <f t="shared" si="82"/>
        <v>804321</v>
      </c>
      <c r="M897" s="53"/>
      <c r="N897" s="97"/>
      <c r="O897" s="1"/>
      <c r="P897" s="98">
        <f t="shared" si="79"/>
        <v>804321</v>
      </c>
      <c r="Q897" s="40"/>
      <c r="S897" s="38"/>
      <c r="T897" s="96">
        <f>SUM($P$155:P897)</f>
        <v>81186402</v>
      </c>
      <c r="U897" s="96">
        <f t="shared" si="80"/>
        <v>130000</v>
      </c>
      <c r="V897" s="96">
        <f t="shared" si="83"/>
        <v>0</v>
      </c>
      <c r="W897" s="96"/>
      <c r="X897" s="96">
        <f ca="1">IF(V897=0,0,IF(C897&lt;'Interment Right Prices'!$L$25,0,OFFSET(P897,-'Interment Right Prices'!$L$25,0)))</f>
        <v>0</v>
      </c>
      <c r="Y897" s="96">
        <f>IF(V897=0,0,U897-SUM($X$155:X897))</f>
        <v>0</v>
      </c>
      <c r="Z897" s="99">
        <f ca="1">IF(V897=0,OFFSET(Z897,-'Interment Right Prices'!$L$25,0),IF(V897&gt;X897,V897,X897))</f>
        <v>1602</v>
      </c>
      <c r="AA897" s="99">
        <f t="shared" ca="1" si="81"/>
        <v>1744887.6923076923</v>
      </c>
      <c r="AB897" s="93"/>
      <c r="AC897" s="78"/>
    </row>
    <row r="898" spans="2:29" x14ac:dyDescent="0.25">
      <c r="B898" s="38"/>
      <c r="C898" s="53">
        <f t="shared" si="84"/>
        <v>744</v>
      </c>
      <c r="D898" s="53"/>
      <c r="E898" s="53"/>
      <c r="F898" s="41">
        <v>0</v>
      </c>
      <c r="G898" s="1"/>
      <c r="H898" s="104">
        <f t="shared" si="85"/>
        <v>3000000</v>
      </c>
      <c r="I898" s="1"/>
      <c r="J898" s="41">
        <v>0</v>
      </c>
      <c r="K898" s="1"/>
      <c r="L898" s="96">
        <f t="shared" si="82"/>
        <v>812364</v>
      </c>
      <c r="M898" s="53"/>
      <c r="N898" s="97"/>
      <c r="O898" s="1"/>
      <c r="P898" s="98">
        <f t="shared" si="79"/>
        <v>812364</v>
      </c>
      <c r="Q898" s="40"/>
      <c r="S898" s="38"/>
      <c r="T898" s="96">
        <f>SUM($P$155:P898)</f>
        <v>81998766</v>
      </c>
      <c r="U898" s="96">
        <f t="shared" si="80"/>
        <v>130000</v>
      </c>
      <c r="V898" s="96">
        <f t="shared" si="83"/>
        <v>0</v>
      </c>
      <c r="W898" s="96"/>
      <c r="X898" s="96">
        <f ca="1">IF(V898=0,0,IF(C898&lt;'Interment Right Prices'!$L$25,0,OFFSET(P898,-'Interment Right Prices'!$L$25,0)))</f>
        <v>0</v>
      </c>
      <c r="Y898" s="96">
        <f>IF(V898=0,0,U898-SUM($X$155:X898))</f>
        <v>0</v>
      </c>
      <c r="Z898" s="99">
        <f ca="1">IF(V898=0,OFFSET(Z898,-'Interment Right Prices'!$L$25,0),IF(V898&gt;X898,V898,X898))</f>
        <v>1618</v>
      </c>
      <c r="AA898" s="99">
        <f t="shared" ca="1" si="81"/>
        <v>1744887.6923076923</v>
      </c>
      <c r="AB898" s="93"/>
      <c r="AC898" s="78"/>
    </row>
    <row r="899" spans="2:29" x14ac:dyDescent="0.25">
      <c r="B899" s="38"/>
      <c r="C899" s="53">
        <f t="shared" si="84"/>
        <v>745</v>
      </c>
      <c r="D899" s="53"/>
      <c r="E899" s="53"/>
      <c r="F899" s="41">
        <v>0</v>
      </c>
      <c r="G899" s="1"/>
      <c r="H899" s="104">
        <f t="shared" si="85"/>
        <v>3000000</v>
      </c>
      <c r="I899" s="1"/>
      <c r="J899" s="41">
        <v>0</v>
      </c>
      <c r="K899" s="1"/>
      <c r="L899" s="96">
        <f t="shared" si="82"/>
        <v>820488</v>
      </c>
      <c r="M899" s="53"/>
      <c r="N899" s="97"/>
      <c r="O899" s="1"/>
      <c r="P899" s="98">
        <f t="shared" si="79"/>
        <v>820488</v>
      </c>
      <c r="Q899" s="40"/>
      <c r="S899" s="38"/>
      <c r="T899" s="96">
        <f>SUM($P$155:P899)</f>
        <v>82819254</v>
      </c>
      <c r="U899" s="96">
        <f t="shared" si="80"/>
        <v>130000</v>
      </c>
      <c r="V899" s="96">
        <f t="shared" si="83"/>
        <v>0</v>
      </c>
      <c r="W899" s="96"/>
      <c r="X899" s="96">
        <f ca="1">IF(V899=0,0,IF(C899&lt;'Interment Right Prices'!$L$25,0,OFFSET(P899,-'Interment Right Prices'!$L$25,0)))</f>
        <v>0</v>
      </c>
      <c r="Y899" s="96">
        <f>IF(V899=0,0,U899-SUM($X$155:X899))</f>
        <v>0</v>
      </c>
      <c r="Z899" s="99">
        <f ca="1">IF(V899=0,OFFSET(Z899,-'Interment Right Prices'!$L$25,0),IF(V899&gt;X899,V899,X899))</f>
        <v>1634</v>
      </c>
      <c r="AA899" s="99">
        <f t="shared" ca="1" si="81"/>
        <v>1744887.6923076923</v>
      </c>
      <c r="AB899" s="93"/>
      <c r="AC899" s="78"/>
    </row>
    <row r="900" spans="2:29" x14ac:dyDescent="0.25">
      <c r="B900" s="38"/>
      <c r="C900" s="53">
        <f t="shared" si="84"/>
        <v>746</v>
      </c>
      <c r="D900" s="53"/>
      <c r="E900" s="53"/>
      <c r="F900" s="41">
        <v>0</v>
      </c>
      <c r="G900" s="1"/>
      <c r="H900" s="104">
        <f t="shared" si="85"/>
        <v>3000000</v>
      </c>
      <c r="I900" s="1"/>
      <c r="J900" s="41">
        <v>0</v>
      </c>
      <c r="K900" s="1"/>
      <c r="L900" s="96">
        <f t="shared" si="82"/>
        <v>828693</v>
      </c>
      <c r="M900" s="53"/>
      <c r="N900" s="97"/>
      <c r="O900" s="1"/>
      <c r="P900" s="98">
        <f t="shared" si="79"/>
        <v>828693</v>
      </c>
      <c r="Q900" s="40"/>
      <c r="S900" s="38"/>
      <c r="T900" s="96">
        <f>SUM($P$155:P900)</f>
        <v>83647947</v>
      </c>
      <c r="U900" s="96">
        <f t="shared" si="80"/>
        <v>130000</v>
      </c>
      <c r="V900" s="96">
        <f t="shared" si="83"/>
        <v>0</v>
      </c>
      <c r="W900" s="96"/>
      <c r="X900" s="96">
        <f ca="1">IF(V900=0,0,IF(C900&lt;'Interment Right Prices'!$L$25,0,OFFSET(P900,-'Interment Right Prices'!$L$25,0)))</f>
        <v>0</v>
      </c>
      <c r="Y900" s="96">
        <f>IF(V900=0,0,U900-SUM($X$155:X900))</f>
        <v>0</v>
      </c>
      <c r="Z900" s="99">
        <f ca="1">IF(V900=0,OFFSET(Z900,-'Interment Right Prices'!$L$25,0),IF(V900&gt;X900,V900,X900))</f>
        <v>1650</v>
      </c>
      <c r="AA900" s="99">
        <f t="shared" ca="1" si="81"/>
        <v>1744887.6923076923</v>
      </c>
      <c r="AB900" s="93"/>
      <c r="AC900" s="78"/>
    </row>
    <row r="901" spans="2:29" x14ac:dyDescent="0.25">
      <c r="B901" s="38"/>
      <c r="C901" s="53">
        <f t="shared" si="84"/>
        <v>747</v>
      </c>
      <c r="D901" s="53"/>
      <c r="E901" s="53"/>
      <c r="F901" s="41">
        <v>0</v>
      </c>
      <c r="G901" s="1"/>
      <c r="H901" s="104">
        <f t="shared" si="85"/>
        <v>3000000</v>
      </c>
      <c r="I901" s="1"/>
      <c r="J901" s="41">
        <v>0</v>
      </c>
      <c r="K901" s="1"/>
      <c r="L901" s="96">
        <f t="shared" si="82"/>
        <v>836980</v>
      </c>
      <c r="M901" s="53"/>
      <c r="N901" s="97"/>
      <c r="O901" s="1"/>
      <c r="P901" s="98">
        <f t="shared" si="79"/>
        <v>836980</v>
      </c>
      <c r="Q901" s="40"/>
      <c r="S901" s="38"/>
      <c r="T901" s="96">
        <f>SUM($P$155:P901)</f>
        <v>84484927</v>
      </c>
      <c r="U901" s="96">
        <f t="shared" si="80"/>
        <v>130000</v>
      </c>
      <c r="V901" s="96">
        <f t="shared" si="83"/>
        <v>0</v>
      </c>
      <c r="W901" s="96"/>
      <c r="X901" s="96">
        <f ca="1">IF(V901=0,0,IF(C901&lt;'Interment Right Prices'!$L$25,0,OFFSET(P901,-'Interment Right Prices'!$L$25,0)))</f>
        <v>0</v>
      </c>
      <c r="Y901" s="96">
        <f>IF(V901=0,0,U901-SUM($X$155:X901))</f>
        <v>0</v>
      </c>
      <c r="Z901" s="99">
        <f ca="1">IF(V901=0,OFFSET(Z901,-'Interment Right Prices'!$L$25,0),IF(V901&gt;X901,V901,X901))</f>
        <v>1667</v>
      </c>
      <c r="AA901" s="99">
        <f t="shared" ca="1" si="81"/>
        <v>1744887.6923076923</v>
      </c>
      <c r="AB901" s="93"/>
      <c r="AC901" s="78"/>
    </row>
    <row r="902" spans="2:29" x14ac:dyDescent="0.25">
      <c r="B902" s="38"/>
      <c r="C902" s="53">
        <f t="shared" si="84"/>
        <v>748</v>
      </c>
      <c r="D902" s="53"/>
      <c r="E902" s="53"/>
      <c r="F902" s="41">
        <v>0</v>
      </c>
      <c r="G902" s="1"/>
      <c r="H902" s="104">
        <f t="shared" si="85"/>
        <v>3000000</v>
      </c>
      <c r="I902" s="1"/>
      <c r="J902" s="41">
        <v>0</v>
      </c>
      <c r="K902" s="1"/>
      <c r="L902" s="96">
        <f t="shared" si="82"/>
        <v>845349</v>
      </c>
      <c r="M902" s="53"/>
      <c r="N902" s="97"/>
      <c r="O902" s="1"/>
      <c r="P902" s="98">
        <f t="shared" si="79"/>
        <v>845349</v>
      </c>
      <c r="Q902" s="40"/>
      <c r="S902" s="38"/>
      <c r="T902" s="96">
        <f>SUM($P$155:P902)</f>
        <v>85330276</v>
      </c>
      <c r="U902" s="96">
        <f t="shared" si="80"/>
        <v>130000</v>
      </c>
      <c r="V902" s="96">
        <f t="shared" si="83"/>
        <v>0</v>
      </c>
      <c r="W902" s="96"/>
      <c r="X902" s="96">
        <f ca="1">IF(V902=0,0,IF(C902&lt;'Interment Right Prices'!$L$25,0,OFFSET(P902,-'Interment Right Prices'!$L$25,0)))</f>
        <v>0</v>
      </c>
      <c r="Y902" s="96">
        <f>IF(V902=0,0,U902-SUM($X$155:X902))</f>
        <v>0</v>
      </c>
      <c r="Z902" s="99">
        <f ca="1">IF(V902=0,OFFSET(Z902,-'Interment Right Prices'!$L$25,0),IF(V902&gt;X902,V902,X902))</f>
        <v>1683</v>
      </c>
      <c r="AA902" s="99">
        <f t="shared" ca="1" si="81"/>
        <v>1744887.6923076923</v>
      </c>
      <c r="AB902" s="93"/>
      <c r="AC902" s="78"/>
    </row>
    <row r="903" spans="2:29" x14ac:dyDescent="0.25">
      <c r="B903" s="38"/>
      <c r="C903" s="53">
        <f t="shared" si="84"/>
        <v>749</v>
      </c>
      <c r="D903" s="53"/>
      <c r="E903" s="53"/>
      <c r="F903" s="41">
        <v>0</v>
      </c>
      <c r="G903" s="1"/>
      <c r="H903" s="104">
        <f t="shared" si="85"/>
        <v>3000000</v>
      </c>
      <c r="I903" s="1"/>
      <c r="J903" s="41">
        <v>0</v>
      </c>
      <c r="K903" s="1"/>
      <c r="L903" s="96">
        <f t="shared" si="82"/>
        <v>853803</v>
      </c>
      <c r="M903" s="53"/>
      <c r="N903" s="97"/>
      <c r="O903" s="1"/>
      <c r="P903" s="98">
        <f t="shared" si="79"/>
        <v>853803</v>
      </c>
      <c r="Q903" s="40"/>
      <c r="S903" s="38"/>
      <c r="T903" s="96">
        <f>SUM($P$155:P903)</f>
        <v>86184079</v>
      </c>
      <c r="U903" s="96">
        <f t="shared" si="80"/>
        <v>130000</v>
      </c>
      <c r="V903" s="96">
        <f t="shared" si="83"/>
        <v>0</v>
      </c>
      <c r="W903" s="96"/>
      <c r="X903" s="96">
        <f ca="1">IF(V903=0,0,IF(C903&lt;'Interment Right Prices'!$L$25,0,OFFSET(P903,-'Interment Right Prices'!$L$25,0)))</f>
        <v>0</v>
      </c>
      <c r="Y903" s="96">
        <f>IF(V903=0,0,U903-SUM($X$155:X903))</f>
        <v>0</v>
      </c>
      <c r="Z903" s="99">
        <f ca="1">IF(V903=0,OFFSET(Z903,-'Interment Right Prices'!$L$25,0),IF(V903&gt;X903,V903,X903))</f>
        <v>1700</v>
      </c>
      <c r="AA903" s="99">
        <f t="shared" ca="1" si="81"/>
        <v>1744887.6923076923</v>
      </c>
      <c r="AB903" s="93"/>
      <c r="AC903" s="78"/>
    </row>
    <row r="904" spans="2:29" x14ac:dyDescent="0.25">
      <c r="B904" s="38"/>
      <c r="C904" s="53">
        <f t="shared" si="84"/>
        <v>750</v>
      </c>
      <c r="D904" s="53"/>
      <c r="E904" s="53"/>
      <c r="F904" s="41">
        <v>0</v>
      </c>
      <c r="G904" s="1"/>
      <c r="H904" s="104">
        <f t="shared" si="85"/>
        <v>3000000</v>
      </c>
      <c r="I904" s="1"/>
      <c r="J904" s="41">
        <v>0</v>
      </c>
      <c r="K904" s="1"/>
      <c r="L904" s="96">
        <f t="shared" si="82"/>
        <v>862341</v>
      </c>
      <c r="M904" s="53"/>
      <c r="N904" s="97"/>
      <c r="O904" s="1"/>
      <c r="P904" s="98">
        <f t="shared" si="79"/>
        <v>862341</v>
      </c>
      <c r="Q904" s="40"/>
      <c r="S904" s="38"/>
      <c r="T904" s="96">
        <f>SUM($P$155:P904)</f>
        <v>87046420</v>
      </c>
      <c r="U904" s="96">
        <f t="shared" si="80"/>
        <v>130000</v>
      </c>
      <c r="V904" s="96">
        <f t="shared" si="83"/>
        <v>0</v>
      </c>
      <c r="W904" s="96"/>
      <c r="X904" s="96">
        <f ca="1">IF(V904=0,0,IF(C904&lt;'Interment Right Prices'!$L$25,0,OFFSET(P904,-'Interment Right Prices'!$L$25,0)))</f>
        <v>0</v>
      </c>
      <c r="Y904" s="96">
        <f>IF(V904=0,0,U904-SUM($X$155:X904))</f>
        <v>0</v>
      </c>
      <c r="Z904" s="99">
        <f ca="1">IF(V904=0,OFFSET(Z904,-'Interment Right Prices'!$L$25,0),IF(V904&gt;X904,V904,X904))</f>
        <v>1717</v>
      </c>
      <c r="AA904" s="99">
        <f t="shared" ca="1" si="81"/>
        <v>1744887.6923076923</v>
      </c>
      <c r="AB904" s="93"/>
      <c r="AC904" s="78"/>
    </row>
    <row r="905" spans="2:29" x14ac:dyDescent="0.25">
      <c r="B905" s="38"/>
      <c r="C905" s="53">
        <f t="shared" si="84"/>
        <v>751</v>
      </c>
      <c r="D905" s="53"/>
      <c r="E905" s="53"/>
      <c r="F905" s="41">
        <v>0</v>
      </c>
      <c r="G905" s="1"/>
      <c r="H905" s="104">
        <f t="shared" si="85"/>
        <v>3000000</v>
      </c>
      <c r="I905" s="1"/>
      <c r="J905" s="41">
        <v>0</v>
      </c>
      <c r="K905" s="1"/>
      <c r="L905" s="96">
        <f t="shared" si="82"/>
        <v>870964</v>
      </c>
      <c r="M905" s="53"/>
      <c r="N905" s="97"/>
      <c r="O905" s="1"/>
      <c r="P905" s="98">
        <f t="shared" si="79"/>
        <v>870964</v>
      </c>
      <c r="Q905" s="40"/>
      <c r="S905" s="38"/>
      <c r="T905" s="96">
        <f>SUM($P$155:P905)</f>
        <v>87917384</v>
      </c>
      <c r="U905" s="96">
        <f t="shared" si="80"/>
        <v>130000</v>
      </c>
      <c r="V905" s="96">
        <f t="shared" si="83"/>
        <v>0</v>
      </c>
      <c r="W905" s="96"/>
      <c r="X905" s="96">
        <f ca="1">IF(V905=0,0,IF(C905&lt;'Interment Right Prices'!$L$25,0,OFFSET(P905,-'Interment Right Prices'!$L$25,0)))</f>
        <v>0</v>
      </c>
      <c r="Y905" s="96">
        <f>IF(V905=0,0,U905-SUM($X$155:X905))</f>
        <v>0</v>
      </c>
      <c r="Z905" s="99">
        <f ca="1">IF(V905=0,OFFSET(Z905,-'Interment Right Prices'!$L$25,0),IF(V905&gt;X905,V905,X905))</f>
        <v>1734</v>
      </c>
      <c r="AA905" s="99">
        <f t="shared" ca="1" si="81"/>
        <v>1744887.6923076923</v>
      </c>
      <c r="AB905" s="93"/>
      <c r="AC905" s="78"/>
    </row>
    <row r="906" spans="2:29" x14ac:dyDescent="0.25">
      <c r="B906" s="38"/>
      <c r="C906" s="53">
        <f t="shared" si="84"/>
        <v>752</v>
      </c>
      <c r="D906" s="53"/>
      <c r="E906" s="53"/>
      <c r="F906" s="41">
        <v>0</v>
      </c>
      <c r="G906" s="1"/>
      <c r="H906" s="104">
        <f t="shared" si="85"/>
        <v>3000000</v>
      </c>
      <c r="I906" s="1"/>
      <c r="J906" s="41">
        <v>0</v>
      </c>
      <c r="K906" s="1"/>
      <c r="L906" s="96">
        <f t="shared" si="82"/>
        <v>879674</v>
      </c>
      <c r="M906" s="53"/>
      <c r="N906" s="97"/>
      <c r="O906" s="1"/>
      <c r="P906" s="98">
        <f t="shared" si="79"/>
        <v>879674</v>
      </c>
      <c r="Q906" s="40"/>
      <c r="S906" s="38"/>
      <c r="T906" s="96">
        <f>SUM($P$155:P906)</f>
        <v>88797058</v>
      </c>
      <c r="U906" s="96">
        <f t="shared" si="80"/>
        <v>130000</v>
      </c>
      <c r="V906" s="96">
        <f t="shared" si="83"/>
        <v>0</v>
      </c>
      <c r="W906" s="96"/>
      <c r="X906" s="96">
        <f ca="1">IF(V906=0,0,IF(C906&lt;'Interment Right Prices'!$L$25,0,OFFSET(P906,-'Interment Right Prices'!$L$25,0)))</f>
        <v>0</v>
      </c>
      <c r="Y906" s="96">
        <f>IF(V906=0,0,U906-SUM($X$155:X906))</f>
        <v>0</v>
      </c>
      <c r="Z906" s="99">
        <f ca="1">IF(V906=0,OFFSET(Z906,-'Interment Right Prices'!$L$25,0),IF(V906&gt;X906,V906,X906))</f>
        <v>1752</v>
      </c>
      <c r="AA906" s="99">
        <f t="shared" ca="1" si="81"/>
        <v>1744887.6923076923</v>
      </c>
      <c r="AB906" s="93"/>
      <c r="AC906" s="78"/>
    </row>
    <row r="907" spans="2:29" x14ac:dyDescent="0.25">
      <c r="B907" s="38"/>
      <c r="C907" s="53">
        <f t="shared" si="84"/>
        <v>753</v>
      </c>
      <c r="D907" s="53"/>
      <c r="E907" s="53"/>
      <c r="F907" s="41">
        <v>0</v>
      </c>
      <c r="G907" s="1"/>
      <c r="H907" s="104">
        <f t="shared" si="85"/>
        <v>3000000</v>
      </c>
      <c r="I907" s="1"/>
      <c r="J907" s="41">
        <v>0</v>
      </c>
      <c r="K907" s="1"/>
      <c r="L907" s="96">
        <f t="shared" si="82"/>
        <v>888471</v>
      </c>
      <c r="M907" s="53"/>
      <c r="N907" s="97"/>
      <c r="O907" s="1"/>
      <c r="P907" s="98">
        <f t="shared" si="79"/>
        <v>888471</v>
      </c>
      <c r="Q907" s="40"/>
      <c r="S907" s="38"/>
      <c r="T907" s="96">
        <f>SUM($P$155:P907)</f>
        <v>89685529</v>
      </c>
      <c r="U907" s="96">
        <f t="shared" si="80"/>
        <v>130000</v>
      </c>
      <c r="V907" s="96">
        <f t="shared" si="83"/>
        <v>0</v>
      </c>
      <c r="W907" s="96"/>
      <c r="X907" s="96">
        <f ca="1">IF(V907=0,0,IF(C907&lt;'Interment Right Prices'!$L$25,0,OFFSET(P907,-'Interment Right Prices'!$L$25,0)))</f>
        <v>0</v>
      </c>
      <c r="Y907" s="96">
        <f>IF(V907=0,0,U907-SUM($X$155:X907))</f>
        <v>0</v>
      </c>
      <c r="Z907" s="99">
        <f ca="1">IF(V907=0,OFFSET(Z907,-'Interment Right Prices'!$L$25,0),IF(V907&gt;X907,V907,X907))</f>
        <v>1769</v>
      </c>
      <c r="AA907" s="99">
        <f t="shared" ca="1" si="81"/>
        <v>1744887.6923076923</v>
      </c>
      <c r="AB907" s="93"/>
      <c r="AC907" s="78"/>
    </row>
    <row r="908" spans="2:29" x14ac:dyDescent="0.25">
      <c r="B908" s="38"/>
      <c r="C908" s="53">
        <f t="shared" si="84"/>
        <v>754</v>
      </c>
      <c r="D908" s="53"/>
      <c r="E908" s="53"/>
      <c r="F908" s="41">
        <v>0</v>
      </c>
      <c r="G908" s="1"/>
      <c r="H908" s="104">
        <f t="shared" si="85"/>
        <v>3000000</v>
      </c>
      <c r="I908" s="1"/>
      <c r="J908" s="41">
        <v>0</v>
      </c>
      <c r="K908" s="1"/>
      <c r="L908" s="96">
        <f t="shared" si="82"/>
        <v>897355</v>
      </c>
      <c r="M908" s="53"/>
      <c r="N908" s="97"/>
      <c r="O908" s="1"/>
      <c r="P908" s="98">
        <f t="shared" si="79"/>
        <v>897355</v>
      </c>
      <c r="Q908" s="40"/>
      <c r="S908" s="38"/>
      <c r="T908" s="96">
        <f>SUM($P$155:P908)</f>
        <v>90582884</v>
      </c>
      <c r="U908" s="96">
        <f t="shared" si="80"/>
        <v>130000</v>
      </c>
      <c r="V908" s="96">
        <f t="shared" si="83"/>
        <v>0</v>
      </c>
      <c r="W908" s="96"/>
      <c r="X908" s="96">
        <f ca="1">IF(V908=0,0,IF(C908&lt;'Interment Right Prices'!$L$25,0,OFFSET(P908,-'Interment Right Prices'!$L$25,0)))</f>
        <v>0</v>
      </c>
      <c r="Y908" s="96">
        <f>IF(V908=0,0,U908-SUM($X$155:X908))</f>
        <v>0</v>
      </c>
      <c r="Z908" s="99">
        <f ca="1">IF(V908=0,OFFSET(Z908,-'Interment Right Prices'!$L$25,0),IF(V908&gt;X908,V908,X908))</f>
        <v>1393</v>
      </c>
      <c r="AA908" s="99">
        <f t="shared" ca="1" si="81"/>
        <v>1744887.6923076923</v>
      </c>
      <c r="AB908" s="93"/>
      <c r="AC908" s="78"/>
    </row>
    <row r="909" spans="2:29" x14ac:dyDescent="0.25">
      <c r="B909" s="38"/>
      <c r="C909" s="53">
        <f t="shared" si="84"/>
        <v>755</v>
      </c>
      <c r="D909" s="53"/>
      <c r="E909" s="53"/>
      <c r="F909" s="41">
        <v>0</v>
      </c>
      <c r="G909" s="1"/>
      <c r="H909" s="104">
        <f t="shared" si="85"/>
        <v>3000000</v>
      </c>
      <c r="I909" s="1"/>
      <c r="J909" s="41">
        <v>0</v>
      </c>
      <c r="K909" s="1"/>
      <c r="L909" s="96">
        <f t="shared" si="82"/>
        <v>906329</v>
      </c>
      <c r="M909" s="53"/>
      <c r="N909" s="97"/>
      <c r="O909" s="1"/>
      <c r="P909" s="98">
        <f t="shared" si="79"/>
        <v>906329</v>
      </c>
      <c r="Q909" s="40"/>
      <c r="S909" s="38"/>
      <c r="T909" s="96">
        <f>SUM($P$155:P909)</f>
        <v>91489213</v>
      </c>
      <c r="U909" s="96">
        <f t="shared" si="80"/>
        <v>130000</v>
      </c>
      <c r="V909" s="96">
        <f t="shared" si="83"/>
        <v>0</v>
      </c>
      <c r="W909" s="96"/>
      <c r="X909" s="96">
        <f ca="1">IF(V909=0,0,IF(C909&lt;'Interment Right Prices'!$L$25,0,OFFSET(P909,-'Interment Right Prices'!$L$25,0)))</f>
        <v>0</v>
      </c>
      <c r="Y909" s="96">
        <f>IF(V909=0,0,U909-SUM($X$155:X909))</f>
        <v>0</v>
      </c>
      <c r="Z909" s="99">
        <f ca="1">IF(V909=0,OFFSET(Z909,-'Interment Right Prices'!$L$25,0),IF(V909&gt;X909,V909,X909))</f>
        <v>1407</v>
      </c>
      <c r="AA909" s="99">
        <f t="shared" ca="1" si="81"/>
        <v>1744887.6923076923</v>
      </c>
      <c r="AB909" s="93"/>
      <c r="AC909" s="78"/>
    </row>
    <row r="910" spans="2:29" x14ac:dyDescent="0.25">
      <c r="B910" s="38"/>
      <c r="C910" s="53">
        <f t="shared" si="84"/>
        <v>756</v>
      </c>
      <c r="D910" s="53"/>
      <c r="E910" s="53"/>
      <c r="F910" s="41">
        <v>0</v>
      </c>
      <c r="G910" s="1"/>
      <c r="H910" s="104">
        <f t="shared" si="85"/>
        <v>3000000</v>
      </c>
      <c r="I910" s="1"/>
      <c r="J910" s="41">
        <v>0</v>
      </c>
      <c r="K910" s="1"/>
      <c r="L910" s="96">
        <f t="shared" si="82"/>
        <v>915392</v>
      </c>
      <c r="M910" s="53"/>
      <c r="N910" s="97"/>
      <c r="O910" s="1"/>
      <c r="P910" s="98">
        <f t="shared" si="79"/>
        <v>915392</v>
      </c>
      <c r="Q910" s="40"/>
      <c r="S910" s="38"/>
      <c r="T910" s="96">
        <f>SUM($P$155:P910)</f>
        <v>92404605</v>
      </c>
      <c r="U910" s="96">
        <f t="shared" si="80"/>
        <v>130000</v>
      </c>
      <c r="V910" s="96">
        <f t="shared" si="83"/>
        <v>0</v>
      </c>
      <c r="W910" s="96"/>
      <c r="X910" s="96">
        <f ca="1">IF(V910=0,0,IF(C910&lt;'Interment Right Prices'!$L$25,0,OFFSET(P910,-'Interment Right Prices'!$L$25,0)))</f>
        <v>0</v>
      </c>
      <c r="Y910" s="96">
        <f>IF(V910=0,0,U910-SUM($X$155:X910))</f>
        <v>0</v>
      </c>
      <c r="Z910" s="99">
        <f ca="1">IF(V910=0,OFFSET(Z910,-'Interment Right Prices'!$L$25,0),IF(V910&gt;X910,V910,X910))</f>
        <v>1421</v>
      </c>
      <c r="AA910" s="99">
        <f t="shared" ca="1" si="81"/>
        <v>1744887.6923076923</v>
      </c>
      <c r="AB910" s="93"/>
      <c r="AC910" s="78"/>
    </row>
    <row r="911" spans="2:29" x14ac:dyDescent="0.25">
      <c r="B911" s="38"/>
      <c r="C911" s="53">
        <f t="shared" si="84"/>
        <v>757</v>
      </c>
      <c r="D911" s="53"/>
      <c r="E911" s="53"/>
      <c r="F911" s="41">
        <v>0</v>
      </c>
      <c r="G911" s="1"/>
      <c r="H911" s="104">
        <f t="shared" si="85"/>
        <v>3000000</v>
      </c>
      <c r="I911" s="1"/>
      <c r="J911" s="41">
        <v>0</v>
      </c>
      <c r="K911" s="1"/>
      <c r="L911" s="96">
        <f t="shared" si="82"/>
        <v>924546</v>
      </c>
      <c r="M911" s="53"/>
      <c r="N911" s="97"/>
      <c r="O911" s="1"/>
      <c r="P911" s="98">
        <f t="shared" si="79"/>
        <v>924546</v>
      </c>
      <c r="Q911" s="40"/>
      <c r="S911" s="38"/>
      <c r="T911" s="96">
        <f>SUM($P$155:P911)</f>
        <v>93329151</v>
      </c>
      <c r="U911" s="96">
        <f t="shared" si="80"/>
        <v>130000</v>
      </c>
      <c r="V911" s="96">
        <f t="shared" si="83"/>
        <v>0</v>
      </c>
      <c r="W911" s="96"/>
      <c r="X911" s="96">
        <f ca="1">IF(V911=0,0,IF(C911&lt;'Interment Right Prices'!$L$25,0,OFFSET(P911,-'Interment Right Prices'!$L$25,0)))</f>
        <v>0</v>
      </c>
      <c r="Y911" s="96">
        <f>IF(V911=0,0,U911-SUM($X$155:X911))</f>
        <v>0</v>
      </c>
      <c r="Z911" s="99">
        <f ca="1">IF(V911=0,OFFSET(Z911,-'Interment Right Prices'!$L$25,0),IF(V911&gt;X911,V911,X911))</f>
        <v>1436</v>
      </c>
      <c r="AA911" s="99">
        <f t="shared" ca="1" si="81"/>
        <v>1744887.6923076923</v>
      </c>
      <c r="AB911" s="93"/>
      <c r="AC911" s="78"/>
    </row>
    <row r="912" spans="2:29" x14ac:dyDescent="0.25">
      <c r="B912" s="38"/>
      <c r="C912" s="53">
        <f t="shared" si="84"/>
        <v>758</v>
      </c>
      <c r="D912" s="53"/>
      <c r="E912" s="53"/>
      <c r="F912" s="41">
        <v>0</v>
      </c>
      <c r="G912" s="1"/>
      <c r="H912" s="104">
        <f t="shared" si="85"/>
        <v>3000000</v>
      </c>
      <c r="I912" s="1"/>
      <c r="J912" s="41">
        <v>0</v>
      </c>
      <c r="K912" s="1"/>
      <c r="L912" s="96">
        <f t="shared" si="82"/>
        <v>933792</v>
      </c>
      <c r="M912" s="53"/>
      <c r="N912" s="97"/>
      <c r="O912" s="1"/>
      <c r="P912" s="98">
        <f t="shared" si="79"/>
        <v>933792</v>
      </c>
      <c r="Q912" s="40"/>
      <c r="S912" s="38"/>
      <c r="T912" s="96">
        <f>SUM($P$155:P912)</f>
        <v>94262943</v>
      </c>
      <c r="U912" s="96">
        <f t="shared" si="80"/>
        <v>130000</v>
      </c>
      <c r="V912" s="96">
        <f t="shared" si="83"/>
        <v>0</v>
      </c>
      <c r="W912" s="96"/>
      <c r="X912" s="96">
        <f ca="1">IF(V912=0,0,IF(C912&lt;'Interment Right Prices'!$L$25,0,OFFSET(P912,-'Interment Right Prices'!$L$25,0)))</f>
        <v>0</v>
      </c>
      <c r="Y912" s="96">
        <f>IF(V912=0,0,U912-SUM($X$155:X912))</f>
        <v>0</v>
      </c>
      <c r="Z912" s="99">
        <f ca="1">IF(V912=0,OFFSET(Z912,-'Interment Right Prices'!$L$25,0),IF(V912&gt;X912,V912,X912))</f>
        <v>1450</v>
      </c>
      <c r="AA912" s="99">
        <f t="shared" ca="1" si="81"/>
        <v>1744887.6923076923</v>
      </c>
      <c r="AB912" s="93"/>
      <c r="AC912" s="78"/>
    </row>
    <row r="913" spans="2:29" x14ac:dyDescent="0.25">
      <c r="B913" s="38"/>
      <c r="C913" s="53">
        <f t="shared" si="84"/>
        <v>759</v>
      </c>
      <c r="D913" s="53"/>
      <c r="E913" s="53"/>
      <c r="F913" s="41">
        <v>0</v>
      </c>
      <c r="G913" s="1"/>
      <c r="H913" s="104">
        <f t="shared" si="85"/>
        <v>3000000</v>
      </c>
      <c r="I913" s="1"/>
      <c r="J913" s="41">
        <v>0</v>
      </c>
      <c r="K913" s="1"/>
      <c r="L913" s="96">
        <f t="shared" si="82"/>
        <v>943130</v>
      </c>
      <c r="M913" s="53"/>
      <c r="N913" s="97"/>
      <c r="O913" s="1"/>
      <c r="P913" s="98">
        <f t="shared" si="79"/>
        <v>943130</v>
      </c>
      <c r="Q913" s="40"/>
      <c r="S913" s="38"/>
      <c r="T913" s="96">
        <f>SUM($P$155:P913)</f>
        <v>95206073</v>
      </c>
      <c r="U913" s="96">
        <f t="shared" si="80"/>
        <v>130000</v>
      </c>
      <c r="V913" s="96">
        <f t="shared" si="83"/>
        <v>0</v>
      </c>
      <c r="W913" s="96"/>
      <c r="X913" s="96">
        <f ca="1">IF(V913=0,0,IF(C913&lt;'Interment Right Prices'!$L$25,0,OFFSET(P913,-'Interment Right Prices'!$L$25,0)))</f>
        <v>0</v>
      </c>
      <c r="Y913" s="96">
        <f>IF(V913=0,0,U913-SUM($X$155:X913))</f>
        <v>0</v>
      </c>
      <c r="Z913" s="99">
        <f ca="1">IF(V913=0,OFFSET(Z913,-'Interment Right Prices'!$L$25,0),IF(V913&gt;X913,V913,X913))</f>
        <v>1464</v>
      </c>
      <c r="AA913" s="99">
        <f t="shared" ca="1" si="81"/>
        <v>1744887.6923076923</v>
      </c>
      <c r="AB913" s="93"/>
      <c r="AC913" s="78"/>
    </row>
    <row r="914" spans="2:29" x14ac:dyDescent="0.25">
      <c r="B914" s="38"/>
      <c r="C914" s="53">
        <f t="shared" si="84"/>
        <v>760</v>
      </c>
      <c r="D914" s="53"/>
      <c r="E914" s="53"/>
      <c r="F914" s="41">
        <v>0</v>
      </c>
      <c r="G914" s="1"/>
      <c r="H914" s="104">
        <f t="shared" si="85"/>
        <v>3000000</v>
      </c>
      <c r="I914" s="1"/>
      <c r="J914" s="41">
        <v>0</v>
      </c>
      <c r="K914" s="1"/>
      <c r="L914" s="96">
        <f t="shared" si="82"/>
        <v>952561</v>
      </c>
      <c r="M914" s="53"/>
      <c r="N914" s="97"/>
      <c r="O914" s="1"/>
      <c r="P914" s="98">
        <f t="shared" si="79"/>
        <v>952561</v>
      </c>
      <c r="Q914" s="40"/>
      <c r="S914" s="38"/>
      <c r="T914" s="96">
        <f>SUM($P$155:P914)</f>
        <v>96158634</v>
      </c>
      <c r="U914" s="96">
        <f t="shared" si="80"/>
        <v>130000</v>
      </c>
      <c r="V914" s="96">
        <f t="shared" si="83"/>
        <v>0</v>
      </c>
      <c r="W914" s="96"/>
      <c r="X914" s="96">
        <f ca="1">IF(V914=0,0,IF(C914&lt;'Interment Right Prices'!$L$25,0,OFFSET(P914,-'Interment Right Prices'!$L$25,0)))</f>
        <v>0</v>
      </c>
      <c r="Y914" s="96">
        <f>IF(V914=0,0,U914-SUM($X$155:X914))</f>
        <v>0</v>
      </c>
      <c r="Z914" s="99">
        <f ca="1">IF(V914=0,OFFSET(Z914,-'Interment Right Prices'!$L$25,0),IF(V914&gt;X914,V914,X914))</f>
        <v>1479</v>
      </c>
      <c r="AA914" s="99">
        <f t="shared" ca="1" si="81"/>
        <v>1744887.6923076923</v>
      </c>
      <c r="AB914" s="93"/>
      <c r="AC914" s="78"/>
    </row>
    <row r="915" spans="2:29" x14ac:dyDescent="0.25">
      <c r="B915" s="38"/>
      <c r="C915" s="53">
        <f t="shared" si="84"/>
        <v>761</v>
      </c>
      <c r="D915" s="53"/>
      <c r="E915" s="53"/>
      <c r="F915" s="41">
        <v>0</v>
      </c>
      <c r="G915" s="1"/>
      <c r="H915" s="104">
        <f t="shared" si="85"/>
        <v>3000000</v>
      </c>
      <c r="I915" s="1"/>
      <c r="J915" s="41">
        <v>0</v>
      </c>
      <c r="K915" s="1"/>
      <c r="L915" s="96">
        <f t="shared" si="82"/>
        <v>962086</v>
      </c>
      <c r="M915" s="53"/>
      <c r="N915" s="97"/>
      <c r="O915" s="1"/>
      <c r="P915" s="98">
        <f t="shared" si="79"/>
        <v>962086</v>
      </c>
      <c r="Q915" s="40"/>
      <c r="S915" s="38"/>
      <c r="T915" s="96">
        <f>SUM($P$155:P915)</f>
        <v>97120720</v>
      </c>
      <c r="U915" s="96">
        <f t="shared" si="80"/>
        <v>130000</v>
      </c>
      <c r="V915" s="96">
        <f t="shared" si="83"/>
        <v>0</v>
      </c>
      <c r="W915" s="96"/>
      <c r="X915" s="96">
        <f ca="1">IF(V915=0,0,IF(C915&lt;'Interment Right Prices'!$L$25,0,OFFSET(P915,-'Interment Right Prices'!$L$25,0)))</f>
        <v>0</v>
      </c>
      <c r="Y915" s="96">
        <f>IF(V915=0,0,U915-SUM($X$155:X915))</f>
        <v>0</v>
      </c>
      <c r="Z915" s="99">
        <f ca="1">IF(V915=0,OFFSET(Z915,-'Interment Right Prices'!$L$25,0),IF(V915&gt;X915,V915,X915))</f>
        <v>1494</v>
      </c>
      <c r="AA915" s="99">
        <f t="shared" ca="1" si="81"/>
        <v>1744887.6923076923</v>
      </c>
      <c r="AB915" s="93"/>
      <c r="AC915" s="78"/>
    </row>
    <row r="916" spans="2:29" x14ac:dyDescent="0.25">
      <c r="B916" s="38"/>
      <c r="C916" s="53">
        <f t="shared" si="84"/>
        <v>762</v>
      </c>
      <c r="D916" s="53"/>
      <c r="E916" s="53"/>
      <c r="F916" s="41">
        <v>0</v>
      </c>
      <c r="G916" s="1"/>
      <c r="H916" s="104">
        <f t="shared" si="85"/>
        <v>3000000</v>
      </c>
      <c r="I916" s="1"/>
      <c r="J916" s="41">
        <v>0</v>
      </c>
      <c r="K916" s="1"/>
      <c r="L916" s="96">
        <f t="shared" si="82"/>
        <v>971707</v>
      </c>
      <c r="M916" s="53"/>
      <c r="N916" s="97"/>
      <c r="O916" s="1"/>
      <c r="P916" s="98">
        <f t="shared" si="79"/>
        <v>971707</v>
      </c>
      <c r="Q916" s="40"/>
      <c r="S916" s="38"/>
      <c r="T916" s="96">
        <f>SUM($P$155:P916)</f>
        <v>98092427</v>
      </c>
      <c r="U916" s="96">
        <f t="shared" si="80"/>
        <v>130000</v>
      </c>
      <c r="V916" s="96">
        <f t="shared" si="83"/>
        <v>0</v>
      </c>
      <c r="W916" s="96"/>
      <c r="X916" s="96">
        <f ca="1">IF(V916=0,0,IF(C916&lt;'Interment Right Prices'!$L$25,0,OFFSET(P916,-'Interment Right Prices'!$L$25,0)))</f>
        <v>0</v>
      </c>
      <c r="Y916" s="96">
        <f>IF(V916=0,0,U916-SUM($X$155:X916))</f>
        <v>0</v>
      </c>
      <c r="Z916" s="99">
        <f ca="1">IF(V916=0,OFFSET(Z916,-'Interment Right Prices'!$L$25,0),IF(V916&gt;X916,V916,X916))</f>
        <v>1509</v>
      </c>
      <c r="AA916" s="99">
        <f t="shared" ca="1" si="81"/>
        <v>1744887.6923076923</v>
      </c>
      <c r="AB916" s="93"/>
      <c r="AC916" s="78"/>
    </row>
    <row r="917" spans="2:29" x14ac:dyDescent="0.25">
      <c r="B917" s="38"/>
      <c r="C917" s="53">
        <f t="shared" si="84"/>
        <v>763</v>
      </c>
      <c r="D917" s="53"/>
      <c r="E917" s="53"/>
      <c r="F917" s="41">
        <v>0</v>
      </c>
      <c r="G917" s="1"/>
      <c r="H917" s="104">
        <f t="shared" si="85"/>
        <v>3000000</v>
      </c>
      <c r="I917" s="1"/>
      <c r="J917" s="41">
        <v>0</v>
      </c>
      <c r="K917" s="1"/>
      <c r="L917" s="96">
        <f t="shared" si="82"/>
        <v>981424</v>
      </c>
      <c r="M917" s="53"/>
      <c r="N917" s="97"/>
      <c r="O917" s="1"/>
      <c r="P917" s="98">
        <f t="shared" si="79"/>
        <v>981424</v>
      </c>
      <c r="Q917" s="40"/>
      <c r="S917" s="38"/>
      <c r="T917" s="96">
        <f>SUM($P$155:P917)</f>
        <v>99073851</v>
      </c>
      <c r="U917" s="96">
        <f t="shared" si="80"/>
        <v>130000</v>
      </c>
      <c r="V917" s="96">
        <f t="shared" si="83"/>
        <v>0</v>
      </c>
      <c r="W917" s="96"/>
      <c r="X917" s="96">
        <f ca="1">IF(V917=0,0,IF(C917&lt;'Interment Right Prices'!$L$25,0,OFFSET(P917,-'Interment Right Prices'!$L$25,0)))</f>
        <v>0</v>
      </c>
      <c r="Y917" s="96">
        <f>IF(V917=0,0,U917-SUM($X$155:X917))</f>
        <v>0</v>
      </c>
      <c r="Z917" s="99">
        <f ca="1">IF(V917=0,OFFSET(Z917,-'Interment Right Prices'!$L$25,0),IF(V917&gt;X917,V917,X917))</f>
        <v>1524</v>
      </c>
      <c r="AA917" s="99">
        <f t="shared" ca="1" si="81"/>
        <v>1744887.6923076923</v>
      </c>
      <c r="AB917" s="93"/>
      <c r="AC917" s="78"/>
    </row>
    <row r="918" spans="2:29" x14ac:dyDescent="0.25">
      <c r="B918" s="38"/>
      <c r="C918" s="53">
        <f t="shared" si="84"/>
        <v>764</v>
      </c>
      <c r="D918" s="53"/>
      <c r="E918" s="53"/>
      <c r="F918" s="41">
        <v>0</v>
      </c>
      <c r="G918" s="1"/>
      <c r="H918" s="104">
        <f t="shared" si="85"/>
        <v>3000000</v>
      </c>
      <c r="I918" s="1"/>
      <c r="J918" s="41">
        <v>0</v>
      </c>
      <c r="K918" s="1"/>
      <c r="L918" s="96">
        <f t="shared" si="82"/>
        <v>991239</v>
      </c>
      <c r="M918" s="53"/>
      <c r="N918" s="97"/>
      <c r="O918" s="1"/>
      <c r="P918" s="98">
        <f t="shared" si="79"/>
        <v>991239</v>
      </c>
      <c r="Q918" s="40"/>
      <c r="S918" s="38"/>
      <c r="T918" s="96">
        <f>SUM($P$155:P918)</f>
        <v>100065090</v>
      </c>
      <c r="U918" s="96">
        <f t="shared" si="80"/>
        <v>130000</v>
      </c>
      <c r="V918" s="96">
        <f t="shared" si="83"/>
        <v>0</v>
      </c>
      <c r="W918" s="96"/>
      <c r="X918" s="96">
        <f ca="1">IF(V918=0,0,IF(C918&lt;'Interment Right Prices'!$L$25,0,OFFSET(P918,-'Interment Right Prices'!$L$25,0)))</f>
        <v>0</v>
      </c>
      <c r="Y918" s="96">
        <f>IF(V918=0,0,U918-SUM($X$155:X918))</f>
        <v>0</v>
      </c>
      <c r="Z918" s="99">
        <f ca="1">IF(V918=0,OFFSET(Z918,-'Interment Right Prices'!$L$25,0),IF(V918&gt;X918,V918,X918))</f>
        <v>1539</v>
      </c>
      <c r="AA918" s="99">
        <f t="shared" ca="1" si="81"/>
        <v>1744887.6923076923</v>
      </c>
      <c r="AB918" s="93"/>
      <c r="AC918" s="78"/>
    </row>
    <row r="919" spans="2:29" x14ac:dyDescent="0.25">
      <c r="B919" s="38"/>
      <c r="C919" s="53">
        <f t="shared" si="84"/>
        <v>765</v>
      </c>
      <c r="D919" s="53"/>
      <c r="E919" s="53"/>
      <c r="F919" s="41">
        <v>0</v>
      </c>
      <c r="G919" s="1"/>
      <c r="H919" s="104">
        <f t="shared" si="85"/>
        <v>3000000</v>
      </c>
      <c r="I919" s="1"/>
      <c r="J919" s="41">
        <v>0</v>
      </c>
      <c r="K919" s="1"/>
      <c r="L919" s="96">
        <f t="shared" si="82"/>
        <v>1001151</v>
      </c>
      <c r="M919" s="53"/>
      <c r="N919" s="97"/>
      <c r="O919" s="1"/>
      <c r="P919" s="98">
        <f t="shared" si="79"/>
        <v>1001151</v>
      </c>
      <c r="Q919" s="40"/>
      <c r="S919" s="38"/>
      <c r="T919" s="96">
        <f>SUM($P$155:P919)</f>
        <v>101066241</v>
      </c>
      <c r="U919" s="96">
        <f t="shared" si="80"/>
        <v>130000</v>
      </c>
      <c r="V919" s="96">
        <f t="shared" si="83"/>
        <v>0</v>
      </c>
      <c r="W919" s="96"/>
      <c r="X919" s="96">
        <f ca="1">IF(V919=0,0,IF(C919&lt;'Interment Right Prices'!$L$25,0,OFFSET(P919,-'Interment Right Prices'!$L$25,0)))</f>
        <v>0</v>
      </c>
      <c r="Y919" s="96">
        <f>IF(V919=0,0,U919-SUM($X$155:X919))</f>
        <v>0</v>
      </c>
      <c r="Z919" s="99">
        <f ca="1">IF(V919=0,OFFSET(Z919,-'Interment Right Prices'!$L$25,0),IF(V919&gt;X919,V919,X919))</f>
        <v>1555</v>
      </c>
      <c r="AA919" s="99">
        <f t="shared" ca="1" si="81"/>
        <v>1744887.6923076923</v>
      </c>
      <c r="AB919" s="93"/>
      <c r="AC919" s="78"/>
    </row>
    <row r="920" spans="2:29" x14ac:dyDescent="0.25">
      <c r="B920" s="38"/>
      <c r="C920" s="53">
        <f t="shared" si="84"/>
        <v>766</v>
      </c>
      <c r="D920" s="53"/>
      <c r="E920" s="53"/>
      <c r="F920" s="41">
        <v>0</v>
      </c>
      <c r="G920" s="1"/>
      <c r="H920" s="104">
        <f t="shared" si="85"/>
        <v>3000000</v>
      </c>
      <c r="I920" s="1"/>
      <c r="J920" s="41">
        <v>0</v>
      </c>
      <c r="K920" s="1"/>
      <c r="L920" s="96">
        <f t="shared" si="82"/>
        <v>1011162</v>
      </c>
      <c r="M920" s="53"/>
      <c r="N920" s="97"/>
      <c r="O920" s="1"/>
      <c r="P920" s="98">
        <f t="shared" si="79"/>
        <v>1011162</v>
      </c>
      <c r="Q920" s="40"/>
      <c r="S920" s="38"/>
      <c r="T920" s="96">
        <f>SUM($P$155:P920)</f>
        <v>102077403</v>
      </c>
      <c r="U920" s="96">
        <f t="shared" si="80"/>
        <v>130000</v>
      </c>
      <c r="V920" s="96">
        <f t="shared" si="83"/>
        <v>0</v>
      </c>
      <c r="W920" s="96"/>
      <c r="X920" s="96">
        <f ca="1">IF(V920=0,0,IF(C920&lt;'Interment Right Prices'!$L$25,0,OFFSET(P920,-'Interment Right Prices'!$L$25,0)))</f>
        <v>0</v>
      </c>
      <c r="Y920" s="96">
        <f>IF(V920=0,0,U920-SUM($X$155:X920))</f>
        <v>0</v>
      </c>
      <c r="Z920" s="99">
        <f ca="1">IF(V920=0,OFFSET(Z920,-'Interment Right Prices'!$L$25,0),IF(V920&gt;X920,V920,X920))</f>
        <v>1570</v>
      </c>
      <c r="AA920" s="99">
        <f t="shared" ca="1" si="81"/>
        <v>1744887.6923076923</v>
      </c>
      <c r="AB920" s="93"/>
      <c r="AC920" s="78"/>
    </row>
    <row r="921" spans="2:29" x14ac:dyDescent="0.25">
      <c r="B921" s="38"/>
      <c r="C921" s="53">
        <f t="shared" si="84"/>
        <v>767</v>
      </c>
      <c r="D921" s="53"/>
      <c r="E921" s="53"/>
      <c r="F921" s="41">
        <v>0</v>
      </c>
      <c r="G921" s="1"/>
      <c r="H921" s="104">
        <f t="shared" si="85"/>
        <v>3000000</v>
      </c>
      <c r="I921" s="1"/>
      <c r="J921" s="41">
        <v>0</v>
      </c>
      <c r="K921" s="1"/>
      <c r="L921" s="96">
        <f t="shared" si="82"/>
        <v>1021274</v>
      </c>
      <c r="M921" s="53"/>
      <c r="N921" s="97"/>
      <c r="O921" s="1"/>
      <c r="P921" s="98">
        <f t="shared" si="79"/>
        <v>1021274</v>
      </c>
      <c r="Q921" s="40"/>
      <c r="S921" s="38"/>
      <c r="T921" s="96">
        <f>SUM($P$155:P921)</f>
        <v>103098677</v>
      </c>
      <c r="U921" s="96">
        <f t="shared" si="80"/>
        <v>130000</v>
      </c>
      <c r="V921" s="96">
        <f t="shared" si="83"/>
        <v>0</v>
      </c>
      <c r="W921" s="96"/>
      <c r="X921" s="96">
        <f ca="1">IF(V921=0,0,IF(C921&lt;'Interment Right Prices'!$L$25,0,OFFSET(P921,-'Interment Right Prices'!$L$25,0)))</f>
        <v>0</v>
      </c>
      <c r="Y921" s="96">
        <f>IF(V921=0,0,U921-SUM($X$155:X921))</f>
        <v>0</v>
      </c>
      <c r="Z921" s="99">
        <f ca="1">IF(V921=0,OFFSET(Z921,-'Interment Right Prices'!$L$25,0),IF(V921&gt;X921,V921,X921))</f>
        <v>1586</v>
      </c>
      <c r="AA921" s="99">
        <f t="shared" ca="1" si="81"/>
        <v>1744887.6923076923</v>
      </c>
      <c r="AB921" s="93"/>
      <c r="AC921" s="78"/>
    </row>
    <row r="922" spans="2:29" x14ac:dyDescent="0.25">
      <c r="B922" s="38"/>
      <c r="C922" s="53">
        <f t="shared" si="84"/>
        <v>768</v>
      </c>
      <c r="D922" s="53"/>
      <c r="E922" s="53"/>
      <c r="F922" s="41">
        <v>0</v>
      </c>
      <c r="G922" s="1"/>
      <c r="H922" s="104">
        <f t="shared" si="85"/>
        <v>3000000</v>
      </c>
      <c r="I922" s="1"/>
      <c r="J922" s="41">
        <v>0</v>
      </c>
      <c r="K922" s="1"/>
      <c r="L922" s="96">
        <f t="shared" si="82"/>
        <v>1031487</v>
      </c>
      <c r="M922" s="53"/>
      <c r="N922" s="97"/>
      <c r="O922" s="1"/>
      <c r="P922" s="98">
        <f t="shared" si="79"/>
        <v>1031487</v>
      </c>
      <c r="Q922" s="40"/>
      <c r="S922" s="38"/>
      <c r="T922" s="96">
        <f>SUM($P$155:P922)</f>
        <v>104130164</v>
      </c>
      <c r="U922" s="96">
        <f t="shared" si="80"/>
        <v>130000</v>
      </c>
      <c r="V922" s="96">
        <f t="shared" si="83"/>
        <v>0</v>
      </c>
      <c r="W922" s="96"/>
      <c r="X922" s="96">
        <f ca="1">IF(V922=0,0,IF(C922&lt;'Interment Right Prices'!$L$25,0,OFFSET(P922,-'Interment Right Prices'!$L$25,0)))</f>
        <v>0</v>
      </c>
      <c r="Y922" s="96">
        <f>IF(V922=0,0,U922-SUM($X$155:X922))</f>
        <v>0</v>
      </c>
      <c r="Z922" s="99">
        <f ca="1">IF(V922=0,OFFSET(Z922,-'Interment Right Prices'!$L$25,0),IF(V922&gt;X922,V922,X922))</f>
        <v>1602</v>
      </c>
      <c r="AA922" s="99">
        <f t="shared" ca="1" si="81"/>
        <v>1744887.6923076923</v>
      </c>
      <c r="AB922" s="93"/>
      <c r="AC922" s="78"/>
    </row>
    <row r="923" spans="2:29" x14ac:dyDescent="0.25">
      <c r="B923" s="38"/>
      <c r="C923" s="53">
        <f t="shared" si="84"/>
        <v>769</v>
      </c>
      <c r="D923" s="53"/>
      <c r="E923" s="53"/>
      <c r="F923" s="41">
        <v>0</v>
      </c>
      <c r="G923" s="1"/>
      <c r="H923" s="104">
        <f t="shared" si="85"/>
        <v>3000000</v>
      </c>
      <c r="I923" s="1"/>
      <c r="J923" s="41">
        <v>0</v>
      </c>
      <c r="K923" s="1"/>
      <c r="L923" s="96">
        <f t="shared" si="82"/>
        <v>1041802</v>
      </c>
      <c r="M923" s="53"/>
      <c r="N923" s="97"/>
      <c r="O923" s="1"/>
      <c r="P923" s="98">
        <f t="shared" ref="P923:P986" si="86">IF(SUM($N$155:$N$1254)=0,L923,N923)</f>
        <v>1041802</v>
      </c>
      <c r="Q923" s="40"/>
      <c r="S923" s="38"/>
      <c r="T923" s="96">
        <f>SUM($P$155:P923)</f>
        <v>105171966</v>
      </c>
      <c r="U923" s="96">
        <f t="shared" ref="U923:U986" si="87">IF(T923&gt;$L$24,$L$24,T923)</f>
        <v>130000</v>
      </c>
      <c r="V923" s="96">
        <f t="shared" si="83"/>
        <v>0</v>
      </c>
      <c r="W923" s="96"/>
      <c r="X923" s="96">
        <f ca="1">IF(V923=0,0,IF(C923&lt;'Interment Right Prices'!$L$25,0,OFFSET(P923,-'Interment Right Prices'!$L$25,0)))</f>
        <v>0</v>
      </c>
      <c r="Y923" s="96">
        <f>IF(V923=0,0,U923-SUM($X$155:X923))</f>
        <v>0</v>
      </c>
      <c r="Z923" s="99">
        <f ca="1">IF(V923=0,OFFSET(Z923,-'Interment Right Prices'!$L$25,0),IF(V923&gt;X923,V923,X923))</f>
        <v>1618</v>
      </c>
      <c r="AA923" s="99">
        <f t="shared" ref="AA923:AA986" ca="1" si="88">(H923*(1-$L$29))+(H923*$L$29)*(MAX($Y$155:$Y$1254)/$L$24)</f>
        <v>1744887.6923076923</v>
      </c>
      <c r="AB923" s="93"/>
      <c r="AC923" s="78"/>
    </row>
    <row r="924" spans="2:29" x14ac:dyDescent="0.25">
      <c r="B924" s="38"/>
      <c r="C924" s="53">
        <f t="shared" si="84"/>
        <v>770</v>
      </c>
      <c r="D924" s="53"/>
      <c r="E924" s="53"/>
      <c r="F924" s="41">
        <v>0</v>
      </c>
      <c r="G924" s="1"/>
      <c r="H924" s="104">
        <f t="shared" si="85"/>
        <v>3000000</v>
      </c>
      <c r="I924" s="1"/>
      <c r="J924" s="41">
        <v>0</v>
      </c>
      <c r="K924" s="1"/>
      <c r="L924" s="96">
        <f t="shared" ref="L924:L987" si="89">ROUND($L$155*(1+$L$27)^C923,0)</f>
        <v>1052220</v>
      </c>
      <c r="M924" s="53"/>
      <c r="N924" s="97"/>
      <c r="O924" s="1"/>
      <c r="P924" s="98">
        <f t="shared" si="86"/>
        <v>1052220</v>
      </c>
      <c r="Q924" s="40"/>
      <c r="S924" s="38"/>
      <c r="T924" s="96">
        <f>SUM($P$155:P924)</f>
        <v>106224186</v>
      </c>
      <c r="U924" s="96">
        <f t="shared" si="87"/>
        <v>130000</v>
      </c>
      <c r="V924" s="96">
        <f t="shared" si="83"/>
        <v>0</v>
      </c>
      <c r="W924" s="96"/>
      <c r="X924" s="96">
        <f ca="1">IF(V924=0,0,IF(C924&lt;'Interment Right Prices'!$L$25,0,OFFSET(P924,-'Interment Right Prices'!$L$25,0)))</f>
        <v>0</v>
      </c>
      <c r="Y924" s="96">
        <f>IF(V924=0,0,U924-SUM($X$155:X924))</f>
        <v>0</v>
      </c>
      <c r="Z924" s="99">
        <f ca="1">IF(V924=0,OFFSET(Z924,-'Interment Right Prices'!$L$25,0),IF(V924&gt;X924,V924,X924))</f>
        <v>1634</v>
      </c>
      <c r="AA924" s="99">
        <f t="shared" ca="1" si="88"/>
        <v>1744887.6923076923</v>
      </c>
      <c r="AB924" s="93"/>
      <c r="AC924" s="78"/>
    </row>
    <row r="925" spans="2:29" x14ac:dyDescent="0.25">
      <c r="B925" s="38"/>
      <c r="C925" s="53">
        <f t="shared" si="84"/>
        <v>771</v>
      </c>
      <c r="D925" s="53"/>
      <c r="E925" s="53"/>
      <c r="F925" s="41">
        <v>0</v>
      </c>
      <c r="G925" s="1"/>
      <c r="H925" s="104">
        <f t="shared" si="85"/>
        <v>3000000</v>
      </c>
      <c r="I925" s="1"/>
      <c r="J925" s="41">
        <v>0</v>
      </c>
      <c r="K925" s="1"/>
      <c r="L925" s="96">
        <f t="shared" si="89"/>
        <v>1062742</v>
      </c>
      <c r="M925" s="53"/>
      <c r="N925" s="97"/>
      <c r="O925" s="1"/>
      <c r="P925" s="98">
        <f t="shared" si="86"/>
        <v>1062742</v>
      </c>
      <c r="Q925" s="40"/>
      <c r="S925" s="38"/>
      <c r="T925" s="96">
        <f>SUM($P$155:P925)</f>
        <v>107286928</v>
      </c>
      <c r="U925" s="96">
        <f t="shared" si="87"/>
        <v>130000</v>
      </c>
      <c r="V925" s="96">
        <f t="shared" ref="V925:V988" si="90">U925-U924</f>
        <v>0</v>
      </c>
      <c r="W925" s="96"/>
      <c r="X925" s="96">
        <f ca="1">IF(V925=0,0,IF(C925&lt;'Interment Right Prices'!$L$25,0,OFFSET(P925,-'Interment Right Prices'!$L$25,0)))</f>
        <v>0</v>
      </c>
      <c r="Y925" s="96">
        <f>IF(V925=0,0,U925-SUM($X$155:X925))</f>
        <v>0</v>
      </c>
      <c r="Z925" s="99">
        <f ca="1">IF(V925=0,OFFSET(Z925,-'Interment Right Prices'!$L$25,0),IF(V925&gt;X925,V925,X925))</f>
        <v>1650</v>
      </c>
      <c r="AA925" s="99">
        <f t="shared" ca="1" si="88"/>
        <v>1744887.6923076923</v>
      </c>
      <c r="AB925" s="93"/>
      <c r="AC925" s="78"/>
    </row>
    <row r="926" spans="2:29" x14ac:dyDescent="0.25">
      <c r="B926" s="38"/>
      <c r="C926" s="53">
        <f t="shared" si="84"/>
        <v>772</v>
      </c>
      <c r="D926" s="53"/>
      <c r="E926" s="53"/>
      <c r="F926" s="41">
        <v>0</v>
      </c>
      <c r="G926" s="1"/>
      <c r="H926" s="104">
        <f t="shared" si="85"/>
        <v>3000000</v>
      </c>
      <c r="I926" s="1"/>
      <c r="J926" s="41">
        <v>0</v>
      </c>
      <c r="K926" s="1"/>
      <c r="L926" s="96">
        <f t="shared" si="89"/>
        <v>1073369</v>
      </c>
      <c r="M926" s="53"/>
      <c r="N926" s="97"/>
      <c r="O926" s="1"/>
      <c r="P926" s="98">
        <f t="shared" si="86"/>
        <v>1073369</v>
      </c>
      <c r="Q926" s="40"/>
      <c r="S926" s="38"/>
      <c r="T926" s="96">
        <f>SUM($P$155:P926)</f>
        <v>108360297</v>
      </c>
      <c r="U926" s="96">
        <f t="shared" si="87"/>
        <v>130000</v>
      </c>
      <c r="V926" s="96">
        <f t="shared" si="90"/>
        <v>0</v>
      </c>
      <c r="W926" s="96"/>
      <c r="X926" s="96">
        <f ca="1">IF(V926=0,0,IF(C926&lt;'Interment Right Prices'!$L$25,0,OFFSET(P926,-'Interment Right Prices'!$L$25,0)))</f>
        <v>0</v>
      </c>
      <c r="Y926" s="96">
        <f>IF(V926=0,0,U926-SUM($X$155:X926))</f>
        <v>0</v>
      </c>
      <c r="Z926" s="99">
        <f ca="1">IF(V926=0,OFFSET(Z926,-'Interment Right Prices'!$L$25,0),IF(V926&gt;X926,V926,X926))</f>
        <v>1667</v>
      </c>
      <c r="AA926" s="99">
        <f t="shared" ca="1" si="88"/>
        <v>1744887.6923076923</v>
      </c>
      <c r="AB926" s="93"/>
      <c r="AC926" s="78"/>
    </row>
    <row r="927" spans="2:29" x14ac:dyDescent="0.25">
      <c r="B927" s="38"/>
      <c r="C927" s="53">
        <f t="shared" si="84"/>
        <v>773</v>
      </c>
      <c r="D927" s="53"/>
      <c r="E927" s="53"/>
      <c r="F927" s="41">
        <v>0</v>
      </c>
      <c r="G927" s="1"/>
      <c r="H927" s="104">
        <f t="shared" si="85"/>
        <v>3000000</v>
      </c>
      <c r="I927" s="1"/>
      <c r="J927" s="41">
        <v>0</v>
      </c>
      <c r="K927" s="1"/>
      <c r="L927" s="96">
        <f t="shared" si="89"/>
        <v>1084103</v>
      </c>
      <c r="M927" s="53"/>
      <c r="N927" s="97"/>
      <c r="O927" s="1"/>
      <c r="P927" s="98">
        <f t="shared" si="86"/>
        <v>1084103</v>
      </c>
      <c r="Q927" s="40"/>
      <c r="S927" s="38"/>
      <c r="T927" s="96">
        <f>SUM($P$155:P927)</f>
        <v>109444400</v>
      </c>
      <c r="U927" s="96">
        <f t="shared" si="87"/>
        <v>130000</v>
      </c>
      <c r="V927" s="96">
        <f t="shared" si="90"/>
        <v>0</v>
      </c>
      <c r="W927" s="96"/>
      <c r="X927" s="96">
        <f ca="1">IF(V927=0,0,IF(C927&lt;'Interment Right Prices'!$L$25,0,OFFSET(P927,-'Interment Right Prices'!$L$25,0)))</f>
        <v>0</v>
      </c>
      <c r="Y927" s="96">
        <f>IF(V927=0,0,U927-SUM($X$155:X927))</f>
        <v>0</v>
      </c>
      <c r="Z927" s="99">
        <f ca="1">IF(V927=0,OFFSET(Z927,-'Interment Right Prices'!$L$25,0),IF(V927&gt;X927,V927,X927))</f>
        <v>1683</v>
      </c>
      <c r="AA927" s="99">
        <f t="shared" ca="1" si="88"/>
        <v>1744887.6923076923</v>
      </c>
      <c r="AB927" s="93"/>
      <c r="AC927" s="78"/>
    </row>
    <row r="928" spans="2:29" x14ac:dyDescent="0.25">
      <c r="B928" s="38"/>
      <c r="C928" s="53">
        <f t="shared" si="84"/>
        <v>774</v>
      </c>
      <c r="D928" s="53"/>
      <c r="E928" s="53"/>
      <c r="F928" s="41">
        <v>0</v>
      </c>
      <c r="G928" s="1"/>
      <c r="H928" s="104">
        <f t="shared" si="85"/>
        <v>3000000</v>
      </c>
      <c r="I928" s="1"/>
      <c r="J928" s="41">
        <v>0</v>
      </c>
      <c r="K928" s="1"/>
      <c r="L928" s="96">
        <f t="shared" si="89"/>
        <v>1094944</v>
      </c>
      <c r="M928" s="53"/>
      <c r="N928" s="97"/>
      <c r="O928" s="1"/>
      <c r="P928" s="98">
        <f t="shared" si="86"/>
        <v>1094944</v>
      </c>
      <c r="Q928" s="40"/>
      <c r="S928" s="38"/>
      <c r="T928" s="96">
        <f>SUM($P$155:P928)</f>
        <v>110539344</v>
      </c>
      <c r="U928" s="96">
        <f t="shared" si="87"/>
        <v>130000</v>
      </c>
      <c r="V928" s="96">
        <f t="shared" si="90"/>
        <v>0</v>
      </c>
      <c r="W928" s="96"/>
      <c r="X928" s="96">
        <f ca="1">IF(V928=0,0,IF(C928&lt;'Interment Right Prices'!$L$25,0,OFFSET(P928,-'Interment Right Prices'!$L$25,0)))</f>
        <v>0</v>
      </c>
      <c r="Y928" s="96">
        <f>IF(V928=0,0,U928-SUM($X$155:X928))</f>
        <v>0</v>
      </c>
      <c r="Z928" s="99">
        <f ca="1">IF(V928=0,OFFSET(Z928,-'Interment Right Prices'!$L$25,0),IF(V928&gt;X928,V928,X928))</f>
        <v>1700</v>
      </c>
      <c r="AA928" s="99">
        <f t="shared" ca="1" si="88"/>
        <v>1744887.6923076923</v>
      </c>
      <c r="AB928" s="93"/>
      <c r="AC928" s="78"/>
    </row>
    <row r="929" spans="2:29" x14ac:dyDescent="0.25">
      <c r="B929" s="38"/>
      <c r="C929" s="53">
        <f t="shared" si="84"/>
        <v>775</v>
      </c>
      <c r="D929" s="53"/>
      <c r="E929" s="53"/>
      <c r="F929" s="41">
        <v>0</v>
      </c>
      <c r="G929" s="1"/>
      <c r="H929" s="104">
        <f t="shared" si="85"/>
        <v>3000000</v>
      </c>
      <c r="I929" s="1"/>
      <c r="J929" s="41">
        <v>0</v>
      </c>
      <c r="K929" s="1"/>
      <c r="L929" s="96">
        <f t="shared" si="89"/>
        <v>1105894</v>
      </c>
      <c r="M929" s="53"/>
      <c r="N929" s="97"/>
      <c r="O929" s="1"/>
      <c r="P929" s="98">
        <f t="shared" si="86"/>
        <v>1105894</v>
      </c>
      <c r="Q929" s="40"/>
      <c r="S929" s="38"/>
      <c r="T929" s="96">
        <f>SUM($P$155:P929)</f>
        <v>111645238</v>
      </c>
      <c r="U929" s="96">
        <f t="shared" si="87"/>
        <v>130000</v>
      </c>
      <c r="V929" s="96">
        <f t="shared" si="90"/>
        <v>0</v>
      </c>
      <c r="W929" s="96"/>
      <c r="X929" s="96">
        <f ca="1">IF(V929=0,0,IF(C929&lt;'Interment Right Prices'!$L$25,0,OFFSET(P929,-'Interment Right Prices'!$L$25,0)))</f>
        <v>0</v>
      </c>
      <c r="Y929" s="96">
        <f>IF(V929=0,0,U929-SUM($X$155:X929))</f>
        <v>0</v>
      </c>
      <c r="Z929" s="99">
        <f ca="1">IF(V929=0,OFFSET(Z929,-'Interment Right Prices'!$L$25,0),IF(V929&gt;X929,V929,X929))</f>
        <v>1717</v>
      </c>
      <c r="AA929" s="99">
        <f t="shared" ca="1" si="88"/>
        <v>1744887.6923076923</v>
      </c>
      <c r="AB929" s="93"/>
      <c r="AC929" s="78"/>
    </row>
    <row r="930" spans="2:29" x14ac:dyDescent="0.25">
      <c r="B930" s="38"/>
      <c r="C930" s="53">
        <f t="shared" si="84"/>
        <v>776</v>
      </c>
      <c r="D930" s="53"/>
      <c r="E930" s="53"/>
      <c r="F930" s="41">
        <v>0</v>
      </c>
      <c r="G930" s="1"/>
      <c r="H930" s="104">
        <f t="shared" si="85"/>
        <v>3000000</v>
      </c>
      <c r="I930" s="1"/>
      <c r="J930" s="41">
        <v>0</v>
      </c>
      <c r="K930" s="1"/>
      <c r="L930" s="96">
        <f t="shared" si="89"/>
        <v>1116952</v>
      </c>
      <c r="M930" s="53"/>
      <c r="N930" s="97"/>
      <c r="O930" s="1"/>
      <c r="P930" s="98">
        <f t="shared" si="86"/>
        <v>1116952</v>
      </c>
      <c r="Q930" s="40"/>
      <c r="S930" s="38"/>
      <c r="T930" s="96">
        <f>SUM($P$155:P930)</f>
        <v>112762190</v>
      </c>
      <c r="U930" s="96">
        <f t="shared" si="87"/>
        <v>130000</v>
      </c>
      <c r="V930" s="96">
        <f t="shared" si="90"/>
        <v>0</v>
      </c>
      <c r="W930" s="96"/>
      <c r="X930" s="96">
        <f ca="1">IF(V930=0,0,IF(C930&lt;'Interment Right Prices'!$L$25,0,OFFSET(P930,-'Interment Right Prices'!$L$25,0)))</f>
        <v>0</v>
      </c>
      <c r="Y930" s="96">
        <f>IF(V930=0,0,U930-SUM($X$155:X930))</f>
        <v>0</v>
      </c>
      <c r="Z930" s="99">
        <f ca="1">IF(V930=0,OFFSET(Z930,-'Interment Right Prices'!$L$25,0),IF(V930&gt;X930,V930,X930))</f>
        <v>1734</v>
      </c>
      <c r="AA930" s="99">
        <f t="shared" ca="1" si="88"/>
        <v>1744887.6923076923</v>
      </c>
      <c r="AB930" s="93"/>
      <c r="AC930" s="78"/>
    </row>
    <row r="931" spans="2:29" x14ac:dyDescent="0.25">
      <c r="B931" s="38"/>
      <c r="C931" s="53">
        <f t="shared" si="84"/>
        <v>777</v>
      </c>
      <c r="D931" s="53"/>
      <c r="E931" s="53"/>
      <c r="F931" s="41">
        <v>0</v>
      </c>
      <c r="G931" s="1"/>
      <c r="H931" s="104">
        <f t="shared" si="85"/>
        <v>3000000</v>
      </c>
      <c r="I931" s="1"/>
      <c r="J931" s="41">
        <v>0</v>
      </c>
      <c r="K931" s="1"/>
      <c r="L931" s="96">
        <f t="shared" si="89"/>
        <v>1128122</v>
      </c>
      <c r="M931" s="53"/>
      <c r="N931" s="97"/>
      <c r="O931" s="1"/>
      <c r="P931" s="98">
        <f t="shared" si="86"/>
        <v>1128122</v>
      </c>
      <c r="Q931" s="40"/>
      <c r="S931" s="38"/>
      <c r="T931" s="96">
        <f>SUM($P$155:P931)</f>
        <v>113890312</v>
      </c>
      <c r="U931" s="96">
        <f t="shared" si="87"/>
        <v>130000</v>
      </c>
      <c r="V931" s="96">
        <f t="shared" si="90"/>
        <v>0</v>
      </c>
      <c r="W931" s="96"/>
      <c r="X931" s="96">
        <f ca="1">IF(V931=0,0,IF(C931&lt;'Interment Right Prices'!$L$25,0,OFFSET(P931,-'Interment Right Prices'!$L$25,0)))</f>
        <v>0</v>
      </c>
      <c r="Y931" s="96">
        <f>IF(V931=0,0,U931-SUM($X$155:X931))</f>
        <v>0</v>
      </c>
      <c r="Z931" s="99">
        <f ca="1">IF(V931=0,OFFSET(Z931,-'Interment Right Prices'!$L$25,0),IF(V931&gt;X931,V931,X931))</f>
        <v>1752</v>
      </c>
      <c r="AA931" s="99">
        <f t="shared" ca="1" si="88"/>
        <v>1744887.6923076923</v>
      </c>
      <c r="AB931" s="93"/>
      <c r="AC931" s="78"/>
    </row>
    <row r="932" spans="2:29" x14ac:dyDescent="0.25">
      <c r="B932" s="38"/>
      <c r="C932" s="53">
        <f t="shared" si="84"/>
        <v>778</v>
      </c>
      <c r="D932" s="53"/>
      <c r="E932" s="53"/>
      <c r="F932" s="41">
        <v>0</v>
      </c>
      <c r="G932" s="1"/>
      <c r="H932" s="104">
        <f t="shared" si="85"/>
        <v>3000000</v>
      </c>
      <c r="I932" s="1"/>
      <c r="J932" s="41">
        <v>0</v>
      </c>
      <c r="K932" s="1"/>
      <c r="L932" s="96">
        <f t="shared" si="89"/>
        <v>1139403</v>
      </c>
      <c r="M932" s="53"/>
      <c r="N932" s="97"/>
      <c r="O932" s="1"/>
      <c r="P932" s="98">
        <f t="shared" si="86"/>
        <v>1139403</v>
      </c>
      <c r="Q932" s="40"/>
      <c r="S932" s="38"/>
      <c r="T932" s="96">
        <f>SUM($P$155:P932)</f>
        <v>115029715</v>
      </c>
      <c r="U932" s="96">
        <f t="shared" si="87"/>
        <v>130000</v>
      </c>
      <c r="V932" s="96">
        <f t="shared" si="90"/>
        <v>0</v>
      </c>
      <c r="W932" s="96"/>
      <c r="X932" s="96">
        <f ca="1">IF(V932=0,0,IF(C932&lt;'Interment Right Prices'!$L$25,0,OFFSET(P932,-'Interment Right Prices'!$L$25,0)))</f>
        <v>0</v>
      </c>
      <c r="Y932" s="96">
        <f>IF(V932=0,0,U932-SUM($X$155:X932))</f>
        <v>0</v>
      </c>
      <c r="Z932" s="99">
        <f ca="1">IF(V932=0,OFFSET(Z932,-'Interment Right Prices'!$L$25,0),IF(V932&gt;X932,V932,X932))</f>
        <v>1769</v>
      </c>
      <c r="AA932" s="99">
        <f t="shared" ca="1" si="88"/>
        <v>1744887.6923076923</v>
      </c>
      <c r="AB932" s="93"/>
      <c r="AC932" s="78"/>
    </row>
    <row r="933" spans="2:29" x14ac:dyDescent="0.25">
      <c r="B933" s="38"/>
      <c r="C933" s="53">
        <f t="shared" si="84"/>
        <v>779</v>
      </c>
      <c r="D933" s="53"/>
      <c r="E933" s="53"/>
      <c r="F933" s="41">
        <v>0</v>
      </c>
      <c r="G933" s="1"/>
      <c r="H933" s="104">
        <f t="shared" si="85"/>
        <v>3000000</v>
      </c>
      <c r="I933" s="1"/>
      <c r="J933" s="41">
        <v>0</v>
      </c>
      <c r="K933" s="1"/>
      <c r="L933" s="96">
        <f t="shared" si="89"/>
        <v>1150797</v>
      </c>
      <c r="M933" s="53"/>
      <c r="N933" s="97"/>
      <c r="O933" s="1"/>
      <c r="P933" s="98">
        <f t="shared" si="86"/>
        <v>1150797</v>
      </c>
      <c r="Q933" s="40"/>
      <c r="S933" s="38"/>
      <c r="T933" s="96">
        <f>SUM($P$155:P933)</f>
        <v>116180512</v>
      </c>
      <c r="U933" s="96">
        <f t="shared" si="87"/>
        <v>130000</v>
      </c>
      <c r="V933" s="96">
        <f t="shared" si="90"/>
        <v>0</v>
      </c>
      <c r="W933" s="96"/>
      <c r="X933" s="96">
        <f ca="1">IF(V933=0,0,IF(C933&lt;'Interment Right Prices'!$L$25,0,OFFSET(P933,-'Interment Right Prices'!$L$25,0)))</f>
        <v>0</v>
      </c>
      <c r="Y933" s="96">
        <f>IF(V933=0,0,U933-SUM($X$155:X933))</f>
        <v>0</v>
      </c>
      <c r="Z933" s="99">
        <f ca="1">IF(V933=0,OFFSET(Z933,-'Interment Right Prices'!$L$25,0),IF(V933&gt;X933,V933,X933))</f>
        <v>1393</v>
      </c>
      <c r="AA933" s="99">
        <f t="shared" ca="1" si="88"/>
        <v>1744887.6923076923</v>
      </c>
      <c r="AB933" s="93"/>
      <c r="AC933" s="78"/>
    </row>
    <row r="934" spans="2:29" x14ac:dyDescent="0.25">
      <c r="B934" s="38"/>
      <c r="C934" s="53">
        <f t="shared" si="84"/>
        <v>780</v>
      </c>
      <c r="D934" s="53"/>
      <c r="E934" s="53"/>
      <c r="F934" s="41">
        <v>0</v>
      </c>
      <c r="G934" s="1"/>
      <c r="H934" s="104">
        <f t="shared" si="85"/>
        <v>3000000</v>
      </c>
      <c r="I934" s="1"/>
      <c r="J934" s="41">
        <v>0</v>
      </c>
      <c r="K934" s="1"/>
      <c r="L934" s="96">
        <f t="shared" si="89"/>
        <v>1162305</v>
      </c>
      <c r="M934" s="53"/>
      <c r="N934" s="97"/>
      <c r="O934" s="1"/>
      <c r="P934" s="98">
        <f t="shared" si="86"/>
        <v>1162305</v>
      </c>
      <c r="Q934" s="40"/>
      <c r="S934" s="38"/>
      <c r="T934" s="96">
        <f>SUM($P$155:P934)</f>
        <v>117342817</v>
      </c>
      <c r="U934" s="96">
        <f t="shared" si="87"/>
        <v>130000</v>
      </c>
      <c r="V934" s="96">
        <f t="shared" si="90"/>
        <v>0</v>
      </c>
      <c r="W934" s="96"/>
      <c r="X934" s="96">
        <f ca="1">IF(V934=0,0,IF(C934&lt;'Interment Right Prices'!$L$25,0,OFFSET(P934,-'Interment Right Prices'!$L$25,0)))</f>
        <v>0</v>
      </c>
      <c r="Y934" s="96">
        <f>IF(V934=0,0,U934-SUM($X$155:X934))</f>
        <v>0</v>
      </c>
      <c r="Z934" s="99">
        <f ca="1">IF(V934=0,OFFSET(Z934,-'Interment Right Prices'!$L$25,0),IF(V934&gt;X934,V934,X934))</f>
        <v>1407</v>
      </c>
      <c r="AA934" s="99">
        <f t="shared" ca="1" si="88"/>
        <v>1744887.6923076923</v>
      </c>
      <c r="AB934" s="93"/>
      <c r="AC934" s="78"/>
    </row>
    <row r="935" spans="2:29" x14ac:dyDescent="0.25">
      <c r="B935" s="38"/>
      <c r="C935" s="53">
        <f t="shared" si="84"/>
        <v>781</v>
      </c>
      <c r="D935" s="53"/>
      <c r="E935" s="53"/>
      <c r="F935" s="41">
        <v>0</v>
      </c>
      <c r="G935" s="1"/>
      <c r="H935" s="104">
        <f t="shared" si="85"/>
        <v>3000000</v>
      </c>
      <c r="I935" s="1"/>
      <c r="J935" s="41">
        <v>0</v>
      </c>
      <c r="K935" s="1"/>
      <c r="L935" s="96">
        <f t="shared" si="89"/>
        <v>1173928</v>
      </c>
      <c r="M935" s="53"/>
      <c r="N935" s="97"/>
      <c r="O935" s="1"/>
      <c r="P935" s="98">
        <f t="shared" si="86"/>
        <v>1173928</v>
      </c>
      <c r="Q935" s="40"/>
      <c r="S935" s="38"/>
      <c r="T935" s="96">
        <f>SUM($P$155:P935)</f>
        <v>118516745</v>
      </c>
      <c r="U935" s="96">
        <f t="shared" si="87"/>
        <v>130000</v>
      </c>
      <c r="V935" s="96">
        <f t="shared" si="90"/>
        <v>0</v>
      </c>
      <c r="W935" s="96"/>
      <c r="X935" s="96">
        <f ca="1">IF(V935=0,0,IF(C935&lt;'Interment Right Prices'!$L$25,0,OFFSET(P935,-'Interment Right Prices'!$L$25,0)))</f>
        <v>0</v>
      </c>
      <c r="Y935" s="96">
        <f>IF(V935=0,0,U935-SUM($X$155:X935))</f>
        <v>0</v>
      </c>
      <c r="Z935" s="99">
        <f ca="1">IF(V935=0,OFFSET(Z935,-'Interment Right Prices'!$L$25,0),IF(V935&gt;X935,V935,X935))</f>
        <v>1421</v>
      </c>
      <c r="AA935" s="99">
        <f t="shared" ca="1" si="88"/>
        <v>1744887.6923076923</v>
      </c>
      <c r="AB935" s="93"/>
      <c r="AC935" s="78"/>
    </row>
    <row r="936" spans="2:29" x14ac:dyDescent="0.25">
      <c r="B936" s="38"/>
      <c r="C936" s="53">
        <f t="shared" si="84"/>
        <v>782</v>
      </c>
      <c r="D936" s="53"/>
      <c r="E936" s="53"/>
      <c r="F936" s="41">
        <v>0</v>
      </c>
      <c r="G936" s="1"/>
      <c r="H936" s="104">
        <f t="shared" si="85"/>
        <v>3000000</v>
      </c>
      <c r="I936" s="1"/>
      <c r="J936" s="41">
        <v>0</v>
      </c>
      <c r="K936" s="1"/>
      <c r="L936" s="96">
        <f t="shared" si="89"/>
        <v>1185668</v>
      </c>
      <c r="M936" s="53"/>
      <c r="N936" s="97"/>
      <c r="O936" s="1"/>
      <c r="P936" s="98">
        <f t="shared" si="86"/>
        <v>1185668</v>
      </c>
      <c r="Q936" s="40"/>
      <c r="S936" s="38"/>
      <c r="T936" s="96">
        <f>SUM($P$155:P936)</f>
        <v>119702413</v>
      </c>
      <c r="U936" s="96">
        <f t="shared" si="87"/>
        <v>130000</v>
      </c>
      <c r="V936" s="96">
        <f t="shared" si="90"/>
        <v>0</v>
      </c>
      <c r="W936" s="96"/>
      <c r="X936" s="96">
        <f ca="1">IF(V936=0,0,IF(C936&lt;'Interment Right Prices'!$L$25,0,OFFSET(P936,-'Interment Right Prices'!$L$25,0)))</f>
        <v>0</v>
      </c>
      <c r="Y936" s="96">
        <f>IF(V936=0,0,U936-SUM($X$155:X936))</f>
        <v>0</v>
      </c>
      <c r="Z936" s="99">
        <f ca="1">IF(V936=0,OFFSET(Z936,-'Interment Right Prices'!$L$25,0),IF(V936&gt;X936,V936,X936))</f>
        <v>1436</v>
      </c>
      <c r="AA936" s="99">
        <f t="shared" ca="1" si="88"/>
        <v>1744887.6923076923</v>
      </c>
      <c r="AB936" s="93"/>
      <c r="AC936" s="78"/>
    </row>
    <row r="937" spans="2:29" x14ac:dyDescent="0.25">
      <c r="B937" s="38"/>
      <c r="C937" s="53">
        <f t="shared" si="84"/>
        <v>783</v>
      </c>
      <c r="D937" s="53"/>
      <c r="E937" s="53"/>
      <c r="F937" s="41">
        <v>0</v>
      </c>
      <c r="G937" s="1"/>
      <c r="H937" s="104">
        <f t="shared" si="85"/>
        <v>3000000</v>
      </c>
      <c r="I937" s="1"/>
      <c r="J937" s="41">
        <v>0</v>
      </c>
      <c r="K937" s="1"/>
      <c r="L937" s="96">
        <f t="shared" si="89"/>
        <v>1197524</v>
      </c>
      <c r="M937" s="53"/>
      <c r="N937" s="97"/>
      <c r="O937" s="1"/>
      <c r="P937" s="98">
        <f t="shared" si="86"/>
        <v>1197524</v>
      </c>
      <c r="Q937" s="40"/>
      <c r="S937" s="38"/>
      <c r="T937" s="96">
        <f>SUM($P$155:P937)</f>
        <v>120899937</v>
      </c>
      <c r="U937" s="96">
        <f t="shared" si="87"/>
        <v>130000</v>
      </c>
      <c r="V937" s="96">
        <f t="shared" si="90"/>
        <v>0</v>
      </c>
      <c r="W937" s="96"/>
      <c r="X937" s="96">
        <f ca="1">IF(V937=0,0,IF(C937&lt;'Interment Right Prices'!$L$25,0,OFFSET(P937,-'Interment Right Prices'!$L$25,0)))</f>
        <v>0</v>
      </c>
      <c r="Y937" s="96">
        <f>IF(V937=0,0,U937-SUM($X$155:X937))</f>
        <v>0</v>
      </c>
      <c r="Z937" s="99">
        <f ca="1">IF(V937=0,OFFSET(Z937,-'Interment Right Prices'!$L$25,0),IF(V937&gt;X937,V937,X937))</f>
        <v>1450</v>
      </c>
      <c r="AA937" s="99">
        <f t="shared" ca="1" si="88"/>
        <v>1744887.6923076923</v>
      </c>
      <c r="AB937" s="93"/>
      <c r="AC937" s="78"/>
    </row>
    <row r="938" spans="2:29" x14ac:dyDescent="0.25">
      <c r="B938" s="38"/>
      <c r="C938" s="53">
        <f t="shared" si="84"/>
        <v>784</v>
      </c>
      <c r="D938" s="53"/>
      <c r="E938" s="53"/>
      <c r="F938" s="41">
        <v>0</v>
      </c>
      <c r="G938" s="1"/>
      <c r="H938" s="104">
        <f t="shared" si="85"/>
        <v>3000000</v>
      </c>
      <c r="I938" s="1"/>
      <c r="J938" s="41">
        <v>0</v>
      </c>
      <c r="K938" s="1"/>
      <c r="L938" s="96">
        <f t="shared" si="89"/>
        <v>1209499</v>
      </c>
      <c r="M938" s="53"/>
      <c r="N938" s="97"/>
      <c r="O938" s="1"/>
      <c r="P938" s="98">
        <f t="shared" si="86"/>
        <v>1209499</v>
      </c>
      <c r="Q938" s="40"/>
      <c r="S938" s="38"/>
      <c r="T938" s="96">
        <f>SUM($P$155:P938)</f>
        <v>122109436</v>
      </c>
      <c r="U938" s="96">
        <f t="shared" si="87"/>
        <v>130000</v>
      </c>
      <c r="V938" s="96">
        <f t="shared" si="90"/>
        <v>0</v>
      </c>
      <c r="W938" s="96"/>
      <c r="X938" s="96">
        <f ca="1">IF(V938=0,0,IF(C938&lt;'Interment Right Prices'!$L$25,0,OFFSET(P938,-'Interment Right Prices'!$L$25,0)))</f>
        <v>0</v>
      </c>
      <c r="Y938" s="96">
        <f>IF(V938=0,0,U938-SUM($X$155:X938))</f>
        <v>0</v>
      </c>
      <c r="Z938" s="99">
        <f ca="1">IF(V938=0,OFFSET(Z938,-'Interment Right Prices'!$L$25,0),IF(V938&gt;X938,V938,X938))</f>
        <v>1464</v>
      </c>
      <c r="AA938" s="99">
        <f t="shared" ca="1" si="88"/>
        <v>1744887.6923076923</v>
      </c>
      <c r="AB938" s="93"/>
      <c r="AC938" s="78"/>
    </row>
    <row r="939" spans="2:29" x14ac:dyDescent="0.25">
      <c r="B939" s="38"/>
      <c r="C939" s="53">
        <f t="shared" si="84"/>
        <v>785</v>
      </c>
      <c r="D939" s="53"/>
      <c r="E939" s="53"/>
      <c r="F939" s="41">
        <v>0</v>
      </c>
      <c r="G939" s="1"/>
      <c r="H939" s="104">
        <f t="shared" si="85"/>
        <v>3000000</v>
      </c>
      <c r="I939" s="1"/>
      <c r="J939" s="41">
        <v>0</v>
      </c>
      <c r="K939" s="1"/>
      <c r="L939" s="96">
        <f t="shared" si="89"/>
        <v>1221594</v>
      </c>
      <c r="M939" s="53"/>
      <c r="N939" s="97"/>
      <c r="O939" s="1"/>
      <c r="P939" s="98">
        <f t="shared" si="86"/>
        <v>1221594</v>
      </c>
      <c r="Q939" s="40"/>
      <c r="S939" s="38"/>
      <c r="T939" s="96">
        <f>SUM($P$155:P939)</f>
        <v>123331030</v>
      </c>
      <c r="U939" s="96">
        <f t="shared" si="87"/>
        <v>130000</v>
      </c>
      <c r="V939" s="96">
        <f t="shared" si="90"/>
        <v>0</v>
      </c>
      <c r="W939" s="96"/>
      <c r="X939" s="96">
        <f ca="1">IF(V939=0,0,IF(C939&lt;'Interment Right Prices'!$L$25,0,OFFSET(P939,-'Interment Right Prices'!$L$25,0)))</f>
        <v>0</v>
      </c>
      <c r="Y939" s="96">
        <f>IF(V939=0,0,U939-SUM($X$155:X939))</f>
        <v>0</v>
      </c>
      <c r="Z939" s="99">
        <f ca="1">IF(V939=0,OFFSET(Z939,-'Interment Right Prices'!$L$25,0),IF(V939&gt;X939,V939,X939))</f>
        <v>1479</v>
      </c>
      <c r="AA939" s="99">
        <f t="shared" ca="1" si="88"/>
        <v>1744887.6923076923</v>
      </c>
      <c r="AB939" s="93"/>
      <c r="AC939" s="78"/>
    </row>
    <row r="940" spans="2:29" x14ac:dyDescent="0.25">
      <c r="B940" s="38"/>
      <c r="C940" s="53">
        <f t="shared" si="84"/>
        <v>786</v>
      </c>
      <c r="D940" s="53"/>
      <c r="E940" s="53"/>
      <c r="F940" s="41">
        <v>0</v>
      </c>
      <c r="G940" s="1"/>
      <c r="H940" s="104">
        <f t="shared" si="85"/>
        <v>3000000</v>
      </c>
      <c r="I940" s="1"/>
      <c r="J940" s="41">
        <v>0</v>
      </c>
      <c r="K940" s="1"/>
      <c r="L940" s="96">
        <f t="shared" si="89"/>
        <v>1233810</v>
      </c>
      <c r="M940" s="53"/>
      <c r="N940" s="97"/>
      <c r="O940" s="1"/>
      <c r="P940" s="98">
        <f t="shared" si="86"/>
        <v>1233810</v>
      </c>
      <c r="Q940" s="40"/>
      <c r="S940" s="38"/>
      <c r="T940" s="96">
        <f>SUM($P$155:P940)</f>
        <v>124564840</v>
      </c>
      <c r="U940" s="96">
        <f t="shared" si="87"/>
        <v>130000</v>
      </c>
      <c r="V940" s="96">
        <f t="shared" si="90"/>
        <v>0</v>
      </c>
      <c r="W940" s="96"/>
      <c r="X940" s="96">
        <f ca="1">IF(V940=0,0,IF(C940&lt;'Interment Right Prices'!$L$25,0,OFFSET(P940,-'Interment Right Prices'!$L$25,0)))</f>
        <v>0</v>
      </c>
      <c r="Y940" s="96">
        <f>IF(V940=0,0,U940-SUM($X$155:X940))</f>
        <v>0</v>
      </c>
      <c r="Z940" s="99">
        <f ca="1">IF(V940=0,OFFSET(Z940,-'Interment Right Prices'!$L$25,0),IF(V940&gt;X940,V940,X940))</f>
        <v>1494</v>
      </c>
      <c r="AA940" s="99">
        <f t="shared" ca="1" si="88"/>
        <v>1744887.6923076923</v>
      </c>
      <c r="AB940" s="93"/>
      <c r="AC940" s="78"/>
    </row>
    <row r="941" spans="2:29" x14ac:dyDescent="0.25">
      <c r="B941" s="38"/>
      <c r="C941" s="53">
        <f t="shared" si="84"/>
        <v>787</v>
      </c>
      <c r="D941" s="53"/>
      <c r="E941" s="53"/>
      <c r="F941" s="41">
        <v>0</v>
      </c>
      <c r="G941" s="1"/>
      <c r="H941" s="104">
        <f t="shared" si="85"/>
        <v>3000000</v>
      </c>
      <c r="I941" s="1"/>
      <c r="J941" s="41">
        <v>0</v>
      </c>
      <c r="K941" s="1"/>
      <c r="L941" s="96">
        <f t="shared" si="89"/>
        <v>1246148</v>
      </c>
      <c r="M941" s="53"/>
      <c r="N941" s="97"/>
      <c r="O941" s="1"/>
      <c r="P941" s="98">
        <f t="shared" si="86"/>
        <v>1246148</v>
      </c>
      <c r="Q941" s="40"/>
      <c r="S941" s="38"/>
      <c r="T941" s="96">
        <f>SUM($P$155:P941)</f>
        <v>125810988</v>
      </c>
      <c r="U941" s="96">
        <f t="shared" si="87"/>
        <v>130000</v>
      </c>
      <c r="V941" s="96">
        <f t="shared" si="90"/>
        <v>0</v>
      </c>
      <c r="W941" s="96"/>
      <c r="X941" s="96">
        <f ca="1">IF(V941=0,0,IF(C941&lt;'Interment Right Prices'!$L$25,0,OFFSET(P941,-'Interment Right Prices'!$L$25,0)))</f>
        <v>0</v>
      </c>
      <c r="Y941" s="96">
        <f>IF(V941=0,0,U941-SUM($X$155:X941))</f>
        <v>0</v>
      </c>
      <c r="Z941" s="99">
        <f ca="1">IF(V941=0,OFFSET(Z941,-'Interment Right Prices'!$L$25,0),IF(V941&gt;X941,V941,X941))</f>
        <v>1509</v>
      </c>
      <c r="AA941" s="99">
        <f t="shared" ca="1" si="88"/>
        <v>1744887.6923076923</v>
      </c>
      <c r="AB941" s="93"/>
      <c r="AC941" s="78"/>
    </row>
    <row r="942" spans="2:29" x14ac:dyDescent="0.25">
      <c r="B942" s="38"/>
      <c r="C942" s="53">
        <f t="shared" si="84"/>
        <v>788</v>
      </c>
      <c r="D942" s="53"/>
      <c r="E942" s="53"/>
      <c r="F942" s="41">
        <v>0</v>
      </c>
      <c r="G942" s="1"/>
      <c r="H942" s="104">
        <f t="shared" si="85"/>
        <v>3000000</v>
      </c>
      <c r="I942" s="1"/>
      <c r="J942" s="41">
        <v>0</v>
      </c>
      <c r="K942" s="1"/>
      <c r="L942" s="96">
        <f t="shared" si="89"/>
        <v>1258610</v>
      </c>
      <c r="M942" s="53"/>
      <c r="N942" s="97"/>
      <c r="O942" s="1"/>
      <c r="P942" s="98">
        <f t="shared" si="86"/>
        <v>1258610</v>
      </c>
      <c r="Q942" s="40"/>
      <c r="S942" s="38"/>
      <c r="T942" s="96">
        <f>SUM($P$155:P942)</f>
        <v>127069598</v>
      </c>
      <c r="U942" s="96">
        <f t="shared" si="87"/>
        <v>130000</v>
      </c>
      <c r="V942" s="96">
        <f t="shared" si="90"/>
        <v>0</v>
      </c>
      <c r="W942" s="96"/>
      <c r="X942" s="96">
        <f ca="1">IF(V942=0,0,IF(C942&lt;'Interment Right Prices'!$L$25,0,OFFSET(P942,-'Interment Right Prices'!$L$25,0)))</f>
        <v>0</v>
      </c>
      <c r="Y942" s="96">
        <f>IF(V942=0,0,U942-SUM($X$155:X942))</f>
        <v>0</v>
      </c>
      <c r="Z942" s="99">
        <f ca="1">IF(V942=0,OFFSET(Z942,-'Interment Right Prices'!$L$25,0),IF(V942&gt;X942,V942,X942))</f>
        <v>1524</v>
      </c>
      <c r="AA942" s="99">
        <f t="shared" ca="1" si="88"/>
        <v>1744887.6923076923</v>
      </c>
      <c r="AB942" s="93"/>
      <c r="AC942" s="78"/>
    </row>
    <row r="943" spans="2:29" x14ac:dyDescent="0.25">
      <c r="B943" s="38"/>
      <c r="C943" s="53">
        <f t="shared" ref="C943:C1006" si="91">C942+1</f>
        <v>789</v>
      </c>
      <c r="D943" s="53"/>
      <c r="E943" s="53"/>
      <c r="F943" s="41">
        <v>0</v>
      </c>
      <c r="G943" s="1"/>
      <c r="H943" s="104">
        <f t="shared" ref="H943:H1006" si="92">H942</f>
        <v>3000000</v>
      </c>
      <c r="I943" s="1"/>
      <c r="J943" s="41">
        <v>0</v>
      </c>
      <c r="K943" s="1"/>
      <c r="L943" s="96">
        <f t="shared" si="89"/>
        <v>1271196</v>
      </c>
      <c r="M943" s="53"/>
      <c r="N943" s="97"/>
      <c r="O943" s="1"/>
      <c r="P943" s="98">
        <f t="shared" si="86"/>
        <v>1271196</v>
      </c>
      <c r="Q943" s="40"/>
      <c r="S943" s="38"/>
      <c r="T943" s="96">
        <f>SUM($P$155:P943)</f>
        <v>128340794</v>
      </c>
      <c r="U943" s="96">
        <f t="shared" si="87"/>
        <v>130000</v>
      </c>
      <c r="V943" s="96">
        <f t="shared" si="90"/>
        <v>0</v>
      </c>
      <c r="W943" s="96"/>
      <c r="X943" s="96">
        <f ca="1">IF(V943=0,0,IF(C943&lt;'Interment Right Prices'!$L$25,0,OFFSET(P943,-'Interment Right Prices'!$L$25,0)))</f>
        <v>0</v>
      </c>
      <c r="Y943" s="96">
        <f>IF(V943=0,0,U943-SUM($X$155:X943))</f>
        <v>0</v>
      </c>
      <c r="Z943" s="99">
        <f ca="1">IF(V943=0,OFFSET(Z943,-'Interment Right Prices'!$L$25,0),IF(V943&gt;X943,V943,X943))</f>
        <v>1539</v>
      </c>
      <c r="AA943" s="99">
        <f t="shared" ca="1" si="88"/>
        <v>1744887.6923076923</v>
      </c>
      <c r="AB943" s="93"/>
      <c r="AC943" s="78"/>
    </row>
    <row r="944" spans="2:29" x14ac:dyDescent="0.25">
      <c r="B944" s="38"/>
      <c r="C944" s="53">
        <f t="shared" si="91"/>
        <v>790</v>
      </c>
      <c r="D944" s="53"/>
      <c r="E944" s="53"/>
      <c r="F944" s="41">
        <v>0</v>
      </c>
      <c r="G944" s="1"/>
      <c r="H944" s="104">
        <f t="shared" si="92"/>
        <v>3000000</v>
      </c>
      <c r="I944" s="1"/>
      <c r="J944" s="41">
        <v>0</v>
      </c>
      <c r="K944" s="1"/>
      <c r="L944" s="96">
        <f t="shared" si="89"/>
        <v>1283908</v>
      </c>
      <c r="M944" s="53"/>
      <c r="N944" s="97"/>
      <c r="O944" s="1"/>
      <c r="P944" s="98">
        <f t="shared" si="86"/>
        <v>1283908</v>
      </c>
      <c r="Q944" s="40"/>
      <c r="S944" s="38"/>
      <c r="T944" s="96">
        <f>SUM($P$155:P944)</f>
        <v>129624702</v>
      </c>
      <c r="U944" s="96">
        <f t="shared" si="87"/>
        <v>130000</v>
      </c>
      <c r="V944" s="96">
        <f t="shared" si="90"/>
        <v>0</v>
      </c>
      <c r="W944" s="96"/>
      <c r="X944" s="96">
        <f ca="1">IF(V944=0,0,IF(C944&lt;'Interment Right Prices'!$L$25,0,OFFSET(P944,-'Interment Right Prices'!$L$25,0)))</f>
        <v>0</v>
      </c>
      <c r="Y944" s="96">
        <f>IF(V944=0,0,U944-SUM($X$155:X944))</f>
        <v>0</v>
      </c>
      <c r="Z944" s="99">
        <f ca="1">IF(V944=0,OFFSET(Z944,-'Interment Right Prices'!$L$25,0),IF(V944&gt;X944,V944,X944))</f>
        <v>1555</v>
      </c>
      <c r="AA944" s="99">
        <f t="shared" ca="1" si="88"/>
        <v>1744887.6923076923</v>
      </c>
      <c r="AB944" s="93"/>
      <c r="AC944" s="78"/>
    </row>
    <row r="945" spans="2:29" x14ac:dyDescent="0.25">
      <c r="B945" s="38"/>
      <c r="C945" s="53">
        <f t="shared" si="91"/>
        <v>791</v>
      </c>
      <c r="D945" s="53"/>
      <c r="E945" s="53"/>
      <c r="F945" s="41">
        <v>0</v>
      </c>
      <c r="G945" s="1"/>
      <c r="H945" s="104">
        <f t="shared" si="92"/>
        <v>3000000</v>
      </c>
      <c r="I945" s="1"/>
      <c r="J945" s="41">
        <v>0</v>
      </c>
      <c r="K945" s="1"/>
      <c r="L945" s="96">
        <f t="shared" si="89"/>
        <v>1296747</v>
      </c>
      <c r="M945" s="53"/>
      <c r="N945" s="97"/>
      <c r="O945" s="1"/>
      <c r="P945" s="98">
        <f t="shared" si="86"/>
        <v>1296747</v>
      </c>
      <c r="Q945" s="40"/>
      <c r="S945" s="38"/>
      <c r="T945" s="96">
        <f>SUM($P$155:P945)</f>
        <v>130921449</v>
      </c>
      <c r="U945" s="96">
        <f t="shared" si="87"/>
        <v>130000</v>
      </c>
      <c r="V945" s="96">
        <f t="shared" si="90"/>
        <v>0</v>
      </c>
      <c r="W945" s="96"/>
      <c r="X945" s="96">
        <f ca="1">IF(V945=0,0,IF(C945&lt;'Interment Right Prices'!$L$25,0,OFFSET(P945,-'Interment Right Prices'!$L$25,0)))</f>
        <v>0</v>
      </c>
      <c r="Y945" s="96">
        <f>IF(V945=0,0,U945-SUM($X$155:X945))</f>
        <v>0</v>
      </c>
      <c r="Z945" s="99">
        <f ca="1">IF(V945=0,OFFSET(Z945,-'Interment Right Prices'!$L$25,0),IF(V945&gt;X945,V945,X945))</f>
        <v>1570</v>
      </c>
      <c r="AA945" s="99">
        <f t="shared" ca="1" si="88"/>
        <v>1744887.6923076923</v>
      </c>
      <c r="AB945" s="93"/>
      <c r="AC945" s="78"/>
    </row>
    <row r="946" spans="2:29" x14ac:dyDescent="0.25">
      <c r="B946" s="38"/>
      <c r="C946" s="53">
        <f t="shared" si="91"/>
        <v>792</v>
      </c>
      <c r="D946" s="53"/>
      <c r="E946" s="53"/>
      <c r="F946" s="41">
        <v>0</v>
      </c>
      <c r="G946" s="1"/>
      <c r="H946" s="104">
        <f t="shared" si="92"/>
        <v>3000000</v>
      </c>
      <c r="I946" s="1"/>
      <c r="J946" s="41">
        <v>0</v>
      </c>
      <c r="K946" s="1"/>
      <c r="L946" s="96">
        <f t="shared" si="89"/>
        <v>1309715</v>
      </c>
      <c r="M946" s="53"/>
      <c r="N946" s="97"/>
      <c r="O946" s="1"/>
      <c r="P946" s="98">
        <f t="shared" si="86"/>
        <v>1309715</v>
      </c>
      <c r="Q946" s="40"/>
      <c r="S946" s="38"/>
      <c r="T946" s="96">
        <f>SUM($P$155:P946)</f>
        <v>132231164</v>
      </c>
      <c r="U946" s="96">
        <f t="shared" si="87"/>
        <v>130000</v>
      </c>
      <c r="V946" s="96">
        <f t="shared" si="90"/>
        <v>0</v>
      </c>
      <c r="W946" s="96"/>
      <c r="X946" s="96">
        <f ca="1">IF(V946=0,0,IF(C946&lt;'Interment Right Prices'!$L$25,0,OFFSET(P946,-'Interment Right Prices'!$L$25,0)))</f>
        <v>0</v>
      </c>
      <c r="Y946" s="96">
        <f>IF(V946=0,0,U946-SUM($X$155:X946))</f>
        <v>0</v>
      </c>
      <c r="Z946" s="99">
        <f ca="1">IF(V946=0,OFFSET(Z946,-'Interment Right Prices'!$L$25,0),IF(V946&gt;X946,V946,X946))</f>
        <v>1586</v>
      </c>
      <c r="AA946" s="99">
        <f t="shared" ca="1" si="88"/>
        <v>1744887.6923076923</v>
      </c>
      <c r="AB946" s="93"/>
      <c r="AC946" s="78"/>
    </row>
    <row r="947" spans="2:29" x14ac:dyDescent="0.25">
      <c r="B947" s="38"/>
      <c r="C947" s="53">
        <f t="shared" si="91"/>
        <v>793</v>
      </c>
      <c r="D947" s="53"/>
      <c r="E947" s="53"/>
      <c r="F947" s="41">
        <v>0</v>
      </c>
      <c r="G947" s="1"/>
      <c r="H947" s="104">
        <f t="shared" si="92"/>
        <v>3000000</v>
      </c>
      <c r="I947" s="1"/>
      <c r="J947" s="41">
        <v>0</v>
      </c>
      <c r="K947" s="1"/>
      <c r="L947" s="96">
        <f t="shared" si="89"/>
        <v>1322812</v>
      </c>
      <c r="M947" s="53"/>
      <c r="N947" s="97"/>
      <c r="O947" s="1"/>
      <c r="P947" s="98">
        <f t="shared" si="86"/>
        <v>1322812</v>
      </c>
      <c r="Q947" s="40"/>
      <c r="S947" s="38"/>
      <c r="T947" s="96">
        <f>SUM($P$155:P947)</f>
        <v>133553976</v>
      </c>
      <c r="U947" s="96">
        <f t="shared" si="87"/>
        <v>130000</v>
      </c>
      <c r="V947" s="96">
        <f t="shared" si="90"/>
        <v>0</v>
      </c>
      <c r="W947" s="96"/>
      <c r="X947" s="96">
        <f ca="1">IF(V947=0,0,IF(C947&lt;'Interment Right Prices'!$L$25,0,OFFSET(P947,-'Interment Right Prices'!$L$25,0)))</f>
        <v>0</v>
      </c>
      <c r="Y947" s="96">
        <f>IF(V947=0,0,U947-SUM($X$155:X947))</f>
        <v>0</v>
      </c>
      <c r="Z947" s="99">
        <f ca="1">IF(V947=0,OFFSET(Z947,-'Interment Right Prices'!$L$25,0),IF(V947&gt;X947,V947,X947))</f>
        <v>1602</v>
      </c>
      <c r="AA947" s="99">
        <f t="shared" ca="1" si="88"/>
        <v>1744887.6923076923</v>
      </c>
      <c r="AB947" s="93"/>
      <c r="AC947" s="78"/>
    </row>
    <row r="948" spans="2:29" x14ac:dyDescent="0.25">
      <c r="B948" s="38"/>
      <c r="C948" s="53">
        <f t="shared" si="91"/>
        <v>794</v>
      </c>
      <c r="D948" s="53"/>
      <c r="E948" s="53"/>
      <c r="F948" s="41">
        <v>0</v>
      </c>
      <c r="G948" s="1"/>
      <c r="H948" s="104">
        <f t="shared" si="92"/>
        <v>3000000</v>
      </c>
      <c r="I948" s="1"/>
      <c r="J948" s="41">
        <v>0</v>
      </c>
      <c r="K948" s="1"/>
      <c r="L948" s="96">
        <f t="shared" si="89"/>
        <v>1336040</v>
      </c>
      <c r="M948" s="53"/>
      <c r="N948" s="97"/>
      <c r="O948" s="1"/>
      <c r="P948" s="98">
        <f t="shared" si="86"/>
        <v>1336040</v>
      </c>
      <c r="Q948" s="40"/>
      <c r="S948" s="38"/>
      <c r="T948" s="96">
        <f>SUM($P$155:P948)</f>
        <v>134890016</v>
      </c>
      <c r="U948" s="96">
        <f t="shared" si="87"/>
        <v>130000</v>
      </c>
      <c r="V948" s="96">
        <f t="shared" si="90"/>
        <v>0</v>
      </c>
      <c r="W948" s="96"/>
      <c r="X948" s="96">
        <f ca="1">IF(V948=0,0,IF(C948&lt;'Interment Right Prices'!$L$25,0,OFFSET(P948,-'Interment Right Prices'!$L$25,0)))</f>
        <v>0</v>
      </c>
      <c r="Y948" s="96">
        <f>IF(V948=0,0,U948-SUM($X$155:X948))</f>
        <v>0</v>
      </c>
      <c r="Z948" s="99">
        <f ca="1">IF(V948=0,OFFSET(Z948,-'Interment Right Prices'!$L$25,0),IF(V948&gt;X948,V948,X948))</f>
        <v>1618</v>
      </c>
      <c r="AA948" s="99">
        <f t="shared" ca="1" si="88"/>
        <v>1744887.6923076923</v>
      </c>
      <c r="AB948" s="93"/>
      <c r="AC948" s="78"/>
    </row>
    <row r="949" spans="2:29" x14ac:dyDescent="0.25">
      <c r="B949" s="38"/>
      <c r="C949" s="53">
        <f t="shared" si="91"/>
        <v>795</v>
      </c>
      <c r="D949" s="53"/>
      <c r="E949" s="53"/>
      <c r="F949" s="41">
        <v>0</v>
      </c>
      <c r="G949" s="1"/>
      <c r="H949" s="104">
        <f t="shared" si="92"/>
        <v>3000000</v>
      </c>
      <c r="I949" s="1"/>
      <c r="J949" s="41">
        <v>0</v>
      </c>
      <c r="K949" s="1"/>
      <c r="L949" s="96">
        <f t="shared" si="89"/>
        <v>1349400</v>
      </c>
      <c r="M949" s="53"/>
      <c r="N949" s="97"/>
      <c r="O949" s="1"/>
      <c r="P949" s="98">
        <f t="shared" si="86"/>
        <v>1349400</v>
      </c>
      <c r="Q949" s="40"/>
      <c r="S949" s="38"/>
      <c r="T949" s="96">
        <f>SUM($P$155:P949)</f>
        <v>136239416</v>
      </c>
      <c r="U949" s="96">
        <f t="shared" si="87"/>
        <v>130000</v>
      </c>
      <c r="V949" s="96">
        <f t="shared" si="90"/>
        <v>0</v>
      </c>
      <c r="W949" s="96"/>
      <c r="X949" s="96">
        <f ca="1">IF(V949=0,0,IF(C949&lt;'Interment Right Prices'!$L$25,0,OFFSET(P949,-'Interment Right Prices'!$L$25,0)))</f>
        <v>0</v>
      </c>
      <c r="Y949" s="96">
        <f>IF(V949=0,0,U949-SUM($X$155:X949))</f>
        <v>0</v>
      </c>
      <c r="Z949" s="99">
        <f ca="1">IF(V949=0,OFFSET(Z949,-'Interment Right Prices'!$L$25,0),IF(V949&gt;X949,V949,X949))</f>
        <v>1634</v>
      </c>
      <c r="AA949" s="99">
        <f t="shared" ca="1" si="88"/>
        <v>1744887.6923076923</v>
      </c>
      <c r="AB949" s="93"/>
      <c r="AC949" s="78"/>
    </row>
    <row r="950" spans="2:29" x14ac:dyDescent="0.25">
      <c r="B950" s="38"/>
      <c r="C950" s="53">
        <f t="shared" si="91"/>
        <v>796</v>
      </c>
      <c r="D950" s="53"/>
      <c r="E950" s="53"/>
      <c r="F950" s="41">
        <v>0</v>
      </c>
      <c r="G950" s="1"/>
      <c r="H950" s="104">
        <f t="shared" si="92"/>
        <v>3000000</v>
      </c>
      <c r="I950" s="1"/>
      <c r="J950" s="41">
        <v>0</v>
      </c>
      <c r="K950" s="1"/>
      <c r="L950" s="96">
        <f t="shared" si="89"/>
        <v>1362894</v>
      </c>
      <c r="M950" s="53"/>
      <c r="N950" s="97"/>
      <c r="O950" s="1"/>
      <c r="P950" s="98">
        <f t="shared" si="86"/>
        <v>1362894</v>
      </c>
      <c r="Q950" s="40"/>
      <c r="S950" s="38"/>
      <c r="T950" s="96">
        <f>SUM($P$155:P950)</f>
        <v>137602310</v>
      </c>
      <c r="U950" s="96">
        <f t="shared" si="87"/>
        <v>130000</v>
      </c>
      <c r="V950" s="96">
        <f t="shared" si="90"/>
        <v>0</v>
      </c>
      <c r="W950" s="96"/>
      <c r="X950" s="96">
        <f ca="1">IF(V950=0,0,IF(C950&lt;'Interment Right Prices'!$L$25,0,OFFSET(P950,-'Interment Right Prices'!$L$25,0)))</f>
        <v>0</v>
      </c>
      <c r="Y950" s="96">
        <f>IF(V950=0,0,U950-SUM($X$155:X950))</f>
        <v>0</v>
      </c>
      <c r="Z950" s="99">
        <f ca="1">IF(V950=0,OFFSET(Z950,-'Interment Right Prices'!$L$25,0),IF(V950&gt;X950,V950,X950))</f>
        <v>1650</v>
      </c>
      <c r="AA950" s="99">
        <f t="shared" ca="1" si="88"/>
        <v>1744887.6923076923</v>
      </c>
      <c r="AB950" s="93"/>
      <c r="AC950" s="78"/>
    </row>
    <row r="951" spans="2:29" x14ac:dyDescent="0.25">
      <c r="B951" s="38"/>
      <c r="C951" s="53">
        <f t="shared" si="91"/>
        <v>797</v>
      </c>
      <c r="D951" s="53"/>
      <c r="E951" s="53"/>
      <c r="F951" s="41">
        <v>0</v>
      </c>
      <c r="G951" s="1"/>
      <c r="H951" s="104">
        <f t="shared" si="92"/>
        <v>3000000</v>
      </c>
      <c r="I951" s="1"/>
      <c r="J951" s="41">
        <v>0</v>
      </c>
      <c r="K951" s="1"/>
      <c r="L951" s="96">
        <f t="shared" si="89"/>
        <v>1376523</v>
      </c>
      <c r="M951" s="53"/>
      <c r="N951" s="97"/>
      <c r="O951" s="1"/>
      <c r="P951" s="98">
        <f t="shared" si="86"/>
        <v>1376523</v>
      </c>
      <c r="Q951" s="40"/>
      <c r="S951" s="38"/>
      <c r="T951" s="96">
        <f>SUM($P$155:P951)</f>
        <v>138978833</v>
      </c>
      <c r="U951" s="96">
        <f t="shared" si="87"/>
        <v>130000</v>
      </c>
      <c r="V951" s="96">
        <f t="shared" si="90"/>
        <v>0</v>
      </c>
      <c r="W951" s="96"/>
      <c r="X951" s="96">
        <f ca="1">IF(V951=0,0,IF(C951&lt;'Interment Right Prices'!$L$25,0,OFFSET(P951,-'Interment Right Prices'!$L$25,0)))</f>
        <v>0</v>
      </c>
      <c r="Y951" s="96">
        <f>IF(V951=0,0,U951-SUM($X$155:X951))</f>
        <v>0</v>
      </c>
      <c r="Z951" s="99">
        <f ca="1">IF(V951=0,OFFSET(Z951,-'Interment Right Prices'!$L$25,0),IF(V951&gt;X951,V951,X951))</f>
        <v>1667</v>
      </c>
      <c r="AA951" s="99">
        <f t="shared" ca="1" si="88"/>
        <v>1744887.6923076923</v>
      </c>
      <c r="AB951" s="93"/>
      <c r="AC951" s="78"/>
    </row>
    <row r="952" spans="2:29" x14ac:dyDescent="0.25">
      <c r="B952" s="38"/>
      <c r="C952" s="53">
        <f t="shared" si="91"/>
        <v>798</v>
      </c>
      <c r="D952" s="53"/>
      <c r="E952" s="53"/>
      <c r="F952" s="41">
        <v>0</v>
      </c>
      <c r="G952" s="1"/>
      <c r="H952" s="104">
        <f t="shared" si="92"/>
        <v>3000000</v>
      </c>
      <c r="I952" s="1"/>
      <c r="J952" s="41">
        <v>0</v>
      </c>
      <c r="K952" s="1"/>
      <c r="L952" s="96">
        <f t="shared" si="89"/>
        <v>1390288</v>
      </c>
      <c r="M952" s="53"/>
      <c r="N952" s="97"/>
      <c r="O952" s="1"/>
      <c r="P952" s="98">
        <f t="shared" si="86"/>
        <v>1390288</v>
      </c>
      <c r="Q952" s="40"/>
      <c r="S952" s="38"/>
      <c r="T952" s="96">
        <f>SUM($P$155:P952)</f>
        <v>140369121</v>
      </c>
      <c r="U952" s="96">
        <f t="shared" si="87"/>
        <v>130000</v>
      </c>
      <c r="V952" s="96">
        <f t="shared" si="90"/>
        <v>0</v>
      </c>
      <c r="W952" s="96"/>
      <c r="X952" s="96">
        <f ca="1">IF(V952=0,0,IF(C952&lt;'Interment Right Prices'!$L$25,0,OFFSET(P952,-'Interment Right Prices'!$L$25,0)))</f>
        <v>0</v>
      </c>
      <c r="Y952" s="96">
        <f>IF(V952=0,0,U952-SUM($X$155:X952))</f>
        <v>0</v>
      </c>
      <c r="Z952" s="99">
        <f ca="1">IF(V952=0,OFFSET(Z952,-'Interment Right Prices'!$L$25,0),IF(V952&gt;X952,V952,X952))</f>
        <v>1683</v>
      </c>
      <c r="AA952" s="99">
        <f t="shared" ca="1" si="88"/>
        <v>1744887.6923076923</v>
      </c>
      <c r="AB952" s="93"/>
      <c r="AC952" s="78"/>
    </row>
    <row r="953" spans="2:29" x14ac:dyDescent="0.25">
      <c r="B953" s="38"/>
      <c r="C953" s="53">
        <f t="shared" si="91"/>
        <v>799</v>
      </c>
      <c r="D953" s="53"/>
      <c r="E953" s="53"/>
      <c r="F953" s="41">
        <v>0</v>
      </c>
      <c r="G953" s="1"/>
      <c r="H953" s="104">
        <f t="shared" si="92"/>
        <v>3000000</v>
      </c>
      <c r="I953" s="1"/>
      <c r="J953" s="41">
        <v>0</v>
      </c>
      <c r="K953" s="1"/>
      <c r="L953" s="96">
        <f t="shared" si="89"/>
        <v>1404191</v>
      </c>
      <c r="M953" s="53"/>
      <c r="N953" s="97"/>
      <c r="O953" s="1"/>
      <c r="P953" s="98">
        <f t="shared" si="86"/>
        <v>1404191</v>
      </c>
      <c r="Q953" s="40"/>
      <c r="S953" s="38"/>
      <c r="T953" s="96">
        <f>SUM($P$155:P953)</f>
        <v>141773312</v>
      </c>
      <c r="U953" s="96">
        <f t="shared" si="87"/>
        <v>130000</v>
      </c>
      <c r="V953" s="96">
        <f t="shared" si="90"/>
        <v>0</v>
      </c>
      <c r="W953" s="96"/>
      <c r="X953" s="96">
        <f ca="1">IF(V953=0,0,IF(C953&lt;'Interment Right Prices'!$L$25,0,OFFSET(P953,-'Interment Right Prices'!$L$25,0)))</f>
        <v>0</v>
      </c>
      <c r="Y953" s="96">
        <f>IF(V953=0,0,U953-SUM($X$155:X953))</f>
        <v>0</v>
      </c>
      <c r="Z953" s="99">
        <f ca="1">IF(V953=0,OFFSET(Z953,-'Interment Right Prices'!$L$25,0),IF(V953&gt;X953,V953,X953))</f>
        <v>1700</v>
      </c>
      <c r="AA953" s="99">
        <f t="shared" ca="1" si="88"/>
        <v>1744887.6923076923</v>
      </c>
      <c r="AB953" s="93"/>
      <c r="AC953" s="78"/>
    </row>
    <row r="954" spans="2:29" x14ac:dyDescent="0.25">
      <c r="B954" s="38"/>
      <c r="C954" s="53">
        <f t="shared" si="91"/>
        <v>800</v>
      </c>
      <c r="D954" s="53"/>
      <c r="E954" s="53"/>
      <c r="F954" s="41">
        <v>0</v>
      </c>
      <c r="G954" s="1"/>
      <c r="H954" s="104">
        <f t="shared" si="92"/>
        <v>3000000</v>
      </c>
      <c r="I954" s="1"/>
      <c r="J954" s="41">
        <v>0</v>
      </c>
      <c r="K954" s="1"/>
      <c r="L954" s="96">
        <f t="shared" si="89"/>
        <v>1418233</v>
      </c>
      <c r="M954" s="53"/>
      <c r="N954" s="97"/>
      <c r="O954" s="1"/>
      <c r="P954" s="98">
        <f t="shared" si="86"/>
        <v>1418233</v>
      </c>
      <c r="Q954" s="40"/>
      <c r="S954" s="38"/>
      <c r="T954" s="96">
        <f>SUM($P$155:P954)</f>
        <v>143191545</v>
      </c>
      <c r="U954" s="96">
        <f t="shared" si="87"/>
        <v>130000</v>
      </c>
      <c r="V954" s="96">
        <f t="shared" si="90"/>
        <v>0</v>
      </c>
      <c r="W954" s="96"/>
      <c r="X954" s="96">
        <f ca="1">IF(V954=0,0,IF(C954&lt;'Interment Right Prices'!$L$25,0,OFFSET(P954,-'Interment Right Prices'!$L$25,0)))</f>
        <v>0</v>
      </c>
      <c r="Y954" s="96">
        <f>IF(V954=0,0,U954-SUM($X$155:X954))</f>
        <v>0</v>
      </c>
      <c r="Z954" s="99">
        <f ca="1">IF(V954=0,OFFSET(Z954,-'Interment Right Prices'!$L$25,0),IF(V954&gt;X954,V954,X954))</f>
        <v>1717</v>
      </c>
      <c r="AA954" s="99">
        <f t="shared" ca="1" si="88"/>
        <v>1744887.6923076923</v>
      </c>
      <c r="AB954" s="93"/>
      <c r="AC954" s="78"/>
    </row>
    <row r="955" spans="2:29" x14ac:dyDescent="0.25">
      <c r="B955" s="38"/>
      <c r="C955" s="53">
        <f t="shared" si="91"/>
        <v>801</v>
      </c>
      <c r="D955" s="53"/>
      <c r="E955" s="53"/>
      <c r="F955" s="41">
        <v>0</v>
      </c>
      <c r="G955" s="1"/>
      <c r="H955" s="104">
        <f t="shared" si="92"/>
        <v>3000000</v>
      </c>
      <c r="I955" s="1"/>
      <c r="J955" s="41">
        <v>0</v>
      </c>
      <c r="K955" s="1"/>
      <c r="L955" s="96">
        <f t="shared" si="89"/>
        <v>1432416</v>
      </c>
      <c r="M955" s="53"/>
      <c r="N955" s="97"/>
      <c r="O955" s="1"/>
      <c r="P955" s="98">
        <f t="shared" si="86"/>
        <v>1432416</v>
      </c>
      <c r="Q955" s="40"/>
      <c r="S955" s="38"/>
      <c r="T955" s="96">
        <f>SUM($P$155:P955)</f>
        <v>144623961</v>
      </c>
      <c r="U955" s="96">
        <f t="shared" si="87"/>
        <v>130000</v>
      </c>
      <c r="V955" s="96">
        <f t="shared" si="90"/>
        <v>0</v>
      </c>
      <c r="W955" s="96"/>
      <c r="X955" s="96">
        <f ca="1">IF(V955=0,0,IF(C955&lt;'Interment Right Prices'!$L$25,0,OFFSET(P955,-'Interment Right Prices'!$L$25,0)))</f>
        <v>0</v>
      </c>
      <c r="Y955" s="96">
        <f>IF(V955=0,0,U955-SUM($X$155:X955))</f>
        <v>0</v>
      </c>
      <c r="Z955" s="99">
        <f ca="1">IF(V955=0,OFFSET(Z955,-'Interment Right Prices'!$L$25,0),IF(V955&gt;X955,V955,X955))</f>
        <v>1734</v>
      </c>
      <c r="AA955" s="99">
        <f t="shared" ca="1" si="88"/>
        <v>1744887.6923076923</v>
      </c>
      <c r="AB955" s="93"/>
      <c r="AC955" s="78"/>
    </row>
    <row r="956" spans="2:29" x14ac:dyDescent="0.25">
      <c r="B956" s="38"/>
      <c r="C956" s="53">
        <f t="shared" si="91"/>
        <v>802</v>
      </c>
      <c r="D956" s="53"/>
      <c r="E956" s="53"/>
      <c r="F956" s="41">
        <v>0</v>
      </c>
      <c r="G956" s="1"/>
      <c r="H956" s="104">
        <f t="shared" si="92"/>
        <v>3000000</v>
      </c>
      <c r="I956" s="1"/>
      <c r="J956" s="41">
        <v>0</v>
      </c>
      <c r="K956" s="1"/>
      <c r="L956" s="96">
        <f t="shared" si="89"/>
        <v>1446740</v>
      </c>
      <c r="M956" s="53"/>
      <c r="N956" s="97"/>
      <c r="O956" s="1"/>
      <c r="P956" s="98">
        <f t="shared" si="86"/>
        <v>1446740</v>
      </c>
      <c r="Q956" s="40"/>
      <c r="S956" s="38"/>
      <c r="T956" s="96">
        <f>SUM($P$155:P956)</f>
        <v>146070701</v>
      </c>
      <c r="U956" s="96">
        <f t="shared" si="87"/>
        <v>130000</v>
      </c>
      <c r="V956" s="96">
        <f t="shared" si="90"/>
        <v>0</v>
      </c>
      <c r="W956" s="96"/>
      <c r="X956" s="96">
        <f ca="1">IF(V956=0,0,IF(C956&lt;'Interment Right Prices'!$L$25,0,OFFSET(P956,-'Interment Right Prices'!$L$25,0)))</f>
        <v>0</v>
      </c>
      <c r="Y956" s="96">
        <f>IF(V956=0,0,U956-SUM($X$155:X956))</f>
        <v>0</v>
      </c>
      <c r="Z956" s="99">
        <f ca="1">IF(V956=0,OFFSET(Z956,-'Interment Right Prices'!$L$25,0),IF(V956&gt;X956,V956,X956))</f>
        <v>1752</v>
      </c>
      <c r="AA956" s="99">
        <f t="shared" ca="1" si="88"/>
        <v>1744887.6923076923</v>
      </c>
      <c r="AB956" s="93"/>
      <c r="AC956" s="78"/>
    </row>
    <row r="957" spans="2:29" x14ac:dyDescent="0.25">
      <c r="B957" s="38"/>
      <c r="C957" s="53">
        <f t="shared" si="91"/>
        <v>803</v>
      </c>
      <c r="D957" s="53"/>
      <c r="E957" s="53"/>
      <c r="F957" s="41">
        <v>0</v>
      </c>
      <c r="G957" s="1"/>
      <c r="H957" s="104">
        <f t="shared" si="92"/>
        <v>3000000</v>
      </c>
      <c r="I957" s="1"/>
      <c r="J957" s="41">
        <v>0</v>
      </c>
      <c r="K957" s="1"/>
      <c r="L957" s="96">
        <f t="shared" si="89"/>
        <v>1461207</v>
      </c>
      <c r="M957" s="53"/>
      <c r="N957" s="97"/>
      <c r="O957" s="1"/>
      <c r="P957" s="98">
        <f t="shared" si="86"/>
        <v>1461207</v>
      </c>
      <c r="Q957" s="40"/>
      <c r="S957" s="38"/>
      <c r="T957" s="96">
        <f>SUM($P$155:P957)</f>
        <v>147531908</v>
      </c>
      <c r="U957" s="96">
        <f t="shared" si="87"/>
        <v>130000</v>
      </c>
      <c r="V957" s="96">
        <f t="shared" si="90"/>
        <v>0</v>
      </c>
      <c r="W957" s="96"/>
      <c r="X957" s="96">
        <f ca="1">IF(V957=0,0,IF(C957&lt;'Interment Right Prices'!$L$25,0,OFFSET(P957,-'Interment Right Prices'!$L$25,0)))</f>
        <v>0</v>
      </c>
      <c r="Y957" s="96">
        <f>IF(V957=0,0,U957-SUM($X$155:X957))</f>
        <v>0</v>
      </c>
      <c r="Z957" s="99">
        <f ca="1">IF(V957=0,OFFSET(Z957,-'Interment Right Prices'!$L$25,0),IF(V957&gt;X957,V957,X957))</f>
        <v>1769</v>
      </c>
      <c r="AA957" s="99">
        <f t="shared" ca="1" si="88"/>
        <v>1744887.6923076923</v>
      </c>
      <c r="AB957" s="93"/>
      <c r="AC957" s="78"/>
    </row>
    <row r="958" spans="2:29" x14ac:dyDescent="0.25">
      <c r="B958" s="38"/>
      <c r="C958" s="53">
        <f t="shared" si="91"/>
        <v>804</v>
      </c>
      <c r="D958" s="53"/>
      <c r="E958" s="53"/>
      <c r="F958" s="41">
        <v>0</v>
      </c>
      <c r="G958" s="1"/>
      <c r="H958" s="104">
        <f t="shared" si="92"/>
        <v>3000000</v>
      </c>
      <c r="I958" s="1"/>
      <c r="J958" s="41">
        <v>0</v>
      </c>
      <c r="K958" s="1"/>
      <c r="L958" s="96">
        <f t="shared" si="89"/>
        <v>1475819</v>
      </c>
      <c r="M958" s="53"/>
      <c r="N958" s="97"/>
      <c r="O958" s="1"/>
      <c r="P958" s="98">
        <f t="shared" si="86"/>
        <v>1475819</v>
      </c>
      <c r="Q958" s="40"/>
      <c r="S958" s="38"/>
      <c r="T958" s="96">
        <f>SUM($P$155:P958)</f>
        <v>149007727</v>
      </c>
      <c r="U958" s="96">
        <f t="shared" si="87"/>
        <v>130000</v>
      </c>
      <c r="V958" s="96">
        <f t="shared" si="90"/>
        <v>0</v>
      </c>
      <c r="W958" s="96"/>
      <c r="X958" s="96">
        <f ca="1">IF(V958=0,0,IF(C958&lt;'Interment Right Prices'!$L$25,0,OFFSET(P958,-'Interment Right Prices'!$L$25,0)))</f>
        <v>0</v>
      </c>
      <c r="Y958" s="96">
        <f>IF(V958=0,0,U958-SUM($X$155:X958))</f>
        <v>0</v>
      </c>
      <c r="Z958" s="99">
        <f ca="1">IF(V958=0,OFFSET(Z958,-'Interment Right Prices'!$L$25,0),IF(V958&gt;X958,V958,X958))</f>
        <v>1393</v>
      </c>
      <c r="AA958" s="99">
        <f t="shared" ca="1" si="88"/>
        <v>1744887.6923076923</v>
      </c>
      <c r="AB958" s="93"/>
      <c r="AC958" s="78"/>
    </row>
    <row r="959" spans="2:29" x14ac:dyDescent="0.25">
      <c r="B959" s="38"/>
      <c r="C959" s="53">
        <f t="shared" si="91"/>
        <v>805</v>
      </c>
      <c r="D959" s="53"/>
      <c r="E959" s="53"/>
      <c r="F959" s="41">
        <v>0</v>
      </c>
      <c r="G959" s="1"/>
      <c r="H959" s="104">
        <f t="shared" si="92"/>
        <v>3000000</v>
      </c>
      <c r="I959" s="1"/>
      <c r="J959" s="41">
        <v>0</v>
      </c>
      <c r="K959" s="1"/>
      <c r="L959" s="96">
        <f t="shared" si="89"/>
        <v>1490577</v>
      </c>
      <c r="M959" s="53"/>
      <c r="N959" s="97"/>
      <c r="O959" s="1"/>
      <c r="P959" s="98">
        <f t="shared" si="86"/>
        <v>1490577</v>
      </c>
      <c r="Q959" s="40"/>
      <c r="S959" s="38"/>
      <c r="T959" s="96">
        <f>SUM($P$155:P959)</f>
        <v>150498304</v>
      </c>
      <c r="U959" s="96">
        <f t="shared" si="87"/>
        <v>130000</v>
      </c>
      <c r="V959" s="96">
        <f t="shared" si="90"/>
        <v>0</v>
      </c>
      <c r="W959" s="96"/>
      <c r="X959" s="96">
        <f ca="1">IF(V959=0,0,IF(C959&lt;'Interment Right Prices'!$L$25,0,OFFSET(P959,-'Interment Right Prices'!$L$25,0)))</f>
        <v>0</v>
      </c>
      <c r="Y959" s="96">
        <f>IF(V959=0,0,U959-SUM($X$155:X959))</f>
        <v>0</v>
      </c>
      <c r="Z959" s="99">
        <f ca="1">IF(V959=0,OFFSET(Z959,-'Interment Right Prices'!$L$25,0),IF(V959&gt;X959,V959,X959))</f>
        <v>1407</v>
      </c>
      <c r="AA959" s="99">
        <f t="shared" ca="1" si="88"/>
        <v>1744887.6923076923</v>
      </c>
      <c r="AB959" s="93"/>
      <c r="AC959" s="78"/>
    </row>
    <row r="960" spans="2:29" x14ac:dyDescent="0.25">
      <c r="B960" s="38"/>
      <c r="C960" s="53">
        <f t="shared" si="91"/>
        <v>806</v>
      </c>
      <c r="D960" s="53"/>
      <c r="E960" s="53"/>
      <c r="F960" s="41">
        <v>0</v>
      </c>
      <c r="G960" s="1"/>
      <c r="H960" s="104">
        <f t="shared" si="92"/>
        <v>3000000</v>
      </c>
      <c r="I960" s="1"/>
      <c r="J960" s="41">
        <v>0</v>
      </c>
      <c r="K960" s="1"/>
      <c r="L960" s="96">
        <f t="shared" si="89"/>
        <v>1505483</v>
      </c>
      <c r="M960" s="53"/>
      <c r="N960" s="97"/>
      <c r="O960" s="1"/>
      <c r="P960" s="98">
        <f t="shared" si="86"/>
        <v>1505483</v>
      </c>
      <c r="Q960" s="40"/>
      <c r="S960" s="38"/>
      <c r="T960" s="96">
        <f>SUM($P$155:P960)</f>
        <v>152003787</v>
      </c>
      <c r="U960" s="96">
        <f t="shared" si="87"/>
        <v>130000</v>
      </c>
      <c r="V960" s="96">
        <f t="shared" si="90"/>
        <v>0</v>
      </c>
      <c r="W960" s="96"/>
      <c r="X960" s="96">
        <f ca="1">IF(V960=0,0,IF(C960&lt;'Interment Right Prices'!$L$25,0,OFFSET(P960,-'Interment Right Prices'!$L$25,0)))</f>
        <v>0</v>
      </c>
      <c r="Y960" s="96">
        <f>IF(V960=0,0,U960-SUM($X$155:X960))</f>
        <v>0</v>
      </c>
      <c r="Z960" s="99">
        <f ca="1">IF(V960=0,OFFSET(Z960,-'Interment Right Prices'!$L$25,0),IF(V960&gt;X960,V960,X960))</f>
        <v>1421</v>
      </c>
      <c r="AA960" s="99">
        <f t="shared" ca="1" si="88"/>
        <v>1744887.6923076923</v>
      </c>
      <c r="AB960" s="93"/>
      <c r="AC960" s="78"/>
    </row>
    <row r="961" spans="2:29" x14ac:dyDescent="0.25">
      <c r="B961" s="38"/>
      <c r="C961" s="53">
        <f t="shared" si="91"/>
        <v>807</v>
      </c>
      <c r="D961" s="53"/>
      <c r="E961" s="53"/>
      <c r="F961" s="41">
        <v>0</v>
      </c>
      <c r="G961" s="1"/>
      <c r="H961" s="104">
        <f t="shared" si="92"/>
        <v>3000000</v>
      </c>
      <c r="I961" s="1"/>
      <c r="J961" s="41">
        <v>0</v>
      </c>
      <c r="K961" s="1"/>
      <c r="L961" s="96">
        <f t="shared" si="89"/>
        <v>1520538</v>
      </c>
      <c r="M961" s="53"/>
      <c r="N961" s="97"/>
      <c r="O961" s="1"/>
      <c r="P961" s="98">
        <f t="shared" si="86"/>
        <v>1520538</v>
      </c>
      <c r="Q961" s="40"/>
      <c r="S961" s="38"/>
      <c r="T961" s="96">
        <f>SUM($P$155:P961)</f>
        <v>153524325</v>
      </c>
      <c r="U961" s="96">
        <f t="shared" si="87"/>
        <v>130000</v>
      </c>
      <c r="V961" s="96">
        <f t="shared" si="90"/>
        <v>0</v>
      </c>
      <c r="W961" s="96"/>
      <c r="X961" s="96">
        <f ca="1">IF(V961=0,0,IF(C961&lt;'Interment Right Prices'!$L$25,0,OFFSET(P961,-'Interment Right Prices'!$L$25,0)))</f>
        <v>0</v>
      </c>
      <c r="Y961" s="96">
        <f>IF(V961=0,0,U961-SUM($X$155:X961))</f>
        <v>0</v>
      </c>
      <c r="Z961" s="99">
        <f ca="1">IF(V961=0,OFFSET(Z961,-'Interment Right Prices'!$L$25,0),IF(V961&gt;X961,V961,X961))</f>
        <v>1436</v>
      </c>
      <c r="AA961" s="99">
        <f t="shared" ca="1" si="88"/>
        <v>1744887.6923076923</v>
      </c>
      <c r="AB961" s="93"/>
      <c r="AC961" s="78"/>
    </row>
    <row r="962" spans="2:29" x14ac:dyDescent="0.25">
      <c r="B962" s="38"/>
      <c r="C962" s="53">
        <f t="shared" si="91"/>
        <v>808</v>
      </c>
      <c r="D962" s="53"/>
      <c r="E962" s="53"/>
      <c r="F962" s="41">
        <v>0</v>
      </c>
      <c r="G962" s="1"/>
      <c r="H962" s="104">
        <f t="shared" si="92"/>
        <v>3000000</v>
      </c>
      <c r="I962" s="1"/>
      <c r="J962" s="41">
        <v>0</v>
      </c>
      <c r="K962" s="1"/>
      <c r="L962" s="96">
        <f t="shared" si="89"/>
        <v>1535743</v>
      </c>
      <c r="M962" s="53"/>
      <c r="N962" s="97"/>
      <c r="O962" s="1"/>
      <c r="P962" s="98">
        <f t="shared" si="86"/>
        <v>1535743</v>
      </c>
      <c r="Q962" s="40"/>
      <c r="S962" s="38"/>
      <c r="T962" s="96">
        <f>SUM($P$155:P962)</f>
        <v>155060068</v>
      </c>
      <c r="U962" s="96">
        <f t="shared" si="87"/>
        <v>130000</v>
      </c>
      <c r="V962" s="96">
        <f t="shared" si="90"/>
        <v>0</v>
      </c>
      <c r="W962" s="96"/>
      <c r="X962" s="96">
        <f ca="1">IF(V962=0,0,IF(C962&lt;'Interment Right Prices'!$L$25,0,OFFSET(P962,-'Interment Right Prices'!$L$25,0)))</f>
        <v>0</v>
      </c>
      <c r="Y962" s="96">
        <f>IF(V962=0,0,U962-SUM($X$155:X962))</f>
        <v>0</v>
      </c>
      <c r="Z962" s="99">
        <f ca="1">IF(V962=0,OFFSET(Z962,-'Interment Right Prices'!$L$25,0),IF(V962&gt;X962,V962,X962))</f>
        <v>1450</v>
      </c>
      <c r="AA962" s="99">
        <f t="shared" ca="1" si="88"/>
        <v>1744887.6923076923</v>
      </c>
      <c r="AB962" s="93"/>
      <c r="AC962" s="78"/>
    </row>
    <row r="963" spans="2:29" x14ac:dyDescent="0.25">
      <c r="B963" s="38"/>
      <c r="C963" s="53">
        <f t="shared" si="91"/>
        <v>809</v>
      </c>
      <c r="D963" s="53"/>
      <c r="E963" s="53"/>
      <c r="F963" s="41">
        <v>0</v>
      </c>
      <c r="G963" s="1"/>
      <c r="H963" s="104">
        <f t="shared" si="92"/>
        <v>3000000</v>
      </c>
      <c r="I963" s="1"/>
      <c r="J963" s="41">
        <v>0</v>
      </c>
      <c r="K963" s="1"/>
      <c r="L963" s="96">
        <f t="shared" si="89"/>
        <v>1551101</v>
      </c>
      <c r="M963" s="53"/>
      <c r="N963" s="97"/>
      <c r="O963" s="1"/>
      <c r="P963" s="98">
        <f t="shared" si="86"/>
        <v>1551101</v>
      </c>
      <c r="Q963" s="40"/>
      <c r="S963" s="38"/>
      <c r="T963" s="96">
        <f>SUM($P$155:P963)</f>
        <v>156611169</v>
      </c>
      <c r="U963" s="96">
        <f t="shared" si="87"/>
        <v>130000</v>
      </c>
      <c r="V963" s="96">
        <f t="shared" si="90"/>
        <v>0</v>
      </c>
      <c r="W963" s="96"/>
      <c r="X963" s="96">
        <f ca="1">IF(V963=0,0,IF(C963&lt;'Interment Right Prices'!$L$25,0,OFFSET(P963,-'Interment Right Prices'!$L$25,0)))</f>
        <v>0</v>
      </c>
      <c r="Y963" s="96">
        <f>IF(V963=0,0,U963-SUM($X$155:X963))</f>
        <v>0</v>
      </c>
      <c r="Z963" s="99">
        <f ca="1">IF(V963=0,OFFSET(Z963,-'Interment Right Prices'!$L$25,0),IF(V963&gt;X963,V963,X963))</f>
        <v>1464</v>
      </c>
      <c r="AA963" s="99">
        <f t="shared" ca="1" si="88"/>
        <v>1744887.6923076923</v>
      </c>
      <c r="AB963" s="93"/>
      <c r="AC963" s="78"/>
    </row>
    <row r="964" spans="2:29" x14ac:dyDescent="0.25">
      <c r="B964" s="38"/>
      <c r="C964" s="53">
        <f t="shared" si="91"/>
        <v>810</v>
      </c>
      <c r="D964" s="53"/>
      <c r="E964" s="53"/>
      <c r="F964" s="41">
        <v>0</v>
      </c>
      <c r="G964" s="1"/>
      <c r="H964" s="104">
        <f t="shared" si="92"/>
        <v>3000000</v>
      </c>
      <c r="I964" s="1"/>
      <c r="J964" s="41">
        <v>0</v>
      </c>
      <c r="K964" s="1"/>
      <c r="L964" s="96">
        <f t="shared" si="89"/>
        <v>1566612</v>
      </c>
      <c r="M964" s="53"/>
      <c r="N964" s="97"/>
      <c r="O964" s="1"/>
      <c r="P964" s="98">
        <f t="shared" si="86"/>
        <v>1566612</v>
      </c>
      <c r="Q964" s="40"/>
      <c r="S964" s="38"/>
      <c r="T964" s="96">
        <f>SUM($P$155:P964)</f>
        <v>158177781</v>
      </c>
      <c r="U964" s="96">
        <f t="shared" si="87"/>
        <v>130000</v>
      </c>
      <c r="V964" s="96">
        <f t="shared" si="90"/>
        <v>0</v>
      </c>
      <c r="W964" s="96"/>
      <c r="X964" s="96">
        <f ca="1">IF(V964=0,0,IF(C964&lt;'Interment Right Prices'!$L$25,0,OFFSET(P964,-'Interment Right Prices'!$L$25,0)))</f>
        <v>0</v>
      </c>
      <c r="Y964" s="96">
        <f>IF(V964=0,0,U964-SUM($X$155:X964))</f>
        <v>0</v>
      </c>
      <c r="Z964" s="99">
        <f ca="1">IF(V964=0,OFFSET(Z964,-'Interment Right Prices'!$L$25,0),IF(V964&gt;X964,V964,X964))</f>
        <v>1479</v>
      </c>
      <c r="AA964" s="99">
        <f t="shared" ca="1" si="88"/>
        <v>1744887.6923076923</v>
      </c>
      <c r="AB964" s="93"/>
      <c r="AC964" s="78"/>
    </row>
    <row r="965" spans="2:29" x14ac:dyDescent="0.25">
      <c r="B965" s="38"/>
      <c r="C965" s="53">
        <f t="shared" si="91"/>
        <v>811</v>
      </c>
      <c r="D965" s="53"/>
      <c r="E965" s="53"/>
      <c r="F965" s="41">
        <v>0</v>
      </c>
      <c r="G965" s="1"/>
      <c r="H965" s="104">
        <f t="shared" si="92"/>
        <v>3000000</v>
      </c>
      <c r="I965" s="1"/>
      <c r="J965" s="41">
        <v>0</v>
      </c>
      <c r="K965" s="1"/>
      <c r="L965" s="96">
        <f t="shared" si="89"/>
        <v>1582278</v>
      </c>
      <c r="M965" s="53"/>
      <c r="N965" s="97"/>
      <c r="O965" s="1"/>
      <c r="P965" s="98">
        <f t="shared" si="86"/>
        <v>1582278</v>
      </c>
      <c r="Q965" s="40"/>
      <c r="S965" s="38"/>
      <c r="T965" s="96">
        <f>SUM($P$155:P965)</f>
        <v>159760059</v>
      </c>
      <c r="U965" s="96">
        <f t="shared" si="87"/>
        <v>130000</v>
      </c>
      <c r="V965" s="96">
        <f t="shared" si="90"/>
        <v>0</v>
      </c>
      <c r="W965" s="96"/>
      <c r="X965" s="96">
        <f ca="1">IF(V965=0,0,IF(C965&lt;'Interment Right Prices'!$L$25,0,OFFSET(P965,-'Interment Right Prices'!$L$25,0)))</f>
        <v>0</v>
      </c>
      <c r="Y965" s="96">
        <f>IF(V965=0,0,U965-SUM($X$155:X965))</f>
        <v>0</v>
      </c>
      <c r="Z965" s="99">
        <f ca="1">IF(V965=0,OFFSET(Z965,-'Interment Right Prices'!$L$25,0),IF(V965&gt;X965,V965,X965))</f>
        <v>1494</v>
      </c>
      <c r="AA965" s="99">
        <f t="shared" ca="1" si="88"/>
        <v>1744887.6923076923</v>
      </c>
      <c r="AB965" s="93"/>
      <c r="AC965" s="78"/>
    </row>
    <row r="966" spans="2:29" x14ac:dyDescent="0.25">
      <c r="B966" s="38"/>
      <c r="C966" s="53">
        <f t="shared" si="91"/>
        <v>812</v>
      </c>
      <c r="D966" s="53"/>
      <c r="E966" s="53"/>
      <c r="F966" s="41">
        <v>0</v>
      </c>
      <c r="G966" s="1"/>
      <c r="H966" s="104">
        <f t="shared" si="92"/>
        <v>3000000</v>
      </c>
      <c r="I966" s="1"/>
      <c r="J966" s="41">
        <v>0</v>
      </c>
      <c r="K966" s="1"/>
      <c r="L966" s="96">
        <f t="shared" si="89"/>
        <v>1598101</v>
      </c>
      <c r="M966" s="53"/>
      <c r="N966" s="97"/>
      <c r="O966" s="1"/>
      <c r="P966" s="98">
        <f t="shared" si="86"/>
        <v>1598101</v>
      </c>
      <c r="Q966" s="40"/>
      <c r="S966" s="38"/>
      <c r="T966" s="96">
        <f>SUM($P$155:P966)</f>
        <v>161358160</v>
      </c>
      <c r="U966" s="96">
        <f t="shared" si="87"/>
        <v>130000</v>
      </c>
      <c r="V966" s="96">
        <f t="shared" si="90"/>
        <v>0</v>
      </c>
      <c r="W966" s="96"/>
      <c r="X966" s="96">
        <f ca="1">IF(V966=0,0,IF(C966&lt;'Interment Right Prices'!$L$25,0,OFFSET(P966,-'Interment Right Prices'!$L$25,0)))</f>
        <v>0</v>
      </c>
      <c r="Y966" s="96">
        <f>IF(V966=0,0,U966-SUM($X$155:X966))</f>
        <v>0</v>
      </c>
      <c r="Z966" s="99">
        <f ca="1">IF(V966=0,OFFSET(Z966,-'Interment Right Prices'!$L$25,0),IF(V966&gt;X966,V966,X966))</f>
        <v>1509</v>
      </c>
      <c r="AA966" s="99">
        <f t="shared" ca="1" si="88"/>
        <v>1744887.6923076923</v>
      </c>
      <c r="AB966" s="93"/>
      <c r="AC966" s="78"/>
    </row>
    <row r="967" spans="2:29" x14ac:dyDescent="0.25">
      <c r="B967" s="38"/>
      <c r="C967" s="53">
        <f t="shared" si="91"/>
        <v>813</v>
      </c>
      <c r="D967" s="53"/>
      <c r="E967" s="53"/>
      <c r="F967" s="41">
        <v>0</v>
      </c>
      <c r="G967" s="1"/>
      <c r="H967" s="104">
        <f t="shared" si="92"/>
        <v>3000000</v>
      </c>
      <c r="I967" s="1"/>
      <c r="J967" s="41">
        <v>0</v>
      </c>
      <c r="K967" s="1"/>
      <c r="L967" s="96">
        <f t="shared" si="89"/>
        <v>1614082</v>
      </c>
      <c r="M967" s="53"/>
      <c r="N967" s="97"/>
      <c r="O967" s="1"/>
      <c r="P967" s="98">
        <f t="shared" si="86"/>
        <v>1614082</v>
      </c>
      <c r="Q967" s="40"/>
      <c r="S967" s="38"/>
      <c r="T967" s="96">
        <f>SUM($P$155:P967)</f>
        <v>162972242</v>
      </c>
      <c r="U967" s="96">
        <f t="shared" si="87"/>
        <v>130000</v>
      </c>
      <c r="V967" s="96">
        <f t="shared" si="90"/>
        <v>0</v>
      </c>
      <c r="W967" s="96"/>
      <c r="X967" s="96">
        <f ca="1">IF(V967=0,0,IF(C967&lt;'Interment Right Prices'!$L$25,0,OFFSET(P967,-'Interment Right Prices'!$L$25,0)))</f>
        <v>0</v>
      </c>
      <c r="Y967" s="96">
        <f>IF(V967=0,0,U967-SUM($X$155:X967))</f>
        <v>0</v>
      </c>
      <c r="Z967" s="99">
        <f ca="1">IF(V967=0,OFFSET(Z967,-'Interment Right Prices'!$L$25,0),IF(V967&gt;X967,V967,X967))</f>
        <v>1524</v>
      </c>
      <c r="AA967" s="99">
        <f t="shared" ca="1" si="88"/>
        <v>1744887.6923076923</v>
      </c>
      <c r="AB967" s="93"/>
      <c r="AC967" s="78"/>
    </row>
    <row r="968" spans="2:29" x14ac:dyDescent="0.25">
      <c r="B968" s="38"/>
      <c r="C968" s="53">
        <f t="shared" si="91"/>
        <v>814</v>
      </c>
      <c r="D968" s="53"/>
      <c r="E968" s="53"/>
      <c r="F968" s="41">
        <v>0</v>
      </c>
      <c r="G968" s="1"/>
      <c r="H968" s="104">
        <f t="shared" si="92"/>
        <v>3000000</v>
      </c>
      <c r="I968" s="1"/>
      <c r="J968" s="41">
        <v>0</v>
      </c>
      <c r="K968" s="1"/>
      <c r="L968" s="96">
        <f t="shared" si="89"/>
        <v>1630223</v>
      </c>
      <c r="M968" s="53"/>
      <c r="N968" s="97"/>
      <c r="O968" s="1"/>
      <c r="P968" s="98">
        <f t="shared" si="86"/>
        <v>1630223</v>
      </c>
      <c r="Q968" s="40"/>
      <c r="S968" s="38"/>
      <c r="T968" s="96">
        <f>SUM($P$155:P968)</f>
        <v>164602465</v>
      </c>
      <c r="U968" s="96">
        <f t="shared" si="87"/>
        <v>130000</v>
      </c>
      <c r="V968" s="96">
        <f t="shared" si="90"/>
        <v>0</v>
      </c>
      <c r="W968" s="96"/>
      <c r="X968" s="96">
        <f ca="1">IF(V968=0,0,IF(C968&lt;'Interment Right Prices'!$L$25,0,OFFSET(P968,-'Interment Right Prices'!$L$25,0)))</f>
        <v>0</v>
      </c>
      <c r="Y968" s="96">
        <f>IF(V968=0,0,U968-SUM($X$155:X968))</f>
        <v>0</v>
      </c>
      <c r="Z968" s="99">
        <f ca="1">IF(V968=0,OFFSET(Z968,-'Interment Right Prices'!$L$25,0),IF(V968&gt;X968,V968,X968))</f>
        <v>1539</v>
      </c>
      <c r="AA968" s="99">
        <f t="shared" ca="1" si="88"/>
        <v>1744887.6923076923</v>
      </c>
      <c r="AB968" s="93"/>
      <c r="AC968" s="78"/>
    </row>
    <row r="969" spans="2:29" x14ac:dyDescent="0.25">
      <c r="B969" s="38"/>
      <c r="C969" s="53">
        <f t="shared" si="91"/>
        <v>815</v>
      </c>
      <c r="D969" s="53"/>
      <c r="E969" s="53"/>
      <c r="F969" s="41">
        <v>0</v>
      </c>
      <c r="G969" s="1"/>
      <c r="H969" s="104">
        <f t="shared" si="92"/>
        <v>3000000</v>
      </c>
      <c r="I969" s="1"/>
      <c r="J969" s="41">
        <v>0</v>
      </c>
      <c r="K969" s="1"/>
      <c r="L969" s="96">
        <f t="shared" si="89"/>
        <v>1646525</v>
      </c>
      <c r="M969" s="53"/>
      <c r="N969" s="97"/>
      <c r="O969" s="1"/>
      <c r="P969" s="98">
        <f t="shared" si="86"/>
        <v>1646525</v>
      </c>
      <c r="Q969" s="40"/>
      <c r="S969" s="38"/>
      <c r="T969" s="96">
        <f>SUM($P$155:P969)</f>
        <v>166248990</v>
      </c>
      <c r="U969" s="96">
        <f t="shared" si="87"/>
        <v>130000</v>
      </c>
      <c r="V969" s="96">
        <f t="shared" si="90"/>
        <v>0</v>
      </c>
      <c r="W969" s="96"/>
      <c r="X969" s="96">
        <f ca="1">IF(V969=0,0,IF(C969&lt;'Interment Right Prices'!$L$25,0,OFFSET(P969,-'Interment Right Prices'!$L$25,0)))</f>
        <v>0</v>
      </c>
      <c r="Y969" s="96">
        <f>IF(V969=0,0,U969-SUM($X$155:X969))</f>
        <v>0</v>
      </c>
      <c r="Z969" s="99">
        <f ca="1">IF(V969=0,OFFSET(Z969,-'Interment Right Prices'!$L$25,0),IF(V969&gt;X969,V969,X969))</f>
        <v>1555</v>
      </c>
      <c r="AA969" s="99">
        <f t="shared" ca="1" si="88"/>
        <v>1744887.6923076923</v>
      </c>
      <c r="AB969" s="93"/>
      <c r="AC969" s="78"/>
    </row>
    <row r="970" spans="2:29" x14ac:dyDescent="0.25">
      <c r="B970" s="38"/>
      <c r="C970" s="53">
        <f t="shared" si="91"/>
        <v>816</v>
      </c>
      <c r="D970" s="53"/>
      <c r="E970" s="53"/>
      <c r="F970" s="41">
        <v>0</v>
      </c>
      <c r="G970" s="1"/>
      <c r="H970" s="104">
        <f t="shared" si="92"/>
        <v>3000000</v>
      </c>
      <c r="I970" s="1"/>
      <c r="J970" s="41">
        <v>0</v>
      </c>
      <c r="K970" s="1"/>
      <c r="L970" s="96">
        <f t="shared" si="89"/>
        <v>1662990</v>
      </c>
      <c r="M970" s="53"/>
      <c r="N970" s="97"/>
      <c r="O970" s="1"/>
      <c r="P970" s="98">
        <f t="shared" si="86"/>
        <v>1662990</v>
      </c>
      <c r="Q970" s="40"/>
      <c r="S970" s="38"/>
      <c r="T970" s="96">
        <f>SUM($P$155:P970)</f>
        <v>167911980</v>
      </c>
      <c r="U970" s="96">
        <f t="shared" si="87"/>
        <v>130000</v>
      </c>
      <c r="V970" s="96">
        <f t="shared" si="90"/>
        <v>0</v>
      </c>
      <c r="W970" s="96"/>
      <c r="X970" s="96">
        <f ca="1">IF(V970=0,0,IF(C970&lt;'Interment Right Prices'!$L$25,0,OFFSET(P970,-'Interment Right Prices'!$L$25,0)))</f>
        <v>0</v>
      </c>
      <c r="Y970" s="96">
        <f>IF(V970=0,0,U970-SUM($X$155:X970))</f>
        <v>0</v>
      </c>
      <c r="Z970" s="99">
        <f ca="1">IF(V970=0,OFFSET(Z970,-'Interment Right Prices'!$L$25,0),IF(V970&gt;X970,V970,X970))</f>
        <v>1570</v>
      </c>
      <c r="AA970" s="99">
        <f t="shared" ca="1" si="88"/>
        <v>1744887.6923076923</v>
      </c>
      <c r="AB970" s="93"/>
      <c r="AC970" s="78"/>
    </row>
    <row r="971" spans="2:29" x14ac:dyDescent="0.25">
      <c r="B971" s="38"/>
      <c r="C971" s="53">
        <f t="shared" si="91"/>
        <v>817</v>
      </c>
      <c r="D971" s="53"/>
      <c r="E971" s="53"/>
      <c r="F971" s="41">
        <v>0</v>
      </c>
      <c r="G971" s="1"/>
      <c r="H971" s="104">
        <f t="shared" si="92"/>
        <v>3000000</v>
      </c>
      <c r="I971" s="1"/>
      <c r="J971" s="41">
        <v>0</v>
      </c>
      <c r="K971" s="1"/>
      <c r="L971" s="96">
        <f t="shared" si="89"/>
        <v>1679620</v>
      </c>
      <c r="M971" s="53"/>
      <c r="N971" s="97"/>
      <c r="O971" s="1"/>
      <c r="P971" s="98">
        <f t="shared" si="86"/>
        <v>1679620</v>
      </c>
      <c r="Q971" s="40"/>
      <c r="S971" s="38"/>
      <c r="T971" s="96">
        <f>SUM($P$155:P971)</f>
        <v>169591600</v>
      </c>
      <c r="U971" s="96">
        <f t="shared" si="87"/>
        <v>130000</v>
      </c>
      <c r="V971" s="96">
        <f t="shared" si="90"/>
        <v>0</v>
      </c>
      <c r="W971" s="96"/>
      <c r="X971" s="96">
        <f ca="1">IF(V971=0,0,IF(C971&lt;'Interment Right Prices'!$L$25,0,OFFSET(P971,-'Interment Right Prices'!$L$25,0)))</f>
        <v>0</v>
      </c>
      <c r="Y971" s="96">
        <f>IF(V971=0,0,U971-SUM($X$155:X971))</f>
        <v>0</v>
      </c>
      <c r="Z971" s="99">
        <f ca="1">IF(V971=0,OFFSET(Z971,-'Interment Right Prices'!$L$25,0),IF(V971&gt;X971,V971,X971))</f>
        <v>1586</v>
      </c>
      <c r="AA971" s="99">
        <f t="shared" ca="1" si="88"/>
        <v>1744887.6923076923</v>
      </c>
      <c r="AB971" s="93"/>
      <c r="AC971" s="78"/>
    </row>
    <row r="972" spans="2:29" x14ac:dyDescent="0.25">
      <c r="B972" s="38"/>
      <c r="C972" s="53">
        <f t="shared" si="91"/>
        <v>818</v>
      </c>
      <c r="D972" s="53"/>
      <c r="E972" s="53"/>
      <c r="F972" s="41">
        <v>0</v>
      </c>
      <c r="G972" s="1"/>
      <c r="H972" s="104">
        <f t="shared" si="92"/>
        <v>3000000</v>
      </c>
      <c r="I972" s="1"/>
      <c r="J972" s="41">
        <v>0</v>
      </c>
      <c r="K972" s="1"/>
      <c r="L972" s="96">
        <f t="shared" si="89"/>
        <v>1696416</v>
      </c>
      <c r="M972" s="53"/>
      <c r="N972" s="97"/>
      <c r="O972" s="1"/>
      <c r="P972" s="98">
        <f t="shared" si="86"/>
        <v>1696416</v>
      </c>
      <c r="Q972" s="40"/>
      <c r="S972" s="38"/>
      <c r="T972" s="96">
        <f>SUM($P$155:P972)</f>
        <v>171288016</v>
      </c>
      <c r="U972" s="96">
        <f t="shared" si="87"/>
        <v>130000</v>
      </c>
      <c r="V972" s="96">
        <f t="shared" si="90"/>
        <v>0</v>
      </c>
      <c r="W972" s="96"/>
      <c r="X972" s="96">
        <f ca="1">IF(V972=0,0,IF(C972&lt;'Interment Right Prices'!$L$25,0,OFFSET(P972,-'Interment Right Prices'!$L$25,0)))</f>
        <v>0</v>
      </c>
      <c r="Y972" s="96">
        <f>IF(V972=0,0,U972-SUM($X$155:X972))</f>
        <v>0</v>
      </c>
      <c r="Z972" s="99">
        <f ca="1">IF(V972=0,OFFSET(Z972,-'Interment Right Prices'!$L$25,0),IF(V972&gt;X972,V972,X972))</f>
        <v>1602</v>
      </c>
      <c r="AA972" s="99">
        <f t="shared" ca="1" si="88"/>
        <v>1744887.6923076923</v>
      </c>
      <c r="AB972" s="93"/>
      <c r="AC972" s="78"/>
    </row>
    <row r="973" spans="2:29" x14ac:dyDescent="0.25">
      <c r="B973" s="38"/>
      <c r="C973" s="53">
        <f t="shared" si="91"/>
        <v>819</v>
      </c>
      <c r="D973" s="53"/>
      <c r="E973" s="53"/>
      <c r="F973" s="41">
        <v>0</v>
      </c>
      <c r="G973" s="1"/>
      <c r="H973" s="104">
        <f t="shared" si="92"/>
        <v>3000000</v>
      </c>
      <c r="I973" s="1"/>
      <c r="J973" s="41">
        <v>0</v>
      </c>
      <c r="K973" s="1"/>
      <c r="L973" s="96">
        <f t="shared" si="89"/>
        <v>1713380</v>
      </c>
      <c r="M973" s="53"/>
      <c r="N973" s="97"/>
      <c r="O973" s="1"/>
      <c r="P973" s="98">
        <f t="shared" si="86"/>
        <v>1713380</v>
      </c>
      <c r="Q973" s="40"/>
      <c r="S973" s="38"/>
      <c r="T973" s="96">
        <f>SUM($P$155:P973)</f>
        <v>173001396</v>
      </c>
      <c r="U973" s="96">
        <f t="shared" si="87"/>
        <v>130000</v>
      </c>
      <c r="V973" s="96">
        <f t="shared" si="90"/>
        <v>0</v>
      </c>
      <c r="W973" s="96"/>
      <c r="X973" s="96">
        <f ca="1">IF(V973=0,0,IF(C973&lt;'Interment Right Prices'!$L$25,0,OFFSET(P973,-'Interment Right Prices'!$L$25,0)))</f>
        <v>0</v>
      </c>
      <c r="Y973" s="96">
        <f>IF(V973=0,0,U973-SUM($X$155:X973))</f>
        <v>0</v>
      </c>
      <c r="Z973" s="99">
        <f ca="1">IF(V973=0,OFFSET(Z973,-'Interment Right Prices'!$L$25,0),IF(V973&gt;X973,V973,X973))</f>
        <v>1618</v>
      </c>
      <c r="AA973" s="99">
        <f t="shared" ca="1" si="88"/>
        <v>1744887.6923076923</v>
      </c>
      <c r="AB973" s="93"/>
      <c r="AC973" s="78"/>
    </row>
    <row r="974" spans="2:29" x14ac:dyDescent="0.25">
      <c r="B974" s="38"/>
      <c r="C974" s="53">
        <f t="shared" si="91"/>
        <v>820</v>
      </c>
      <c r="D974" s="53"/>
      <c r="E974" s="53"/>
      <c r="F974" s="41">
        <v>0</v>
      </c>
      <c r="G974" s="1"/>
      <c r="H974" s="104">
        <f t="shared" si="92"/>
        <v>3000000</v>
      </c>
      <c r="I974" s="1"/>
      <c r="J974" s="41">
        <v>0</v>
      </c>
      <c r="K974" s="1"/>
      <c r="L974" s="96">
        <f t="shared" si="89"/>
        <v>1730514</v>
      </c>
      <c r="M974" s="53"/>
      <c r="N974" s="97"/>
      <c r="O974" s="1"/>
      <c r="P974" s="98">
        <f t="shared" si="86"/>
        <v>1730514</v>
      </c>
      <c r="Q974" s="40"/>
      <c r="S974" s="38"/>
      <c r="T974" s="96">
        <f>SUM($P$155:P974)</f>
        <v>174731910</v>
      </c>
      <c r="U974" s="96">
        <f t="shared" si="87"/>
        <v>130000</v>
      </c>
      <c r="V974" s="96">
        <f t="shared" si="90"/>
        <v>0</v>
      </c>
      <c r="W974" s="96"/>
      <c r="X974" s="96">
        <f ca="1">IF(V974=0,0,IF(C974&lt;'Interment Right Prices'!$L$25,0,OFFSET(P974,-'Interment Right Prices'!$L$25,0)))</f>
        <v>0</v>
      </c>
      <c r="Y974" s="96">
        <f>IF(V974=0,0,U974-SUM($X$155:X974))</f>
        <v>0</v>
      </c>
      <c r="Z974" s="99">
        <f ca="1">IF(V974=0,OFFSET(Z974,-'Interment Right Prices'!$L$25,0),IF(V974&gt;X974,V974,X974))</f>
        <v>1634</v>
      </c>
      <c r="AA974" s="99">
        <f t="shared" ca="1" si="88"/>
        <v>1744887.6923076923</v>
      </c>
      <c r="AB974" s="93"/>
      <c r="AC974" s="78"/>
    </row>
    <row r="975" spans="2:29" x14ac:dyDescent="0.25">
      <c r="B975" s="38"/>
      <c r="C975" s="53">
        <f t="shared" si="91"/>
        <v>821</v>
      </c>
      <c r="D975" s="53"/>
      <c r="E975" s="53"/>
      <c r="F975" s="41">
        <v>0</v>
      </c>
      <c r="G975" s="1"/>
      <c r="H975" s="104">
        <f t="shared" si="92"/>
        <v>3000000</v>
      </c>
      <c r="I975" s="1"/>
      <c r="J975" s="41">
        <v>0</v>
      </c>
      <c r="K975" s="1"/>
      <c r="L975" s="96">
        <f t="shared" si="89"/>
        <v>1747819</v>
      </c>
      <c r="M975" s="53"/>
      <c r="N975" s="97"/>
      <c r="O975" s="1"/>
      <c r="P975" s="98">
        <f t="shared" si="86"/>
        <v>1747819</v>
      </c>
      <c r="Q975" s="40"/>
      <c r="S975" s="38"/>
      <c r="T975" s="96">
        <f>SUM($P$155:P975)</f>
        <v>176479729</v>
      </c>
      <c r="U975" s="96">
        <f t="shared" si="87"/>
        <v>130000</v>
      </c>
      <c r="V975" s="96">
        <f t="shared" si="90"/>
        <v>0</v>
      </c>
      <c r="W975" s="96"/>
      <c r="X975" s="96">
        <f ca="1">IF(V975=0,0,IF(C975&lt;'Interment Right Prices'!$L$25,0,OFFSET(P975,-'Interment Right Prices'!$L$25,0)))</f>
        <v>0</v>
      </c>
      <c r="Y975" s="96">
        <f>IF(V975=0,0,U975-SUM($X$155:X975))</f>
        <v>0</v>
      </c>
      <c r="Z975" s="99">
        <f ca="1">IF(V975=0,OFFSET(Z975,-'Interment Right Prices'!$L$25,0),IF(V975&gt;X975,V975,X975))</f>
        <v>1650</v>
      </c>
      <c r="AA975" s="99">
        <f t="shared" ca="1" si="88"/>
        <v>1744887.6923076923</v>
      </c>
      <c r="AB975" s="93"/>
      <c r="AC975" s="78"/>
    </row>
    <row r="976" spans="2:29" x14ac:dyDescent="0.25">
      <c r="B976" s="38"/>
      <c r="C976" s="53">
        <f t="shared" si="91"/>
        <v>822</v>
      </c>
      <c r="D976" s="53"/>
      <c r="E976" s="53"/>
      <c r="F976" s="41">
        <v>0</v>
      </c>
      <c r="G976" s="1"/>
      <c r="H976" s="104">
        <f t="shared" si="92"/>
        <v>3000000</v>
      </c>
      <c r="I976" s="1"/>
      <c r="J976" s="41">
        <v>0</v>
      </c>
      <c r="K976" s="1"/>
      <c r="L976" s="96">
        <f t="shared" si="89"/>
        <v>1765297</v>
      </c>
      <c r="M976" s="53"/>
      <c r="N976" s="97"/>
      <c r="O976" s="1"/>
      <c r="P976" s="98">
        <f t="shared" si="86"/>
        <v>1765297</v>
      </c>
      <c r="Q976" s="40"/>
      <c r="S976" s="38"/>
      <c r="T976" s="96">
        <f>SUM($P$155:P976)</f>
        <v>178245026</v>
      </c>
      <c r="U976" s="96">
        <f t="shared" si="87"/>
        <v>130000</v>
      </c>
      <c r="V976" s="96">
        <f t="shared" si="90"/>
        <v>0</v>
      </c>
      <c r="W976" s="96"/>
      <c r="X976" s="96">
        <f ca="1">IF(V976=0,0,IF(C976&lt;'Interment Right Prices'!$L$25,0,OFFSET(P976,-'Interment Right Prices'!$L$25,0)))</f>
        <v>0</v>
      </c>
      <c r="Y976" s="96">
        <f>IF(V976=0,0,U976-SUM($X$155:X976))</f>
        <v>0</v>
      </c>
      <c r="Z976" s="99">
        <f ca="1">IF(V976=0,OFFSET(Z976,-'Interment Right Prices'!$L$25,0),IF(V976&gt;X976,V976,X976))</f>
        <v>1667</v>
      </c>
      <c r="AA976" s="99">
        <f t="shared" ca="1" si="88"/>
        <v>1744887.6923076923</v>
      </c>
      <c r="AB976" s="93"/>
      <c r="AC976" s="78"/>
    </row>
    <row r="977" spans="2:29" x14ac:dyDescent="0.25">
      <c r="B977" s="38"/>
      <c r="C977" s="53">
        <f t="shared" si="91"/>
        <v>823</v>
      </c>
      <c r="D977" s="53"/>
      <c r="E977" s="53"/>
      <c r="F977" s="41">
        <v>0</v>
      </c>
      <c r="G977" s="1"/>
      <c r="H977" s="104">
        <f t="shared" si="92"/>
        <v>3000000</v>
      </c>
      <c r="I977" s="1"/>
      <c r="J977" s="41">
        <v>0</v>
      </c>
      <c r="K977" s="1"/>
      <c r="L977" s="96">
        <f t="shared" si="89"/>
        <v>1782950</v>
      </c>
      <c r="M977" s="53"/>
      <c r="N977" s="97"/>
      <c r="O977" s="1"/>
      <c r="P977" s="98">
        <f t="shared" si="86"/>
        <v>1782950</v>
      </c>
      <c r="Q977" s="40"/>
      <c r="S977" s="38"/>
      <c r="T977" s="96">
        <f>SUM($P$155:P977)</f>
        <v>180027976</v>
      </c>
      <c r="U977" s="96">
        <f t="shared" si="87"/>
        <v>130000</v>
      </c>
      <c r="V977" s="96">
        <f t="shared" si="90"/>
        <v>0</v>
      </c>
      <c r="W977" s="96"/>
      <c r="X977" s="96">
        <f ca="1">IF(V977=0,0,IF(C977&lt;'Interment Right Prices'!$L$25,0,OFFSET(P977,-'Interment Right Prices'!$L$25,0)))</f>
        <v>0</v>
      </c>
      <c r="Y977" s="96">
        <f>IF(V977=0,0,U977-SUM($X$155:X977))</f>
        <v>0</v>
      </c>
      <c r="Z977" s="99">
        <f ca="1">IF(V977=0,OFFSET(Z977,-'Interment Right Prices'!$L$25,0),IF(V977&gt;X977,V977,X977))</f>
        <v>1683</v>
      </c>
      <c r="AA977" s="99">
        <f t="shared" ca="1" si="88"/>
        <v>1744887.6923076923</v>
      </c>
      <c r="AB977" s="93"/>
      <c r="AC977" s="78"/>
    </row>
    <row r="978" spans="2:29" x14ac:dyDescent="0.25">
      <c r="B978" s="38"/>
      <c r="C978" s="53">
        <f t="shared" si="91"/>
        <v>824</v>
      </c>
      <c r="D978" s="53"/>
      <c r="E978" s="53"/>
      <c r="F978" s="41">
        <v>0</v>
      </c>
      <c r="G978" s="1"/>
      <c r="H978" s="104">
        <f t="shared" si="92"/>
        <v>3000000</v>
      </c>
      <c r="I978" s="1"/>
      <c r="J978" s="41">
        <v>0</v>
      </c>
      <c r="K978" s="1"/>
      <c r="L978" s="96">
        <f t="shared" si="89"/>
        <v>1800780</v>
      </c>
      <c r="M978" s="53"/>
      <c r="N978" s="97"/>
      <c r="O978" s="1"/>
      <c r="P978" s="98">
        <f t="shared" si="86"/>
        <v>1800780</v>
      </c>
      <c r="Q978" s="40"/>
      <c r="S978" s="38"/>
      <c r="T978" s="96">
        <f>SUM($P$155:P978)</f>
        <v>181828756</v>
      </c>
      <c r="U978" s="96">
        <f t="shared" si="87"/>
        <v>130000</v>
      </c>
      <c r="V978" s="96">
        <f t="shared" si="90"/>
        <v>0</v>
      </c>
      <c r="W978" s="96"/>
      <c r="X978" s="96">
        <f ca="1">IF(V978=0,0,IF(C978&lt;'Interment Right Prices'!$L$25,0,OFFSET(P978,-'Interment Right Prices'!$L$25,0)))</f>
        <v>0</v>
      </c>
      <c r="Y978" s="96">
        <f>IF(V978=0,0,U978-SUM($X$155:X978))</f>
        <v>0</v>
      </c>
      <c r="Z978" s="99">
        <f ca="1">IF(V978=0,OFFSET(Z978,-'Interment Right Prices'!$L$25,0),IF(V978&gt;X978,V978,X978))</f>
        <v>1700</v>
      </c>
      <c r="AA978" s="99">
        <f t="shared" ca="1" si="88"/>
        <v>1744887.6923076923</v>
      </c>
      <c r="AB978" s="93"/>
      <c r="AC978" s="78"/>
    </row>
    <row r="979" spans="2:29" x14ac:dyDescent="0.25">
      <c r="B979" s="38"/>
      <c r="C979" s="53">
        <f t="shared" si="91"/>
        <v>825</v>
      </c>
      <c r="D979" s="53"/>
      <c r="E979" s="53"/>
      <c r="F979" s="41">
        <v>0</v>
      </c>
      <c r="G979" s="1"/>
      <c r="H979" s="104">
        <f t="shared" si="92"/>
        <v>3000000</v>
      </c>
      <c r="I979" s="1"/>
      <c r="J979" s="41">
        <v>0</v>
      </c>
      <c r="K979" s="1"/>
      <c r="L979" s="96">
        <f t="shared" si="89"/>
        <v>1818788</v>
      </c>
      <c r="M979" s="53"/>
      <c r="N979" s="97"/>
      <c r="O979" s="1"/>
      <c r="P979" s="98">
        <f t="shared" si="86"/>
        <v>1818788</v>
      </c>
      <c r="Q979" s="40"/>
      <c r="S979" s="38"/>
      <c r="T979" s="96">
        <f>SUM($P$155:P979)</f>
        <v>183647544</v>
      </c>
      <c r="U979" s="96">
        <f t="shared" si="87"/>
        <v>130000</v>
      </c>
      <c r="V979" s="96">
        <f t="shared" si="90"/>
        <v>0</v>
      </c>
      <c r="W979" s="96"/>
      <c r="X979" s="96">
        <f ca="1">IF(V979=0,0,IF(C979&lt;'Interment Right Prices'!$L$25,0,OFFSET(P979,-'Interment Right Prices'!$L$25,0)))</f>
        <v>0</v>
      </c>
      <c r="Y979" s="96">
        <f>IF(V979=0,0,U979-SUM($X$155:X979))</f>
        <v>0</v>
      </c>
      <c r="Z979" s="99">
        <f ca="1">IF(V979=0,OFFSET(Z979,-'Interment Right Prices'!$L$25,0),IF(V979&gt;X979,V979,X979))</f>
        <v>1717</v>
      </c>
      <c r="AA979" s="99">
        <f t="shared" ca="1" si="88"/>
        <v>1744887.6923076923</v>
      </c>
      <c r="AB979" s="93"/>
      <c r="AC979" s="78"/>
    </row>
    <row r="980" spans="2:29" x14ac:dyDescent="0.25">
      <c r="B980" s="38"/>
      <c r="C980" s="53">
        <f t="shared" si="91"/>
        <v>826</v>
      </c>
      <c r="D980" s="53"/>
      <c r="E980" s="53"/>
      <c r="F980" s="41">
        <v>0</v>
      </c>
      <c r="G980" s="1"/>
      <c r="H980" s="104">
        <f t="shared" si="92"/>
        <v>3000000</v>
      </c>
      <c r="I980" s="1"/>
      <c r="J980" s="41">
        <v>0</v>
      </c>
      <c r="K980" s="1"/>
      <c r="L980" s="96">
        <f t="shared" si="89"/>
        <v>1836976</v>
      </c>
      <c r="M980" s="53"/>
      <c r="N980" s="97"/>
      <c r="O980" s="1"/>
      <c r="P980" s="98">
        <f t="shared" si="86"/>
        <v>1836976</v>
      </c>
      <c r="Q980" s="40"/>
      <c r="S980" s="38"/>
      <c r="T980" s="96">
        <f>SUM($P$155:P980)</f>
        <v>185484520</v>
      </c>
      <c r="U980" s="96">
        <f t="shared" si="87"/>
        <v>130000</v>
      </c>
      <c r="V980" s="96">
        <f t="shared" si="90"/>
        <v>0</v>
      </c>
      <c r="W980" s="96"/>
      <c r="X980" s="96">
        <f ca="1">IF(V980=0,0,IF(C980&lt;'Interment Right Prices'!$L$25,0,OFFSET(P980,-'Interment Right Prices'!$L$25,0)))</f>
        <v>0</v>
      </c>
      <c r="Y980" s="96">
        <f>IF(V980=0,0,U980-SUM($X$155:X980))</f>
        <v>0</v>
      </c>
      <c r="Z980" s="99">
        <f ca="1">IF(V980=0,OFFSET(Z980,-'Interment Right Prices'!$L$25,0),IF(V980&gt;X980,V980,X980))</f>
        <v>1734</v>
      </c>
      <c r="AA980" s="99">
        <f t="shared" ca="1" si="88"/>
        <v>1744887.6923076923</v>
      </c>
      <c r="AB980" s="93"/>
      <c r="AC980" s="78"/>
    </row>
    <row r="981" spans="2:29" x14ac:dyDescent="0.25">
      <c r="B981" s="38"/>
      <c r="C981" s="53">
        <f t="shared" si="91"/>
        <v>827</v>
      </c>
      <c r="D981" s="53"/>
      <c r="E981" s="53"/>
      <c r="F981" s="41">
        <v>0</v>
      </c>
      <c r="G981" s="1"/>
      <c r="H981" s="104">
        <f t="shared" si="92"/>
        <v>3000000</v>
      </c>
      <c r="I981" s="1"/>
      <c r="J981" s="41">
        <v>0</v>
      </c>
      <c r="K981" s="1"/>
      <c r="L981" s="96">
        <f t="shared" si="89"/>
        <v>1855345</v>
      </c>
      <c r="M981" s="53"/>
      <c r="N981" s="97"/>
      <c r="O981" s="1"/>
      <c r="P981" s="98">
        <f t="shared" si="86"/>
        <v>1855345</v>
      </c>
      <c r="Q981" s="40"/>
      <c r="S981" s="38"/>
      <c r="T981" s="96">
        <f>SUM($P$155:P981)</f>
        <v>187339865</v>
      </c>
      <c r="U981" s="96">
        <f t="shared" si="87"/>
        <v>130000</v>
      </c>
      <c r="V981" s="96">
        <f t="shared" si="90"/>
        <v>0</v>
      </c>
      <c r="W981" s="96"/>
      <c r="X981" s="96">
        <f ca="1">IF(V981=0,0,IF(C981&lt;'Interment Right Prices'!$L$25,0,OFFSET(P981,-'Interment Right Prices'!$L$25,0)))</f>
        <v>0</v>
      </c>
      <c r="Y981" s="96">
        <f>IF(V981=0,0,U981-SUM($X$155:X981))</f>
        <v>0</v>
      </c>
      <c r="Z981" s="99">
        <f ca="1">IF(V981=0,OFFSET(Z981,-'Interment Right Prices'!$L$25,0),IF(V981&gt;X981,V981,X981))</f>
        <v>1752</v>
      </c>
      <c r="AA981" s="99">
        <f t="shared" ca="1" si="88"/>
        <v>1744887.6923076923</v>
      </c>
      <c r="AB981" s="93"/>
      <c r="AC981" s="78"/>
    </row>
    <row r="982" spans="2:29" x14ac:dyDescent="0.25">
      <c r="B982" s="38"/>
      <c r="C982" s="53">
        <f t="shared" si="91"/>
        <v>828</v>
      </c>
      <c r="D982" s="53"/>
      <c r="E982" s="53"/>
      <c r="F982" s="41">
        <v>0</v>
      </c>
      <c r="G982" s="1"/>
      <c r="H982" s="104">
        <f t="shared" si="92"/>
        <v>3000000</v>
      </c>
      <c r="I982" s="1"/>
      <c r="J982" s="41">
        <v>0</v>
      </c>
      <c r="K982" s="1"/>
      <c r="L982" s="96">
        <f t="shared" si="89"/>
        <v>1873899</v>
      </c>
      <c r="M982" s="53"/>
      <c r="N982" s="97"/>
      <c r="O982" s="1"/>
      <c r="P982" s="98">
        <f t="shared" si="86"/>
        <v>1873899</v>
      </c>
      <c r="Q982" s="40"/>
      <c r="S982" s="38"/>
      <c r="T982" s="96">
        <f>SUM($P$155:P982)</f>
        <v>189213764</v>
      </c>
      <c r="U982" s="96">
        <f t="shared" si="87"/>
        <v>130000</v>
      </c>
      <c r="V982" s="96">
        <f t="shared" si="90"/>
        <v>0</v>
      </c>
      <c r="W982" s="96"/>
      <c r="X982" s="96">
        <f ca="1">IF(V982=0,0,IF(C982&lt;'Interment Right Prices'!$L$25,0,OFFSET(P982,-'Interment Right Prices'!$L$25,0)))</f>
        <v>0</v>
      </c>
      <c r="Y982" s="96">
        <f>IF(V982=0,0,U982-SUM($X$155:X982))</f>
        <v>0</v>
      </c>
      <c r="Z982" s="99">
        <f ca="1">IF(V982=0,OFFSET(Z982,-'Interment Right Prices'!$L$25,0),IF(V982&gt;X982,V982,X982))</f>
        <v>1769</v>
      </c>
      <c r="AA982" s="99">
        <f t="shared" ca="1" si="88"/>
        <v>1744887.6923076923</v>
      </c>
      <c r="AB982" s="93"/>
      <c r="AC982" s="78"/>
    </row>
    <row r="983" spans="2:29" x14ac:dyDescent="0.25">
      <c r="B983" s="38"/>
      <c r="C983" s="53">
        <f t="shared" si="91"/>
        <v>829</v>
      </c>
      <c r="D983" s="53"/>
      <c r="E983" s="53"/>
      <c r="F983" s="41">
        <v>0</v>
      </c>
      <c r="G983" s="1"/>
      <c r="H983" s="104">
        <f t="shared" si="92"/>
        <v>3000000</v>
      </c>
      <c r="I983" s="1"/>
      <c r="J983" s="41">
        <v>0</v>
      </c>
      <c r="K983" s="1"/>
      <c r="L983" s="96">
        <f t="shared" si="89"/>
        <v>1892638</v>
      </c>
      <c r="M983" s="53"/>
      <c r="N983" s="97"/>
      <c r="O983" s="1"/>
      <c r="P983" s="98">
        <f t="shared" si="86"/>
        <v>1892638</v>
      </c>
      <c r="Q983" s="40"/>
      <c r="S983" s="38"/>
      <c r="T983" s="96">
        <f>SUM($P$155:P983)</f>
        <v>191106402</v>
      </c>
      <c r="U983" s="96">
        <f t="shared" si="87"/>
        <v>130000</v>
      </c>
      <c r="V983" s="96">
        <f t="shared" si="90"/>
        <v>0</v>
      </c>
      <c r="W983" s="96"/>
      <c r="X983" s="96">
        <f ca="1">IF(V983=0,0,IF(C983&lt;'Interment Right Prices'!$L$25,0,OFFSET(P983,-'Interment Right Prices'!$L$25,0)))</f>
        <v>0</v>
      </c>
      <c r="Y983" s="96">
        <f>IF(V983=0,0,U983-SUM($X$155:X983))</f>
        <v>0</v>
      </c>
      <c r="Z983" s="99">
        <f ca="1">IF(V983=0,OFFSET(Z983,-'Interment Right Prices'!$L$25,0),IF(V983&gt;X983,V983,X983))</f>
        <v>1393</v>
      </c>
      <c r="AA983" s="99">
        <f t="shared" ca="1" si="88"/>
        <v>1744887.6923076923</v>
      </c>
      <c r="AB983" s="93"/>
      <c r="AC983" s="78"/>
    </row>
    <row r="984" spans="2:29" x14ac:dyDescent="0.25">
      <c r="B984" s="38"/>
      <c r="C984" s="53">
        <f t="shared" si="91"/>
        <v>830</v>
      </c>
      <c r="D984" s="53"/>
      <c r="E984" s="53"/>
      <c r="F984" s="41">
        <v>0</v>
      </c>
      <c r="G984" s="1"/>
      <c r="H984" s="104">
        <f t="shared" si="92"/>
        <v>3000000</v>
      </c>
      <c r="I984" s="1"/>
      <c r="J984" s="41">
        <v>0</v>
      </c>
      <c r="K984" s="1"/>
      <c r="L984" s="96">
        <f t="shared" si="89"/>
        <v>1911564</v>
      </c>
      <c r="M984" s="53"/>
      <c r="N984" s="97"/>
      <c r="O984" s="1"/>
      <c r="P984" s="98">
        <f t="shared" si="86"/>
        <v>1911564</v>
      </c>
      <c r="Q984" s="40"/>
      <c r="S984" s="38"/>
      <c r="T984" s="96">
        <f>SUM($P$155:P984)</f>
        <v>193017966</v>
      </c>
      <c r="U984" s="96">
        <f t="shared" si="87"/>
        <v>130000</v>
      </c>
      <c r="V984" s="96">
        <f t="shared" si="90"/>
        <v>0</v>
      </c>
      <c r="W984" s="96"/>
      <c r="X984" s="96">
        <f ca="1">IF(V984=0,0,IF(C984&lt;'Interment Right Prices'!$L$25,0,OFFSET(P984,-'Interment Right Prices'!$L$25,0)))</f>
        <v>0</v>
      </c>
      <c r="Y984" s="96">
        <f>IF(V984=0,0,U984-SUM($X$155:X984))</f>
        <v>0</v>
      </c>
      <c r="Z984" s="99">
        <f ca="1">IF(V984=0,OFFSET(Z984,-'Interment Right Prices'!$L$25,0),IF(V984&gt;X984,V984,X984))</f>
        <v>1407</v>
      </c>
      <c r="AA984" s="99">
        <f t="shared" ca="1" si="88"/>
        <v>1744887.6923076923</v>
      </c>
      <c r="AB984" s="93"/>
      <c r="AC984" s="78"/>
    </row>
    <row r="985" spans="2:29" x14ac:dyDescent="0.25">
      <c r="B985" s="38"/>
      <c r="C985" s="53">
        <f t="shared" si="91"/>
        <v>831</v>
      </c>
      <c r="D985" s="53"/>
      <c r="E985" s="53"/>
      <c r="F985" s="41">
        <v>0</v>
      </c>
      <c r="G985" s="1"/>
      <c r="H985" s="104">
        <f t="shared" si="92"/>
        <v>3000000</v>
      </c>
      <c r="I985" s="1"/>
      <c r="J985" s="41">
        <v>0</v>
      </c>
      <c r="K985" s="1"/>
      <c r="L985" s="96">
        <f t="shared" si="89"/>
        <v>1930680</v>
      </c>
      <c r="M985" s="53"/>
      <c r="N985" s="97"/>
      <c r="O985" s="1"/>
      <c r="P985" s="98">
        <f t="shared" si="86"/>
        <v>1930680</v>
      </c>
      <c r="Q985" s="40"/>
      <c r="S985" s="38"/>
      <c r="T985" s="96">
        <f>SUM($P$155:P985)</f>
        <v>194948646</v>
      </c>
      <c r="U985" s="96">
        <f t="shared" si="87"/>
        <v>130000</v>
      </c>
      <c r="V985" s="96">
        <f t="shared" si="90"/>
        <v>0</v>
      </c>
      <c r="W985" s="96"/>
      <c r="X985" s="96">
        <f ca="1">IF(V985=0,0,IF(C985&lt;'Interment Right Prices'!$L$25,0,OFFSET(P985,-'Interment Right Prices'!$L$25,0)))</f>
        <v>0</v>
      </c>
      <c r="Y985" s="96">
        <f>IF(V985=0,0,U985-SUM($X$155:X985))</f>
        <v>0</v>
      </c>
      <c r="Z985" s="99">
        <f ca="1">IF(V985=0,OFFSET(Z985,-'Interment Right Prices'!$L$25,0),IF(V985&gt;X985,V985,X985))</f>
        <v>1421</v>
      </c>
      <c r="AA985" s="99">
        <f t="shared" ca="1" si="88"/>
        <v>1744887.6923076923</v>
      </c>
      <c r="AB985" s="93"/>
      <c r="AC985" s="78"/>
    </row>
    <row r="986" spans="2:29" x14ac:dyDescent="0.25">
      <c r="B986" s="38"/>
      <c r="C986" s="53">
        <f t="shared" si="91"/>
        <v>832</v>
      </c>
      <c r="D986" s="53"/>
      <c r="E986" s="53"/>
      <c r="F986" s="41">
        <v>0</v>
      </c>
      <c r="G986" s="1"/>
      <c r="H986" s="104">
        <f t="shared" si="92"/>
        <v>3000000</v>
      </c>
      <c r="I986" s="1"/>
      <c r="J986" s="41">
        <v>0</v>
      </c>
      <c r="K986" s="1"/>
      <c r="L986" s="96">
        <f t="shared" si="89"/>
        <v>1949987</v>
      </c>
      <c r="M986" s="53"/>
      <c r="N986" s="97"/>
      <c r="O986" s="1"/>
      <c r="P986" s="98">
        <f t="shared" si="86"/>
        <v>1949987</v>
      </c>
      <c r="Q986" s="40"/>
      <c r="S986" s="38"/>
      <c r="T986" s="96">
        <f>SUM($P$155:P986)</f>
        <v>196898633</v>
      </c>
      <c r="U986" s="96">
        <f t="shared" si="87"/>
        <v>130000</v>
      </c>
      <c r="V986" s="96">
        <f t="shared" si="90"/>
        <v>0</v>
      </c>
      <c r="W986" s="96"/>
      <c r="X986" s="96">
        <f ca="1">IF(V986=0,0,IF(C986&lt;'Interment Right Prices'!$L$25,0,OFFSET(P986,-'Interment Right Prices'!$L$25,0)))</f>
        <v>0</v>
      </c>
      <c r="Y986" s="96">
        <f>IF(V986=0,0,U986-SUM($X$155:X986))</f>
        <v>0</v>
      </c>
      <c r="Z986" s="99">
        <f ca="1">IF(V986=0,OFFSET(Z986,-'Interment Right Prices'!$L$25,0),IF(V986&gt;X986,V986,X986))</f>
        <v>1436</v>
      </c>
      <c r="AA986" s="99">
        <f t="shared" ca="1" si="88"/>
        <v>1744887.6923076923</v>
      </c>
      <c r="AB986" s="93"/>
      <c r="AC986" s="78"/>
    </row>
    <row r="987" spans="2:29" x14ac:dyDescent="0.25">
      <c r="B987" s="38"/>
      <c r="C987" s="53">
        <f t="shared" si="91"/>
        <v>833</v>
      </c>
      <c r="D987" s="53"/>
      <c r="E987" s="53"/>
      <c r="F987" s="41">
        <v>0</v>
      </c>
      <c r="G987" s="1"/>
      <c r="H987" s="104">
        <f t="shared" si="92"/>
        <v>3000000</v>
      </c>
      <c r="I987" s="1"/>
      <c r="J987" s="41">
        <v>0</v>
      </c>
      <c r="K987" s="1"/>
      <c r="L987" s="96">
        <f t="shared" si="89"/>
        <v>1969486</v>
      </c>
      <c r="M987" s="53"/>
      <c r="N987" s="97"/>
      <c r="O987" s="1"/>
      <c r="P987" s="98">
        <f t="shared" ref="P987:P1050" si="93">IF(SUM($N$155:$N$1254)=0,L987,N987)</f>
        <v>1969486</v>
      </c>
      <c r="Q987" s="40"/>
      <c r="S987" s="38"/>
      <c r="T987" s="96">
        <f>SUM($P$155:P987)</f>
        <v>198868119</v>
      </c>
      <c r="U987" s="96">
        <f t="shared" ref="U987:U1050" si="94">IF(T987&gt;$L$24,$L$24,T987)</f>
        <v>130000</v>
      </c>
      <c r="V987" s="96">
        <f t="shared" si="90"/>
        <v>0</v>
      </c>
      <c r="W987" s="96"/>
      <c r="X987" s="96">
        <f ca="1">IF(V987=0,0,IF(C987&lt;'Interment Right Prices'!$L$25,0,OFFSET(P987,-'Interment Right Prices'!$L$25,0)))</f>
        <v>0</v>
      </c>
      <c r="Y987" s="96">
        <f>IF(V987=0,0,U987-SUM($X$155:X987))</f>
        <v>0</v>
      </c>
      <c r="Z987" s="99">
        <f ca="1">IF(V987=0,OFFSET(Z987,-'Interment Right Prices'!$L$25,0),IF(V987&gt;X987,V987,X987))</f>
        <v>1450</v>
      </c>
      <c r="AA987" s="99">
        <f t="shared" ref="AA987:AA1050" ca="1" si="95">(H987*(1-$L$29))+(H987*$L$29)*(MAX($Y$155:$Y$1254)/$L$24)</f>
        <v>1744887.6923076923</v>
      </c>
      <c r="AB987" s="93"/>
      <c r="AC987" s="78"/>
    </row>
    <row r="988" spans="2:29" x14ac:dyDescent="0.25">
      <c r="B988" s="38"/>
      <c r="C988" s="53">
        <f t="shared" si="91"/>
        <v>834</v>
      </c>
      <c r="D988" s="53"/>
      <c r="E988" s="53"/>
      <c r="F988" s="41">
        <v>0</v>
      </c>
      <c r="G988" s="1"/>
      <c r="H988" s="104">
        <f t="shared" si="92"/>
        <v>3000000</v>
      </c>
      <c r="I988" s="1"/>
      <c r="J988" s="41">
        <v>0</v>
      </c>
      <c r="K988" s="1"/>
      <c r="L988" s="96">
        <f t="shared" ref="L988:L1051" si="96">ROUND($L$155*(1+$L$27)^C987,0)</f>
        <v>1989181</v>
      </c>
      <c r="M988" s="53"/>
      <c r="N988" s="97"/>
      <c r="O988" s="1"/>
      <c r="P988" s="98">
        <f t="shared" si="93"/>
        <v>1989181</v>
      </c>
      <c r="Q988" s="40"/>
      <c r="S988" s="38"/>
      <c r="T988" s="96">
        <f>SUM($P$155:P988)</f>
        <v>200857300</v>
      </c>
      <c r="U988" s="96">
        <f t="shared" si="94"/>
        <v>130000</v>
      </c>
      <c r="V988" s="96">
        <f t="shared" si="90"/>
        <v>0</v>
      </c>
      <c r="W988" s="96"/>
      <c r="X988" s="96">
        <f ca="1">IF(V988=0,0,IF(C988&lt;'Interment Right Prices'!$L$25,0,OFFSET(P988,-'Interment Right Prices'!$L$25,0)))</f>
        <v>0</v>
      </c>
      <c r="Y988" s="96">
        <f>IF(V988=0,0,U988-SUM($X$155:X988))</f>
        <v>0</v>
      </c>
      <c r="Z988" s="99">
        <f ca="1">IF(V988=0,OFFSET(Z988,-'Interment Right Prices'!$L$25,0),IF(V988&gt;X988,V988,X988))</f>
        <v>1464</v>
      </c>
      <c r="AA988" s="99">
        <f t="shared" ca="1" si="95"/>
        <v>1744887.6923076923</v>
      </c>
      <c r="AB988" s="93"/>
      <c r="AC988" s="78"/>
    </row>
    <row r="989" spans="2:29" x14ac:dyDescent="0.25">
      <c r="B989" s="38"/>
      <c r="C989" s="53">
        <f t="shared" si="91"/>
        <v>835</v>
      </c>
      <c r="D989" s="53"/>
      <c r="E989" s="53"/>
      <c r="F989" s="41">
        <v>0</v>
      </c>
      <c r="G989" s="1"/>
      <c r="H989" s="104">
        <f t="shared" si="92"/>
        <v>3000000</v>
      </c>
      <c r="I989" s="1"/>
      <c r="J989" s="41">
        <v>0</v>
      </c>
      <c r="K989" s="1"/>
      <c r="L989" s="96">
        <f t="shared" si="96"/>
        <v>2009073</v>
      </c>
      <c r="M989" s="53"/>
      <c r="N989" s="97"/>
      <c r="O989" s="1"/>
      <c r="P989" s="98">
        <f t="shared" si="93"/>
        <v>2009073</v>
      </c>
      <c r="Q989" s="40"/>
      <c r="S989" s="38"/>
      <c r="T989" s="96">
        <f>SUM($P$155:P989)</f>
        <v>202866373</v>
      </c>
      <c r="U989" s="96">
        <f t="shared" si="94"/>
        <v>130000</v>
      </c>
      <c r="V989" s="96">
        <f t="shared" ref="V989:V1052" si="97">U989-U988</f>
        <v>0</v>
      </c>
      <c r="W989" s="96"/>
      <c r="X989" s="96">
        <f ca="1">IF(V989=0,0,IF(C989&lt;'Interment Right Prices'!$L$25,0,OFFSET(P989,-'Interment Right Prices'!$L$25,0)))</f>
        <v>0</v>
      </c>
      <c r="Y989" s="96">
        <f>IF(V989=0,0,U989-SUM($X$155:X989))</f>
        <v>0</v>
      </c>
      <c r="Z989" s="99">
        <f ca="1">IF(V989=0,OFFSET(Z989,-'Interment Right Prices'!$L$25,0),IF(V989&gt;X989,V989,X989))</f>
        <v>1479</v>
      </c>
      <c r="AA989" s="99">
        <f t="shared" ca="1" si="95"/>
        <v>1744887.6923076923</v>
      </c>
      <c r="AB989" s="93"/>
      <c r="AC989" s="78"/>
    </row>
    <row r="990" spans="2:29" x14ac:dyDescent="0.25">
      <c r="B990" s="38"/>
      <c r="C990" s="53">
        <f t="shared" si="91"/>
        <v>836</v>
      </c>
      <c r="D990" s="53"/>
      <c r="E990" s="53"/>
      <c r="F990" s="41">
        <v>0</v>
      </c>
      <c r="G990" s="1"/>
      <c r="H990" s="104">
        <f t="shared" si="92"/>
        <v>3000000</v>
      </c>
      <c r="I990" s="1"/>
      <c r="J990" s="41">
        <v>0</v>
      </c>
      <c r="K990" s="1"/>
      <c r="L990" s="96">
        <f t="shared" si="96"/>
        <v>2029164</v>
      </c>
      <c r="M990" s="53"/>
      <c r="N990" s="97"/>
      <c r="O990" s="1"/>
      <c r="P990" s="98">
        <f t="shared" si="93"/>
        <v>2029164</v>
      </c>
      <c r="Q990" s="40"/>
      <c r="S990" s="38"/>
      <c r="T990" s="96">
        <f>SUM($P$155:P990)</f>
        <v>204895537</v>
      </c>
      <c r="U990" s="96">
        <f t="shared" si="94"/>
        <v>130000</v>
      </c>
      <c r="V990" s="96">
        <f t="shared" si="97"/>
        <v>0</v>
      </c>
      <c r="W990" s="96"/>
      <c r="X990" s="96">
        <f ca="1">IF(V990=0,0,IF(C990&lt;'Interment Right Prices'!$L$25,0,OFFSET(P990,-'Interment Right Prices'!$L$25,0)))</f>
        <v>0</v>
      </c>
      <c r="Y990" s="96">
        <f>IF(V990=0,0,U990-SUM($X$155:X990))</f>
        <v>0</v>
      </c>
      <c r="Z990" s="99">
        <f ca="1">IF(V990=0,OFFSET(Z990,-'Interment Right Prices'!$L$25,0),IF(V990&gt;X990,V990,X990))</f>
        <v>1494</v>
      </c>
      <c r="AA990" s="99">
        <f t="shared" ca="1" si="95"/>
        <v>1744887.6923076923</v>
      </c>
      <c r="AB990" s="93"/>
      <c r="AC990" s="78"/>
    </row>
    <row r="991" spans="2:29" x14ac:dyDescent="0.25">
      <c r="B991" s="38"/>
      <c r="C991" s="53">
        <f t="shared" si="91"/>
        <v>837</v>
      </c>
      <c r="D991" s="53"/>
      <c r="E991" s="53"/>
      <c r="F991" s="41">
        <v>0</v>
      </c>
      <c r="G991" s="1"/>
      <c r="H991" s="104">
        <f t="shared" si="92"/>
        <v>3000000</v>
      </c>
      <c r="I991" s="1"/>
      <c r="J991" s="41">
        <v>0</v>
      </c>
      <c r="K991" s="1"/>
      <c r="L991" s="96">
        <f t="shared" si="96"/>
        <v>2049455</v>
      </c>
      <c r="M991" s="53"/>
      <c r="N991" s="97"/>
      <c r="O991" s="1"/>
      <c r="P991" s="98">
        <f t="shared" si="93"/>
        <v>2049455</v>
      </c>
      <c r="Q991" s="40"/>
      <c r="S991" s="38"/>
      <c r="T991" s="96">
        <f>SUM($P$155:P991)</f>
        <v>206944992</v>
      </c>
      <c r="U991" s="96">
        <f t="shared" si="94"/>
        <v>130000</v>
      </c>
      <c r="V991" s="96">
        <f t="shared" si="97"/>
        <v>0</v>
      </c>
      <c r="W991" s="96"/>
      <c r="X991" s="96">
        <f ca="1">IF(V991=0,0,IF(C991&lt;'Interment Right Prices'!$L$25,0,OFFSET(P991,-'Interment Right Prices'!$L$25,0)))</f>
        <v>0</v>
      </c>
      <c r="Y991" s="96">
        <f>IF(V991=0,0,U991-SUM($X$155:X991))</f>
        <v>0</v>
      </c>
      <c r="Z991" s="99">
        <f ca="1">IF(V991=0,OFFSET(Z991,-'Interment Right Prices'!$L$25,0),IF(V991&gt;X991,V991,X991))</f>
        <v>1509</v>
      </c>
      <c r="AA991" s="99">
        <f t="shared" ca="1" si="95"/>
        <v>1744887.6923076923</v>
      </c>
      <c r="AB991" s="93"/>
      <c r="AC991" s="78"/>
    </row>
    <row r="992" spans="2:29" x14ac:dyDescent="0.25">
      <c r="B992" s="38"/>
      <c r="C992" s="53">
        <f t="shared" si="91"/>
        <v>838</v>
      </c>
      <c r="D992" s="53"/>
      <c r="E992" s="53"/>
      <c r="F992" s="41">
        <v>0</v>
      </c>
      <c r="G992" s="1"/>
      <c r="H992" s="104">
        <f t="shared" si="92"/>
        <v>3000000</v>
      </c>
      <c r="I992" s="1"/>
      <c r="J992" s="41">
        <v>0</v>
      </c>
      <c r="K992" s="1"/>
      <c r="L992" s="96">
        <f t="shared" si="96"/>
        <v>2069950</v>
      </c>
      <c r="M992" s="53"/>
      <c r="N992" s="97"/>
      <c r="O992" s="1"/>
      <c r="P992" s="98">
        <f t="shared" si="93"/>
        <v>2069950</v>
      </c>
      <c r="Q992" s="40"/>
      <c r="S992" s="38"/>
      <c r="T992" s="96">
        <f>SUM($P$155:P992)</f>
        <v>209014942</v>
      </c>
      <c r="U992" s="96">
        <f t="shared" si="94"/>
        <v>130000</v>
      </c>
      <c r="V992" s="96">
        <f t="shared" si="97"/>
        <v>0</v>
      </c>
      <c r="W992" s="96"/>
      <c r="X992" s="96">
        <f ca="1">IF(V992=0,0,IF(C992&lt;'Interment Right Prices'!$L$25,0,OFFSET(P992,-'Interment Right Prices'!$L$25,0)))</f>
        <v>0</v>
      </c>
      <c r="Y992" s="96">
        <f>IF(V992=0,0,U992-SUM($X$155:X992))</f>
        <v>0</v>
      </c>
      <c r="Z992" s="99">
        <f ca="1">IF(V992=0,OFFSET(Z992,-'Interment Right Prices'!$L$25,0),IF(V992&gt;X992,V992,X992))</f>
        <v>1524</v>
      </c>
      <c r="AA992" s="99">
        <f t="shared" ca="1" si="95"/>
        <v>1744887.6923076923</v>
      </c>
      <c r="AB992" s="93"/>
      <c r="AC992" s="78"/>
    </row>
    <row r="993" spans="2:29" x14ac:dyDescent="0.25">
      <c r="B993" s="38"/>
      <c r="C993" s="53">
        <f t="shared" si="91"/>
        <v>839</v>
      </c>
      <c r="D993" s="53"/>
      <c r="E993" s="53"/>
      <c r="F993" s="41">
        <v>0</v>
      </c>
      <c r="G993" s="1"/>
      <c r="H993" s="104">
        <f t="shared" si="92"/>
        <v>3000000</v>
      </c>
      <c r="I993" s="1"/>
      <c r="J993" s="41">
        <v>0</v>
      </c>
      <c r="K993" s="1"/>
      <c r="L993" s="96">
        <f t="shared" si="96"/>
        <v>2090650</v>
      </c>
      <c r="M993" s="53"/>
      <c r="N993" s="97"/>
      <c r="O993" s="1"/>
      <c r="P993" s="98">
        <f t="shared" si="93"/>
        <v>2090650</v>
      </c>
      <c r="Q993" s="40"/>
      <c r="S993" s="38"/>
      <c r="T993" s="96">
        <f>SUM($P$155:P993)</f>
        <v>211105592</v>
      </c>
      <c r="U993" s="96">
        <f t="shared" si="94"/>
        <v>130000</v>
      </c>
      <c r="V993" s="96">
        <f t="shared" si="97"/>
        <v>0</v>
      </c>
      <c r="W993" s="96"/>
      <c r="X993" s="96">
        <f ca="1">IF(V993=0,0,IF(C993&lt;'Interment Right Prices'!$L$25,0,OFFSET(P993,-'Interment Right Prices'!$L$25,0)))</f>
        <v>0</v>
      </c>
      <c r="Y993" s="96">
        <f>IF(V993=0,0,U993-SUM($X$155:X993))</f>
        <v>0</v>
      </c>
      <c r="Z993" s="99">
        <f ca="1">IF(V993=0,OFFSET(Z993,-'Interment Right Prices'!$L$25,0),IF(V993&gt;X993,V993,X993))</f>
        <v>1539</v>
      </c>
      <c r="AA993" s="99">
        <f t="shared" ca="1" si="95"/>
        <v>1744887.6923076923</v>
      </c>
      <c r="AB993" s="93"/>
      <c r="AC993" s="78"/>
    </row>
    <row r="994" spans="2:29" x14ac:dyDescent="0.25">
      <c r="B994" s="38"/>
      <c r="C994" s="53">
        <f t="shared" si="91"/>
        <v>840</v>
      </c>
      <c r="D994" s="53"/>
      <c r="E994" s="53"/>
      <c r="F994" s="41">
        <v>0</v>
      </c>
      <c r="G994" s="1"/>
      <c r="H994" s="104">
        <f t="shared" si="92"/>
        <v>3000000</v>
      </c>
      <c r="I994" s="1"/>
      <c r="J994" s="41">
        <v>0</v>
      </c>
      <c r="K994" s="1"/>
      <c r="L994" s="96">
        <f t="shared" si="96"/>
        <v>2111556</v>
      </c>
      <c r="M994" s="53"/>
      <c r="N994" s="97"/>
      <c r="O994" s="1"/>
      <c r="P994" s="98">
        <f t="shared" si="93"/>
        <v>2111556</v>
      </c>
      <c r="Q994" s="40"/>
      <c r="S994" s="38"/>
      <c r="T994" s="96">
        <f>SUM($P$155:P994)</f>
        <v>213217148</v>
      </c>
      <c r="U994" s="96">
        <f t="shared" si="94"/>
        <v>130000</v>
      </c>
      <c r="V994" s="96">
        <f t="shared" si="97"/>
        <v>0</v>
      </c>
      <c r="W994" s="96"/>
      <c r="X994" s="96">
        <f ca="1">IF(V994=0,0,IF(C994&lt;'Interment Right Prices'!$L$25,0,OFFSET(P994,-'Interment Right Prices'!$L$25,0)))</f>
        <v>0</v>
      </c>
      <c r="Y994" s="96">
        <f>IF(V994=0,0,U994-SUM($X$155:X994))</f>
        <v>0</v>
      </c>
      <c r="Z994" s="99">
        <f ca="1">IF(V994=0,OFFSET(Z994,-'Interment Right Prices'!$L$25,0),IF(V994&gt;X994,V994,X994))</f>
        <v>1555</v>
      </c>
      <c r="AA994" s="99">
        <f t="shared" ca="1" si="95"/>
        <v>1744887.6923076923</v>
      </c>
      <c r="AB994" s="93"/>
      <c r="AC994" s="78"/>
    </row>
    <row r="995" spans="2:29" x14ac:dyDescent="0.25">
      <c r="B995" s="38"/>
      <c r="C995" s="53">
        <f t="shared" si="91"/>
        <v>841</v>
      </c>
      <c r="D995" s="53"/>
      <c r="E995" s="53"/>
      <c r="F995" s="41">
        <v>0</v>
      </c>
      <c r="G995" s="1"/>
      <c r="H995" s="104">
        <f t="shared" si="92"/>
        <v>3000000</v>
      </c>
      <c r="I995" s="1"/>
      <c r="J995" s="41">
        <v>0</v>
      </c>
      <c r="K995" s="1"/>
      <c r="L995" s="96">
        <f t="shared" si="96"/>
        <v>2132672</v>
      </c>
      <c r="M995" s="53"/>
      <c r="N995" s="97"/>
      <c r="O995" s="1"/>
      <c r="P995" s="98">
        <f t="shared" si="93"/>
        <v>2132672</v>
      </c>
      <c r="Q995" s="40"/>
      <c r="S995" s="38"/>
      <c r="T995" s="96">
        <f>SUM($P$155:P995)</f>
        <v>215349820</v>
      </c>
      <c r="U995" s="96">
        <f t="shared" si="94"/>
        <v>130000</v>
      </c>
      <c r="V995" s="96">
        <f t="shared" si="97"/>
        <v>0</v>
      </c>
      <c r="W995" s="96"/>
      <c r="X995" s="96">
        <f ca="1">IF(V995=0,0,IF(C995&lt;'Interment Right Prices'!$L$25,0,OFFSET(P995,-'Interment Right Prices'!$L$25,0)))</f>
        <v>0</v>
      </c>
      <c r="Y995" s="96">
        <f>IF(V995=0,0,U995-SUM($X$155:X995))</f>
        <v>0</v>
      </c>
      <c r="Z995" s="99">
        <f ca="1">IF(V995=0,OFFSET(Z995,-'Interment Right Prices'!$L$25,0),IF(V995&gt;X995,V995,X995))</f>
        <v>1570</v>
      </c>
      <c r="AA995" s="99">
        <f t="shared" ca="1" si="95"/>
        <v>1744887.6923076923</v>
      </c>
      <c r="AB995" s="93"/>
      <c r="AC995" s="78"/>
    </row>
    <row r="996" spans="2:29" x14ac:dyDescent="0.25">
      <c r="B996" s="38"/>
      <c r="C996" s="53">
        <f t="shared" si="91"/>
        <v>842</v>
      </c>
      <c r="D996" s="53"/>
      <c r="E996" s="53"/>
      <c r="F996" s="41">
        <v>0</v>
      </c>
      <c r="G996" s="1"/>
      <c r="H996" s="104">
        <f t="shared" si="92"/>
        <v>3000000</v>
      </c>
      <c r="I996" s="1"/>
      <c r="J996" s="41">
        <v>0</v>
      </c>
      <c r="K996" s="1"/>
      <c r="L996" s="96">
        <f t="shared" si="96"/>
        <v>2153998</v>
      </c>
      <c r="M996" s="53"/>
      <c r="N996" s="97"/>
      <c r="O996" s="1"/>
      <c r="P996" s="98">
        <f t="shared" si="93"/>
        <v>2153998</v>
      </c>
      <c r="Q996" s="40"/>
      <c r="S996" s="38"/>
      <c r="T996" s="96">
        <f>SUM($P$155:P996)</f>
        <v>217503818</v>
      </c>
      <c r="U996" s="96">
        <f t="shared" si="94"/>
        <v>130000</v>
      </c>
      <c r="V996" s="96">
        <f t="shared" si="97"/>
        <v>0</v>
      </c>
      <c r="W996" s="96"/>
      <c r="X996" s="96">
        <f ca="1">IF(V996=0,0,IF(C996&lt;'Interment Right Prices'!$L$25,0,OFFSET(P996,-'Interment Right Prices'!$L$25,0)))</f>
        <v>0</v>
      </c>
      <c r="Y996" s="96">
        <f>IF(V996=0,0,U996-SUM($X$155:X996))</f>
        <v>0</v>
      </c>
      <c r="Z996" s="99">
        <f ca="1">IF(V996=0,OFFSET(Z996,-'Interment Right Prices'!$L$25,0),IF(V996&gt;X996,V996,X996))</f>
        <v>1586</v>
      </c>
      <c r="AA996" s="99">
        <f t="shared" ca="1" si="95"/>
        <v>1744887.6923076923</v>
      </c>
      <c r="AB996" s="93"/>
      <c r="AC996" s="78"/>
    </row>
    <row r="997" spans="2:29" x14ac:dyDescent="0.25">
      <c r="B997" s="38"/>
      <c r="C997" s="53">
        <f t="shared" si="91"/>
        <v>843</v>
      </c>
      <c r="D997" s="53"/>
      <c r="E997" s="53"/>
      <c r="F997" s="41">
        <v>0</v>
      </c>
      <c r="G997" s="1"/>
      <c r="H997" s="104">
        <f t="shared" si="92"/>
        <v>3000000</v>
      </c>
      <c r="I997" s="1"/>
      <c r="J997" s="41">
        <v>0</v>
      </c>
      <c r="K997" s="1"/>
      <c r="L997" s="96">
        <f t="shared" si="96"/>
        <v>2175538</v>
      </c>
      <c r="M997" s="53"/>
      <c r="N997" s="97"/>
      <c r="O997" s="1"/>
      <c r="P997" s="98">
        <f t="shared" si="93"/>
        <v>2175538</v>
      </c>
      <c r="Q997" s="40"/>
      <c r="S997" s="38"/>
      <c r="T997" s="96">
        <f>SUM($P$155:P997)</f>
        <v>219679356</v>
      </c>
      <c r="U997" s="96">
        <f t="shared" si="94"/>
        <v>130000</v>
      </c>
      <c r="V997" s="96">
        <f t="shared" si="97"/>
        <v>0</v>
      </c>
      <c r="W997" s="96"/>
      <c r="X997" s="96">
        <f ca="1">IF(V997=0,0,IF(C997&lt;'Interment Right Prices'!$L$25,0,OFFSET(P997,-'Interment Right Prices'!$L$25,0)))</f>
        <v>0</v>
      </c>
      <c r="Y997" s="96">
        <f>IF(V997=0,0,U997-SUM($X$155:X997))</f>
        <v>0</v>
      </c>
      <c r="Z997" s="99">
        <f ca="1">IF(V997=0,OFFSET(Z997,-'Interment Right Prices'!$L$25,0),IF(V997&gt;X997,V997,X997))</f>
        <v>1602</v>
      </c>
      <c r="AA997" s="99">
        <f t="shared" ca="1" si="95"/>
        <v>1744887.6923076923</v>
      </c>
      <c r="AB997" s="93"/>
      <c r="AC997" s="78"/>
    </row>
    <row r="998" spans="2:29" x14ac:dyDescent="0.25">
      <c r="B998" s="38"/>
      <c r="C998" s="53">
        <f t="shared" si="91"/>
        <v>844</v>
      </c>
      <c r="D998" s="53"/>
      <c r="E998" s="53"/>
      <c r="F998" s="41">
        <v>0</v>
      </c>
      <c r="G998" s="1"/>
      <c r="H998" s="104">
        <f t="shared" si="92"/>
        <v>3000000</v>
      </c>
      <c r="I998" s="1"/>
      <c r="J998" s="41">
        <v>0</v>
      </c>
      <c r="K998" s="1"/>
      <c r="L998" s="96">
        <f t="shared" si="96"/>
        <v>2197294</v>
      </c>
      <c r="M998" s="53"/>
      <c r="N998" s="97"/>
      <c r="O998" s="1"/>
      <c r="P998" s="98">
        <f t="shared" si="93"/>
        <v>2197294</v>
      </c>
      <c r="Q998" s="40"/>
      <c r="S998" s="38"/>
      <c r="T998" s="96">
        <f>SUM($P$155:P998)</f>
        <v>221876650</v>
      </c>
      <c r="U998" s="96">
        <f t="shared" si="94"/>
        <v>130000</v>
      </c>
      <c r="V998" s="96">
        <f t="shared" si="97"/>
        <v>0</v>
      </c>
      <c r="W998" s="96"/>
      <c r="X998" s="96">
        <f ca="1">IF(V998=0,0,IF(C998&lt;'Interment Right Prices'!$L$25,0,OFFSET(P998,-'Interment Right Prices'!$L$25,0)))</f>
        <v>0</v>
      </c>
      <c r="Y998" s="96">
        <f>IF(V998=0,0,U998-SUM($X$155:X998))</f>
        <v>0</v>
      </c>
      <c r="Z998" s="99">
        <f ca="1">IF(V998=0,OFFSET(Z998,-'Interment Right Prices'!$L$25,0),IF(V998&gt;X998,V998,X998))</f>
        <v>1618</v>
      </c>
      <c r="AA998" s="99">
        <f t="shared" ca="1" si="95"/>
        <v>1744887.6923076923</v>
      </c>
      <c r="AB998" s="93"/>
      <c r="AC998" s="78"/>
    </row>
    <row r="999" spans="2:29" x14ac:dyDescent="0.25">
      <c r="B999" s="38"/>
      <c r="C999" s="53">
        <f t="shared" si="91"/>
        <v>845</v>
      </c>
      <c r="D999" s="53"/>
      <c r="E999" s="53"/>
      <c r="F999" s="41">
        <v>0</v>
      </c>
      <c r="G999" s="1"/>
      <c r="H999" s="104">
        <f t="shared" si="92"/>
        <v>3000000</v>
      </c>
      <c r="I999" s="1"/>
      <c r="J999" s="41">
        <v>0</v>
      </c>
      <c r="K999" s="1"/>
      <c r="L999" s="96">
        <f t="shared" si="96"/>
        <v>2219267</v>
      </c>
      <c r="M999" s="53"/>
      <c r="N999" s="97"/>
      <c r="O999" s="1"/>
      <c r="P999" s="98">
        <f t="shared" si="93"/>
        <v>2219267</v>
      </c>
      <c r="Q999" s="40"/>
      <c r="S999" s="38"/>
      <c r="T999" s="96">
        <f>SUM($P$155:P999)</f>
        <v>224095917</v>
      </c>
      <c r="U999" s="96">
        <f t="shared" si="94"/>
        <v>130000</v>
      </c>
      <c r="V999" s="96">
        <f t="shared" si="97"/>
        <v>0</v>
      </c>
      <c r="W999" s="96"/>
      <c r="X999" s="96">
        <f ca="1">IF(V999=0,0,IF(C999&lt;'Interment Right Prices'!$L$25,0,OFFSET(P999,-'Interment Right Prices'!$L$25,0)))</f>
        <v>0</v>
      </c>
      <c r="Y999" s="96">
        <f>IF(V999=0,0,U999-SUM($X$155:X999))</f>
        <v>0</v>
      </c>
      <c r="Z999" s="99">
        <f ca="1">IF(V999=0,OFFSET(Z999,-'Interment Right Prices'!$L$25,0),IF(V999&gt;X999,V999,X999))</f>
        <v>1634</v>
      </c>
      <c r="AA999" s="99">
        <f t="shared" ca="1" si="95"/>
        <v>1744887.6923076923</v>
      </c>
      <c r="AB999" s="93"/>
      <c r="AC999" s="78"/>
    </row>
    <row r="1000" spans="2:29" x14ac:dyDescent="0.25">
      <c r="B1000" s="38"/>
      <c r="C1000" s="53">
        <f t="shared" si="91"/>
        <v>846</v>
      </c>
      <c r="D1000" s="53"/>
      <c r="E1000" s="53"/>
      <c r="F1000" s="41">
        <v>0</v>
      </c>
      <c r="G1000" s="1"/>
      <c r="H1000" s="104">
        <f t="shared" si="92"/>
        <v>3000000</v>
      </c>
      <c r="I1000" s="1"/>
      <c r="J1000" s="41">
        <v>0</v>
      </c>
      <c r="K1000" s="1"/>
      <c r="L1000" s="96">
        <f t="shared" si="96"/>
        <v>2241459</v>
      </c>
      <c r="M1000" s="53"/>
      <c r="N1000" s="97"/>
      <c r="O1000" s="1"/>
      <c r="P1000" s="98">
        <f t="shared" si="93"/>
        <v>2241459</v>
      </c>
      <c r="Q1000" s="40"/>
      <c r="S1000" s="38"/>
      <c r="T1000" s="96">
        <f>SUM($P$155:P1000)</f>
        <v>226337376</v>
      </c>
      <c r="U1000" s="96">
        <f t="shared" si="94"/>
        <v>130000</v>
      </c>
      <c r="V1000" s="96">
        <f t="shared" si="97"/>
        <v>0</v>
      </c>
      <c r="W1000" s="96"/>
      <c r="X1000" s="96">
        <f ca="1">IF(V1000=0,0,IF(C1000&lt;'Interment Right Prices'!$L$25,0,OFFSET(P1000,-'Interment Right Prices'!$L$25,0)))</f>
        <v>0</v>
      </c>
      <c r="Y1000" s="96">
        <f>IF(V1000=0,0,U1000-SUM($X$155:X1000))</f>
        <v>0</v>
      </c>
      <c r="Z1000" s="99">
        <f ca="1">IF(V1000=0,OFFSET(Z1000,-'Interment Right Prices'!$L$25,0),IF(V1000&gt;X1000,V1000,X1000))</f>
        <v>1650</v>
      </c>
      <c r="AA1000" s="99">
        <f t="shared" ca="1" si="95"/>
        <v>1744887.6923076923</v>
      </c>
      <c r="AB1000" s="93"/>
      <c r="AC1000" s="78"/>
    </row>
    <row r="1001" spans="2:29" x14ac:dyDescent="0.25">
      <c r="B1001" s="38"/>
      <c r="C1001" s="53">
        <f t="shared" si="91"/>
        <v>847</v>
      </c>
      <c r="D1001" s="53"/>
      <c r="E1001" s="53"/>
      <c r="F1001" s="41">
        <v>0</v>
      </c>
      <c r="G1001" s="1"/>
      <c r="H1001" s="104">
        <f t="shared" si="92"/>
        <v>3000000</v>
      </c>
      <c r="I1001" s="1"/>
      <c r="J1001" s="41">
        <v>0</v>
      </c>
      <c r="K1001" s="1"/>
      <c r="L1001" s="96">
        <f t="shared" si="96"/>
        <v>2263874</v>
      </c>
      <c r="M1001" s="53"/>
      <c r="N1001" s="97"/>
      <c r="O1001" s="1"/>
      <c r="P1001" s="98">
        <f t="shared" si="93"/>
        <v>2263874</v>
      </c>
      <c r="Q1001" s="40"/>
      <c r="S1001" s="38"/>
      <c r="T1001" s="96">
        <f>SUM($P$155:P1001)</f>
        <v>228601250</v>
      </c>
      <c r="U1001" s="96">
        <f t="shared" si="94"/>
        <v>130000</v>
      </c>
      <c r="V1001" s="96">
        <f t="shared" si="97"/>
        <v>0</v>
      </c>
      <c r="W1001" s="96"/>
      <c r="X1001" s="96">
        <f ca="1">IF(V1001=0,0,IF(C1001&lt;'Interment Right Prices'!$L$25,0,OFFSET(P1001,-'Interment Right Prices'!$L$25,0)))</f>
        <v>0</v>
      </c>
      <c r="Y1001" s="96">
        <f>IF(V1001=0,0,U1001-SUM($X$155:X1001))</f>
        <v>0</v>
      </c>
      <c r="Z1001" s="99">
        <f ca="1">IF(V1001=0,OFFSET(Z1001,-'Interment Right Prices'!$L$25,0),IF(V1001&gt;X1001,V1001,X1001))</f>
        <v>1667</v>
      </c>
      <c r="AA1001" s="99">
        <f t="shared" ca="1" si="95"/>
        <v>1744887.6923076923</v>
      </c>
      <c r="AB1001" s="93"/>
      <c r="AC1001" s="78"/>
    </row>
    <row r="1002" spans="2:29" x14ac:dyDescent="0.25">
      <c r="B1002" s="38"/>
      <c r="C1002" s="53">
        <f t="shared" si="91"/>
        <v>848</v>
      </c>
      <c r="D1002" s="53"/>
      <c r="E1002" s="53"/>
      <c r="F1002" s="41">
        <v>0</v>
      </c>
      <c r="G1002" s="1"/>
      <c r="H1002" s="104">
        <f t="shared" si="92"/>
        <v>3000000</v>
      </c>
      <c r="I1002" s="1"/>
      <c r="J1002" s="41">
        <v>0</v>
      </c>
      <c r="K1002" s="1"/>
      <c r="L1002" s="96">
        <f t="shared" si="96"/>
        <v>2286513</v>
      </c>
      <c r="M1002" s="53"/>
      <c r="N1002" s="97"/>
      <c r="O1002" s="1"/>
      <c r="P1002" s="98">
        <f t="shared" si="93"/>
        <v>2286513</v>
      </c>
      <c r="Q1002" s="40"/>
      <c r="S1002" s="38"/>
      <c r="T1002" s="96">
        <f>SUM($P$155:P1002)</f>
        <v>230887763</v>
      </c>
      <c r="U1002" s="96">
        <f t="shared" si="94"/>
        <v>130000</v>
      </c>
      <c r="V1002" s="96">
        <f t="shared" si="97"/>
        <v>0</v>
      </c>
      <c r="W1002" s="96"/>
      <c r="X1002" s="96">
        <f ca="1">IF(V1002=0,0,IF(C1002&lt;'Interment Right Prices'!$L$25,0,OFFSET(P1002,-'Interment Right Prices'!$L$25,0)))</f>
        <v>0</v>
      </c>
      <c r="Y1002" s="96">
        <f>IF(V1002=0,0,U1002-SUM($X$155:X1002))</f>
        <v>0</v>
      </c>
      <c r="Z1002" s="99">
        <f ca="1">IF(V1002=0,OFFSET(Z1002,-'Interment Right Prices'!$L$25,0),IF(V1002&gt;X1002,V1002,X1002))</f>
        <v>1683</v>
      </c>
      <c r="AA1002" s="99">
        <f t="shared" ca="1" si="95"/>
        <v>1744887.6923076923</v>
      </c>
      <c r="AB1002" s="93"/>
      <c r="AC1002" s="78"/>
    </row>
    <row r="1003" spans="2:29" x14ac:dyDescent="0.25">
      <c r="B1003" s="38"/>
      <c r="C1003" s="53">
        <f t="shared" si="91"/>
        <v>849</v>
      </c>
      <c r="D1003" s="53"/>
      <c r="E1003" s="53"/>
      <c r="F1003" s="41">
        <v>0</v>
      </c>
      <c r="G1003" s="1"/>
      <c r="H1003" s="104">
        <f t="shared" si="92"/>
        <v>3000000</v>
      </c>
      <c r="I1003" s="1"/>
      <c r="J1003" s="41">
        <v>0</v>
      </c>
      <c r="K1003" s="1"/>
      <c r="L1003" s="96">
        <f t="shared" si="96"/>
        <v>2309378</v>
      </c>
      <c r="M1003" s="53"/>
      <c r="N1003" s="97"/>
      <c r="O1003" s="1"/>
      <c r="P1003" s="98">
        <f t="shared" si="93"/>
        <v>2309378</v>
      </c>
      <c r="Q1003" s="40"/>
      <c r="S1003" s="38"/>
      <c r="T1003" s="96">
        <f>SUM($P$155:P1003)</f>
        <v>233197141</v>
      </c>
      <c r="U1003" s="96">
        <f t="shared" si="94"/>
        <v>130000</v>
      </c>
      <c r="V1003" s="96">
        <f t="shared" si="97"/>
        <v>0</v>
      </c>
      <c r="W1003" s="96"/>
      <c r="X1003" s="96">
        <f ca="1">IF(V1003=0,0,IF(C1003&lt;'Interment Right Prices'!$L$25,0,OFFSET(P1003,-'Interment Right Prices'!$L$25,0)))</f>
        <v>0</v>
      </c>
      <c r="Y1003" s="96">
        <f>IF(V1003=0,0,U1003-SUM($X$155:X1003))</f>
        <v>0</v>
      </c>
      <c r="Z1003" s="99">
        <f ca="1">IF(V1003=0,OFFSET(Z1003,-'Interment Right Prices'!$L$25,0),IF(V1003&gt;X1003,V1003,X1003))</f>
        <v>1700</v>
      </c>
      <c r="AA1003" s="99">
        <f t="shared" ca="1" si="95"/>
        <v>1744887.6923076923</v>
      </c>
      <c r="AB1003" s="93"/>
      <c r="AC1003" s="78"/>
    </row>
    <row r="1004" spans="2:29" x14ac:dyDescent="0.25">
      <c r="B1004" s="38"/>
      <c r="C1004" s="53">
        <f t="shared" si="91"/>
        <v>850</v>
      </c>
      <c r="D1004" s="53"/>
      <c r="E1004" s="53"/>
      <c r="F1004" s="41">
        <v>0</v>
      </c>
      <c r="G1004" s="1"/>
      <c r="H1004" s="104">
        <f t="shared" si="92"/>
        <v>3000000</v>
      </c>
      <c r="I1004" s="1"/>
      <c r="J1004" s="41">
        <v>0</v>
      </c>
      <c r="K1004" s="1"/>
      <c r="L1004" s="96">
        <f t="shared" si="96"/>
        <v>2332471</v>
      </c>
      <c r="M1004" s="53"/>
      <c r="N1004" s="97"/>
      <c r="O1004" s="1"/>
      <c r="P1004" s="98">
        <f t="shared" si="93"/>
        <v>2332471</v>
      </c>
      <c r="Q1004" s="40"/>
      <c r="S1004" s="38"/>
      <c r="T1004" s="96">
        <f>SUM($P$155:P1004)</f>
        <v>235529612</v>
      </c>
      <c r="U1004" s="96">
        <f t="shared" si="94"/>
        <v>130000</v>
      </c>
      <c r="V1004" s="96">
        <f t="shared" si="97"/>
        <v>0</v>
      </c>
      <c r="W1004" s="96"/>
      <c r="X1004" s="96">
        <f ca="1">IF(V1004=0,0,IF(C1004&lt;'Interment Right Prices'!$L$25,0,OFFSET(P1004,-'Interment Right Prices'!$L$25,0)))</f>
        <v>0</v>
      </c>
      <c r="Y1004" s="96">
        <f>IF(V1004=0,0,U1004-SUM($X$155:X1004))</f>
        <v>0</v>
      </c>
      <c r="Z1004" s="99">
        <f ca="1">IF(V1004=0,OFFSET(Z1004,-'Interment Right Prices'!$L$25,0),IF(V1004&gt;X1004,V1004,X1004))</f>
        <v>1717</v>
      </c>
      <c r="AA1004" s="99">
        <f t="shared" ca="1" si="95"/>
        <v>1744887.6923076923</v>
      </c>
      <c r="AB1004" s="93"/>
      <c r="AC1004" s="78"/>
    </row>
    <row r="1005" spans="2:29" x14ac:dyDescent="0.25">
      <c r="B1005" s="38"/>
      <c r="C1005" s="53">
        <f t="shared" si="91"/>
        <v>851</v>
      </c>
      <c r="D1005" s="53"/>
      <c r="E1005" s="53"/>
      <c r="F1005" s="41">
        <v>0</v>
      </c>
      <c r="G1005" s="1"/>
      <c r="H1005" s="104">
        <f t="shared" si="92"/>
        <v>3000000</v>
      </c>
      <c r="I1005" s="1"/>
      <c r="J1005" s="41">
        <v>0</v>
      </c>
      <c r="K1005" s="1"/>
      <c r="L1005" s="96">
        <f t="shared" si="96"/>
        <v>2355796</v>
      </c>
      <c r="M1005" s="53"/>
      <c r="N1005" s="97"/>
      <c r="O1005" s="1"/>
      <c r="P1005" s="98">
        <f t="shared" si="93"/>
        <v>2355796</v>
      </c>
      <c r="Q1005" s="40"/>
      <c r="S1005" s="38"/>
      <c r="T1005" s="96">
        <f>SUM($P$155:P1005)</f>
        <v>237885408</v>
      </c>
      <c r="U1005" s="96">
        <f t="shared" si="94"/>
        <v>130000</v>
      </c>
      <c r="V1005" s="96">
        <f t="shared" si="97"/>
        <v>0</v>
      </c>
      <c r="W1005" s="96"/>
      <c r="X1005" s="96">
        <f ca="1">IF(V1005=0,0,IF(C1005&lt;'Interment Right Prices'!$L$25,0,OFFSET(P1005,-'Interment Right Prices'!$L$25,0)))</f>
        <v>0</v>
      </c>
      <c r="Y1005" s="96">
        <f>IF(V1005=0,0,U1005-SUM($X$155:X1005))</f>
        <v>0</v>
      </c>
      <c r="Z1005" s="99">
        <f ca="1">IF(V1005=0,OFFSET(Z1005,-'Interment Right Prices'!$L$25,0),IF(V1005&gt;X1005,V1005,X1005))</f>
        <v>1734</v>
      </c>
      <c r="AA1005" s="99">
        <f t="shared" ca="1" si="95"/>
        <v>1744887.6923076923</v>
      </c>
      <c r="AB1005" s="93"/>
      <c r="AC1005" s="78"/>
    </row>
    <row r="1006" spans="2:29" x14ac:dyDescent="0.25">
      <c r="B1006" s="38"/>
      <c r="C1006" s="53">
        <f t="shared" si="91"/>
        <v>852</v>
      </c>
      <c r="D1006" s="53"/>
      <c r="E1006" s="53"/>
      <c r="F1006" s="41">
        <v>0</v>
      </c>
      <c r="G1006" s="1"/>
      <c r="H1006" s="104">
        <f t="shared" si="92"/>
        <v>3000000</v>
      </c>
      <c r="I1006" s="1"/>
      <c r="J1006" s="41">
        <v>0</v>
      </c>
      <c r="K1006" s="1"/>
      <c r="L1006" s="96">
        <f t="shared" si="96"/>
        <v>2379354</v>
      </c>
      <c r="M1006" s="53"/>
      <c r="N1006" s="97"/>
      <c r="O1006" s="1"/>
      <c r="P1006" s="98">
        <f t="shared" si="93"/>
        <v>2379354</v>
      </c>
      <c r="Q1006" s="40"/>
      <c r="S1006" s="38"/>
      <c r="T1006" s="96">
        <f>SUM($P$155:P1006)</f>
        <v>240264762</v>
      </c>
      <c r="U1006" s="96">
        <f t="shared" si="94"/>
        <v>130000</v>
      </c>
      <c r="V1006" s="96">
        <f t="shared" si="97"/>
        <v>0</v>
      </c>
      <c r="W1006" s="96"/>
      <c r="X1006" s="96">
        <f ca="1">IF(V1006=0,0,IF(C1006&lt;'Interment Right Prices'!$L$25,0,OFFSET(P1006,-'Interment Right Prices'!$L$25,0)))</f>
        <v>0</v>
      </c>
      <c r="Y1006" s="96">
        <f>IF(V1006=0,0,U1006-SUM($X$155:X1006))</f>
        <v>0</v>
      </c>
      <c r="Z1006" s="99">
        <f ca="1">IF(V1006=0,OFFSET(Z1006,-'Interment Right Prices'!$L$25,0),IF(V1006&gt;X1006,V1006,X1006))</f>
        <v>1752</v>
      </c>
      <c r="AA1006" s="99">
        <f t="shared" ca="1" si="95"/>
        <v>1744887.6923076923</v>
      </c>
      <c r="AB1006" s="93"/>
      <c r="AC1006" s="78"/>
    </row>
    <row r="1007" spans="2:29" x14ac:dyDescent="0.25">
      <c r="B1007" s="38"/>
      <c r="C1007" s="53">
        <f t="shared" ref="C1007:C1070" si="98">C1006+1</f>
        <v>853</v>
      </c>
      <c r="D1007" s="53"/>
      <c r="E1007" s="53"/>
      <c r="F1007" s="41">
        <v>0</v>
      </c>
      <c r="G1007" s="1"/>
      <c r="H1007" s="104">
        <f t="shared" ref="H1007:H1070" si="99">H1006</f>
        <v>3000000</v>
      </c>
      <c r="I1007" s="1"/>
      <c r="J1007" s="41">
        <v>0</v>
      </c>
      <c r="K1007" s="1"/>
      <c r="L1007" s="96">
        <f t="shared" si="96"/>
        <v>2403148</v>
      </c>
      <c r="M1007" s="53"/>
      <c r="N1007" s="97"/>
      <c r="O1007" s="1"/>
      <c r="P1007" s="98">
        <f t="shared" si="93"/>
        <v>2403148</v>
      </c>
      <c r="Q1007" s="40"/>
      <c r="S1007" s="38"/>
      <c r="T1007" s="96">
        <f>SUM($P$155:P1007)</f>
        <v>242667910</v>
      </c>
      <c r="U1007" s="96">
        <f t="shared" si="94"/>
        <v>130000</v>
      </c>
      <c r="V1007" s="96">
        <f t="shared" si="97"/>
        <v>0</v>
      </c>
      <c r="W1007" s="96"/>
      <c r="X1007" s="96">
        <f ca="1">IF(V1007=0,0,IF(C1007&lt;'Interment Right Prices'!$L$25,0,OFFSET(P1007,-'Interment Right Prices'!$L$25,0)))</f>
        <v>0</v>
      </c>
      <c r="Y1007" s="96">
        <f>IF(V1007=0,0,U1007-SUM($X$155:X1007))</f>
        <v>0</v>
      </c>
      <c r="Z1007" s="99">
        <f ca="1">IF(V1007=0,OFFSET(Z1007,-'Interment Right Prices'!$L$25,0),IF(V1007&gt;X1007,V1007,X1007))</f>
        <v>1769</v>
      </c>
      <c r="AA1007" s="99">
        <f t="shared" ca="1" si="95"/>
        <v>1744887.6923076923</v>
      </c>
      <c r="AB1007" s="93"/>
      <c r="AC1007" s="78"/>
    </row>
    <row r="1008" spans="2:29" x14ac:dyDescent="0.25">
      <c r="B1008" s="38"/>
      <c r="C1008" s="53">
        <f t="shared" si="98"/>
        <v>854</v>
      </c>
      <c r="D1008" s="53"/>
      <c r="E1008" s="53"/>
      <c r="F1008" s="41">
        <v>0</v>
      </c>
      <c r="G1008" s="1"/>
      <c r="H1008" s="104">
        <f t="shared" si="99"/>
        <v>3000000</v>
      </c>
      <c r="I1008" s="1"/>
      <c r="J1008" s="41">
        <v>0</v>
      </c>
      <c r="K1008" s="1"/>
      <c r="L1008" s="96">
        <f t="shared" si="96"/>
        <v>2427179</v>
      </c>
      <c r="M1008" s="53"/>
      <c r="N1008" s="97"/>
      <c r="O1008" s="1"/>
      <c r="P1008" s="98">
        <f t="shared" si="93"/>
        <v>2427179</v>
      </c>
      <c r="Q1008" s="40"/>
      <c r="S1008" s="38"/>
      <c r="T1008" s="96">
        <f>SUM($P$155:P1008)</f>
        <v>245095089</v>
      </c>
      <c r="U1008" s="96">
        <f t="shared" si="94"/>
        <v>130000</v>
      </c>
      <c r="V1008" s="96">
        <f t="shared" si="97"/>
        <v>0</v>
      </c>
      <c r="W1008" s="96"/>
      <c r="X1008" s="96">
        <f ca="1">IF(V1008=0,0,IF(C1008&lt;'Interment Right Prices'!$L$25,0,OFFSET(P1008,-'Interment Right Prices'!$L$25,0)))</f>
        <v>0</v>
      </c>
      <c r="Y1008" s="96">
        <f>IF(V1008=0,0,U1008-SUM($X$155:X1008))</f>
        <v>0</v>
      </c>
      <c r="Z1008" s="99">
        <f ca="1">IF(V1008=0,OFFSET(Z1008,-'Interment Right Prices'!$L$25,0),IF(V1008&gt;X1008,V1008,X1008))</f>
        <v>1393</v>
      </c>
      <c r="AA1008" s="99">
        <f t="shared" ca="1" si="95"/>
        <v>1744887.6923076923</v>
      </c>
      <c r="AB1008" s="93"/>
      <c r="AC1008" s="78"/>
    </row>
    <row r="1009" spans="2:29" x14ac:dyDescent="0.25">
      <c r="B1009" s="38"/>
      <c r="C1009" s="53">
        <f t="shared" si="98"/>
        <v>855</v>
      </c>
      <c r="D1009" s="53"/>
      <c r="E1009" s="53"/>
      <c r="F1009" s="41">
        <v>0</v>
      </c>
      <c r="G1009" s="1"/>
      <c r="H1009" s="104">
        <f t="shared" si="99"/>
        <v>3000000</v>
      </c>
      <c r="I1009" s="1"/>
      <c r="J1009" s="41">
        <v>0</v>
      </c>
      <c r="K1009" s="1"/>
      <c r="L1009" s="96">
        <f t="shared" si="96"/>
        <v>2451451</v>
      </c>
      <c r="M1009" s="53"/>
      <c r="N1009" s="97"/>
      <c r="O1009" s="1"/>
      <c r="P1009" s="98">
        <f t="shared" si="93"/>
        <v>2451451</v>
      </c>
      <c r="Q1009" s="40"/>
      <c r="S1009" s="38"/>
      <c r="T1009" s="96">
        <f>SUM($P$155:P1009)</f>
        <v>247546540</v>
      </c>
      <c r="U1009" s="96">
        <f t="shared" si="94"/>
        <v>130000</v>
      </c>
      <c r="V1009" s="96">
        <f t="shared" si="97"/>
        <v>0</v>
      </c>
      <c r="W1009" s="96"/>
      <c r="X1009" s="96">
        <f ca="1">IF(V1009=0,0,IF(C1009&lt;'Interment Right Prices'!$L$25,0,OFFSET(P1009,-'Interment Right Prices'!$L$25,0)))</f>
        <v>0</v>
      </c>
      <c r="Y1009" s="96">
        <f>IF(V1009=0,0,U1009-SUM($X$155:X1009))</f>
        <v>0</v>
      </c>
      <c r="Z1009" s="99">
        <f ca="1">IF(V1009=0,OFFSET(Z1009,-'Interment Right Prices'!$L$25,0),IF(V1009&gt;X1009,V1009,X1009))</f>
        <v>1407</v>
      </c>
      <c r="AA1009" s="99">
        <f t="shared" ca="1" si="95"/>
        <v>1744887.6923076923</v>
      </c>
      <c r="AB1009" s="93"/>
      <c r="AC1009" s="78"/>
    </row>
    <row r="1010" spans="2:29" x14ac:dyDescent="0.25">
      <c r="B1010" s="38"/>
      <c r="C1010" s="53">
        <f t="shared" si="98"/>
        <v>856</v>
      </c>
      <c r="D1010" s="53"/>
      <c r="E1010" s="53"/>
      <c r="F1010" s="41">
        <v>0</v>
      </c>
      <c r="G1010" s="1"/>
      <c r="H1010" s="104">
        <f t="shared" si="99"/>
        <v>3000000</v>
      </c>
      <c r="I1010" s="1"/>
      <c r="J1010" s="41">
        <v>0</v>
      </c>
      <c r="K1010" s="1"/>
      <c r="L1010" s="96">
        <f t="shared" si="96"/>
        <v>2475965</v>
      </c>
      <c r="M1010" s="53"/>
      <c r="N1010" s="97"/>
      <c r="O1010" s="1"/>
      <c r="P1010" s="98">
        <f t="shared" si="93"/>
        <v>2475965</v>
      </c>
      <c r="Q1010" s="40"/>
      <c r="S1010" s="38"/>
      <c r="T1010" s="96">
        <f>SUM($P$155:P1010)</f>
        <v>250022505</v>
      </c>
      <c r="U1010" s="96">
        <f t="shared" si="94"/>
        <v>130000</v>
      </c>
      <c r="V1010" s="96">
        <f t="shared" si="97"/>
        <v>0</v>
      </c>
      <c r="W1010" s="96"/>
      <c r="X1010" s="96">
        <f ca="1">IF(V1010=0,0,IF(C1010&lt;'Interment Right Prices'!$L$25,0,OFFSET(P1010,-'Interment Right Prices'!$L$25,0)))</f>
        <v>0</v>
      </c>
      <c r="Y1010" s="96">
        <f>IF(V1010=0,0,U1010-SUM($X$155:X1010))</f>
        <v>0</v>
      </c>
      <c r="Z1010" s="99">
        <f ca="1">IF(V1010=0,OFFSET(Z1010,-'Interment Right Prices'!$L$25,0),IF(V1010&gt;X1010,V1010,X1010))</f>
        <v>1421</v>
      </c>
      <c r="AA1010" s="99">
        <f t="shared" ca="1" si="95"/>
        <v>1744887.6923076923</v>
      </c>
      <c r="AB1010" s="93"/>
      <c r="AC1010" s="78"/>
    </row>
    <row r="1011" spans="2:29" x14ac:dyDescent="0.25">
      <c r="B1011" s="38"/>
      <c r="C1011" s="53">
        <f t="shared" si="98"/>
        <v>857</v>
      </c>
      <c r="D1011" s="53"/>
      <c r="E1011" s="53"/>
      <c r="F1011" s="41">
        <v>0</v>
      </c>
      <c r="G1011" s="1"/>
      <c r="H1011" s="104">
        <f t="shared" si="99"/>
        <v>3000000</v>
      </c>
      <c r="I1011" s="1"/>
      <c r="J1011" s="41">
        <v>0</v>
      </c>
      <c r="K1011" s="1"/>
      <c r="L1011" s="96">
        <f t="shared" si="96"/>
        <v>2500725</v>
      </c>
      <c r="M1011" s="53"/>
      <c r="N1011" s="97"/>
      <c r="O1011" s="1"/>
      <c r="P1011" s="98">
        <f t="shared" si="93"/>
        <v>2500725</v>
      </c>
      <c r="Q1011" s="40"/>
      <c r="S1011" s="38"/>
      <c r="T1011" s="96">
        <f>SUM($P$155:P1011)</f>
        <v>252523230</v>
      </c>
      <c r="U1011" s="96">
        <f t="shared" si="94"/>
        <v>130000</v>
      </c>
      <c r="V1011" s="96">
        <f t="shared" si="97"/>
        <v>0</v>
      </c>
      <c r="W1011" s="96"/>
      <c r="X1011" s="96">
        <f ca="1">IF(V1011=0,0,IF(C1011&lt;'Interment Right Prices'!$L$25,0,OFFSET(P1011,-'Interment Right Prices'!$L$25,0)))</f>
        <v>0</v>
      </c>
      <c r="Y1011" s="96">
        <f>IF(V1011=0,0,U1011-SUM($X$155:X1011))</f>
        <v>0</v>
      </c>
      <c r="Z1011" s="99">
        <f ca="1">IF(V1011=0,OFFSET(Z1011,-'Interment Right Prices'!$L$25,0),IF(V1011&gt;X1011,V1011,X1011))</f>
        <v>1436</v>
      </c>
      <c r="AA1011" s="99">
        <f t="shared" ca="1" si="95"/>
        <v>1744887.6923076923</v>
      </c>
      <c r="AB1011" s="93"/>
      <c r="AC1011" s="78"/>
    </row>
    <row r="1012" spans="2:29" x14ac:dyDescent="0.25">
      <c r="B1012" s="38"/>
      <c r="C1012" s="53">
        <f t="shared" si="98"/>
        <v>858</v>
      </c>
      <c r="D1012" s="53"/>
      <c r="E1012" s="53"/>
      <c r="F1012" s="41">
        <v>0</v>
      </c>
      <c r="G1012" s="1"/>
      <c r="H1012" s="104">
        <f t="shared" si="99"/>
        <v>3000000</v>
      </c>
      <c r="I1012" s="1"/>
      <c r="J1012" s="41">
        <v>0</v>
      </c>
      <c r="K1012" s="1"/>
      <c r="L1012" s="96">
        <f t="shared" si="96"/>
        <v>2525732</v>
      </c>
      <c r="M1012" s="53"/>
      <c r="N1012" s="97"/>
      <c r="O1012" s="1"/>
      <c r="P1012" s="98">
        <f t="shared" si="93"/>
        <v>2525732</v>
      </c>
      <c r="Q1012" s="40"/>
      <c r="S1012" s="38"/>
      <c r="T1012" s="96">
        <f>SUM($P$155:P1012)</f>
        <v>255048962</v>
      </c>
      <c r="U1012" s="96">
        <f t="shared" si="94"/>
        <v>130000</v>
      </c>
      <c r="V1012" s="96">
        <f t="shared" si="97"/>
        <v>0</v>
      </c>
      <c r="W1012" s="96"/>
      <c r="X1012" s="96">
        <f ca="1">IF(V1012=0,0,IF(C1012&lt;'Interment Right Prices'!$L$25,0,OFFSET(P1012,-'Interment Right Prices'!$L$25,0)))</f>
        <v>0</v>
      </c>
      <c r="Y1012" s="96">
        <f>IF(V1012=0,0,U1012-SUM($X$155:X1012))</f>
        <v>0</v>
      </c>
      <c r="Z1012" s="99">
        <f ca="1">IF(V1012=0,OFFSET(Z1012,-'Interment Right Prices'!$L$25,0),IF(V1012&gt;X1012,V1012,X1012))</f>
        <v>1450</v>
      </c>
      <c r="AA1012" s="99">
        <f t="shared" ca="1" si="95"/>
        <v>1744887.6923076923</v>
      </c>
      <c r="AB1012" s="93"/>
      <c r="AC1012" s="78"/>
    </row>
    <row r="1013" spans="2:29" x14ac:dyDescent="0.25">
      <c r="B1013" s="38"/>
      <c r="C1013" s="53">
        <f t="shared" si="98"/>
        <v>859</v>
      </c>
      <c r="D1013" s="53"/>
      <c r="E1013" s="53"/>
      <c r="F1013" s="41">
        <v>0</v>
      </c>
      <c r="G1013" s="1"/>
      <c r="H1013" s="104">
        <f t="shared" si="99"/>
        <v>3000000</v>
      </c>
      <c r="I1013" s="1"/>
      <c r="J1013" s="41">
        <v>0</v>
      </c>
      <c r="K1013" s="1"/>
      <c r="L1013" s="96">
        <f t="shared" si="96"/>
        <v>2550990</v>
      </c>
      <c r="M1013" s="53"/>
      <c r="N1013" s="97"/>
      <c r="O1013" s="1"/>
      <c r="P1013" s="98">
        <f t="shared" si="93"/>
        <v>2550990</v>
      </c>
      <c r="Q1013" s="40"/>
      <c r="S1013" s="38"/>
      <c r="T1013" s="96">
        <f>SUM($P$155:P1013)</f>
        <v>257599952</v>
      </c>
      <c r="U1013" s="96">
        <f t="shared" si="94"/>
        <v>130000</v>
      </c>
      <c r="V1013" s="96">
        <f t="shared" si="97"/>
        <v>0</v>
      </c>
      <c r="W1013" s="96"/>
      <c r="X1013" s="96">
        <f ca="1">IF(V1013=0,0,IF(C1013&lt;'Interment Right Prices'!$L$25,0,OFFSET(P1013,-'Interment Right Prices'!$L$25,0)))</f>
        <v>0</v>
      </c>
      <c r="Y1013" s="96">
        <f>IF(V1013=0,0,U1013-SUM($X$155:X1013))</f>
        <v>0</v>
      </c>
      <c r="Z1013" s="99">
        <f ca="1">IF(V1013=0,OFFSET(Z1013,-'Interment Right Prices'!$L$25,0),IF(V1013&gt;X1013,V1013,X1013))</f>
        <v>1464</v>
      </c>
      <c r="AA1013" s="99">
        <f t="shared" ca="1" si="95"/>
        <v>1744887.6923076923</v>
      </c>
      <c r="AB1013" s="93"/>
      <c r="AC1013" s="78"/>
    </row>
    <row r="1014" spans="2:29" x14ac:dyDescent="0.25">
      <c r="B1014" s="38"/>
      <c r="C1014" s="53">
        <f t="shared" si="98"/>
        <v>860</v>
      </c>
      <c r="D1014" s="53"/>
      <c r="E1014" s="53"/>
      <c r="F1014" s="41">
        <v>0</v>
      </c>
      <c r="G1014" s="1"/>
      <c r="H1014" s="104">
        <f t="shared" si="99"/>
        <v>3000000</v>
      </c>
      <c r="I1014" s="1"/>
      <c r="J1014" s="41">
        <v>0</v>
      </c>
      <c r="K1014" s="1"/>
      <c r="L1014" s="96">
        <f t="shared" si="96"/>
        <v>2576500</v>
      </c>
      <c r="M1014" s="53"/>
      <c r="N1014" s="97"/>
      <c r="O1014" s="1"/>
      <c r="P1014" s="98">
        <f t="shared" si="93"/>
        <v>2576500</v>
      </c>
      <c r="Q1014" s="40"/>
      <c r="S1014" s="38"/>
      <c r="T1014" s="96">
        <f>SUM($P$155:P1014)</f>
        <v>260176452</v>
      </c>
      <c r="U1014" s="96">
        <f t="shared" si="94"/>
        <v>130000</v>
      </c>
      <c r="V1014" s="96">
        <f t="shared" si="97"/>
        <v>0</v>
      </c>
      <c r="W1014" s="96"/>
      <c r="X1014" s="96">
        <f ca="1">IF(V1014=0,0,IF(C1014&lt;'Interment Right Prices'!$L$25,0,OFFSET(P1014,-'Interment Right Prices'!$L$25,0)))</f>
        <v>0</v>
      </c>
      <c r="Y1014" s="96">
        <f>IF(V1014=0,0,U1014-SUM($X$155:X1014))</f>
        <v>0</v>
      </c>
      <c r="Z1014" s="99">
        <f ca="1">IF(V1014=0,OFFSET(Z1014,-'Interment Right Prices'!$L$25,0),IF(V1014&gt;X1014,V1014,X1014))</f>
        <v>1479</v>
      </c>
      <c r="AA1014" s="99">
        <f t="shared" ca="1" si="95"/>
        <v>1744887.6923076923</v>
      </c>
      <c r="AB1014" s="93"/>
      <c r="AC1014" s="78"/>
    </row>
    <row r="1015" spans="2:29" x14ac:dyDescent="0.25">
      <c r="B1015" s="38"/>
      <c r="C1015" s="53">
        <f t="shared" si="98"/>
        <v>861</v>
      </c>
      <c r="D1015" s="53"/>
      <c r="E1015" s="53"/>
      <c r="F1015" s="41">
        <v>0</v>
      </c>
      <c r="G1015" s="1"/>
      <c r="H1015" s="104">
        <f t="shared" si="99"/>
        <v>3000000</v>
      </c>
      <c r="I1015" s="1"/>
      <c r="J1015" s="41">
        <v>0</v>
      </c>
      <c r="K1015" s="1"/>
      <c r="L1015" s="96">
        <f t="shared" si="96"/>
        <v>2602265</v>
      </c>
      <c r="M1015" s="53"/>
      <c r="N1015" s="97"/>
      <c r="O1015" s="1"/>
      <c r="P1015" s="98">
        <f t="shared" si="93"/>
        <v>2602265</v>
      </c>
      <c r="Q1015" s="40"/>
      <c r="S1015" s="38"/>
      <c r="T1015" s="96">
        <f>SUM($P$155:P1015)</f>
        <v>262778717</v>
      </c>
      <c r="U1015" s="96">
        <f t="shared" si="94"/>
        <v>130000</v>
      </c>
      <c r="V1015" s="96">
        <f t="shared" si="97"/>
        <v>0</v>
      </c>
      <c r="W1015" s="96"/>
      <c r="X1015" s="96">
        <f ca="1">IF(V1015=0,0,IF(C1015&lt;'Interment Right Prices'!$L$25,0,OFFSET(P1015,-'Interment Right Prices'!$L$25,0)))</f>
        <v>0</v>
      </c>
      <c r="Y1015" s="96">
        <f>IF(V1015=0,0,U1015-SUM($X$155:X1015))</f>
        <v>0</v>
      </c>
      <c r="Z1015" s="99">
        <f ca="1">IF(V1015=0,OFFSET(Z1015,-'Interment Right Prices'!$L$25,0),IF(V1015&gt;X1015,V1015,X1015))</f>
        <v>1494</v>
      </c>
      <c r="AA1015" s="99">
        <f t="shared" ca="1" si="95"/>
        <v>1744887.6923076923</v>
      </c>
      <c r="AB1015" s="93"/>
      <c r="AC1015" s="78"/>
    </row>
    <row r="1016" spans="2:29" x14ac:dyDescent="0.25">
      <c r="B1016" s="38"/>
      <c r="C1016" s="53">
        <f t="shared" si="98"/>
        <v>862</v>
      </c>
      <c r="D1016" s="53"/>
      <c r="E1016" s="53"/>
      <c r="F1016" s="41">
        <v>0</v>
      </c>
      <c r="G1016" s="1"/>
      <c r="H1016" s="104">
        <f t="shared" si="99"/>
        <v>3000000</v>
      </c>
      <c r="I1016" s="1"/>
      <c r="J1016" s="41">
        <v>0</v>
      </c>
      <c r="K1016" s="1"/>
      <c r="L1016" s="96">
        <f t="shared" si="96"/>
        <v>2628287</v>
      </c>
      <c r="M1016" s="53"/>
      <c r="N1016" s="97"/>
      <c r="O1016" s="1"/>
      <c r="P1016" s="98">
        <f t="shared" si="93"/>
        <v>2628287</v>
      </c>
      <c r="Q1016" s="40"/>
      <c r="S1016" s="38"/>
      <c r="T1016" s="96">
        <f>SUM($P$155:P1016)</f>
        <v>265407004</v>
      </c>
      <c r="U1016" s="96">
        <f t="shared" si="94"/>
        <v>130000</v>
      </c>
      <c r="V1016" s="96">
        <f t="shared" si="97"/>
        <v>0</v>
      </c>
      <c r="W1016" s="96"/>
      <c r="X1016" s="96">
        <f ca="1">IF(V1016=0,0,IF(C1016&lt;'Interment Right Prices'!$L$25,0,OFFSET(P1016,-'Interment Right Prices'!$L$25,0)))</f>
        <v>0</v>
      </c>
      <c r="Y1016" s="96">
        <f>IF(V1016=0,0,U1016-SUM($X$155:X1016))</f>
        <v>0</v>
      </c>
      <c r="Z1016" s="99">
        <f ca="1">IF(V1016=0,OFFSET(Z1016,-'Interment Right Prices'!$L$25,0),IF(V1016&gt;X1016,V1016,X1016))</f>
        <v>1509</v>
      </c>
      <c r="AA1016" s="99">
        <f t="shared" ca="1" si="95"/>
        <v>1744887.6923076923</v>
      </c>
      <c r="AB1016" s="93"/>
      <c r="AC1016" s="78"/>
    </row>
    <row r="1017" spans="2:29" x14ac:dyDescent="0.25">
      <c r="B1017" s="38"/>
      <c r="C1017" s="53">
        <f t="shared" si="98"/>
        <v>863</v>
      </c>
      <c r="D1017" s="53"/>
      <c r="E1017" s="53"/>
      <c r="F1017" s="41">
        <v>0</v>
      </c>
      <c r="G1017" s="1"/>
      <c r="H1017" s="104">
        <f t="shared" si="99"/>
        <v>3000000</v>
      </c>
      <c r="I1017" s="1"/>
      <c r="J1017" s="41">
        <v>0</v>
      </c>
      <c r="K1017" s="1"/>
      <c r="L1017" s="96">
        <f t="shared" si="96"/>
        <v>2654570</v>
      </c>
      <c r="M1017" s="53"/>
      <c r="N1017" s="97"/>
      <c r="O1017" s="1"/>
      <c r="P1017" s="98">
        <f t="shared" si="93"/>
        <v>2654570</v>
      </c>
      <c r="Q1017" s="40"/>
      <c r="S1017" s="38"/>
      <c r="T1017" s="96">
        <f>SUM($P$155:P1017)</f>
        <v>268061574</v>
      </c>
      <c r="U1017" s="96">
        <f t="shared" si="94"/>
        <v>130000</v>
      </c>
      <c r="V1017" s="96">
        <f t="shared" si="97"/>
        <v>0</v>
      </c>
      <c r="W1017" s="96"/>
      <c r="X1017" s="96">
        <f ca="1">IF(V1017=0,0,IF(C1017&lt;'Interment Right Prices'!$L$25,0,OFFSET(P1017,-'Interment Right Prices'!$L$25,0)))</f>
        <v>0</v>
      </c>
      <c r="Y1017" s="96">
        <f>IF(V1017=0,0,U1017-SUM($X$155:X1017))</f>
        <v>0</v>
      </c>
      <c r="Z1017" s="99">
        <f ca="1">IF(V1017=0,OFFSET(Z1017,-'Interment Right Prices'!$L$25,0),IF(V1017&gt;X1017,V1017,X1017))</f>
        <v>1524</v>
      </c>
      <c r="AA1017" s="99">
        <f t="shared" ca="1" si="95"/>
        <v>1744887.6923076923</v>
      </c>
      <c r="AB1017" s="93"/>
      <c r="AC1017" s="78"/>
    </row>
    <row r="1018" spans="2:29" x14ac:dyDescent="0.25">
      <c r="B1018" s="38"/>
      <c r="C1018" s="53">
        <f t="shared" si="98"/>
        <v>864</v>
      </c>
      <c r="D1018" s="53"/>
      <c r="E1018" s="53"/>
      <c r="F1018" s="41">
        <v>0</v>
      </c>
      <c r="G1018" s="1"/>
      <c r="H1018" s="104">
        <f t="shared" si="99"/>
        <v>3000000</v>
      </c>
      <c r="I1018" s="1"/>
      <c r="J1018" s="41">
        <v>0</v>
      </c>
      <c r="K1018" s="1"/>
      <c r="L1018" s="96">
        <f t="shared" si="96"/>
        <v>2681116</v>
      </c>
      <c r="M1018" s="53"/>
      <c r="N1018" s="97"/>
      <c r="O1018" s="1"/>
      <c r="P1018" s="98">
        <f t="shared" si="93"/>
        <v>2681116</v>
      </c>
      <c r="Q1018" s="40"/>
      <c r="S1018" s="38"/>
      <c r="T1018" s="96">
        <f>SUM($P$155:P1018)</f>
        <v>270742690</v>
      </c>
      <c r="U1018" s="96">
        <f t="shared" si="94"/>
        <v>130000</v>
      </c>
      <c r="V1018" s="96">
        <f t="shared" si="97"/>
        <v>0</v>
      </c>
      <c r="W1018" s="96"/>
      <c r="X1018" s="96">
        <f ca="1">IF(V1018=0,0,IF(C1018&lt;'Interment Right Prices'!$L$25,0,OFFSET(P1018,-'Interment Right Prices'!$L$25,0)))</f>
        <v>0</v>
      </c>
      <c r="Y1018" s="96">
        <f>IF(V1018=0,0,U1018-SUM($X$155:X1018))</f>
        <v>0</v>
      </c>
      <c r="Z1018" s="99">
        <f ca="1">IF(V1018=0,OFFSET(Z1018,-'Interment Right Prices'!$L$25,0),IF(V1018&gt;X1018,V1018,X1018))</f>
        <v>1539</v>
      </c>
      <c r="AA1018" s="99">
        <f t="shared" ca="1" si="95"/>
        <v>1744887.6923076923</v>
      </c>
      <c r="AB1018" s="93"/>
      <c r="AC1018" s="78"/>
    </row>
    <row r="1019" spans="2:29" x14ac:dyDescent="0.25">
      <c r="B1019" s="38"/>
      <c r="C1019" s="53">
        <f t="shared" si="98"/>
        <v>865</v>
      </c>
      <c r="D1019" s="53"/>
      <c r="E1019" s="53"/>
      <c r="F1019" s="41">
        <v>0</v>
      </c>
      <c r="G1019" s="1"/>
      <c r="H1019" s="104">
        <f t="shared" si="99"/>
        <v>3000000</v>
      </c>
      <c r="I1019" s="1"/>
      <c r="J1019" s="41">
        <v>0</v>
      </c>
      <c r="K1019" s="1"/>
      <c r="L1019" s="96">
        <f t="shared" si="96"/>
        <v>2707927</v>
      </c>
      <c r="M1019" s="53"/>
      <c r="N1019" s="97"/>
      <c r="O1019" s="1"/>
      <c r="P1019" s="98">
        <f t="shared" si="93"/>
        <v>2707927</v>
      </c>
      <c r="Q1019" s="40"/>
      <c r="S1019" s="38"/>
      <c r="T1019" s="96">
        <f>SUM($P$155:P1019)</f>
        <v>273450617</v>
      </c>
      <c r="U1019" s="96">
        <f t="shared" si="94"/>
        <v>130000</v>
      </c>
      <c r="V1019" s="96">
        <f t="shared" si="97"/>
        <v>0</v>
      </c>
      <c r="W1019" s="96"/>
      <c r="X1019" s="96">
        <f ca="1">IF(V1019=0,0,IF(C1019&lt;'Interment Right Prices'!$L$25,0,OFFSET(P1019,-'Interment Right Prices'!$L$25,0)))</f>
        <v>0</v>
      </c>
      <c r="Y1019" s="96">
        <f>IF(V1019=0,0,U1019-SUM($X$155:X1019))</f>
        <v>0</v>
      </c>
      <c r="Z1019" s="99">
        <f ca="1">IF(V1019=0,OFFSET(Z1019,-'Interment Right Prices'!$L$25,0),IF(V1019&gt;X1019,V1019,X1019))</f>
        <v>1555</v>
      </c>
      <c r="AA1019" s="99">
        <f t="shared" ca="1" si="95"/>
        <v>1744887.6923076923</v>
      </c>
      <c r="AB1019" s="93"/>
      <c r="AC1019" s="78"/>
    </row>
    <row r="1020" spans="2:29" x14ac:dyDescent="0.25">
      <c r="B1020" s="38"/>
      <c r="C1020" s="53">
        <f t="shared" si="98"/>
        <v>866</v>
      </c>
      <c r="D1020" s="53"/>
      <c r="E1020" s="53"/>
      <c r="F1020" s="41">
        <v>0</v>
      </c>
      <c r="G1020" s="1"/>
      <c r="H1020" s="104">
        <f t="shared" si="99"/>
        <v>3000000</v>
      </c>
      <c r="I1020" s="1"/>
      <c r="J1020" s="41">
        <v>0</v>
      </c>
      <c r="K1020" s="1"/>
      <c r="L1020" s="96">
        <f t="shared" si="96"/>
        <v>2735006</v>
      </c>
      <c r="M1020" s="53"/>
      <c r="N1020" s="97"/>
      <c r="O1020" s="1"/>
      <c r="P1020" s="98">
        <f t="shared" si="93"/>
        <v>2735006</v>
      </c>
      <c r="Q1020" s="40"/>
      <c r="S1020" s="38"/>
      <c r="T1020" s="96">
        <f>SUM($P$155:P1020)</f>
        <v>276185623</v>
      </c>
      <c r="U1020" s="96">
        <f t="shared" si="94"/>
        <v>130000</v>
      </c>
      <c r="V1020" s="96">
        <f t="shared" si="97"/>
        <v>0</v>
      </c>
      <c r="W1020" s="96"/>
      <c r="X1020" s="96">
        <f ca="1">IF(V1020=0,0,IF(C1020&lt;'Interment Right Prices'!$L$25,0,OFFSET(P1020,-'Interment Right Prices'!$L$25,0)))</f>
        <v>0</v>
      </c>
      <c r="Y1020" s="96">
        <f>IF(V1020=0,0,U1020-SUM($X$155:X1020))</f>
        <v>0</v>
      </c>
      <c r="Z1020" s="99">
        <f ca="1">IF(V1020=0,OFFSET(Z1020,-'Interment Right Prices'!$L$25,0),IF(V1020&gt;X1020,V1020,X1020))</f>
        <v>1570</v>
      </c>
      <c r="AA1020" s="99">
        <f t="shared" ca="1" si="95"/>
        <v>1744887.6923076923</v>
      </c>
      <c r="AB1020" s="93"/>
      <c r="AC1020" s="78"/>
    </row>
    <row r="1021" spans="2:29" x14ac:dyDescent="0.25">
      <c r="B1021" s="38"/>
      <c r="C1021" s="53">
        <f t="shared" si="98"/>
        <v>867</v>
      </c>
      <c r="D1021" s="53"/>
      <c r="E1021" s="53"/>
      <c r="F1021" s="41">
        <v>0</v>
      </c>
      <c r="G1021" s="1"/>
      <c r="H1021" s="104">
        <f t="shared" si="99"/>
        <v>3000000</v>
      </c>
      <c r="I1021" s="1"/>
      <c r="J1021" s="41">
        <v>0</v>
      </c>
      <c r="K1021" s="1"/>
      <c r="L1021" s="96">
        <f t="shared" si="96"/>
        <v>2762356</v>
      </c>
      <c r="M1021" s="53"/>
      <c r="N1021" s="97"/>
      <c r="O1021" s="1"/>
      <c r="P1021" s="98">
        <f t="shared" si="93"/>
        <v>2762356</v>
      </c>
      <c r="Q1021" s="40"/>
      <c r="S1021" s="38"/>
      <c r="T1021" s="96">
        <f>SUM($P$155:P1021)</f>
        <v>278947979</v>
      </c>
      <c r="U1021" s="96">
        <f t="shared" si="94"/>
        <v>130000</v>
      </c>
      <c r="V1021" s="96">
        <f t="shared" si="97"/>
        <v>0</v>
      </c>
      <c r="W1021" s="96"/>
      <c r="X1021" s="96">
        <f ca="1">IF(V1021=0,0,IF(C1021&lt;'Interment Right Prices'!$L$25,0,OFFSET(P1021,-'Interment Right Prices'!$L$25,0)))</f>
        <v>0</v>
      </c>
      <c r="Y1021" s="96">
        <f>IF(V1021=0,0,U1021-SUM($X$155:X1021))</f>
        <v>0</v>
      </c>
      <c r="Z1021" s="99">
        <f ca="1">IF(V1021=0,OFFSET(Z1021,-'Interment Right Prices'!$L$25,0),IF(V1021&gt;X1021,V1021,X1021))</f>
        <v>1586</v>
      </c>
      <c r="AA1021" s="99">
        <f t="shared" ca="1" si="95"/>
        <v>1744887.6923076923</v>
      </c>
      <c r="AB1021" s="93"/>
      <c r="AC1021" s="78"/>
    </row>
    <row r="1022" spans="2:29" x14ac:dyDescent="0.25">
      <c r="B1022" s="38"/>
      <c r="C1022" s="53">
        <f t="shared" si="98"/>
        <v>868</v>
      </c>
      <c r="D1022" s="53"/>
      <c r="E1022" s="53"/>
      <c r="F1022" s="41">
        <v>0</v>
      </c>
      <c r="G1022" s="1"/>
      <c r="H1022" s="104">
        <f t="shared" si="99"/>
        <v>3000000</v>
      </c>
      <c r="I1022" s="1"/>
      <c r="J1022" s="41">
        <v>0</v>
      </c>
      <c r="K1022" s="1"/>
      <c r="L1022" s="96">
        <f t="shared" si="96"/>
        <v>2789980</v>
      </c>
      <c r="M1022" s="53"/>
      <c r="N1022" s="97"/>
      <c r="O1022" s="1"/>
      <c r="P1022" s="98">
        <f t="shared" si="93"/>
        <v>2789980</v>
      </c>
      <c r="Q1022" s="40"/>
      <c r="S1022" s="38"/>
      <c r="T1022" s="96">
        <f>SUM($P$155:P1022)</f>
        <v>281737959</v>
      </c>
      <c r="U1022" s="96">
        <f t="shared" si="94"/>
        <v>130000</v>
      </c>
      <c r="V1022" s="96">
        <f t="shared" si="97"/>
        <v>0</v>
      </c>
      <c r="W1022" s="96"/>
      <c r="X1022" s="96">
        <f ca="1">IF(V1022=0,0,IF(C1022&lt;'Interment Right Prices'!$L$25,0,OFFSET(P1022,-'Interment Right Prices'!$L$25,0)))</f>
        <v>0</v>
      </c>
      <c r="Y1022" s="96">
        <f>IF(V1022=0,0,U1022-SUM($X$155:X1022))</f>
        <v>0</v>
      </c>
      <c r="Z1022" s="99">
        <f ca="1">IF(V1022=0,OFFSET(Z1022,-'Interment Right Prices'!$L$25,0),IF(V1022&gt;X1022,V1022,X1022))</f>
        <v>1602</v>
      </c>
      <c r="AA1022" s="99">
        <f t="shared" ca="1" si="95"/>
        <v>1744887.6923076923</v>
      </c>
      <c r="AB1022" s="93"/>
      <c r="AC1022" s="78"/>
    </row>
    <row r="1023" spans="2:29" x14ac:dyDescent="0.25">
      <c r="B1023" s="38"/>
      <c r="C1023" s="53">
        <f t="shared" si="98"/>
        <v>869</v>
      </c>
      <c r="D1023" s="53"/>
      <c r="E1023" s="53"/>
      <c r="F1023" s="41">
        <v>0</v>
      </c>
      <c r="G1023" s="1"/>
      <c r="H1023" s="104">
        <f t="shared" si="99"/>
        <v>3000000</v>
      </c>
      <c r="I1023" s="1"/>
      <c r="J1023" s="41">
        <v>0</v>
      </c>
      <c r="K1023" s="1"/>
      <c r="L1023" s="96">
        <f t="shared" si="96"/>
        <v>2817880</v>
      </c>
      <c r="M1023" s="53"/>
      <c r="N1023" s="97"/>
      <c r="O1023" s="1"/>
      <c r="P1023" s="98">
        <f t="shared" si="93"/>
        <v>2817880</v>
      </c>
      <c r="Q1023" s="40"/>
      <c r="S1023" s="38"/>
      <c r="T1023" s="96">
        <f>SUM($P$155:P1023)</f>
        <v>284555839</v>
      </c>
      <c r="U1023" s="96">
        <f t="shared" si="94"/>
        <v>130000</v>
      </c>
      <c r="V1023" s="96">
        <f t="shared" si="97"/>
        <v>0</v>
      </c>
      <c r="W1023" s="96"/>
      <c r="X1023" s="96">
        <f ca="1">IF(V1023=0,0,IF(C1023&lt;'Interment Right Prices'!$L$25,0,OFFSET(P1023,-'Interment Right Prices'!$L$25,0)))</f>
        <v>0</v>
      </c>
      <c r="Y1023" s="96">
        <f>IF(V1023=0,0,U1023-SUM($X$155:X1023))</f>
        <v>0</v>
      </c>
      <c r="Z1023" s="99">
        <f ca="1">IF(V1023=0,OFFSET(Z1023,-'Interment Right Prices'!$L$25,0),IF(V1023&gt;X1023,V1023,X1023))</f>
        <v>1618</v>
      </c>
      <c r="AA1023" s="99">
        <f t="shared" ca="1" si="95"/>
        <v>1744887.6923076923</v>
      </c>
      <c r="AB1023" s="93"/>
      <c r="AC1023" s="78"/>
    </row>
    <row r="1024" spans="2:29" x14ac:dyDescent="0.25">
      <c r="B1024" s="38"/>
      <c r="C1024" s="53">
        <f t="shared" si="98"/>
        <v>870</v>
      </c>
      <c r="D1024" s="53"/>
      <c r="E1024" s="53"/>
      <c r="F1024" s="41">
        <v>0</v>
      </c>
      <c r="G1024" s="1"/>
      <c r="H1024" s="104">
        <f t="shared" si="99"/>
        <v>3000000</v>
      </c>
      <c r="I1024" s="1"/>
      <c r="J1024" s="41">
        <v>0</v>
      </c>
      <c r="K1024" s="1"/>
      <c r="L1024" s="96">
        <f t="shared" si="96"/>
        <v>2846058</v>
      </c>
      <c r="M1024" s="53"/>
      <c r="N1024" s="97"/>
      <c r="O1024" s="1"/>
      <c r="P1024" s="98">
        <f t="shared" si="93"/>
        <v>2846058</v>
      </c>
      <c r="Q1024" s="40"/>
      <c r="S1024" s="38"/>
      <c r="T1024" s="96">
        <f>SUM($P$155:P1024)</f>
        <v>287401897</v>
      </c>
      <c r="U1024" s="96">
        <f t="shared" si="94"/>
        <v>130000</v>
      </c>
      <c r="V1024" s="96">
        <f t="shared" si="97"/>
        <v>0</v>
      </c>
      <c r="W1024" s="96"/>
      <c r="X1024" s="96">
        <f ca="1">IF(V1024=0,0,IF(C1024&lt;'Interment Right Prices'!$L$25,0,OFFSET(P1024,-'Interment Right Prices'!$L$25,0)))</f>
        <v>0</v>
      </c>
      <c r="Y1024" s="96">
        <f>IF(V1024=0,0,U1024-SUM($X$155:X1024))</f>
        <v>0</v>
      </c>
      <c r="Z1024" s="99">
        <f ca="1">IF(V1024=0,OFFSET(Z1024,-'Interment Right Prices'!$L$25,0),IF(V1024&gt;X1024,V1024,X1024))</f>
        <v>1634</v>
      </c>
      <c r="AA1024" s="99">
        <f t="shared" ca="1" si="95"/>
        <v>1744887.6923076923</v>
      </c>
      <c r="AB1024" s="93"/>
      <c r="AC1024" s="78"/>
    </row>
    <row r="1025" spans="2:29" x14ac:dyDescent="0.25">
      <c r="B1025" s="38"/>
      <c r="C1025" s="53">
        <f t="shared" si="98"/>
        <v>871</v>
      </c>
      <c r="D1025" s="53"/>
      <c r="E1025" s="53"/>
      <c r="F1025" s="41">
        <v>0</v>
      </c>
      <c r="G1025" s="1"/>
      <c r="H1025" s="104">
        <f t="shared" si="99"/>
        <v>3000000</v>
      </c>
      <c r="I1025" s="1"/>
      <c r="J1025" s="41">
        <v>0</v>
      </c>
      <c r="K1025" s="1"/>
      <c r="L1025" s="96">
        <f t="shared" si="96"/>
        <v>2874519</v>
      </c>
      <c r="M1025" s="53"/>
      <c r="N1025" s="97"/>
      <c r="O1025" s="1"/>
      <c r="P1025" s="98">
        <f t="shared" si="93"/>
        <v>2874519</v>
      </c>
      <c r="Q1025" s="40"/>
      <c r="S1025" s="38"/>
      <c r="T1025" s="96">
        <f>SUM($P$155:P1025)</f>
        <v>290276416</v>
      </c>
      <c r="U1025" s="96">
        <f t="shared" si="94"/>
        <v>130000</v>
      </c>
      <c r="V1025" s="96">
        <f t="shared" si="97"/>
        <v>0</v>
      </c>
      <c r="W1025" s="96"/>
      <c r="X1025" s="96">
        <f ca="1">IF(V1025=0,0,IF(C1025&lt;'Interment Right Prices'!$L$25,0,OFFSET(P1025,-'Interment Right Prices'!$L$25,0)))</f>
        <v>0</v>
      </c>
      <c r="Y1025" s="96">
        <f>IF(V1025=0,0,U1025-SUM($X$155:X1025))</f>
        <v>0</v>
      </c>
      <c r="Z1025" s="99">
        <f ca="1">IF(V1025=0,OFFSET(Z1025,-'Interment Right Prices'!$L$25,0),IF(V1025&gt;X1025,V1025,X1025))</f>
        <v>1650</v>
      </c>
      <c r="AA1025" s="99">
        <f t="shared" ca="1" si="95"/>
        <v>1744887.6923076923</v>
      </c>
      <c r="AB1025" s="93"/>
      <c r="AC1025" s="78"/>
    </row>
    <row r="1026" spans="2:29" x14ac:dyDescent="0.25">
      <c r="B1026" s="38"/>
      <c r="C1026" s="53">
        <f t="shared" si="98"/>
        <v>872</v>
      </c>
      <c r="D1026" s="53"/>
      <c r="E1026" s="53"/>
      <c r="F1026" s="41">
        <v>0</v>
      </c>
      <c r="G1026" s="1"/>
      <c r="H1026" s="104">
        <f t="shared" si="99"/>
        <v>3000000</v>
      </c>
      <c r="I1026" s="1"/>
      <c r="J1026" s="41">
        <v>0</v>
      </c>
      <c r="K1026" s="1"/>
      <c r="L1026" s="96">
        <f t="shared" si="96"/>
        <v>2903264</v>
      </c>
      <c r="M1026" s="53"/>
      <c r="N1026" s="97"/>
      <c r="O1026" s="1"/>
      <c r="P1026" s="98">
        <f t="shared" si="93"/>
        <v>2903264</v>
      </c>
      <c r="Q1026" s="40"/>
      <c r="S1026" s="38"/>
      <c r="T1026" s="96">
        <f>SUM($P$155:P1026)</f>
        <v>293179680</v>
      </c>
      <c r="U1026" s="96">
        <f t="shared" si="94"/>
        <v>130000</v>
      </c>
      <c r="V1026" s="96">
        <f t="shared" si="97"/>
        <v>0</v>
      </c>
      <c r="W1026" s="96"/>
      <c r="X1026" s="96">
        <f ca="1">IF(V1026=0,0,IF(C1026&lt;'Interment Right Prices'!$L$25,0,OFFSET(P1026,-'Interment Right Prices'!$L$25,0)))</f>
        <v>0</v>
      </c>
      <c r="Y1026" s="96">
        <f>IF(V1026=0,0,U1026-SUM($X$155:X1026))</f>
        <v>0</v>
      </c>
      <c r="Z1026" s="99">
        <f ca="1">IF(V1026=0,OFFSET(Z1026,-'Interment Right Prices'!$L$25,0),IF(V1026&gt;X1026,V1026,X1026))</f>
        <v>1667</v>
      </c>
      <c r="AA1026" s="99">
        <f t="shared" ca="1" si="95"/>
        <v>1744887.6923076923</v>
      </c>
      <c r="AB1026" s="93"/>
      <c r="AC1026" s="78"/>
    </row>
    <row r="1027" spans="2:29" x14ac:dyDescent="0.25">
      <c r="B1027" s="38"/>
      <c r="C1027" s="53">
        <f t="shared" si="98"/>
        <v>873</v>
      </c>
      <c r="D1027" s="53"/>
      <c r="E1027" s="53"/>
      <c r="F1027" s="41">
        <v>0</v>
      </c>
      <c r="G1027" s="1"/>
      <c r="H1027" s="104">
        <f t="shared" si="99"/>
        <v>3000000</v>
      </c>
      <c r="I1027" s="1"/>
      <c r="J1027" s="41">
        <v>0</v>
      </c>
      <c r="K1027" s="1"/>
      <c r="L1027" s="96">
        <f t="shared" si="96"/>
        <v>2932297</v>
      </c>
      <c r="M1027" s="53"/>
      <c r="N1027" s="97"/>
      <c r="O1027" s="1"/>
      <c r="P1027" s="98">
        <f t="shared" si="93"/>
        <v>2932297</v>
      </c>
      <c r="Q1027" s="40"/>
      <c r="S1027" s="38"/>
      <c r="T1027" s="96">
        <f>SUM($P$155:P1027)</f>
        <v>296111977</v>
      </c>
      <c r="U1027" s="96">
        <f t="shared" si="94"/>
        <v>130000</v>
      </c>
      <c r="V1027" s="96">
        <f t="shared" si="97"/>
        <v>0</v>
      </c>
      <c r="W1027" s="96"/>
      <c r="X1027" s="96">
        <f ca="1">IF(V1027=0,0,IF(C1027&lt;'Interment Right Prices'!$L$25,0,OFFSET(P1027,-'Interment Right Prices'!$L$25,0)))</f>
        <v>0</v>
      </c>
      <c r="Y1027" s="96">
        <f>IF(V1027=0,0,U1027-SUM($X$155:X1027))</f>
        <v>0</v>
      </c>
      <c r="Z1027" s="99">
        <f ca="1">IF(V1027=0,OFFSET(Z1027,-'Interment Right Prices'!$L$25,0),IF(V1027&gt;X1027,V1027,X1027))</f>
        <v>1683</v>
      </c>
      <c r="AA1027" s="99">
        <f t="shared" ca="1" si="95"/>
        <v>1744887.6923076923</v>
      </c>
      <c r="AB1027" s="93"/>
      <c r="AC1027" s="78"/>
    </row>
    <row r="1028" spans="2:29" x14ac:dyDescent="0.25">
      <c r="B1028" s="38"/>
      <c r="C1028" s="53">
        <f t="shared" si="98"/>
        <v>874</v>
      </c>
      <c r="D1028" s="53"/>
      <c r="E1028" s="53"/>
      <c r="F1028" s="41">
        <v>0</v>
      </c>
      <c r="G1028" s="1"/>
      <c r="H1028" s="104">
        <f t="shared" si="99"/>
        <v>3000000</v>
      </c>
      <c r="I1028" s="1"/>
      <c r="J1028" s="41">
        <v>0</v>
      </c>
      <c r="K1028" s="1"/>
      <c r="L1028" s="96">
        <f t="shared" si="96"/>
        <v>2961620</v>
      </c>
      <c r="M1028" s="53"/>
      <c r="N1028" s="97"/>
      <c r="O1028" s="1"/>
      <c r="P1028" s="98">
        <f t="shared" si="93"/>
        <v>2961620</v>
      </c>
      <c r="Q1028" s="40"/>
      <c r="S1028" s="38"/>
      <c r="T1028" s="96">
        <f>SUM($P$155:P1028)</f>
        <v>299073597</v>
      </c>
      <c r="U1028" s="96">
        <f t="shared" si="94"/>
        <v>130000</v>
      </c>
      <c r="V1028" s="96">
        <f t="shared" si="97"/>
        <v>0</v>
      </c>
      <c r="W1028" s="96"/>
      <c r="X1028" s="96">
        <f ca="1">IF(V1028=0,0,IF(C1028&lt;'Interment Right Prices'!$L$25,0,OFFSET(P1028,-'Interment Right Prices'!$L$25,0)))</f>
        <v>0</v>
      </c>
      <c r="Y1028" s="96">
        <f>IF(V1028=0,0,U1028-SUM($X$155:X1028))</f>
        <v>0</v>
      </c>
      <c r="Z1028" s="99">
        <f ca="1">IF(V1028=0,OFFSET(Z1028,-'Interment Right Prices'!$L$25,0),IF(V1028&gt;X1028,V1028,X1028))</f>
        <v>1700</v>
      </c>
      <c r="AA1028" s="99">
        <f t="shared" ca="1" si="95"/>
        <v>1744887.6923076923</v>
      </c>
      <c r="AB1028" s="93"/>
      <c r="AC1028" s="78"/>
    </row>
    <row r="1029" spans="2:29" x14ac:dyDescent="0.25">
      <c r="B1029" s="38"/>
      <c r="C1029" s="53">
        <f t="shared" si="98"/>
        <v>875</v>
      </c>
      <c r="D1029" s="53"/>
      <c r="E1029" s="53"/>
      <c r="F1029" s="41">
        <v>0</v>
      </c>
      <c r="G1029" s="1"/>
      <c r="H1029" s="104">
        <f t="shared" si="99"/>
        <v>3000000</v>
      </c>
      <c r="I1029" s="1"/>
      <c r="J1029" s="41">
        <v>0</v>
      </c>
      <c r="K1029" s="1"/>
      <c r="L1029" s="96">
        <f t="shared" si="96"/>
        <v>2991236</v>
      </c>
      <c r="M1029" s="53"/>
      <c r="N1029" s="97"/>
      <c r="O1029" s="1"/>
      <c r="P1029" s="98">
        <f t="shared" si="93"/>
        <v>2991236</v>
      </c>
      <c r="Q1029" s="40"/>
      <c r="S1029" s="38"/>
      <c r="T1029" s="96">
        <f>SUM($P$155:P1029)</f>
        <v>302064833</v>
      </c>
      <c r="U1029" s="96">
        <f t="shared" si="94"/>
        <v>130000</v>
      </c>
      <c r="V1029" s="96">
        <f t="shared" si="97"/>
        <v>0</v>
      </c>
      <c r="W1029" s="96"/>
      <c r="X1029" s="96">
        <f ca="1">IF(V1029=0,0,IF(C1029&lt;'Interment Right Prices'!$L$25,0,OFFSET(P1029,-'Interment Right Prices'!$L$25,0)))</f>
        <v>0</v>
      </c>
      <c r="Y1029" s="96">
        <f>IF(V1029=0,0,U1029-SUM($X$155:X1029))</f>
        <v>0</v>
      </c>
      <c r="Z1029" s="99">
        <f ca="1">IF(V1029=0,OFFSET(Z1029,-'Interment Right Prices'!$L$25,0),IF(V1029&gt;X1029,V1029,X1029))</f>
        <v>1717</v>
      </c>
      <c r="AA1029" s="99">
        <f t="shared" ca="1" si="95"/>
        <v>1744887.6923076923</v>
      </c>
      <c r="AB1029" s="93"/>
      <c r="AC1029" s="78"/>
    </row>
    <row r="1030" spans="2:29" x14ac:dyDescent="0.25">
      <c r="B1030" s="38"/>
      <c r="C1030" s="53">
        <f t="shared" si="98"/>
        <v>876</v>
      </c>
      <c r="D1030" s="53"/>
      <c r="E1030" s="53"/>
      <c r="F1030" s="41">
        <v>0</v>
      </c>
      <c r="G1030" s="1"/>
      <c r="H1030" s="104">
        <f t="shared" si="99"/>
        <v>3000000</v>
      </c>
      <c r="I1030" s="1"/>
      <c r="J1030" s="41">
        <v>0</v>
      </c>
      <c r="K1030" s="1"/>
      <c r="L1030" s="96">
        <f t="shared" si="96"/>
        <v>3021148</v>
      </c>
      <c r="M1030" s="53"/>
      <c r="N1030" s="97"/>
      <c r="O1030" s="1"/>
      <c r="P1030" s="98">
        <f t="shared" si="93"/>
        <v>3021148</v>
      </c>
      <c r="Q1030" s="40"/>
      <c r="S1030" s="38"/>
      <c r="T1030" s="96">
        <f>SUM($P$155:P1030)</f>
        <v>305085981</v>
      </c>
      <c r="U1030" s="96">
        <f t="shared" si="94"/>
        <v>130000</v>
      </c>
      <c r="V1030" s="96">
        <f t="shared" si="97"/>
        <v>0</v>
      </c>
      <c r="W1030" s="96"/>
      <c r="X1030" s="96">
        <f ca="1">IF(V1030=0,0,IF(C1030&lt;'Interment Right Prices'!$L$25,0,OFFSET(P1030,-'Interment Right Prices'!$L$25,0)))</f>
        <v>0</v>
      </c>
      <c r="Y1030" s="96">
        <f>IF(V1030=0,0,U1030-SUM($X$155:X1030))</f>
        <v>0</v>
      </c>
      <c r="Z1030" s="99">
        <f ca="1">IF(V1030=0,OFFSET(Z1030,-'Interment Right Prices'!$L$25,0),IF(V1030&gt;X1030,V1030,X1030))</f>
        <v>1734</v>
      </c>
      <c r="AA1030" s="99">
        <f t="shared" ca="1" si="95"/>
        <v>1744887.6923076923</v>
      </c>
      <c r="AB1030" s="93"/>
      <c r="AC1030" s="78"/>
    </row>
    <row r="1031" spans="2:29" x14ac:dyDescent="0.25">
      <c r="B1031" s="38"/>
      <c r="C1031" s="53">
        <f t="shared" si="98"/>
        <v>877</v>
      </c>
      <c r="D1031" s="53"/>
      <c r="E1031" s="53"/>
      <c r="F1031" s="41">
        <v>0</v>
      </c>
      <c r="G1031" s="1"/>
      <c r="H1031" s="104">
        <f t="shared" si="99"/>
        <v>3000000</v>
      </c>
      <c r="I1031" s="1"/>
      <c r="J1031" s="41">
        <v>0</v>
      </c>
      <c r="K1031" s="1"/>
      <c r="L1031" s="96">
        <f t="shared" si="96"/>
        <v>3051360</v>
      </c>
      <c r="M1031" s="53"/>
      <c r="N1031" s="97"/>
      <c r="O1031" s="1"/>
      <c r="P1031" s="98">
        <f t="shared" si="93"/>
        <v>3051360</v>
      </c>
      <c r="Q1031" s="40"/>
      <c r="S1031" s="38"/>
      <c r="T1031" s="96">
        <f>SUM($P$155:P1031)</f>
        <v>308137341</v>
      </c>
      <c r="U1031" s="96">
        <f t="shared" si="94"/>
        <v>130000</v>
      </c>
      <c r="V1031" s="96">
        <f t="shared" si="97"/>
        <v>0</v>
      </c>
      <c r="W1031" s="96"/>
      <c r="X1031" s="96">
        <f ca="1">IF(V1031=0,0,IF(C1031&lt;'Interment Right Prices'!$L$25,0,OFFSET(P1031,-'Interment Right Prices'!$L$25,0)))</f>
        <v>0</v>
      </c>
      <c r="Y1031" s="96">
        <f>IF(V1031=0,0,U1031-SUM($X$155:X1031))</f>
        <v>0</v>
      </c>
      <c r="Z1031" s="99">
        <f ca="1">IF(V1031=0,OFFSET(Z1031,-'Interment Right Prices'!$L$25,0),IF(V1031&gt;X1031,V1031,X1031))</f>
        <v>1752</v>
      </c>
      <c r="AA1031" s="99">
        <f t="shared" ca="1" si="95"/>
        <v>1744887.6923076923</v>
      </c>
      <c r="AB1031" s="93"/>
      <c r="AC1031" s="78"/>
    </row>
    <row r="1032" spans="2:29" x14ac:dyDescent="0.25">
      <c r="B1032" s="38"/>
      <c r="C1032" s="53">
        <f t="shared" si="98"/>
        <v>878</v>
      </c>
      <c r="D1032" s="53"/>
      <c r="E1032" s="53"/>
      <c r="F1032" s="41">
        <v>0</v>
      </c>
      <c r="G1032" s="1"/>
      <c r="H1032" s="104">
        <f t="shared" si="99"/>
        <v>3000000</v>
      </c>
      <c r="I1032" s="1"/>
      <c r="J1032" s="41">
        <v>0</v>
      </c>
      <c r="K1032" s="1"/>
      <c r="L1032" s="96">
        <f t="shared" si="96"/>
        <v>3081874</v>
      </c>
      <c r="M1032" s="53"/>
      <c r="N1032" s="97"/>
      <c r="O1032" s="1"/>
      <c r="P1032" s="98">
        <f t="shared" si="93"/>
        <v>3081874</v>
      </c>
      <c r="Q1032" s="40"/>
      <c r="S1032" s="38"/>
      <c r="T1032" s="96">
        <f>SUM($P$155:P1032)</f>
        <v>311219215</v>
      </c>
      <c r="U1032" s="96">
        <f t="shared" si="94"/>
        <v>130000</v>
      </c>
      <c r="V1032" s="96">
        <f t="shared" si="97"/>
        <v>0</v>
      </c>
      <c r="W1032" s="96"/>
      <c r="X1032" s="96">
        <f ca="1">IF(V1032=0,0,IF(C1032&lt;'Interment Right Prices'!$L$25,0,OFFSET(P1032,-'Interment Right Prices'!$L$25,0)))</f>
        <v>0</v>
      </c>
      <c r="Y1032" s="96">
        <f>IF(V1032=0,0,U1032-SUM($X$155:X1032))</f>
        <v>0</v>
      </c>
      <c r="Z1032" s="99">
        <f ca="1">IF(V1032=0,OFFSET(Z1032,-'Interment Right Prices'!$L$25,0),IF(V1032&gt;X1032,V1032,X1032))</f>
        <v>1769</v>
      </c>
      <c r="AA1032" s="99">
        <f t="shared" ca="1" si="95"/>
        <v>1744887.6923076923</v>
      </c>
      <c r="AB1032" s="93"/>
      <c r="AC1032" s="78"/>
    </row>
    <row r="1033" spans="2:29" x14ac:dyDescent="0.25">
      <c r="B1033" s="38"/>
      <c r="C1033" s="53">
        <f t="shared" si="98"/>
        <v>879</v>
      </c>
      <c r="D1033" s="53"/>
      <c r="E1033" s="53"/>
      <c r="F1033" s="41">
        <v>0</v>
      </c>
      <c r="G1033" s="1"/>
      <c r="H1033" s="104">
        <f t="shared" si="99"/>
        <v>3000000</v>
      </c>
      <c r="I1033" s="1"/>
      <c r="J1033" s="41">
        <v>0</v>
      </c>
      <c r="K1033" s="1"/>
      <c r="L1033" s="96">
        <f t="shared" si="96"/>
        <v>3112692</v>
      </c>
      <c r="M1033" s="53"/>
      <c r="N1033" s="97"/>
      <c r="O1033" s="1"/>
      <c r="P1033" s="98">
        <f t="shared" si="93"/>
        <v>3112692</v>
      </c>
      <c r="Q1033" s="40"/>
      <c r="S1033" s="38"/>
      <c r="T1033" s="96">
        <f>SUM($P$155:P1033)</f>
        <v>314331907</v>
      </c>
      <c r="U1033" s="96">
        <f t="shared" si="94"/>
        <v>130000</v>
      </c>
      <c r="V1033" s="96">
        <f t="shared" si="97"/>
        <v>0</v>
      </c>
      <c r="W1033" s="96"/>
      <c r="X1033" s="96">
        <f ca="1">IF(V1033=0,0,IF(C1033&lt;'Interment Right Prices'!$L$25,0,OFFSET(P1033,-'Interment Right Prices'!$L$25,0)))</f>
        <v>0</v>
      </c>
      <c r="Y1033" s="96">
        <f>IF(V1033=0,0,U1033-SUM($X$155:X1033))</f>
        <v>0</v>
      </c>
      <c r="Z1033" s="99">
        <f ca="1">IF(V1033=0,OFFSET(Z1033,-'Interment Right Prices'!$L$25,0),IF(V1033&gt;X1033,V1033,X1033))</f>
        <v>1393</v>
      </c>
      <c r="AA1033" s="99">
        <f t="shared" ca="1" si="95"/>
        <v>1744887.6923076923</v>
      </c>
      <c r="AB1033" s="93"/>
      <c r="AC1033" s="78"/>
    </row>
    <row r="1034" spans="2:29" x14ac:dyDescent="0.25">
      <c r="B1034" s="38"/>
      <c r="C1034" s="53">
        <f t="shared" si="98"/>
        <v>880</v>
      </c>
      <c r="D1034" s="53"/>
      <c r="E1034" s="53"/>
      <c r="F1034" s="41">
        <v>0</v>
      </c>
      <c r="G1034" s="1"/>
      <c r="H1034" s="104">
        <f t="shared" si="99"/>
        <v>3000000</v>
      </c>
      <c r="I1034" s="1"/>
      <c r="J1034" s="41">
        <v>0</v>
      </c>
      <c r="K1034" s="1"/>
      <c r="L1034" s="96">
        <f t="shared" si="96"/>
        <v>3143819</v>
      </c>
      <c r="M1034" s="53"/>
      <c r="N1034" s="97"/>
      <c r="O1034" s="1"/>
      <c r="P1034" s="98">
        <f t="shared" si="93"/>
        <v>3143819</v>
      </c>
      <c r="Q1034" s="40"/>
      <c r="S1034" s="38"/>
      <c r="T1034" s="96">
        <f>SUM($P$155:P1034)</f>
        <v>317475726</v>
      </c>
      <c r="U1034" s="96">
        <f t="shared" si="94"/>
        <v>130000</v>
      </c>
      <c r="V1034" s="96">
        <f t="shared" si="97"/>
        <v>0</v>
      </c>
      <c r="W1034" s="96"/>
      <c r="X1034" s="96">
        <f ca="1">IF(V1034=0,0,IF(C1034&lt;'Interment Right Prices'!$L$25,0,OFFSET(P1034,-'Interment Right Prices'!$L$25,0)))</f>
        <v>0</v>
      </c>
      <c r="Y1034" s="96">
        <f>IF(V1034=0,0,U1034-SUM($X$155:X1034))</f>
        <v>0</v>
      </c>
      <c r="Z1034" s="99">
        <f ca="1">IF(V1034=0,OFFSET(Z1034,-'Interment Right Prices'!$L$25,0),IF(V1034&gt;X1034,V1034,X1034))</f>
        <v>1407</v>
      </c>
      <c r="AA1034" s="99">
        <f t="shared" ca="1" si="95"/>
        <v>1744887.6923076923</v>
      </c>
      <c r="AB1034" s="93"/>
      <c r="AC1034" s="78"/>
    </row>
    <row r="1035" spans="2:29" x14ac:dyDescent="0.25">
      <c r="B1035" s="38"/>
      <c r="C1035" s="53">
        <f t="shared" si="98"/>
        <v>881</v>
      </c>
      <c r="D1035" s="53"/>
      <c r="E1035" s="53"/>
      <c r="F1035" s="41">
        <v>0</v>
      </c>
      <c r="G1035" s="1"/>
      <c r="H1035" s="104">
        <f t="shared" si="99"/>
        <v>3000000</v>
      </c>
      <c r="I1035" s="1"/>
      <c r="J1035" s="41">
        <v>0</v>
      </c>
      <c r="K1035" s="1"/>
      <c r="L1035" s="96">
        <f t="shared" si="96"/>
        <v>3175257</v>
      </c>
      <c r="M1035" s="53"/>
      <c r="N1035" s="97"/>
      <c r="O1035" s="1"/>
      <c r="P1035" s="98">
        <f t="shared" si="93"/>
        <v>3175257</v>
      </c>
      <c r="Q1035" s="40"/>
      <c r="S1035" s="38"/>
      <c r="T1035" s="96">
        <f>SUM($P$155:P1035)</f>
        <v>320650983</v>
      </c>
      <c r="U1035" s="96">
        <f t="shared" si="94"/>
        <v>130000</v>
      </c>
      <c r="V1035" s="96">
        <f t="shared" si="97"/>
        <v>0</v>
      </c>
      <c r="W1035" s="96"/>
      <c r="X1035" s="96">
        <f ca="1">IF(V1035=0,0,IF(C1035&lt;'Interment Right Prices'!$L$25,0,OFFSET(P1035,-'Interment Right Prices'!$L$25,0)))</f>
        <v>0</v>
      </c>
      <c r="Y1035" s="96">
        <f>IF(V1035=0,0,U1035-SUM($X$155:X1035))</f>
        <v>0</v>
      </c>
      <c r="Z1035" s="99">
        <f ca="1">IF(V1035=0,OFFSET(Z1035,-'Interment Right Prices'!$L$25,0),IF(V1035&gt;X1035,V1035,X1035))</f>
        <v>1421</v>
      </c>
      <c r="AA1035" s="99">
        <f t="shared" ca="1" si="95"/>
        <v>1744887.6923076923</v>
      </c>
      <c r="AB1035" s="93"/>
      <c r="AC1035" s="78"/>
    </row>
    <row r="1036" spans="2:29" x14ac:dyDescent="0.25">
      <c r="B1036" s="38"/>
      <c r="C1036" s="53">
        <f t="shared" si="98"/>
        <v>882</v>
      </c>
      <c r="D1036" s="53"/>
      <c r="E1036" s="53"/>
      <c r="F1036" s="41">
        <v>0</v>
      </c>
      <c r="G1036" s="1"/>
      <c r="H1036" s="104">
        <f t="shared" si="99"/>
        <v>3000000</v>
      </c>
      <c r="I1036" s="1"/>
      <c r="J1036" s="41">
        <v>0</v>
      </c>
      <c r="K1036" s="1"/>
      <c r="L1036" s="96">
        <f t="shared" si="96"/>
        <v>3207010</v>
      </c>
      <c r="M1036" s="53"/>
      <c r="N1036" s="97"/>
      <c r="O1036" s="1"/>
      <c r="P1036" s="98">
        <f t="shared" si="93"/>
        <v>3207010</v>
      </c>
      <c r="Q1036" s="40"/>
      <c r="S1036" s="38"/>
      <c r="T1036" s="96">
        <f>SUM($P$155:P1036)</f>
        <v>323857993</v>
      </c>
      <c r="U1036" s="96">
        <f t="shared" si="94"/>
        <v>130000</v>
      </c>
      <c r="V1036" s="96">
        <f t="shared" si="97"/>
        <v>0</v>
      </c>
      <c r="W1036" s="96"/>
      <c r="X1036" s="96">
        <f ca="1">IF(V1036=0,0,IF(C1036&lt;'Interment Right Prices'!$L$25,0,OFFSET(P1036,-'Interment Right Prices'!$L$25,0)))</f>
        <v>0</v>
      </c>
      <c r="Y1036" s="96">
        <f>IF(V1036=0,0,U1036-SUM($X$155:X1036))</f>
        <v>0</v>
      </c>
      <c r="Z1036" s="99">
        <f ca="1">IF(V1036=0,OFFSET(Z1036,-'Interment Right Prices'!$L$25,0),IF(V1036&gt;X1036,V1036,X1036))</f>
        <v>1436</v>
      </c>
      <c r="AA1036" s="99">
        <f t="shared" ca="1" si="95"/>
        <v>1744887.6923076923</v>
      </c>
      <c r="AB1036" s="93"/>
      <c r="AC1036" s="78"/>
    </row>
    <row r="1037" spans="2:29" x14ac:dyDescent="0.25">
      <c r="B1037" s="38"/>
      <c r="C1037" s="53">
        <f t="shared" si="98"/>
        <v>883</v>
      </c>
      <c r="D1037" s="53"/>
      <c r="E1037" s="53"/>
      <c r="F1037" s="41">
        <v>0</v>
      </c>
      <c r="G1037" s="1"/>
      <c r="H1037" s="104">
        <f t="shared" si="99"/>
        <v>3000000</v>
      </c>
      <c r="I1037" s="1"/>
      <c r="J1037" s="41">
        <v>0</v>
      </c>
      <c r="K1037" s="1"/>
      <c r="L1037" s="96">
        <f t="shared" si="96"/>
        <v>3239080</v>
      </c>
      <c r="M1037" s="53"/>
      <c r="N1037" s="97"/>
      <c r="O1037" s="1"/>
      <c r="P1037" s="98">
        <f t="shared" si="93"/>
        <v>3239080</v>
      </c>
      <c r="Q1037" s="40"/>
      <c r="S1037" s="38"/>
      <c r="T1037" s="96">
        <f>SUM($P$155:P1037)</f>
        <v>327097073</v>
      </c>
      <c r="U1037" s="96">
        <f t="shared" si="94"/>
        <v>130000</v>
      </c>
      <c r="V1037" s="96">
        <f t="shared" si="97"/>
        <v>0</v>
      </c>
      <c r="W1037" s="96"/>
      <c r="X1037" s="96">
        <f ca="1">IF(V1037=0,0,IF(C1037&lt;'Interment Right Prices'!$L$25,0,OFFSET(P1037,-'Interment Right Prices'!$L$25,0)))</f>
        <v>0</v>
      </c>
      <c r="Y1037" s="96">
        <f>IF(V1037=0,0,U1037-SUM($X$155:X1037))</f>
        <v>0</v>
      </c>
      <c r="Z1037" s="99">
        <f ca="1">IF(V1037=0,OFFSET(Z1037,-'Interment Right Prices'!$L$25,0),IF(V1037&gt;X1037,V1037,X1037))</f>
        <v>1450</v>
      </c>
      <c r="AA1037" s="99">
        <f t="shared" ca="1" si="95"/>
        <v>1744887.6923076923</v>
      </c>
      <c r="AB1037" s="93"/>
      <c r="AC1037" s="78"/>
    </row>
    <row r="1038" spans="2:29" x14ac:dyDescent="0.25">
      <c r="B1038" s="38"/>
      <c r="C1038" s="53">
        <f t="shared" si="98"/>
        <v>884</v>
      </c>
      <c r="D1038" s="53"/>
      <c r="E1038" s="53"/>
      <c r="F1038" s="41">
        <v>0</v>
      </c>
      <c r="G1038" s="1"/>
      <c r="H1038" s="104">
        <f t="shared" si="99"/>
        <v>3000000</v>
      </c>
      <c r="I1038" s="1"/>
      <c r="J1038" s="41">
        <v>0</v>
      </c>
      <c r="K1038" s="1"/>
      <c r="L1038" s="96">
        <f t="shared" si="96"/>
        <v>3271471</v>
      </c>
      <c r="M1038" s="53"/>
      <c r="N1038" s="97"/>
      <c r="O1038" s="1"/>
      <c r="P1038" s="98">
        <f t="shared" si="93"/>
        <v>3271471</v>
      </c>
      <c r="Q1038" s="40"/>
      <c r="S1038" s="38"/>
      <c r="T1038" s="96">
        <f>SUM($P$155:P1038)</f>
        <v>330368544</v>
      </c>
      <c r="U1038" s="96">
        <f t="shared" si="94"/>
        <v>130000</v>
      </c>
      <c r="V1038" s="96">
        <f t="shared" si="97"/>
        <v>0</v>
      </c>
      <c r="W1038" s="96"/>
      <c r="X1038" s="96">
        <f ca="1">IF(V1038=0,0,IF(C1038&lt;'Interment Right Prices'!$L$25,0,OFFSET(P1038,-'Interment Right Prices'!$L$25,0)))</f>
        <v>0</v>
      </c>
      <c r="Y1038" s="96">
        <f>IF(V1038=0,0,U1038-SUM($X$155:X1038))</f>
        <v>0</v>
      </c>
      <c r="Z1038" s="99">
        <f ca="1">IF(V1038=0,OFFSET(Z1038,-'Interment Right Prices'!$L$25,0),IF(V1038&gt;X1038,V1038,X1038))</f>
        <v>1464</v>
      </c>
      <c r="AA1038" s="99">
        <f t="shared" ca="1" si="95"/>
        <v>1744887.6923076923</v>
      </c>
      <c r="AB1038" s="93"/>
      <c r="AC1038" s="78"/>
    </row>
    <row r="1039" spans="2:29" x14ac:dyDescent="0.25">
      <c r="B1039" s="38"/>
      <c r="C1039" s="53">
        <f t="shared" si="98"/>
        <v>885</v>
      </c>
      <c r="D1039" s="53"/>
      <c r="E1039" s="53"/>
      <c r="F1039" s="41">
        <v>0</v>
      </c>
      <c r="G1039" s="1"/>
      <c r="H1039" s="104">
        <f t="shared" si="99"/>
        <v>3000000</v>
      </c>
      <c r="I1039" s="1"/>
      <c r="J1039" s="41">
        <v>0</v>
      </c>
      <c r="K1039" s="1"/>
      <c r="L1039" s="96">
        <f t="shared" si="96"/>
        <v>3304186</v>
      </c>
      <c r="M1039" s="53"/>
      <c r="N1039" s="97"/>
      <c r="O1039" s="1"/>
      <c r="P1039" s="98">
        <f t="shared" si="93"/>
        <v>3304186</v>
      </c>
      <c r="Q1039" s="40"/>
      <c r="S1039" s="38"/>
      <c r="T1039" s="96">
        <f>SUM($P$155:P1039)</f>
        <v>333672730</v>
      </c>
      <c r="U1039" s="96">
        <f t="shared" si="94"/>
        <v>130000</v>
      </c>
      <c r="V1039" s="96">
        <f t="shared" si="97"/>
        <v>0</v>
      </c>
      <c r="W1039" s="96"/>
      <c r="X1039" s="96">
        <f ca="1">IF(V1039=0,0,IF(C1039&lt;'Interment Right Prices'!$L$25,0,OFFSET(P1039,-'Interment Right Prices'!$L$25,0)))</f>
        <v>0</v>
      </c>
      <c r="Y1039" s="96">
        <f>IF(V1039=0,0,U1039-SUM($X$155:X1039))</f>
        <v>0</v>
      </c>
      <c r="Z1039" s="99">
        <f ca="1">IF(V1039=0,OFFSET(Z1039,-'Interment Right Prices'!$L$25,0),IF(V1039&gt;X1039,V1039,X1039))</f>
        <v>1479</v>
      </c>
      <c r="AA1039" s="99">
        <f t="shared" ca="1" si="95"/>
        <v>1744887.6923076923</v>
      </c>
      <c r="AB1039" s="93"/>
      <c r="AC1039" s="78"/>
    </row>
    <row r="1040" spans="2:29" x14ac:dyDescent="0.25">
      <c r="B1040" s="38"/>
      <c r="C1040" s="53">
        <f t="shared" si="98"/>
        <v>886</v>
      </c>
      <c r="D1040" s="53"/>
      <c r="E1040" s="53"/>
      <c r="F1040" s="41">
        <v>0</v>
      </c>
      <c r="G1040" s="1"/>
      <c r="H1040" s="104">
        <f t="shared" si="99"/>
        <v>3000000</v>
      </c>
      <c r="I1040" s="1"/>
      <c r="J1040" s="41">
        <v>0</v>
      </c>
      <c r="K1040" s="1"/>
      <c r="L1040" s="96">
        <f t="shared" si="96"/>
        <v>3337227</v>
      </c>
      <c r="M1040" s="53"/>
      <c r="N1040" s="97"/>
      <c r="O1040" s="1"/>
      <c r="P1040" s="98">
        <f t="shared" si="93"/>
        <v>3337227</v>
      </c>
      <c r="Q1040" s="40"/>
      <c r="S1040" s="38"/>
      <c r="T1040" s="96">
        <f>SUM($P$155:P1040)</f>
        <v>337009957</v>
      </c>
      <c r="U1040" s="96">
        <f t="shared" si="94"/>
        <v>130000</v>
      </c>
      <c r="V1040" s="96">
        <f t="shared" si="97"/>
        <v>0</v>
      </c>
      <c r="W1040" s="96"/>
      <c r="X1040" s="96">
        <f ca="1">IF(V1040=0,0,IF(C1040&lt;'Interment Right Prices'!$L$25,0,OFFSET(P1040,-'Interment Right Prices'!$L$25,0)))</f>
        <v>0</v>
      </c>
      <c r="Y1040" s="96">
        <f>IF(V1040=0,0,U1040-SUM($X$155:X1040))</f>
        <v>0</v>
      </c>
      <c r="Z1040" s="99">
        <f ca="1">IF(V1040=0,OFFSET(Z1040,-'Interment Right Prices'!$L$25,0),IF(V1040&gt;X1040,V1040,X1040))</f>
        <v>1494</v>
      </c>
      <c r="AA1040" s="99">
        <f t="shared" ca="1" si="95"/>
        <v>1744887.6923076923</v>
      </c>
      <c r="AB1040" s="93"/>
      <c r="AC1040" s="78"/>
    </row>
    <row r="1041" spans="2:29" x14ac:dyDescent="0.25">
      <c r="B1041" s="38"/>
      <c r="C1041" s="53">
        <f t="shared" si="98"/>
        <v>887</v>
      </c>
      <c r="D1041" s="53"/>
      <c r="E1041" s="53"/>
      <c r="F1041" s="41">
        <v>0</v>
      </c>
      <c r="G1041" s="1"/>
      <c r="H1041" s="104">
        <f t="shared" si="99"/>
        <v>3000000</v>
      </c>
      <c r="I1041" s="1"/>
      <c r="J1041" s="41">
        <v>0</v>
      </c>
      <c r="K1041" s="1"/>
      <c r="L1041" s="96">
        <f t="shared" si="96"/>
        <v>3370600</v>
      </c>
      <c r="M1041" s="53"/>
      <c r="N1041" s="97"/>
      <c r="O1041" s="1"/>
      <c r="P1041" s="98">
        <f t="shared" si="93"/>
        <v>3370600</v>
      </c>
      <c r="Q1041" s="40"/>
      <c r="S1041" s="38"/>
      <c r="T1041" s="96">
        <f>SUM($P$155:P1041)</f>
        <v>340380557</v>
      </c>
      <c r="U1041" s="96">
        <f t="shared" si="94"/>
        <v>130000</v>
      </c>
      <c r="V1041" s="96">
        <f t="shared" si="97"/>
        <v>0</v>
      </c>
      <c r="W1041" s="96"/>
      <c r="X1041" s="96">
        <f ca="1">IF(V1041=0,0,IF(C1041&lt;'Interment Right Prices'!$L$25,0,OFFSET(P1041,-'Interment Right Prices'!$L$25,0)))</f>
        <v>0</v>
      </c>
      <c r="Y1041" s="96">
        <f>IF(V1041=0,0,U1041-SUM($X$155:X1041))</f>
        <v>0</v>
      </c>
      <c r="Z1041" s="99">
        <f ca="1">IF(V1041=0,OFFSET(Z1041,-'Interment Right Prices'!$L$25,0),IF(V1041&gt;X1041,V1041,X1041))</f>
        <v>1509</v>
      </c>
      <c r="AA1041" s="99">
        <f t="shared" ca="1" si="95"/>
        <v>1744887.6923076923</v>
      </c>
      <c r="AB1041" s="93"/>
      <c r="AC1041" s="78"/>
    </row>
    <row r="1042" spans="2:29" x14ac:dyDescent="0.25">
      <c r="B1042" s="38"/>
      <c r="C1042" s="53">
        <f t="shared" si="98"/>
        <v>888</v>
      </c>
      <c r="D1042" s="53"/>
      <c r="E1042" s="53"/>
      <c r="F1042" s="41">
        <v>0</v>
      </c>
      <c r="G1042" s="1"/>
      <c r="H1042" s="104">
        <f t="shared" si="99"/>
        <v>3000000</v>
      </c>
      <c r="I1042" s="1"/>
      <c r="J1042" s="41">
        <v>0</v>
      </c>
      <c r="K1042" s="1"/>
      <c r="L1042" s="96">
        <f t="shared" si="96"/>
        <v>3404306</v>
      </c>
      <c r="M1042" s="53"/>
      <c r="N1042" s="97"/>
      <c r="O1042" s="1"/>
      <c r="P1042" s="98">
        <f t="shared" si="93"/>
        <v>3404306</v>
      </c>
      <c r="Q1042" s="40"/>
      <c r="S1042" s="38"/>
      <c r="T1042" s="96">
        <f>SUM($P$155:P1042)</f>
        <v>343784863</v>
      </c>
      <c r="U1042" s="96">
        <f t="shared" si="94"/>
        <v>130000</v>
      </c>
      <c r="V1042" s="96">
        <f t="shared" si="97"/>
        <v>0</v>
      </c>
      <c r="W1042" s="96"/>
      <c r="X1042" s="96">
        <f ca="1">IF(V1042=0,0,IF(C1042&lt;'Interment Right Prices'!$L$25,0,OFFSET(P1042,-'Interment Right Prices'!$L$25,0)))</f>
        <v>0</v>
      </c>
      <c r="Y1042" s="96">
        <f>IF(V1042=0,0,U1042-SUM($X$155:X1042))</f>
        <v>0</v>
      </c>
      <c r="Z1042" s="99">
        <f ca="1">IF(V1042=0,OFFSET(Z1042,-'Interment Right Prices'!$L$25,0),IF(V1042&gt;X1042,V1042,X1042))</f>
        <v>1524</v>
      </c>
      <c r="AA1042" s="99">
        <f t="shared" ca="1" si="95"/>
        <v>1744887.6923076923</v>
      </c>
      <c r="AB1042" s="93"/>
      <c r="AC1042" s="78"/>
    </row>
    <row r="1043" spans="2:29" x14ac:dyDescent="0.25">
      <c r="B1043" s="38"/>
      <c r="C1043" s="53">
        <f t="shared" si="98"/>
        <v>889</v>
      </c>
      <c r="D1043" s="53"/>
      <c r="E1043" s="53"/>
      <c r="F1043" s="41">
        <v>0</v>
      </c>
      <c r="G1043" s="1"/>
      <c r="H1043" s="104">
        <f t="shared" si="99"/>
        <v>3000000</v>
      </c>
      <c r="I1043" s="1"/>
      <c r="J1043" s="41">
        <v>0</v>
      </c>
      <c r="K1043" s="1"/>
      <c r="L1043" s="96">
        <f t="shared" si="96"/>
        <v>3438349</v>
      </c>
      <c r="M1043" s="53"/>
      <c r="N1043" s="97"/>
      <c r="O1043" s="1"/>
      <c r="P1043" s="98">
        <f t="shared" si="93"/>
        <v>3438349</v>
      </c>
      <c r="Q1043" s="40"/>
      <c r="S1043" s="38"/>
      <c r="T1043" s="96">
        <f>SUM($P$155:P1043)</f>
        <v>347223212</v>
      </c>
      <c r="U1043" s="96">
        <f t="shared" si="94"/>
        <v>130000</v>
      </c>
      <c r="V1043" s="96">
        <f t="shared" si="97"/>
        <v>0</v>
      </c>
      <c r="W1043" s="96"/>
      <c r="X1043" s="96">
        <f ca="1">IF(V1043=0,0,IF(C1043&lt;'Interment Right Prices'!$L$25,0,OFFSET(P1043,-'Interment Right Prices'!$L$25,0)))</f>
        <v>0</v>
      </c>
      <c r="Y1043" s="96">
        <f>IF(V1043=0,0,U1043-SUM($X$155:X1043))</f>
        <v>0</v>
      </c>
      <c r="Z1043" s="99">
        <f ca="1">IF(V1043=0,OFFSET(Z1043,-'Interment Right Prices'!$L$25,0),IF(V1043&gt;X1043,V1043,X1043))</f>
        <v>1539</v>
      </c>
      <c r="AA1043" s="99">
        <f t="shared" ca="1" si="95"/>
        <v>1744887.6923076923</v>
      </c>
      <c r="AB1043" s="93"/>
      <c r="AC1043" s="78"/>
    </row>
    <row r="1044" spans="2:29" x14ac:dyDescent="0.25">
      <c r="B1044" s="38"/>
      <c r="C1044" s="53">
        <f t="shared" si="98"/>
        <v>890</v>
      </c>
      <c r="D1044" s="53"/>
      <c r="E1044" s="53"/>
      <c r="F1044" s="41">
        <v>0</v>
      </c>
      <c r="G1044" s="1"/>
      <c r="H1044" s="104">
        <f t="shared" si="99"/>
        <v>3000000</v>
      </c>
      <c r="I1044" s="1"/>
      <c r="J1044" s="41">
        <v>0</v>
      </c>
      <c r="K1044" s="1"/>
      <c r="L1044" s="96">
        <f t="shared" si="96"/>
        <v>3472732</v>
      </c>
      <c r="M1044" s="53"/>
      <c r="N1044" s="97"/>
      <c r="O1044" s="1"/>
      <c r="P1044" s="98">
        <f t="shared" si="93"/>
        <v>3472732</v>
      </c>
      <c r="Q1044" s="40"/>
      <c r="S1044" s="38"/>
      <c r="T1044" s="96">
        <f>SUM($P$155:P1044)</f>
        <v>350695944</v>
      </c>
      <c r="U1044" s="96">
        <f t="shared" si="94"/>
        <v>130000</v>
      </c>
      <c r="V1044" s="96">
        <f t="shared" si="97"/>
        <v>0</v>
      </c>
      <c r="W1044" s="96"/>
      <c r="X1044" s="96">
        <f ca="1">IF(V1044=0,0,IF(C1044&lt;'Interment Right Prices'!$L$25,0,OFFSET(P1044,-'Interment Right Prices'!$L$25,0)))</f>
        <v>0</v>
      </c>
      <c r="Y1044" s="96">
        <f>IF(V1044=0,0,U1044-SUM($X$155:X1044))</f>
        <v>0</v>
      </c>
      <c r="Z1044" s="99">
        <f ca="1">IF(V1044=0,OFFSET(Z1044,-'Interment Right Prices'!$L$25,0),IF(V1044&gt;X1044,V1044,X1044))</f>
        <v>1555</v>
      </c>
      <c r="AA1044" s="99">
        <f t="shared" ca="1" si="95"/>
        <v>1744887.6923076923</v>
      </c>
      <c r="AB1044" s="93"/>
      <c r="AC1044" s="78"/>
    </row>
    <row r="1045" spans="2:29" x14ac:dyDescent="0.25">
      <c r="B1045" s="38"/>
      <c r="C1045" s="53">
        <f t="shared" si="98"/>
        <v>891</v>
      </c>
      <c r="D1045" s="53"/>
      <c r="E1045" s="53"/>
      <c r="F1045" s="41">
        <v>0</v>
      </c>
      <c r="G1045" s="1"/>
      <c r="H1045" s="104">
        <f t="shared" si="99"/>
        <v>3000000</v>
      </c>
      <c r="I1045" s="1"/>
      <c r="J1045" s="41">
        <v>0</v>
      </c>
      <c r="K1045" s="1"/>
      <c r="L1045" s="96">
        <f t="shared" si="96"/>
        <v>3507460</v>
      </c>
      <c r="M1045" s="53"/>
      <c r="N1045" s="97"/>
      <c r="O1045" s="1"/>
      <c r="P1045" s="98">
        <f t="shared" si="93"/>
        <v>3507460</v>
      </c>
      <c r="Q1045" s="40"/>
      <c r="S1045" s="38"/>
      <c r="T1045" s="96">
        <f>SUM($P$155:P1045)</f>
        <v>354203404</v>
      </c>
      <c r="U1045" s="96">
        <f t="shared" si="94"/>
        <v>130000</v>
      </c>
      <c r="V1045" s="96">
        <f t="shared" si="97"/>
        <v>0</v>
      </c>
      <c r="W1045" s="96"/>
      <c r="X1045" s="96">
        <f ca="1">IF(V1045=0,0,IF(C1045&lt;'Interment Right Prices'!$L$25,0,OFFSET(P1045,-'Interment Right Prices'!$L$25,0)))</f>
        <v>0</v>
      </c>
      <c r="Y1045" s="96">
        <f>IF(V1045=0,0,U1045-SUM($X$155:X1045))</f>
        <v>0</v>
      </c>
      <c r="Z1045" s="99">
        <f ca="1">IF(V1045=0,OFFSET(Z1045,-'Interment Right Prices'!$L$25,0),IF(V1045&gt;X1045,V1045,X1045))</f>
        <v>1570</v>
      </c>
      <c r="AA1045" s="99">
        <f t="shared" ca="1" si="95"/>
        <v>1744887.6923076923</v>
      </c>
      <c r="AB1045" s="93"/>
      <c r="AC1045" s="78"/>
    </row>
    <row r="1046" spans="2:29" x14ac:dyDescent="0.25">
      <c r="B1046" s="38"/>
      <c r="C1046" s="53">
        <f t="shared" si="98"/>
        <v>892</v>
      </c>
      <c r="D1046" s="53"/>
      <c r="E1046" s="53"/>
      <c r="F1046" s="41">
        <v>0</v>
      </c>
      <c r="G1046" s="1"/>
      <c r="H1046" s="104">
        <f t="shared" si="99"/>
        <v>3000000</v>
      </c>
      <c r="I1046" s="1"/>
      <c r="J1046" s="41">
        <v>0</v>
      </c>
      <c r="K1046" s="1"/>
      <c r="L1046" s="96">
        <f t="shared" si="96"/>
        <v>3542534</v>
      </c>
      <c r="M1046" s="53"/>
      <c r="N1046" s="97"/>
      <c r="O1046" s="1"/>
      <c r="P1046" s="98">
        <f t="shared" si="93"/>
        <v>3542534</v>
      </c>
      <c r="Q1046" s="40"/>
      <c r="S1046" s="38"/>
      <c r="T1046" s="96">
        <f>SUM($P$155:P1046)</f>
        <v>357745938</v>
      </c>
      <c r="U1046" s="96">
        <f t="shared" si="94"/>
        <v>130000</v>
      </c>
      <c r="V1046" s="96">
        <f t="shared" si="97"/>
        <v>0</v>
      </c>
      <c r="W1046" s="96"/>
      <c r="X1046" s="96">
        <f ca="1">IF(V1046=0,0,IF(C1046&lt;'Interment Right Prices'!$L$25,0,OFFSET(P1046,-'Interment Right Prices'!$L$25,0)))</f>
        <v>0</v>
      </c>
      <c r="Y1046" s="96">
        <f>IF(V1046=0,0,U1046-SUM($X$155:X1046))</f>
        <v>0</v>
      </c>
      <c r="Z1046" s="99">
        <f ca="1">IF(V1046=0,OFFSET(Z1046,-'Interment Right Prices'!$L$25,0),IF(V1046&gt;X1046,V1046,X1046))</f>
        <v>1586</v>
      </c>
      <c r="AA1046" s="99">
        <f t="shared" ca="1" si="95"/>
        <v>1744887.6923076923</v>
      </c>
      <c r="AB1046" s="93"/>
      <c r="AC1046" s="78"/>
    </row>
    <row r="1047" spans="2:29" x14ac:dyDescent="0.25">
      <c r="B1047" s="38"/>
      <c r="C1047" s="53">
        <f t="shared" si="98"/>
        <v>893</v>
      </c>
      <c r="D1047" s="53"/>
      <c r="E1047" s="53"/>
      <c r="F1047" s="41">
        <v>0</v>
      </c>
      <c r="G1047" s="1"/>
      <c r="H1047" s="104">
        <f t="shared" si="99"/>
        <v>3000000</v>
      </c>
      <c r="I1047" s="1"/>
      <c r="J1047" s="41">
        <v>0</v>
      </c>
      <c r="K1047" s="1"/>
      <c r="L1047" s="96">
        <f t="shared" si="96"/>
        <v>3577959</v>
      </c>
      <c r="M1047" s="53"/>
      <c r="N1047" s="97"/>
      <c r="O1047" s="1"/>
      <c r="P1047" s="98">
        <f t="shared" si="93"/>
        <v>3577959</v>
      </c>
      <c r="Q1047" s="40"/>
      <c r="S1047" s="38"/>
      <c r="T1047" s="96">
        <f>SUM($P$155:P1047)</f>
        <v>361323897</v>
      </c>
      <c r="U1047" s="96">
        <f t="shared" si="94"/>
        <v>130000</v>
      </c>
      <c r="V1047" s="96">
        <f t="shared" si="97"/>
        <v>0</v>
      </c>
      <c r="W1047" s="96"/>
      <c r="X1047" s="96">
        <f ca="1">IF(V1047=0,0,IF(C1047&lt;'Interment Right Prices'!$L$25,0,OFFSET(P1047,-'Interment Right Prices'!$L$25,0)))</f>
        <v>0</v>
      </c>
      <c r="Y1047" s="96">
        <f>IF(V1047=0,0,U1047-SUM($X$155:X1047))</f>
        <v>0</v>
      </c>
      <c r="Z1047" s="99">
        <f ca="1">IF(V1047=0,OFFSET(Z1047,-'Interment Right Prices'!$L$25,0),IF(V1047&gt;X1047,V1047,X1047))</f>
        <v>1602</v>
      </c>
      <c r="AA1047" s="99">
        <f t="shared" ca="1" si="95"/>
        <v>1744887.6923076923</v>
      </c>
      <c r="AB1047" s="93"/>
      <c r="AC1047" s="78"/>
    </row>
    <row r="1048" spans="2:29" x14ac:dyDescent="0.25">
      <c r="B1048" s="38"/>
      <c r="C1048" s="53">
        <f t="shared" si="98"/>
        <v>894</v>
      </c>
      <c r="D1048" s="53"/>
      <c r="E1048" s="53"/>
      <c r="F1048" s="41">
        <v>0</v>
      </c>
      <c r="G1048" s="1"/>
      <c r="H1048" s="104">
        <f t="shared" si="99"/>
        <v>3000000</v>
      </c>
      <c r="I1048" s="1"/>
      <c r="J1048" s="41">
        <v>0</v>
      </c>
      <c r="K1048" s="1"/>
      <c r="L1048" s="96">
        <f t="shared" si="96"/>
        <v>3613739</v>
      </c>
      <c r="M1048" s="53"/>
      <c r="N1048" s="97"/>
      <c r="O1048" s="1"/>
      <c r="P1048" s="98">
        <f t="shared" si="93"/>
        <v>3613739</v>
      </c>
      <c r="Q1048" s="40"/>
      <c r="S1048" s="38"/>
      <c r="T1048" s="96">
        <f>SUM($P$155:P1048)</f>
        <v>364937636</v>
      </c>
      <c r="U1048" s="96">
        <f t="shared" si="94"/>
        <v>130000</v>
      </c>
      <c r="V1048" s="96">
        <f t="shared" si="97"/>
        <v>0</v>
      </c>
      <c r="W1048" s="96"/>
      <c r="X1048" s="96">
        <f ca="1">IF(V1048=0,0,IF(C1048&lt;'Interment Right Prices'!$L$25,0,OFFSET(P1048,-'Interment Right Prices'!$L$25,0)))</f>
        <v>0</v>
      </c>
      <c r="Y1048" s="96">
        <f>IF(V1048=0,0,U1048-SUM($X$155:X1048))</f>
        <v>0</v>
      </c>
      <c r="Z1048" s="99">
        <f ca="1">IF(V1048=0,OFFSET(Z1048,-'Interment Right Prices'!$L$25,0),IF(V1048&gt;X1048,V1048,X1048))</f>
        <v>1618</v>
      </c>
      <c r="AA1048" s="99">
        <f t="shared" ca="1" si="95"/>
        <v>1744887.6923076923</v>
      </c>
      <c r="AB1048" s="93"/>
      <c r="AC1048" s="78"/>
    </row>
    <row r="1049" spans="2:29" x14ac:dyDescent="0.25">
      <c r="B1049" s="38"/>
      <c r="C1049" s="53">
        <f t="shared" si="98"/>
        <v>895</v>
      </c>
      <c r="D1049" s="53"/>
      <c r="E1049" s="53"/>
      <c r="F1049" s="41">
        <v>0</v>
      </c>
      <c r="G1049" s="1"/>
      <c r="H1049" s="104">
        <f t="shared" si="99"/>
        <v>3000000</v>
      </c>
      <c r="I1049" s="1"/>
      <c r="J1049" s="41">
        <v>0</v>
      </c>
      <c r="K1049" s="1"/>
      <c r="L1049" s="96">
        <f t="shared" si="96"/>
        <v>3649876</v>
      </c>
      <c r="M1049" s="53"/>
      <c r="N1049" s="97"/>
      <c r="O1049" s="1"/>
      <c r="P1049" s="98">
        <f t="shared" si="93"/>
        <v>3649876</v>
      </c>
      <c r="Q1049" s="40"/>
      <c r="S1049" s="38"/>
      <c r="T1049" s="96">
        <f>SUM($P$155:P1049)</f>
        <v>368587512</v>
      </c>
      <c r="U1049" s="96">
        <f t="shared" si="94"/>
        <v>130000</v>
      </c>
      <c r="V1049" s="96">
        <f t="shared" si="97"/>
        <v>0</v>
      </c>
      <c r="W1049" s="96"/>
      <c r="X1049" s="96">
        <f ca="1">IF(V1049=0,0,IF(C1049&lt;'Interment Right Prices'!$L$25,0,OFFSET(P1049,-'Interment Right Prices'!$L$25,0)))</f>
        <v>0</v>
      </c>
      <c r="Y1049" s="96">
        <f>IF(V1049=0,0,U1049-SUM($X$155:X1049))</f>
        <v>0</v>
      </c>
      <c r="Z1049" s="99">
        <f ca="1">IF(V1049=0,OFFSET(Z1049,-'Interment Right Prices'!$L$25,0),IF(V1049&gt;X1049,V1049,X1049))</f>
        <v>1634</v>
      </c>
      <c r="AA1049" s="99">
        <f t="shared" ca="1" si="95"/>
        <v>1744887.6923076923</v>
      </c>
      <c r="AB1049" s="93"/>
      <c r="AC1049" s="78"/>
    </row>
    <row r="1050" spans="2:29" x14ac:dyDescent="0.25">
      <c r="B1050" s="38"/>
      <c r="C1050" s="53">
        <f t="shared" si="98"/>
        <v>896</v>
      </c>
      <c r="D1050" s="53"/>
      <c r="E1050" s="53"/>
      <c r="F1050" s="41">
        <v>0</v>
      </c>
      <c r="G1050" s="1"/>
      <c r="H1050" s="104">
        <f t="shared" si="99"/>
        <v>3000000</v>
      </c>
      <c r="I1050" s="1"/>
      <c r="J1050" s="41">
        <v>0</v>
      </c>
      <c r="K1050" s="1"/>
      <c r="L1050" s="96">
        <f t="shared" si="96"/>
        <v>3686375</v>
      </c>
      <c r="M1050" s="53"/>
      <c r="N1050" s="97"/>
      <c r="O1050" s="1"/>
      <c r="P1050" s="98">
        <f t="shared" si="93"/>
        <v>3686375</v>
      </c>
      <c r="Q1050" s="40"/>
      <c r="S1050" s="38"/>
      <c r="T1050" s="96">
        <f>SUM($P$155:P1050)</f>
        <v>372273887</v>
      </c>
      <c r="U1050" s="96">
        <f t="shared" si="94"/>
        <v>130000</v>
      </c>
      <c r="V1050" s="96">
        <f t="shared" si="97"/>
        <v>0</v>
      </c>
      <c r="W1050" s="96"/>
      <c r="X1050" s="96">
        <f ca="1">IF(V1050=0,0,IF(C1050&lt;'Interment Right Prices'!$L$25,0,OFFSET(P1050,-'Interment Right Prices'!$L$25,0)))</f>
        <v>0</v>
      </c>
      <c r="Y1050" s="96">
        <f>IF(V1050=0,0,U1050-SUM($X$155:X1050))</f>
        <v>0</v>
      </c>
      <c r="Z1050" s="99">
        <f ca="1">IF(V1050=0,OFFSET(Z1050,-'Interment Right Prices'!$L$25,0),IF(V1050&gt;X1050,V1050,X1050))</f>
        <v>1650</v>
      </c>
      <c r="AA1050" s="99">
        <f t="shared" ca="1" si="95"/>
        <v>1744887.6923076923</v>
      </c>
      <c r="AB1050" s="93"/>
      <c r="AC1050" s="78"/>
    </row>
    <row r="1051" spans="2:29" x14ac:dyDescent="0.25">
      <c r="B1051" s="38"/>
      <c r="C1051" s="53">
        <f t="shared" si="98"/>
        <v>897</v>
      </c>
      <c r="D1051" s="53"/>
      <c r="E1051" s="53"/>
      <c r="F1051" s="41">
        <v>0</v>
      </c>
      <c r="G1051" s="1"/>
      <c r="H1051" s="104">
        <f t="shared" si="99"/>
        <v>3000000</v>
      </c>
      <c r="I1051" s="1"/>
      <c r="J1051" s="41">
        <v>0</v>
      </c>
      <c r="K1051" s="1"/>
      <c r="L1051" s="96">
        <f t="shared" si="96"/>
        <v>3723239</v>
      </c>
      <c r="M1051" s="53"/>
      <c r="N1051" s="97"/>
      <c r="O1051" s="1"/>
      <c r="P1051" s="98">
        <f t="shared" ref="P1051:P1114" si="100">IF(SUM($N$155:$N$1254)=0,L1051,N1051)</f>
        <v>3723239</v>
      </c>
      <c r="Q1051" s="40"/>
      <c r="S1051" s="38"/>
      <c r="T1051" s="96">
        <f>SUM($P$155:P1051)</f>
        <v>375997126</v>
      </c>
      <c r="U1051" s="96">
        <f t="shared" ref="U1051:U1114" si="101">IF(T1051&gt;$L$24,$L$24,T1051)</f>
        <v>130000</v>
      </c>
      <c r="V1051" s="96">
        <f t="shared" si="97"/>
        <v>0</v>
      </c>
      <c r="W1051" s="96"/>
      <c r="X1051" s="96">
        <f ca="1">IF(V1051=0,0,IF(C1051&lt;'Interment Right Prices'!$L$25,0,OFFSET(P1051,-'Interment Right Prices'!$L$25,0)))</f>
        <v>0</v>
      </c>
      <c r="Y1051" s="96">
        <f>IF(V1051=0,0,U1051-SUM($X$155:X1051))</f>
        <v>0</v>
      </c>
      <c r="Z1051" s="99">
        <f ca="1">IF(V1051=0,OFFSET(Z1051,-'Interment Right Prices'!$L$25,0),IF(V1051&gt;X1051,V1051,X1051))</f>
        <v>1667</v>
      </c>
      <c r="AA1051" s="99">
        <f t="shared" ref="AA1051:AA1114" ca="1" si="102">(H1051*(1-$L$29))+(H1051*$L$29)*(MAX($Y$155:$Y$1254)/$L$24)</f>
        <v>1744887.6923076923</v>
      </c>
      <c r="AB1051" s="93"/>
      <c r="AC1051" s="78"/>
    </row>
    <row r="1052" spans="2:29" x14ac:dyDescent="0.25">
      <c r="B1052" s="38"/>
      <c r="C1052" s="53">
        <f t="shared" si="98"/>
        <v>898</v>
      </c>
      <c r="D1052" s="53"/>
      <c r="E1052" s="53"/>
      <c r="F1052" s="41">
        <v>0</v>
      </c>
      <c r="G1052" s="1"/>
      <c r="H1052" s="104">
        <f t="shared" si="99"/>
        <v>3000000</v>
      </c>
      <c r="I1052" s="1"/>
      <c r="J1052" s="41">
        <v>0</v>
      </c>
      <c r="K1052" s="1"/>
      <c r="L1052" s="96">
        <f t="shared" ref="L1052:L1115" si="103">ROUND($L$155*(1+$L$27)^C1051,0)</f>
        <v>3760471</v>
      </c>
      <c r="M1052" s="53"/>
      <c r="N1052" s="97"/>
      <c r="O1052" s="1"/>
      <c r="P1052" s="98">
        <f t="shared" si="100"/>
        <v>3760471</v>
      </c>
      <c r="Q1052" s="40"/>
      <c r="S1052" s="38"/>
      <c r="T1052" s="96">
        <f>SUM($P$155:P1052)</f>
        <v>379757597</v>
      </c>
      <c r="U1052" s="96">
        <f t="shared" si="101"/>
        <v>130000</v>
      </c>
      <c r="V1052" s="96">
        <f t="shared" si="97"/>
        <v>0</v>
      </c>
      <c r="W1052" s="96"/>
      <c r="X1052" s="96">
        <f ca="1">IF(V1052=0,0,IF(C1052&lt;'Interment Right Prices'!$L$25,0,OFFSET(P1052,-'Interment Right Prices'!$L$25,0)))</f>
        <v>0</v>
      </c>
      <c r="Y1052" s="96">
        <f>IF(V1052=0,0,U1052-SUM($X$155:X1052))</f>
        <v>0</v>
      </c>
      <c r="Z1052" s="99">
        <f ca="1">IF(V1052=0,OFFSET(Z1052,-'Interment Right Prices'!$L$25,0),IF(V1052&gt;X1052,V1052,X1052))</f>
        <v>1683</v>
      </c>
      <c r="AA1052" s="99">
        <f t="shared" ca="1" si="102"/>
        <v>1744887.6923076923</v>
      </c>
      <c r="AB1052" s="93"/>
      <c r="AC1052" s="78"/>
    </row>
    <row r="1053" spans="2:29" x14ac:dyDescent="0.25">
      <c r="B1053" s="38"/>
      <c r="C1053" s="53">
        <f t="shared" si="98"/>
        <v>899</v>
      </c>
      <c r="D1053" s="53"/>
      <c r="E1053" s="53"/>
      <c r="F1053" s="41">
        <v>0</v>
      </c>
      <c r="G1053" s="1"/>
      <c r="H1053" s="104">
        <f t="shared" si="99"/>
        <v>3000000</v>
      </c>
      <c r="I1053" s="1"/>
      <c r="J1053" s="41">
        <v>0</v>
      </c>
      <c r="K1053" s="1"/>
      <c r="L1053" s="96">
        <f t="shared" si="103"/>
        <v>3798076</v>
      </c>
      <c r="M1053" s="53"/>
      <c r="N1053" s="97"/>
      <c r="O1053" s="1"/>
      <c r="P1053" s="98">
        <f t="shared" si="100"/>
        <v>3798076</v>
      </c>
      <c r="Q1053" s="40"/>
      <c r="S1053" s="38"/>
      <c r="T1053" s="96">
        <f>SUM($P$155:P1053)</f>
        <v>383555673</v>
      </c>
      <c r="U1053" s="96">
        <f t="shared" si="101"/>
        <v>130000</v>
      </c>
      <c r="V1053" s="96">
        <f t="shared" ref="V1053:V1116" si="104">U1053-U1052</f>
        <v>0</v>
      </c>
      <c r="W1053" s="96"/>
      <c r="X1053" s="96">
        <f ca="1">IF(V1053=0,0,IF(C1053&lt;'Interment Right Prices'!$L$25,0,OFFSET(P1053,-'Interment Right Prices'!$L$25,0)))</f>
        <v>0</v>
      </c>
      <c r="Y1053" s="96">
        <f>IF(V1053=0,0,U1053-SUM($X$155:X1053))</f>
        <v>0</v>
      </c>
      <c r="Z1053" s="99">
        <f ca="1">IF(V1053=0,OFFSET(Z1053,-'Interment Right Prices'!$L$25,0),IF(V1053&gt;X1053,V1053,X1053))</f>
        <v>1700</v>
      </c>
      <c r="AA1053" s="99">
        <f t="shared" ca="1" si="102"/>
        <v>1744887.6923076923</v>
      </c>
      <c r="AB1053" s="93"/>
      <c r="AC1053" s="78"/>
    </row>
    <row r="1054" spans="2:29" x14ac:dyDescent="0.25">
      <c r="B1054" s="38"/>
      <c r="C1054" s="53">
        <f t="shared" si="98"/>
        <v>900</v>
      </c>
      <c r="D1054" s="53"/>
      <c r="E1054" s="53"/>
      <c r="F1054" s="41">
        <v>0</v>
      </c>
      <c r="G1054" s="1"/>
      <c r="H1054" s="104">
        <f t="shared" si="99"/>
        <v>3000000</v>
      </c>
      <c r="I1054" s="1"/>
      <c r="J1054" s="41">
        <v>0</v>
      </c>
      <c r="K1054" s="1"/>
      <c r="L1054" s="96">
        <f t="shared" si="103"/>
        <v>3836057</v>
      </c>
      <c r="M1054" s="53"/>
      <c r="N1054" s="97"/>
      <c r="O1054" s="1"/>
      <c r="P1054" s="98">
        <f t="shared" si="100"/>
        <v>3836057</v>
      </c>
      <c r="Q1054" s="40"/>
      <c r="S1054" s="38"/>
      <c r="T1054" s="96">
        <f>SUM($P$155:P1054)</f>
        <v>387391730</v>
      </c>
      <c r="U1054" s="96">
        <f t="shared" si="101"/>
        <v>130000</v>
      </c>
      <c r="V1054" s="96">
        <f t="shared" si="104"/>
        <v>0</v>
      </c>
      <c r="W1054" s="96"/>
      <c r="X1054" s="96">
        <f ca="1">IF(V1054=0,0,IF(C1054&lt;'Interment Right Prices'!$L$25,0,OFFSET(P1054,-'Interment Right Prices'!$L$25,0)))</f>
        <v>0</v>
      </c>
      <c r="Y1054" s="96">
        <f>IF(V1054=0,0,U1054-SUM($X$155:X1054))</f>
        <v>0</v>
      </c>
      <c r="Z1054" s="99">
        <f ca="1">IF(V1054=0,OFFSET(Z1054,-'Interment Right Prices'!$L$25,0),IF(V1054&gt;X1054,V1054,X1054))</f>
        <v>1717</v>
      </c>
      <c r="AA1054" s="99">
        <f t="shared" ca="1" si="102"/>
        <v>1744887.6923076923</v>
      </c>
      <c r="AB1054" s="93"/>
      <c r="AC1054" s="78"/>
    </row>
    <row r="1055" spans="2:29" x14ac:dyDescent="0.25">
      <c r="B1055" s="38"/>
      <c r="C1055" s="53">
        <f t="shared" si="98"/>
        <v>901</v>
      </c>
      <c r="D1055" s="53"/>
      <c r="E1055" s="53"/>
      <c r="F1055" s="41">
        <v>0</v>
      </c>
      <c r="G1055" s="1"/>
      <c r="H1055" s="104">
        <f t="shared" si="99"/>
        <v>3000000</v>
      </c>
      <c r="I1055" s="1"/>
      <c r="J1055" s="41">
        <v>0</v>
      </c>
      <c r="K1055" s="1"/>
      <c r="L1055" s="96">
        <f t="shared" si="103"/>
        <v>3874417</v>
      </c>
      <c r="M1055" s="53"/>
      <c r="N1055" s="97"/>
      <c r="O1055" s="1"/>
      <c r="P1055" s="98">
        <f t="shared" si="100"/>
        <v>3874417</v>
      </c>
      <c r="Q1055" s="40"/>
      <c r="S1055" s="38"/>
      <c r="T1055" s="96">
        <f>SUM($P$155:P1055)</f>
        <v>391266147</v>
      </c>
      <c r="U1055" s="96">
        <f t="shared" si="101"/>
        <v>130000</v>
      </c>
      <c r="V1055" s="96">
        <f t="shared" si="104"/>
        <v>0</v>
      </c>
      <c r="W1055" s="96"/>
      <c r="X1055" s="96">
        <f ca="1">IF(V1055=0,0,IF(C1055&lt;'Interment Right Prices'!$L$25,0,OFFSET(P1055,-'Interment Right Prices'!$L$25,0)))</f>
        <v>0</v>
      </c>
      <c r="Y1055" s="96">
        <f>IF(V1055=0,0,U1055-SUM($X$155:X1055))</f>
        <v>0</v>
      </c>
      <c r="Z1055" s="99">
        <f ca="1">IF(V1055=0,OFFSET(Z1055,-'Interment Right Prices'!$L$25,0),IF(V1055&gt;X1055,V1055,X1055))</f>
        <v>1734</v>
      </c>
      <c r="AA1055" s="99">
        <f t="shared" ca="1" si="102"/>
        <v>1744887.6923076923</v>
      </c>
      <c r="AB1055" s="93"/>
      <c r="AC1055" s="78"/>
    </row>
    <row r="1056" spans="2:29" x14ac:dyDescent="0.25">
      <c r="B1056" s="38"/>
      <c r="C1056" s="53">
        <f t="shared" si="98"/>
        <v>902</v>
      </c>
      <c r="D1056" s="53"/>
      <c r="E1056" s="53"/>
      <c r="F1056" s="41">
        <v>0</v>
      </c>
      <c r="G1056" s="1"/>
      <c r="H1056" s="104">
        <f t="shared" si="99"/>
        <v>3000000</v>
      </c>
      <c r="I1056" s="1"/>
      <c r="J1056" s="41">
        <v>0</v>
      </c>
      <c r="K1056" s="1"/>
      <c r="L1056" s="96">
        <f t="shared" si="103"/>
        <v>3913162</v>
      </c>
      <c r="M1056" s="53"/>
      <c r="N1056" s="97"/>
      <c r="O1056" s="1"/>
      <c r="P1056" s="98">
        <f t="shared" si="100"/>
        <v>3913162</v>
      </c>
      <c r="Q1056" s="40"/>
      <c r="S1056" s="38"/>
      <c r="T1056" s="96">
        <f>SUM($P$155:P1056)</f>
        <v>395179309</v>
      </c>
      <c r="U1056" s="96">
        <f t="shared" si="101"/>
        <v>130000</v>
      </c>
      <c r="V1056" s="96">
        <f t="shared" si="104"/>
        <v>0</v>
      </c>
      <c r="W1056" s="96"/>
      <c r="X1056" s="96">
        <f ca="1">IF(V1056=0,0,IF(C1056&lt;'Interment Right Prices'!$L$25,0,OFFSET(P1056,-'Interment Right Prices'!$L$25,0)))</f>
        <v>0</v>
      </c>
      <c r="Y1056" s="96">
        <f>IF(V1056=0,0,U1056-SUM($X$155:X1056))</f>
        <v>0</v>
      </c>
      <c r="Z1056" s="99">
        <f ca="1">IF(V1056=0,OFFSET(Z1056,-'Interment Right Prices'!$L$25,0),IF(V1056&gt;X1056,V1056,X1056))</f>
        <v>1752</v>
      </c>
      <c r="AA1056" s="99">
        <f t="shared" ca="1" si="102"/>
        <v>1744887.6923076923</v>
      </c>
      <c r="AB1056" s="93"/>
      <c r="AC1056" s="78"/>
    </row>
    <row r="1057" spans="2:29" x14ac:dyDescent="0.25">
      <c r="B1057" s="38"/>
      <c r="C1057" s="53">
        <f t="shared" si="98"/>
        <v>903</v>
      </c>
      <c r="D1057" s="53"/>
      <c r="E1057" s="53"/>
      <c r="F1057" s="41">
        <v>0</v>
      </c>
      <c r="G1057" s="1"/>
      <c r="H1057" s="104">
        <f t="shared" si="99"/>
        <v>3000000</v>
      </c>
      <c r="I1057" s="1"/>
      <c r="J1057" s="41">
        <v>0</v>
      </c>
      <c r="K1057" s="1"/>
      <c r="L1057" s="96">
        <f t="shared" si="103"/>
        <v>3952293</v>
      </c>
      <c r="M1057" s="53"/>
      <c r="N1057" s="97"/>
      <c r="O1057" s="1"/>
      <c r="P1057" s="98">
        <f t="shared" si="100"/>
        <v>3952293</v>
      </c>
      <c r="Q1057" s="40"/>
      <c r="S1057" s="38"/>
      <c r="T1057" s="96">
        <f>SUM($P$155:P1057)</f>
        <v>399131602</v>
      </c>
      <c r="U1057" s="96">
        <f t="shared" si="101"/>
        <v>130000</v>
      </c>
      <c r="V1057" s="96">
        <f t="shared" si="104"/>
        <v>0</v>
      </c>
      <c r="W1057" s="96"/>
      <c r="X1057" s="96">
        <f ca="1">IF(V1057=0,0,IF(C1057&lt;'Interment Right Prices'!$L$25,0,OFFSET(P1057,-'Interment Right Prices'!$L$25,0)))</f>
        <v>0</v>
      </c>
      <c r="Y1057" s="96">
        <f>IF(V1057=0,0,U1057-SUM($X$155:X1057))</f>
        <v>0</v>
      </c>
      <c r="Z1057" s="99">
        <f ca="1">IF(V1057=0,OFFSET(Z1057,-'Interment Right Prices'!$L$25,0),IF(V1057&gt;X1057,V1057,X1057))</f>
        <v>1769</v>
      </c>
      <c r="AA1057" s="99">
        <f t="shared" ca="1" si="102"/>
        <v>1744887.6923076923</v>
      </c>
      <c r="AB1057" s="93"/>
      <c r="AC1057" s="78"/>
    </row>
    <row r="1058" spans="2:29" x14ac:dyDescent="0.25">
      <c r="B1058" s="38"/>
      <c r="C1058" s="53">
        <f t="shared" si="98"/>
        <v>904</v>
      </c>
      <c r="D1058" s="53"/>
      <c r="E1058" s="53"/>
      <c r="F1058" s="41">
        <v>0</v>
      </c>
      <c r="G1058" s="1"/>
      <c r="H1058" s="104">
        <f t="shared" si="99"/>
        <v>3000000</v>
      </c>
      <c r="I1058" s="1"/>
      <c r="J1058" s="41">
        <v>0</v>
      </c>
      <c r="K1058" s="1"/>
      <c r="L1058" s="96">
        <f t="shared" si="103"/>
        <v>3991816</v>
      </c>
      <c r="M1058" s="53"/>
      <c r="N1058" s="97"/>
      <c r="O1058" s="1"/>
      <c r="P1058" s="98">
        <f t="shared" si="100"/>
        <v>3991816</v>
      </c>
      <c r="Q1058" s="40"/>
      <c r="S1058" s="38"/>
      <c r="T1058" s="96">
        <f>SUM($P$155:P1058)</f>
        <v>403123418</v>
      </c>
      <c r="U1058" s="96">
        <f t="shared" si="101"/>
        <v>130000</v>
      </c>
      <c r="V1058" s="96">
        <f t="shared" si="104"/>
        <v>0</v>
      </c>
      <c r="W1058" s="96"/>
      <c r="X1058" s="96">
        <f ca="1">IF(V1058=0,0,IF(C1058&lt;'Interment Right Prices'!$L$25,0,OFFSET(P1058,-'Interment Right Prices'!$L$25,0)))</f>
        <v>0</v>
      </c>
      <c r="Y1058" s="96">
        <f>IF(V1058=0,0,U1058-SUM($X$155:X1058))</f>
        <v>0</v>
      </c>
      <c r="Z1058" s="99">
        <f ca="1">IF(V1058=0,OFFSET(Z1058,-'Interment Right Prices'!$L$25,0),IF(V1058&gt;X1058,V1058,X1058))</f>
        <v>1393</v>
      </c>
      <c r="AA1058" s="99">
        <f t="shared" ca="1" si="102"/>
        <v>1744887.6923076923</v>
      </c>
      <c r="AB1058" s="93"/>
      <c r="AC1058" s="78"/>
    </row>
    <row r="1059" spans="2:29" x14ac:dyDescent="0.25">
      <c r="B1059" s="38"/>
      <c r="C1059" s="53">
        <f t="shared" si="98"/>
        <v>905</v>
      </c>
      <c r="D1059" s="53"/>
      <c r="E1059" s="53"/>
      <c r="F1059" s="41">
        <v>0</v>
      </c>
      <c r="G1059" s="1"/>
      <c r="H1059" s="104">
        <f t="shared" si="99"/>
        <v>3000000</v>
      </c>
      <c r="I1059" s="1"/>
      <c r="J1059" s="41">
        <v>0</v>
      </c>
      <c r="K1059" s="1"/>
      <c r="L1059" s="96">
        <f t="shared" si="103"/>
        <v>4031734</v>
      </c>
      <c r="M1059" s="53"/>
      <c r="N1059" s="97"/>
      <c r="O1059" s="1"/>
      <c r="P1059" s="98">
        <f t="shared" si="100"/>
        <v>4031734</v>
      </c>
      <c r="Q1059" s="40"/>
      <c r="S1059" s="38"/>
      <c r="T1059" s="96">
        <f>SUM($P$155:P1059)</f>
        <v>407155152</v>
      </c>
      <c r="U1059" s="96">
        <f t="shared" si="101"/>
        <v>130000</v>
      </c>
      <c r="V1059" s="96">
        <f t="shared" si="104"/>
        <v>0</v>
      </c>
      <c r="W1059" s="96"/>
      <c r="X1059" s="96">
        <f ca="1">IF(V1059=0,0,IF(C1059&lt;'Interment Right Prices'!$L$25,0,OFFSET(P1059,-'Interment Right Prices'!$L$25,0)))</f>
        <v>0</v>
      </c>
      <c r="Y1059" s="96">
        <f>IF(V1059=0,0,U1059-SUM($X$155:X1059))</f>
        <v>0</v>
      </c>
      <c r="Z1059" s="99">
        <f ca="1">IF(V1059=0,OFFSET(Z1059,-'Interment Right Prices'!$L$25,0),IF(V1059&gt;X1059,V1059,X1059))</f>
        <v>1407</v>
      </c>
      <c r="AA1059" s="99">
        <f t="shared" ca="1" si="102"/>
        <v>1744887.6923076923</v>
      </c>
      <c r="AB1059" s="93"/>
      <c r="AC1059" s="78"/>
    </row>
    <row r="1060" spans="2:29" x14ac:dyDescent="0.25">
      <c r="B1060" s="38"/>
      <c r="C1060" s="53">
        <f t="shared" si="98"/>
        <v>906</v>
      </c>
      <c r="D1060" s="53"/>
      <c r="E1060" s="53"/>
      <c r="F1060" s="41">
        <v>0</v>
      </c>
      <c r="G1060" s="1"/>
      <c r="H1060" s="104">
        <f t="shared" si="99"/>
        <v>3000000</v>
      </c>
      <c r="I1060" s="1"/>
      <c r="J1060" s="41">
        <v>0</v>
      </c>
      <c r="K1060" s="1"/>
      <c r="L1060" s="96">
        <f t="shared" si="103"/>
        <v>4072052</v>
      </c>
      <c r="M1060" s="53"/>
      <c r="N1060" s="97"/>
      <c r="O1060" s="1"/>
      <c r="P1060" s="98">
        <f t="shared" si="100"/>
        <v>4072052</v>
      </c>
      <c r="Q1060" s="40"/>
      <c r="S1060" s="38"/>
      <c r="T1060" s="96">
        <f>SUM($P$155:P1060)</f>
        <v>411227204</v>
      </c>
      <c r="U1060" s="96">
        <f t="shared" si="101"/>
        <v>130000</v>
      </c>
      <c r="V1060" s="96">
        <f t="shared" si="104"/>
        <v>0</v>
      </c>
      <c r="W1060" s="96"/>
      <c r="X1060" s="96">
        <f ca="1">IF(V1060=0,0,IF(C1060&lt;'Interment Right Prices'!$L$25,0,OFFSET(P1060,-'Interment Right Prices'!$L$25,0)))</f>
        <v>0</v>
      </c>
      <c r="Y1060" s="96">
        <f>IF(V1060=0,0,U1060-SUM($X$155:X1060))</f>
        <v>0</v>
      </c>
      <c r="Z1060" s="99">
        <f ca="1">IF(V1060=0,OFFSET(Z1060,-'Interment Right Prices'!$L$25,0),IF(V1060&gt;X1060,V1060,X1060))</f>
        <v>1421</v>
      </c>
      <c r="AA1060" s="99">
        <f t="shared" ca="1" si="102"/>
        <v>1744887.6923076923</v>
      </c>
      <c r="AB1060" s="93"/>
      <c r="AC1060" s="78"/>
    </row>
    <row r="1061" spans="2:29" x14ac:dyDescent="0.25">
      <c r="B1061" s="38"/>
      <c r="C1061" s="53">
        <f t="shared" si="98"/>
        <v>907</v>
      </c>
      <c r="D1061" s="53"/>
      <c r="E1061" s="53"/>
      <c r="F1061" s="41">
        <v>0</v>
      </c>
      <c r="G1061" s="1"/>
      <c r="H1061" s="104">
        <f t="shared" si="99"/>
        <v>3000000</v>
      </c>
      <c r="I1061" s="1"/>
      <c r="J1061" s="41">
        <v>0</v>
      </c>
      <c r="K1061" s="1"/>
      <c r="L1061" s="96">
        <f t="shared" si="103"/>
        <v>4112772</v>
      </c>
      <c r="M1061" s="53"/>
      <c r="N1061" s="97"/>
      <c r="O1061" s="1"/>
      <c r="P1061" s="98">
        <f t="shared" si="100"/>
        <v>4112772</v>
      </c>
      <c r="Q1061" s="40"/>
      <c r="S1061" s="38"/>
      <c r="T1061" s="96">
        <f>SUM($P$155:P1061)</f>
        <v>415339976</v>
      </c>
      <c r="U1061" s="96">
        <f t="shared" si="101"/>
        <v>130000</v>
      </c>
      <c r="V1061" s="96">
        <f t="shared" si="104"/>
        <v>0</v>
      </c>
      <c r="W1061" s="96"/>
      <c r="X1061" s="96">
        <f ca="1">IF(V1061=0,0,IF(C1061&lt;'Interment Right Prices'!$L$25,0,OFFSET(P1061,-'Interment Right Prices'!$L$25,0)))</f>
        <v>0</v>
      </c>
      <c r="Y1061" s="96">
        <f>IF(V1061=0,0,U1061-SUM($X$155:X1061))</f>
        <v>0</v>
      </c>
      <c r="Z1061" s="99">
        <f ca="1">IF(V1061=0,OFFSET(Z1061,-'Interment Right Prices'!$L$25,0),IF(V1061&gt;X1061,V1061,X1061))</f>
        <v>1436</v>
      </c>
      <c r="AA1061" s="99">
        <f t="shared" ca="1" si="102"/>
        <v>1744887.6923076923</v>
      </c>
      <c r="AB1061" s="93"/>
      <c r="AC1061" s="78"/>
    </row>
    <row r="1062" spans="2:29" x14ac:dyDescent="0.25">
      <c r="B1062" s="38"/>
      <c r="C1062" s="53">
        <f t="shared" si="98"/>
        <v>908</v>
      </c>
      <c r="D1062" s="53"/>
      <c r="E1062" s="53"/>
      <c r="F1062" s="41">
        <v>0</v>
      </c>
      <c r="G1062" s="1"/>
      <c r="H1062" s="104">
        <f t="shared" si="99"/>
        <v>3000000</v>
      </c>
      <c r="I1062" s="1"/>
      <c r="J1062" s="41">
        <v>0</v>
      </c>
      <c r="K1062" s="1"/>
      <c r="L1062" s="96">
        <f t="shared" si="103"/>
        <v>4153900</v>
      </c>
      <c r="M1062" s="53"/>
      <c r="N1062" s="97"/>
      <c r="O1062" s="1"/>
      <c r="P1062" s="98">
        <f t="shared" si="100"/>
        <v>4153900</v>
      </c>
      <c r="Q1062" s="40"/>
      <c r="S1062" s="38"/>
      <c r="T1062" s="96">
        <f>SUM($P$155:P1062)</f>
        <v>419493876</v>
      </c>
      <c r="U1062" s="96">
        <f t="shared" si="101"/>
        <v>130000</v>
      </c>
      <c r="V1062" s="96">
        <f t="shared" si="104"/>
        <v>0</v>
      </c>
      <c r="W1062" s="96"/>
      <c r="X1062" s="96">
        <f ca="1">IF(V1062=0,0,IF(C1062&lt;'Interment Right Prices'!$L$25,0,OFFSET(P1062,-'Interment Right Prices'!$L$25,0)))</f>
        <v>0</v>
      </c>
      <c r="Y1062" s="96">
        <f>IF(V1062=0,0,U1062-SUM($X$155:X1062))</f>
        <v>0</v>
      </c>
      <c r="Z1062" s="99">
        <f ca="1">IF(V1062=0,OFFSET(Z1062,-'Interment Right Prices'!$L$25,0),IF(V1062&gt;X1062,V1062,X1062))</f>
        <v>1450</v>
      </c>
      <c r="AA1062" s="99">
        <f t="shared" ca="1" si="102"/>
        <v>1744887.6923076923</v>
      </c>
      <c r="AB1062" s="93"/>
      <c r="AC1062" s="78"/>
    </row>
    <row r="1063" spans="2:29" x14ac:dyDescent="0.25">
      <c r="B1063" s="38"/>
      <c r="C1063" s="53">
        <f t="shared" si="98"/>
        <v>909</v>
      </c>
      <c r="D1063" s="53"/>
      <c r="E1063" s="53"/>
      <c r="F1063" s="41">
        <v>0</v>
      </c>
      <c r="G1063" s="1"/>
      <c r="H1063" s="104">
        <f t="shared" si="99"/>
        <v>3000000</v>
      </c>
      <c r="I1063" s="1"/>
      <c r="J1063" s="41">
        <v>0</v>
      </c>
      <c r="K1063" s="1"/>
      <c r="L1063" s="96">
        <f t="shared" si="103"/>
        <v>4195439</v>
      </c>
      <c r="M1063" s="53"/>
      <c r="N1063" s="97"/>
      <c r="O1063" s="1"/>
      <c r="P1063" s="98">
        <f t="shared" si="100"/>
        <v>4195439</v>
      </c>
      <c r="Q1063" s="40"/>
      <c r="S1063" s="38"/>
      <c r="T1063" s="96">
        <f>SUM($P$155:P1063)</f>
        <v>423689315</v>
      </c>
      <c r="U1063" s="96">
        <f t="shared" si="101"/>
        <v>130000</v>
      </c>
      <c r="V1063" s="96">
        <f t="shared" si="104"/>
        <v>0</v>
      </c>
      <c r="W1063" s="96"/>
      <c r="X1063" s="96">
        <f ca="1">IF(V1063=0,0,IF(C1063&lt;'Interment Right Prices'!$L$25,0,OFFSET(P1063,-'Interment Right Prices'!$L$25,0)))</f>
        <v>0</v>
      </c>
      <c r="Y1063" s="96">
        <f>IF(V1063=0,0,U1063-SUM($X$155:X1063))</f>
        <v>0</v>
      </c>
      <c r="Z1063" s="99">
        <f ca="1">IF(V1063=0,OFFSET(Z1063,-'Interment Right Prices'!$L$25,0),IF(V1063&gt;X1063,V1063,X1063))</f>
        <v>1464</v>
      </c>
      <c r="AA1063" s="99">
        <f t="shared" ca="1" si="102"/>
        <v>1744887.6923076923</v>
      </c>
      <c r="AB1063" s="93"/>
      <c r="AC1063" s="78"/>
    </row>
    <row r="1064" spans="2:29" x14ac:dyDescent="0.25">
      <c r="B1064" s="38"/>
      <c r="C1064" s="53">
        <f t="shared" si="98"/>
        <v>910</v>
      </c>
      <c r="D1064" s="53"/>
      <c r="E1064" s="53"/>
      <c r="F1064" s="41">
        <v>0</v>
      </c>
      <c r="G1064" s="1"/>
      <c r="H1064" s="104">
        <f t="shared" si="99"/>
        <v>3000000</v>
      </c>
      <c r="I1064" s="1"/>
      <c r="J1064" s="41">
        <v>0</v>
      </c>
      <c r="K1064" s="1"/>
      <c r="L1064" s="96">
        <f t="shared" si="103"/>
        <v>4237393</v>
      </c>
      <c r="M1064" s="53"/>
      <c r="N1064" s="97"/>
      <c r="O1064" s="1"/>
      <c r="P1064" s="98">
        <f t="shared" si="100"/>
        <v>4237393</v>
      </c>
      <c r="Q1064" s="40"/>
      <c r="S1064" s="38"/>
      <c r="T1064" s="96">
        <f>SUM($P$155:P1064)</f>
        <v>427926708</v>
      </c>
      <c r="U1064" s="96">
        <f t="shared" si="101"/>
        <v>130000</v>
      </c>
      <c r="V1064" s="96">
        <f t="shared" si="104"/>
        <v>0</v>
      </c>
      <c r="W1064" s="96"/>
      <c r="X1064" s="96">
        <f ca="1">IF(V1064=0,0,IF(C1064&lt;'Interment Right Prices'!$L$25,0,OFFSET(P1064,-'Interment Right Prices'!$L$25,0)))</f>
        <v>0</v>
      </c>
      <c r="Y1064" s="96">
        <f>IF(V1064=0,0,U1064-SUM($X$155:X1064))</f>
        <v>0</v>
      </c>
      <c r="Z1064" s="99">
        <f ca="1">IF(V1064=0,OFFSET(Z1064,-'Interment Right Prices'!$L$25,0),IF(V1064&gt;X1064,V1064,X1064))</f>
        <v>1479</v>
      </c>
      <c r="AA1064" s="99">
        <f t="shared" ca="1" si="102"/>
        <v>1744887.6923076923</v>
      </c>
      <c r="AB1064" s="93"/>
      <c r="AC1064" s="78"/>
    </row>
    <row r="1065" spans="2:29" x14ac:dyDescent="0.25">
      <c r="B1065" s="38"/>
      <c r="C1065" s="53">
        <f t="shared" si="98"/>
        <v>911</v>
      </c>
      <c r="D1065" s="53"/>
      <c r="E1065" s="53"/>
      <c r="F1065" s="41">
        <v>0</v>
      </c>
      <c r="G1065" s="1"/>
      <c r="H1065" s="104">
        <f t="shared" si="99"/>
        <v>3000000</v>
      </c>
      <c r="I1065" s="1"/>
      <c r="J1065" s="41">
        <v>0</v>
      </c>
      <c r="K1065" s="1"/>
      <c r="L1065" s="96">
        <f t="shared" si="103"/>
        <v>4279767</v>
      </c>
      <c r="M1065" s="53"/>
      <c r="N1065" s="97"/>
      <c r="O1065" s="1"/>
      <c r="P1065" s="98">
        <f t="shared" si="100"/>
        <v>4279767</v>
      </c>
      <c r="Q1065" s="40"/>
      <c r="S1065" s="38"/>
      <c r="T1065" s="96">
        <f>SUM($P$155:P1065)</f>
        <v>432206475</v>
      </c>
      <c r="U1065" s="96">
        <f t="shared" si="101"/>
        <v>130000</v>
      </c>
      <c r="V1065" s="96">
        <f t="shared" si="104"/>
        <v>0</v>
      </c>
      <c r="W1065" s="96"/>
      <c r="X1065" s="96">
        <f ca="1">IF(V1065=0,0,IF(C1065&lt;'Interment Right Prices'!$L$25,0,OFFSET(P1065,-'Interment Right Prices'!$L$25,0)))</f>
        <v>0</v>
      </c>
      <c r="Y1065" s="96">
        <f>IF(V1065=0,0,U1065-SUM($X$155:X1065))</f>
        <v>0</v>
      </c>
      <c r="Z1065" s="99">
        <f ca="1">IF(V1065=0,OFFSET(Z1065,-'Interment Right Prices'!$L$25,0),IF(V1065&gt;X1065,V1065,X1065))</f>
        <v>1494</v>
      </c>
      <c r="AA1065" s="99">
        <f t="shared" ca="1" si="102"/>
        <v>1744887.6923076923</v>
      </c>
      <c r="AB1065" s="93"/>
      <c r="AC1065" s="78"/>
    </row>
    <row r="1066" spans="2:29" x14ac:dyDescent="0.25">
      <c r="B1066" s="38"/>
      <c r="C1066" s="53">
        <f t="shared" si="98"/>
        <v>912</v>
      </c>
      <c r="D1066" s="53"/>
      <c r="E1066" s="53"/>
      <c r="F1066" s="41">
        <v>0</v>
      </c>
      <c r="G1066" s="1"/>
      <c r="H1066" s="104">
        <f t="shared" si="99"/>
        <v>3000000</v>
      </c>
      <c r="I1066" s="1"/>
      <c r="J1066" s="41">
        <v>0</v>
      </c>
      <c r="K1066" s="1"/>
      <c r="L1066" s="96">
        <f t="shared" si="103"/>
        <v>4322565</v>
      </c>
      <c r="M1066" s="53"/>
      <c r="N1066" s="97"/>
      <c r="O1066" s="1"/>
      <c r="P1066" s="98">
        <f t="shared" si="100"/>
        <v>4322565</v>
      </c>
      <c r="Q1066" s="40"/>
      <c r="S1066" s="38"/>
      <c r="T1066" s="96">
        <f>SUM($P$155:P1066)</f>
        <v>436529040</v>
      </c>
      <c r="U1066" s="96">
        <f t="shared" si="101"/>
        <v>130000</v>
      </c>
      <c r="V1066" s="96">
        <f t="shared" si="104"/>
        <v>0</v>
      </c>
      <c r="W1066" s="96"/>
      <c r="X1066" s="96">
        <f ca="1">IF(V1066=0,0,IF(C1066&lt;'Interment Right Prices'!$L$25,0,OFFSET(P1066,-'Interment Right Prices'!$L$25,0)))</f>
        <v>0</v>
      </c>
      <c r="Y1066" s="96">
        <f>IF(V1066=0,0,U1066-SUM($X$155:X1066))</f>
        <v>0</v>
      </c>
      <c r="Z1066" s="99">
        <f ca="1">IF(V1066=0,OFFSET(Z1066,-'Interment Right Prices'!$L$25,0),IF(V1066&gt;X1066,V1066,X1066))</f>
        <v>1509</v>
      </c>
      <c r="AA1066" s="99">
        <f t="shared" ca="1" si="102"/>
        <v>1744887.6923076923</v>
      </c>
      <c r="AB1066" s="93"/>
      <c r="AC1066" s="78"/>
    </row>
    <row r="1067" spans="2:29" x14ac:dyDescent="0.25">
      <c r="B1067" s="38"/>
      <c r="C1067" s="53">
        <f t="shared" si="98"/>
        <v>913</v>
      </c>
      <c r="D1067" s="53"/>
      <c r="E1067" s="53"/>
      <c r="F1067" s="41">
        <v>0</v>
      </c>
      <c r="G1067" s="1"/>
      <c r="H1067" s="104">
        <f t="shared" si="99"/>
        <v>3000000</v>
      </c>
      <c r="I1067" s="1"/>
      <c r="J1067" s="41">
        <v>0</v>
      </c>
      <c r="K1067" s="1"/>
      <c r="L1067" s="96">
        <f t="shared" si="103"/>
        <v>4365791</v>
      </c>
      <c r="M1067" s="53"/>
      <c r="N1067" s="97"/>
      <c r="O1067" s="1"/>
      <c r="P1067" s="98">
        <f t="shared" si="100"/>
        <v>4365791</v>
      </c>
      <c r="Q1067" s="40"/>
      <c r="S1067" s="38"/>
      <c r="T1067" s="96">
        <f>SUM($P$155:P1067)</f>
        <v>440894831</v>
      </c>
      <c r="U1067" s="96">
        <f t="shared" si="101"/>
        <v>130000</v>
      </c>
      <c r="V1067" s="96">
        <f t="shared" si="104"/>
        <v>0</v>
      </c>
      <c r="W1067" s="96"/>
      <c r="X1067" s="96">
        <f ca="1">IF(V1067=0,0,IF(C1067&lt;'Interment Right Prices'!$L$25,0,OFFSET(P1067,-'Interment Right Prices'!$L$25,0)))</f>
        <v>0</v>
      </c>
      <c r="Y1067" s="96">
        <f>IF(V1067=0,0,U1067-SUM($X$155:X1067))</f>
        <v>0</v>
      </c>
      <c r="Z1067" s="99">
        <f ca="1">IF(V1067=0,OFFSET(Z1067,-'Interment Right Prices'!$L$25,0),IF(V1067&gt;X1067,V1067,X1067))</f>
        <v>1524</v>
      </c>
      <c r="AA1067" s="99">
        <f t="shared" ca="1" si="102"/>
        <v>1744887.6923076923</v>
      </c>
      <c r="AB1067" s="93"/>
      <c r="AC1067" s="78"/>
    </row>
    <row r="1068" spans="2:29" x14ac:dyDescent="0.25">
      <c r="B1068" s="38"/>
      <c r="C1068" s="53">
        <f t="shared" si="98"/>
        <v>914</v>
      </c>
      <c r="D1068" s="53"/>
      <c r="E1068" s="53"/>
      <c r="F1068" s="41">
        <v>0</v>
      </c>
      <c r="G1068" s="1"/>
      <c r="H1068" s="104">
        <f t="shared" si="99"/>
        <v>3000000</v>
      </c>
      <c r="I1068" s="1"/>
      <c r="J1068" s="41">
        <v>0</v>
      </c>
      <c r="K1068" s="1"/>
      <c r="L1068" s="96">
        <f t="shared" si="103"/>
        <v>4409448</v>
      </c>
      <c r="M1068" s="53"/>
      <c r="N1068" s="97"/>
      <c r="O1068" s="1"/>
      <c r="P1068" s="98">
        <f t="shared" si="100"/>
        <v>4409448</v>
      </c>
      <c r="Q1068" s="40"/>
      <c r="S1068" s="38"/>
      <c r="T1068" s="96">
        <f>SUM($P$155:P1068)</f>
        <v>445304279</v>
      </c>
      <c r="U1068" s="96">
        <f t="shared" si="101"/>
        <v>130000</v>
      </c>
      <c r="V1068" s="96">
        <f t="shared" si="104"/>
        <v>0</v>
      </c>
      <c r="W1068" s="96"/>
      <c r="X1068" s="96">
        <f ca="1">IF(V1068=0,0,IF(C1068&lt;'Interment Right Prices'!$L$25,0,OFFSET(P1068,-'Interment Right Prices'!$L$25,0)))</f>
        <v>0</v>
      </c>
      <c r="Y1068" s="96">
        <f>IF(V1068=0,0,U1068-SUM($X$155:X1068))</f>
        <v>0</v>
      </c>
      <c r="Z1068" s="99">
        <f ca="1">IF(V1068=0,OFFSET(Z1068,-'Interment Right Prices'!$L$25,0),IF(V1068&gt;X1068,V1068,X1068))</f>
        <v>1539</v>
      </c>
      <c r="AA1068" s="99">
        <f t="shared" ca="1" si="102"/>
        <v>1744887.6923076923</v>
      </c>
      <c r="AB1068" s="93"/>
      <c r="AC1068" s="78"/>
    </row>
    <row r="1069" spans="2:29" x14ac:dyDescent="0.25">
      <c r="B1069" s="38"/>
      <c r="C1069" s="53">
        <f t="shared" si="98"/>
        <v>915</v>
      </c>
      <c r="D1069" s="53"/>
      <c r="E1069" s="53"/>
      <c r="F1069" s="41">
        <v>0</v>
      </c>
      <c r="G1069" s="1"/>
      <c r="H1069" s="104">
        <f t="shared" si="99"/>
        <v>3000000</v>
      </c>
      <c r="I1069" s="1"/>
      <c r="J1069" s="41">
        <v>0</v>
      </c>
      <c r="K1069" s="1"/>
      <c r="L1069" s="96">
        <f t="shared" si="103"/>
        <v>4453543</v>
      </c>
      <c r="M1069" s="53"/>
      <c r="N1069" s="97"/>
      <c r="O1069" s="1"/>
      <c r="P1069" s="98">
        <f t="shared" si="100"/>
        <v>4453543</v>
      </c>
      <c r="Q1069" s="40"/>
      <c r="S1069" s="38"/>
      <c r="T1069" s="96">
        <f>SUM($P$155:P1069)</f>
        <v>449757822</v>
      </c>
      <c r="U1069" s="96">
        <f t="shared" si="101"/>
        <v>130000</v>
      </c>
      <c r="V1069" s="96">
        <f t="shared" si="104"/>
        <v>0</v>
      </c>
      <c r="W1069" s="96"/>
      <c r="X1069" s="96">
        <f ca="1">IF(V1069=0,0,IF(C1069&lt;'Interment Right Prices'!$L$25,0,OFFSET(P1069,-'Interment Right Prices'!$L$25,0)))</f>
        <v>0</v>
      </c>
      <c r="Y1069" s="96">
        <f>IF(V1069=0,0,U1069-SUM($X$155:X1069))</f>
        <v>0</v>
      </c>
      <c r="Z1069" s="99">
        <f ca="1">IF(V1069=0,OFFSET(Z1069,-'Interment Right Prices'!$L$25,0),IF(V1069&gt;X1069,V1069,X1069))</f>
        <v>1555</v>
      </c>
      <c r="AA1069" s="99">
        <f t="shared" ca="1" si="102"/>
        <v>1744887.6923076923</v>
      </c>
      <c r="AB1069" s="93"/>
      <c r="AC1069" s="78"/>
    </row>
    <row r="1070" spans="2:29" x14ac:dyDescent="0.25">
      <c r="B1070" s="38"/>
      <c r="C1070" s="53">
        <f t="shared" si="98"/>
        <v>916</v>
      </c>
      <c r="D1070" s="53"/>
      <c r="E1070" s="53"/>
      <c r="F1070" s="41">
        <v>0</v>
      </c>
      <c r="G1070" s="1"/>
      <c r="H1070" s="104">
        <f t="shared" si="99"/>
        <v>3000000</v>
      </c>
      <c r="I1070" s="1"/>
      <c r="J1070" s="41">
        <v>0</v>
      </c>
      <c r="K1070" s="1"/>
      <c r="L1070" s="96">
        <f t="shared" si="103"/>
        <v>4498078</v>
      </c>
      <c r="M1070" s="53"/>
      <c r="N1070" s="97"/>
      <c r="O1070" s="1"/>
      <c r="P1070" s="98">
        <f t="shared" si="100"/>
        <v>4498078</v>
      </c>
      <c r="Q1070" s="40"/>
      <c r="S1070" s="38"/>
      <c r="T1070" s="96">
        <f>SUM($P$155:P1070)</f>
        <v>454255900</v>
      </c>
      <c r="U1070" s="96">
        <f t="shared" si="101"/>
        <v>130000</v>
      </c>
      <c r="V1070" s="96">
        <f t="shared" si="104"/>
        <v>0</v>
      </c>
      <c r="W1070" s="96"/>
      <c r="X1070" s="96">
        <f ca="1">IF(V1070=0,0,IF(C1070&lt;'Interment Right Prices'!$L$25,0,OFFSET(P1070,-'Interment Right Prices'!$L$25,0)))</f>
        <v>0</v>
      </c>
      <c r="Y1070" s="96">
        <f>IF(V1070=0,0,U1070-SUM($X$155:X1070))</f>
        <v>0</v>
      </c>
      <c r="Z1070" s="99">
        <f ca="1">IF(V1070=0,OFFSET(Z1070,-'Interment Right Prices'!$L$25,0),IF(V1070&gt;X1070,V1070,X1070))</f>
        <v>1570</v>
      </c>
      <c r="AA1070" s="99">
        <f t="shared" ca="1" si="102"/>
        <v>1744887.6923076923</v>
      </c>
      <c r="AB1070" s="93"/>
      <c r="AC1070" s="78"/>
    </row>
    <row r="1071" spans="2:29" x14ac:dyDescent="0.25">
      <c r="B1071" s="38"/>
      <c r="C1071" s="53">
        <f t="shared" ref="C1071:C1134" si="105">C1070+1</f>
        <v>917</v>
      </c>
      <c r="D1071" s="53"/>
      <c r="E1071" s="53"/>
      <c r="F1071" s="41">
        <v>0</v>
      </c>
      <c r="G1071" s="1"/>
      <c r="H1071" s="104">
        <f t="shared" ref="H1071:H1134" si="106">H1070</f>
        <v>3000000</v>
      </c>
      <c r="I1071" s="1"/>
      <c r="J1071" s="41">
        <v>0</v>
      </c>
      <c r="K1071" s="1"/>
      <c r="L1071" s="96">
        <f t="shared" si="103"/>
        <v>4543059</v>
      </c>
      <c r="M1071" s="53"/>
      <c r="N1071" s="97"/>
      <c r="O1071" s="1"/>
      <c r="P1071" s="98">
        <f t="shared" si="100"/>
        <v>4543059</v>
      </c>
      <c r="Q1071" s="40"/>
      <c r="S1071" s="38"/>
      <c r="T1071" s="96">
        <f>SUM($P$155:P1071)</f>
        <v>458798959</v>
      </c>
      <c r="U1071" s="96">
        <f t="shared" si="101"/>
        <v>130000</v>
      </c>
      <c r="V1071" s="96">
        <f t="shared" si="104"/>
        <v>0</v>
      </c>
      <c r="W1071" s="96"/>
      <c r="X1071" s="96">
        <f ca="1">IF(V1071=0,0,IF(C1071&lt;'Interment Right Prices'!$L$25,0,OFFSET(P1071,-'Interment Right Prices'!$L$25,0)))</f>
        <v>0</v>
      </c>
      <c r="Y1071" s="96">
        <f>IF(V1071=0,0,U1071-SUM($X$155:X1071))</f>
        <v>0</v>
      </c>
      <c r="Z1071" s="99">
        <f ca="1">IF(V1071=0,OFFSET(Z1071,-'Interment Right Prices'!$L$25,0),IF(V1071&gt;X1071,V1071,X1071))</f>
        <v>1586</v>
      </c>
      <c r="AA1071" s="99">
        <f t="shared" ca="1" si="102"/>
        <v>1744887.6923076923</v>
      </c>
      <c r="AB1071" s="93"/>
      <c r="AC1071" s="78"/>
    </row>
    <row r="1072" spans="2:29" x14ac:dyDescent="0.25">
      <c r="B1072" s="38"/>
      <c r="C1072" s="53">
        <f t="shared" si="105"/>
        <v>918</v>
      </c>
      <c r="D1072" s="53"/>
      <c r="E1072" s="53"/>
      <c r="F1072" s="41">
        <v>0</v>
      </c>
      <c r="G1072" s="1"/>
      <c r="H1072" s="104">
        <f t="shared" si="106"/>
        <v>3000000</v>
      </c>
      <c r="I1072" s="1"/>
      <c r="J1072" s="41">
        <v>0</v>
      </c>
      <c r="K1072" s="1"/>
      <c r="L1072" s="96">
        <f t="shared" si="103"/>
        <v>4588490</v>
      </c>
      <c r="M1072" s="53"/>
      <c r="N1072" s="97"/>
      <c r="O1072" s="1"/>
      <c r="P1072" s="98">
        <f t="shared" si="100"/>
        <v>4588490</v>
      </c>
      <c r="Q1072" s="40"/>
      <c r="S1072" s="38"/>
      <c r="T1072" s="96">
        <f>SUM($P$155:P1072)</f>
        <v>463387449</v>
      </c>
      <c r="U1072" s="96">
        <f t="shared" si="101"/>
        <v>130000</v>
      </c>
      <c r="V1072" s="96">
        <f t="shared" si="104"/>
        <v>0</v>
      </c>
      <c r="W1072" s="96"/>
      <c r="X1072" s="96">
        <f ca="1">IF(V1072=0,0,IF(C1072&lt;'Interment Right Prices'!$L$25,0,OFFSET(P1072,-'Interment Right Prices'!$L$25,0)))</f>
        <v>0</v>
      </c>
      <c r="Y1072" s="96">
        <f>IF(V1072=0,0,U1072-SUM($X$155:X1072))</f>
        <v>0</v>
      </c>
      <c r="Z1072" s="99">
        <f ca="1">IF(V1072=0,OFFSET(Z1072,-'Interment Right Prices'!$L$25,0),IF(V1072&gt;X1072,V1072,X1072))</f>
        <v>1602</v>
      </c>
      <c r="AA1072" s="99">
        <f t="shared" ca="1" si="102"/>
        <v>1744887.6923076923</v>
      </c>
      <c r="AB1072" s="93"/>
      <c r="AC1072" s="78"/>
    </row>
    <row r="1073" spans="2:29" x14ac:dyDescent="0.25">
      <c r="B1073" s="38"/>
      <c r="C1073" s="53">
        <f t="shared" si="105"/>
        <v>919</v>
      </c>
      <c r="D1073" s="53"/>
      <c r="E1073" s="53"/>
      <c r="F1073" s="41">
        <v>0</v>
      </c>
      <c r="G1073" s="1"/>
      <c r="H1073" s="104">
        <f t="shared" si="106"/>
        <v>3000000</v>
      </c>
      <c r="I1073" s="1"/>
      <c r="J1073" s="41">
        <v>0</v>
      </c>
      <c r="K1073" s="1"/>
      <c r="L1073" s="96">
        <f t="shared" si="103"/>
        <v>4634375</v>
      </c>
      <c r="M1073" s="53"/>
      <c r="N1073" s="97"/>
      <c r="O1073" s="1"/>
      <c r="P1073" s="98">
        <f t="shared" si="100"/>
        <v>4634375</v>
      </c>
      <c r="Q1073" s="40"/>
      <c r="S1073" s="38"/>
      <c r="T1073" s="96">
        <f>SUM($P$155:P1073)</f>
        <v>468021824</v>
      </c>
      <c r="U1073" s="96">
        <f t="shared" si="101"/>
        <v>130000</v>
      </c>
      <c r="V1073" s="96">
        <f t="shared" si="104"/>
        <v>0</v>
      </c>
      <c r="W1073" s="96"/>
      <c r="X1073" s="96">
        <f ca="1">IF(V1073=0,0,IF(C1073&lt;'Interment Right Prices'!$L$25,0,OFFSET(P1073,-'Interment Right Prices'!$L$25,0)))</f>
        <v>0</v>
      </c>
      <c r="Y1073" s="96">
        <f>IF(V1073=0,0,U1073-SUM($X$155:X1073))</f>
        <v>0</v>
      </c>
      <c r="Z1073" s="99">
        <f ca="1">IF(V1073=0,OFFSET(Z1073,-'Interment Right Prices'!$L$25,0),IF(V1073&gt;X1073,V1073,X1073))</f>
        <v>1618</v>
      </c>
      <c r="AA1073" s="99">
        <f t="shared" ca="1" si="102"/>
        <v>1744887.6923076923</v>
      </c>
      <c r="AB1073" s="93"/>
      <c r="AC1073" s="78"/>
    </row>
    <row r="1074" spans="2:29" x14ac:dyDescent="0.25">
      <c r="B1074" s="38"/>
      <c r="C1074" s="53">
        <f t="shared" si="105"/>
        <v>920</v>
      </c>
      <c r="D1074" s="53"/>
      <c r="E1074" s="53"/>
      <c r="F1074" s="41">
        <v>0</v>
      </c>
      <c r="G1074" s="1"/>
      <c r="H1074" s="104">
        <f t="shared" si="106"/>
        <v>3000000</v>
      </c>
      <c r="I1074" s="1"/>
      <c r="J1074" s="41">
        <v>0</v>
      </c>
      <c r="K1074" s="1"/>
      <c r="L1074" s="96">
        <f t="shared" si="103"/>
        <v>4680718</v>
      </c>
      <c r="M1074" s="53"/>
      <c r="N1074" s="97"/>
      <c r="O1074" s="1"/>
      <c r="P1074" s="98">
        <f t="shared" si="100"/>
        <v>4680718</v>
      </c>
      <c r="Q1074" s="40"/>
      <c r="S1074" s="38"/>
      <c r="T1074" s="96">
        <f>SUM($P$155:P1074)</f>
        <v>472702542</v>
      </c>
      <c r="U1074" s="96">
        <f t="shared" si="101"/>
        <v>130000</v>
      </c>
      <c r="V1074" s="96">
        <f t="shared" si="104"/>
        <v>0</v>
      </c>
      <c r="W1074" s="96"/>
      <c r="X1074" s="96">
        <f ca="1">IF(V1074=0,0,IF(C1074&lt;'Interment Right Prices'!$L$25,0,OFFSET(P1074,-'Interment Right Prices'!$L$25,0)))</f>
        <v>0</v>
      </c>
      <c r="Y1074" s="96">
        <f>IF(V1074=0,0,U1074-SUM($X$155:X1074))</f>
        <v>0</v>
      </c>
      <c r="Z1074" s="99">
        <f ca="1">IF(V1074=0,OFFSET(Z1074,-'Interment Right Prices'!$L$25,0),IF(V1074&gt;X1074,V1074,X1074))</f>
        <v>1634</v>
      </c>
      <c r="AA1074" s="99">
        <f t="shared" ca="1" si="102"/>
        <v>1744887.6923076923</v>
      </c>
      <c r="AB1074" s="93"/>
      <c r="AC1074" s="78"/>
    </row>
    <row r="1075" spans="2:29" x14ac:dyDescent="0.25">
      <c r="B1075" s="38"/>
      <c r="C1075" s="53">
        <f t="shared" si="105"/>
        <v>921</v>
      </c>
      <c r="D1075" s="53"/>
      <c r="E1075" s="53"/>
      <c r="F1075" s="41">
        <v>0</v>
      </c>
      <c r="G1075" s="1"/>
      <c r="H1075" s="104">
        <f t="shared" si="106"/>
        <v>3000000</v>
      </c>
      <c r="I1075" s="1"/>
      <c r="J1075" s="41">
        <v>0</v>
      </c>
      <c r="K1075" s="1"/>
      <c r="L1075" s="96">
        <f t="shared" si="103"/>
        <v>4727526</v>
      </c>
      <c r="M1075" s="53"/>
      <c r="N1075" s="97"/>
      <c r="O1075" s="1"/>
      <c r="P1075" s="98">
        <f t="shared" si="100"/>
        <v>4727526</v>
      </c>
      <c r="Q1075" s="40"/>
      <c r="S1075" s="38"/>
      <c r="T1075" s="96">
        <f>SUM($P$155:P1075)</f>
        <v>477430068</v>
      </c>
      <c r="U1075" s="96">
        <f t="shared" si="101"/>
        <v>130000</v>
      </c>
      <c r="V1075" s="96">
        <f t="shared" si="104"/>
        <v>0</v>
      </c>
      <c r="W1075" s="96"/>
      <c r="X1075" s="96">
        <f ca="1">IF(V1075=0,0,IF(C1075&lt;'Interment Right Prices'!$L$25,0,OFFSET(P1075,-'Interment Right Prices'!$L$25,0)))</f>
        <v>0</v>
      </c>
      <c r="Y1075" s="96">
        <f>IF(V1075=0,0,U1075-SUM($X$155:X1075))</f>
        <v>0</v>
      </c>
      <c r="Z1075" s="99">
        <f ca="1">IF(V1075=0,OFFSET(Z1075,-'Interment Right Prices'!$L$25,0),IF(V1075&gt;X1075,V1075,X1075))</f>
        <v>1650</v>
      </c>
      <c r="AA1075" s="99">
        <f t="shared" ca="1" si="102"/>
        <v>1744887.6923076923</v>
      </c>
      <c r="AB1075" s="93"/>
      <c r="AC1075" s="78"/>
    </row>
    <row r="1076" spans="2:29" x14ac:dyDescent="0.25">
      <c r="B1076" s="38"/>
      <c r="C1076" s="53">
        <f t="shared" si="105"/>
        <v>922</v>
      </c>
      <c r="D1076" s="53"/>
      <c r="E1076" s="53"/>
      <c r="F1076" s="41">
        <v>0</v>
      </c>
      <c r="G1076" s="1"/>
      <c r="H1076" s="104">
        <f t="shared" si="106"/>
        <v>3000000</v>
      </c>
      <c r="I1076" s="1"/>
      <c r="J1076" s="41">
        <v>0</v>
      </c>
      <c r="K1076" s="1"/>
      <c r="L1076" s="96">
        <f t="shared" si="103"/>
        <v>4774801</v>
      </c>
      <c r="M1076" s="53"/>
      <c r="N1076" s="97"/>
      <c r="O1076" s="1"/>
      <c r="P1076" s="98">
        <f t="shared" si="100"/>
        <v>4774801</v>
      </c>
      <c r="Q1076" s="40"/>
      <c r="S1076" s="38"/>
      <c r="T1076" s="96">
        <f>SUM($P$155:P1076)</f>
        <v>482204869</v>
      </c>
      <c r="U1076" s="96">
        <f t="shared" si="101"/>
        <v>130000</v>
      </c>
      <c r="V1076" s="96">
        <f t="shared" si="104"/>
        <v>0</v>
      </c>
      <c r="W1076" s="96"/>
      <c r="X1076" s="96">
        <f ca="1">IF(V1076=0,0,IF(C1076&lt;'Interment Right Prices'!$L$25,0,OFFSET(P1076,-'Interment Right Prices'!$L$25,0)))</f>
        <v>0</v>
      </c>
      <c r="Y1076" s="96">
        <f>IF(V1076=0,0,U1076-SUM($X$155:X1076))</f>
        <v>0</v>
      </c>
      <c r="Z1076" s="99">
        <f ca="1">IF(V1076=0,OFFSET(Z1076,-'Interment Right Prices'!$L$25,0),IF(V1076&gt;X1076,V1076,X1076))</f>
        <v>1667</v>
      </c>
      <c r="AA1076" s="99">
        <f t="shared" ca="1" si="102"/>
        <v>1744887.6923076923</v>
      </c>
      <c r="AB1076" s="93"/>
      <c r="AC1076" s="78"/>
    </row>
    <row r="1077" spans="2:29" x14ac:dyDescent="0.25">
      <c r="B1077" s="38"/>
      <c r="C1077" s="53">
        <f t="shared" si="105"/>
        <v>923</v>
      </c>
      <c r="D1077" s="53"/>
      <c r="E1077" s="53"/>
      <c r="F1077" s="41">
        <v>0</v>
      </c>
      <c r="G1077" s="1"/>
      <c r="H1077" s="104">
        <f t="shared" si="106"/>
        <v>3000000</v>
      </c>
      <c r="I1077" s="1"/>
      <c r="J1077" s="41">
        <v>0</v>
      </c>
      <c r="K1077" s="1"/>
      <c r="L1077" s="96">
        <f t="shared" si="103"/>
        <v>4822549</v>
      </c>
      <c r="M1077" s="53"/>
      <c r="N1077" s="97"/>
      <c r="O1077" s="1"/>
      <c r="P1077" s="98">
        <f t="shared" si="100"/>
        <v>4822549</v>
      </c>
      <c r="Q1077" s="40"/>
      <c r="S1077" s="38"/>
      <c r="T1077" s="96">
        <f>SUM($P$155:P1077)</f>
        <v>487027418</v>
      </c>
      <c r="U1077" s="96">
        <f t="shared" si="101"/>
        <v>130000</v>
      </c>
      <c r="V1077" s="96">
        <f t="shared" si="104"/>
        <v>0</v>
      </c>
      <c r="W1077" s="96"/>
      <c r="X1077" s="96">
        <f ca="1">IF(V1077=0,0,IF(C1077&lt;'Interment Right Prices'!$L$25,0,OFFSET(P1077,-'Interment Right Prices'!$L$25,0)))</f>
        <v>0</v>
      </c>
      <c r="Y1077" s="96">
        <f>IF(V1077=0,0,U1077-SUM($X$155:X1077))</f>
        <v>0</v>
      </c>
      <c r="Z1077" s="99">
        <f ca="1">IF(V1077=0,OFFSET(Z1077,-'Interment Right Prices'!$L$25,0),IF(V1077&gt;X1077,V1077,X1077))</f>
        <v>1683</v>
      </c>
      <c r="AA1077" s="99">
        <f t="shared" ca="1" si="102"/>
        <v>1744887.6923076923</v>
      </c>
      <c r="AB1077" s="93"/>
      <c r="AC1077" s="78"/>
    </row>
    <row r="1078" spans="2:29" x14ac:dyDescent="0.25">
      <c r="B1078" s="38"/>
      <c r="C1078" s="53">
        <f t="shared" si="105"/>
        <v>924</v>
      </c>
      <c r="D1078" s="53"/>
      <c r="E1078" s="53"/>
      <c r="F1078" s="41">
        <v>0</v>
      </c>
      <c r="G1078" s="1"/>
      <c r="H1078" s="104">
        <f t="shared" si="106"/>
        <v>3000000</v>
      </c>
      <c r="I1078" s="1"/>
      <c r="J1078" s="41">
        <v>0</v>
      </c>
      <c r="K1078" s="1"/>
      <c r="L1078" s="96">
        <f t="shared" si="103"/>
        <v>4870774</v>
      </c>
      <c r="M1078" s="53"/>
      <c r="N1078" s="97"/>
      <c r="O1078" s="1"/>
      <c r="P1078" s="98">
        <f t="shared" si="100"/>
        <v>4870774</v>
      </c>
      <c r="Q1078" s="40"/>
      <c r="S1078" s="38"/>
      <c r="T1078" s="96">
        <f>SUM($P$155:P1078)</f>
        <v>491898192</v>
      </c>
      <c r="U1078" s="96">
        <f t="shared" si="101"/>
        <v>130000</v>
      </c>
      <c r="V1078" s="96">
        <f t="shared" si="104"/>
        <v>0</v>
      </c>
      <c r="W1078" s="96"/>
      <c r="X1078" s="96">
        <f ca="1">IF(V1078=0,0,IF(C1078&lt;'Interment Right Prices'!$L$25,0,OFFSET(P1078,-'Interment Right Prices'!$L$25,0)))</f>
        <v>0</v>
      </c>
      <c r="Y1078" s="96">
        <f>IF(V1078=0,0,U1078-SUM($X$155:X1078))</f>
        <v>0</v>
      </c>
      <c r="Z1078" s="99">
        <f ca="1">IF(V1078=0,OFFSET(Z1078,-'Interment Right Prices'!$L$25,0),IF(V1078&gt;X1078,V1078,X1078))</f>
        <v>1700</v>
      </c>
      <c r="AA1078" s="99">
        <f t="shared" ca="1" si="102"/>
        <v>1744887.6923076923</v>
      </c>
      <c r="AB1078" s="93"/>
      <c r="AC1078" s="78"/>
    </row>
    <row r="1079" spans="2:29" x14ac:dyDescent="0.25">
      <c r="B1079" s="38"/>
      <c r="C1079" s="53">
        <f t="shared" si="105"/>
        <v>925</v>
      </c>
      <c r="D1079" s="53"/>
      <c r="E1079" s="53"/>
      <c r="F1079" s="41">
        <v>0</v>
      </c>
      <c r="G1079" s="1"/>
      <c r="H1079" s="104">
        <f t="shared" si="106"/>
        <v>3000000</v>
      </c>
      <c r="I1079" s="1"/>
      <c r="J1079" s="41">
        <v>0</v>
      </c>
      <c r="K1079" s="1"/>
      <c r="L1079" s="96">
        <f t="shared" si="103"/>
        <v>4919482</v>
      </c>
      <c r="M1079" s="53"/>
      <c r="N1079" s="97"/>
      <c r="O1079" s="1"/>
      <c r="P1079" s="98">
        <f t="shared" si="100"/>
        <v>4919482</v>
      </c>
      <c r="Q1079" s="40"/>
      <c r="S1079" s="38"/>
      <c r="T1079" s="96">
        <f>SUM($P$155:P1079)</f>
        <v>496817674</v>
      </c>
      <c r="U1079" s="96">
        <f t="shared" si="101"/>
        <v>130000</v>
      </c>
      <c r="V1079" s="96">
        <f t="shared" si="104"/>
        <v>0</v>
      </c>
      <c r="W1079" s="96"/>
      <c r="X1079" s="96">
        <f ca="1">IF(V1079=0,0,IF(C1079&lt;'Interment Right Prices'!$L$25,0,OFFSET(P1079,-'Interment Right Prices'!$L$25,0)))</f>
        <v>0</v>
      </c>
      <c r="Y1079" s="96">
        <f>IF(V1079=0,0,U1079-SUM($X$155:X1079))</f>
        <v>0</v>
      </c>
      <c r="Z1079" s="99">
        <f ca="1">IF(V1079=0,OFFSET(Z1079,-'Interment Right Prices'!$L$25,0),IF(V1079&gt;X1079,V1079,X1079))</f>
        <v>1717</v>
      </c>
      <c r="AA1079" s="99">
        <f t="shared" ca="1" si="102"/>
        <v>1744887.6923076923</v>
      </c>
      <c r="AB1079" s="93"/>
      <c r="AC1079" s="78"/>
    </row>
    <row r="1080" spans="2:29" x14ac:dyDescent="0.25">
      <c r="B1080" s="38"/>
      <c r="C1080" s="53">
        <f t="shared" si="105"/>
        <v>926</v>
      </c>
      <c r="D1080" s="53"/>
      <c r="E1080" s="53"/>
      <c r="F1080" s="41">
        <v>0</v>
      </c>
      <c r="G1080" s="1"/>
      <c r="H1080" s="104">
        <f t="shared" si="106"/>
        <v>3000000</v>
      </c>
      <c r="I1080" s="1"/>
      <c r="J1080" s="41">
        <v>0</v>
      </c>
      <c r="K1080" s="1"/>
      <c r="L1080" s="96">
        <f t="shared" si="103"/>
        <v>4968677</v>
      </c>
      <c r="M1080" s="53"/>
      <c r="N1080" s="97"/>
      <c r="O1080" s="1"/>
      <c r="P1080" s="98">
        <f t="shared" si="100"/>
        <v>4968677</v>
      </c>
      <c r="Q1080" s="40"/>
      <c r="S1080" s="38"/>
      <c r="T1080" s="96">
        <f>SUM($P$155:P1080)</f>
        <v>501786351</v>
      </c>
      <c r="U1080" s="96">
        <f t="shared" si="101"/>
        <v>130000</v>
      </c>
      <c r="V1080" s="96">
        <f t="shared" si="104"/>
        <v>0</v>
      </c>
      <c r="W1080" s="96"/>
      <c r="X1080" s="96">
        <f ca="1">IF(V1080=0,0,IF(C1080&lt;'Interment Right Prices'!$L$25,0,OFFSET(P1080,-'Interment Right Prices'!$L$25,0)))</f>
        <v>0</v>
      </c>
      <c r="Y1080" s="96">
        <f>IF(V1080=0,0,U1080-SUM($X$155:X1080))</f>
        <v>0</v>
      </c>
      <c r="Z1080" s="99">
        <f ca="1">IF(V1080=0,OFFSET(Z1080,-'Interment Right Prices'!$L$25,0),IF(V1080&gt;X1080,V1080,X1080))</f>
        <v>1734</v>
      </c>
      <c r="AA1080" s="99">
        <f t="shared" ca="1" si="102"/>
        <v>1744887.6923076923</v>
      </c>
      <c r="AB1080" s="93"/>
      <c r="AC1080" s="78"/>
    </row>
    <row r="1081" spans="2:29" x14ac:dyDescent="0.25">
      <c r="B1081" s="38"/>
      <c r="C1081" s="53">
        <f t="shared" si="105"/>
        <v>927</v>
      </c>
      <c r="D1081" s="53"/>
      <c r="E1081" s="53"/>
      <c r="F1081" s="41">
        <v>0</v>
      </c>
      <c r="G1081" s="1"/>
      <c r="H1081" s="104">
        <f t="shared" si="106"/>
        <v>3000000</v>
      </c>
      <c r="I1081" s="1"/>
      <c r="J1081" s="41">
        <v>0</v>
      </c>
      <c r="K1081" s="1"/>
      <c r="L1081" s="96">
        <f t="shared" si="103"/>
        <v>5018364</v>
      </c>
      <c r="M1081" s="53"/>
      <c r="N1081" s="97"/>
      <c r="O1081" s="1"/>
      <c r="P1081" s="98">
        <f t="shared" si="100"/>
        <v>5018364</v>
      </c>
      <c r="Q1081" s="40"/>
      <c r="S1081" s="38"/>
      <c r="T1081" s="96">
        <f>SUM($P$155:P1081)</f>
        <v>506804715</v>
      </c>
      <c r="U1081" s="96">
        <f t="shared" si="101"/>
        <v>130000</v>
      </c>
      <c r="V1081" s="96">
        <f t="shared" si="104"/>
        <v>0</v>
      </c>
      <c r="W1081" s="96"/>
      <c r="X1081" s="96">
        <f ca="1">IF(V1081=0,0,IF(C1081&lt;'Interment Right Prices'!$L$25,0,OFFSET(P1081,-'Interment Right Prices'!$L$25,0)))</f>
        <v>0</v>
      </c>
      <c r="Y1081" s="96">
        <f>IF(V1081=0,0,U1081-SUM($X$155:X1081))</f>
        <v>0</v>
      </c>
      <c r="Z1081" s="99">
        <f ca="1">IF(V1081=0,OFFSET(Z1081,-'Interment Right Prices'!$L$25,0),IF(V1081&gt;X1081,V1081,X1081))</f>
        <v>1752</v>
      </c>
      <c r="AA1081" s="99">
        <f t="shared" ca="1" si="102"/>
        <v>1744887.6923076923</v>
      </c>
      <c r="AB1081" s="93"/>
      <c r="AC1081" s="78"/>
    </row>
    <row r="1082" spans="2:29" x14ac:dyDescent="0.25">
      <c r="B1082" s="38"/>
      <c r="C1082" s="53">
        <f t="shared" si="105"/>
        <v>928</v>
      </c>
      <c r="D1082" s="53"/>
      <c r="E1082" s="53"/>
      <c r="F1082" s="41">
        <v>0</v>
      </c>
      <c r="G1082" s="1"/>
      <c r="H1082" s="104">
        <f t="shared" si="106"/>
        <v>3000000</v>
      </c>
      <c r="I1082" s="1"/>
      <c r="J1082" s="41">
        <v>0</v>
      </c>
      <c r="K1082" s="1"/>
      <c r="L1082" s="96">
        <f t="shared" si="103"/>
        <v>5068547</v>
      </c>
      <c r="M1082" s="53"/>
      <c r="N1082" s="97"/>
      <c r="O1082" s="1"/>
      <c r="P1082" s="98">
        <f t="shared" si="100"/>
        <v>5068547</v>
      </c>
      <c r="Q1082" s="40"/>
      <c r="S1082" s="38"/>
      <c r="T1082" s="96">
        <f>SUM($P$155:P1082)</f>
        <v>511873262</v>
      </c>
      <c r="U1082" s="96">
        <f t="shared" si="101"/>
        <v>130000</v>
      </c>
      <c r="V1082" s="96">
        <f t="shared" si="104"/>
        <v>0</v>
      </c>
      <c r="W1082" s="96"/>
      <c r="X1082" s="96">
        <f ca="1">IF(V1082=0,0,IF(C1082&lt;'Interment Right Prices'!$L$25,0,OFFSET(P1082,-'Interment Right Prices'!$L$25,0)))</f>
        <v>0</v>
      </c>
      <c r="Y1082" s="96">
        <f>IF(V1082=0,0,U1082-SUM($X$155:X1082))</f>
        <v>0</v>
      </c>
      <c r="Z1082" s="99">
        <f ca="1">IF(V1082=0,OFFSET(Z1082,-'Interment Right Prices'!$L$25,0),IF(V1082&gt;X1082,V1082,X1082))</f>
        <v>1769</v>
      </c>
      <c r="AA1082" s="99">
        <f t="shared" ca="1" si="102"/>
        <v>1744887.6923076923</v>
      </c>
      <c r="AB1082" s="93"/>
      <c r="AC1082" s="78"/>
    </row>
    <row r="1083" spans="2:29" x14ac:dyDescent="0.25">
      <c r="B1083" s="38"/>
      <c r="C1083" s="53">
        <f t="shared" si="105"/>
        <v>929</v>
      </c>
      <c r="D1083" s="53"/>
      <c r="E1083" s="53"/>
      <c r="F1083" s="41">
        <v>0</v>
      </c>
      <c r="G1083" s="1"/>
      <c r="H1083" s="104">
        <f t="shared" si="106"/>
        <v>3000000</v>
      </c>
      <c r="I1083" s="1"/>
      <c r="J1083" s="41">
        <v>0</v>
      </c>
      <c r="K1083" s="1"/>
      <c r="L1083" s="96">
        <f t="shared" si="103"/>
        <v>5119233</v>
      </c>
      <c r="M1083" s="53"/>
      <c r="N1083" s="97"/>
      <c r="O1083" s="1"/>
      <c r="P1083" s="98">
        <f t="shared" si="100"/>
        <v>5119233</v>
      </c>
      <c r="Q1083" s="40"/>
      <c r="S1083" s="38"/>
      <c r="T1083" s="96">
        <f>SUM($P$155:P1083)</f>
        <v>516992495</v>
      </c>
      <c r="U1083" s="96">
        <f t="shared" si="101"/>
        <v>130000</v>
      </c>
      <c r="V1083" s="96">
        <f t="shared" si="104"/>
        <v>0</v>
      </c>
      <c r="W1083" s="96"/>
      <c r="X1083" s="96">
        <f ca="1">IF(V1083=0,0,IF(C1083&lt;'Interment Right Prices'!$L$25,0,OFFSET(P1083,-'Interment Right Prices'!$L$25,0)))</f>
        <v>0</v>
      </c>
      <c r="Y1083" s="96">
        <f>IF(V1083=0,0,U1083-SUM($X$155:X1083))</f>
        <v>0</v>
      </c>
      <c r="Z1083" s="99">
        <f ca="1">IF(V1083=0,OFFSET(Z1083,-'Interment Right Prices'!$L$25,0),IF(V1083&gt;X1083,V1083,X1083))</f>
        <v>1393</v>
      </c>
      <c r="AA1083" s="99">
        <f t="shared" ca="1" si="102"/>
        <v>1744887.6923076923</v>
      </c>
      <c r="AB1083" s="93"/>
      <c r="AC1083" s="78"/>
    </row>
    <row r="1084" spans="2:29" x14ac:dyDescent="0.25">
      <c r="B1084" s="38"/>
      <c r="C1084" s="53">
        <f t="shared" si="105"/>
        <v>930</v>
      </c>
      <c r="D1084" s="53"/>
      <c r="E1084" s="53"/>
      <c r="F1084" s="41">
        <v>0</v>
      </c>
      <c r="G1084" s="1"/>
      <c r="H1084" s="104">
        <f t="shared" si="106"/>
        <v>3000000</v>
      </c>
      <c r="I1084" s="1"/>
      <c r="J1084" s="41">
        <v>0</v>
      </c>
      <c r="K1084" s="1"/>
      <c r="L1084" s="96">
        <f t="shared" si="103"/>
        <v>5170425</v>
      </c>
      <c r="M1084" s="53"/>
      <c r="N1084" s="97"/>
      <c r="O1084" s="1"/>
      <c r="P1084" s="98">
        <f t="shared" si="100"/>
        <v>5170425</v>
      </c>
      <c r="Q1084" s="40"/>
      <c r="S1084" s="38"/>
      <c r="T1084" s="96">
        <f>SUM($P$155:P1084)</f>
        <v>522162920</v>
      </c>
      <c r="U1084" s="96">
        <f t="shared" si="101"/>
        <v>130000</v>
      </c>
      <c r="V1084" s="96">
        <f t="shared" si="104"/>
        <v>0</v>
      </c>
      <c r="W1084" s="96"/>
      <c r="X1084" s="96">
        <f ca="1">IF(V1084=0,0,IF(C1084&lt;'Interment Right Prices'!$L$25,0,OFFSET(P1084,-'Interment Right Prices'!$L$25,0)))</f>
        <v>0</v>
      </c>
      <c r="Y1084" s="96">
        <f>IF(V1084=0,0,U1084-SUM($X$155:X1084))</f>
        <v>0</v>
      </c>
      <c r="Z1084" s="99">
        <f ca="1">IF(V1084=0,OFFSET(Z1084,-'Interment Right Prices'!$L$25,0),IF(V1084&gt;X1084,V1084,X1084))</f>
        <v>1407</v>
      </c>
      <c r="AA1084" s="99">
        <f t="shared" ca="1" si="102"/>
        <v>1744887.6923076923</v>
      </c>
      <c r="AB1084" s="93"/>
      <c r="AC1084" s="78"/>
    </row>
    <row r="1085" spans="2:29" x14ac:dyDescent="0.25">
      <c r="B1085" s="38"/>
      <c r="C1085" s="53">
        <f t="shared" si="105"/>
        <v>931</v>
      </c>
      <c r="D1085" s="53"/>
      <c r="E1085" s="53"/>
      <c r="F1085" s="41">
        <v>0</v>
      </c>
      <c r="G1085" s="1"/>
      <c r="H1085" s="104">
        <f t="shared" si="106"/>
        <v>3000000</v>
      </c>
      <c r="I1085" s="1"/>
      <c r="J1085" s="41">
        <v>0</v>
      </c>
      <c r="K1085" s="1"/>
      <c r="L1085" s="96">
        <f t="shared" si="103"/>
        <v>5222129</v>
      </c>
      <c r="M1085" s="53"/>
      <c r="N1085" s="97"/>
      <c r="O1085" s="1"/>
      <c r="P1085" s="98">
        <f t="shared" si="100"/>
        <v>5222129</v>
      </c>
      <c r="Q1085" s="40"/>
      <c r="S1085" s="38"/>
      <c r="T1085" s="96">
        <f>SUM($P$155:P1085)</f>
        <v>527385049</v>
      </c>
      <c r="U1085" s="96">
        <f t="shared" si="101"/>
        <v>130000</v>
      </c>
      <c r="V1085" s="96">
        <f t="shared" si="104"/>
        <v>0</v>
      </c>
      <c r="W1085" s="96"/>
      <c r="X1085" s="96">
        <f ca="1">IF(V1085=0,0,IF(C1085&lt;'Interment Right Prices'!$L$25,0,OFFSET(P1085,-'Interment Right Prices'!$L$25,0)))</f>
        <v>0</v>
      </c>
      <c r="Y1085" s="96">
        <f>IF(V1085=0,0,U1085-SUM($X$155:X1085))</f>
        <v>0</v>
      </c>
      <c r="Z1085" s="99">
        <f ca="1">IF(V1085=0,OFFSET(Z1085,-'Interment Right Prices'!$L$25,0),IF(V1085&gt;X1085,V1085,X1085))</f>
        <v>1421</v>
      </c>
      <c r="AA1085" s="99">
        <f t="shared" ca="1" si="102"/>
        <v>1744887.6923076923</v>
      </c>
      <c r="AB1085" s="93"/>
      <c r="AC1085" s="78"/>
    </row>
    <row r="1086" spans="2:29" x14ac:dyDescent="0.25">
      <c r="B1086" s="38"/>
      <c r="C1086" s="53">
        <f t="shared" si="105"/>
        <v>932</v>
      </c>
      <c r="D1086" s="53"/>
      <c r="E1086" s="53"/>
      <c r="F1086" s="41">
        <v>0</v>
      </c>
      <c r="G1086" s="1"/>
      <c r="H1086" s="104">
        <f t="shared" si="106"/>
        <v>3000000</v>
      </c>
      <c r="I1086" s="1"/>
      <c r="J1086" s="41">
        <v>0</v>
      </c>
      <c r="K1086" s="1"/>
      <c r="L1086" s="96">
        <f t="shared" si="103"/>
        <v>5274351</v>
      </c>
      <c r="M1086" s="53"/>
      <c r="N1086" s="97"/>
      <c r="O1086" s="1"/>
      <c r="P1086" s="98">
        <f t="shared" si="100"/>
        <v>5274351</v>
      </c>
      <c r="Q1086" s="40"/>
      <c r="S1086" s="38"/>
      <c r="T1086" s="96">
        <f>SUM($P$155:P1086)</f>
        <v>532659400</v>
      </c>
      <c r="U1086" s="96">
        <f t="shared" si="101"/>
        <v>130000</v>
      </c>
      <c r="V1086" s="96">
        <f t="shared" si="104"/>
        <v>0</v>
      </c>
      <c r="W1086" s="96"/>
      <c r="X1086" s="96">
        <f ca="1">IF(V1086=0,0,IF(C1086&lt;'Interment Right Prices'!$L$25,0,OFFSET(P1086,-'Interment Right Prices'!$L$25,0)))</f>
        <v>0</v>
      </c>
      <c r="Y1086" s="96">
        <f>IF(V1086=0,0,U1086-SUM($X$155:X1086))</f>
        <v>0</v>
      </c>
      <c r="Z1086" s="99">
        <f ca="1">IF(V1086=0,OFFSET(Z1086,-'Interment Right Prices'!$L$25,0),IF(V1086&gt;X1086,V1086,X1086))</f>
        <v>1436</v>
      </c>
      <c r="AA1086" s="99">
        <f t="shared" ca="1" si="102"/>
        <v>1744887.6923076923</v>
      </c>
      <c r="AB1086" s="93"/>
      <c r="AC1086" s="78"/>
    </row>
    <row r="1087" spans="2:29" x14ac:dyDescent="0.25">
      <c r="B1087" s="38"/>
      <c r="C1087" s="53">
        <f t="shared" si="105"/>
        <v>933</v>
      </c>
      <c r="D1087" s="53"/>
      <c r="E1087" s="53"/>
      <c r="F1087" s="41">
        <v>0</v>
      </c>
      <c r="G1087" s="1"/>
      <c r="H1087" s="104">
        <f t="shared" si="106"/>
        <v>3000000</v>
      </c>
      <c r="I1087" s="1"/>
      <c r="J1087" s="41">
        <v>0</v>
      </c>
      <c r="K1087" s="1"/>
      <c r="L1087" s="96">
        <f t="shared" si="103"/>
        <v>5327094</v>
      </c>
      <c r="M1087" s="53"/>
      <c r="N1087" s="97"/>
      <c r="O1087" s="1"/>
      <c r="P1087" s="98">
        <f t="shared" si="100"/>
        <v>5327094</v>
      </c>
      <c r="Q1087" s="40"/>
      <c r="S1087" s="38"/>
      <c r="T1087" s="96">
        <f>SUM($P$155:P1087)</f>
        <v>537986494</v>
      </c>
      <c r="U1087" s="96">
        <f t="shared" si="101"/>
        <v>130000</v>
      </c>
      <c r="V1087" s="96">
        <f t="shared" si="104"/>
        <v>0</v>
      </c>
      <c r="W1087" s="96"/>
      <c r="X1087" s="96">
        <f ca="1">IF(V1087=0,0,IF(C1087&lt;'Interment Right Prices'!$L$25,0,OFFSET(P1087,-'Interment Right Prices'!$L$25,0)))</f>
        <v>0</v>
      </c>
      <c r="Y1087" s="96">
        <f>IF(V1087=0,0,U1087-SUM($X$155:X1087))</f>
        <v>0</v>
      </c>
      <c r="Z1087" s="99">
        <f ca="1">IF(V1087=0,OFFSET(Z1087,-'Interment Right Prices'!$L$25,0),IF(V1087&gt;X1087,V1087,X1087))</f>
        <v>1450</v>
      </c>
      <c r="AA1087" s="99">
        <f t="shared" ca="1" si="102"/>
        <v>1744887.6923076923</v>
      </c>
      <c r="AB1087" s="93"/>
      <c r="AC1087" s="78"/>
    </row>
    <row r="1088" spans="2:29" x14ac:dyDescent="0.25">
      <c r="B1088" s="38"/>
      <c r="C1088" s="53">
        <f t="shared" si="105"/>
        <v>934</v>
      </c>
      <c r="D1088" s="53"/>
      <c r="E1088" s="53"/>
      <c r="F1088" s="41">
        <v>0</v>
      </c>
      <c r="G1088" s="1"/>
      <c r="H1088" s="104">
        <f t="shared" si="106"/>
        <v>3000000</v>
      </c>
      <c r="I1088" s="1"/>
      <c r="J1088" s="41">
        <v>0</v>
      </c>
      <c r="K1088" s="1"/>
      <c r="L1088" s="96">
        <f t="shared" si="103"/>
        <v>5380365</v>
      </c>
      <c r="M1088" s="53"/>
      <c r="N1088" s="97"/>
      <c r="O1088" s="1"/>
      <c r="P1088" s="98">
        <f t="shared" si="100"/>
        <v>5380365</v>
      </c>
      <c r="Q1088" s="40"/>
      <c r="S1088" s="38"/>
      <c r="T1088" s="96">
        <f>SUM($P$155:P1088)</f>
        <v>543366859</v>
      </c>
      <c r="U1088" s="96">
        <f t="shared" si="101"/>
        <v>130000</v>
      </c>
      <c r="V1088" s="96">
        <f t="shared" si="104"/>
        <v>0</v>
      </c>
      <c r="W1088" s="96"/>
      <c r="X1088" s="96">
        <f ca="1">IF(V1088=0,0,IF(C1088&lt;'Interment Right Prices'!$L$25,0,OFFSET(P1088,-'Interment Right Prices'!$L$25,0)))</f>
        <v>0</v>
      </c>
      <c r="Y1088" s="96">
        <f>IF(V1088=0,0,U1088-SUM($X$155:X1088))</f>
        <v>0</v>
      </c>
      <c r="Z1088" s="99">
        <f ca="1">IF(V1088=0,OFFSET(Z1088,-'Interment Right Prices'!$L$25,0),IF(V1088&gt;X1088,V1088,X1088))</f>
        <v>1464</v>
      </c>
      <c r="AA1088" s="99">
        <f t="shared" ca="1" si="102"/>
        <v>1744887.6923076923</v>
      </c>
      <c r="AB1088" s="93"/>
      <c r="AC1088" s="78"/>
    </row>
    <row r="1089" spans="2:29" x14ac:dyDescent="0.25">
      <c r="B1089" s="38"/>
      <c r="C1089" s="53">
        <f t="shared" si="105"/>
        <v>935</v>
      </c>
      <c r="D1089" s="53"/>
      <c r="E1089" s="53"/>
      <c r="F1089" s="41">
        <v>0</v>
      </c>
      <c r="G1089" s="1"/>
      <c r="H1089" s="104">
        <f t="shared" si="106"/>
        <v>3000000</v>
      </c>
      <c r="I1089" s="1"/>
      <c r="J1089" s="41">
        <v>0</v>
      </c>
      <c r="K1089" s="1"/>
      <c r="L1089" s="96">
        <f t="shared" si="103"/>
        <v>5434169</v>
      </c>
      <c r="M1089" s="53"/>
      <c r="N1089" s="97"/>
      <c r="O1089" s="1"/>
      <c r="P1089" s="98">
        <f t="shared" si="100"/>
        <v>5434169</v>
      </c>
      <c r="Q1089" s="40"/>
      <c r="S1089" s="38"/>
      <c r="T1089" s="96">
        <f>SUM($P$155:P1089)</f>
        <v>548801028</v>
      </c>
      <c r="U1089" s="96">
        <f t="shared" si="101"/>
        <v>130000</v>
      </c>
      <c r="V1089" s="96">
        <f t="shared" si="104"/>
        <v>0</v>
      </c>
      <c r="W1089" s="96"/>
      <c r="X1089" s="96">
        <f ca="1">IF(V1089=0,0,IF(C1089&lt;'Interment Right Prices'!$L$25,0,OFFSET(P1089,-'Interment Right Prices'!$L$25,0)))</f>
        <v>0</v>
      </c>
      <c r="Y1089" s="96">
        <f>IF(V1089=0,0,U1089-SUM($X$155:X1089))</f>
        <v>0</v>
      </c>
      <c r="Z1089" s="99">
        <f ca="1">IF(V1089=0,OFFSET(Z1089,-'Interment Right Prices'!$L$25,0),IF(V1089&gt;X1089,V1089,X1089))</f>
        <v>1479</v>
      </c>
      <c r="AA1089" s="99">
        <f t="shared" ca="1" si="102"/>
        <v>1744887.6923076923</v>
      </c>
      <c r="AB1089" s="93"/>
      <c r="AC1089" s="78"/>
    </row>
    <row r="1090" spans="2:29" x14ac:dyDescent="0.25">
      <c r="B1090" s="38"/>
      <c r="C1090" s="53">
        <f t="shared" si="105"/>
        <v>936</v>
      </c>
      <c r="D1090" s="53"/>
      <c r="E1090" s="53"/>
      <c r="F1090" s="41">
        <v>0</v>
      </c>
      <c r="G1090" s="1"/>
      <c r="H1090" s="104">
        <f t="shared" si="106"/>
        <v>3000000</v>
      </c>
      <c r="I1090" s="1"/>
      <c r="J1090" s="41">
        <v>0</v>
      </c>
      <c r="K1090" s="1"/>
      <c r="L1090" s="96">
        <f t="shared" si="103"/>
        <v>5488510</v>
      </c>
      <c r="M1090" s="53"/>
      <c r="N1090" s="97"/>
      <c r="O1090" s="1"/>
      <c r="P1090" s="98">
        <f t="shared" si="100"/>
        <v>5488510</v>
      </c>
      <c r="Q1090" s="40"/>
      <c r="S1090" s="38"/>
      <c r="T1090" s="96">
        <f>SUM($P$155:P1090)</f>
        <v>554289538</v>
      </c>
      <c r="U1090" s="96">
        <f t="shared" si="101"/>
        <v>130000</v>
      </c>
      <c r="V1090" s="96">
        <f t="shared" si="104"/>
        <v>0</v>
      </c>
      <c r="W1090" s="96"/>
      <c r="X1090" s="96">
        <f ca="1">IF(V1090=0,0,IF(C1090&lt;'Interment Right Prices'!$L$25,0,OFFSET(P1090,-'Interment Right Prices'!$L$25,0)))</f>
        <v>0</v>
      </c>
      <c r="Y1090" s="96">
        <f>IF(V1090=0,0,U1090-SUM($X$155:X1090))</f>
        <v>0</v>
      </c>
      <c r="Z1090" s="99">
        <f ca="1">IF(V1090=0,OFFSET(Z1090,-'Interment Right Prices'!$L$25,0),IF(V1090&gt;X1090,V1090,X1090))</f>
        <v>1494</v>
      </c>
      <c r="AA1090" s="99">
        <f t="shared" ca="1" si="102"/>
        <v>1744887.6923076923</v>
      </c>
      <c r="AB1090" s="93"/>
      <c r="AC1090" s="78"/>
    </row>
    <row r="1091" spans="2:29" x14ac:dyDescent="0.25">
      <c r="B1091" s="38"/>
      <c r="C1091" s="53">
        <f t="shared" si="105"/>
        <v>937</v>
      </c>
      <c r="D1091" s="53"/>
      <c r="E1091" s="53"/>
      <c r="F1091" s="41">
        <v>0</v>
      </c>
      <c r="G1091" s="1"/>
      <c r="H1091" s="104">
        <f t="shared" si="106"/>
        <v>3000000</v>
      </c>
      <c r="I1091" s="1"/>
      <c r="J1091" s="41">
        <v>0</v>
      </c>
      <c r="K1091" s="1"/>
      <c r="L1091" s="96">
        <f t="shared" si="103"/>
        <v>5543395</v>
      </c>
      <c r="M1091" s="53"/>
      <c r="N1091" s="97"/>
      <c r="O1091" s="1"/>
      <c r="P1091" s="98">
        <f t="shared" si="100"/>
        <v>5543395</v>
      </c>
      <c r="Q1091" s="40"/>
      <c r="S1091" s="38"/>
      <c r="T1091" s="96">
        <f>SUM($P$155:P1091)</f>
        <v>559832933</v>
      </c>
      <c r="U1091" s="96">
        <f t="shared" si="101"/>
        <v>130000</v>
      </c>
      <c r="V1091" s="96">
        <f t="shared" si="104"/>
        <v>0</v>
      </c>
      <c r="W1091" s="96"/>
      <c r="X1091" s="96">
        <f ca="1">IF(V1091=0,0,IF(C1091&lt;'Interment Right Prices'!$L$25,0,OFFSET(P1091,-'Interment Right Prices'!$L$25,0)))</f>
        <v>0</v>
      </c>
      <c r="Y1091" s="96">
        <f>IF(V1091=0,0,U1091-SUM($X$155:X1091))</f>
        <v>0</v>
      </c>
      <c r="Z1091" s="99">
        <f ca="1">IF(V1091=0,OFFSET(Z1091,-'Interment Right Prices'!$L$25,0),IF(V1091&gt;X1091,V1091,X1091))</f>
        <v>1509</v>
      </c>
      <c r="AA1091" s="99">
        <f t="shared" ca="1" si="102"/>
        <v>1744887.6923076923</v>
      </c>
      <c r="AB1091" s="93"/>
      <c r="AC1091" s="78"/>
    </row>
    <row r="1092" spans="2:29" x14ac:dyDescent="0.25">
      <c r="B1092" s="38"/>
      <c r="C1092" s="53">
        <f t="shared" si="105"/>
        <v>938</v>
      </c>
      <c r="D1092" s="53"/>
      <c r="E1092" s="53"/>
      <c r="F1092" s="41">
        <v>0</v>
      </c>
      <c r="G1092" s="1"/>
      <c r="H1092" s="104">
        <f t="shared" si="106"/>
        <v>3000000</v>
      </c>
      <c r="I1092" s="1"/>
      <c r="J1092" s="41">
        <v>0</v>
      </c>
      <c r="K1092" s="1"/>
      <c r="L1092" s="96">
        <f t="shared" si="103"/>
        <v>5598829</v>
      </c>
      <c r="M1092" s="53"/>
      <c r="N1092" s="97"/>
      <c r="O1092" s="1"/>
      <c r="P1092" s="98">
        <f t="shared" si="100"/>
        <v>5598829</v>
      </c>
      <c r="Q1092" s="40"/>
      <c r="S1092" s="38"/>
      <c r="T1092" s="96">
        <f>SUM($P$155:P1092)</f>
        <v>565431762</v>
      </c>
      <c r="U1092" s="96">
        <f t="shared" si="101"/>
        <v>130000</v>
      </c>
      <c r="V1092" s="96">
        <f t="shared" si="104"/>
        <v>0</v>
      </c>
      <c r="W1092" s="96"/>
      <c r="X1092" s="96">
        <f ca="1">IF(V1092=0,0,IF(C1092&lt;'Interment Right Prices'!$L$25,0,OFFSET(P1092,-'Interment Right Prices'!$L$25,0)))</f>
        <v>0</v>
      </c>
      <c r="Y1092" s="96">
        <f>IF(V1092=0,0,U1092-SUM($X$155:X1092))</f>
        <v>0</v>
      </c>
      <c r="Z1092" s="99">
        <f ca="1">IF(V1092=0,OFFSET(Z1092,-'Interment Right Prices'!$L$25,0),IF(V1092&gt;X1092,V1092,X1092))</f>
        <v>1524</v>
      </c>
      <c r="AA1092" s="99">
        <f t="shared" ca="1" si="102"/>
        <v>1744887.6923076923</v>
      </c>
      <c r="AB1092" s="93"/>
      <c r="AC1092" s="78"/>
    </row>
    <row r="1093" spans="2:29" x14ac:dyDescent="0.25">
      <c r="B1093" s="38"/>
      <c r="C1093" s="53">
        <f t="shared" si="105"/>
        <v>939</v>
      </c>
      <c r="D1093" s="53"/>
      <c r="E1093" s="53"/>
      <c r="F1093" s="41">
        <v>0</v>
      </c>
      <c r="G1093" s="1"/>
      <c r="H1093" s="104">
        <f t="shared" si="106"/>
        <v>3000000</v>
      </c>
      <c r="I1093" s="1"/>
      <c r="J1093" s="41">
        <v>0</v>
      </c>
      <c r="K1093" s="1"/>
      <c r="L1093" s="96">
        <f t="shared" si="103"/>
        <v>5654818</v>
      </c>
      <c r="M1093" s="53"/>
      <c r="N1093" s="97"/>
      <c r="O1093" s="1"/>
      <c r="P1093" s="98">
        <f t="shared" si="100"/>
        <v>5654818</v>
      </c>
      <c r="Q1093" s="40"/>
      <c r="S1093" s="38"/>
      <c r="T1093" s="96">
        <f>SUM($P$155:P1093)</f>
        <v>571086580</v>
      </c>
      <c r="U1093" s="96">
        <f t="shared" si="101"/>
        <v>130000</v>
      </c>
      <c r="V1093" s="96">
        <f t="shared" si="104"/>
        <v>0</v>
      </c>
      <c r="W1093" s="96"/>
      <c r="X1093" s="96">
        <f ca="1">IF(V1093=0,0,IF(C1093&lt;'Interment Right Prices'!$L$25,0,OFFSET(P1093,-'Interment Right Prices'!$L$25,0)))</f>
        <v>0</v>
      </c>
      <c r="Y1093" s="96">
        <f>IF(V1093=0,0,U1093-SUM($X$155:X1093))</f>
        <v>0</v>
      </c>
      <c r="Z1093" s="99">
        <f ca="1">IF(V1093=0,OFFSET(Z1093,-'Interment Right Prices'!$L$25,0),IF(V1093&gt;X1093,V1093,X1093))</f>
        <v>1539</v>
      </c>
      <c r="AA1093" s="99">
        <f t="shared" ca="1" si="102"/>
        <v>1744887.6923076923</v>
      </c>
      <c r="AB1093" s="93"/>
      <c r="AC1093" s="78"/>
    </row>
    <row r="1094" spans="2:29" x14ac:dyDescent="0.25">
      <c r="B1094" s="38"/>
      <c r="C1094" s="53">
        <f t="shared" si="105"/>
        <v>940</v>
      </c>
      <c r="D1094" s="53"/>
      <c r="E1094" s="53"/>
      <c r="F1094" s="41">
        <v>0</v>
      </c>
      <c r="G1094" s="1"/>
      <c r="H1094" s="104">
        <f t="shared" si="106"/>
        <v>3000000</v>
      </c>
      <c r="I1094" s="1"/>
      <c r="J1094" s="41">
        <v>0</v>
      </c>
      <c r="K1094" s="1"/>
      <c r="L1094" s="96">
        <f t="shared" si="103"/>
        <v>5711366</v>
      </c>
      <c r="M1094" s="53"/>
      <c r="N1094" s="97"/>
      <c r="O1094" s="1"/>
      <c r="P1094" s="98">
        <f t="shared" si="100"/>
        <v>5711366</v>
      </c>
      <c r="Q1094" s="40"/>
      <c r="S1094" s="38"/>
      <c r="T1094" s="96">
        <f>SUM($P$155:P1094)</f>
        <v>576797946</v>
      </c>
      <c r="U1094" s="96">
        <f t="shared" si="101"/>
        <v>130000</v>
      </c>
      <c r="V1094" s="96">
        <f t="shared" si="104"/>
        <v>0</v>
      </c>
      <c r="W1094" s="96"/>
      <c r="X1094" s="96">
        <f ca="1">IF(V1094=0,0,IF(C1094&lt;'Interment Right Prices'!$L$25,0,OFFSET(P1094,-'Interment Right Prices'!$L$25,0)))</f>
        <v>0</v>
      </c>
      <c r="Y1094" s="96">
        <f>IF(V1094=0,0,U1094-SUM($X$155:X1094))</f>
        <v>0</v>
      </c>
      <c r="Z1094" s="99">
        <f ca="1">IF(V1094=0,OFFSET(Z1094,-'Interment Right Prices'!$L$25,0),IF(V1094&gt;X1094,V1094,X1094))</f>
        <v>1555</v>
      </c>
      <c r="AA1094" s="99">
        <f t="shared" ca="1" si="102"/>
        <v>1744887.6923076923</v>
      </c>
      <c r="AB1094" s="93"/>
      <c r="AC1094" s="78"/>
    </row>
    <row r="1095" spans="2:29" x14ac:dyDescent="0.25">
      <c r="B1095" s="38"/>
      <c r="C1095" s="53">
        <f t="shared" si="105"/>
        <v>941</v>
      </c>
      <c r="D1095" s="53"/>
      <c r="E1095" s="53"/>
      <c r="F1095" s="41">
        <v>0</v>
      </c>
      <c r="G1095" s="1"/>
      <c r="H1095" s="104">
        <f t="shared" si="106"/>
        <v>3000000</v>
      </c>
      <c r="I1095" s="1"/>
      <c r="J1095" s="41">
        <v>0</v>
      </c>
      <c r="K1095" s="1"/>
      <c r="L1095" s="96">
        <f t="shared" si="103"/>
        <v>5768480</v>
      </c>
      <c r="M1095" s="53"/>
      <c r="N1095" s="97"/>
      <c r="O1095" s="1"/>
      <c r="P1095" s="98">
        <f t="shared" si="100"/>
        <v>5768480</v>
      </c>
      <c r="Q1095" s="40"/>
      <c r="S1095" s="38"/>
      <c r="T1095" s="96">
        <f>SUM($P$155:P1095)</f>
        <v>582566426</v>
      </c>
      <c r="U1095" s="96">
        <f t="shared" si="101"/>
        <v>130000</v>
      </c>
      <c r="V1095" s="96">
        <f t="shared" si="104"/>
        <v>0</v>
      </c>
      <c r="W1095" s="96"/>
      <c r="X1095" s="96">
        <f ca="1">IF(V1095=0,0,IF(C1095&lt;'Interment Right Prices'!$L$25,0,OFFSET(P1095,-'Interment Right Prices'!$L$25,0)))</f>
        <v>0</v>
      </c>
      <c r="Y1095" s="96">
        <f>IF(V1095=0,0,U1095-SUM($X$155:X1095))</f>
        <v>0</v>
      </c>
      <c r="Z1095" s="99">
        <f ca="1">IF(V1095=0,OFFSET(Z1095,-'Interment Right Prices'!$L$25,0),IF(V1095&gt;X1095,V1095,X1095))</f>
        <v>1570</v>
      </c>
      <c r="AA1095" s="99">
        <f t="shared" ca="1" si="102"/>
        <v>1744887.6923076923</v>
      </c>
      <c r="AB1095" s="93"/>
      <c r="AC1095" s="78"/>
    </row>
    <row r="1096" spans="2:29" x14ac:dyDescent="0.25">
      <c r="B1096" s="38"/>
      <c r="C1096" s="53">
        <f t="shared" si="105"/>
        <v>942</v>
      </c>
      <c r="D1096" s="53"/>
      <c r="E1096" s="53"/>
      <c r="F1096" s="41">
        <v>0</v>
      </c>
      <c r="G1096" s="1"/>
      <c r="H1096" s="104">
        <f t="shared" si="106"/>
        <v>3000000</v>
      </c>
      <c r="I1096" s="1"/>
      <c r="J1096" s="41">
        <v>0</v>
      </c>
      <c r="K1096" s="1"/>
      <c r="L1096" s="96">
        <f t="shared" si="103"/>
        <v>5826164</v>
      </c>
      <c r="M1096" s="53"/>
      <c r="N1096" s="97"/>
      <c r="O1096" s="1"/>
      <c r="P1096" s="98">
        <f t="shared" si="100"/>
        <v>5826164</v>
      </c>
      <c r="Q1096" s="40"/>
      <c r="S1096" s="38"/>
      <c r="T1096" s="96">
        <f>SUM($P$155:P1096)</f>
        <v>588392590</v>
      </c>
      <c r="U1096" s="96">
        <f t="shared" si="101"/>
        <v>130000</v>
      </c>
      <c r="V1096" s="96">
        <f t="shared" si="104"/>
        <v>0</v>
      </c>
      <c r="W1096" s="96"/>
      <c r="X1096" s="96">
        <f ca="1">IF(V1096=0,0,IF(C1096&lt;'Interment Right Prices'!$L$25,0,OFFSET(P1096,-'Interment Right Prices'!$L$25,0)))</f>
        <v>0</v>
      </c>
      <c r="Y1096" s="96">
        <f>IF(V1096=0,0,U1096-SUM($X$155:X1096))</f>
        <v>0</v>
      </c>
      <c r="Z1096" s="99">
        <f ca="1">IF(V1096=0,OFFSET(Z1096,-'Interment Right Prices'!$L$25,0),IF(V1096&gt;X1096,V1096,X1096))</f>
        <v>1586</v>
      </c>
      <c r="AA1096" s="99">
        <f t="shared" ca="1" si="102"/>
        <v>1744887.6923076923</v>
      </c>
      <c r="AB1096" s="93"/>
      <c r="AC1096" s="78"/>
    </row>
    <row r="1097" spans="2:29" x14ac:dyDescent="0.25">
      <c r="B1097" s="38"/>
      <c r="C1097" s="53">
        <f t="shared" si="105"/>
        <v>943</v>
      </c>
      <c r="D1097" s="53"/>
      <c r="E1097" s="53"/>
      <c r="F1097" s="41">
        <v>0</v>
      </c>
      <c r="G1097" s="1"/>
      <c r="H1097" s="104">
        <f t="shared" si="106"/>
        <v>3000000</v>
      </c>
      <c r="I1097" s="1"/>
      <c r="J1097" s="41">
        <v>0</v>
      </c>
      <c r="K1097" s="1"/>
      <c r="L1097" s="96">
        <f t="shared" si="103"/>
        <v>5884426</v>
      </c>
      <c r="M1097" s="53"/>
      <c r="N1097" s="97"/>
      <c r="O1097" s="1"/>
      <c r="P1097" s="98">
        <f t="shared" si="100"/>
        <v>5884426</v>
      </c>
      <c r="Q1097" s="40"/>
      <c r="S1097" s="38"/>
      <c r="T1097" s="96">
        <f>SUM($P$155:P1097)</f>
        <v>594277016</v>
      </c>
      <c r="U1097" s="96">
        <f t="shared" si="101"/>
        <v>130000</v>
      </c>
      <c r="V1097" s="96">
        <f t="shared" si="104"/>
        <v>0</v>
      </c>
      <c r="W1097" s="96"/>
      <c r="X1097" s="96">
        <f ca="1">IF(V1097=0,0,IF(C1097&lt;'Interment Right Prices'!$L$25,0,OFFSET(P1097,-'Interment Right Prices'!$L$25,0)))</f>
        <v>0</v>
      </c>
      <c r="Y1097" s="96">
        <f>IF(V1097=0,0,U1097-SUM($X$155:X1097))</f>
        <v>0</v>
      </c>
      <c r="Z1097" s="99">
        <f ca="1">IF(V1097=0,OFFSET(Z1097,-'Interment Right Prices'!$L$25,0),IF(V1097&gt;X1097,V1097,X1097))</f>
        <v>1602</v>
      </c>
      <c r="AA1097" s="99">
        <f t="shared" ca="1" si="102"/>
        <v>1744887.6923076923</v>
      </c>
      <c r="AB1097" s="93"/>
      <c r="AC1097" s="78"/>
    </row>
    <row r="1098" spans="2:29" x14ac:dyDescent="0.25">
      <c r="B1098" s="38"/>
      <c r="C1098" s="53">
        <f t="shared" si="105"/>
        <v>944</v>
      </c>
      <c r="D1098" s="53"/>
      <c r="E1098" s="53"/>
      <c r="F1098" s="41">
        <v>0</v>
      </c>
      <c r="G1098" s="1"/>
      <c r="H1098" s="104">
        <f t="shared" si="106"/>
        <v>3000000</v>
      </c>
      <c r="I1098" s="1"/>
      <c r="J1098" s="41">
        <v>0</v>
      </c>
      <c r="K1098" s="1"/>
      <c r="L1098" s="96">
        <f t="shared" si="103"/>
        <v>5943270</v>
      </c>
      <c r="M1098" s="53"/>
      <c r="N1098" s="97"/>
      <c r="O1098" s="1"/>
      <c r="P1098" s="98">
        <f t="shared" si="100"/>
        <v>5943270</v>
      </c>
      <c r="Q1098" s="40"/>
      <c r="S1098" s="38"/>
      <c r="T1098" s="96">
        <f>SUM($P$155:P1098)</f>
        <v>600220286</v>
      </c>
      <c r="U1098" s="96">
        <f t="shared" si="101"/>
        <v>130000</v>
      </c>
      <c r="V1098" s="96">
        <f t="shared" si="104"/>
        <v>0</v>
      </c>
      <c r="W1098" s="96"/>
      <c r="X1098" s="96">
        <f ca="1">IF(V1098=0,0,IF(C1098&lt;'Interment Right Prices'!$L$25,0,OFFSET(P1098,-'Interment Right Prices'!$L$25,0)))</f>
        <v>0</v>
      </c>
      <c r="Y1098" s="96">
        <f>IF(V1098=0,0,U1098-SUM($X$155:X1098))</f>
        <v>0</v>
      </c>
      <c r="Z1098" s="99">
        <f ca="1">IF(V1098=0,OFFSET(Z1098,-'Interment Right Prices'!$L$25,0),IF(V1098&gt;X1098,V1098,X1098))</f>
        <v>1618</v>
      </c>
      <c r="AA1098" s="99">
        <f t="shared" ca="1" si="102"/>
        <v>1744887.6923076923</v>
      </c>
      <c r="AB1098" s="93"/>
      <c r="AC1098" s="78"/>
    </row>
    <row r="1099" spans="2:29" x14ac:dyDescent="0.25">
      <c r="B1099" s="38"/>
      <c r="C1099" s="53">
        <f t="shared" si="105"/>
        <v>945</v>
      </c>
      <c r="D1099" s="53"/>
      <c r="E1099" s="53"/>
      <c r="F1099" s="41">
        <v>0</v>
      </c>
      <c r="G1099" s="1"/>
      <c r="H1099" s="104">
        <f t="shared" si="106"/>
        <v>3000000</v>
      </c>
      <c r="I1099" s="1"/>
      <c r="J1099" s="41">
        <v>0</v>
      </c>
      <c r="K1099" s="1"/>
      <c r="L1099" s="96">
        <f t="shared" si="103"/>
        <v>6002703</v>
      </c>
      <c r="M1099" s="53"/>
      <c r="N1099" s="97"/>
      <c r="O1099" s="1"/>
      <c r="P1099" s="98">
        <f t="shared" si="100"/>
        <v>6002703</v>
      </c>
      <c r="Q1099" s="40"/>
      <c r="S1099" s="38"/>
      <c r="T1099" s="96">
        <f>SUM($P$155:P1099)</f>
        <v>606222989</v>
      </c>
      <c r="U1099" s="96">
        <f t="shared" si="101"/>
        <v>130000</v>
      </c>
      <c r="V1099" s="96">
        <f t="shared" si="104"/>
        <v>0</v>
      </c>
      <c r="W1099" s="96"/>
      <c r="X1099" s="96">
        <f ca="1">IF(V1099=0,0,IF(C1099&lt;'Interment Right Prices'!$L$25,0,OFFSET(P1099,-'Interment Right Prices'!$L$25,0)))</f>
        <v>0</v>
      </c>
      <c r="Y1099" s="96">
        <f>IF(V1099=0,0,U1099-SUM($X$155:X1099))</f>
        <v>0</v>
      </c>
      <c r="Z1099" s="99">
        <f ca="1">IF(V1099=0,OFFSET(Z1099,-'Interment Right Prices'!$L$25,0),IF(V1099&gt;X1099,V1099,X1099))</f>
        <v>1634</v>
      </c>
      <c r="AA1099" s="99">
        <f t="shared" ca="1" si="102"/>
        <v>1744887.6923076923</v>
      </c>
      <c r="AB1099" s="93"/>
      <c r="AC1099" s="78"/>
    </row>
    <row r="1100" spans="2:29" x14ac:dyDescent="0.25">
      <c r="B1100" s="38"/>
      <c r="C1100" s="53">
        <f t="shared" si="105"/>
        <v>946</v>
      </c>
      <c r="D1100" s="53"/>
      <c r="E1100" s="53"/>
      <c r="F1100" s="41">
        <v>0</v>
      </c>
      <c r="G1100" s="1"/>
      <c r="H1100" s="104">
        <f t="shared" si="106"/>
        <v>3000000</v>
      </c>
      <c r="I1100" s="1"/>
      <c r="J1100" s="41">
        <v>0</v>
      </c>
      <c r="K1100" s="1"/>
      <c r="L1100" s="96">
        <f t="shared" si="103"/>
        <v>6062730</v>
      </c>
      <c r="M1100" s="53"/>
      <c r="N1100" s="97"/>
      <c r="O1100" s="1"/>
      <c r="P1100" s="98">
        <f t="shared" si="100"/>
        <v>6062730</v>
      </c>
      <c r="Q1100" s="40"/>
      <c r="S1100" s="38"/>
      <c r="T1100" s="96">
        <f>SUM($P$155:P1100)</f>
        <v>612285719</v>
      </c>
      <c r="U1100" s="96">
        <f t="shared" si="101"/>
        <v>130000</v>
      </c>
      <c r="V1100" s="96">
        <f t="shared" si="104"/>
        <v>0</v>
      </c>
      <c r="W1100" s="96"/>
      <c r="X1100" s="96">
        <f ca="1">IF(V1100=0,0,IF(C1100&lt;'Interment Right Prices'!$L$25,0,OFFSET(P1100,-'Interment Right Prices'!$L$25,0)))</f>
        <v>0</v>
      </c>
      <c r="Y1100" s="96">
        <f>IF(V1100=0,0,U1100-SUM($X$155:X1100))</f>
        <v>0</v>
      </c>
      <c r="Z1100" s="99">
        <f ca="1">IF(V1100=0,OFFSET(Z1100,-'Interment Right Prices'!$L$25,0),IF(V1100&gt;X1100,V1100,X1100))</f>
        <v>1650</v>
      </c>
      <c r="AA1100" s="99">
        <f t="shared" ca="1" si="102"/>
        <v>1744887.6923076923</v>
      </c>
      <c r="AB1100" s="93"/>
      <c r="AC1100" s="78"/>
    </row>
    <row r="1101" spans="2:29" x14ac:dyDescent="0.25">
      <c r="B1101" s="38"/>
      <c r="C1101" s="53">
        <f t="shared" si="105"/>
        <v>947</v>
      </c>
      <c r="D1101" s="53"/>
      <c r="E1101" s="53"/>
      <c r="F1101" s="41">
        <v>0</v>
      </c>
      <c r="G1101" s="1"/>
      <c r="H1101" s="104">
        <f t="shared" si="106"/>
        <v>3000000</v>
      </c>
      <c r="I1101" s="1"/>
      <c r="J1101" s="41">
        <v>0</v>
      </c>
      <c r="K1101" s="1"/>
      <c r="L1101" s="96">
        <f t="shared" si="103"/>
        <v>6123357</v>
      </c>
      <c r="M1101" s="53"/>
      <c r="N1101" s="97"/>
      <c r="O1101" s="1"/>
      <c r="P1101" s="98">
        <f t="shared" si="100"/>
        <v>6123357</v>
      </c>
      <c r="Q1101" s="40"/>
      <c r="S1101" s="38"/>
      <c r="T1101" s="96">
        <f>SUM($P$155:P1101)</f>
        <v>618409076</v>
      </c>
      <c r="U1101" s="96">
        <f t="shared" si="101"/>
        <v>130000</v>
      </c>
      <c r="V1101" s="96">
        <f t="shared" si="104"/>
        <v>0</v>
      </c>
      <c r="W1101" s="96"/>
      <c r="X1101" s="96">
        <f ca="1">IF(V1101=0,0,IF(C1101&lt;'Interment Right Prices'!$L$25,0,OFFSET(P1101,-'Interment Right Prices'!$L$25,0)))</f>
        <v>0</v>
      </c>
      <c r="Y1101" s="96">
        <f>IF(V1101=0,0,U1101-SUM($X$155:X1101))</f>
        <v>0</v>
      </c>
      <c r="Z1101" s="99">
        <f ca="1">IF(V1101=0,OFFSET(Z1101,-'Interment Right Prices'!$L$25,0),IF(V1101&gt;X1101,V1101,X1101))</f>
        <v>1667</v>
      </c>
      <c r="AA1101" s="99">
        <f t="shared" ca="1" si="102"/>
        <v>1744887.6923076923</v>
      </c>
      <c r="AB1101" s="93"/>
      <c r="AC1101" s="78"/>
    </row>
    <row r="1102" spans="2:29" x14ac:dyDescent="0.25">
      <c r="B1102" s="38"/>
      <c r="C1102" s="53">
        <f t="shared" si="105"/>
        <v>948</v>
      </c>
      <c r="D1102" s="53"/>
      <c r="E1102" s="53"/>
      <c r="F1102" s="41">
        <v>0</v>
      </c>
      <c r="G1102" s="1"/>
      <c r="H1102" s="104">
        <f t="shared" si="106"/>
        <v>3000000</v>
      </c>
      <c r="I1102" s="1"/>
      <c r="J1102" s="41">
        <v>0</v>
      </c>
      <c r="K1102" s="1"/>
      <c r="L1102" s="96">
        <f t="shared" si="103"/>
        <v>6184591</v>
      </c>
      <c r="M1102" s="53"/>
      <c r="N1102" s="97"/>
      <c r="O1102" s="1"/>
      <c r="P1102" s="98">
        <f t="shared" si="100"/>
        <v>6184591</v>
      </c>
      <c r="Q1102" s="40"/>
      <c r="S1102" s="38"/>
      <c r="T1102" s="96">
        <f>SUM($P$155:P1102)</f>
        <v>624593667</v>
      </c>
      <c r="U1102" s="96">
        <f t="shared" si="101"/>
        <v>130000</v>
      </c>
      <c r="V1102" s="96">
        <f t="shared" si="104"/>
        <v>0</v>
      </c>
      <c r="W1102" s="96"/>
      <c r="X1102" s="96">
        <f ca="1">IF(V1102=0,0,IF(C1102&lt;'Interment Right Prices'!$L$25,0,OFFSET(P1102,-'Interment Right Prices'!$L$25,0)))</f>
        <v>0</v>
      </c>
      <c r="Y1102" s="96">
        <f>IF(V1102=0,0,U1102-SUM($X$155:X1102))</f>
        <v>0</v>
      </c>
      <c r="Z1102" s="99">
        <f ca="1">IF(V1102=0,OFFSET(Z1102,-'Interment Right Prices'!$L$25,0),IF(V1102&gt;X1102,V1102,X1102))</f>
        <v>1683</v>
      </c>
      <c r="AA1102" s="99">
        <f t="shared" ca="1" si="102"/>
        <v>1744887.6923076923</v>
      </c>
      <c r="AB1102" s="93"/>
      <c r="AC1102" s="78"/>
    </row>
    <row r="1103" spans="2:29" x14ac:dyDescent="0.25">
      <c r="B1103" s="38"/>
      <c r="C1103" s="53">
        <f t="shared" si="105"/>
        <v>949</v>
      </c>
      <c r="D1103" s="53"/>
      <c r="E1103" s="53"/>
      <c r="F1103" s="41">
        <v>0</v>
      </c>
      <c r="G1103" s="1"/>
      <c r="H1103" s="104">
        <f t="shared" si="106"/>
        <v>3000000</v>
      </c>
      <c r="I1103" s="1"/>
      <c r="J1103" s="41">
        <v>0</v>
      </c>
      <c r="K1103" s="1"/>
      <c r="L1103" s="96">
        <f t="shared" si="103"/>
        <v>6246437</v>
      </c>
      <c r="M1103" s="53"/>
      <c r="N1103" s="97"/>
      <c r="O1103" s="1"/>
      <c r="P1103" s="98">
        <f t="shared" si="100"/>
        <v>6246437</v>
      </c>
      <c r="Q1103" s="40"/>
      <c r="S1103" s="38"/>
      <c r="T1103" s="96">
        <f>SUM($P$155:P1103)</f>
        <v>630840104</v>
      </c>
      <c r="U1103" s="96">
        <f t="shared" si="101"/>
        <v>130000</v>
      </c>
      <c r="V1103" s="96">
        <f t="shared" si="104"/>
        <v>0</v>
      </c>
      <c r="W1103" s="96"/>
      <c r="X1103" s="96">
        <f ca="1">IF(V1103=0,0,IF(C1103&lt;'Interment Right Prices'!$L$25,0,OFFSET(P1103,-'Interment Right Prices'!$L$25,0)))</f>
        <v>0</v>
      </c>
      <c r="Y1103" s="96">
        <f>IF(V1103=0,0,U1103-SUM($X$155:X1103))</f>
        <v>0</v>
      </c>
      <c r="Z1103" s="99">
        <f ca="1">IF(V1103=0,OFFSET(Z1103,-'Interment Right Prices'!$L$25,0),IF(V1103&gt;X1103,V1103,X1103))</f>
        <v>1700</v>
      </c>
      <c r="AA1103" s="99">
        <f t="shared" ca="1" si="102"/>
        <v>1744887.6923076923</v>
      </c>
      <c r="AB1103" s="93"/>
      <c r="AC1103" s="78"/>
    </row>
    <row r="1104" spans="2:29" x14ac:dyDescent="0.25">
      <c r="B1104" s="38"/>
      <c r="C1104" s="53">
        <f t="shared" si="105"/>
        <v>950</v>
      </c>
      <c r="D1104" s="53"/>
      <c r="E1104" s="53"/>
      <c r="F1104" s="41">
        <v>0</v>
      </c>
      <c r="G1104" s="1"/>
      <c r="H1104" s="104">
        <f t="shared" si="106"/>
        <v>3000000</v>
      </c>
      <c r="I1104" s="1"/>
      <c r="J1104" s="41">
        <v>0</v>
      </c>
      <c r="K1104" s="1"/>
      <c r="L1104" s="96">
        <f t="shared" si="103"/>
        <v>6308901</v>
      </c>
      <c r="M1104" s="53"/>
      <c r="N1104" s="97"/>
      <c r="O1104" s="1"/>
      <c r="P1104" s="98">
        <f t="shared" si="100"/>
        <v>6308901</v>
      </c>
      <c r="Q1104" s="40"/>
      <c r="S1104" s="38"/>
      <c r="T1104" s="96">
        <f>SUM($P$155:P1104)</f>
        <v>637149005</v>
      </c>
      <c r="U1104" s="96">
        <f t="shared" si="101"/>
        <v>130000</v>
      </c>
      <c r="V1104" s="96">
        <f t="shared" si="104"/>
        <v>0</v>
      </c>
      <c r="W1104" s="96"/>
      <c r="X1104" s="96">
        <f ca="1">IF(V1104=0,0,IF(C1104&lt;'Interment Right Prices'!$L$25,0,OFFSET(P1104,-'Interment Right Prices'!$L$25,0)))</f>
        <v>0</v>
      </c>
      <c r="Y1104" s="96">
        <f>IF(V1104=0,0,U1104-SUM($X$155:X1104))</f>
        <v>0</v>
      </c>
      <c r="Z1104" s="99">
        <f ca="1">IF(V1104=0,OFFSET(Z1104,-'Interment Right Prices'!$L$25,0),IF(V1104&gt;X1104,V1104,X1104))</f>
        <v>1717</v>
      </c>
      <c r="AA1104" s="99">
        <f t="shared" ca="1" si="102"/>
        <v>1744887.6923076923</v>
      </c>
      <c r="AB1104" s="93"/>
      <c r="AC1104" s="78"/>
    </row>
    <row r="1105" spans="2:29" x14ac:dyDescent="0.25">
      <c r="B1105" s="38"/>
      <c r="C1105" s="53">
        <f t="shared" si="105"/>
        <v>951</v>
      </c>
      <c r="D1105" s="53"/>
      <c r="E1105" s="53"/>
      <c r="F1105" s="41">
        <v>0</v>
      </c>
      <c r="G1105" s="1"/>
      <c r="H1105" s="104">
        <f t="shared" si="106"/>
        <v>3000000</v>
      </c>
      <c r="I1105" s="1"/>
      <c r="J1105" s="41">
        <v>0</v>
      </c>
      <c r="K1105" s="1"/>
      <c r="L1105" s="96">
        <f t="shared" si="103"/>
        <v>6371990</v>
      </c>
      <c r="M1105" s="53"/>
      <c r="N1105" s="97"/>
      <c r="O1105" s="1"/>
      <c r="P1105" s="98">
        <f t="shared" si="100"/>
        <v>6371990</v>
      </c>
      <c r="Q1105" s="40"/>
      <c r="S1105" s="38"/>
      <c r="T1105" s="96">
        <f>SUM($P$155:P1105)</f>
        <v>643520995</v>
      </c>
      <c r="U1105" s="96">
        <f t="shared" si="101"/>
        <v>130000</v>
      </c>
      <c r="V1105" s="96">
        <f t="shared" si="104"/>
        <v>0</v>
      </c>
      <c r="W1105" s="96"/>
      <c r="X1105" s="96">
        <f ca="1">IF(V1105=0,0,IF(C1105&lt;'Interment Right Prices'!$L$25,0,OFFSET(P1105,-'Interment Right Prices'!$L$25,0)))</f>
        <v>0</v>
      </c>
      <c r="Y1105" s="96">
        <f>IF(V1105=0,0,U1105-SUM($X$155:X1105))</f>
        <v>0</v>
      </c>
      <c r="Z1105" s="99">
        <f ca="1">IF(V1105=0,OFFSET(Z1105,-'Interment Right Prices'!$L$25,0),IF(V1105&gt;X1105,V1105,X1105))</f>
        <v>1734</v>
      </c>
      <c r="AA1105" s="99">
        <f t="shared" ca="1" si="102"/>
        <v>1744887.6923076923</v>
      </c>
      <c r="AB1105" s="93"/>
      <c r="AC1105" s="78"/>
    </row>
    <row r="1106" spans="2:29" x14ac:dyDescent="0.25">
      <c r="B1106" s="38"/>
      <c r="C1106" s="53">
        <f t="shared" si="105"/>
        <v>952</v>
      </c>
      <c r="D1106" s="53"/>
      <c r="E1106" s="53"/>
      <c r="F1106" s="41">
        <v>0</v>
      </c>
      <c r="G1106" s="1"/>
      <c r="H1106" s="104">
        <f t="shared" si="106"/>
        <v>3000000</v>
      </c>
      <c r="I1106" s="1"/>
      <c r="J1106" s="41">
        <v>0</v>
      </c>
      <c r="K1106" s="1"/>
      <c r="L1106" s="96">
        <f t="shared" si="103"/>
        <v>6435710</v>
      </c>
      <c r="M1106" s="53"/>
      <c r="N1106" s="97"/>
      <c r="O1106" s="1"/>
      <c r="P1106" s="98">
        <f t="shared" si="100"/>
        <v>6435710</v>
      </c>
      <c r="Q1106" s="40"/>
      <c r="S1106" s="38"/>
      <c r="T1106" s="96">
        <f>SUM($P$155:P1106)</f>
        <v>649956705</v>
      </c>
      <c r="U1106" s="96">
        <f t="shared" si="101"/>
        <v>130000</v>
      </c>
      <c r="V1106" s="96">
        <f t="shared" si="104"/>
        <v>0</v>
      </c>
      <c r="W1106" s="96"/>
      <c r="X1106" s="96">
        <f ca="1">IF(V1106=0,0,IF(C1106&lt;'Interment Right Prices'!$L$25,0,OFFSET(P1106,-'Interment Right Prices'!$L$25,0)))</f>
        <v>0</v>
      </c>
      <c r="Y1106" s="96">
        <f>IF(V1106=0,0,U1106-SUM($X$155:X1106))</f>
        <v>0</v>
      </c>
      <c r="Z1106" s="99">
        <f ca="1">IF(V1106=0,OFFSET(Z1106,-'Interment Right Prices'!$L$25,0),IF(V1106&gt;X1106,V1106,X1106))</f>
        <v>1752</v>
      </c>
      <c r="AA1106" s="99">
        <f t="shared" ca="1" si="102"/>
        <v>1744887.6923076923</v>
      </c>
      <c r="AB1106" s="93"/>
      <c r="AC1106" s="78"/>
    </row>
    <row r="1107" spans="2:29" x14ac:dyDescent="0.25">
      <c r="B1107" s="38"/>
      <c r="C1107" s="53">
        <f t="shared" si="105"/>
        <v>953</v>
      </c>
      <c r="D1107" s="53"/>
      <c r="E1107" s="53"/>
      <c r="F1107" s="41">
        <v>0</v>
      </c>
      <c r="G1107" s="1"/>
      <c r="H1107" s="104">
        <f t="shared" si="106"/>
        <v>3000000</v>
      </c>
      <c r="I1107" s="1"/>
      <c r="J1107" s="41">
        <v>0</v>
      </c>
      <c r="K1107" s="1"/>
      <c r="L1107" s="96">
        <f t="shared" si="103"/>
        <v>6500067</v>
      </c>
      <c r="M1107" s="53"/>
      <c r="N1107" s="97"/>
      <c r="O1107" s="1"/>
      <c r="P1107" s="98">
        <f t="shared" si="100"/>
        <v>6500067</v>
      </c>
      <c r="Q1107" s="40"/>
      <c r="S1107" s="38"/>
      <c r="T1107" s="96">
        <f>SUM($P$155:P1107)</f>
        <v>656456772</v>
      </c>
      <c r="U1107" s="96">
        <f t="shared" si="101"/>
        <v>130000</v>
      </c>
      <c r="V1107" s="96">
        <f t="shared" si="104"/>
        <v>0</v>
      </c>
      <c r="W1107" s="96"/>
      <c r="X1107" s="96">
        <f ca="1">IF(V1107=0,0,IF(C1107&lt;'Interment Right Prices'!$L$25,0,OFFSET(P1107,-'Interment Right Prices'!$L$25,0)))</f>
        <v>0</v>
      </c>
      <c r="Y1107" s="96">
        <f>IF(V1107=0,0,U1107-SUM($X$155:X1107))</f>
        <v>0</v>
      </c>
      <c r="Z1107" s="99">
        <f ca="1">IF(V1107=0,OFFSET(Z1107,-'Interment Right Prices'!$L$25,0),IF(V1107&gt;X1107,V1107,X1107))</f>
        <v>1769</v>
      </c>
      <c r="AA1107" s="99">
        <f t="shared" ca="1" si="102"/>
        <v>1744887.6923076923</v>
      </c>
      <c r="AB1107" s="93"/>
      <c r="AC1107" s="78"/>
    </row>
    <row r="1108" spans="2:29" x14ac:dyDescent="0.25">
      <c r="B1108" s="38"/>
      <c r="C1108" s="53">
        <f t="shared" si="105"/>
        <v>954</v>
      </c>
      <c r="D1108" s="53"/>
      <c r="E1108" s="53"/>
      <c r="F1108" s="41">
        <v>0</v>
      </c>
      <c r="G1108" s="1"/>
      <c r="H1108" s="104">
        <f t="shared" si="106"/>
        <v>3000000</v>
      </c>
      <c r="I1108" s="1"/>
      <c r="J1108" s="41">
        <v>0</v>
      </c>
      <c r="K1108" s="1"/>
      <c r="L1108" s="96">
        <f t="shared" si="103"/>
        <v>6565068</v>
      </c>
      <c r="M1108" s="53"/>
      <c r="N1108" s="97"/>
      <c r="O1108" s="1"/>
      <c r="P1108" s="98">
        <f t="shared" si="100"/>
        <v>6565068</v>
      </c>
      <c r="Q1108" s="40"/>
      <c r="S1108" s="38"/>
      <c r="T1108" s="96">
        <f>SUM($P$155:P1108)</f>
        <v>663021840</v>
      </c>
      <c r="U1108" s="96">
        <f t="shared" si="101"/>
        <v>130000</v>
      </c>
      <c r="V1108" s="96">
        <f t="shared" si="104"/>
        <v>0</v>
      </c>
      <c r="W1108" s="96"/>
      <c r="X1108" s="96">
        <f ca="1">IF(V1108=0,0,IF(C1108&lt;'Interment Right Prices'!$L$25,0,OFFSET(P1108,-'Interment Right Prices'!$L$25,0)))</f>
        <v>0</v>
      </c>
      <c r="Y1108" s="96">
        <f>IF(V1108=0,0,U1108-SUM($X$155:X1108))</f>
        <v>0</v>
      </c>
      <c r="Z1108" s="99">
        <f ca="1">IF(V1108=0,OFFSET(Z1108,-'Interment Right Prices'!$L$25,0),IF(V1108&gt;X1108,V1108,X1108))</f>
        <v>1393</v>
      </c>
      <c r="AA1108" s="99">
        <f t="shared" ca="1" si="102"/>
        <v>1744887.6923076923</v>
      </c>
      <c r="AB1108" s="93"/>
      <c r="AC1108" s="78"/>
    </row>
    <row r="1109" spans="2:29" x14ac:dyDescent="0.25">
      <c r="B1109" s="38"/>
      <c r="C1109" s="53">
        <f t="shared" si="105"/>
        <v>955</v>
      </c>
      <c r="D1109" s="53"/>
      <c r="E1109" s="53"/>
      <c r="F1109" s="41">
        <v>0</v>
      </c>
      <c r="G1109" s="1"/>
      <c r="H1109" s="104">
        <f t="shared" si="106"/>
        <v>3000000</v>
      </c>
      <c r="I1109" s="1"/>
      <c r="J1109" s="41">
        <v>0</v>
      </c>
      <c r="K1109" s="1"/>
      <c r="L1109" s="96">
        <f t="shared" si="103"/>
        <v>6630719</v>
      </c>
      <c r="M1109" s="53"/>
      <c r="N1109" s="97"/>
      <c r="O1109" s="1"/>
      <c r="P1109" s="98">
        <f t="shared" si="100"/>
        <v>6630719</v>
      </c>
      <c r="Q1109" s="40"/>
      <c r="S1109" s="38"/>
      <c r="T1109" s="96">
        <f>SUM($P$155:P1109)</f>
        <v>669652559</v>
      </c>
      <c r="U1109" s="96">
        <f t="shared" si="101"/>
        <v>130000</v>
      </c>
      <c r="V1109" s="96">
        <f t="shared" si="104"/>
        <v>0</v>
      </c>
      <c r="W1109" s="96"/>
      <c r="X1109" s="96">
        <f ca="1">IF(V1109=0,0,IF(C1109&lt;'Interment Right Prices'!$L$25,0,OFFSET(P1109,-'Interment Right Prices'!$L$25,0)))</f>
        <v>0</v>
      </c>
      <c r="Y1109" s="96">
        <f>IF(V1109=0,0,U1109-SUM($X$155:X1109))</f>
        <v>0</v>
      </c>
      <c r="Z1109" s="99">
        <f ca="1">IF(V1109=0,OFFSET(Z1109,-'Interment Right Prices'!$L$25,0),IF(V1109&gt;X1109,V1109,X1109))</f>
        <v>1407</v>
      </c>
      <c r="AA1109" s="99">
        <f t="shared" ca="1" si="102"/>
        <v>1744887.6923076923</v>
      </c>
      <c r="AB1109" s="93"/>
      <c r="AC1109" s="78"/>
    </row>
    <row r="1110" spans="2:29" x14ac:dyDescent="0.25">
      <c r="B1110" s="38"/>
      <c r="C1110" s="53">
        <f t="shared" si="105"/>
        <v>956</v>
      </c>
      <c r="D1110" s="53"/>
      <c r="E1110" s="53"/>
      <c r="F1110" s="41">
        <v>0</v>
      </c>
      <c r="G1110" s="1"/>
      <c r="H1110" s="104">
        <f t="shared" si="106"/>
        <v>3000000</v>
      </c>
      <c r="I1110" s="1"/>
      <c r="J1110" s="41">
        <v>0</v>
      </c>
      <c r="K1110" s="1"/>
      <c r="L1110" s="96">
        <f t="shared" si="103"/>
        <v>6697026</v>
      </c>
      <c r="M1110" s="53"/>
      <c r="N1110" s="97"/>
      <c r="O1110" s="1"/>
      <c r="P1110" s="98">
        <f t="shared" si="100"/>
        <v>6697026</v>
      </c>
      <c r="Q1110" s="40"/>
      <c r="S1110" s="38"/>
      <c r="T1110" s="96">
        <f>SUM($P$155:P1110)</f>
        <v>676349585</v>
      </c>
      <c r="U1110" s="96">
        <f t="shared" si="101"/>
        <v>130000</v>
      </c>
      <c r="V1110" s="96">
        <f t="shared" si="104"/>
        <v>0</v>
      </c>
      <c r="W1110" s="96"/>
      <c r="X1110" s="96">
        <f ca="1">IF(V1110=0,0,IF(C1110&lt;'Interment Right Prices'!$L$25,0,OFFSET(P1110,-'Interment Right Prices'!$L$25,0)))</f>
        <v>0</v>
      </c>
      <c r="Y1110" s="96">
        <f>IF(V1110=0,0,U1110-SUM($X$155:X1110))</f>
        <v>0</v>
      </c>
      <c r="Z1110" s="99">
        <f ca="1">IF(V1110=0,OFFSET(Z1110,-'Interment Right Prices'!$L$25,0),IF(V1110&gt;X1110,V1110,X1110))</f>
        <v>1421</v>
      </c>
      <c r="AA1110" s="99">
        <f t="shared" ca="1" si="102"/>
        <v>1744887.6923076923</v>
      </c>
      <c r="AB1110" s="93"/>
      <c r="AC1110" s="78"/>
    </row>
    <row r="1111" spans="2:29" x14ac:dyDescent="0.25">
      <c r="B1111" s="38"/>
      <c r="C1111" s="53">
        <f t="shared" si="105"/>
        <v>957</v>
      </c>
      <c r="D1111" s="53"/>
      <c r="E1111" s="53"/>
      <c r="F1111" s="41">
        <v>0</v>
      </c>
      <c r="G1111" s="1"/>
      <c r="H1111" s="104">
        <f t="shared" si="106"/>
        <v>3000000</v>
      </c>
      <c r="I1111" s="1"/>
      <c r="J1111" s="41">
        <v>0</v>
      </c>
      <c r="K1111" s="1"/>
      <c r="L1111" s="96">
        <f t="shared" si="103"/>
        <v>6763996</v>
      </c>
      <c r="M1111" s="53"/>
      <c r="N1111" s="97"/>
      <c r="O1111" s="1"/>
      <c r="P1111" s="98">
        <f t="shared" si="100"/>
        <v>6763996</v>
      </c>
      <c r="Q1111" s="40"/>
      <c r="S1111" s="38"/>
      <c r="T1111" s="96">
        <f>SUM($P$155:P1111)</f>
        <v>683113581</v>
      </c>
      <c r="U1111" s="96">
        <f t="shared" si="101"/>
        <v>130000</v>
      </c>
      <c r="V1111" s="96">
        <f t="shared" si="104"/>
        <v>0</v>
      </c>
      <c r="W1111" s="96"/>
      <c r="X1111" s="96">
        <f ca="1">IF(V1111=0,0,IF(C1111&lt;'Interment Right Prices'!$L$25,0,OFFSET(P1111,-'Interment Right Prices'!$L$25,0)))</f>
        <v>0</v>
      </c>
      <c r="Y1111" s="96">
        <f>IF(V1111=0,0,U1111-SUM($X$155:X1111))</f>
        <v>0</v>
      </c>
      <c r="Z1111" s="99">
        <f ca="1">IF(V1111=0,OFFSET(Z1111,-'Interment Right Prices'!$L$25,0),IF(V1111&gt;X1111,V1111,X1111))</f>
        <v>1436</v>
      </c>
      <c r="AA1111" s="99">
        <f t="shared" ca="1" si="102"/>
        <v>1744887.6923076923</v>
      </c>
      <c r="AB1111" s="93"/>
      <c r="AC1111" s="78"/>
    </row>
    <row r="1112" spans="2:29" x14ac:dyDescent="0.25">
      <c r="B1112" s="38"/>
      <c r="C1112" s="53">
        <f t="shared" si="105"/>
        <v>958</v>
      </c>
      <c r="D1112" s="53"/>
      <c r="E1112" s="53"/>
      <c r="F1112" s="41">
        <v>0</v>
      </c>
      <c r="G1112" s="1"/>
      <c r="H1112" s="104">
        <f t="shared" si="106"/>
        <v>3000000</v>
      </c>
      <c r="I1112" s="1"/>
      <c r="J1112" s="41">
        <v>0</v>
      </c>
      <c r="K1112" s="1"/>
      <c r="L1112" s="96">
        <f t="shared" si="103"/>
        <v>6831636</v>
      </c>
      <c r="M1112" s="53"/>
      <c r="N1112" s="97"/>
      <c r="O1112" s="1"/>
      <c r="P1112" s="98">
        <f t="shared" si="100"/>
        <v>6831636</v>
      </c>
      <c r="Q1112" s="40"/>
      <c r="S1112" s="38"/>
      <c r="T1112" s="96">
        <f>SUM($P$155:P1112)</f>
        <v>689945217</v>
      </c>
      <c r="U1112" s="96">
        <f t="shared" si="101"/>
        <v>130000</v>
      </c>
      <c r="V1112" s="96">
        <f t="shared" si="104"/>
        <v>0</v>
      </c>
      <c r="W1112" s="96"/>
      <c r="X1112" s="96">
        <f ca="1">IF(V1112=0,0,IF(C1112&lt;'Interment Right Prices'!$L$25,0,OFFSET(P1112,-'Interment Right Prices'!$L$25,0)))</f>
        <v>0</v>
      </c>
      <c r="Y1112" s="96">
        <f>IF(V1112=0,0,U1112-SUM($X$155:X1112))</f>
        <v>0</v>
      </c>
      <c r="Z1112" s="99">
        <f ca="1">IF(V1112=0,OFFSET(Z1112,-'Interment Right Prices'!$L$25,0),IF(V1112&gt;X1112,V1112,X1112))</f>
        <v>1450</v>
      </c>
      <c r="AA1112" s="99">
        <f t="shared" ca="1" si="102"/>
        <v>1744887.6923076923</v>
      </c>
      <c r="AB1112" s="93"/>
      <c r="AC1112" s="78"/>
    </row>
    <row r="1113" spans="2:29" x14ac:dyDescent="0.25">
      <c r="B1113" s="38"/>
      <c r="C1113" s="53">
        <f t="shared" si="105"/>
        <v>959</v>
      </c>
      <c r="D1113" s="53"/>
      <c r="E1113" s="53"/>
      <c r="F1113" s="41">
        <v>0</v>
      </c>
      <c r="G1113" s="1"/>
      <c r="H1113" s="104">
        <f t="shared" si="106"/>
        <v>3000000</v>
      </c>
      <c r="I1113" s="1"/>
      <c r="J1113" s="41">
        <v>0</v>
      </c>
      <c r="K1113" s="1"/>
      <c r="L1113" s="96">
        <f t="shared" si="103"/>
        <v>6899952</v>
      </c>
      <c r="M1113" s="53"/>
      <c r="N1113" s="97"/>
      <c r="O1113" s="1"/>
      <c r="P1113" s="98">
        <f t="shared" si="100"/>
        <v>6899952</v>
      </c>
      <c r="Q1113" s="40"/>
      <c r="S1113" s="38"/>
      <c r="T1113" s="96">
        <f>SUM($P$155:P1113)</f>
        <v>696845169</v>
      </c>
      <c r="U1113" s="96">
        <f t="shared" si="101"/>
        <v>130000</v>
      </c>
      <c r="V1113" s="96">
        <f t="shared" si="104"/>
        <v>0</v>
      </c>
      <c r="W1113" s="96"/>
      <c r="X1113" s="96">
        <f ca="1">IF(V1113=0,0,IF(C1113&lt;'Interment Right Prices'!$L$25,0,OFFSET(P1113,-'Interment Right Prices'!$L$25,0)))</f>
        <v>0</v>
      </c>
      <c r="Y1113" s="96">
        <f>IF(V1113=0,0,U1113-SUM($X$155:X1113))</f>
        <v>0</v>
      </c>
      <c r="Z1113" s="99">
        <f ca="1">IF(V1113=0,OFFSET(Z1113,-'Interment Right Prices'!$L$25,0),IF(V1113&gt;X1113,V1113,X1113))</f>
        <v>1464</v>
      </c>
      <c r="AA1113" s="99">
        <f t="shared" ca="1" si="102"/>
        <v>1744887.6923076923</v>
      </c>
      <c r="AB1113" s="93"/>
      <c r="AC1113" s="78"/>
    </row>
    <row r="1114" spans="2:29" x14ac:dyDescent="0.25">
      <c r="B1114" s="38"/>
      <c r="C1114" s="53">
        <f t="shared" si="105"/>
        <v>960</v>
      </c>
      <c r="D1114" s="53"/>
      <c r="E1114" s="53"/>
      <c r="F1114" s="41">
        <v>0</v>
      </c>
      <c r="G1114" s="1"/>
      <c r="H1114" s="104">
        <f t="shared" si="106"/>
        <v>3000000</v>
      </c>
      <c r="I1114" s="1"/>
      <c r="J1114" s="41">
        <v>0</v>
      </c>
      <c r="K1114" s="1"/>
      <c r="L1114" s="96">
        <f t="shared" si="103"/>
        <v>6968952</v>
      </c>
      <c r="M1114" s="53"/>
      <c r="N1114" s="97"/>
      <c r="O1114" s="1"/>
      <c r="P1114" s="98">
        <f t="shared" si="100"/>
        <v>6968952</v>
      </c>
      <c r="Q1114" s="40"/>
      <c r="S1114" s="38"/>
      <c r="T1114" s="96">
        <f>SUM($P$155:P1114)</f>
        <v>703814121</v>
      </c>
      <c r="U1114" s="96">
        <f t="shared" si="101"/>
        <v>130000</v>
      </c>
      <c r="V1114" s="96">
        <f t="shared" si="104"/>
        <v>0</v>
      </c>
      <c r="W1114" s="96"/>
      <c r="X1114" s="96">
        <f ca="1">IF(V1114=0,0,IF(C1114&lt;'Interment Right Prices'!$L$25,0,OFFSET(P1114,-'Interment Right Prices'!$L$25,0)))</f>
        <v>0</v>
      </c>
      <c r="Y1114" s="96">
        <f>IF(V1114=0,0,U1114-SUM($X$155:X1114))</f>
        <v>0</v>
      </c>
      <c r="Z1114" s="99">
        <f ca="1">IF(V1114=0,OFFSET(Z1114,-'Interment Right Prices'!$L$25,0),IF(V1114&gt;X1114,V1114,X1114))</f>
        <v>1479</v>
      </c>
      <c r="AA1114" s="99">
        <f t="shared" ca="1" si="102"/>
        <v>1744887.6923076923</v>
      </c>
      <c r="AB1114" s="93"/>
      <c r="AC1114" s="78"/>
    </row>
    <row r="1115" spans="2:29" x14ac:dyDescent="0.25">
      <c r="B1115" s="38"/>
      <c r="C1115" s="53">
        <f t="shared" si="105"/>
        <v>961</v>
      </c>
      <c r="D1115" s="53"/>
      <c r="E1115" s="53"/>
      <c r="F1115" s="41">
        <v>0</v>
      </c>
      <c r="G1115" s="1"/>
      <c r="H1115" s="104">
        <f t="shared" si="106"/>
        <v>3000000</v>
      </c>
      <c r="I1115" s="1"/>
      <c r="J1115" s="41">
        <v>0</v>
      </c>
      <c r="K1115" s="1"/>
      <c r="L1115" s="96">
        <f t="shared" si="103"/>
        <v>7038641</v>
      </c>
      <c r="M1115" s="53"/>
      <c r="N1115" s="97"/>
      <c r="O1115" s="1"/>
      <c r="P1115" s="98">
        <f t="shared" ref="P1115:P1178" si="107">IF(SUM($N$155:$N$1254)=0,L1115,N1115)</f>
        <v>7038641</v>
      </c>
      <c r="Q1115" s="40"/>
      <c r="S1115" s="38"/>
      <c r="T1115" s="96">
        <f>SUM($P$155:P1115)</f>
        <v>710852762</v>
      </c>
      <c r="U1115" s="96">
        <f t="shared" ref="U1115:U1178" si="108">IF(T1115&gt;$L$24,$L$24,T1115)</f>
        <v>130000</v>
      </c>
      <c r="V1115" s="96">
        <f t="shared" si="104"/>
        <v>0</v>
      </c>
      <c r="W1115" s="96"/>
      <c r="X1115" s="96">
        <f ca="1">IF(V1115=0,0,IF(C1115&lt;'Interment Right Prices'!$L$25,0,OFFSET(P1115,-'Interment Right Prices'!$L$25,0)))</f>
        <v>0</v>
      </c>
      <c r="Y1115" s="96">
        <f>IF(V1115=0,0,U1115-SUM($X$155:X1115))</f>
        <v>0</v>
      </c>
      <c r="Z1115" s="99">
        <f ca="1">IF(V1115=0,OFFSET(Z1115,-'Interment Right Prices'!$L$25,0),IF(V1115&gt;X1115,V1115,X1115))</f>
        <v>1494</v>
      </c>
      <c r="AA1115" s="99">
        <f t="shared" ref="AA1115:AA1178" ca="1" si="109">(H1115*(1-$L$29))+(H1115*$L$29)*(MAX($Y$155:$Y$1254)/$L$24)</f>
        <v>1744887.6923076923</v>
      </c>
      <c r="AB1115" s="93"/>
      <c r="AC1115" s="78"/>
    </row>
    <row r="1116" spans="2:29" x14ac:dyDescent="0.25">
      <c r="B1116" s="38"/>
      <c r="C1116" s="53">
        <f t="shared" si="105"/>
        <v>962</v>
      </c>
      <c r="D1116" s="53"/>
      <c r="E1116" s="53"/>
      <c r="F1116" s="41">
        <v>0</v>
      </c>
      <c r="G1116" s="1"/>
      <c r="H1116" s="104">
        <f t="shared" si="106"/>
        <v>3000000</v>
      </c>
      <c r="I1116" s="1"/>
      <c r="J1116" s="41">
        <v>0</v>
      </c>
      <c r="K1116" s="1"/>
      <c r="L1116" s="96">
        <f t="shared" ref="L1116:L1179" si="110">ROUND($L$155*(1+$L$27)^C1115,0)</f>
        <v>7109028</v>
      </c>
      <c r="M1116" s="53"/>
      <c r="N1116" s="97"/>
      <c r="O1116" s="1"/>
      <c r="P1116" s="98">
        <f t="shared" si="107"/>
        <v>7109028</v>
      </c>
      <c r="Q1116" s="40"/>
      <c r="S1116" s="38"/>
      <c r="T1116" s="96">
        <f>SUM($P$155:P1116)</f>
        <v>717961790</v>
      </c>
      <c r="U1116" s="96">
        <f t="shared" si="108"/>
        <v>130000</v>
      </c>
      <c r="V1116" s="96">
        <f t="shared" si="104"/>
        <v>0</v>
      </c>
      <c r="W1116" s="96"/>
      <c r="X1116" s="96">
        <f ca="1">IF(V1116=0,0,IF(C1116&lt;'Interment Right Prices'!$L$25,0,OFFSET(P1116,-'Interment Right Prices'!$L$25,0)))</f>
        <v>0</v>
      </c>
      <c r="Y1116" s="96">
        <f>IF(V1116=0,0,U1116-SUM($X$155:X1116))</f>
        <v>0</v>
      </c>
      <c r="Z1116" s="99">
        <f ca="1">IF(V1116=0,OFFSET(Z1116,-'Interment Right Prices'!$L$25,0),IF(V1116&gt;X1116,V1116,X1116))</f>
        <v>1509</v>
      </c>
      <c r="AA1116" s="99">
        <f t="shared" ca="1" si="109"/>
        <v>1744887.6923076923</v>
      </c>
      <c r="AB1116" s="93"/>
      <c r="AC1116" s="78"/>
    </row>
    <row r="1117" spans="2:29" x14ac:dyDescent="0.25">
      <c r="B1117" s="38"/>
      <c r="C1117" s="53">
        <f t="shared" si="105"/>
        <v>963</v>
      </c>
      <c r="D1117" s="53"/>
      <c r="E1117" s="53"/>
      <c r="F1117" s="41">
        <v>0</v>
      </c>
      <c r="G1117" s="1"/>
      <c r="H1117" s="104">
        <f t="shared" si="106"/>
        <v>3000000</v>
      </c>
      <c r="I1117" s="1"/>
      <c r="J1117" s="41">
        <v>0</v>
      </c>
      <c r="K1117" s="1"/>
      <c r="L1117" s="96">
        <f t="shared" si="110"/>
        <v>7180118</v>
      </c>
      <c r="M1117" s="53"/>
      <c r="N1117" s="97"/>
      <c r="O1117" s="1"/>
      <c r="P1117" s="98">
        <f t="shared" si="107"/>
        <v>7180118</v>
      </c>
      <c r="Q1117" s="40"/>
      <c r="S1117" s="38"/>
      <c r="T1117" s="96">
        <f>SUM($P$155:P1117)</f>
        <v>725141908</v>
      </c>
      <c r="U1117" s="96">
        <f t="shared" si="108"/>
        <v>130000</v>
      </c>
      <c r="V1117" s="96">
        <f t="shared" ref="V1117:V1180" si="111">U1117-U1116</f>
        <v>0</v>
      </c>
      <c r="W1117" s="96"/>
      <c r="X1117" s="96">
        <f ca="1">IF(V1117=0,0,IF(C1117&lt;'Interment Right Prices'!$L$25,0,OFFSET(P1117,-'Interment Right Prices'!$L$25,0)))</f>
        <v>0</v>
      </c>
      <c r="Y1117" s="96">
        <f>IF(V1117=0,0,U1117-SUM($X$155:X1117))</f>
        <v>0</v>
      </c>
      <c r="Z1117" s="99">
        <f ca="1">IF(V1117=0,OFFSET(Z1117,-'Interment Right Prices'!$L$25,0),IF(V1117&gt;X1117,V1117,X1117))</f>
        <v>1524</v>
      </c>
      <c r="AA1117" s="99">
        <f t="shared" ca="1" si="109"/>
        <v>1744887.6923076923</v>
      </c>
      <c r="AB1117" s="93"/>
      <c r="AC1117" s="78"/>
    </row>
    <row r="1118" spans="2:29" x14ac:dyDescent="0.25">
      <c r="B1118" s="38"/>
      <c r="C1118" s="53">
        <f t="shared" si="105"/>
        <v>964</v>
      </c>
      <c r="D1118" s="53"/>
      <c r="E1118" s="53"/>
      <c r="F1118" s="41">
        <v>0</v>
      </c>
      <c r="G1118" s="1"/>
      <c r="H1118" s="104">
        <f t="shared" si="106"/>
        <v>3000000</v>
      </c>
      <c r="I1118" s="1"/>
      <c r="J1118" s="41">
        <v>0</v>
      </c>
      <c r="K1118" s="1"/>
      <c r="L1118" s="96">
        <f t="shared" si="110"/>
        <v>7251919</v>
      </c>
      <c r="M1118" s="53"/>
      <c r="N1118" s="97"/>
      <c r="O1118" s="1"/>
      <c r="P1118" s="98">
        <f t="shared" si="107"/>
        <v>7251919</v>
      </c>
      <c r="Q1118" s="40"/>
      <c r="S1118" s="38"/>
      <c r="T1118" s="96">
        <f>SUM($P$155:P1118)</f>
        <v>732393827</v>
      </c>
      <c r="U1118" s="96">
        <f t="shared" si="108"/>
        <v>130000</v>
      </c>
      <c r="V1118" s="96">
        <f t="shared" si="111"/>
        <v>0</v>
      </c>
      <c r="W1118" s="96"/>
      <c r="X1118" s="96">
        <f ca="1">IF(V1118=0,0,IF(C1118&lt;'Interment Right Prices'!$L$25,0,OFFSET(P1118,-'Interment Right Prices'!$L$25,0)))</f>
        <v>0</v>
      </c>
      <c r="Y1118" s="96">
        <f>IF(V1118=0,0,U1118-SUM($X$155:X1118))</f>
        <v>0</v>
      </c>
      <c r="Z1118" s="99">
        <f ca="1">IF(V1118=0,OFFSET(Z1118,-'Interment Right Prices'!$L$25,0),IF(V1118&gt;X1118,V1118,X1118))</f>
        <v>1539</v>
      </c>
      <c r="AA1118" s="99">
        <f t="shared" ca="1" si="109"/>
        <v>1744887.6923076923</v>
      </c>
      <c r="AB1118" s="93"/>
      <c r="AC1118" s="78"/>
    </row>
    <row r="1119" spans="2:29" x14ac:dyDescent="0.25">
      <c r="B1119" s="38"/>
      <c r="C1119" s="53">
        <f t="shared" si="105"/>
        <v>965</v>
      </c>
      <c r="D1119" s="53"/>
      <c r="E1119" s="53"/>
      <c r="F1119" s="41">
        <v>0</v>
      </c>
      <c r="G1119" s="1"/>
      <c r="H1119" s="104">
        <f t="shared" si="106"/>
        <v>3000000</v>
      </c>
      <c r="I1119" s="1"/>
      <c r="J1119" s="41">
        <v>0</v>
      </c>
      <c r="K1119" s="1"/>
      <c r="L1119" s="96">
        <f t="shared" si="110"/>
        <v>7324438</v>
      </c>
      <c r="M1119" s="53"/>
      <c r="N1119" s="97"/>
      <c r="O1119" s="1"/>
      <c r="P1119" s="98">
        <f t="shared" si="107"/>
        <v>7324438</v>
      </c>
      <c r="Q1119" s="40"/>
      <c r="S1119" s="38"/>
      <c r="T1119" s="96">
        <f>SUM($P$155:P1119)</f>
        <v>739718265</v>
      </c>
      <c r="U1119" s="96">
        <f t="shared" si="108"/>
        <v>130000</v>
      </c>
      <c r="V1119" s="96">
        <f t="shared" si="111"/>
        <v>0</v>
      </c>
      <c r="W1119" s="96"/>
      <c r="X1119" s="96">
        <f ca="1">IF(V1119=0,0,IF(C1119&lt;'Interment Right Prices'!$L$25,0,OFFSET(P1119,-'Interment Right Prices'!$L$25,0)))</f>
        <v>0</v>
      </c>
      <c r="Y1119" s="96">
        <f>IF(V1119=0,0,U1119-SUM($X$155:X1119))</f>
        <v>0</v>
      </c>
      <c r="Z1119" s="99">
        <f ca="1">IF(V1119=0,OFFSET(Z1119,-'Interment Right Prices'!$L$25,0),IF(V1119&gt;X1119,V1119,X1119))</f>
        <v>1555</v>
      </c>
      <c r="AA1119" s="99">
        <f t="shared" ca="1" si="109"/>
        <v>1744887.6923076923</v>
      </c>
      <c r="AB1119" s="93"/>
      <c r="AC1119" s="78"/>
    </row>
    <row r="1120" spans="2:29" x14ac:dyDescent="0.25">
      <c r="B1120" s="38"/>
      <c r="C1120" s="53">
        <f t="shared" si="105"/>
        <v>966</v>
      </c>
      <c r="D1120" s="53"/>
      <c r="E1120" s="53"/>
      <c r="F1120" s="41">
        <v>0</v>
      </c>
      <c r="G1120" s="1"/>
      <c r="H1120" s="104">
        <f t="shared" si="106"/>
        <v>3000000</v>
      </c>
      <c r="I1120" s="1"/>
      <c r="J1120" s="41">
        <v>0</v>
      </c>
      <c r="K1120" s="1"/>
      <c r="L1120" s="96">
        <f t="shared" si="110"/>
        <v>7397683</v>
      </c>
      <c r="M1120" s="53"/>
      <c r="N1120" s="97"/>
      <c r="O1120" s="1"/>
      <c r="P1120" s="98">
        <f t="shared" si="107"/>
        <v>7397683</v>
      </c>
      <c r="Q1120" s="40"/>
      <c r="S1120" s="38"/>
      <c r="T1120" s="96">
        <f>SUM($P$155:P1120)</f>
        <v>747115948</v>
      </c>
      <c r="U1120" s="96">
        <f t="shared" si="108"/>
        <v>130000</v>
      </c>
      <c r="V1120" s="96">
        <f t="shared" si="111"/>
        <v>0</v>
      </c>
      <c r="W1120" s="96"/>
      <c r="X1120" s="96">
        <f ca="1">IF(V1120=0,0,IF(C1120&lt;'Interment Right Prices'!$L$25,0,OFFSET(P1120,-'Interment Right Prices'!$L$25,0)))</f>
        <v>0</v>
      </c>
      <c r="Y1120" s="96">
        <f>IF(V1120=0,0,U1120-SUM($X$155:X1120))</f>
        <v>0</v>
      </c>
      <c r="Z1120" s="99">
        <f ca="1">IF(V1120=0,OFFSET(Z1120,-'Interment Right Prices'!$L$25,0),IF(V1120&gt;X1120,V1120,X1120))</f>
        <v>1570</v>
      </c>
      <c r="AA1120" s="99">
        <f t="shared" ca="1" si="109"/>
        <v>1744887.6923076923</v>
      </c>
      <c r="AB1120" s="93"/>
      <c r="AC1120" s="78"/>
    </row>
    <row r="1121" spans="2:29" x14ac:dyDescent="0.25">
      <c r="B1121" s="38"/>
      <c r="C1121" s="53">
        <f t="shared" si="105"/>
        <v>967</v>
      </c>
      <c r="D1121" s="53"/>
      <c r="E1121" s="53"/>
      <c r="F1121" s="41">
        <v>0</v>
      </c>
      <c r="G1121" s="1"/>
      <c r="H1121" s="104">
        <f t="shared" si="106"/>
        <v>3000000</v>
      </c>
      <c r="I1121" s="1"/>
      <c r="J1121" s="41">
        <v>0</v>
      </c>
      <c r="K1121" s="1"/>
      <c r="L1121" s="96">
        <f t="shared" si="110"/>
        <v>7471660</v>
      </c>
      <c r="M1121" s="53"/>
      <c r="N1121" s="97"/>
      <c r="O1121" s="1"/>
      <c r="P1121" s="98">
        <f t="shared" si="107"/>
        <v>7471660</v>
      </c>
      <c r="Q1121" s="40"/>
      <c r="S1121" s="38"/>
      <c r="T1121" s="96">
        <f>SUM($P$155:P1121)</f>
        <v>754587608</v>
      </c>
      <c r="U1121" s="96">
        <f t="shared" si="108"/>
        <v>130000</v>
      </c>
      <c r="V1121" s="96">
        <f t="shared" si="111"/>
        <v>0</v>
      </c>
      <c r="W1121" s="96"/>
      <c r="X1121" s="96">
        <f ca="1">IF(V1121=0,0,IF(C1121&lt;'Interment Right Prices'!$L$25,0,OFFSET(P1121,-'Interment Right Prices'!$L$25,0)))</f>
        <v>0</v>
      </c>
      <c r="Y1121" s="96">
        <f>IF(V1121=0,0,U1121-SUM($X$155:X1121))</f>
        <v>0</v>
      </c>
      <c r="Z1121" s="99">
        <f ca="1">IF(V1121=0,OFFSET(Z1121,-'Interment Right Prices'!$L$25,0),IF(V1121&gt;X1121,V1121,X1121))</f>
        <v>1586</v>
      </c>
      <c r="AA1121" s="99">
        <f t="shared" ca="1" si="109"/>
        <v>1744887.6923076923</v>
      </c>
      <c r="AB1121" s="93"/>
      <c r="AC1121" s="78"/>
    </row>
    <row r="1122" spans="2:29" x14ac:dyDescent="0.25">
      <c r="B1122" s="38"/>
      <c r="C1122" s="53">
        <f t="shared" si="105"/>
        <v>968</v>
      </c>
      <c r="D1122" s="53"/>
      <c r="E1122" s="53"/>
      <c r="F1122" s="41">
        <v>0</v>
      </c>
      <c r="G1122" s="1"/>
      <c r="H1122" s="104">
        <f t="shared" si="106"/>
        <v>3000000</v>
      </c>
      <c r="I1122" s="1"/>
      <c r="J1122" s="41">
        <v>0</v>
      </c>
      <c r="K1122" s="1"/>
      <c r="L1122" s="96">
        <f t="shared" si="110"/>
        <v>7546376</v>
      </c>
      <c r="M1122" s="53"/>
      <c r="N1122" s="97"/>
      <c r="O1122" s="1"/>
      <c r="P1122" s="98">
        <f t="shared" si="107"/>
        <v>7546376</v>
      </c>
      <c r="Q1122" s="40"/>
      <c r="S1122" s="38"/>
      <c r="T1122" s="96">
        <f>SUM($P$155:P1122)</f>
        <v>762133984</v>
      </c>
      <c r="U1122" s="96">
        <f t="shared" si="108"/>
        <v>130000</v>
      </c>
      <c r="V1122" s="96">
        <f t="shared" si="111"/>
        <v>0</v>
      </c>
      <c r="W1122" s="96"/>
      <c r="X1122" s="96">
        <f ca="1">IF(V1122=0,0,IF(C1122&lt;'Interment Right Prices'!$L$25,0,OFFSET(P1122,-'Interment Right Prices'!$L$25,0)))</f>
        <v>0</v>
      </c>
      <c r="Y1122" s="96">
        <f>IF(V1122=0,0,U1122-SUM($X$155:X1122))</f>
        <v>0</v>
      </c>
      <c r="Z1122" s="99">
        <f ca="1">IF(V1122=0,OFFSET(Z1122,-'Interment Right Prices'!$L$25,0),IF(V1122&gt;X1122,V1122,X1122))</f>
        <v>1602</v>
      </c>
      <c r="AA1122" s="99">
        <f t="shared" ca="1" si="109"/>
        <v>1744887.6923076923</v>
      </c>
      <c r="AB1122" s="93"/>
      <c r="AC1122" s="78"/>
    </row>
    <row r="1123" spans="2:29" x14ac:dyDescent="0.25">
      <c r="B1123" s="38"/>
      <c r="C1123" s="53">
        <f t="shared" si="105"/>
        <v>969</v>
      </c>
      <c r="D1123" s="53"/>
      <c r="E1123" s="53"/>
      <c r="F1123" s="41">
        <v>0</v>
      </c>
      <c r="G1123" s="1"/>
      <c r="H1123" s="104">
        <f t="shared" si="106"/>
        <v>3000000</v>
      </c>
      <c r="I1123" s="1"/>
      <c r="J1123" s="41">
        <v>0</v>
      </c>
      <c r="K1123" s="1"/>
      <c r="L1123" s="96">
        <f t="shared" si="110"/>
        <v>7621840</v>
      </c>
      <c r="M1123" s="53"/>
      <c r="N1123" s="97"/>
      <c r="O1123" s="1"/>
      <c r="P1123" s="98">
        <f t="shared" si="107"/>
        <v>7621840</v>
      </c>
      <c r="Q1123" s="40"/>
      <c r="S1123" s="38"/>
      <c r="T1123" s="96">
        <f>SUM($P$155:P1123)</f>
        <v>769755824</v>
      </c>
      <c r="U1123" s="96">
        <f t="shared" si="108"/>
        <v>130000</v>
      </c>
      <c r="V1123" s="96">
        <f t="shared" si="111"/>
        <v>0</v>
      </c>
      <c r="W1123" s="96"/>
      <c r="X1123" s="96">
        <f ca="1">IF(V1123=0,0,IF(C1123&lt;'Interment Right Prices'!$L$25,0,OFFSET(P1123,-'Interment Right Prices'!$L$25,0)))</f>
        <v>0</v>
      </c>
      <c r="Y1123" s="96">
        <f>IF(V1123=0,0,U1123-SUM($X$155:X1123))</f>
        <v>0</v>
      </c>
      <c r="Z1123" s="99">
        <f ca="1">IF(V1123=0,OFFSET(Z1123,-'Interment Right Prices'!$L$25,0),IF(V1123&gt;X1123,V1123,X1123))</f>
        <v>1618</v>
      </c>
      <c r="AA1123" s="99">
        <f t="shared" ca="1" si="109"/>
        <v>1744887.6923076923</v>
      </c>
      <c r="AB1123" s="93"/>
      <c r="AC1123" s="78"/>
    </row>
    <row r="1124" spans="2:29" x14ac:dyDescent="0.25">
      <c r="B1124" s="38"/>
      <c r="C1124" s="53">
        <f t="shared" si="105"/>
        <v>970</v>
      </c>
      <c r="D1124" s="53"/>
      <c r="E1124" s="53"/>
      <c r="F1124" s="41">
        <v>0</v>
      </c>
      <c r="G1124" s="1"/>
      <c r="H1124" s="104">
        <f t="shared" si="106"/>
        <v>3000000</v>
      </c>
      <c r="I1124" s="1"/>
      <c r="J1124" s="41">
        <v>0</v>
      </c>
      <c r="K1124" s="1"/>
      <c r="L1124" s="96">
        <f t="shared" si="110"/>
        <v>7698058</v>
      </c>
      <c r="M1124" s="53"/>
      <c r="N1124" s="97"/>
      <c r="O1124" s="1"/>
      <c r="P1124" s="98">
        <f t="shared" si="107"/>
        <v>7698058</v>
      </c>
      <c r="Q1124" s="40"/>
      <c r="S1124" s="38"/>
      <c r="T1124" s="96">
        <f>SUM($P$155:P1124)</f>
        <v>777453882</v>
      </c>
      <c r="U1124" s="96">
        <f t="shared" si="108"/>
        <v>130000</v>
      </c>
      <c r="V1124" s="96">
        <f t="shared" si="111"/>
        <v>0</v>
      </c>
      <c r="W1124" s="96"/>
      <c r="X1124" s="96">
        <f ca="1">IF(V1124=0,0,IF(C1124&lt;'Interment Right Prices'!$L$25,0,OFFSET(P1124,-'Interment Right Prices'!$L$25,0)))</f>
        <v>0</v>
      </c>
      <c r="Y1124" s="96">
        <f>IF(V1124=0,0,U1124-SUM($X$155:X1124))</f>
        <v>0</v>
      </c>
      <c r="Z1124" s="99">
        <f ca="1">IF(V1124=0,OFFSET(Z1124,-'Interment Right Prices'!$L$25,0),IF(V1124&gt;X1124,V1124,X1124))</f>
        <v>1634</v>
      </c>
      <c r="AA1124" s="99">
        <f t="shared" ca="1" si="109"/>
        <v>1744887.6923076923</v>
      </c>
      <c r="AB1124" s="93"/>
      <c r="AC1124" s="78"/>
    </row>
    <row r="1125" spans="2:29" x14ac:dyDescent="0.25">
      <c r="B1125" s="38"/>
      <c r="C1125" s="53">
        <f t="shared" si="105"/>
        <v>971</v>
      </c>
      <c r="D1125" s="53"/>
      <c r="E1125" s="53"/>
      <c r="F1125" s="41">
        <v>0</v>
      </c>
      <c r="G1125" s="1"/>
      <c r="H1125" s="104">
        <f t="shared" si="106"/>
        <v>3000000</v>
      </c>
      <c r="I1125" s="1"/>
      <c r="J1125" s="41">
        <v>0</v>
      </c>
      <c r="K1125" s="1"/>
      <c r="L1125" s="96">
        <f t="shared" si="110"/>
        <v>7775039</v>
      </c>
      <c r="M1125" s="53"/>
      <c r="N1125" s="97"/>
      <c r="O1125" s="1"/>
      <c r="P1125" s="98">
        <f t="shared" si="107"/>
        <v>7775039</v>
      </c>
      <c r="Q1125" s="40"/>
      <c r="S1125" s="38"/>
      <c r="T1125" s="96">
        <f>SUM($P$155:P1125)</f>
        <v>785228921</v>
      </c>
      <c r="U1125" s="96">
        <f t="shared" si="108"/>
        <v>130000</v>
      </c>
      <c r="V1125" s="96">
        <f t="shared" si="111"/>
        <v>0</v>
      </c>
      <c r="W1125" s="96"/>
      <c r="X1125" s="96">
        <f ca="1">IF(V1125=0,0,IF(C1125&lt;'Interment Right Prices'!$L$25,0,OFFSET(P1125,-'Interment Right Prices'!$L$25,0)))</f>
        <v>0</v>
      </c>
      <c r="Y1125" s="96">
        <f>IF(V1125=0,0,U1125-SUM($X$155:X1125))</f>
        <v>0</v>
      </c>
      <c r="Z1125" s="99">
        <f ca="1">IF(V1125=0,OFFSET(Z1125,-'Interment Right Prices'!$L$25,0),IF(V1125&gt;X1125,V1125,X1125))</f>
        <v>1650</v>
      </c>
      <c r="AA1125" s="99">
        <f t="shared" ca="1" si="109"/>
        <v>1744887.6923076923</v>
      </c>
      <c r="AB1125" s="93"/>
      <c r="AC1125" s="78"/>
    </row>
    <row r="1126" spans="2:29" x14ac:dyDescent="0.25">
      <c r="B1126" s="38"/>
      <c r="C1126" s="53">
        <f t="shared" si="105"/>
        <v>972</v>
      </c>
      <c r="D1126" s="53"/>
      <c r="E1126" s="53"/>
      <c r="F1126" s="41">
        <v>0</v>
      </c>
      <c r="G1126" s="1"/>
      <c r="H1126" s="104">
        <f t="shared" si="106"/>
        <v>3000000</v>
      </c>
      <c r="I1126" s="1"/>
      <c r="J1126" s="41">
        <v>0</v>
      </c>
      <c r="K1126" s="1"/>
      <c r="L1126" s="96">
        <f t="shared" si="110"/>
        <v>7852789</v>
      </c>
      <c r="M1126" s="53"/>
      <c r="N1126" s="97"/>
      <c r="O1126" s="1"/>
      <c r="P1126" s="98">
        <f t="shared" si="107"/>
        <v>7852789</v>
      </c>
      <c r="Q1126" s="40"/>
      <c r="S1126" s="38"/>
      <c r="T1126" s="96">
        <f>SUM($P$155:P1126)</f>
        <v>793081710</v>
      </c>
      <c r="U1126" s="96">
        <f t="shared" si="108"/>
        <v>130000</v>
      </c>
      <c r="V1126" s="96">
        <f t="shared" si="111"/>
        <v>0</v>
      </c>
      <c r="W1126" s="96"/>
      <c r="X1126" s="96">
        <f ca="1">IF(V1126=0,0,IF(C1126&lt;'Interment Right Prices'!$L$25,0,OFFSET(P1126,-'Interment Right Prices'!$L$25,0)))</f>
        <v>0</v>
      </c>
      <c r="Y1126" s="96">
        <f>IF(V1126=0,0,U1126-SUM($X$155:X1126))</f>
        <v>0</v>
      </c>
      <c r="Z1126" s="99">
        <f ca="1">IF(V1126=0,OFFSET(Z1126,-'Interment Right Prices'!$L$25,0),IF(V1126&gt;X1126,V1126,X1126))</f>
        <v>1667</v>
      </c>
      <c r="AA1126" s="99">
        <f t="shared" ca="1" si="109"/>
        <v>1744887.6923076923</v>
      </c>
      <c r="AB1126" s="93"/>
      <c r="AC1126" s="78"/>
    </row>
    <row r="1127" spans="2:29" x14ac:dyDescent="0.25">
      <c r="B1127" s="38"/>
      <c r="C1127" s="53">
        <f t="shared" si="105"/>
        <v>973</v>
      </c>
      <c r="D1127" s="53"/>
      <c r="E1127" s="53"/>
      <c r="F1127" s="41">
        <v>0</v>
      </c>
      <c r="G1127" s="1"/>
      <c r="H1127" s="104">
        <f t="shared" si="106"/>
        <v>3000000</v>
      </c>
      <c r="I1127" s="1"/>
      <c r="J1127" s="41">
        <v>0</v>
      </c>
      <c r="K1127" s="1"/>
      <c r="L1127" s="96">
        <f t="shared" si="110"/>
        <v>7931317</v>
      </c>
      <c r="M1127" s="53"/>
      <c r="N1127" s="97"/>
      <c r="O1127" s="1"/>
      <c r="P1127" s="98">
        <f t="shared" si="107"/>
        <v>7931317</v>
      </c>
      <c r="Q1127" s="40"/>
      <c r="S1127" s="38"/>
      <c r="T1127" s="96">
        <f>SUM($P$155:P1127)</f>
        <v>801013027</v>
      </c>
      <c r="U1127" s="96">
        <f t="shared" si="108"/>
        <v>130000</v>
      </c>
      <c r="V1127" s="96">
        <f t="shared" si="111"/>
        <v>0</v>
      </c>
      <c r="W1127" s="96"/>
      <c r="X1127" s="96">
        <f ca="1">IF(V1127=0,0,IF(C1127&lt;'Interment Right Prices'!$L$25,0,OFFSET(P1127,-'Interment Right Prices'!$L$25,0)))</f>
        <v>0</v>
      </c>
      <c r="Y1127" s="96">
        <f>IF(V1127=0,0,U1127-SUM($X$155:X1127))</f>
        <v>0</v>
      </c>
      <c r="Z1127" s="99">
        <f ca="1">IF(V1127=0,OFFSET(Z1127,-'Interment Right Prices'!$L$25,0),IF(V1127&gt;X1127,V1127,X1127))</f>
        <v>1683</v>
      </c>
      <c r="AA1127" s="99">
        <f t="shared" ca="1" si="109"/>
        <v>1744887.6923076923</v>
      </c>
      <c r="AB1127" s="93"/>
      <c r="AC1127" s="78"/>
    </row>
    <row r="1128" spans="2:29" x14ac:dyDescent="0.25">
      <c r="B1128" s="38"/>
      <c r="C1128" s="53">
        <f t="shared" si="105"/>
        <v>974</v>
      </c>
      <c r="D1128" s="53"/>
      <c r="E1128" s="53"/>
      <c r="F1128" s="41">
        <v>0</v>
      </c>
      <c r="G1128" s="1"/>
      <c r="H1128" s="104">
        <f t="shared" si="106"/>
        <v>3000000</v>
      </c>
      <c r="I1128" s="1"/>
      <c r="J1128" s="41">
        <v>0</v>
      </c>
      <c r="K1128" s="1"/>
      <c r="L1128" s="96">
        <f t="shared" si="110"/>
        <v>8010630</v>
      </c>
      <c r="M1128" s="53"/>
      <c r="N1128" s="97"/>
      <c r="O1128" s="1"/>
      <c r="P1128" s="98">
        <f t="shared" si="107"/>
        <v>8010630</v>
      </c>
      <c r="Q1128" s="40"/>
      <c r="S1128" s="38"/>
      <c r="T1128" s="96">
        <f>SUM($P$155:P1128)</f>
        <v>809023657</v>
      </c>
      <c r="U1128" s="96">
        <f t="shared" si="108"/>
        <v>130000</v>
      </c>
      <c r="V1128" s="96">
        <f t="shared" si="111"/>
        <v>0</v>
      </c>
      <c r="W1128" s="96"/>
      <c r="X1128" s="96">
        <f ca="1">IF(V1128=0,0,IF(C1128&lt;'Interment Right Prices'!$L$25,0,OFFSET(P1128,-'Interment Right Prices'!$L$25,0)))</f>
        <v>0</v>
      </c>
      <c r="Y1128" s="96">
        <f>IF(V1128=0,0,U1128-SUM($X$155:X1128))</f>
        <v>0</v>
      </c>
      <c r="Z1128" s="99">
        <f ca="1">IF(V1128=0,OFFSET(Z1128,-'Interment Right Prices'!$L$25,0),IF(V1128&gt;X1128,V1128,X1128))</f>
        <v>1700</v>
      </c>
      <c r="AA1128" s="99">
        <f t="shared" ca="1" si="109"/>
        <v>1744887.6923076923</v>
      </c>
      <c r="AB1128" s="93"/>
      <c r="AC1128" s="78"/>
    </row>
    <row r="1129" spans="2:29" x14ac:dyDescent="0.25">
      <c r="B1129" s="38"/>
      <c r="C1129" s="53">
        <f t="shared" si="105"/>
        <v>975</v>
      </c>
      <c r="D1129" s="53"/>
      <c r="E1129" s="53"/>
      <c r="F1129" s="41">
        <v>0</v>
      </c>
      <c r="G1129" s="1"/>
      <c r="H1129" s="104">
        <f t="shared" si="106"/>
        <v>3000000</v>
      </c>
      <c r="I1129" s="1"/>
      <c r="J1129" s="41">
        <v>0</v>
      </c>
      <c r="K1129" s="1"/>
      <c r="L1129" s="96">
        <f t="shared" si="110"/>
        <v>8090737</v>
      </c>
      <c r="M1129" s="53"/>
      <c r="N1129" s="97"/>
      <c r="O1129" s="1"/>
      <c r="P1129" s="98">
        <f t="shared" si="107"/>
        <v>8090737</v>
      </c>
      <c r="Q1129" s="40"/>
      <c r="S1129" s="38"/>
      <c r="T1129" s="96">
        <f>SUM($P$155:P1129)</f>
        <v>817114394</v>
      </c>
      <c r="U1129" s="96">
        <f t="shared" si="108"/>
        <v>130000</v>
      </c>
      <c r="V1129" s="96">
        <f t="shared" si="111"/>
        <v>0</v>
      </c>
      <c r="W1129" s="96"/>
      <c r="X1129" s="96">
        <f ca="1">IF(V1129=0,0,IF(C1129&lt;'Interment Right Prices'!$L$25,0,OFFSET(P1129,-'Interment Right Prices'!$L$25,0)))</f>
        <v>0</v>
      </c>
      <c r="Y1129" s="96">
        <f>IF(V1129=0,0,U1129-SUM($X$155:X1129))</f>
        <v>0</v>
      </c>
      <c r="Z1129" s="99">
        <f ca="1">IF(V1129=0,OFFSET(Z1129,-'Interment Right Prices'!$L$25,0),IF(V1129&gt;X1129,V1129,X1129))</f>
        <v>1717</v>
      </c>
      <c r="AA1129" s="99">
        <f t="shared" ca="1" si="109"/>
        <v>1744887.6923076923</v>
      </c>
      <c r="AB1129" s="93"/>
      <c r="AC1129" s="78"/>
    </row>
    <row r="1130" spans="2:29" x14ac:dyDescent="0.25">
      <c r="B1130" s="38"/>
      <c r="C1130" s="53">
        <f t="shared" si="105"/>
        <v>976</v>
      </c>
      <c r="D1130" s="53"/>
      <c r="E1130" s="53"/>
      <c r="F1130" s="41">
        <v>0</v>
      </c>
      <c r="G1130" s="1"/>
      <c r="H1130" s="104">
        <f t="shared" si="106"/>
        <v>3000000</v>
      </c>
      <c r="I1130" s="1"/>
      <c r="J1130" s="41">
        <v>0</v>
      </c>
      <c r="K1130" s="1"/>
      <c r="L1130" s="96">
        <f t="shared" si="110"/>
        <v>8171644</v>
      </c>
      <c r="M1130" s="53"/>
      <c r="N1130" s="97"/>
      <c r="O1130" s="1"/>
      <c r="P1130" s="98">
        <f t="shared" si="107"/>
        <v>8171644</v>
      </c>
      <c r="Q1130" s="40"/>
      <c r="S1130" s="38"/>
      <c r="T1130" s="96">
        <f>SUM($P$155:P1130)</f>
        <v>825286038</v>
      </c>
      <c r="U1130" s="96">
        <f t="shared" si="108"/>
        <v>130000</v>
      </c>
      <c r="V1130" s="96">
        <f t="shared" si="111"/>
        <v>0</v>
      </c>
      <c r="W1130" s="96"/>
      <c r="X1130" s="96">
        <f ca="1">IF(V1130=0,0,IF(C1130&lt;'Interment Right Prices'!$L$25,0,OFFSET(P1130,-'Interment Right Prices'!$L$25,0)))</f>
        <v>0</v>
      </c>
      <c r="Y1130" s="96">
        <f>IF(V1130=0,0,U1130-SUM($X$155:X1130))</f>
        <v>0</v>
      </c>
      <c r="Z1130" s="99">
        <f ca="1">IF(V1130=0,OFFSET(Z1130,-'Interment Right Prices'!$L$25,0),IF(V1130&gt;X1130,V1130,X1130))</f>
        <v>1734</v>
      </c>
      <c r="AA1130" s="99">
        <f t="shared" ca="1" si="109"/>
        <v>1744887.6923076923</v>
      </c>
      <c r="AB1130" s="93"/>
      <c r="AC1130" s="78"/>
    </row>
    <row r="1131" spans="2:29" x14ac:dyDescent="0.25">
      <c r="B1131" s="38"/>
      <c r="C1131" s="53">
        <f t="shared" si="105"/>
        <v>977</v>
      </c>
      <c r="D1131" s="53"/>
      <c r="E1131" s="53"/>
      <c r="F1131" s="41">
        <v>0</v>
      </c>
      <c r="G1131" s="1"/>
      <c r="H1131" s="104">
        <f t="shared" si="106"/>
        <v>3000000</v>
      </c>
      <c r="I1131" s="1"/>
      <c r="J1131" s="41">
        <v>0</v>
      </c>
      <c r="K1131" s="1"/>
      <c r="L1131" s="96">
        <f t="shared" si="110"/>
        <v>8253361</v>
      </c>
      <c r="M1131" s="53"/>
      <c r="N1131" s="97"/>
      <c r="O1131" s="1"/>
      <c r="P1131" s="98">
        <f t="shared" si="107"/>
        <v>8253361</v>
      </c>
      <c r="Q1131" s="40"/>
      <c r="S1131" s="38"/>
      <c r="T1131" s="96">
        <f>SUM($P$155:P1131)</f>
        <v>833539399</v>
      </c>
      <c r="U1131" s="96">
        <f t="shared" si="108"/>
        <v>130000</v>
      </c>
      <c r="V1131" s="96">
        <f t="shared" si="111"/>
        <v>0</v>
      </c>
      <c r="W1131" s="96"/>
      <c r="X1131" s="96">
        <f ca="1">IF(V1131=0,0,IF(C1131&lt;'Interment Right Prices'!$L$25,0,OFFSET(P1131,-'Interment Right Prices'!$L$25,0)))</f>
        <v>0</v>
      </c>
      <c r="Y1131" s="96">
        <f>IF(V1131=0,0,U1131-SUM($X$155:X1131))</f>
        <v>0</v>
      </c>
      <c r="Z1131" s="99">
        <f ca="1">IF(V1131=0,OFFSET(Z1131,-'Interment Right Prices'!$L$25,0),IF(V1131&gt;X1131,V1131,X1131))</f>
        <v>1752</v>
      </c>
      <c r="AA1131" s="99">
        <f t="shared" ca="1" si="109"/>
        <v>1744887.6923076923</v>
      </c>
      <c r="AB1131" s="93"/>
      <c r="AC1131" s="78"/>
    </row>
    <row r="1132" spans="2:29" x14ac:dyDescent="0.25">
      <c r="B1132" s="38"/>
      <c r="C1132" s="53">
        <f t="shared" si="105"/>
        <v>978</v>
      </c>
      <c r="D1132" s="53"/>
      <c r="E1132" s="53"/>
      <c r="F1132" s="41">
        <v>0</v>
      </c>
      <c r="G1132" s="1"/>
      <c r="H1132" s="104">
        <f t="shared" si="106"/>
        <v>3000000</v>
      </c>
      <c r="I1132" s="1"/>
      <c r="J1132" s="41">
        <v>0</v>
      </c>
      <c r="K1132" s="1"/>
      <c r="L1132" s="96">
        <f t="shared" si="110"/>
        <v>8335894</v>
      </c>
      <c r="M1132" s="53"/>
      <c r="N1132" s="97"/>
      <c r="O1132" s="1"/>
      <c r="P1132" s="98">
        <f t="shared" si="107"/>
        <v>8335894</v>
      </c>
      <c r="Q1132" s="40"/>
      <c r="S1132" s="38"/>
      <c r="T1132" s="96">
        <f>SUM($P$155:P1132)</f>
        <v>841875293</v>
      </c>
      <c r="U1132" s="96">
        <f t="shared" si="108"/>
        <v>130000</v>
      </c>
      <c r="V1132" s="96">
        <f t="shared" si="111"/>
        <v>0</v>
      </c>
      <c r="W1132" s="96"/>
      <c r="X1132" s="96">
        <f ca="1">IF(V1132=0,0,IF(C1132&lt;'Interment Right Prices'!$L$25,0,OFFSET(P1132,-'Interment Right Prices'!$L$25,0)))</f>
        <v>0</v>
      </c>
      <c r="Y1132" s="96">
        <f>IF(V1132=0,0,U1132-SUM($X$155:X1132))</f>
        <v>0</v>
      </c>
      <c r="Z1132" s="99">
        <f ca="1">IF(V1132=0,OFFSET(Z1132,-'Interment Right Prices'!$L$25,0),IF(V1132&gt;X1132,V1132,X1132))</f>
        <v>1769</v>
      </c>
      <c r="AA1132" s="99">
        <f t="shared" ca="1" si="109"/>
        <v>1744887.6923076923</v>
      </c>
      <c r="AB1132" s="93"/>
      <c r="AC1132" s="78"/>
    </row>
    <row r="1133" spans="2:29" x14ac:dyDescent="0.25">
      <c r="B1133" s="38"/>
      <c r="C1133" s="53">
        <f t="shared" si="105"/>
        <v>979</v>
      </c>
      <c r="D1133" s="53"/>
      <c r="E1133" s="53"/>
      <c r="F1133" s="41">
        <v>0</v>
      </c>
      <c r="G1133" s="1"/>
      <c r="H1133" s="104">
        <f t="shared" si="106"/>
        <v>3000000</v>
      </c>
      <c r="I1133" s="1"/>
      <c r="J1133" s="41">
        <v>0</v>
      </c>
      <c r="K1133" s="1"/>
      <c r="L1133" s="96">
        <f t="shared" si="110"/>
        <v>8419253</v>
      </c>
      <c r="M1133" s="53"/>
      <c r="N1133" s="97"/>
      <c r="O1133" s="1"/>
      <c r="P1133" s="98">
        <f t="shared" si="107"/>
        <v>8419253</v>
      </c>
      <c r="Q1133" s="40"/>
      <c r="S1133" s="38"/>
      <c r="T1133" s="96">
        <f>SUM($P$155:P1133)</f>
        <v>850294546</v>
      </c>
      <c r="U1133" s="96">
        <f t="shared" si="108"/>
        <v>130000</v>
      </c>
      <c r="V1133" s="96">
        <f t="shared" si="111"/>
        <v>0</v>
      </c>
      <c r="W1133" s="96"/>
      <c r="X1133" s="96">
        <f ca="1">IF(V1133=0,0,IF(C1133&lt;'Interment Right Prices'!$L$25,0,OFFSET(P1133,-'Interment Right Prices'!$L$25,0)))</f>
        <v>0</v>
      </c>
      <c r="Y1133" s="96">
        <f>IF(V1133=0,0,U1133-SUM($X$155:X1133))</f>
        <v>0</v>
      </c>
      <c r="Z1133" s="99">
        <f ca="1">IF(V1133=0,OFFSET(Z1133,-'Interment Right Prices'!$L$25,0),IF(V1133&gt;X1133,V1133,X1133))</f>
        <v>1393</v>
      </c>
      <c r="AA1133" s="99">
        <f t="shared" ca="1" si="109"/>
        <v>1744887.6923076923</v>
      </c>
      <c r="AB1133" s="93"/>
      <c r="AC1133" s="78"/>
    </row>
    <row r="1134" spans="2:29" x14ac:dyDescent="0.25">
      <c r="B1134" s="38"/>
      <c r="C1134" s="53">
        <f t="shared" si="105"/>
        <v>980</v>
      </c>
      <c r="D1134" s="53"/>
      <c r="E1134" s="53"/>
      <c r="F1134" s="41">
        <v>0</v>
      </c>
      <c r="G1134" s="1"/>
      <c r="H1134" s="104">
        <f t="shared" si="106"/>
        <v>3000000</v>
      </c>
      <c r="I1134" s="1"/>
      <c r="J1134" s="41">
        <v>0</v>
      </c>
      <c r="K1134" s="1"/>
      <c r="L1134" s="96">
        <f t="shared" si="110"/>
        <v>8503446</v>
      </c>
      <c r="M1134" s="53"/>
      <c r="N1134" s="97"/>
      <c r="O1134" s="1"/>
      <c r="P1134" s="98">
        <f t="shared" si="107"/>
        <v>8503446</v>
      </c>
      <c r="Q1134" s="40"/>
      <c r="S1134" s="38"/>
      <c r="T1134" s="96">
        <f>SUM($P$155:P1134)</f>
        <v>858797992</v>
      </c>
      <c r="U1134" s="96">
        <f t="shared" si="108"/>
        <v>130000</v>
      </c>
      <c r="V1134" s="96">
        <f t="shared" si="111"/>
        <v>0</v>
      </c>
      <c r="W1134" s="96"/>
      <c r="X1134" s="96">
        <f ca="1">IF(V1134=0,0,IF(C1134&lt;'Interment Right Prices'!$L$25,0,OFFSET(P1134,-'Interment Right Prices'!$L$25,0)))</f>
        <v>0</v>
      </c>
      <c r="Y1134" s="96">
        <f>IF(V1134=0,0,U1134-SUM($X$155:X1134))</f>
        <v>0</v>
      </c>
      <c r="Z1134" s="99">
        <f ca="1">IF(V1134=0,OFFSET(Z1134,-'Interment Right Prices'!$L$25,0),IF(V1134&gt;X1134,V1134,X1134))</f>
        <v>1407</v>
      </c>
      <c r="AA1134" s="99">
        <f t="shared" ca="1" si="109"/>
        <v>1744887.6923076923</v>
      </c>
      <c r="AB1134" s="93"/>
      <c r="AC1134" s="78"/>
    </row>
    <row r="1135" spans="2:29" x14ac:dyDescent="0.25">
      <c r="B1135" s="38"/>
      <c r="C1135" s="53">
        <f t="shared" ref="C1135:C1198" si="112">C1134+1</f>
        <v>981</v>
      </c>
      <c r="D1135" s="53"/>
      <c r="E1135" s="53"/>
      <c r="F1135" s="41">
        <v>0</v>
      </c>
      <c r="G1135" s="1"/>
      <c r="H1135" s="104">
        <f t="shared" ref="H1135:H1198" si="113">H1134</f>
        <v>3000000</v>
      </c>
      <c r="I1135" s="1"/>
      <c r="J1135" s="41">
        <v>0</v>
      </c>
      <c r="K1135" s="1"/>
      <c r="L1135" s="96">
        <f t="shared" si="110"/>
        <v>8588480</v>
      </c>
      <c r="M1135" s="53"/>
      <c r="N1135" s="97"/>
      <c r="O1135" s="1"/>
      <c r="P1135" s="98">
        <f t="shared" si="107"/>
        <v>8588480</v>
      </c>
      <c r="Q1135" s="40"/>
      <c r="S1135" s="38"/>
      <c r="T1135" s="96">
        <f>SUM($P$155:P1135)</f>
        <v>867386472</v>
      </c>
      <c r="U1135" s="96">
        <f t="shared" si="108"/>
        <v>130000</v>
      </c>
      <c r="V1135" s="96">
        <f t="shared" si="111"/>
        <v>0</v>
      </c>
      <c r="W1135" s="96"/>
      <c r="X1135" s="96">
        <f ca="1">IF(V1135=0,0,IF(C1135&lt;'Interment Right Prices'!$L$25,0,OFFSET(P1135,-'Interment Right Prices'!$L$25,0)))</f>
        <v>0</v>
      </c>
      <c r="Y1135" s="96">
        <f>IF(V1135=0,0,U1135-SUM($X$155:X1135))</f>
        <v>0</v>
      </c>
      <c r="Z1135" s="99">
        <f ca="1">IF(V1135=0,OFFSET(Z1135,-'Interment Right Prices'!$L$25,0),IF(V1135&gt;X1135,V1135,X1135))</f>
        <v>1421</v>
      </c>
      <c r="AA1135" s="99">
        <f t="shared" ca="1" si="109"/>
        <v>1744887.6923076923</v>
      </c>
      <c r="AB1135" s="93"/>
      <c r="AC1135" s="78"/>
    </row>
    <row r="1136" spans="2:29" x14ac:dyDescent="0.25">
      <c r="B1136" s="38"/>
      <c r="C1136" s="53">
        <f t="shared" si="112"/>
        <v>982</v>
      </c>
      <c r="D1136" s="53"/>
      <c r="E1136" s="53"/>
      <c r="F1136" s="41">
        <v>0</v>
      </c>
      <c r="G1136" s="1"/>
      <c r="H1136" s="104">
        <f t="shared" si="113"/>
        <v>3000000</v>
      </c>
      <c r="I1136" s="1"/>
      <c r="J1136" s="41">
        <v>0</v>
      </c>
      <c r="K1136" s="1"/>
      <c r="L1136" s="96">
        <f t="shared" si="110"/>
        <v>8674365</v>
      </c>
      <c r="M1136" s="53"/>
      <c r="N1136" s="97"/>
      <c r="O1136" s="1"/>
      <c r="P1136" s="98">
        <f t="shared" si="107"/>
        <v>8674365</v>
      </c>
      <c r="Q1136" s="40"/>
      <c r="S1136" s="38"/>
      <c r="T1136" s="96">
        <f>SUM($P$155:P1136)</f>
        <v>876060837</v>
      </c>
      <c r="U1136" s="96">
        <f t="shared" si="108"/>
        <v>130000</v>
      </c>
      <c r="V1136" s="96">
        <f t="shared" si="111"/>
        <v>0</v>
      </c>
      <c r="W1136" s="96"/>
      <c r="X1136" s="96">
        <f ca="1">IF(V1136=0,0,IF(C1136&lt;'Interment Right Prices'!$L$25,0,OFFSET(P1136,-'Interment Right Prices'!$L$25,0)))</f>
        <v>0</v>
      </c>
      <c r="Y1136" s="96">
        <f>IF(V1136=0,0,U1136-SUM($X$155:X1136))</f>
        <v>0</v>
      </c>
      <c r="Z1136" s="99">
        <f ca="1">IF(V1136=0,OFFSET(Z1136,-'Interment Right Prices'!$L$25,0),IF(V1136&gt;X1136,V1136,X1136))</f>
        <v>1436</v>
      </c>
      <c r="AA1136" s="99">
        <f t="shared" ca="1" si="109"/>
        <v>1744887.6923076923</v>
      </c>
      <c r="AB1136" s="93"/>
      <c r="AC1136" s="78"/>
    </row>
    <row r="1137" spans="2:29" x14ac:dyDescent="0.25">
      <c r="B1137" s="38"/>
      <c r="C1137" s="53">
        <f t="shared" si="112"/>
        <v>983</v>
      </c>
      <c r="D1137" s="53"/>
      <c r="E1137" s="53"/>
      <c r="F1137" s="41">
        <v>0</v>
      </c>
      <c r="G1137" s="1"/>
      <c r="H1137" s="104">
        <f t="shared" si="113"/>
        <v>3000000</v>
      </c>
      <c r="I1137" s="1"/>
      <c r="J1137" s="41">
        <v>0</v>
      </c>
      <c r="K1137" s="1"/>
      <c r="L1137" s="96">
        <f t="shared" si="110"/>
        <v>8761109</v>
      </c>
      <c r="M1137" s="53"/>
      <c r="N1137" s="97"/>
      <c r="O1137" s="1"/>
      <c r="P1137" s="98">
        <f t="shared" si="107"/>
        <v>8761109</v>
      </c>
      <c r="Q1137" s="40"/>
      <c r="S1137" s="38"/>
      <c r="T1137" s="96">
        <f>SUM($P$155:P1137)</f>
        <v>884821946</v>
      </c>
      <c r="U1137" s="96">
        <f t="shared" si="108"/>
        <v>130000</v>
      </c>
      <c r="V1137" s="96">
        <f t="shared" si="111"/>
        <v>0</v>
      </c>
      <c r="W1137" s="96"/>
      <c r="X1137" s="96">
        <f ca="1">IF(V1137=0,0,IF(C1137&lt;'Interment Right Prices'!$L$25,0,OFFSET(P1137,-'Interment Right Prices'!$L$25,0)))</f>
        <v>0</v>
      </c>
      <c r="Y1137" s="96">
        <f>IF(V1137=0,0,U1137-SUM($X$155:X1137))</f>
        <v>0</v>
      </c>
      <c r="Z1137" s="99">
        <f ca="1">IF(V1137=0,OFFSET(Z1137,-'Interment Right Prices'!$L$25,0),IF(V1137&gt;X1137,V1137,X1137))</f>
        <v>1450</v>
      </c>
      <c r="AA1137" s="99">
        <f t="shared" ca="1" si="109"/>
        <v>1744887.6923076923</v>
      </c>
      <c r="AB1137" s="93"/>
      <c r="AC1137" s="78"/>
    </row>
    <row r="1138" spans="2:29" x14ac:dyDescent="0.25">
      <c r="B1138" s="38"/>
      <c r="C1138" s="53">
        <f t="shared" si="112"/>
        <v>984</v>
      </c>
      <c r="D1138" s="53"/>
      <c r="E1138" s="53"/>
      <c r="F1138" s="41">
        <v>0</v>
      </c>
      <c r="G1138" s="1"/>
      <c r="H1138" s="104">
        <f t="shared" si="113"/>
        <v>3000000</v>
      </c>
      <c r="I1138" s="1"/>
      <c r="J1138" s="41">
        <v>0</v>
      </c>
      <c r="K1138" s="1"/>
      <c r="L1138" s="96">
        <f t="shared" si="110"/>
        <v>8848720</v>
      </c>
      <c r="M1138" s="53"/>
      <c r="N1138" s="97"/>
      <c r="O1138" s="1"/>
      <c r="P1138" s="98">
        <f t="shared" si="107"/>
        <v>8848720</v>
      </c>
      <c r="Q1138" s="40"/>
      <c r="S1138" s="38"/>
      <c r="T1138" s="96">
        <f>SUM($P$155:P1138)</f>
        <v>893670666</v>
      </c>
      <c r="U1138" s="96">
        <f t="shared" si="108"/>
        <v>130000</v>
      </c>
      <c r="V1138" s="96">
        <f t="shared" si="111"/>
        <v>0</v>
      </c>
      <c r="W1138" s="96"/>
      <c r="X1138" s="96">
        <f ca="1">IF(V1138=0,0,IF(C1138&lt;'Interment Right Prices'!$L$25,0,OFFSET(P1138,-'Interment Right Prices'!$L$25,0)))</f>
        <v>0</v>
      </c>
      <c r="Y1138" s="96">
        <f>IF(V1138=0,0,U1138-SUM($X$155:X1138))</f>
        <v>0</v>
      </c>
      <c r="Z1138" s="99">
        <f ca="1">IF(V1138=0,OFFSET(Z1138,-'Interment Right Prices'!$L$25,0),IF(V1138&gt;X1138,V1138,X1138))</f>
        <v>1464</v>
      </c>
      <c r="AA1138" s="99">
        <f t="shared" ca="1" si="109"/>
        <v>1744887.6923076923</v>
      </c>
      <c r="AB1138" s="93"/>
      <c r="AC1138" s="78"/>
    </row>
    <row r="1139" spans="2:29" x14ac:dyDescent="0.25">
      <c r="B1139" s="38"/>
      <c r="C1139" s="53">
        <f t="shared" si="112"/>
        <v>985</v>
      </c>
      <c r="D1139" s="53"/>
      <c r="E1139" s="53"/>
      <c r="F1139" s="41">
        <v>0</v>
      </c>
      <c r="G1139" s="1"/>
      <c r="H1139" s="104">
        <f t="shared" si="113"/>
        <v>3000000</v>
      </c>
      <c r="I1139" s="1"/>
      <c r="J1139" s="41">
        <v>0</v>
      </c>
      <c r="K1139" s="1"/>
      <c r="L1139" s="96">
        <f t="shared" si="110"/>
        <v>8937207</v>
      </c>
      <c r="M1139" s="53"/>
      <c r="N1139" s="97"/>
      <c r="O1139" s="1"/>
      <c r="P1139" s="98">
        <f t="shared" si="107"/>
        <v>8937207</v>
      </c>
      <c r="Q1139" s="40"/>
      <c r="S1139" s="38"/>
      <c r="T1139" s="96">
        <f>SUM($P$155:P1139)</f>
        <v>902607873</v>
      </c>
      <c r="U1139" s="96">
        <f t="shared" si="108"/>
        <v>130000</v>
      </c>
      <c r="V1139" s="96">
        <f t="shared" si="111"/>
        <v>0</v>
      </c>
      <c r="W1139" s="96"/>
      <c r="X1139" s="96">
        <f ca="1">IF(V1139=0,0,IF(C1139&lt;'Interment Right Prices'!$L$25,0,OFFSET(P1139,-'Interment Right Prices'!$L$25,0)))</f>
        <v>0</v>
      </c>
      <c r="Y1139" s="96">
        <f>IF(V1139=0,0,U1139-SUM($X$155:X1139))</f>
        <v>0</v>
      </c>
      <c r="Z1139" s="99">
        <f ca="1">IF(V1139=0,OFFSET(Z1139,-'Interment Right Prices'!$L$25,0),IF(V1139&gt;X1139,V1139,X1139))</f>
        <v>1479</v>
      </c>
      <c r="AA1139" s="99">
        <f t="shared" ca="1" si="109"/>
        <v>1744887.6923076923</v>
      </c>
      <c r="AB1139" s="93"/>
      <c r="AC1139" s="78"/>
    </row>
    <row r="1140" spans="2:29" x14ac:dyDescent="0.25">
      <c r="B1140" s="38"/>
      <c r="C1140" s="53">
        <f t="shared" si="112"/>
        <v>986</v>
      </c>
      <c r="D1140" s="53"/>
      <c r="E1140" s="53"/>
      <c r="F1140" s="41">
        <v>0</v>
      </c>
      <c r="G1140" s="1"/>
      <c r="H1140" s="104">
        <f t="shared" si="113"/>
        <v>3000000</v>
      </c>
      <c r="I1140" s="1"/>
      <c r="J1140" s="41">
        <v>0</v>
      </c>
      <c r="K1140" s="1"/>
      <c r="L1140" s="96">
        <f t="shared" si="110"/>
        <v>9026579</v>
      </c>
      <c r="M1140" s="53"/>
      <c r="N1140" s="97"/>
      <c r="O1140" s="1"/>
      <c r="P1140" s="98">
        <f t="shared" si="107"/>
        <v>9026579</v>
      </c>
      <c r="Q1140" s="40"/>
      <c r="S1140" s="38"/>
      <c r="T1140" s="96">
        <f>SUM($P$155:P1140)</f>
        <v>911634452</v>
      </c>
      <c r="U1140" s="96">
        <f t="shared" si="108"/>
        <v>130000</v>
      </c>
      <c r="V1140" s="96">
        <f t="shared" si="111"/>
        <v>0</v>
      </c>
      <c r="W1140" s="96"/>
      <c r="X1140" s="96">
        <f ca="1">IF(V1140=0,0,IF(C1140&lt;'Interment Right Prices'!$L$25,0,OFFSET(P1140,-'Interment Right Prices'!$L$25,0)))</f>
        <v>0</v>
      </c>
      <c r="Y1140" s="96">
        <f>IF(V1140=0,0,U1140-SUM($X$155:X1140))</f>
        <v>0</v>
      </c>
      <c r="Z1140" s="99">
        <f ca="1">IF(V1140=0,OFFSET(Z1140,-'Interment Right Prices'!$L$25,0),IF(V1140&gt;X1140,V1140,X1140))</f>
        <v>1494</v>
      </c>
      <c r="AA1140" s="99">
        <f t="shared" ca="1" si="109"/>
        <v>1744887.6923076923</v>
      </c>
      <c r="AB1140" s="93"/>
      <c r="AC1140" s="78"/>
    </row>
    <row r="1141" spans="2:29" x14ac:dyDescent="0.25">
      <c r="B1141" s="38"/>
      <c r="C1141" s="53">
        <f t="shared" si="112"/>
        <v>987</v>
      </c>
      <c r="D1141" s="53"/>
      <c r="E1141" s="53"/>
      <c r="F1141" s="41">
        <v>0</v>
      </c>
      <c r="G1141" s="1"/>
      <c r="H1141" s="104">
        <f t="shared" si="113"/>
        <v>3000000</v>
      </c>
      <c r="I1141" s="1"/>
      <c r="J1141" s="41">
        <v>0</v>
      </c>
      <c r="K1141" s="1"/>
      <c r="L1141" s="96">
        <f t="shared" si="110"/>
        <v>9116845</v>
      </c>
      <c r="M1141" s="53"/>
      <c r="N1141" s="97"/>
      <c r="O1141" s="1"/>
      <c r="P1141" s="98">
        <f t="shared" si="107"/>
        <v>9116845</v>
      </c>
      <c r="Q1141" s="40"/>
      <c r="S1141" s="38"/>
      <c r="T1141" s="96">
        <f>SUM($P$155:P1141)</f>
        <v>920751297</v>
      </c>
      <c r="U1141" s="96">
        <f t="shared" si="108"/>
        <v>130000</v>
      </c>
      <c r="V1141" s="96">
        <f t="shared" si="111"/>
        <v>0</v>
      </c>
      <c r="W1141" s="96"/>
      <c r="X1141" s="96">
        <f ca="1">IF(V1141=0,0,IF(C1141&lt;'Interment Right Prices'!$L$25,0,OFFSET(P1141,-'Interment Right Prices'!$L$25,0)))</f>
        <v>0</v>
      </c>
      <c r="Y1141" s="96">
        <f>IF(V1141=0,0,U1141-SUM($X$155:X1141))</f>
        <v>0</v>
      </c>
      <c r="Z1141" s="99">
        <f ca="1">IF(V1141=0,OFFSET(Z1141,-'Interment Right Prices'!$L$25,0),IF(V1141&gt;X1141,V1141,X1141))</f>
        <v>1509</v>
      </c>
      <c r="AA1141" s="99">
        <f t="shared" ca="1" si="109"/>
        <v>1744887.6923076923</v>
      </c>
      <c r="AB1141" s="93"/>
      <c r="AC1141" s="78"/>
    </row>
    <row r="1142" spans="2:29" x14ac:dyDescent="0.25">
      <c r="B1142" s="38"/>
      <c r="C1142" s="53">
        <f t="shared" si="112"/>
        <v>988</v>
      </c>
      <c r="D1142" s="53"/>
      <c r="E1142" s="53"/>
      <c r="F1142" s="41">
        <v>0</v>
      </c>
      <c r="G1142" s="1"/>
      <c r="H1142" s="104">
        <f t="shared" si="113"/>
        <v>3000000</v>
      </c>
      <c r="I1142" s="1"/>
      <c r="J1142" s="41">
        <v>0</v>
      </c>
      <c r="K1142" s="1"/>
      <c r="L1142" s="96">
        <f t="shared" si="110"/>
        <v>9208013</v>
      </c>
      <c r="M1142" s="53"/>
      <c r="N1142" s="97"/>
      <c r="O1142" s="1"/>
      <c r="P1142" s="98">
        <f t="shared" si="107"/>
        <v>9208013</v>
      </c>
      <c r="Q1142" s="40"/>
      <c r="S1142" s="38"/>
      <c r="T1142" s="96">
        <f>SUM($P$155:P1142)</f>
        <v>929959310</v>
      </c>
      <c r="U1142" s="96">
        <f t="shared" si="108"/>
        <v>130000</v>
      </c>
      <c r="V1142" s="96">
        <f t="shared" si="111"/>
        <v>0</v>
      </c>
      <c r="W1142" s="96"/>
      <c r="X1142" s="96">
        <f ca="1">IF(V1142=0,0,IF(C1142&lt;'Interment Right Prices'!$L$25,0,OFFSET(P1142,-'Interment Right Prices'!$L$25,0)))</f>
        <v>0</v>
      </c>
      <c r="Y1142" s="96">
        <f>IF(V1142=0,0,U1142-SUM($X$155:X1142))</f>
        <v>0</v>
      </c>
      <c r="Z1142" s="99">
        <f ca="1">IF(V1142=0,OFFSET(Z1142,-'Interment Right Prices'!$L$25,0),IF(V1142&gt;X1142,V1142,X1142))</f>
        <v>1524</v>
      </c>
      <c r="AA1142" s="99">
        <f t="shared" ca="1" si="109"/>
        <v>1744887.6923076923</v>
      </c>
      <c r="AB1142" s="93"/>
      <c r="AC1142" s="78"/>
    </row>
    <row r="1143" spans="2:29" x14ac:dyDescent="0.25">
      <c r="B1143" s="38"/>
      <c r="C1143" s="53">
        <f t="shared" si="112"/>
        <v>989</v>
      </c>
      <c r="D1143" s="53"/>
      <c r="E1143" s="53"/>
      <c r="F1143" s="41">
        <v>0</v>
      </c>
      <c r="G1143" s="1"/>
      <c r="H1143" s="104">
        <f t="shared" si="113"/>
        <v>3000000</v>
      </c>
      <c r="I1143" s="1"/>
      <c r="J1143" s="41">
        <v>0</v>
      </c>
      <c r="K1143" s="1"/>
      <c r="L1143" s="96">
        <f t="shared" si="110"/>
        <v>9300093</v>
      </c>
      <c r="M1143" s="53"/>
      <c r="N1143" s="97"/>
      <c r="O1143" s="1"/>
      <c r="P1143" s="98">
        <f t="shared" si="107"/>
        <v>9300093</v>
      </c>
      <c r="Q1143" s="40"/>
      <c r="S1143" s="38"/>
      <c r="T1143" s="96">
        <f>SUM($P$155:P1143)</f>
        <v>939259403</v>
      </c>
      <c r="U1143" s="96">
        <f t="shared" si="108"/>
        <v>130000</v>
      </c>
      <c r="V1143" s="96">
        <f t="shared" si="111"/>
        <v>0</v>
      </c>
      <c r="W1143" s="96"/>
      <c r="X1143" s="96">
        <f ca="1">IF(V1143=0,0,IF(C1143&lt;'Interment Right Prices'!$L$25,0,OFFSET(P1143,-'Interment Right Prices'!$L$25,0)))</f>
        <v>0</v>
      </c>
      <c r="Y1143" s="96">
        <f>IF(V1143=0,0,U1143-SUM($X$155:X1143))</f>
        <v>0</v>
      </c>
      <c r="Z1143" s="99">
        <f ca="1">IF(V1143=0,OFFSET(Z1143,-'Interment Right Prices'!$L$25,0),IF(V1143&gt;X1143,V1143,X1143))</f>
        <v>1539</v>
      </c>
      <c r="AA1143" s="99">
        <f t="shared" ca="1" si="109"/>
        <v>1744887.6923076923</v>
      </c>
      <c r="AB1143" s="93"/>
      <c r="AC1143" s="78"/>
    </row>
    <row r="1144" spans="2:29" x14ac:dyDescent="0.25">
      <c r="B1144" s="38"/>
      <c r="C1144" s="53">
        <f t="shared" si="112"/>
        <v>990</v>
      </c>
      <c r="D1144" s="53"/>
      <c r="E1144" s="53"/>
      <c r="F1144" s="41">
        <v>0</v>
      </c>
      <c r="G1144" s="1"/>
      <c r="H1144" s="104">
        <f t="shared" si="113"/>
        <v>3000000</v>
      </c>
      <c r="I1144" s="1"/>
      <c r="J1144" s="41">
        <v>0</v>
      </c>
      <c r="K1144" s="1"/>
      <c r="L1144" s="96">
        <f t="shared" si="110"/>
        <v>9393094</v>
      </c>
      <c r="M1144" s="53"/>
      <c r="N1144" s="97"/>
      <c r="O1144" s="1"/>
      <c r="P1144" s="98">
        <f t="shared" si="107"/>
        <v>9393094</v>
      </c>
      <c r="Q1144" s="40"/>
      <c r="S1144" s="38"/>
      <c r="T1144" s="96">
        <f>SUM($P$155:P1144)</f>
        <v>948652497</v>
      </c>
      <c r="U1144" s="96">
        <f t="shared" si="108"/>
        <v>130000</v>
      </c>
      <c r="V1144" s="96">
        <f t="shared" si="111"/>
        <v>0</v>
      </c>
      <c r="W1144" s="96"/>
      <c r="X1144" s="96">
        <f ca="1">IF(V1144=0,0,IF(C1144&lt;'Interment Right Prices'!$L$25,0,OFFSET(P1144,-'Interment Right Prices'!$L$25,0)))</f>
        <v>0</v>
      </c>
      <c r="Y1144" s="96">
        <f>IF(V1144=0,0,U1144-SUM($X$155:X1144))</f>
        <v>0</v>
      </c>
      <c r="Z1144" s="99">
        <f ca="1">IF(V1144=0,OFFSET(Z1144,-'Interment Right Prices'!$L$25,0),IF(V1144&gt;X1144,V1144,X1144))</f>
        <v>1555</v>
      </c>
      <c r="AA1144" s="99">
        <f t="shared" ca="1" si="109"/>
        <v>1744887.6923076923</v>
      </c>
      <c r="AB1144" s="93"/>
      <c r="AC1144" s="78"/>
    </row>
    <row r="1145" spans="2:29" x14ac:dyDescent="0.25">
      <c r="B1145" s="38"/>
      <c r="C1145" s="53">
        <f t="shared" si="112"/>
        <v>991</v>
      </c>
      <c r="D1145" s="53"/>
      <c r="E1145" s="53"/>
      <c r="F1145" s="41">
        <v>0</v>
      </c>
      <c r="G1145" s="1"/>
      <c r="H1145" s="104">
        <f t="shared" si="113"/>
        <v>3000000</v>
      </c>
      <c r="I1145" s="1"/>
      <c r="J1145" s="41">
        <v>0</v>
      </c>
      <c r="K1145" s="1"/>
      <c r="L1145" s="96">
        <f t="shared" si="110"/>
        <v>9487025</v>
      </c>
      <c r="M1145" s="53"/>
      <c r="N1145" s="97"/>
      <c r="O1145" s="1"/>
      <c r="P1145" s="98">
        <f t="shared" si="107"/>
        <v>9487025</v>
      </c>
      <c r="Q1145" s="40"/>
      <c r="S1145" s="38"/>
      <c r="T1145" s="96">
        <f>SUM($P$155:P1145)</f>
        <v>958139522</v>
      </c>
      <c r="U1145" s="96">
        <f t="shared" si="108"/>
        <v>130000</v>
      </c>
      <c r="V1145" s="96">
        <f t="shared" si="111"/>
        <v>0</v>
      </c>
      <c r="W1145" s="96"/>
      <c r="X1145" s="96">
        <f ca="1">IF(V1145=0,0,IF(C1145&lt;'Interment Right Prices'!$L$25,0,OFFSET(P1145,-'Interment Right Prices'!$L$25,0)))</f>
        <v>0</v>
      </c>
      <c r="Y1145" s="96">
        <f>IF(V1145=0,0,U1145-SUM($X$155:X1145))</f>
        <v>0</v>
      </c>
      <c r="Z1145" s="99">
        <f ca="1">IF(V1145=0,OFFSET(Z1145,-'Interment Right Prices'!$L$25,0),IF(V1145&gt;X1145,V1145,X1145))</f>
        <v>1570</v>
      </c>
      <c r="AA1145" s="99">
        <f t="shared" ca="1" si="109"/>
        <v>1744887.6923076923</v>
      </c>
      <c r="AB1145" s="93"/>
      <c r="AC1145" s="78"/>
    </row>
    <row r="1146" spans="2:29" x14ac:dyDescent="0.25">
      <c r="B1146" s="38"/>
      <c r="C1146" s="53">
        <f t="shared" si="112"/>
        <v>992</v>
      </c>
      <c r="D1146" s="53"/>
      <c r="E1146" s="53"/>
      <c r="F1146" s="41">
        <v>0</v>
      </c>
      <c r="G1146" s="1"/>
      <c r="H1146" s="104">
        <f t="shared" si="113"/>
        <v>3000000</v>
      </c>
      <c r="I1146" s="1"/>
      <c r="J1146" s="41">
        <v>0</v>
      </c>
      <c r="K1146" s="1"/>
      <c r="L1146" s="96">
        <f t="shared" si="110"/>
        <v>9581895</v>
      </c>
      <c r="M1146" s="53"/>
      <c r="N1146" s="97"/>
      <c r="O1146" s="1"/>
      <c r="P1146" s="98">
        <f t="shared" si="107"/>
        <v>9581895</v>
      </c>
      <c r="Q1146" s="40"/>
      <c r="S1146" s="38"/>
      <c r="T1146" s="96">
        <f>SUM($P$155:P1146)</f>
        <v>967721417</v>
      </c>
      <c r="U1146" s="96">
        <f t="shared" si="108"/>
        <v>130000</v>
      </c>
      <c r="V1146" s="96">
        <f t="shared" si="111"/>
        <v>0</v>
      </c>
      <c r="W1146" s="96"/>
      <c r="X1146" s="96">
        <f ca="1">IF(V1146=0,0,IF(C1146&lt;'Interment Right Prices'!$L$25,0,OFFSET(P1146,-'Interment Right Prices'!$L$25,0)))</f>
        <v>0</v>
      </c>
      <c r="Y1146" s="96">
        <f>IF(V1146=0,0,U1146-SUM($X$155:X1146))</f>
        <v>0</v>
      </c>
      <c r="Z1146" s="99">
        <f ca="1">IF(V1146=0,OFFSET(Z1146,-'Interment Right Prices'!$L$25,0),IF(V1146&gt;X1146,V1146,X1146))</f>
        <v>1586</v>
      </c>
      <c r="AA1146" s="99">
        <f t="shared" ca="1" si="109"/>
        <v>1744887.6923076923</v>
      </c>
      <c r="AB1146" s="93"/>
      <c r="AC1146" s="78"/>
    </row>
    <row r="1147" spans="2:29" x14ac:dyDescent="0.25">
      <c r="B1147" s="38"/>
      <c r="C1147" s="53">
        <f t="shared" si="112"/>
        <v>993</v>
      </c>
      <c r="D1147" s="53"/>
      <c r="E1147" s="53"/>
      <c r="F1147" s="41">
        <v>0</v>
      </c>
      <c r="G1147" s="1"/>
      <c r="H1147" s="104">
        <f t="shared" si="113"/>
        <v>3000000</v>
      </c>
      <c r="I1147" s="1"/>
      <c r="J1147" s="41">
        <v>0</v>
      </c>
      <c r="K1147" s="1"/>
      <c r="L1147" s="96">
        <f t="shared" si="110"/>
        <v>9677714</v>
      </c>
      <c r="M1147" s="53"/>
      <c r="N1147" s="97"/>
      <c r="O1147" s="1"/>
      <c r="P1147" s="98">
        <f t="shared" si="107"/>
        <v>9677714</v>
      </c>
      <c r="Q1147" s="40"/>
      <c r="S1147" s="38"/>
      <c r="T1147" s="96">
        <f>SUM($P$155:P1147)</f>
        <v>977399131</v>
      </c>
      <c r="U1147" s="96">
        <f t="shared" si="108"/>
        <v>130000</v>
      </c>
      <c r="V1147" s="96">
        <f t="shared" si="111"/>
        <v>0</v>
      </c>
      <c r="W1147" s="96"/>
      <c r="X1147" s="96">
        <f ca="1">IF(V1147=0,0,IF(C1147&lt;'Interment Right Prices'!$L$25,0,OFFSET(P1147,-'Interment Right Prices'!$L$25,0)))</f>
        <v>0</v>
      </c>
      <c r="Y1147" s="96">
        <f>IF(V1147=0,0,U1147-SUM($X$155:X1147))</f>
        <v>0</v>
      </c>
      <c r="Z1147" s="99">
        <f ca="1">IF(V1147=0,OFFSET(Z1147,-'Interment Right Prices'!$L$25,0),IF(V1147&gt;X1147,V1147,X1147))</f>
        <v>1602</v>
      </c>
      <c r="AA1147" s="99">
        <f t="shared" ca="1" si="109"/>
        <v>1744887.6923076923</v>
      </c>
      <c r="AB1147" s="93"/>
      <c r="AC1147" s="78"/>
    </row>
    <row r="1148" spans="2:29" x14ac:dyDescent="0.25">
      <c r="B1148" s="38"/>
      <c r="C1148" s="53">
        <f t="shared" si="112"/>
        <v>994</v>
      </c>
      <c r="D1148" s="53"/>
      <c r="E1148" s="53"/>
      <c r="F1148" s="41">
        <v>0</v>
      </c>
      <c r="G1148" s="1"/>
      <c r="H1148" s="104">
        <f t="shared" si="113"/>
        <v>3000000</v>
      </c>
      <c r="I1148" s="1"/>
      <c r="J1148" s="41">
        <v>0</v>
      </c>
      <c r="K1148" s="1"/>
      <c r="L1148" s="96">
        <f t="shared" si="110"/>
        <v>9774491</v>
      </c>
      <c r="M1148" s="53"/>
      <c r="N1148" s="97"/>
      <c r="O1148" s="1"/>
      <c r="P1148" s="98">
        <f t="shared" si="107"/>
        <v>9774491</v>
      </c>
      <c r="Q1148" s="40"/>
      <c r="S1148" s="38"/>
      <c r="T1148" s="96">
        <f>SUM($P$155:P1148)</f>
        <v>987173622</v>
      </c>
      <c r="U1148" s="96">
        <f t="shared" si="108"/>
        <v>130000</v>
      </c>
      <c r="V1148" s="96">
        <f t="shared" si="111"/>
        <v>0</v>
      </c>
      <c r="W1148" s="96"/>
      <c r="X1148" s="96">
        <f ca="1">IF(V1148=0,0,IF(C1148&lt;'Interment Right Prices'!$L$25,0,OFFSET(P1148,-'Interment Right Prices'!$L$25,0)))</f>
        <v>0</v>
      </c>
      <c r="Y1148" s="96">
        <f>IF(V1148=0,0,U1148-SUM($X$155:X1148))</f>
        <v>0</v>
      </c>
      <c r="Z1148" s="99">
        <f ca="1">IF(V1148=0,OFFSET(Z1148,-'Interment Right Prices'!$L$25,0),IF(V1148&gt;X1148,V1148,X1148))</f>
        <v>1618</v>
      </c>
      <c r="AA1148" s="99">
        <f t="shared" ca="1" si="109"/>
        <v>1744887.6923076923</v>
      </c>
      <c r="AB1148" s="93"/>
      <c r="AC1148" s="78"/>
    </row>
    <row r="1149" spans="2:29" x14ac:dyDescent="0.25">
      <c r="B1149" s="38"/>
      <c r="C1149" s="53">
        <f t="shared" si="112"/>
        <v>995</v>
      </c>
      <c r="D1149" s="53"/>
      <c r="E1149" s="53"/>
      <c r="F1149" s="41">
        <v>0</v>
      </c>
      <c r="G1149" s="1"/>
      <c r="H1149" s="104">
        <f t="shared" si="113"/>
        <v>3000000</v>
      </c>
      <c r="I1149" s="1"/>
      <c r="J1149" s="41">
        <v>0</v>
      </c>
      <c r="K1149" s="1"/>
      <c r="L1149" s="96">
        <f t="shared" si="110"/>
        <v>9872236</v>
      </c>
      <c r="M1149" s="53"/>
      <c r="N1149" s="97"/>
      <c r="O1149" s="1"/>
      <c r="P1149" s="98">
        <f t="shared" si="107"/>
        <v>9872236</v>
      </c>
      <c r="Q1149" s="40"/>
      <c r="S1149" s="38"/>
      <c r="T1149" s="96">
        <f>SUM($P$155:P1149)</f>
        <v>997045858</v>
      </c>
      <c r="U1149" s="96">
        <f t="shared" si="108"/>
        <v>130000</v>
      </c>
      <c r="V1149" s="96">
        <f t="shared" si="111"/>
        <v>0</v>
      </c>
      <c r="W1149" s="96"/>
      <c r="X1149" s="96">
        <f ca="1">IF(V1149=0,0,IF(C1149&lt;'Interment Right Prices'!$L$25,0,OFFSET(P1149,-'Interment Right Prices'!$L$25,0)))</f>
        <v>0</v>
      </c>
      <c r="Y1149" s="96">
        <f>IF(V1149=0,0,U1149-SUM($X$155:X1149))</f>
        <v>0</v>
      </c>
      <c r="Z1149" s="99">
        <f ca="1">IF(V1149=0,OFFSET(Z1149,-'Interment Right Prices'!$L$25,0),IF(V1149&gt;X1149,V1149,X1149))</f>
        <v>1634</v>
      </c>
      <c r="AA1149" s="99">
        <f t="shared" ca="1" si="109"/>
        <v>1744887.6923076923</v>
      </c>
      <c r="AB1149" s="93"/>
      <c r="AC1149" s="78"/>
    </row>
    <row r="1150" spans="2:29" x14ac:dyDescent="0.25">
      <c r="B1150" s="38"/>
      <c r="C1150" s="53">
        <f t="shared" si="112"/>
        <v>996</v>
      </c>
      <c r="D1150" s="53"/>
      <c r="E1150" s="53"/>
      <c r="F1150" s="41">
        <v>0</v>
      </c>
      <c r="G1150" s="1"/>
      <c r="H1150" s="104">
        <f t="shared" si="113"/>
        <v>3000000</v>
      </c>
      <c r="I1150" s="1"/>
      <c r="J1150" s="41">
        <v>0</v>
      </c>
      <c r="K1150" s="1"/>
      <c r="L1150" s="96">
        <f t="shared" si="110"/>
        <v>9970959</v>
      </c>
      <c r="M1150" s="53"/>
      <c r="N1150" s="97"/>
      <c r="O1150" s="1"/>
      <c r="P1150" s="98">
        <f t="shared" si="107"/>
        <v>9970959</v>
      </c>
      <c r="Q1150" s="40"/>
      <c r="S1150" s="38"/>
      <c r="T1150" s="96">
        <f>SUM($P$155:P1150)</f>
        <v>1007016817</v>
      </c>
      <c r="U1150" s="96">
        <f t="shared" si="108"/>
        <v>130000</v>
      </c>
      <c r="V1150" s="96">
        <f t="shared" si="111"/>
        <v>0</v>
      </c>
      <c r="W1150" s="96"/>
      <c r="X1150" s="96">
        <f ca="1">IF(V1150=0,0,IF(C1150&lt;'Interment Right Prices'!$L$25,0,OFFSET(P1150,-'Interment Right Prices'!$L$25,0)))</f>
        <v>0</v>
      </c>
      <c r="Y1150" s="96">
        <f>IF(V1150=0,0,U1150-SUM($X$155:X1150))</f>
        <v>0</v>
      </c>
      <c r="Z1150" s="99">
        <f ca="1">IF(V1150=0,OFFSET(Z1150,-'Interment Right Prices'!$L$25,0),IF(V1150&gt;X1150,V1150,X1150))</f>
        <v>1650</v>
      </c>
      <c r="AA1150" s="99">
        <f t="shared" ca="1" si="109"/>
        <v>1744887.6923076923</v>
      </c>
      <c r="AB1150" s="93"/>
      <c r="AC1150" s="78"/>
    </row>
    <row r="1151" spans="2:29" x14ac:dyDescent="0.25">
      <c r="B1151" s="38"/>
      <c r="C1151" s="53">
        <f t="shared" si="112"/>
        <v>997</v>
      </c>
      <c r="D1151" s="53"/>
      <c r="E1151" s="53"/>
      <c r="F1151" s="41">
        <v>0</v>
      </c>
      <c r="G1151" s="1"/>
      <c r="H1151" s="104">
        <f t="shared" si="113"/>
        <v>3000000</v>
      </c>
      <c r="I1151" s="1"/>
      <c r="J1151" s="41">
        <v>0</v>
      </c>
      <c r="K1151" s="1"/>
      <c r="L1151" s="96">
        <f t="shared" si="110"/>
        <v>10070668</v>
      </c>
      <c r="M1151" s="53"/>
      <c r="N1151" s="97"/>
      <c r="O1151" s="1"/>
      <c r="P1151" s="98">
        <f t="shared" si="107"/>
        <v>10070668</v>
      </c>
      <c r="Q1151" s="40"/>
      <c r="S1151" s="38"/>
      <c r="T1151" s="96">
        <f>SUM($P$155:P1151)</f>
        <v>1017087485</v>
      </c>
      <c r="U1151" s="96">
        <f t="shared" si="108"/>
        <v>130000</v>
      </c>
      <c r="V1151" s="96">
        <f t="shared" si="111"/>
        <v>0</v>
      </c>
      <c r="W1151" s="96"/>
      <c r="X1151" s="96">
        <f ca="1">IF(V1151=0,0,IF(C1151&lt;'Interment Right Prices'!$L$25,0,OFFSET(P1151,-'Interment Right Prices'!$L$25,0)))</f>
        <v>0</v>
      </c>
      <c r="Y1151" s="96">
        <f>IF(V1151=0,0,U1151-SUM($X$155:X1151))</f>
        <v>0</v>
      </c>
      <c r="Z1151" s="99">
        <f ca="1">IF(V1151=0,OFFSET(Z1151,-'Interment Right Prices'!$L$25,0),IF(V1151&gt;X1151,V1151,X1151))</f>
        <v>1667</v>
      </c>
      <c r="AA1151" s="99">
        <f t="shared" ca="1" si="109"/>
        <v>1744887.6923076923</v>
      </c>
      <c r="AB1151" s="93"/>
      <c r="AC1151" s="78"/>
    </row>
    <row r="1152" spans="2:29" x14ac:dyDescent="0.25">
      <c r="B1152" s="38"/>
      <c r="C1152" s="53">
        <f t="shared" si="112"/>
        <v>998</v>
      </c>
      <c r="D1152" s="53"/>
      <c r="E1152" s="53"/>
      <c r="F1152" s="41">
        <v>0</v>
      </c>
      <c r="G1152" s="1"/>
      <c r="H1152" s="104">
        <f t="shared" si="113"/>
        <v>3000000</v>
      </c>
      <c r="I1152" s="1"/>
      <c r="J1152" s="41">
        <v>0</v>
      </c>
      <c r="K1152" s="1"/>
      <c r="L1152" s="96">
        <f t="shared" si="110"/>
        <v>10171375</v>
      </c>
      <c r="M1152" s="53"/>
      <c r="N1152" s="97"/>
      <c r="O1152" s="1"/>
      <c r="P1152" s="98">
        <f t="shared" si="107"/>
        <v>10171375</v>
      </c>
      <c r="Q1152" s="40"/>
      <c r="S1152" s="38"/>
      <c r="T1152" s="96">
        <f>SUM($P$155:P1152)</f>
        <v>1027258860</v>
      </c>
      <c r="U1152" s="96">
        <f t="shared" si="108"/>
        <v>130000</v>
      </c>
      <c r="V1152" s="96">
        <f t="shared" si="111"/>
        <v>0</v>
      </c>
      <c r="W1152" s="96"/>
      <c r="X1152" s="96">
        <f ca="1">IF(V1152=0,0,IF(C1152&lt;'Interment Right Prices'!$L$25,0,OFFSET(P1152,-'Interment Right Prices'!$L$25,0)))</f>
        <v>0</v>
      </c>
      <c r="Y1152" s="96">
        <f>IF(V1152=0,0,U1152-SUM($X$155:X1152))</f>
        <v>0</v>
      </c>
      <c r="Z1152" s="99">
        <f ca="1">IF(V1152=0,OFFSET(Z1152,-'Interment Right Prices'!$L$25,0),IF(V1152&gt;X1152,V1152,X1152))</f>
        <v>1683</v>
      </c>
      <c r="AA1152" s="99">
        <f t="shared" ca="1" si="109"/>
        <v>1744887.6923076923</v>
      </c>
      <c r="AB1152" s="93"/>
      <c r="AC1152" s="78"/>
    </row>
    <row r="1153" spans="2:29" x14ac:dyDescent="0.25">
      <c r="B1153" s="38"/>
      <c r="C1153" s="53">
        <f t="shared" si="112"/>
        <v>999</v>
      </c>
      <c r="D1153" s="53"/>
      <c r="E1153" s="53"/>
      <c r="F1153" s="41">
        <v>0</v>
      </c>
      <c r="G1153" s="1"/>
      <c r="H1153" s="104">
        <f t="shared" si="113"/>
        <v>3000000</v>
      </c>
      <c r="I1153" s="1"/>
      <c r="J1153" s="41">
        <v>0</v>
      </c>
      <c r="K1153" s="1"/>
      <c r="L1153" s="96">
        <f t="shared" si="110"/>
        <v>10273089</v>
      </c>
      <c r="M1153" s="53"/>
      <c r="N1153" s="97"/>
      <c r="O1153" s="1"/>
      <c r="P1153" s="98">
        <f t="shared" si="107"/>
        <v>10273089</v>
      </c>
      <c r="Q1153" s="40"/>
      <c r="S1153" s="38"/>
      <c r="T1153" s="96">
        <f>SUM($P$155:P1153)</f>
        <v>1037531949</v>
      </c>
      <c r="U1153" s="96">
        <f t="shared" si="108"/>
        <v>130000</v>
      </c>
      <c r="V1153" s="96">
        <f t="shared" si="111"/>
        <v>0</v>
      </c>
      <c r="W1153" s="96"/>
      <c r="X1153" s="96">
        <f ca="1">IF(V1153=0,0,IF(C1153&lt;'Interment Right Prices'!$L$25,0,OFFSET(P1153,-'Interment Right Prices'!$L$25,0)))</f>
        <v>0</v>
      </c>
      <c r="Y1153" s="96">
        <f>IF(V1153=0,0,U1153-SUM($X$155:X1153))</f>
        <v>0</v>
      </c>
      <c r="Z1153" s="99">
        <f ca="1">IF(V1153=0,OFFSET(Z1153,-'Interment Right Prices'!$L$25,0),IF(V1153&gt;X1153,V1153,X1153))</f>
        <v>1700</v>
      </c>
      <c r="AA1153" s="99">
        <f t="shared" ca="1" si="109"/>
        <v>1744887.6923076923</v>
      </c>
      <c r="AB1153" s="93"/>
      <c r="AC1153" s="78"/>
    </row>
    <row r="1154" spans="2:29" x14ac:dyDescent="0.25">
      <c r="B1154" s="38"/>
      <c r="C1154" s="53">
        <f t="shared" si="112"/>
        <v>1000</v>
      </c>
      <c r="D1154" s="53"/>
      <c r="E1154" s="53"/>
      <c r="F1154" s="41">
        <v>0</v>
      </c>
      <c r="G1154" s="1"/>
      <c r="H1154" s="104">
        <f t="shared" si="113"/>
        <v>3000000</v>
      </c>
      <c r="I1154" s="1"/>
      <c r="J1154" s="41">
        <v>0</v>
      </c>
      <c r="K1154" s="1"/>
      <c r="L1154" s="96">
        <f t="shared" si="110"/>
        <v>10375820</v>
      </c>
      <c r="M1154" s="53"/>
      <c r="N1154" s="97"/>
      <c r="O1154" s="1"/>
      <c r="P1154" s="98">
        <f t="shared" si="107"/>
        <v>10375820</v>
      </c>
      <c r="Q1154" s="40"/>
      <c r="S1154" s="38"/>
      <c r="T1154" s="96">
        <f>SUM($P$155:P1154)</f>
        <v>1047907769</v>
      </c>
      <c r="U1154" s="96">
        <f t="shared" si="108"/>
        <v>130000</v>
      </c>
      <c r="V1154" s="96">
        <f t="shared" si="111"/>
        <v>0</v>
      </c>
      <c r="W1154" s="96"/>
      <c r="X1154" s="96">
        <f ca="1">IF(V1154=0,0,IF(C1154&lt;'Interment Right Prices'!$L$25,0,OFFSET(P1154,-'Interment Right Prices'!$L$25,0)))</f>
        <v>0</v>
      </c>
      <c r="Y1154" s="96">
        <f>IF(V1154=0,0,U1154-SUM($X$155:X1154))</f>
        <v>0</v>
      </c>
      <c r="Z1154" s="99">
        <f ca="1">IF(V1154=0,OFFSET(Z1154,-'Interment Right Prices'!$L$25,0),IF(V1154&gt;X1154,V1154,X1154))</f>
        <v>1717</v>
      </c>
      <c r="AA1154" s="99">
        <f t="shared" ca="1" si="109"/>
        <v>1744887.6923076923</v>
      </c>
      <c r="AB1154" s="93"/>
      <c r="AC1154" s="78"/>
    </row>
    <row r="1155" spans="2:29" x14ac:dyDescent="0.25">
      <c r="B1155" s="38"/>
      <c r="C1155" s="53">
        <f t="shared" si="112"/>
        <v>1001</v>
      </c>
      <c r="D1155" s="53"/>
      <c r="E1155" s="53"/>
      <c r="F1155" s="41">
        <v>0</v>
      </c>
      <c r="G1155" s="1"/>
      <c r="H1155" s="104">
        <f t="shared" si="113"/>
        <v>3000000</v>
      </c>
      <c r="I1155" s="1"/>
      <c r="J1155" s="41">
        <v>0</v>
      </c>
      <c r="K1155" s="1"/>
      <c r="L1155" s="96">
        <f t="shared" si="110"/>
        <v>10479578</v>
      </c>
      <c r="M1155" s="53"/>
      <c r="N1155" s="97"/>
      <c r="O1155" s="1"/>
      <c r="P1155" s="98">
        <f t="shared" si="107"/>
        <v>10479578</v>
      </c>
      <c r="Q1155" s="40"/>
      <c r="S1155" s="38"/>
      <c r="T1155" s="96">
        <f>SUM($P$155:P1155)</f>
        <v>1058387347</v>
      </c>
      <c r="U1155" s="96">
        <f t="shared" si="108"/>
        <v>130000</v>
      </c>
      <c r="V1155" s="96">
        <f t="shared" si="111"/>
        <v>0</v>
      </c>
      <c r="W1155" s="96"/>
      <c r="X1155" s="96">
        <f ca="1">IF(V1155=0,0,IF(C1155&lt;'Interment Right Prices'!$L$25,0,OFFSET(P1155,-'Interment Right Prices'!$L$25,0)))</f>
        <v>0</v>
      </c>
      <c r="Y1155" s="96">
        <f>IF(V1155=0,0,U1155-SUM($X$155:X1155))</f>
        <v>0</v>
      </c>
      <c r="Z1155" s="99">
        <f ca="1">IF(V1155=0,OFFSET(Z1155,-'Interment Right Prices'!$L$25,0),IF(V1155&gt;X1155,V1155,X1155))</f>
        <v>1734</v>
      </c>
      <c r="AA1155" s="99">
        <f t="shared" ca="1" si="109"/>
        <v>1744887.6923076923</v>
      </c>
      <c r="AB1155" s="93"/>
      <c r="AC1155" s="78"/>
    </row>
    <row r="1156" spans="2:29" x14ac:dyDescent="0.25">
      <c r="B1156" s="38"/>
      <c r="C1156" s="53">
        <f t="shared" si="112"/>
        <v>1002</v>
      </c>
      <c r="D1156" s="53"/>
      <c r="E1156" s="53"/>
      <c r="F1156" s="41">
        <v>0</v>
      </c>
      <c r="G1156" s="1"/>
      <c r="H1156" s="104">
        <f t="shared" si="113"/>
        <v>3000000</v>
      </c>
      <c r="I1156" s="1"/>
      <c r="J1156" s="41">
        <v>0</v>
      </c>
      <c r="K1156" s="1"/>
      <c r="L1156" s="96">
        <f t="shared" si="110"/>
        <v>10584374</v>
      </c>
      <c r="M1156" s="53"/>
      <c r="N1156" s="97"/>
      <c r="O1156" s="1"/>
      <c r="P1156" s="98">
        <f t="shared" si="107"/>
        <v>10584374</v>
      </c>
      <c r="Q1156" s="40"/>
      <c r="S1156" s="38"/>
      <c r="T1156" s="96">
        <f>SUM($P$155:P1156)</f>
        <v>1068971721</v>
      </c>
      <c r="U1156" s="96">
        <f t="shared" si="108"/>
        <v>130000</v>
      </c>
      <c r="V1156" s="96">
        <f t="shared" si="111"/>
        <v>0</v>
      </c>
      <c r="W1156" s="96"/>
      <c r="X1156" s="96">
        <f ca="1">IF(V1156=0,0,IF(C1156&lt;'Interment Right Prices'!$L$25,0,OFFSET(P1156,-'Interment Right Prices'!$L$25,0)))</f>
        <v>0</v>
      </c>
      <c r="Y1156" s="96">
        <f>IF(V1156=0,0,U1156-SUM($X$155:X1156))</f>
        <v>0</v>
      </c>
      <c r="Z1156" s="99">
        <f ca="1">IF(V1156=0,OFFSET(Z1156,-'Interment Right Prices'!$L$25,0),IF(V1156&gt;X1156,V1156,X1156))</f>
        <v>1752</v>
      </c>
      <c r="AA1156" s="99">
        <f t="shared" ca="1" si="109"/>
        <v>1744887.6923076923</v>
      </c>
      <c r="AB1156" s="93"/>
      <c r="AC1156" s="78"/>
    </row>
    <row r="1157" spans="2:29" x14ac:dyDescent="0.25">
      <c r="B1157" s="38"/>
      <c r="C1157" s="53">
        <f t="shared" si="112"/>
        <v>1003</v>
      </c>
      <c r="D1157" s="53"/>
      <c r="E1157" s="53"/>
      <c r="F1157" s="41">
        <v>0</v>
      </c>
      <c r="G1157" s="1"/>
      <c r="H1157" s="104">
        <f t="shared" si="113"/>
        <v>3000000</v>
      </c>
      <c r="I1157" s="1"/>
      <c r="J1157" s="41">
        <v>0</v>
      </c>
      <c r="K1157" s="1"/>
      <c r="L1157" s="96">
        <f t="shared" si="110"/>
        <v>10690217</v>
      </c>
      <c r="M1157" s="53"/>
      <c r="N1157" s="97"/>
      <c r="O1157" s="1"/>
      <c r="P1157" s="98">
        <f t="shared" si="107"/>
        <v>10690217</v>
      </c>
      <c r="Q1157" s="40"/>
      <c r="S1157" s="38"/>
      <c r="T1157" s="96">
        <f>SUM($P$155:P1157)</f>
        <v>1079661938</v>
      </c>
      <c r="U1157" s="96">
        <f t="shared" si="108"/>
        <v>130000</v>
      </c>
      <c r="V1157" s="96">
        <f t="shared" si="111"/>
        <v>0</v>
      </c>
      <c r="W1157" s="96"/>
      <c r="X1157" s="96">
        <f ca="1">IF(V1157=0,0,IF(C1157&lt;'Interment Right Prices'!$L$25,0,OFFSET(P1157,-'Interment Right Prices'!$L$25,0)))</f>
        <v>0</v>
      </c>
      <c r="Y1157" s="96">
        <f>IF(V1157=0,0,U1157-SUM($X$155:X1157))</f>
        <v>0</v>
      </c>
      <c r="Z1157" s="99">
        <f ca="1">IF(V1157=0,OFFSET(Z1157,-'Interment Right Prices'!$L$25,0),IF(V1157&gt;X1157,V1157,X1157))</f>
        <v>1769</v>
      </c>
      <c r="AA1157" s="99">
        <f t="shared" ca="1" si="109"/>
        <v>1744887.6923076923</v>
      </c>
      <c r="AB1157" s="93"/>
      <c r="AC1157" s="78"/>
    </row>
    <row r="1158" spans="2:29" x14ac:dyDescent="0.25">
      <c r="B1158" s="38"/>
      <c r="C1158" s="53">
        <f t="shared" si="112"/>
        <v>1004</v>
      </c>
      <c r="D1158" s="53"/>
      <c r="E1158" s="53"/>
      <c r="F1158" s="41">
        <v>0</v>
      </c>
      <c r="G1158" s="1"/>
      <c r="H1158" s="104">
        <f t="shared" si="113"/>
        <v>3000000</v>
      </c>
      <c r="I1158" s="1"/>
      <c r="J1158" s="41">
        <v>0</v>
      </c>
      <c r="K1158" s="1"/>
      <c r="L1158" s="96">
        <f t="shared" si="110"/>
        <v>10797120</v>
      </c>
      <c r="M1158" s="53"/>
      <c r="N1158" s="97"/>
      <c r="O1158" s="1"/>
      <c r="P1158" s="98">
        <f t="shared" si="107"/>
        <v>10797120</v>
      </c>
      <c r="Q1158" s="40"/>
      <c r="S1158" s="38"/>
      <c r="T1158" s="96">
        <f>SUM($P$155:P1158)</f>
        <v>1090459058</v>
      </c>
      <c r="U1158" s="96">
        <f t="shared" si="108"/>
        <v>130000</v>
      </c>
      <c r="V1158" s="96">
        <f t="shared" si="111"/>
        <v>0</v>
      </c>
      <c r="W1158" s="96"/>
      <c r="X1158" s="96">
        <f ca="1">IF(V1158=0,0,IF(C1158&lt;'Interment Right Prices'!$L$25,0,OFFSET(P1158,-'Interment Right Prices'!$L$25,0)))</f>
        <v>0</v>
      </c>
      <c r="Y1158" s="96">
        <f>IF(V1158=0,0,U1158-SUM($X$155:X1158))</f>
        <v>0</v>
      </c>
      <c r="Z1158" s="99">
        <f ca="1">IF(V1158=0,OFFSET(Z1158,-'Interment Right Prices'!$L$25,0),IF(V1158&gt;X1158,V1158,X1158))</f>
        <v>1393</v>
      </c>
      <c r="AA1158" s="99">
        <f t="shared" ca="1" si="109"/>
        <v>1744887.6923076923</v>
      </c>
      <c r="AB1158" s="93"/>
      <c r="AC1158" s="78"/>
    </row>
    <row r="1159" spans="2:29" x14ac:dyDescent="0.25">
      <c r="B1159" s="38"/>
      <c r="C1159" s="53">
        <f t="shared" si="112"/>
        <v>1005</v>
      </c>
      <c r="D1159" s="53"/>
      <c r="E1159" s="53"/>
      <c r="F1159" s="41">
        <v>0</v>
      </c>
      <c r="G1159" s="1"/>
      <c r="H1159" s="104">
        <f t="shared" si="113"/>
        <v>3000000</v>
      </c>
      <c r="I1159" s="1"/>
      <c r="J1159" s="41">
        <v>0</v>
      </c>
      <c r="K1159" s="1"/>
      <c r="L1159" s="96">
        <f t="shared" si="110"/>
        <v>10905091</v>
      </c>
      <c r="M1159" s="53"/>
      <c r="N1159" s="97"/>
      <c r="O1159" s="1"/>
      <c r="P1159" s="98">
        <f t="shared" si="107"/>
        <v>10905091</v>
      </c>
      <c r="Q1159" s="40"/>
      <c r="S1159" s="38"/>
      <c r="T1159" s="96">
        <f>SUM($P$155:P1159)</f>
        <v>1101364149</v>
      </c>
      <c r="U1159" s="96">
        <f t="shared" si="108"/>
        <v>130000</v>
      </c>
      <c r="V1159" s="96">
        <f t="shared" si="111"/>
        <v>0</v>
      </c>
      <c r="W1159" s="96"/>
      <c r="X1159" s="96">
        <f ca="1">IF(V1159=0,0,IF(C1159&lt;'Interment Right Prices'!$L$25,0,OFFSET(P1159,-'Interment Right Prices'!$L$25,0)))</f>
        <v>0</v>
      </c>
      <c r="Y1159" s="96">
        <f>IF(V1159=0,0,U1159-SUM($X$155:X1159))</f>
        <v>0</v>
      </c>
      <c r="Z1159" s="99">
        <f ca="1">IF(V1159=0,OFFSET(Z1159,-'Interment Right Prices'!$L$25,0),IF(V1159&gt;X1159,V1159,X1159))</f>
        <v>1407</v>
      </c>
      <c r="AA1159" s="99">
        <f t="shared" ca="1" si="109"/>
        <v>1744887.6923076923</v>
      </c>
      <c r="AB1159" s="93"/>
      <c r="AC1159" s="78"/>
    </row>
    <row r="1160" spans="2:29" x14ac:dyDescent="0.25">
      <c r="B1160" s="38"/>
      <c r="C1160" s="53">
        <f t="shared" si="112"/>
        <v>1006</v>
      </c>
      <c r="D1160" s="53"/>
      <c r="E1160" s="53"/>
      <c r="F1160" s="41">
        <v>0</v>
      </c>
      <c r="G1160" s="1"/>
      <c r="H1160" s="104">
        <f t="shared" si="113"/>
        <v>3000000</v>
      </c>
      <c r="I1160" s="1"/>
      <c r="J1160" s="41">
        <v>0</v>
      </c>
      <c r="K1160" s="1"/>
      <c r="L1160" s="96">
        <f t="shared" si="110"/>
        <v>11014142</v>
      </c>
      <c r="M1160" s="53"/>
      <c r="N1160" s="97"/>
      <c r="O1160" s="1"/>
      <c r="P1160" s="98">
        <f t="shared" si="107"/>
        <v>11014142</v>
      </c>
      <c r="Q1160" s="40"/>
      <c r="S1160" s="38"/>
      <c r="T1160" s="96">
        <f>SUM($P$155:P1160)</f>
        <v>1112378291</v>
      </c>
      <c r="U1160" s="96">
        <f t="shared" si="108"/>
        <v>130000</v>
      </c>
      <c r="V1160" s="96">
        <f t="shared" si="111"/>
        <v>0</v>
      </c>
      <c r="W1160" s="96"/>
      <c r="X1160" s="96">
        <f ca="1">IF(V1160=0,0,IF(C1160&lt;'Interment Right Prices'!$L$25,0,OFFSET(P1160,-'Interment Right Prices'!$L$25,0)))</f>
        <v>0</v>
      </c>
      <c r="Y1160" s="96">
        <f>IF(V1160=0,0,U1160-SUM($X$155:X1160))</f>
        <v>0</v>
      </c>
      <c r="Z1160" s="99">
        <f ca="1">IF(V1160=0,OFFSET(Z1160,-'Interment Right Prices'!$L$25,0),IF(V1160&gt;X1160,V1160,X1160))</f>
        <v>1421</v>
      </c>
      <c r="AA1160" s="99">
        <f t="shared" ca="1" si="109"/>
        <v>1744887.6923076923</v>
      </c>
      <c r="AB1160" s="93"/>
      <c r="AC1160" s="78"/>
    </row>
    <row r="1161" spans="2:29" x14ac:dyDescent="0.25">
      <c r="B1161" s="38"/>
      <c r="C1161" s="53">
        <f t="shared" si="112"/>
        <v>1007</v>
      </c>
      <c r="D1161" s="53"/>
      <c r="E1161" s="53"/>
      <c r="F1161" s="41">
        <v>0</v>
      </c>
      <c r="G1161" s="1"/>
      <c r="H1161" s="104">
        <f t="shared" si="113"/>
        <v>3000000</v>
      </c>
      <c r="I1161" s="1"/>
      <c r="J1161" s="41">
        <v>0</v>
      </c>
      <c r="K1161" s="1"/>
      <c r="L1161" s="96">
        <f t="shared" si="110"/>
        <v>11124283</v>
      </c>
      <c r="M1161" s="53"/>
      <c r="N1161" s="97"/>
      <c r="O1161" s="1"/>
      <c r="P1161" s="98">
        <f t="shared" si="107"/>
        <v>11124283</v>
      </c>
      <c r="Q1161" s="40"/>
      <c r="S1161" s="38"/>
      <c r="T1161" s="96">
        <f>SUM($P$155:P1161)</f>
        <v>1123502574</v>
      </c>
      <c r="U1161" s="96">
        <f t="shared" si="108"/>
        <v>130000</v>
      </c>
      <c r="V1161" s="96">
        <f t="shared" si="111"/>
        <v>0</v>
      </c>
      <c r="W1161" s="96"/>
      <c r="X1161" s="96">
        <f ca="1">IF(V1161=0,0,IF(C1161&lt;'Interment Right Prices'!$L$25,0,OFFSET(P1161,-'Interment Right Prices'!$L$25,0)))</f>
        <v>0</v>
      </c>
      <c r="Y1161" s="96">
        <f>IF(V1161=0,0,U1161-SUM($X$155:X1161))</f>
        <v>0</v>
      </c>
      <c r="Z1161" s="99">
        <f ca="1">IF(V1161=0,OFFSET(Z1161,-'Interment Right Prices'!$L$25,0),IF(V1161&gt;X1161,V1161,X1161))</f>
        <v>1436</v>
      </c>
      <c r="AA1161" s="99">
        <f t="shared" ca="1" si="109"/>
        <v>1744887.6923076923</v>
      </c>
      <c r="AB1161" s="93"/>
      <c r="AC1161" s="78"/>
    </row>
    <row r="1162" spans="2:29" x14ac:dyDescent="0.25">
      <c r="B1162" s="38"/>
      <c r="C1162" s="53">
        <f t="shared" si="112"/>
        <v>1008</v>
      </c>
      <c r="D1162" s="53"/>
      <c r="E1162" s="53"/>
      <c r="F1162" s="41">
        <v>0</v>
      </c>
      <c r="G1162" s="1"/>
      <c r="H1162" s="104">
        <f t="shared" si="113"/>
        <v>3000000</v>
      </c>
      <c r="I1162" s="1"/>
      <c r="J1162" s="41">
        <v>0</v>
      </c>
      <c r="K1162" s="1"/>
      <c r="L1162" s="96">
        <f t="shared" si="110"/>
        <v>11235526</v>
      </c>
      <c r="M1162" s="53"/>
      <c r="N1162" s="97"/>
      <c r="O1162" s="1"/>
      <c r="P1162" s="98">
        <f t="shared" si="107"/>
        <v>11235526</v>
      </c>
      <c r="Q1162" s="40"/>
      <c r="S1162" s="38"/>
      <c r="T1162" s="96">
        <f>SUM($P$155:P1162)</f>
        <v>1134738100</v>
      </c>
      <c r="U1162" s="96">
        <f t="shared" si="108"/>
        <v>130000</v>
      </c>
      <c r="V1162" s="96">
        <f t="shared" si="111"/>
        <v>0</v>
      </c>
      <c r="W1162" s="96"/>
      <c r="X1162" s="96">
        <f ca="1">IF(V1162=0,0,IF(C1162&lt;'Interment Right Prices'!$L$25,0,OFFSET(P1162,-'Interment Right Prices'!$L$25,0)))</f>
        <v>0</v>
      </c>
      <c r="Y1162" s="96">
        <f>IF(V1162=0,0,U1162-SUM($X$155:X1162))</f>
        <v>0</v>
      </c>
      <c r="Z1162" s="99">
        <f ca="1">IF(V1162=0,OFFSET(Z1162,-'Interment Right Prices'!$L$25,0),IF(V1162&gt;X1162,V1162,X1162))</f>
        <v>1450</v>
      </c>
      <c r="AA1162" s="99">
        <f t="shared" ca="1" si="109"/>
        <v>1744887.6923076923</v>
      </c>
      <c r="AB1162" s="93"/>
      <c r="AC1162" s="78"/>
    </row>
    <row r="1163" spans="2:29" x14ac:dyDescent="0.25">
      <c r="B1163" s="38"/>
      <c r="C1163" s="53">
        <f t="shared" si="112"/>
        <v>1009</v>
      </c>
      <c r="D1163" s="53"/>
      <c r="E1163" s="53"/>
      <c r="F1163" s="41">
        <v>0</v>
      </c>
      <c r="G1163" s="1"/>
      <c r="H1163" s="104">
        <f t="shared" si="113"/>
        <v>3000000</v>
      </c>
      <c r="I1163" s="1"/>
      <c r="J1163" s="41">
        <v>0</v>
      </c>
      <c r="K1163" s="1"/>
      <c r="L1163" s="96">
        <f t="shared" si="110"/>
        <v>11347881</v>
      </c>
      <c r="M1163" s="53"/>
      <c r="N1163" s="97"/>
      <c r="O1163" s="1"/>
      <c r="P1163" s="98">
        <f t="shared" si="107"/>
        <v>11347881</v>
      </c>
      <c r="Q1163" s="40"/>
      <c r="S1163" s="38"/>
      <c r="T1163" s="96">
        <f>SUM($P$155:P1163)</f>
        <v>1146085981</v>
      </c>
      <c r="U1163" s="96">
        <f t="shared" si="108"/>
        <v>130000</v>
      </c>
      <c r="V1163" s="96">
        <f t="shared" si="111"/>
        <v>0</v>
      </c>
      <c r="W1163" s="96"/>
      <c r="X1163" s="96">
        <f ca="1">IF(V1163=0,0,IF(C1163&lt;'Interment Right Prices'!$L$25,0,OFFSET(P1163,-'Interment Right Prices'!$L$25,0)))</f>
        <v>0</v>
      </c>
      <c r="Y1163" s="96">
        <f>IF(V1163=0,0,U1163-SUM($X$155:X1163))</f>
        <v>0</v>
      </c>
      <c r="Z1163" s="99">
        <f ca="1">IF(V1163=0,OFFSET(Z1163,-'Interment Right Prices'!$L$25,0),IF(V1163&gt;X1163,V1163,X1163))</f>
        <v>1464</v>
      </c>
      <c r="AA1163" s="99">
        <f t="shared" ca="1" si="109"/>
        <v>1744887.6923076923</v>
      </c>
      <c r="AB1163" s="93"/>
      <c r="AC1163" s="78"/>
    </row>
    <row r="1164" spans="2:29" x14ac:dyDescent="0.25">
      <c r="B1164" s="38"/>
      <c r="C1164" s="53">
        <f t="shared" si="112"/>
        <v>1010</v>
      </c>
      <c r="D1164" s="53"/>
      <c r="E1164" s="53"/>
      <c r="F1164" s="41">
        <v>0</v>
      </c>
      <c r="G1164" s="1"/>
      <c r="H1164" s="104">
        <f t="shared" si="113"/>
        <v>3000000</v>
      </c>
      <c r="I1164" s="1"/>
      <c r="J1164" s="41">
        <v>0</v>
      </c>
      <c r="K1164" s="1"/>
      <c r="L1164" s="96">
        <f t="shared" si="110"/>
        <v>11461360</v>
      </c>
      <c r="M1164" s="53"/>
      <c r="N1164" s="97"/>
      <c r="O1164" s="1"/>
      <c r="P1164" s="98">
        <f t="shared" si="107"/>
        <v>11461360</v>
      </c>
      <c r="Q1164" s="40"/>
      <c r="S1164" s="38"/>
      <c r="T1164" s="96">
        <f>SUM($P$155:P1164)</f>
        <v>1157547341</v>
      </c>
      <c r="U1164" s="96">
        <f t="shared" si="108"/>
        <v>130000</v>
      </c>
      <c r="V1164" s="96">
        <f t="shared" si="111"/>
        <v>0</v>
      </c>
      <c r="W1164" s="96"/>
      <c r="X1164" s="96">
        <f ca="1">IF(V1164=0,0,IF(C1164&lt;'Interment Right Prices'!$L$25,0,OFFSET(P1164,-'Interment Right Prices'!$L$25,0)))</f>
        <v>0</v>
      </c>
      <c r="Y1164" s="96">
        <f>IF(V1164=0,0,U1164-SUM($X$155:X1164))</f>
        <v>0</v>
      </c>
      <c r="Z1164" s="99">
        <f ca="1">IF(V1164=0,OFFSET(Z1164,-'Interment Right Prices'!$L$25,0),IF(V1164&gt;X1164,V1164,X1164))</f>
        <v>1479</v>
      </c>
      <c r="AA1164" s="99">
        <f t="shared" ca="1" si="109"/>
        <v>1744887.6923076923</v>
      </c>
      <c r="AB1164" s="93"/>
      <c r="AC1164" s="78"/>
    </row>
    <row r="1165" spans="2:29" x14ac:dyDescent="0.25">
      <c r="B1165" s="38"/>
      <c r="C1165" s="53">
        <f t="shared" si="112"/>
        <v>1011</v>
      </c>
      <c r="D1165" s="53"/>
      <c r="E1165" s="53"/>
      <c r="F1165" s="41">
        <v>0</v>
      </c>
      <c r="G1165" s="1"/>
      <c r="H1165" s="104">
        <f t="shared" si="113"/>
        <v>3000000</v>
      </c>
      <c r="I1165" s="1"/>
      <c r="J1165" s="41">
        <v>0</v>
      </c>
      <c r="K1165" s="1"/>
      <c r="L1165" s="96">
        <f t="shared" si="110"/>
        <v>11575974</v>
      </c>
      <c r="M1165" s="53"/>
      <c r="N1165" s="97"/>
      <c r="O1165" s="1"/>
      <c r="P1165" s="98">
        <f t="shared" si="107"/>
        <v>11575974</v>
      </c>
      <c r="Q1165" s="40"/>
      <c r="S1165" s="38"/>
      <c r="T1165" s="96">
        <f>SUM($P$155:P1165)</f>
        <v>1169123315</v>
      </c>
      <c r="U1165" s="96">
        <f t="shared" si="108"/>
        <v>130000</v>
      </c>
      <c r="V1165" s="96">
        <f t="shared" si="111"/>
        <v>0</v>
      </c>
      <c r="W1165" s="96"/>
      <c r="X1165" s="96">
        <f ca="1">IF(V1165=0,0,IF(C1165&lt;'Interment Right Prices'!$L$25,0,OFFSET(P1165,-'Interment Right Prices'!$L$25,0)))</f>
        <v>0</v>
      </c>
      <c r="Y1165" s="96">
        <f>IF(V1165=0,0,U1165-SUM($X$155:X1165))</f>
        <v>0</v>
      </c>
      <c r="Z1165" s="99">
        <f ca="1">IF(V1165=0,OFFSET(Z1165,-'Interment Right Prices'!$L$25,0),IF(V1165&gt;X1165,V1165,X1165))</f>
        <v>1494</v>
      </c>
      <c r="AA1165" s="99">
        <f t="shared" ca="1" si="109"/>
        <v>1744887.6923076923</v>
      </c>
      <c r="AB1165" s="93"/>
      <c r="AC1165" s="78"/>
    </row>
    <row r="1166" spans="2:29" x14ac:dyDescent="0.25">
      <c r="B1166" s="38"/>
      <c r="C1166" s="53">
        <f t="shared" si="112"/>
        <v>1012</v>
      </c>
      <c r="D1166" s="53"/>
      <c r="E1166" s="53"/>
      <c r="F1166" s="41">
        <v>0</v>
      </c>
      <c r="G1166" s="1"/>
      <c r="H1166" s="104">
        <f t="shared" si="113"/>
        <v>3000000</v>
      </c>
      <c r="I1166" s="1"/>
      <c r="J1166" s="41">
        <v>0</v>
      </c>
      <c r="K1166" s="1"/>
      <c r="L1166" s="96">
        <f t="shared" si="110"/>
        <v>11691733</v>
      </c>
      <c r="M1166" s="53"/>
      <c r="N1166" s="97"/>
      <c r="O1166" s="1"/>
      <c r="P1166" s="98">
        <f t="shared" si="107"/>
        <v>11691733</v>
      </c>
      <c r="Q1166" s="40"/>
      <c r="S1166" s="38"/>
      <c r="T1166" s="96">
        <f>SUM($P$155:P1166)</f>
        <v>1180815048</v>
      </c>
      <c r="U1166" s="96">
        <f t="shared" si="108"/>
        <v>130000</v>
      </c>
      <c r="V1166" s="96">
        <f t="shared" si="111"/>
        <v>0</v>
      </c>
      <c r="W1166" s="96"/>
      <c r="X1166" s="96">
        <f ca="1">IF(V1166=0,0,IF(C1166&lt;'Interment Right Prices'!$L$25,0,OFFSET(P1166,-'Interment Right Prices'!$L$25,0)))</f>
        <v>0</v>
      </c>
      <c r="Y1166" s="96">
        <f>IF(V1166=0,0,U1166-SUM($X$155:X1166))</f>
        <v>0</v>
      </c>
      <c r="Z1166" s="99">
        <f ca="1">IF(V1166=0,OFFSET(Z1166,-'Interment Right Prices'!$L$25,0),IF(V1166&gt;X1166,V1166,X1166))</f>
        <v>1509</v>
      </c>
      <c r="AA1166" s="99">
        <f t="shared" ca="1" si="109"/>
        <v>1744887.6923076923</v>
      </c>
      <c r="AB1166" s="93"/>
      <c r="AC1166" s="78"/>
    </row>
    <row r="1167" spans="2:29" x14ac:dyDescent="0.25">
      <c r="B1167" s="38"/>
      <c r="C1167" s="53">
        <f t="shared" si="112"/>
        <v>1013</v>
      </c>
      <c r="D1167" s="53"/>
      <c r="E1167" s="53"/>
      <c r="F1167" s="41">
        <v>0</v>
      </c>
      <c r="G1167" s="1"/>
      <c r="H1167" s="104">
        <f t="shared" si="113"/>
        <v>3000000</v>
      </c>
      <c r="I1167" s="1"/>
      <c r="J1167" s="41">
        <v>0</v>
      </c>
      <c r="K1167" s="1"/>
      <c r="L1167" s="96">
        <f t="shared" si="110"/>
        <v>11808651</v>
      </c>
      <c r="M1167" s="53"/>
      <c r="N1167" s="97"/>
      <c r="O1167" s="1"/>
      <c r="P1167" s="98">
        <f t="shared" si="107"/>
        <v>11808651</v>
      </c>
      <c r="Q1167" s="40"/>
      <c r="S1167" s="38"/>
      <c r="T1167" s="96">
        <f>SUM($P$155:P1167)</f>
        <v>1192623699</v>
      </c>
      <c r="U1167" s="96">
        <f t="shared" si="108"/>
        <v>130000</v>
      </c>
      <c r="V1167" s="96">
        <f t="shared" si="111"/>
        <v>0</v>
      </c>
      <c r="W1167" s="96"/>
      <c r="X1167" s="96">
        <f ca="1">IF(V1167=0,0,IF(C1167&lt;'Interment Right Prices'!$L$25,0,OFFSET(P1167,-'Interment Right Prices'!$L$25,0)))</f>
        <v>0</v>
      </c>
      <c r="Y1167" s="96">
        <f>IF(V1167=0,0,U1167-SUM($X$155:X1167))</f>
        <v>0</v>
      </c>
      <c r="Z1167" s="99">
        <f ca="1">IF(V1167=0,OFFSET(Z1167,-'Interment Right Prices'!$L$25,0),IF(V1167&gt;X1167,V1167,X1167))</f>
        <v>1524</v>
      </c>
      <c r="AA1167" s="99">
        <f t="shared" ca="1" si="109"/>
        <v>1744887.6923076923</v>
      </c>
      <c r="AB1167" s="93"/>
      <c r="AC1167" s="78"/>
    </row>
    <row r="1168" spans="2:29" x14ac:dyDescent="0.25">
      <c r="B1168" s="38"/>
      <c r="C1168" s="53">
        <f t="shared" si="112"/>
        <v>1014</v>
      </c>
      <c r="D1168" s="53"/>
      <c r="E1168" s="53"/>
      <c r="F1168" s="41">
        <v>0</v>
      </c>
      <c r="G1168" s="1"/>
      <c r="H1168" s="104">
        <f t="shared" si="113"/>
        <v>3000000</v>
      </c>
      <c r="I1168" s="1"/>
      <c r="J1168" s="41">
        <v>0</v>
      </c>
      <c r="K1168" s="1"/>
      <c r="L1168" s="96">
        <f t="shared" si="110"/>
        <v>11926737</v>
      </c>
      <c r="M1168" s="53"/>
      <c r="N1168" s="97"/>
      <c r="O1168" s="1"/>
      <c r="P1168" s="98">
        <f t="shared" si="107"/>
        <v>11926737</v>
      </c>
      <c r="Q1168" s="40"/>
      <c r="S1168" s="38"/>
      <c r="T1168" s="96">
        <f>SUM($P$155:P1168)</f>
        <v>1204550436</v>
      </c>
      <c r="U1168" s="96">
        <f t="shared" si="108"/>
        <v>130000</v>
      </c>
      <c r="V1168" s="96">
        <f t="shared" si="111"/>
        <v>0</v>
      </c>
      <c r="W1168" s="96"/>
      <c r="X1168" s="96">
        <f ca="1">IF(V1168=0,0,IF(C1168&lt;'Interment Right Prices'!$L$25,0,OFFSET(P1168,-'Interment Right Prices'!$L$25,0)))</f>
        <v>0</v>
      </c>
      <c r="Y1168" s="96">
        <f>IF(V1168=0,0,U1168-SUM($X$155:X1168))</f>
        <v>0</v>
      </c>
      <c r="Z1168" s="99">
        <f ca="1">IF(V1168=0,OFFSET(Z1168,-'Interment Right Prices'!$L$25,0),IF(V1168&gt;X1168,V1168,X1168))</f>
        <v>1539</v>
      </c>
      <c r="AA1168" s="99">
        <f t="shared" ca="1" si="109"/>
        <v>1744887.6923076923</v>
      </c>
      <c r="AB1168" s="93"/>
      <c r="AC1168" s="78"/>
    </row>
    <row r="1169" spans="2:29" x14ac:dyDescent="0.25">
      <c r="B1169" s="38"/>
      <c r="C1169" s="53">
        <f t="shared" si="112"/>
        <v>1015</v>
      </c>
      <c r="D1169" s="53"/>
      <c r="E1169" s="53"/>
      <c r="F1169" s="41">
        <v>0</v>
      </c>
      <c r="G1169" s="1"/>
      <c r="H1169" s="104">
        <f t="shared" si="113"/>
        <v>3000000</v>
      </c>
      <c r="I1169" s="1"/>
      <c r="J1169" s="41">
        <v>0</v>
      </c>
      <c r="K1169" s="1"/>
      <c r="L1169" s="96">
        <f t="shared" si="110"/>
        <v>12046004</v>
      </c>
      <c r="M1169" s="53"/>
      <c r="N1169" s="97"/>
      <c r="O1169" s="1"/>
      <c r="P1169" s="98">
        <f t="shared" si="107"/>
        <v>12046004</v>
      </c>
      <c r="Q1169" s="40"/>
      <c r="S1169" s="38"/>
      <c r="T1169" s="96">
        <f>SUM($P$155:P1169)</f>
        <v>1216596440</v>
      </c>
      <c r="U1169" s="96">
        <f t="shared" si="108"/>
        <v>130000</v>
      </c>
      <c r="V1169" s="96">
        <f t="shared" si="111"/>
        <v>0</v>
      </c>
      <c r="W1169" s="96"/>
      <c r="X1169" s="96">
        <f ca="1">IF(V1169=0,0,IF(C1169&lt;'Interment Right Prices'!$L$25,0,OFFSET(P1169,-'Interment Right Prices'!$L$25,0)))</f>
        <v>0</v>
      </c>
      <c r="Y1169" s="96">
        <f>IF(V1169=0,0,U1169-SUM($X$155:X1169))</f>
        <v>0</v>
      </c>
      <c r="Z1169" s="99">
        <f ca="1">IF(V1169=0,OFFSET(Z1169,-'Interment Right Prices'!$L$25,0),IF(V1169&gt;X1169,V1169,X1169))</f>
        <v>1555</v>
      </c>
      <c r="AA1169" s="99">
        <f t="shared" ca="1" si="109"/>
        <v>1744887.6923076923</v>
      </c>
      <c r="AB1169" s="93"/>
      <c r="AC1169" s="78"/>
    </row>
    <row r="1170" spans="2:29" x14ac:dyDescent="0.25">
      <c r="B1170" s="38"/>
      <c r="C1170" s="53">
        <f t="shared" si="112"/>
        <v>1016</v>
      </c>
      <c r="D1170" s="53"/>
      <c r="E1170" s="53"/>
      <c r="F1170" s="41">
        <v>0</v>
      </c>
      <c r="G1170" s="1"/>
      <c r="H1170" s="104">
        <f t="shared" si="113"/>
        <v>3000000</v>
      </c>
      <c r="I1170" s="1"/>
      <c r="J1170" s="41">
        <v>0</v>
      </c>
      <c r="K1170" s="1"/>
      <c r="L1170" s="96">
        <f t="shared" si="110"/>
        <v>12166465</v>
      </c>
      <c r="M1170" s="53"/>
      <c r="N1170" s="97"/>
      <c r="O1170" s="1"/>
      <c r="P1170" s="98">
        <f t="shared" si="107"/>
        <v>12166465</v>
      </c>
      <c r="Q1170" s="40"/>
      <c r="S1170" s="38"/>
      <c r="T1170" s="96">
        <f>SUM($P$155:P1170)</f>
        <v>1228762905</v>
      </c>
      <c r="U1170" s="96">
        <f t="shared" si="108"/>
        <v>130000</v>
      </c>
      <c r="V1170" s="96">
        <f t="shared" si="111"/>
        <v>0</v>
      </c>
      <c r="W1170" s="96"/>
      <c r="X1170" s="96">
        <f ca="1">IF(V1170=0,0,IF(C1170&lt;'Interment Right Prices'!$L$25,0,OFFSET(P1170,-'Interment Right Prices'!$L$25,0)))</f>
        <v>0</v>
      </c>
      <c r="Y1170" s="96">
        <f>IF(V1170=0,0,U1170-SUM($X$155:X1170))</f>
        <v>0</v>
      </c>
      <c r="Z1170" s="99">
        <f ca="1">IF(V1170=0,OFFSET(Z1170,-'Interment Right Prices'!$L$25,0),IF(V1170&gt;X1170,V1170,X1170))</f>
        <v>1570</v>
      </c>
      <c r="AA1170" s="99">
        <f t="shared" ca="1" si="109"/>
        <v>1744887.6923076923</v>
      </c>
      <c r="AB1170" s="93"/>
      <c r="AC1170" s="78"/>
    </row>
    <row r="1171" spans="2:29" x14ac:dyDescent="0.25">
      <c r="B1171" s="38"/>
      <c r="C1171" s="53">
        <f t="shared" si="112"/>
        <v>1017</v>
      </c>
      <c r="D1171" s="53"/>
      <c r="E1171" s="53"/>
      <c r="F1171" s="41">
        <v>0</v>
      </c>
      <c r="G1171" s="1"/>
      <c r="H1171" s="104">
        <f t="shared" si="113"/>
        <v>3000000</v>
      </c>
      <c r="I1171" s="1"/>
      <c r="J1171" s="41">
        <v>0</v>
      </c>
      <c r="K1171" s="1"/>
      <c r="L1171" s="96">
        <f t="shared" si="110"/>
        <v>12288129</v>
      </c>
      <c r="M1171" s="53"/>
      <c r="N1171" s="97"/>
      <c r="O1171" s="1"/>
      <c r="P1171" s="98">
        <f t="shared" si="107"/>
        <v>12288129</v>
      </c>
      <c r="Q1171" s="40"/>
      <c r="S1171" s="38"/>
      <c r="T1171" s="96">
        <f>SUM($P$155:P1171)</f>
        <v>1241051034</v>
      </c>
      <c r="U1171" s="96">
        <f t="shared" si="108"/>
        <v>130000</v>
      </c>
      <c r="V1171" s="96">
        <f t="shared" si="111"/>
        <v>0</v>
      </c>
      <c r="W1171" s="96"/>
      <c r="X1171" s="96">
        <f ca="1">IF(V1171=0,0,IF(C1171&lt;'Interment Right Prices'!$L$25,0,OFFSET(P1171,-'Interment Right Prices'!$L$25,0)))</f>
        <v>0</v>
      </c>
      <c r="Y1171" s="96">
        <f>IF(V1171=0,0,U1171-SUM($X$155:X1171))</f>
        <v>0</v>
      </c>
      <c r="Z1171" s="99">
        <f ca="1">IF(V1171=0,OFFSET(Z1171,-'Interment Right Prices'!$L$25,0),IF(V1171&gt;X1171,V1171,X1171))</f>
        <v>1586</v>
      </c>
      <c r="AA1171" s="99">
        <f t="shared" ca="1" si="109"/>
        <v>1744887.6923076923</v>
      </c>
      <c r="AB1171" s="93"/>
      <c r="AC1171" s="78"/>
    </row>
    <row r="1172" spans="2:29" x14ac:dyDescent="0.25">
      <c r="B1172" s="38"/>
      <c r="C1172" s="53">
        <f t="shared" si="112"/>
        <v>1018</v>
      </c>
      <c r="D1172" s="53"/>
      <c r="E1172" s="53"/>
      <c r="F1172" s="41">
        <v>0</v>
      </c>
      <c r="G1172" s="1"/>
      <c r="H1172" s="104">
        <f t="shared" si="113"/>
        <v>3000000</v>
      </c>
      <c r="I1172" s="1"/>
      <c r="J1172" s="41">
        <v>0</v>
      </c>
      <c r="K1172" s="1"/>
      <c r="L1172" s="96">
        <f t="shared" si="110"/>
        <v>12411010</v>
      </c>
      <c r="M1172" s="53"/>
      <c r="N1172" s="97"/>
      <c r="O1172" s="1"/>
      <c r="P1172" s="98">
        <f t="shared" si="107"/>
        <v>12411010</v>
      </c>
      <c r="Q1172" s="40"/>
      <c r="S1172" s="38"/>
      <c r="T1172" s="96">
        <f>SUM($P$155:P1172)</f>
        <v>1253462044</v>
      </c>
      <c r="U1172" s="96">
        <f t="shared" si="108"/>
        <v>130000</v>
      </c>
      <c r="V1172" s="96">
        <f t="shared" si="111"/>
        <v>0</v>
      </c>
      <c r="W1172" s="96"/>
      <c r="X1172" s="96">
        <f ca="1">IF(V1172=0,0,IF(C1172&lt;'Interment Right Prices'!$L$25,0,OFFSET(P1172,-'Interment Right Prices'!$L$25,0)))</f>
        <v>0</v>
      </c>
      <c r="Y1172" s="96">
        <f>IF(V1172=0,0,U1172-SUM($X$155:X1172))</f>
        <v>0</v>
      </c>
      <c r="Z1172" s="99">
        <f ca="1">IF(V1172=0,OFFSET(Z1172,-'Interment Right Prices'!$L$25,0),IF(V1172&gt;X1172,V1172,X1172))</f>
        <v>1602</v>
      </c>
      <c r="AA1172" s="99">
        <f t="shared" ca="1" si="109"/>
        <v>1744887.6923076923</v>
      </c>
      <c r="AB1172" s="93"/>
      <c r="AC1172" s="78"/>
    </row>
    <row r="1173" spans="2:29" x14ac:dyDescent="0.25">
      <c r="B1173" s="38"/>
      <c r="C1173" s="53">
        <f t="shared" si="112"/>
        <v>1019</v>
      </c>
      <c r="D1173" s="53"/>
      <c r="E1173" s="53"/>
      <c r="F1173" s="41">
        <v>0</v>
      </c>
      <c r="G1173" s="1"/>
      <c r="H1173" s="104">
        <f t="shared" si="113"/>
        <v>3000000</v>
      </c>
      <c r="I1173" s="1"/>
      <c r="J1173" s="41">
        <v>0</v>
      </c>
      <c r="K1173" s="1"/>
      <c r="L1173" s="96">
        <f t="shared" si="110"/>
        <v>12535121</v>
      </c>
      <c r="M1173" s="53"/>
      <c r="N1173" s="97"/>
      <c r="O1173" s="1"/>
      <c r="P1173" s="98">
        <f t="shared" si="107"/>
        <v>12535121</v>
      </c>
      <c r="Q1173" s="40"/>
      <c r="S1173" s="38"/>
      <c r="T1173" s="96">
        <f>SUM($P$155:P1173)</f>
        <v>1265997165</v>
      </c>
      <c r="U1173" s="96">
        <f t="shared" si="108"/>
        <v>130000</v>
      </c>
      <c r="V1173" s="96">
        <f t="shared" si="111"/>
        <v>0</v>
      </c>
      <c r="W1173" s="96"/>
      <c r="X1173" s="96">
        <f ca="1">IF(V1173=0,0,IF(C1173&lt;'Interment Right Prices'!$L$25,0,OFFSET(P1173,-'Interment Right Prices'!$L$25,0)))</f>
        <v>0</v>
      </c>
      <c r="Y1173" s="96">
        <f>IF(V1173=0,0,U1173-SUM($X$155:X1173))</f>
        <v>0</v>
      </c>
      <c r="Z1173" s="99">
        <f ca="1">IF(V1173=0,OFFSET(Z1173,-'Interment Right Prices'!$L$25,0),IF(V1173&gt;X1173,V1173,X1173))</f>
        <v>1618</v>
      </c>
      <c r="AA1173" s="99">
        <f t="shared" ca="1" si="109"/>
        <v>1744887.6923076923</v>
      </c>
      <c r="AB1173" s="93"/>
      <c r="AC1173" s="78"/>
    </row>
    <row r="1174" spans="2:29" x14ac:dyDescent="0.25">
      <c r="B1174" s="38"/>
      <c r="C1174" s="53">
        <f t="shared" si="112"/>
        <v>1020</v>
      </c>
      <c r="D1174" s="53"/>
      <c r="E1174" s="53"/>
      <c r="F1174" s="41">
        <v>0</v>
      </c>
      <c r="G1174" s="1"/>
      <c r="H1174" s="104">
        <f t="shared" si="113"/>
        <v>3000000</v>
      </c>
      <c r="I1174" s="1"/>
      <c r="J1174" s="41">
        <v>0</v>
      </c>
      <c r="K1174" s="1"/>
      <c r="L1174" s="96">
        <f t="shared" si="110"/>
        <v>12660472</v>
      </c>
      <c r="M1174" s="53"/>
      <c r="N1174" s="97"/>
      <c r="O1174" s="1"/>
      <c r="P1174" s="98">
        <f t="shared" si="107"/>
        <v>12660472</v>
      </c>
      <c r="Q1174" s="40"/>
      <c r="S1174" s="38"/>
      <c r="T1174" s="96">
        <f>SUM($P$155:P1174)</f>
        <v>1278657637</v>
      </c>
      <c r="U1174" s="96">
        <f t="shared" si="108"/>
        <v>130000</v>
      </c>
      <c r="V1174" s="96">
        <f t="shared" si="111"/>
        <v>0</v>
      </c>
      <c r="W1174" s="96"/>
      <c r="X1174" s="96">
        <f ca="1">IF(V1174=0,0,IF(C1174&lt;'Interment Right Prices'!$L$25,0,OFFSET(P1174,-'Interment Right Prices'!$L$25,0)))</f>
        <v>0</v>
      </c>
      <c r="Y1174" s="96">
        <f>IF(V1174=0,0,U1174-SUM($X$155:X1174))</f>
        <v>0</v>
      </c>
      <c r="Z1174" s="99">
        <f ca="1">IF(V1174=0,OFFSET(Z1174,-'Interment Right Prices'!$L$25,0),IF(V1174&gt;X1174,V1174,X1174))</f>
        <v>1634</v>
      </c>
      <c r="AA1174" s="99">
        <f t="shared" ca="1" si="109"/>
        <v>1744887.6923076923</v>
      </c>
      <c r="AB1174" s="93"/>
      <c r="AC1174" s="78"/>
    </row>
    <row r="1175" spans="2:29" x14ac:dyDescent="0.25">
      <c r="B1175" s="38"/>
      <c r="C1175" s="53">
        <f t="shared" si="112"/>
        <v>1021</v>
      </c>
      <c r="D1175" s="53"/>
      <c r="E1175" s="53"/>
      <c r="F1175" s="41">
        <v>0</v>
      </c>
      <c r="G1175" s="1"/>
      <c r="H1175" s="104">
        <f t="shared" si="113"/>
        <v>3000000</v>
      </c>
      <c r="I1175" s="1"/>
      <c r="J1175" s="41">
        <v>0</v>
      </c>
      <c r="K1175" s="1"/>
      <c r="L1175" s="96">
        <f t="shared" si="110"/>
        <v>12787076</v>
      </c>
      <c r="M1175" s="53"/>
      <c r="N1175" s="97"/>
      <c r="O1175" s="1"/>
      <c r="P1175" s="98">
        <f t="shared" si="107"/>
        <v>12787076</v>
      </c>
      <c r="Q1175" s="40"/>
      <c r="S1175" s="38"/>
      <c r="T1175" s="96">
        <f>SUM($P$155:P1175)</f>
        <v>1291444713</v>
      </c>
      <c r="U1175" s="96">
        <f t="shared" si="108"/>
        <v>130000</v>
      </c>
      <c r="V1175" s="96">
        <f t="shared" si="111"/>
        <v>0</v>
      </c>
      <c r="W1175" s="96"/>
      <c r="X1175" s="96">
        <f ca="1">IF(V1175=0,0,IF(C1175&lt;'Interment Right Prices'!$L$25,0,OFFSET(P1175,-'Interment Right Prices'!$L$25,0)))</f>
        <v>0</v>
      </c>
      <c r="Y1175" s="96">
        <f>IF(V1175=0,0,U1175-SUM($X$155:X1175))</f>
        <v>0</v>
      </c>
      <c r="Z1175" s="99">
        <f ca="1">IF(V1175=0,OFFSET(Z1175,-'Interment Right Prices'!$L$25,0),IF(V1175&gt;X1175,V1175,X1175))</f>
        <v>1650</v>
      </c>
      <c r="AA1175" s="99">
        <f t="shared" ca="1" si="109"/>
        <v>1744887.6923076923</v>
      </c>
      <c r="AB1175" s="93"/>
      <c r="AC1175" s="78"/>
    </row>
    <row r="1176" spans="2:29" x14ac:dyDescent="0.25">
      <c r="B1176" s="38"/>
      <c r="C1176" s="53">
        <f t="shared" si="112"/>
        <v>1022</v>
      </c>
      <c r="D1176" s="53"/>
      <c r="E1176" s="53"/>
      <c r="F1176" s="41">
        <v>0</v>
      </c>
      <c r="G1176" s="1"/>
      <c r="H1176" s="104">
        <f t="shared" si="113"/>
        <v>3000000</v>
      </c>
      <c r="I1176" s="1"/>
      <c r="J1176" s="41">
        <v>0</v>
      </c>
      <c r="K1176" s="1"/>
      <c r="L1176" s="96">
        <f t="shared" si="110"/>
        <v>12914947</v>
      </c>
      <c r="M1176" s="53"/>
      <c r="N1176" s="97"/>
      <c r="O1176" s="1"/>
      <c r="P1176" s="98">
        <f t="shared" si="107"/>
        <v>12914947</v>
      </c>
      <c r="Q1176" s="40"/>
      <c r="S1176" s="38"/>
      <c r="T1176" s="96">
        <f>SUM($P$155:P1176)</f>
        <v>1304359660</v>
      </c>
      <c r="U1176" s="96">
        <f t="shared" si="108"/>
        <v>130000</v>
      </c>
      <c r="V1176" s="96">
        <f t="shared" si="111"/>
        <v>0</v>
      </c>
      <c r="W1176" s="96"/>
      <c r="X1176" s="96">
        <f ca="1">IF(V1176=0,0,IF(C1176&lt;'Interment Right Prices'!$L$25,0,OFFSET(P1176,-'Interment Right Prices'!$L$25,0)))</f>
        <v>0</v>
      </c>
      <c r="Y1176" s="96">
        <f>IF(V1176=0,0,U1176-SUM($X$155:X1176))</f>
        <v>0</v>
      </c>
      <c r="Z1176" s="99">
        <f ca="1">IF(V1176=0,OFFSET(Z1176,-'Interment Right Prices'!$L$25,0),IF(V1176&gt;X1176,V1176,X1176))</f>
        <v>1667</v>
      </c>
      <c r="AA1176" s="99">
        <f t="shared" ca="1" si="109"/>
        <v>1744887.6923076923</v>
      </c>
      <c r="AB1176" s="93"/>
      <c r="AC1176" s="78"/>
    </row>
    <row r="1177" spans="2:29" x14ac:dyDescent="0.25">
      <c r="B1177" s="38"/>
      <c r="C1177" s="53">
        <f t="shared" si="112"/>
        <v>1023</v>
      </c>
      <c r="D1177" s="53"/>
      <c r="E1177" s="53"/>
      <c r="F1177" s="41">
        <v>0</v>
      </c>
      <c r="G1177" s="1"/>
      <c r="H1177" s="104">
        <f t="shared" si="113"/>
        <v>3000000</v>
      </c>
      <c r="I1177" s="1"/>
      <c r="J1177" s="41">
        <v>0</v>
      </c>
      <c r="K1177" s="1"/>
      <c r="L1177" s="96">
        <f t="shared" si="110"/>
        <v>13044097</v>
      </c>
      <c r="M1177" s="53"/>
      <c r="N1177" s="97"/>
      <c r="O1177" s="1"/>
      <c r="P1177" s="98">
        <f t="shared" si="107"/>
        <v>13044097</v>
      </c>
      <c r="Q1177" s="40"/>
      <c r="S1177" s="38"/>
      <c r="T1177" s="96">
        <f>SUM($P$155:P1177)</f>
        <v>1317403757</v>
      </c>
      <c r="U1177" s="96">
        <f t="shared" si="108"/>
        <v>130000</v>
      </c>
      <c r="V1177" s="96">
        <f t="shared" si="111"/>
        <v>0</v>
      </c>
      <c r="W1177" s="96"/>
      <c r="X1177" s="96">
        <f ca="1">IF(V1177=0,0,IF(C1177&lt;'Interment Right Prices'!$L$25,0,OFFSET(P1177,-'Interment Right Prices'!$L$25,0)))</f>
        <v>0</v>
      </c>
      <c r="Y1177" s="96">
        <f>IF(V1177=0,0,U1177-SUM($X$155:X1177))</f>
        <v>0</v>
      </c>
      <c r="Z1177" s="99">
        <f ca="1">IF(V1177=0,OFFSET(Z1177,-'Interment Right Prices'!$L$25,0),IF(V1177&gt;X1177,V1177,X1177))</f>
        <v>1683</v>
      </c>
      <c r="AA1177" s="99">
        <f t="shared" ca="1" si="109"/>
        <v>1744887.6923076923</v>
      </c>
      <c r="AB1177" s="93"/>
      <c r="AC1177" s="78"/>
    </row>
    <row r="1178" spans="2:29" x14ac:dyDescent="0.25">
      <c r="B1178" s="38"/>
      <c r="C1178" s="53">
        <f t="shared" si="112"/>
        <v>1024</v>
      </c>
      <c r="D1178" s="53"/>
      <c r="E1178" s="53"/>
      <c r="F1178" s="41">
        <v>0</v>
      </c>
      <c r="G1178" s="1"/>
      <c r="H1178" s="104">
        <f t="shared" si="113"/>
        <v>3000000</v>
      </c>
      <c r="I1178" s="1"/>
      <c r="J1178" s="41">
        <v>0</v>
      </c>
      <c r="K1178" s="1"/>
      <c r="L1178" s="96">
        <f t="shared" si="110"/>
        <v>13174538</v>
      </c>
      <c r="M1178" s="53"/>
      <c r="N1178" s="97"/>
      <c r="O1178" s="1"/>
      <c r="P1178" s="98">
        <f t="shared" si="107"/>
        <v>13174538</v>
      </c>
      <c r="Q1178" s="40"/>
      <c r="S1178" s="38"/>
      <c r="T1178" s="96">
        <f>SUM($P$155:P1178)</f>
        <v>1330578295</v>
      </c>
      <c r="U1178" s="96">
        <f t="shared" si="108"/>
        <v>130000</v>
      </c>
      <c r="V1178" s="96">
        <f t="shared" si="111"/>
        <v>0</v>
      </c>
      <c r="W1178" s="96"/>
      <c r="X1178" s="96">
        <f ca="1">IF(V1178=0,0,IF(C1178&lt;'Interment Right Prices'!$L$25,0,OFFSET(P1178,-'Interment Right Prices'!$L$25,0)))</f>
        <v>0</v>
      </c>
      <c r="Y1178" s="96">
        <f>IF(V1178=0,0,U1178-SUM($X$155:X1178))</f>
        <v>0</v>
      </c>
      <c r="Z1178" s="99">
        <f ca="1">IF(V1178=0,OFFSET(Z1178,-'Interment Right Prices'!$L$25,0),IF(V1178&gt;X1178,V1178,X1178))</f>
        <v>1700</v>
      </c>
      <c r="AA1178" s="99">
        <f t="shared" ca="1" si="109"/>
        <v>1744887.6923076923</v>
      </c>
      <c r="AB1178" s="93"/>
      <c r="AC1178" s="78"/>
    </row>
    <row r="1179" spans="2:29" x14ac:dyDescent="0.25">
      <c r="B1179" s="38"/>
      <c r="C1179" s="53">
        <f t="shared" si="112"/>
        <v>1025</v>
      </c>
      <c r="D1179" s="53"/>
      <c r="E1179" s="53"/>
      <c r="F1179" s="41">
        <v>0</v>
      </c>
      <c r="G1179" s="1"/>
      <c r="H1179" s="104">
        <f t="shared" si="113"/>
        <v>3000000</v>
      </c>
      <c r="I1179" s="1"/>
      <c r="J1179" s="41">
        <v>0</v>
      </c>
      <c r="K1179" s="1"/>
      <c r="L1179" s="96">
        <f t="shared" si="110"/>
        <v>13306283</v>
      </c>
      <c r="M1179" s="53"/>
      <c r="N1179" s="97"/>
      <c r="O1179" s="1"/>
      <c r="P1179" s="98">
        <f t="shared" ref="P1179:P1242" si="114">IF(SUM($N$155:$N$1254)=0,L1179,N1179)</f>
        <v>13306283</v>
      </c>
      <c r="Q1179" s="40"/>
      <c r="S1179" s="38"/>
      <c r="T1179" s="96">
        <f>SUM($P$155:P1179)</f>
        <v>1343884578</v>
      </c>
      <c r="U1179" s="96">
        <f t="shared" ref="U1179:U1242" si="115">IF(T1179&gt;$L$24,$L$24,T1179)</f>
        <v>130000</v>
      </c>
      <c r="V1179" s="96">
        <f t="shared" si="111"/>
        <v>0</v>
      </c>
      <c r="W1179" s="96"/>
      <c r="X1179" s="96">
        <f ca="1">IF(V1179=0,0,IF(C1179&lt;'Interment Right Prices'!$L$25,0,OFFSET(P1179,-'Interment Right Prices'!$L$25,0)))</f>
        <v>0</v>
      </c>
      <c r="Y1179" s="96">
        <f>IF(V1179=0,0,U1179-SUM($X$155:X1179))</f>
        <v>0</v>
      </c>
      <c r="Z1179" s="99">
        <f ca="1">IF(V1179=0,OFFSET(Z1179,-'Interment Right Prices'!$L$25,0),IF(V1179&gt;X1179,V1179,X1179))</f>
        <v>1717</v>
      </c>
      <c r="AA1179" s="99">
        <f t="shared" ref="AA1179:AA1242" ca="1" si="116">(H1179*(1-$L$29))+(H1179*$L$29)*(MAX($Y$155:$Y$1254)/$L$24)</f>
        <v>1744887.6923076923</v>
      </c>
      <c r="AB1179" s="93"/>
      <c r="AC1179" s="78"/>
    </row>
    <row r="1180" spans="2:29" x14ac:dyDescent="0.25">
      <c r="B1180" s="38"/>
      <c r="C1180" s="53">
        <f t="shared" si="112"/>
        <v>1026</v>
      </c>
      <c r="D1180" s="53"/>
      <c r="E1180" s="53"/>
      <c r="F1180" s="41">
        <v>0</v>
      </c>
      <c r="G1180" s="1"/>
      <c r="H1180" s="104">
        <f t="shared" si="113"/>
        <v>3000000</v>
      </c>
      <c r="I1180" s="1"/>
      <c r="J1180" s="41">
        <v>0</v>
      </c>
      <c r="K1180" s="1"/>
      <c r="L1180" s="96">
        <f t="shared" ref="L1180:L1243" si="117">ROUND($L$155*(1+$L$27)^C1179,0)</f>
        <v>13439346</v>
      </c>
      <c r="M1180" s="53"/>
      <c r="N1180" s="97"/>
      <c r="O1180" s="1"/>
      <c r="P1180" s="98">
        <f t="shared" si="114"/>
        <v>13439346</v>
      </c>
      <c r="Q1180" s="40"/>
      <c r="S1180" s="38"/>
      <c r="T1180" s="96">
        <f>SUM($P$155:P1180)</f>
        <v>1357323924</v>
      </c>
      <c r="U1180" s="96">
        <f t="shared" si="115"/>
        <v>130000</v>
      </c>
      <c r="V1180" s="96">
        <f t="shared" si="111"/>
        <v>0</v>
      </c>
      <c r="W1180" s="96"/>
      <c r="X1180" s="96">
        <f ca="1">IF(V1180=0,0,IF(C1180&lt;'Interment Right Prices'!$L$25,0,OFFSET(P1180,-'Interment Right Prices'!$L$25,0)))</f>
        <v>0</v>
      </c>
      <c r="Y1180" s="96">
        <f>IF(V1180=0,0,U1180-SUM($X$155:X1180))</f>
        <v>0</v>
      </c>
      <c r="Z1180" s="99">
        <f ca="1">IF(V1180=0,OFFSET(Z1180,-'Interment Right Prices'!$L$25,0),IF(V1180&gt;X1180,V1180,X1180))</f>
        <v>1734</v>
      </c>
      <c r="AA1180" s="99">
        <f t="shared" ca="1" si="116"/>
        <v>1744887.6923076923</v>
      </c>
      <c r="AB1180" s="93"/>
      <c r="AC1180" s="78"/>
    </row>
    <row r="1181" spans="2:29" x14ac:dyDescent="0.25">
      <c r="B1181" s="38"/>
      <c r="C1181" s="53">
        <f t="shared" si="112"/>
        <v>1027</v>
      </c>
      <c r="D1181" s="53"/>
      <c r="E1181" s="53"/>
      <c r="F1181" s="41">
        <v>0</v>
      </c>
      <c r="G1181" s="1"/>
      <c r="H1181" s="104">
        <f t="shared" si="113"/>
        <v>3000000</v>
      </c>
      <c r="I1181" s="1"/>
      <c r="J1181" s="41">
        <v>0</v>
      </c>
      <c r="K1181" s="1"/>
      <c r="L1181" s="96">
        <f t="shared" si="117"/>
        <v>13573739</v>
      </c>
      <c r="M1181" s="53"/>
      <c r="N1181" s="97"/>
      <c r="O1181" s="1"/>
      <c r="P1181" s="98">
        <f t="shared" si="114"/>
        <v>13573739</v>
      </c>
      <c r="Q1181" s="40"/>
      <c r="S1181" s="38"/>
      <c r="T1181" s="96">
        <f>SUM($P$155:P1181)</f>
        <v>1370897663</v>
      </c>
      <c r="U1181" s="96">
        <f t="shared" si="115"/>
        <v>130000</v>
      </c>
      <c r="V1181" s="96">
        <f t="shared" ref="V1181:V1244" si="118">U1181-U1180</f>
        <v>0</v>
      </c>
      <c r="W1181" s="96"/>
      <c r="X1181" s="96">
        <f ca="1">IF(V1181=0,0,IF(C1181&lt;'Interment Right Prices'!$L$25,0,OFFSET(P1181,-'Interment Right Prices'!$L$25,0)))</f>
        <v>0</v>
      </c>
      <c r="Y1181" s="96">
        <f>IF(V1181=0,0,U1181-SUM($X$155:X1181))</f>
        <v>0</v>
      </c>
      <c r="Z1181" s="99">
        <f ca="1">IF(V1181=0,OFFSET(Z1181,-'Interment Right Prices'!$L$25,0),IF(V1181&gt;X1181,V1181,X1181))</f>
        <v>1752</v>
      </c>
      <c r="AA1181" s="99">
        <f t="shared" ca="1" si="116"/>
        <v>1744887.6923076923</v>
      </c>
      <c r="AB1181" s="93"/>
      <c r="AC1181" s="78"/>
    </row>
    <row r="1182" spans="2:29" x14ac:dyDescent="0.25">
      <c r="B1182" s="38"/>
      <c r="C1182" s="53">
        <f t="shared" si="112"/>
        <v>1028</v>
      </c>
      <c r="D1182" s="53"/>
      <c r="E1182" s="53"/>
      <c r="F1182" s="41">
        <v>0</v>
      </c>
      <c r="G1182" s="1"/>
      <c r="H1182" s="104">
        <f t="shared" si="113"/>
        <v>3000000</v>
      </c>
      <c r="I1182" s="1"/>
      <c r="J1182" s="41">
        <v>0</v>
      </c>
      <c r="K1182" s="1"/>
      <c r="L1182" s="96">
        <f t="shared" si="117"/>
        <v>13709477</v>
      </c>
      <c r="M1182" s="53"/>
      <c r="N1182" s="97"/>
      <c r="O1182" s="1"/>
      <c r="P1182" s="98">
        <f t="shared" si="114"/>
        <v>13709477</v>
      </c>
      <c r="Q1182" s="40"/>
      <c r="S1182" s="38"/>
      <c r="T1182" s="96">
        <f>SUM($P$155:P1182)</f>
        <v>1384607140</v>
      </c>
      <c r="U1182" s="96">
        <f t="shared" si="115"/>
        <v>130000</v>
      </c>
      <c r="V1182" s="96">
        <f t="shared" si="118"/>
        <v>0</v>
      </c>
      <c r="W1182" s="96"/>
      <c r="X1182" s="96">
        <f ca="1">IF(V1182=0,0,IF(C1182&lt;'Interment Right Prices'!$L$25,0,OFFSET(P1182,-'Interment Right Prices'!$L$25,0)))</f>
        <v>0</v>
      </c>
      <c r="Y1182" s="96">
        <f>IF(V1182=0,0,U1182-SUM($X$155:X1182))</f>
        <v>0</v>
      </c>
      <c r="Z1182" s="99">
        <f ca="1">IF(V1182=0,OFFSET(Z1182,-'Interment Right Prices'!$L$25,0),IF(V1182&gt;X1182,V1182,X1182))</f>
        <v>1769</v>
      </c>
      <c r="AA1182" s="99">
        <f t="shared" ca="1" si="116"/>
        <v>1744887.6923076923</v>
      </c>
      <c r="AB1182" s="93"/>
      <c r="AC1182" s="78"/>
    </row>
    <row r="1183" spans="2:29" x14ac:dyDescent="0.25">
      <c r="B1183" s="38"/>
      <c r="C1183" s="53">
        <f t="shared" si="112"/>
        <v>1029</v>
      </c>
      <c r="D1183" s="53"/>
      <c r="E1183" s="53"/>
      <c r="F1183" s="41">
        <v>0</v>
      </c>
      <c r="G1183" s="1"/>
      <c r="H1183" s="104">
        <f t="shared" si="113"/>
        <v>3000000</v>
      </c>
      <c r="I1183" s="1"/>
      <c r="J1183" s="41">
        <v>0</v>
      </c>
      <c r="K1183" s="1"/>
      <c r="L1183" s="96">
        <f t="shared" si="117"/>
        <v>13846572</v>
      </c>
      <c r="M1183" s="53"/>
      <c r="N1183" s="97"/>
      <c r="O1183" s="1"/>
      <c r="P1183" s="98">
        <f t="shared" si="114"/>
        <v>13846572</v>
      </c>
      <c r="Q1183" s="40"/>
      <c r="S1183" s="38"/>
      <c r="T1183" s="96">
        <f>SUM($P$155:P1183)</f>
        <v>1398453712</v>
      </c>
      <c r="U1183" s="96">
        <f t="shared" si="115"/>
        <v>130000</v>
      </c>
      <c r="V1183" s="96">
        <f t="shared" si="118"/>
        <v>0</v>
      </c>
      <c r="W1183" s="96"/>
      <c r="X1183" s="96">
        <f ca="1">IF(V1183=0,0,IF(C1183&lt;'Interment Right Prices'!$L$25,0,OFFSET(P1183,-'Interment Right Prices'!$L$25,0)))</f>
        <v>0</v>
      </c>
      <c r="Y1183" s="96">
        <f>IF(V1183=0,0,U1183-SUM($X$155:X1183))</f>
        <v>0</v>
      </c>
      <c r="Z1183" s="99">
        <f ca="1">IF(V1183=0,OFFSET(Z1183,-'Interment Right Prices'!$L$25,0),IF(V1183&gt;X1183,V1183,X1183))</f>
        <v>1393</v>
      </c>
      <c r="AA1183" s="99">
        <f t="shared" ca="1" si="116"/>
        <v>1744887.6923076923</v>
      </c>
      <c r="AB1183" s="93"/>
      <c r="AC1183" s="78"/>
    </row>
    <row r="1184" spans="2:29" x14ac:dyDescent="0.25">
      <c r="B1184" s="38"/>
      <c r="C1184" s="53">
        <f t="shared" si="112"/>
        <v>1030</v>
      </c>
      <c r="D1184" s="53"/>
      <c r="E1184" s="53"/>
      <c r="F1184" s="41">
        <v>0</v>
      </c>
      <c r="G1184" s="1"/>
      <c r="H1184" s="104">
        <f t="shared" si="113"/>
        <v>3000000</v>
      </c>
      <c r="I1184" s="1"/>
      <c r="J1184" s="41">
        <v>0</v>
      </c>
      <c r="K1184" s="1"/>
      <c r="L1184" s="96">
        <f t="shared" si="117"/>
        <v>13985037</v>
      </c>
      <c r="M1184" s="53"/>
      <c r="N1184" s="97"/>
      <c r="O1184" s="1"/>
      <c r="P1184" s="98">
        <f t="shared" si="114"/>
        <v>13985037</v>
      </c>
      <c r="Q1184" s="40"/>
      <c r="S1184" s="38"/>
      <c r="T1184" s="96">
        <f>SUM($P$155:P1184)</f>
        <v>1412438749</v>
      </c>
      <c r="U1184" s="96">
        <f t="shared" si="115"/>
        <v>130000</v>
      </c>
      <c r="V1184" s="96">
        <f t="shared" si="118"/>
        <v>0</v>
      </c>
      <c r="W1184" s="96"/>
      <c r="X1184" s="96">
        <f ca="1">IF(V1184=0,0,IF(C1184&lt;'Interment Right Prices'!$L$25,0,OFFSET(P1184,-'Interment Right Prices'!$L$25,0)))</f>
        <v>0</v>
      </c>
      <c r="Y1184" s="96">
        <f>IF(V1184=0,0,U1184-SUM($X$155:X1184))</f>
        <v>0</v>
      </c>
      <c r="Z1184" s="99">
        <f ca="1">IF(V1184=0,OFFSET(Z1184,-'Interment Right Prices'!$L$25,0),IF(V1184&gt;X1184,V1184,X1184))</f>
        <v>1407</v>
      </c>
      <c r="AA1184" s="99">
        <f t="shared" ca="1" si="116"/>
        <v>1744887.6923076923</v>
      </c>
      <c r="AB1184" s="93"/>
      <c r="AC1184" s="78"/>
    </row>
    <row r="1185" spans="2:29" x14ac:dyDescent="0.25">
      <c r="B1185" s="38"/>
      <c r="C1185" s="53">
        <f t="shared" si="112"/>
        <v>1031</v>
      </c>
      <c r="D1185" s="53"/>
      <c r="E1185" s="53"/>
      <c r="F1185" s="41">
        <v>0</v>
      </c>
      <c r="G1185" s="1"/>
      <c r="H1185" s="104">
        <f t="shared" si="113"/>
        <v>3000000</v>
      </c>
      <c r="I1185" s="1"/>
      <c r="J1185" s="41">
        <v>0</v>
      </c>
      <c r="K1185" s="1"/>
      <c r="L1185" s="96">
        <f t="shared" si="117"/>
        <v>14124888</v>
      </c>
      <c r="M1185" s="53"/>
      <c r="N1185" s="97"/>
      <c r="O1185" s="1"/>
      <c r="P1185" s="98">
        <f t="shared" si="114"/>
        <v>14124888</v>
      </c>
      <c r="Q1185" s="40"/>
      <c r="S1185" s="38"/>
      <c r="T1185" s="96">
        <f>SUM($P$155:P1185)</f>
        <v>1426563637</v>
      </c>
      <c r="U1185" s="96">
        <f t="shared" si="115"/>
        <v>130000</v>
      </c>
      <c r="V1185" s="96">
        <f t="shared" si="118"/>
        <v>0</v>
      </c>
      <c r="W1185" s="96"/>
      <c r="X1185" s="96">
        <f ca="1">IF(V1185=0,0,IF(C1185&lt;'Interment Right Prices'!$L$25,0,OFFSET(P1185,-'Interment Right Prices'!$L$25,0)))</f>
        <v>0</v>
      </c>
      <c r="Y1185" s="96">
        <f>IF(V1185=0,0,U1185-SUM($X$155:X1185))</f>
        <v>0</v>
      </c>
      <c r="Z1185" s="99">
        <f ca="1">IF(V1185=0,OFFSET(Z1185,-'Interment Right Prices'!$L$25,0),IF(V1185&gt;X1185,V1185,X1185))</f>
        <v>1421</v>
      </c>
      <c r="AA1185" s="99">
        <f t="shared" ca="1" si="116"/>
        <v>1744887.6923076923</v>
      </c>
      <c r="AB1185" s="93"/>
      <c r="AC1185" s="78"/>
    </row>
    <row r="1186" spans="2:29" x14ac:dyDescent="0.25">
      <c r="B1186" s="38"/>
      <c r="C1186" s="53">
        <f t="shared" si="112"/>
        <v>1032</v>
      </c>
      <c r="D1186" s="53"/>
      <c r="E1186" s="53"/>
      <c r="F1186" s="41">
        <v>0</v>
      </c>
      <c r="G1186" s="1"/>
      <c r="H1186" s="104">
        <f t="shared" si="113"/>
        <v>3000000</v>
      </c>
      <c r="I1186" s="1"/>
      <c r="J1186" s="41">
        <v>0</v>
      </c>
      <c r="K1186" s="1"/>
      <c r="L1186" s="96">
        <f t="shared" si="117"/>
        <v>14266136</v>
      </c>
      <c r="M1186" s="53"/>
      <c r="N1186" s="97"/>
      <c r="O1186" s="1"/>
      <c r="P1186" s="98">
        <f t="shared" si="114"/>
        <v>14266136</v>
      </c>
      <c r="Q1186" s="40"/>
      <c r="S1186" s="38"/>
      <c r="T1186" s="96">
        <f>SUM($P$155:P1186)</f>
        <v>1440829773</v>
      </c>
      <c r="U1186" s="96">
        <f t="shared" si="115"/>
        <v>130000</v>
      </c>
      <c r="V1186" s="96">
        <f t="shared" si="118"/>
        <v>0</v>
      </c>
      <c r="W1186" s="96"/>
      <c r="X1186" s="96">
        <f ca="1">IF(V1186=0,0,IF(C1186&lt;'Interment Right Prices'!$L$25,0,OFFSET(P1186,-'Interment Right Prices'!$L$25,0)))</f>
        <v>0</v>
      </c>
      <c r="Y1186" s="96">
        <f>IF(V1186=0,0,U1186-SUM($X$155:X1186))</f>
        <v>0</v>
      </c>
      <c r="Z1186" s="99">
        <f ca="1">IF(V1186=0,OFFSET(Z1186,-'Interment Right Prices'!$L$25,0),IF(V1186&gt;X1186,V1186,X1186))</f>
        <v>1436</v>
      </c>
      <c r="AA1186" s="99">
        <f t="shared" ca="1" si="116"/>
        <v>1744887.6923076923</v>
      </c>
      <c r="AB1186" s="93"/>
      <c r="AC1186" s="78"/>
    </row>
    <row r="1187" spans="2:29" x14ac:dyDescent="0.25">
      <c r="B1187" s="38"/>
      <c r="C1187" s="53">
        <f t="shared" si="112"/>
        <v>1033</v>
      </c>
      <c r="D1187" s="53"/>
      <c r="E1187" s="53"/>
      <c r="F1187" s="41">
        <v>0</v>
      </c>
      <c r="G1187" s="1"/>
      <c r="H1187" s="104">
        <f t="shared" si="113"/>
        <v>3000000</v>
      </c>
      <c r="I1187" s="1"/>
      <c r="J1187" s="41">
        <v>0</v>
      </c>
      <c r="K1187" s="1"/>
      <c r="L1187" s="96">
        <f t="shared" si="117"/>
        <v>14408798</v>
      </c>
      <c r="M1187" s="53"/>
      <c r="N1187" s="97"/>
      <c r="O1187" s="1"/>
      <c r="P1187" s="98">
        <f t="shared" si="114"/>
        <v>14408798</v>
      </c>
      <c r="Q1187" s="40"/>
      <c r="S1187" s="38"/>
      <c r="T1187" s="96">
        <f>SUM($P$155:P1187)</f>
        <v>1455238571</v>
      </c>
      <c r="U1187" s="96">
        <f t="shared" si="115"/>
        <v>130000</v>
      </c>
      <c r="V1187" s="96">
        <f t="shared" si="118"/>
        <v>0</v>
      </c>
      <c r="W1187" s="96"/>
      <c r="X1187" s="96">
        <f ca="1">IF(V1187=0,0,IF(C1187&lt;'Interment Right Prices'!$L$25,0,OFFSET(P1187,-'Interment Right Prices'!$L$25,0)))</f>
        <v>0</v>
      </c>
      <c r="Y1187" s="96">
        <f>IF(V1187=0,0,U1187-SUM($X$155:X1187))</f>
        <v>0</v>
      </c>
      <c r="Z1187" s="99">
        <f ca="1">IF(V1187=0,OFFSET(Z1187,-'Interment Right Prices'!$L$25,0),IF(V1187&gt;X1187,V1187,X1187))</f>
        <v>1450</v>
      </c>
      <c r="AA1187" s="99">
        <f t="shared" ca="1" si="116"/>
        <v>1744887.6923076923</v>
      </c>
      <c r="AB1187" s="93"/>
      <c r="AC1187" s="78"/>
    </row>
    <row r="1188" spans="2:29" x14ac:dyDescent="0.25">
      <c r="B1188" s="38"/>
      <c r="C1188" s="53">
        <f t="shared" si="112"/>
        <v>1034</v>
      </c>
      <c r="D1188" s="53"/>
      <c r="E1188" s="53"/>
      <c r="F1188" s="41">
        <v>0</v>
      </c>
      <c r="G1188" s="1"/>
      <c r="H1188" s="104">
        <f t="shared" si="113"/>
        <v>3000000</v>
      </c>
      <c r="I1188" s="1"/>
      <c r="J1188" s="41">
        <v>0</v>
      </c>
      <c r="K1188" s="1"/>
      <c r="L1188" s="96">
        <f t="shared" si="117"/>
        <v>14552886</v>
      </c>
      <c r="M1188" s="53"/>
      <c r="N1188" s="97"/>
      <c r="O1188" s="1"/>
      <c r="P1188" s="98">
        <f t="shared" si="114"/>
        <v>14552886</v>
      </c>
      <c r="Q1188" s="40"/>
      <c r="S1188" s="38"/>
      <c r="T1188" s="96">
        <f>SUM($P$155:P1188)</f>
        <v>1469791457</v>
      </c>
      <c r="U1188" s="96">
        <f t="shared" si="115"/>
        <v>130000</v>
      </c>
      <c r="V1188" s="96">
        <f t="shared" si="118"/>
        <v>0</v>
      </c>
      <c r="W1188" s="96"/>
      <c r="X1188" s="96">
        <f ca="1">IF(V1188=0,0,IF(C1188&lt;'Interment Right Prices'!$L$25,0,OFFSET(P1188,-'Interment Right Prices'!$L$25,0)))</f>
        <v>0</v>
      </c>
      <c r="Y1188" s="96">
        <f>IF(V1188=0,0,U1188-SUM($X$155:X1188))</f>
        <v>0</v>
      </c>
      <c r="Z1188" s="99">
        <f ca="1">IF(V1188=0,OFFSET(Z1188,-'Interment Right Prices'!$L$25,0),IF(V1188&gt;X1188,V1188,X1188))</f>
        <v>1464</v>
      </c>
      <c r="AA1188" s="99">
        <f t="shared" ca="1" si="116"/>
        <v>1744887.6923076923</v>
      </c>
      <c r="AB1188" s="93"/>
      <c r="AC1188" s="78"/>
    </row>
    <row r="1189" spans="2:29" x14ac:dyDescent="0.25">
      <c r="B1189" s="38"/>
      <c r="C1189" s="53">
        <f t="shared" si="112"/>
        <v>1035</v>
      </c>
      <c r="D1189" s="53"/>
      <c r="E1189" s="53"/>
      <c r="F1189" s="41">
        <v>0</v>
      </c>
      <c r="G1189" s="1"/>
      <c r="H1189" s="104">
        <f t="shared" si="113"/>
        <v>3000000</v>
      </c>
      <c r="I1189" s="1"/>
      <c r="J1189" s="41">
        <v>0</v>
      </c>
      <c r="K1189" s="1"/>
      <c r="L1189" s="96">
        <f t="shared" si="117"/>
        <v>14698415</v>
      </c>
      <c r="M1189" s="53"/>
      <c r="N1189" s="97"/>
      <c r="O1189" s="1"/>
      <c r="P1189" s="98">
        <f t="shared" si="114"/>
        <v>14698415</v>
      </c>
      <c r="Q1189" s="40"/>
      <c r="S1189" s="38"/>
      <c r="T1189" s="96">
        <f>SUM($P$155:P1189)</f>
        <v>1484489872</v>
      </c>
      <c r="U1189" s="96">
        <f t="shared" si="115"/>
        <v>130000</v>
      </c>
      <c r="V1189" s="96">
        <f t="shared" si="118"/>
        <v>0</v>
      </c>
      <c r="W1189" s="96"/>
      <c r="X1189" s="96">
        <f ca="1">IF(V1189=0,0,IF(C1189&lt;'Interment Right Prices'!$L$25,0,OFFSET(P1189,-'Interment Right Prices'!$L$25,0)))</f>
        <v>0</v>
      </c>
      <c r="Y1189" s="96">
        <f>IF(V1189=0,0,U1189-SUM($X$155:X1189))</f>
        <v>0</v>
      </c>
      <c r="Z1189" s="99">
        <f ca="1">IF(V1189=0,OFFSET(Z1189,-'Interment Right Prices'!$L$25,0),IF(V1189&gt;X1189,V1189,X1189))</f>
        <v>1479</v>
      </c>
      <c r="AA1189" s="99">
        <f t="shared" ca="1" si="116"/>
        <v>1744887.6923076923</v>
      </c>
      <c r="AB1189" s="93"/>
      <c r="AC1189" s="78"/>
    </row>
    <row r="1190" spans="2:29" x14ac:dyDescent="0.25">
      <c r="B1190" s="38"/>
      <c r="C1190" s="53">
        <f t="shared" si="112"/>
        <v>1036</v>
      </c>
      <c r="D1190" s="53"/>
      <c r="E1190" s="53"/>
      <c r="F1190" s="41">
        <v>0</v>
      </c>
      <c r="G1190" s="1"/>
      <c r="H1190" s="104">
        <f t="shared" si="113"/>
        <v>3000000</v>
      </c>
      <c r="I1190" s="1"/>
      <c r="J1190" s="41">
        <v>0</v>
      </c>
      <c r="K1190" s="1"/>
      <c r="L1190" s="96">
        <f t="shared" si="117"/>
        <v>14845399</v>
      </c>
      <c r="M1190" s="53"/>
      <c r="N1190" s="97"/>
      <c r="O1190" s="1"/>
      <c r="P1190" s="98">
        <f t="shared" si="114"/>
        <v>14845399</v>
      </c>
      <c r="Q1190" s="40"/>
      <c r="S1190" s="38"/>
      <c r="T1190" s="96">
        <f>SUM($P$155:P1190)</f>
        <v>1499335271</v>
      </c>
      <c r="U1190" s="96">
        <f t="shared" si="115"/>
        <v>130000</v>
      </c>
      <c r="V1190" s="96">
        <f t="shared" si="118"/>
        <v>0</v>
      </c>
      <c r="W1190" s="96"/>
      <c r="X1190" s="96">
        <f ca="1">IF(V1190=0,0,IF(C1190&lt;'Interment Right Prices'!$L$25,0,OFFSET(P1190,-'Interment Right Prices'!$L$25,0)))</f>
        <v>0</v>
      </c>
      <c r="Y1190" s="96">
        <f>IF(V1190=0,0,U1190-SUM($X$155:X1190))</f>
        <v>0</v>
      </c>
      <c r="Z1190" s="99">
        <f ca="1">IF(V1190=0,OFFSET(Z1190,-'Interment Right Prices'!$L$25,0),IF(V1190&gt;X1190,V1190,X1190))</f>
        <v>1494</v>
      </c>
      <c r="AA1190" s="99">
        <f t="shared" ca="1" si="116"/>
        <v>1744887.6923076923</v>
      </c>
      <c r="AB1190" s="93"/>
      <c r="AC1190" s="78"/>
    </row>
    <row r="1191" spans="2:29" x14ac:dyDescent="0.25">
      <c r="B1191" s="38"/>
      <c r="C1191" s="53">
        <f t="shared" si="112"/>
        <v>1037</v>
      </c>
      <c r="D1191" s="53"/>
      <c r="E1191" s="53"/>
      <c r="F1191" s="41">
        <v>0</v>
      </c>
      <c r="G1191" s="1"/>
      <c r="H1191" s="104">
        <f t="shared" si="113"/>
        <v>3000000</v>
      </c>
      <c r="I1191" s="1"/>
      <c r="J1191" s="41">
        <v>0</v>
      </c>
      <c r="K1191" s="1"/>
      <c r="L1191" s="96">
        <f t="shared" si="117"/>
        <v>14993853</v>
      </c>
      <c r="M1191" s="53"/>
      <c r="N1191" s="97"/>
      <c r="O1191" s="1"/>
      <c r="P1191" s="98">
        <f t="shared" si="114"/>
        <v>14993853</v>
      </c>
      <c r="Q1191" s="40"/>
      <c r="S1191" s="38"/>
      <c r="T1191" s="96">
        <f>SUM($P$155:P1191)</f>
        <v>1514329124</v>
      </c>
      <c r="U1191" s="96">
        <f t="shared" si="115"/>
        <v>130000</v>
      </c>
      <c r="V1191" s="96">
        <f t="shared" si="118"/>
        <v>0</v>
      </c>
      <c r="W1191" s="96"/>
      <c r="X1191" s="96">
        <f ca="1">IF(V1191=0,0,IF(C1191&lt;'Interment Right Prices'!$L$25,0,OFFSET(P1191,-'Interment Right Prices'!$L$25,0)))</f>
        <v>0</v>
      </c>
      <c r="Y1191" s="96">
        <f>IF(V1191=0,0,U1191-SUM($X$155:X1191))</f>
        <v>0</v>
      </c>
      <c r="Z1191" s="99">
        <f ca="1">IF(V1191=0,OFFSET(Z1191,-'Interment Right Prices'!$L$25,0),IF(V1191&gt;X1191,V1191,X1191))</f>
        <v>1509</v>
      </c>
      <c r="AA1191" s="99">
        <f t="shared" ca="1" si="116"/>
        <v>1744887.6923076923</v>
      </c>
      <c r="AB1191" s="93"/>
      <c r="AC1191" s="78"/>
    </row>
    <row r="1192" spans="2:29" x14ac:dyDescent="0.25">
      <c r="B1192" s="38"/>
      <c r="C1192" s="53">
        <f t="shared" si="112"/>
        <v>1038</v>
      </c>
      <c r="D1192" s="53"/>
      <c r="E1192" s="53"/>
      <c r="F1192" s="41">
        <v>0</v>
      </c>
      <c r="G1192" s="1"/>
      <c r="H1192" s="104">
        <f t="shared" si="113"/>
        <v>3000000</v>
      </c>
      <c r="I1192" s="1"/>
      <c r="J1192" s="41">
        <v>0</v>
      </c>
      <c r="K1192" s="1"/>
      <c r="L1192" s="96">
        <f t="shared" si="117"/>
        <v>15143791</v>
      </c>
      <c r="M1192" s="53"/>
      <c r="N1192" s="97"/>
      <c r="O1192" s="1"/>
      <c r="P1192" s="98">
        <f t="shared" si="114"/>
        <v>15143791</v>
      </c>
      <c r="Q1192" s="40"/>
      <c r="S1192" s="38"/>
      <c r="T1192" s="96">
        <f>SUM($P$155:P1192)</f>
        <v>1529472915</v>
      </c>
      <c r="U1192" s="96">
        <f t="shared" si="115"/>
        <v>130000</v>
      </c>
      <c r="V1192" s="96">
        <f t="shared" si="118"/>
        <v>0</v>
      </c>
      <c r="W1192" s="96"/>
      <c r="X1192" s="96">
        <f ca="1">IF(V1192=0,0,IF(C1192&lt;'Interment Right Prices'!$L$25,0,OFFSET(P1192,-'Interment Right Prices'!$L$25,0)))</f>
        <v>0</v>
      </c>
      <c r="Y1192" s="96">
        <f>IF(V1192=0,0,U1192-SUM($X$155:X1192))</f>
        <v>0</v>
      </c>
      <c r="Z1192" s="99">
        <f ca="1">IF(V1192=0,OFFSET(Z1192,-'Interment Right Prices'!$L$25,0),IF(V1192&gt;X1192,V1192,X1192))</f>
        <v>1524</v>
      </c>
      <c r="AA1192" s="99">
        <f t="shared" ca="1" si="116"/>
        <v>1744887.6923076923</v>
      </c>
      <c r="AB1192" s="93"/>
      <c r="AC1192" s="78"/>
    </row>
    <row r="1193" spans="2:29" x14ac:dyDescent="0.25">
      <c r="B1193" s="38"/>
      <c r="C1193" s="53">
        <f t="shared" si="112"/>
        <v>1039</v>
      </c>
      <c r="D1193" s="53"/>
      <c r="E1193" s="53"/>
      <c r="F1193" s="41">
        <v>0</v>
      </c>
      <c r="G1193" s="1"/>
      <c r="H1193" s="104">
        <f t="shared" si="113"/>
        <v>3000000</v>
      </c>
      <c r="I1193" s="1"/>
      <c r="J1193" s="41">
        <v>0</v>
      </c>
      <c r="K1193" s="1"/>
      <c r="L1193" s="96">
        <f t="shared" si="117"/>
        <v>15295229</v>
      </c>
      <c r="M1193" s="53"/>
      <c r="N1193" s="97"/>
      <c r="O1193" s="1"/>
      <c r="P1193" s="98">
        <f t="shared" si="114"/>
        <v>15295229</v>
      </c>
      <c r="Q1193" s="40"/>
      <c r="S1193" s="38"/>
      <c r="T1193" s="96">
        <f>SUM($P$155:P1193)</f>
        <v>1544768144</v>
      </c>
      <c r="U1193" s="96">
        <f t="shared" si="115"/>
        <v>130000</v>
      </c>
      <c r="V1193" s="96">
        <f t="shared" si="118"/>
        <v>0</v>
      </c>
      <c r="W1193" s="96"/>
      <c r="X1193" s="96">
        <f ca="1">IF(V1193=0,0,IF(C1193&lt;'Interment Right Prices'!$L$25,0,OFFSET(P1193,-'Interment Right Prices'!$L$25,0)))</f>
        <v>0</v>
      </c>
      <c r="Y1193" s="96">
        <f>IF(V1193=0,0,U1193-SUM($X$155:X1193))</f>
        <v>0</v>
      </c>
      <c r="Z1193" s="99">
        <f ca="1">IF(V1193=0,OFFSET(Z1193,-'Interment Right Prices'!$L$25,0),IF(V1193&gt;X1193,V1193,X1193))</f>
        <v>1539</v>
      </c>
      <c r="AA1193" s="99">
        <f t="shared" ca="1" si="116"/>
        <v>1744887.6923076923</v>
      </c>
      <c r="AB1193" s="93"/>
      <c r="AC1193" s="78"/>
    </row>
    <row r="1194" spans="2:29" x14ac:dyDescent="0.25">
      <c r="B1194" s="38"/>
      <c r="C1194" s="53">
        <f t="shared" si="112"/>
        <v>1040</v>
      </c>
      <c r="D1194" s="53"/>
      <c r="E1194" s="53"/>
      <c r="F1194" s="41">
        <v>0</v>
      </c>
      <c r="G1194" s="1"/>
      <c r="H1194" s="104">
        <f t="shared" si="113"/>
        <v>3000000</v>
      </c>
      <c r="I1194" s="1"/>
      <c r="J1194" s="41">
        <v>0</v>
      </c>
      <c r="K1194" s="1"/>
      <c r="L1194" s="96">
        <f t="shared" si="117"/>
        <v>15448182</v>
      </c>
      <c r="M1194" s="53"/>
      <c r="N1194" s="97"/>
      <c r="O1194" s="1"/>
      <c r="P1194" s="98">
        <f t="shared" si="114"/>
        <v>15448182</v>
      </c>
      <c r="Q1194" s="40"/>
      <c r="S1194" s="38"/>
      <c r="T1194" s="96">
        <f>SUM($P$155:P1194)</f>
        <v>1560216326</v>
      </c>
      <c r="U1194" s="96">
        <f t="shared" si="115"/>
        <v>130000</v>
      </c>
      <c r="V1194" s="96">
        <f t="shared" si="118"/>
        <v>0</v>
      </c>
      <c r="W1194" s="96"/>
      <c r="X1194" s="96">
        <f ca="1">IF(V1194=0,0,IF(C1194&lt;'Interment Right Prices'!$L$25,0,OFFSET(P1194,-'Interment Right Prices'!$L$25,0)))</f>
        <v>0</v>
      </c>
      <c r="Y1194" s="96">
        <f>IF(V1194=0,0,U1194-SUM($X$155:X1194))</f>
        <v>0</v>
      </c>
      <c r="Z1194" s="99">
        <f ca="1">IF(V1194=0,OFFSET(Z1194,-'Interment Right Prices'!$L$25,0),IF(V1194&gt;X1194,V1194,X1194))</f>
        <v>1555</v>
      </c>
      <c r="AA1194" s="99">
        <f t="shared" ca="1" si="116"/>
        <v>1744887.6923076923</v>
      </c>
      <c r="AB1194" s="93"/>
      <c r="AC1194" s="78"/>
    </row>
    <row r="1195" spans="2:29" x14ac:dyDescent="0.25">
      <c r="B1195" s="38"/>
      <c r="C1195" s="53">
        <f t="shared" si="112"/>
        <v>1041</v>
      </c>
      <c r="D1195" s="53"/>
      <c r="E1195" s="53"/>
      <c r="F1195" s="41">
        <v>0</v>
      </c>
      <c r="G1195" s="1"/>
      <c r="H1195" s="104">
        <f t="shared" si="113"/>
        <v>3000000</v>
      </c>
      <c r="I1195" s="1"/>
      <c r="J1195" s="41">
        <v>0</v>
      </c>
      <c r="K1195" s="1"/>
      <c r="L1195" s="96">
        <f t="shared" si="117"/>
        <v>15602663</v>
      </c>
      <c r="M1195" s="53"/>
      <c r="N1195" s="97"/>
      <c r="O1195" s="1"/>
      <c r="P1195" s="98">
        <f t="shared" si="114"/>
        <v>15602663</v>
      </c>
      <c r="Q1195" s="40"/>
      <c r="S1195" s="38"/>
      <c r="T1195" s="96">
        <f>SUM($P$155:P1195)</f>
        <v>1575818989</v>
      </c>
      <c r="U1195" s="96">
        <f t="shared" si="115"/>
        <v>130000</v>
      </c>
      <c r="V1195" s="96">
        <f t="shared" si="118"/>
        <v>0</v>
      </c>
      <c r="W1195" s="96"/>
      <c r="X1195" s="96">
        <f ca="1">IF(V1195=0,0,IF(C1195&lt;'Interment Right Prices'!$L$25,0,OFFSET(P1195,-'Interment Right Prices'!$L$25,0)))</f>
        <v>0</v>
      </c>
      <c r="Y1195" s="96">
        <f>IF(V1195=0,0,U1195-SUM($X$155:X1195))</f>
        <v>0</v>
      </c>
      <c r="Z1195" s="99">
        <f ca="1">IF(V1195=0,OFFSET(Z1195,-'Interment Right Prices'!$L$25,0),IF(V1195&gt;X1195,V1195,X1195))</f>
        <v>1570</v>
      </c>
      <c r="AA1195" s="99">
        <f t="shared" ca="1" si="116"/>
        <v>1744887.6923076923</v>
      </c>
      <c r="AB1195" s="93"/>
      <c r="AC1195" s="78"/>
    </row>
    <row r="1196" spans="2:29" x14ac:dyDescent="0.25">
      <c r="B1196" s="38"/>
      <c r="C1196" s="53">
        <f t="shared" si="112"/>
        <v>1042</v>
      </c>
      <c r="D1196" s="53"/>
      <c r="E1196" s="53"/>
      <c r="F1196" s="41">
        <v>0</v>
      </c>
      <c r="G1196" s="1"/>
      <c r="H1196" s="104">
        <f t="shared" si="113"/>
        <v>3000000</v>
      </c>
      <c r="I1196" s="1"/>
      <c r="J1196" s="41">
        <v>0</v>
      </c>
      <c r="K1196" s="1"/>
      <c r="L1196" s="96">
        <f t="shared" si="117"/>
        <v>15758690</v>
      </c>
      <c r="M1196" s="53"/>
      <c r="N1196" s="97"/>
      <c r="O1196" s="1"/>
      <c r="P1196" s="98">
        <f t="shared" si="114"/>
        <v>15758690</v>
      </c>
      <c r="Q1196" s="40"/>
      <c r="S1196" s="38"/>
      <c r="T1196" s="96">
        <f>SUM($P$155:P1196)</f>
        <v>1591577679</v>
      </c>
      <c r="U1196" s="96">
        <f t="shared" si="115"/>
        <v>130000</v>
      </c>
      <c r="V1196" s="96">
        <f t="shared" si="118"/>
        <v>0</v>
      </c>
      <c r="W1196" s="96"/>
      <c r="X1196" s="96">
        <f ca="1">IF(V1196=0,0,IF(C1196&lt;'Interment Right Prices'!$L$25,0,OFFSET(P1196,-'Interment Right Prices'!$L$25,0)))</f>
        <v>0</v>
      </c>
      <c r="Y1196" s="96">
        <f>IF(V1196=0,0,U1196-SUM($X$155:X1196))</f>
        <v>0</v>
      </c>
      <c r="Z1196" s="99">
        <f ca="1">IF(V1196=0,OFFSET(Z1196,-'Interment Right Prices'!$L$25,0),IF(V1196&gt;X1196,V1196,X1196))</f>
        <v>1586</v>
      </c>
      <c r="AA1196" s="99">
        <f t="shared" ca="1" si="116"/>
        <v>1744887.6923076923</v>
      </c>
      <c r="AB1196" s="93"/>
      <c r="AC1196" s="78"/>
    </row>
    <row r="1197" spans="2:29" x14ac:dyDescent="0.25">
      <c r="B1197" s="38"/>
      <c r="C1197" s="53">
        <f t="shared" si="112"/>
        <v>1043</v>
      </c>
      <c r="D1197" s="53"/>
      <c r="E1197" s="53"/>
      <c r="F1197" s="41">
        <v>0</v>
      </c>
      <c r="G1197" s="1"/>
      <c r="H1197" s="104">
        <f t="shared" si="113"/>
        <v>3000000</v>
      </c>
      <c r="I1197" s="1"/>
      <c r="J1197" s="41">
        <v>0</v>
      </c>
      <c r="K1197" s="1"/>
      <c r="L1197" s="96">
        <f t="shared" si="117"/>
        <v>15916277</v>
      </c>
      <c r="M1197" s="53"/>
      <c r="N1197" s="97"/>
      <c r="O1197" s="1"/>
      <c r="P1197" s="98">
        <f t="shared" si="114"/>
        <v>15916277</v>
      </c>
      <c r="Q1197" s="40"/>
      <c r="S1197" s="38"/>
      <c r="T1197" s="96">
        <f>SUM($P$155:P1197)</f>
        <v>1607493956</v>
      </c>
      <c r="U1197" s="96">
        <f t="shared" si="115"/>
        <v>130000</v>
      </c>
      <c r="V1197" s="96">
        <f t="shared" si="118"/>
        <v>0</v>
      </c>
      <c r="W1197" s="96"/>
      <c r="X1197" s="96">
        <f ca="1">IF(V1197=0,0,IF(C1197&lt;'Interment Right Prices'!$L$25,0,OFFSET(P1197,-'Interment Right Prices'!$L$25,0)))</f>
        <v>0</v>
      </c>
      <c r="Y1197" s="96">
        <f>IF(V1197=0,0,U1197-SUM($X$155:X1197))</f>
        <v>0</v>
      </c>
      <c r="Z1197" s="99">
        <f ca="1">IF(V1197=0,OFFSET(Z1197,-'Interment Right Prices'!$L$25,0),IF(V1197&gt;X1197,V1197,X1197))</f>
        <v>1602</v>
      </c>
      <c r="AA1197" s="99">
        <f t="shared" ca="1" si="116"/>
        <v>1744887.6923076923</v>
      </c>
      <c r="AB1197" s="93"/>
      <c r="AC1197" s="78"/>
    </row>
    <row r="1198" spans="2:29" x14ac:dyDescent="0.25">
      <c r="B1198" s="38"/>
      <c r="C1198" s="53">
        <f t="shared" si="112"/>
        <v>1044</v>
      </c>
      <c r="D1198" s="53"/>
      <c r="E1198" s="53"/>
      <c r="F1198" s="41">
        <v>0</v>
      </c>
      <c r="G1198" s="1"/>
      <c r="H1198" s="104">
        <f t="shared" si="113"/>
        <v>3000000</v>
      </c>
      <c r="I1198" s="1"/>
      <c r="J1198" s="41">
        <v>0</v>
      </c>
      <c r="K1198" s="1"/>
      <c r="L1198" s="96">
        <f t="shared" si="117"/>
        <v>16075440</v>
      </c>
      <c r="M1198" s="53"/>
      <c r="N1198" s="97"/>
      <c r="O1198" s="1"/>
      <c r="P1198" s="98">
        <f t="shared" si="114"/>
        <v>16075440</v>
      </c>
      <c r="Q1198" s="40"/>
      <c r="S1198" s="38"/>
      <c r="T1198" s="96">
        <f>SUM($P$155:P1198)</f>
        <v>1623569396</v>
      </c>
      <c r="U1198" s="96">
        <f t="shared" si="115"/>
        <v>130000</v>
      </c>
      <c r="V1198" s="96">
        <f t="shared" si="118"/>
        <v>0</v>
      </c>
      <c r="W1198" s="96"/>
      <c r="X1198" s="96">
        <f ca="1">IF(V1198=0,0,IF(C1198&lt;'Interment Right Prices'!$L$25,0,OFFSET(P1198,-'Interment Right Prices'!$L$25,0)))</f>
        <v>0</v>
      </c>
      <c r="Y1198" s="96">
        <f>IF(V1198=0,0,U1198-SUM($X$155:X1198))</f>
        <v>0</v>
      </c>
      <c r="Z1198" s="99">
        <f ca="1">IF(V1198=0,OFFSET(Z1198,-'Interment Right Prices'!$L$25,0),IF(V1198&gt;X1198,V1198,X1198))</f>
        <v>1618</v>
      </c>
      <c r="AA1198" s="99">
        <f t="shared" ca="1" si="116"/>
        <v>1744887.6923076923</v>
      </c>
      <c r="AB1198" s="93"/>
      <c r="AC1198" s="78"/>
    </row>
    <row r="1199" spans="2:29" x14ac:dyDescent="0.25">
      <c r="B1199" s="38"/>
      <c r="C1199" s="53">
        <f t="shared" ref="C1199:C1254" si="119">C1198+1</f>
        <v>1045</v>
      </c>
      <c r="D1199" s="53"/>
      <c r="E1199" s="53"/>
      <c r="F1199" s="41">
        <v>0</v>
      </c>
      <c r="G1199" s="1"/>
      <c r="H1199" s="104">
        <f t="shared" ref="H1199:H1254" si="120">H1198</f>
        <v>3000000</v>
      </c>
      <c r="I1199" s="1"/>
      <c r="J1199" s="41">
        <v>0</v>
      </c>
      <c r="K1199" s="1"/>
      <c r="L1199" s="96">
        <f t="shared" si="117"/>
        <v>16236194</v>
      </c>
      <c r="M1199" s="53"/>
      <c r="N1199" s="97"/>
      <c r="O1199" s="1"/>
      <c r="P1199" s="98">
        <f t="shared" si="114"/>
        <v>16236194</v>
      </c>
      <c r="Q1199" s="40"/>
      <c r="S1199" s="38"/>
      <c r="T1199" s="96">
        <f>SUM($P$155:P1199)</f>
        <v>1639805590</v>
      </c>
      <c r="U1199" s="96">
        <f t="shared" si="115"/>
        <v>130000</v>
      </c>
      <c r="V1199" s="96">
        <f t="shared" si="118"/>
        <v>0</v>
      </c>
      <c r="W1199" s="96"/>
      <c r="X1199" s="96">
        <f ca="1">IF(V1199=0,0,IF(C1199&lt;'Interment Right Prices'!$L$25,0,OFFSET(P1199,-'Interment Right Prices'!$L$25,0)))</f>
        <v>0</v>
      </c>
      <c r="Y1199" s="96">
        <f>IF(V1199=0,0,U1199-SUM($X$155:X1199))</f>
        <v>0</v>
      </c>
      <c r="Z1199" s="99">
        <f ca="1">IF(V1199=0,OFFSET(Z1199,-'Interment Right Prices'!$L$25,0),IF(V1199&gt;X1199,V1199,X1199))</f>
        <v>1634</v>
      </c>
      <c r="AA1199" s="99">
        <f t="shared" ca="1" si="116"/>
        <v>1744887.6923076923</v>
      </c>
      <c r="AB1199" s="93"/>
      <c r="AC1199" s="78"/>
    </row>
    <row r="1200" spans="2:29" x14ac:dyDescent="0.25">
      <c r="B1200" s="38"/>
      <c r="C1200" s="53">
        <f t="shared" si="119"/>
        <v>1046</v>
      </c>
      <c r="D1200" s="53"/>
      <c r="E1200" s="53"/>
      <c r="F1200" s="41">
        <v>0</v>
      </c>
      <c r="G1200" s="1"/>
      <c r="H1200" s="104">
        <f t="shared" si="120"/>
        <v>3000000</v>
      </c>
      <c r="I1200" s="1"/>
      <c r="J1200" s="41">
        <v>0</v>
      </c>
      <c r="K1200" s="1"/>
      <c r="L1200" s="96">
        <f t="shared" si="117"/>
        <v>16398556</v>
      </c>
      <c r="M1200" s="53"/>
      <c r="N1200" s="97"/>
      <c r="O1200" s="1"/>
      <c r="P1200" s="98">
        <f t="shared" si="114"/>
        <v>16398556</v>
      </c>
      <c r="Q1200" s="40"/>
      <c r="S1200" s="38"/>
      <c r="T1200" s="96">
        <f>SUM($P$155:P1200)</f>
        <v>1656204146</v>
      </c>
      <c r="U1200" s="96">
        <f t="shared" si="115"/>
        <v>130000</v>
      </c>
      <c r="V1200" s="96">
        <f t="shared" si="118"/>
        <v>0</v>
      </c>
      <c r="W1200" s="96"/>
      <c r="X1200" s="96">
        <f ca="1">IF(V1200=0,0,IF(C1200&lt;'Interment Right Prices'!$L$25,0,OFFSET(P1200,-'Interment Right Prices'!$L$25,0)))</f>
        <v>0</v>
      </c>
      <c r="Y1200" s="96">
        <f>IF(V1200=0,0,U1200-SUM($X$155:X1200))</f>
        <v>0</v>
      </c>
      <c r="Z1200" s="99">
        <f ca="1">IF(V1200=0,OFFSET(Z1200,-'Interment Right Prices'!$L$25,0),IF(V1200&gt;X1200,V1200,X1200))</f>
        <v>1650</v>
      </c>
      <c r="AA1200" s="99">
        <f t="shared" ca="1" si="116"/>
        <v>1744887.6923076923</v>
      </c>
      <c r="AB1200" s="93"/>
      <c r="AC1200" s="78"/>
    </row>
    <row r="1201" spans="2:29" x14ac:dyDescent="0.25">
      <c r="B1201" s="38"/>
      <c r="C1201" s="53">
        <f t="shared" si="119"/>
        <v>1047</v>
      </c>
      <c r="D1201" s="53"/>
      <c r="E1201" s="53"/>
      <c r="F1201" s="41">
        <v>0</v>
      </c>
      <c r="G1201" s="1"/>
      <c r="H1201" s="104">
        <f t="shared" si="120"/>
        <v>3000000</v>
      </c>
      <c r="I1201" s="1"/>
      <c r="J1201" s="41">
        <v>0</v>
      </c>
      <c r="K1201" s="1"/>
      <c r="L1201" s="96">
        <f t="shared" si="117"/>
        <v>16562542</v>
      </c>
      <c r="M1201" s="53"/>
      <c r="N1201" s="97"/>
      <c r="O1201" s="1"/>
      <c r="P1201" s="98">
        <f t="shared" si="114"/>
        <v>16562542</v>
      </c>
      <c r="Q1201" s="40"/>
      <c r="S1201" s="38"/>
      <c r="T1201" s="96">
        <f>SUM($P$155:P1201)</f>
        <v>1672766688</v>
      </c>
      <c r="U1201" s="96">
        <f t="shared" si="115"/>
        <v>130000</v>
      </c>
      <c r="V1201" s="96">
        <f t="shared" si="118"/>
        <v>0</v>
      </c>
      <c r="W1201" s="96"/>
      <c r="X1201" s="96">
        <f ca="1">IF(V1201=0,0,IF(C1201&lt;'Interment Right Prices'!$L$25,0,OFFSET(P1201,-'Interment Right Prices'!$L$25,0)))</f>
        <v>0</v>
      </c>
      <c r="Y1201" s="96">
        <f>IF(V1201=0,0,U1201-SUM($X$155:X1201))</f>
        <v>0</v>
      </c>
      <c r="Z1201" s="99">
        <f ca="1">IF(V1201=0,OFFSET(Z1201,-'Interment Right Prices'!$L$25,0),IF(V1201&gt;X1201,V1201,X1201))</f>
        <v>1667</v>
      </c>
      <c r="AA1201" s="99">
        <f t="shared" ca="1" si="116"/>
        <v>1744887.6923076923</v>
      </c>
      <c r="AB1201" s="93"/>
      <c r="AC1201" s="78"/>
    </row>
    <row r="1202" spans="2:29" x14ac:dyDescent="0.25">
      <c r="B1202" s="38"/>
      <c r="C1202" s="53">
        <f t="shared" si="119"/>
        <v>1048</v>
      </c>
      <c r="D1202" s="53"/>
      <c r="E1202" s="53"/>
      <c r="F1202" s="41">
        <v>0</v>
      </c>
      <c r="G1202" s="1"/>
      <c r="H1202" s="104">
        <f t="shared" si="120"/>
        <v>3000000</v>
      </c>
      <c r="I1202" s="1"/>
      <c r="J1202" s="41">
        <v>0</v>
      </c>
      <c r="K1202" s="1"/>
      <c r="L1202" s="96">
        <f t="shared" si="117"/>
        <v>16728167</v>
      </c>
      <c r="M1202" s="53"/>
      <c r="N1202" s="97"/>
      <c r="O1202" s="1"/>
      <c r="P1202" s="98">
        <f t="shared" si="114"/>
        <v>16728167</v>
      </c>
      <c r="Q1202" s="40"/>
      <c r="S1202" s="38"/>
      <c r="T1202" s="96">
        <f>SUM($P$155:P1202)</f>
        <v>1689494855</v>
      </c>
      <c r="U1202" s="96">
        <f t="shared" si="115"/>
        <v>130000</v>
      </c>
      <c r="V1202" s="96">
        <f t="shared" si="118"/>
        <v>0</v>
      </c>
      <c r="W1202" s="96"/>
      <c r="X1202" s="96">
        <f ca="1">IF(V1202=0,0,IF(C1202&lt;'Interment Right Prices'!$L$25,0,OFFSET(P1202,-'Interment Right Prices'!$L$25,0)))</f>
        <v>0</v>
      </c>
      <c r="Y1202" s="96">
        <f>IF(V1202=0,0,U1202-SUM($X$155:X1202))</f>
        <v>0</v>
      </c>
      <c r="Z1202" s="99">
        <f ca="1">IF(V1202=0,OFFSET(Z1202,-'Interment Right Prices'!$L$25,0),IF(V1202&gt;X1202,V1202,X1202))</f>
        <v>1683</v>
      </c>
      <c r="AA1202" s="99">
        <f t="shared" ca="1" si="116"/>
        <v>1744887.6923076923</v>
      </c>
      <c r="AB1202" s="93"/>
      <c r="AC1202" s="78"/>
    </row>
    <row r="1203" spans="2:29" x14ac:dyDescent="0.25">
      <c r="B1203" s="38"/>
      <c r="C1203" s="53">
        <f t="shared" si="119"/>
        <v>1049</v>
      </c>
      <c r="D1203" s="53"/>
      <c r="E1203" s="53"/>
      <c r="F1203" s="41">
        <v>0</v>
      </c>
      <c r="G1203" s="1"/>
      <c r="H1203" s="104">
        <f t="shared" si="120"/>
        <v>3000000</v>
      </c>
      <c r="I1203" s="1"/>
      <c r="J1203" s="41">
        <v>0</v>
      </c>
      <c r="K1203" s="1"/>
      <c r="L1203" s="96">
        <f t="shared" si="117"/>
        <v>16895449</v>
      </c>
      <c r="M1203" s="53"/>
      <c r="N1203" s="97"/>
      <c r="O1203" s="1"/>
      <c r="P1203" s="98">
        <f t="shared" si="114"/>
        <v>16895449</v>
      </c>
      <c r="Q1203" s="40"/>
      <c r="S1203" s="38"/>
      <c r="T1203" s="96">
        <f>SUM($P$155:P1203)</f>
        <v>1706390304</v>
      </c>
      <c r="U1203" s="96">
        <f t="shared" si="115"/>
        <v>130000</v>
      </c>
      <c r="V1203" s="96">
        <f t="shared" si="118"/>
        <v>0</v>
      </c>
      <c r="W1203" s="96"/>
      <c r="X1203" s="96">
        <f ca="1">IF(V1203=0,0,IF(C1203&lt;'Interment Right Prices'!$L$25,0,OFFSET(P1203,-'Interment Right Prices'!$L$25,0)))</f>
        <v>0</v>
      </c>
      <c r="Y1203" s="96">
        <f>IF(V1203=0,0,U1203-SUM($X$155:X1203))</f>
        <v>0</v>
      </c>
      <c r="Z1203" s="99">
        <f ca="1">IF(V1203=0,OFFSET(Z1203,-'Interment Right Prices'!$L$25,0),IF(V1203&gt;X1203,V1203,X1203))</f>
        <v>1700</v>
      </c>
      <c r="AA1203" s="99">
        <f t="shared" ca="1" si="116"/>
        <v>1744887.6923076923</v>
      </c>
      <c r="AB1203" s="93"/>
      <c r="AC1203" s="78"/>
    </row>
    <row r="1204" spans="2:29" x14ac:dyDescent="0.25">
      <c r="B1204" s="38"/>
      <c r="C1204" s="53">
        <f t="shared" si="119"/>
        <v>1050</v>
      </c>
      <c r="D1204" s="53"/>
      <c r="E1204" s="53"/>
      <c r="F1204" s="41">
        <v>0</v>
      </c>
      <c r="G1204" s="1"/>
      <c r="H1204" s="104">
        <f t="shared" si="120"/>
        <v>3000000</v>
      </c>
      <c r="I1204" s="1"/>
      <c r="J1204" s="41">
        <v>0</v>
      </c>
      <c r="K1204" s="1"/>
      <c r="L1204" s="96">
        <f t="shared" si="117"/>
        <v>17064403</v>
      </c>
      <c r="M1204" s="53"/>
      <c r="N1204" s="97"/>
      <c r="O1204" s="1"/>
      <c r="P1204" s="98">
        <f t="shared" si="114"/>
        <v>17064403</v>
      </c>
      <c r="Q1204" s="40"/>
      <c r="S1204" s="38"/>
      <c r="T1204" s="96">
        <f>SUM($P$155:P1204)</f>
        <v>1723454707</v>
      </c>
      <c r="U1204" s="96">
        <f t="shared" si="115"/>
        <v>130000</v>
      </c>
      <c r="V1204" s="96">
        <f t="shared" si="118"/>
        <v>0</v>
      </c>
      <c r="W1204" s="96"/>
      <c r="X1204" s="96">
        <f ca="1">IF(V1204=0,0,IF(C1204&lt;'Interment Right Prices'!$L$25,0,OFFSET(P1204,-'Interment Right Prices'!$L$25,0)))</f>
        <v>0</v>
      </c>
      <c r="Y1204" s="96">
        <f>IF(V1204=0,0,U1204-SUM($X$155:X1204))</f>
        <v>0</v>
      </c>
      <c r="Z1204" s="99">
        <f ca="1">IF(V1204=0,OFFSET(Z1204,-'Interment Right Prices'!$L$25,0),IF(V1204&gt;X1204,V1204,X1204))</f>
        <v>1717</v>
      </c>
      <c r="AA1204" s="99">
        <f t="shared" ca="1" si="116"/>
        <v>1744887.6923076923</v>
      </c>
      <c r="AB1204" s="93"/>
      <c r="AC1204" s="78"/>
    </row>
    <row r="1205" spans="2:29" x14ac:dyDescent="0.25">
      <c r="B1205" s="38"/>
      <c r="C1205" s="53">
        <f t="shared" si="119"/>
        <v>1051</v>
      </c>
      <c r="D1205" s="53"/>
      <c r="E1205" s="53"/>
      <c r="F1205" s="41">
        <v>0</v>
      </c>
      <c r="G1205" s="1"/>
      <c r="H1205" s="104">
        <f t="shared" si="120"/>
        <v>3000000</v>
      </c>
      <c r="I1205" s="1"/>
      <c r="J1205" s="41">
        <v>0</v>
      </c>
      <c r="K1205" s="1"/>
      <c r="L1205" s="96">
        <f t="shared" si="117"/>
        <v>17235047</v>
      </c>
      <c r="M1205" s="53"/>
      <c r="N1205" s="97"/>
      <c r="O1205" s="1"/>
      <c r="P1205" s="98">
        <f t="shared" si="114"/>
        <v>17235047</v>
      </c>
      <c r="Q1205" s="40"/>
      <c r="S1205" s="38"/>
      <c r="T1205" s="96">
        <f>SUM($P$155:P1205)</f>
        <v>1740689754</v>
      </c>
      <c r="U1205" s="96">
        <f t="shared" si="115"/>
        <v>130000</v>
      </c>
      <c r="V1205" s="96">
        <f t="shared" si="118"/>
        <v>0</v>
      </c>
      <c r="W1205" s="96"/>
      <c r="X1205" s="96">
        <f ca="1">IF(V1205=0,0,IF(C1205&lt;'Interment Right Prices'!$L$25,0,OFFSET(P1205,-'Interment Right Prices'!$L$25,0)))</f>
        <v>0</v>
      </c>
      <c r="Y1205" s="96">
        <f>IF(V1205=0,0,U1205-SUM($X$155:X1205))</f>
        <v>0</v>
      </c>
      <c r="Z1205" s="99">
        <f ca="1">IF(V1205=0,OFFSET(Z1205,-'Interment Right Prices'!$L$25,0),IF(V1205&gt;X1205,V1205,X1205))</f>
        <v>1734</v>
      </c>
      <c r="AA1205" s="99">
        <f t="shared" ca="1" si="116"/>
        <v>1744887.6923076923</v>
      </c>
      <c r="AB1205" s="93"/>
      <c r="AC1205" s="78"/>
    </row>
    <row r="1206" spans="2:29" x14ac:dyDescent="0.25">
      <c r="B1206" s="38"/>
      <c r="C1206" s="53">
        <f t="shared" si="119"/>
        <v>1052</v>
      </c>
      <c r="D1206" s="53"/>
      <c r="E1206" s="53"/>
      <c r="F1206" s="41">
        <v>0</v>
      </c>
      <c r="G1206" s="1"/>
      <c r="H1206" s="104">
        <f t="shared" si="120"/>
        <v>3000000</v>
      </c>
      <c r="I1206" s="1"/>
      <c r="J1206" s="41">
        <v>0</v>
      </c>
      <c r="K1206" s="1"/>
      <c r="L1206" s="96">
        <f t="shared" si="117"/>
        <v>17407398</v>
      </c>
      <c r="M1206" s="53"/>
      <c r="N1206" s="97"/>
      <c r="O1206" s="1"/>
      <c r="P1206" s="98">
        <f t="shared" si="114"/>
        <v>17407398</v>
      </c>
      <c r="Q1206" s="40"/>
      <c r="S1206" s="38"/>
      <c r="T1206" s="96">
        <f>SUM($P$155:P1206)</f>
        <v>1758097152</v>
      </c>
      <c r="U1206" s="96">
        <f t="shared" si="115"/>
        <v>130000</v>
      </c>
      <c r="V1206" s="96">
        <f t="shared" si="118"/>
        <v>0</v>
      </c>
      <c r="W1206" s="96"/>
      <c r="X1206" s="96">
        <f ca="1">IF(V1206=0,0,IF(C1206&lt;'Interment Right Prices'!$L$25,0,OFFSET(P1206,-'Interment Right Prices'!$L$25,0)))</f>
        <v>0</v>
      </c>
      <c r="Y1206" s="96">
        <f>IF(V1206=0,0,U1206-SUM($X$155:X1206))</f>
        <v>0</v>
      </c>
      <c r="Z1206" s="99">
        <f ca="1">IF(V1206=0,OFFSET(Z1206,-'Interment Right Prices'!$L$25,0),IF(V1206&gt;X1206,V1206,X1206))</f>
        <v>1752</v>
      </c>
      <c r="AA1206" s="99">
        <f t="shared" ca="1" si="116"/>
        <v>1744887.6923076923</v>
      </c>
      <c r="AB1206" s="93"/>
      <c r="AC1206" s="78"/>
    </row>
    <row r="1207" spans="2:29" x14ac:dyDescent="0.25">
      <c r="B1207" s="38"/>
      <c r="C1207" s="53">
        <f t="shared" si="119"/>
        <v>1053</v>
      </c>
      <c r="D1207" s="53"/>
      <c r="E1207" s="53"/>
      <c r="F1207" s="41">
        <v>0</v>
      </c>
      <c r="G1207" s="1"/>
      <c r="H1207" s="104">
        <f t="shared" si="120"/>
        <v>3000000</v>
      </c>
      <c r="I1207" s="1"/>
      <c r="J1207" s="41">
        <v>0</v>
      </c>
      <c r="K1207" s="1"/>
      <c r="L1207" s="96">
        <f t="shared" si="117"/>
        <v>17581472</v>
      </c>
      <c r="M1207" s="53"/>
      <c r="N1207" s="97"/>
      <c r="O1207" s="1"/>
      <c r="P1207" s="98">
        <f t="shared" si="114"/>
        <v>17581472</v>
      </c>
      <c r="Q1207" s="40"/>
      <c r="S1207" s="38"/>
      <c r="T1207" s="96">
        <f>SUM($P$155:P1207)</f>
        <v>1775678624</v>
      </c>
      <c r="U1207" s="96">
        <f t="shared" si="115"/>
        <v>130000</v>
      </c>
      <c r="V1207" s="96">
        <f t="shared" si="118"/>
        <v>0</v>
      </c>
      <c r="W1207" s="96"/>
      <c r="X1207" s="96">
        <f ca="1">IF(V1207=0,0,IF(C1207&lt;'Interment Right Prices'!$L$25,0,OFFSET(P1207,-'Interment Right Prices'!$L$25,0)))</f>
        <v>0</v>
      </c>
      <c r="Y1207" s="96">
        <f>IF(V1207=0,0,U1207-SUM($X$155:X1207))</f>
        <v>0</v>
      </c>
      <c r="Z1207" s="99">
        <f ca="1">IF(V1207=0,OFFSET(Z1207,-'Interment Right Prices'!$L$25,0),IF(V1207&gt;X1207,V1207,X1207))</f>
        <v>1769</v>
      </c>
      <c r="AA1207" s="99">
        <f t="shared" ca="1" si="116"/>
        <v>1744887.6923076923</v>
      </c>
      <c r="AB1207" s="93"/>
      <c r="AC1207" s="78"/>
    </row>
    <row r="1208" spans="2:29" x14ac:dyDescent="0.25">
      <c r="B1208" s="38"/>
      <c r="C1208" s="53">
        <f t="shared" si="119"/>
        <v>1054</v>
      </c>
      <c r="D1208" s="53"/>
      <c r="E1208" s="53"/>
      <c r="F1208" s="41">
        <v>0</v>
      </c>
      <c r="G1208" s="1"/>
      <c r="H1208" s="104">
        <f t="shared" si="120"/>
        <v>3000000</v>
      </c>
      <c r="I1208" s="1"/>
      <c r="J1208" s="41">
        <v>0</v>
      </c>
      <c r="K1208" s="1"/>
      <c r="L1208" s="96">
        <f t="shared" si="117"/>
        <v>17757286</v>
      </c>
      <c r="M1208" s="53"/>
      <c r="N1208" s="97"/>
      <c r="O1208" s="1"/>
      <c r="P1208" s="98">
        <f t="shared" si="114"/>
        <v>17757286</v>
      </c>
      <c r="Q1208" s="40"/>
      <c r="S1208" s="38"/>
      <c r="T1208" s="96">
        <f>SUM($P$155:P1208)</f>
        <v>1793435910</v>
      </c>
      <c r="U1208" s="96">
        <f t="shared" si="115"/>
        <v>130000</v>
      </c>
      <c r="V1208" s="96">
        <f t="shared" si="118"/>
        <v>0</v>
      </c>
      <c r="W1208" s="96"/>
      <c r="X1208" s="96">
        <f ca="1">IF(V1208=0,0,IF(C1208&lt;'Interment Right Prices'!$L$25,0,OFFSET(P1208,-'Interment Right Prices'!$L$25,0)))</f>
        <v>0</v>
      </c>
      <c r="Y1208" s="96">
        <f>IF(V1208=0,0,U1208-SUM($X$155:X1208))</f>
        <v>0</v>
      </c>
      <c r="Z1208" s="99">
        <f ca="1">IF(V1208=0,OFFSET(Z1208,-'Interment Right Prices'!$L$25,0),IF(V1208&gt;X1208,V1208,X1208))</f>
        <v>1393</v>
      </c>
      <c r="AA1208" s="99">
        <f t="shared" ca="1" si="116"/>
        <v>1744887.6923076923</v>
      </c>
      <c r="AB1208" s="93"/>
      <c r="AC1208" s="78"/>
    </row>
    <row r="1209" spans="2:29" x14ac:dyDescent="0.25">
      <c r="B1209" s="38"/>
      <c r="C1209" s="53">
        <f t="shared" si="119"/>
        <v>1055</v>
      </c>
      <c r="D1209" s="53"/>
      <c r="E1209" s="53"/>
      <c r="F1209" s="41">
        <v>0</v>
      </c>
      <c r="G1209" s="1"/>
      <c r="H1209" s="104">
        <f t="shared" si="120"/>
        <v>3000000</v>
      </c>
      <c r="I1209" s="1"/>
      <c r="J1209" s="41">
        <v>0</v>
      </c>
      <c r="K1209" s="1"/>
      <c r="L1209" s="96">
        <f t="shared" si="117"/>
        <v>17934859</v>
      </c>
      <c r="M1209" s="53"/>
      <c r="N1209" s="97"/>
      <c r="O1209" s="1"/>
      <c r="P1209" s="98">
        <f t="shared" si="114"/>
        <v>17934859</v>
      </c>
      <c r="Q1209" s="40"/>
      <c r="S1209" s="38"/>
      <c r="T1209" s="96">
        <f>SUM($P$155:P1209)</f>
        <v>1811370769</v>
      </c>
      <c r="U1209" s="96">
        <f t="shared" si="115"/>
        <v>130000</v>
      </c>
      <c r="V1209" s="96">
        <f t="shared" si="118"/>
        <v>0</v>
      </c>
      <c r="W1209" s="96"/>
      <c r="X1209" s="96">
        <f ca="1">IF(V1209=0,0,IF(C1209&lt;'Interment Right Prices'!$L$25,0,OFFSET(P1209,-'Interment Right Prices'!$L$25,0)))</f>
        <v>0</v>
      </c>
      <c r="Y1209" s="96">
        <f>IF(V1209=0,0,U1209-SUM($X$155:X1209))</f>
        <v>0</v>
      </c>
      <c r="Z1209" s="99">
        <f ca="1">IF(V1209=0,OFFSET(Z1209,-'Interment Right Prices'!$L$25,0),IF(V1209&gt;X1209,V1209,X1209))</f>
        <v>1407</v>
      </c>
      <c r="AA1209" s="99">
        <f t="shared" ca="1" si="116"/>
        <v>1744887.6923076923</v>
      </c>
      <c r="AB1209" s="93"/>
      <c r="AC1209" s="78"/>
    </row>
    <row r="1210" spans="2:29" x14ac:dyDescent="0.25">
      <c r="B1210" s="38"/>
      <c r="C1210" s="53">
        <f t="shared" si="119"/>
        <v>1056</v>
      </c>
      <c r="D1210" s="53"/>
      <c r="E1210" s="53"/>
      <c r="F1210" s="41">
        <v>0</v>
      </c>
      <c r="G1210" s="1"/>
      <c r="H1210" s="104">
        <f t="shared" si="120"/>
        <v>3000000</v>
      </c>
      <c r="I1210" s="1"/>
      <c r="J1210" s="41">
        <v>0</v>
      </c>
      <c r="K1210" s="1"/>
      <c r="L1210" s="96">
        <f t="shared" si="117"/>
        <v>18114208</v>
      </c>
      <c r="M1210" s="53"/>
      <c r="N1210" s="97"/>
      <c r="O1210" s="1"/>
      <c r="P1210" s="98">
        <f t="shared" si="114"/>
        <v>18114208</v>
      </c>
      <c r="Q1210" s="40"/>
      <c r="S1210" s="38"/>
      <c r="T1210" s="96">
        <f>SUM($P$155:P1210)</f>
        <v>1829484977</v>
      </c>
      <c r="U1210" s="96">
        <f t="shared" si="115"/>
        <v>130000</v>
      </c>
      <c r="V1210" s="96">
        <f t="shared" si="118"/>
        <v>0</v>
      </c>
      <c r="W1210" s="96"/>
      <c r="X1210" s="96">
        <f ca="1">IF(V1210=0,0,IF(C1210&lt;'Interment Right Prices'!$L$25,0,OFFSET(P1210,-'Interment Right Prices'!$L$25,0)))</f>
        <v>0</v>
      </c>
      <c r="Y1210" s="96">
        <f>IF(V1210=0,0,U1210-SUM($X$155:X1210))</f>
        <v>0</v>
      </c>
      <c r="Z1210" s="99">
        <f ca="1">IF(V1210=0,OFFSET(Z1210,-'Interment Right Prices'!$L$25,0),IF(V1210&gt;X1210,V1210,X1210))</f>
        <v>1421</v>
      </c>
      <c r="AA1210" s="99">
        <f t="shared" ca="1" si="116"/>
        <v>1744887.6923076923</v>
      </c>
      <c r="AB1210" s="93"/>
      <c r="AC1210" s="78"/>
    </row>
    <row r="1211" spans="2:29" x14ac:dyDescent="0.25">
      <c r="B1211" s="38"/>
      <c r="C1211" s="53">
        <f t="shared" si="119"/>
        <v>1057</v>
      </c>
      <c r="D1211" s="53"/>
      <c r="E1211" s="53"/>
      <c r="F1211" s="41">
        <v>0</v>
      </c>
      <c r="G1211" s="1"/>
      <c r="H1211" s="104">
        <f t="shared" si="120"/>
        <v>3000000</v>
      </c>
      <c r="I1211" s="1"/>
      <c r="J1211" s="41">
        <v>0</v>
      </c>
      <c r="K1211" s="1"/>
      <c r="L1211" s="96">
        <f t="shared" si="117"/>
        <v>18295350</v>
      </c>
      <c r="M1211" s="53"/>
      <c r="N1211" s="97"/>
      <c r="O1211" s="1"/>
      <c r="P1211" s="98">
        <f t="shared" si="114"/>
        <v>18295350</v>
      </c>
      <c r="Q1211" s="40"/>
      <c r="S1211" s="38"/>
      <c r="T1211" s="96">
        <f>SUM($P$155:P1211)</f>
        <v>1847780327</v>
      </c>
      <c r="U1211" s="96">
        <f t="shared" si="115"/>
        <v>130000</v>
      </c>
      <c r="V1211" s="96">
        <f t="shared" si="118"/>
        <v>0</v>
      </c>
      <c r="W1211" s="96"/>
      <c r="X1211" s="96">
        <f ca="1">IF(V1211=0,0,IF(C1211&lt;'Interment Right Prices'!$L$25,0,OFFSET(P1211,-'Interment Right Prices'!$L$25,0)))</f>
        <v>0</v>
      </c>
      <c r="Y1211" s="96">
        <f>IF(V1211=0,0,U1211-SUM($X$155:X1211))</f>
        <v>0</v>
      </c>
      <c r="Z1211" s="99">
        <f ca="1">IF(V1211=0,OFFSET(Z1211,-'Interment Right Prices'!$L$25,0),IF(V1211&gt;X1211,V1211,X1211))</f>
        <v>1436</v>
      </c>
      <c r="AA1211" s="99">
        <f t="shared" ca="1" si="116"/>
        <v>1744887.6923076923</v>
      </c>
      <c r="AB1211" s="93"/>
      <c r="AC1211" s="78"/>
    </row>
    <row r="1212" spans="2:29" x14ac:dyDescent="0.25">
      <c r="B1212" s="38"/>
      <c r="C1212" s="53">
        <f t="shared" si="119"/>
        <v>1058</v>
      </c>
      <c r="D1212" s="53"/>
      <c r="E1212" s="53"/>
      <c r="F1212" s="41">
        <v>0</v>
      </c>
      <c r="G1212" s="1"/>
      <c r="H1212" s="104">
        <f t="shared" si="120"/>
        <v>3000000</v>
      </c>
      <c r="I1212" s="1"/>
      <c r="J1212" s="41">
        <v>0</v>
      </c>
      <c r="K1212" s="1"/>
      <c r="L1212" s="96">
        <f t="shared" si="117"/>
        <v>18478303</v>
      </c>
      <c r="M1212" s="53"/>
      <c r="N1212" s="97"/>
      <c r="O1212" s="1"/>
      <c r="P1212" s="98">
        <f t="shared" si="114"/>
        <v>18478303</v>
      </c>
      <c r="Q1212" s="40"/>
      <c r="S1212" s="38"/>
      <c r="T1212" s="96">
        <f>SUM($P$155:P1212)</f>
        <v>1866258630</v>
      </c>
      <c r="U1212" s="96">
        <f t="shared" si="115"/>
        <v>130000</v>
      </c>
      <c r="V1212" s="96">
        <f t="shared" si="118"/>
        <v>0</v>
      </c>
      <c r="W1212" s="96"/>
      <c r="X1212" s="96">
        <f ca="1">IF(V1212=0,0,IF(C1212&lt;'Interment Right Prices'!$L$25,0,OFFSET(P1212,-'Interment Right Prices'!$L$25,0)))</f>
        <v>0</v>
      </c>
      <c r="Y1212" s="96">
        <f>IF(V1212=0,0,U1212-SUM($X$155:X1212))</f>
        <v>0</v>
      </c>
      <c r="Z1212" s="99">
        <f ca="1">IF(V1212=0,OFFSET(Z1212,-'Interment Right Prices'!$L$25,0),IF(V1212&gt;X1212,V1212,X1212))</f>
        <v>1450</v>
      </c>
      <c r="AA1212" s="99">
        <f t="shared" ca="1" si="116"/>
        <v>1744887.6923076923</v>
      </c>
      <c r="AB1212" s="93"/>
      <c r="AC1212" s="78"/>
    </row>
    <row r="1213" spans="2:29" x14ac:dyDescent="0.25">
      <c r="B1213" s="38"/>
      <c r="C1213" s="53">
        <f t="shared" si="119"/>
        <v>1059</v>
      </c>
      <c r="D1213" s="53"/>
      <c r="E1213" s="53"/>
      <c r="F1213" s="41">
        <v>0</v>
      </c>
      <c r="G1213" s="1"/>
      <c r="H1213" s="104">
        <f t="shared" si="120"/>
        <v>3000000</v>
      </c>
      <c r="I1213" s="1"/>
      <c r="J1213" s="41">
        <v>0</v>
      </c>
      <c r="K1213" s="1"/>
      <c r="L1213" s="96">
        <f t="shared" si="117"/>
        <v>18663086</v>
      </c>
      <c r="M1213" s="53"/>
      <c r="N1213" s="97"/>
      <c r="O1213" s="1"/>
      <c r="P1213" s="98">
        <f t="shared" si="114"/>
        <v>18663086</v>
      </c>
      <c r="Q1213" s="40"/>
      <c r="S1213" s="38"/>
      <c r="T1213" s="96">
        <f>SUM($P$155:P1213)</f>
        <v>1884921716</v>
      </c>
      <c r="U1213" s="96">
        <f t="shared" si="115"/>
        <v>130000</v>
      </c>
      <c r="V1213" s="96">
        <f t="shared" si="118"/>
        <v>0</v>
      </c>
      <c r="W1213" s="96"/>
      <c r="X1213" s="96">
        <f ca="1">IF(V1213=0,0,IF(C1213&lt;'Interment Right Prices'!$L$25,0,OFFSET(P1213,-'Interment Right Prices'!$L$25,0)))</f>
        <v>0</v>
      </c>
      <c r="Y1213" s="96">
        <f>IF(V1213=0,0,U1213-SUM($X$155:X1213))</f>
        <v>0</v>
      </c>
      <c r="Z1213" s="99">
        <f ca="1">IF(V1213=0,OFFSET(Z1213,-'Interment Right Prices'!$L$25,0),IF(V1213&gt;X1213,V1213,X1213))</f>
        <v>1464</v>
      </c>
      <c r="AA1213" s="99">
        <f t="shared" ca="1" si="116"/>
        <v>1744887.6923076923</v>
      </c>
      <c r="AB1213" s="93"/>
      <c r="AC1213" s="78"/>
    </row>
    <row r="1214" spans="2:29" x14ac:dyDescent="0.25">
      <c r="B1214" s="38"/>
      <c r="C1214" s="53">
        <f t="shared" si="119"/>
        <v>1060</v>
      </c>
      <c r="D1214" s="53"/>
      <c r="E1214" s="53"/>
      <c r="F1214" s="41">
        <v>0</v>
      </c>
      <c r="G1214" s="1"/>
      <c r="H1214" s="104">
        <f t="shared" si="120"/>
        <v>3000000</v>
      </c>
      <c r="I1214" s="1"/>
      <c r="J1214" s="41">
        <v>0</v>
      </c>
      <c r="K1214" s="1"/>
      <c r="L1214" s="96">
        <f t="shared" si="117"/>
        <v>18849717</v>
      </c>
      <c r="M1214" s="53"/>
      <c r="N1214" s="97"/>
      <c r="O1214" s="1"/>
      <c r="P1214" s="98">
        <f t="shared" si="114"/>
        <v>18849717</v>
      </c>
      <c r="Q1214" s="40"/>
      <c r="S1214" s="38"/>
      <c r="T1214" s="96">
        <f>SUM($P$155:P1214)</f>
        <v>1903771433</v>
      </c>
      <c r="U1214" s="96">
        <f t="shared" si="115"/>
        <v>130000</v>
      </c>
      <c r="V1214" s="96">
        <f t="shared" si="118"/>
        <v>0</v>
      </c>
      <c r="W1214" s="96"/>
      <c r="X1214" s="96">
        <f ca="1">IF(V1214=0,0,IF(C1214&lt;'Interment Right Prices'!$L$25,0,OFFSET(P1214,-'Interment Right Prices'!$L$25,0)))</f>
        <v>0</v>
      </c>
      <c r="Y1214" s="96">
        <f>IF(V1214=0,0,U1214-SUM($X$155:X1214))</f>
        <v>0</v>
      </c>
      <c r="Z1214" s="99">
        <f ca="1">IF(V1214=0,OFFSET(Z1214,-'Interment Right Prices'!$L$25,0),IF(V1214&gt;X1214,V1214,X1214))</f>
        <v>1479</v>
      </c>
      <c r="AA1214" s="99">
        <f t="shared" ca="1" si="116"/>
        <v>1744887.6923076923</v>
      </c>
      <c r="AB1214" s="93"/>
      <c r="AC1214" s="78"/>
    </row>
    <row r="1215" spans="2:29" x14ac:dyDescent="0.25">
      <c r="B1215" s="38"/>
      <c r="C1215" s="53">
        <f t="shared" si="119"/>
        <v>1061</v>
      </c>
      <c r="D1215" s="53"/>
      <c r="E1215" s="53"/>
      <c r="F1215" s="41">
        <v>0</v>
      </c>
      <c r="G1215" s="1"/>
      <c r="H1215" s="104">
        <f t="shared" si="120"/>
        <v>3000000</v>
      </c>
      <c r="I1215" s="1"/>
      <c r="J1215" s="41">
        <v>0</v>
      </c>
      <c r="K1215" s="1"/>
      <c r="L1215" s="96">
        <f t="shared" si="117"/>
        <v>19038214</v>
      </c>
      <c r="M1215" s="53"/>
      <c r="N1215" s="97"/>
      <c r="O1215" s="1"/>
      <c r="P1215" s="98">
        <f t="shared" si="114"/>
        <v>19038214</v>
      </c>
      <c r="Q1215" s="40"/>
      <c r="S1215" s="38"/>
      <c r="T1215" s="96">
        <f>SUM($P$155:P1215)</f>
        <v>1922809647</v>
      </c>
      <c r="U1215" s="96">
        <f t="shared" si="115"/>
        <v>130000</v>
      </c>
      <c r="V1215" s="96">
        <f t="shared" si="118"/>
        <v>0</v>
      </c>
      <c r="W1215" s="96"/>
      <c r="X1215" s="96">
        <f ca="1">IF(V1215=0,0,IF(C1215&lt;'Interment Right Prices'!$L$25,0,OFFSET(P1215,-'Interment Right Prices'!$L$25,0)))</f>
        <v>0</v>
      </c>
      <c r="Y1215" s="96">
        <f>IF(V1215=0,0,U1215-SUM($X$155:X1215))</f>
        <v>0</v>
      </c>
      <c r="Z1215" s="99">
        <f ca="1">IF(V1215=0,OFFSET(Z1215,-'Interment Right Prices'!$L$25,0),IF(V1215&gt;X1215,V1215,X1215))</f>
        <v>1494</v>
      </c>
      <c r="AA1215" s="99">
        <f t="shared" ca="1" si="116"/>
        <v>1744887.6923076923</v>
      </c>
      <c r="AB1215" s="93"/>
      <c r="AC1215" s="78"/>
    </row>
    <row r="1216" spans="2:29" x14ac:dyDescent="0.25">
      <c r="B1216" s="38"/>
      <c r="C1216" s="53">
        <f t="shared" si="119"/>
        <v>1062</v>
      </c>
      <c r="D1216" s="53"/>
      <c r="E1216" s="53"/>
      <c r="F1216" s="41">
        <v>0</v>
      </c>
      <c r="G1216" s="1"/>
      <c r="H1216" s="104">
        <f t="shared" si="120"/>
        <v>3000000</v>
      </c>
      <c r="I1216" s="1"/>
      <c r="J1216" s="41">
        <v>0</v>
      </c>
      <c r="K1216" s="1"/>
      <c r="L1216" s="96">
        <f t="shared" si="117"/>
        <v>19228597</v>
      </c>
      <c r="M1216" s="53"/>
      <c r="N1216" s="97"/>
      <c r="O1216" s="1"/>
      <c r="P1216" s="98">
        <f t="shared" si="114"/>
        <v>19228597</v>
      </c>
      <c r="Q1216" s="40"/>
      <c r="S1216" s="38"/>
      <c r="T1216" s="96">
        <f>SUM($P$155:P1216)</f>
        <v>1942038244</v>
      </c>
      <c r="U1216" s="96">
        <f t="shared" si="115"/>
        <v>130000</v>
      </c>
      <c r="V1216" s="96">
        <f t="shared" si="118"/>
        <v>0</v>
      </c>
      <c r="W1216" s="96"/>
      <c r="X1216" s="96">
        <f ca="1">IF(V1216=0,0,IF(C1216&lt;'Interment Right Prices'!$L$25,0,OFFSET(P1216,-'Interment Right Prices'!$L$25,0)))</f>
        <v>0</v>
      </c>
      <c r="Y1216" s="96">
        <f>IF(V1216=0,0,U1216-SUM($X$155:X1216))</f>
        <v>0</v>
      </c>
      <c r="Z1216" s="99">
        <f ca="1">IF(V1216=0,OFFSET(Z1216,-'Interment Right Prices'!$L$25,0),IF(V1216&gt;X1216,V1216,X1216))</f>
        <v>1509</v>
      </c>
      <c r="AA1216" s="99">
        <f t="shared" ca="1" si="116"/>
        <v>1744887.6923076923</v>
      </c>
      <c r="AB1216" s="93"/>
      <c r="AC1216" s="78"/>
    </row>
    <row r="1217" spans="2:29" x14ac:dyDescent="0.25">
      <c r="B1217" s="38"/>
      <c r="C1217" s="53">
        <f t="shared" si="119"/>
        <v>1063</v>
      </c>
      <c r="D1217" s="53"/>
      <c r="E1217" s="53"/>
      <c r="F1217" s="41">
        <v>0</v>
      </c>
      <c r="G1217" s="1"/>
      <c r="H1217" s="104">
        <f t="shared" si="120"/>
        <v>3000000</v>
      </c>
      <c r="I1217" s="1"/>
      <c r="J1217" s="41">
        <v>0</v>
      </c>
      <c r="K1217" s="1"/>
      <c r="L1217" s="96">
        <f t="shared" si="117"/>
        <v>19420883</v>
      </c>
      <c r="M1217" s="53"/>
      <c r="N1217" s="97"/>
      <c r="O1217" s="1"/>
      <c r="P1217" s="98">
        <f t="shared" si="114"/>
        <v>19420883</v>
      </c>
      <c r="Q1217" s="40"/>
      <c r="S1217" s="38"/>
      <c r="T1217" s="96">
        <f>SUM($P$155:P1217)</f>
        <v>1961459127</v>
      </c>
      <c r="U1217" s="96">
        <f t="shared" si="115"/>
        <v>130000</v>
      </c>
      <c r="V1217" s="96">
        <f t="shared" si="118"/>
        <v>0</v>
      </c>
      <c r="W1217" s="96"/>
      <c r="X1217" s="96">
        <f ca="1">IF(V1217=0,0,IF(C1217&lt;'Interment Right Prices'!$L$25,0,OFFSET(P1217,-'Interment Right Prices'!$L$25,0)))</f>
        <v>0</v>
      </c>
      <c r="Y1217" s="96">
        <f>IF(V1217=0,0,U1217-SUM($X$155:X1217))</f>
        <v>0</v>
      </c>
      <c r="Z1217" s="99">
        <f ca="1">IF(V1217=0,OFFSET(Z1217,-'Interment Right Prices'!$L$25,0),IF(V1217&gt;X1217,V1217,X1217))</f>
        <v>1524</v>
      </c>
      <c r="AA1217" s="99">
        <f t="shared" ca="1" si="116"/>
        <v>1744887.6923076923</v>
      </c>
      <c r="AB1217" s="93"/>
      <c r="AC1217" s="78"/>
    </row>
    <row r="1218" spans="2:29" x14ac:dyDescent="0.25">
      <c r="B1218" s="38"/>
      <c r="C1218" s="53">
        <f t="shared" si="119"/>
        <v>1064</v>
      </c>
      <c r="D1218" s="53"/>
      <c r="E1218" s="53"/>
      <c r="F1218" s="41">
        <v>0</v>
      </c>
      <c r="G1218" s="1"/>
      <c r="H1218" s="104">
        <f t="shared" si="120"/>
        <v>3000000</v>
      </c>
      <c r="I1218" s="1"/>
      <c r="J1218" s="41">
        <v>0</v>
      </c>
      <c r="K1218" s="1"/>
      <c r="L1218" s="96">
        <f t="shared" si="117"/>
        <v>19615091</v>
      </c>
      <c r="M1218" s="53"/>
      <c r="N1218" s="97"/>
      <c r="O1218" s="1"/>
      <c r="P1218" s="98">
        <f t="shared" si="114"/>
        <v>19615091</v>
      </c>
      <c r="Q1218" s="40"/>
      <c r="S1218" s="38"/>
      <c r="T1218" s="96">
        <f>SUM($P$155:P1218)</f>
        <v>1981074218</v>
      </c>
      <c r="U1218" s="96">
        <f t="shared" si="115"/>
        <v>130000</v>
      </c>
      <c r="V1218" s="96">
        <f t="shared" si="118"/>
        <v>0</v>
      </c>
      <c r="W1218" s="96"/>
      <c r="X1218" s="96">
        <f ca="1">IF(V1218=0,0,IF(C1218&lt;'Interment Right Prices'!$L$25,0,OFFSET(P1218,-'Interment Right Prices'!$L$25,0)))</f>
        <v>0</v>
      </c>
      <c r="Y1218" s="96">
        <f>IF(V1218=0,0,U1218-SUM($X$155:X1218))</f>
        <v>0</v>
      </c>
      <c r="Z1218" s="99">
        <f ca="1">IF(V1218=0,OFFSET(Z1218,-'Interment Right Prices'!$L$25,0),IF(V1218&gt;X1218,V1218,X1218))</f>
        <v>1539</v>
      </c>
      <c r="AA1218" s="99">
        <f t="shared" ca="1" si="116"/>
        <v>1744887.6923076923</v>
      </c>
      <c r="AB1218" s="93"/>
      <c r="AC1218" s="78"/>
    </row>
    <row r="1219" spans="2:29" x14ac:dyDescent="0.25">
      <c r="B1219" s="38"/>
      <c r="C1219" s="53">
        <f t="shared" si="119"/>
        <v>1065</v>
      </c>
      <c r="D1219" s="53"/>
      <c r="E1219" s="53"/>
      <c r="F1219" s="41">
        <v>0</v>
      </c>
      <c r="G1219" s="1"/>
      <c r="H1219" s="104">
        <f t="shared" si="120"/>
        <v>3000000</v>
      </c>
      <c r="I1219" s="1"/>
      <c r="J1219" s="41">
        <v>0</v>
      </c>
      <c r="K1219" s="1"/>
      <c r="L1219" s="96">
        <f t="shared" si="117"/>
        <v>19811242</v>
      </c>
      <c r="M1219" s="53"/>
      <c r="N1219" s="97"/>
      <c r="O1219" s="1"/>
      <c r="P1219" s="98">
        <f t="shared" si="114"/>
        <v>19811242</v>
      </c>
      <c r="Q1219" s="40"/>
      <c r="S1219" s="38"/>
      <c r="T1219" s="96">
        <f>SUM($P$155:P1219)</f>
        <v>2000885460</v>
      </c>
      <c r="U1219" s="96">
        <f t="shared" si="115"/>
        <v>130000</v>
      </c>
      <c r="V1219" s="96">
        <f t="shared" si="118"/>
        <v>0</v>
      </c>
      <c r="W1219" s="96"/>
      <c r="X1219" s="96">
        <f ca="1">IF(V1219=0,0,IF(C1219&lt;'Interment Right Prices'!$L$25,0,OFFSET(P1219,-'Interment Right Prices'!$L$25,0)))</f>
        <v>0</v>
      </c>
      <c r="Y1219" s="96">
        <f>IF(V1219=0,0,U1219-SUM($X$155:X1219))</f>
        <v>0</v>
      </c>
      <c r="Z1219" s="99">
        <f ca="1">IF(V1219=0,OFFSET(Z1219,-'Interment Right Prices'!$L$25,0),IF(V1219&gt;X1219,V1219,X1219))</f>
        <v>1555</v>
      </c>
      <c r="AA1219" s="99">
        <f t="shared" ca="1" si="116"/>
        <v>1744887.6923076923</v>
      </c>
      <c r="AB1219" s="93"/>
      <c r="AC1219" s="78"/>
    </row>
    <row r="1220" spans="2:29" x14ac:dyDescent="0.25">
      <c r="B1220" s="38"/>
      <c r="C1220" s="53">
        <f t="shared" si="119"/>
        <v>1066</v>
      </c>
      <c r="D1220" s="53"/>
      <c r="E1220" s="53"/>
      <c r="F1220" s="41">
        <v>0</v>
      </c>
      <c r="G1220" s="1"/>
      <c r="H1220" s="104">
        <f t="shared" si="120"/>
        <v>3000000</v>
      </c>
      <c r="I1220" s="1"/>
      <c r="J1220" s="41">
        <v>0</v>
      </c>
      <c r="K1220" s="1"/>
      <c r="L1220" s="96">
        <f t="shared" si="117"/>
        <v>20009355</v>
      </c>
      <c r="M1220" s="53"/>
      <c r="N1220" s="97"/>
      <c r="O1220" s="1"/>
      <c r="P1220" s="98">
        <f t="shared" si="114"/>
        <v>20009355</v>
      </c>
      <c r="Q1220" s="40"/>
      <c r="S1220" s="38"/>
      <c r="T1220" s="96">
        <f>SUM($P$155:P1220)</f>
        <v>2020894815</v>
      </c>
      <c r="U1220" s="96">
        <f t="shared" si="115"/>
        <v>130000</v>
      </c>
      <c r="V1220" s="96">
        <f t="shared" si="118"/>
        <v>0</v>
      </c>
      <c r="W1220" s="96"/>
      <c r="X1220" s="96">
        <f ca="1">IF(V1220=0,0,IF(C1220&lt;'Interment Right Prices'!$L$25,0,OFFSET(P1220,-'Interment Right Prices'!$L$25,0)))</f>
        <v>0</v>
      </c>
      <c r="Y1220" s="96">
        <f>IF(V1220=0,0,U1220-SUM($X$155:X1220))</f>
        <v>0</v>
      </c>
      <c r="Z1220" s="99">
        <f ca="1">IF(V1220=0,OFFSET(Z1220,-'Interment Right Prices'!$L$25,0),IF(V1220&gt;X1220,V1220,X1220))</f>
        <v>1570</v>
      </c>
      <c r="AA1220" s="99">
        <f t="shared" ca="1" si="116"/>
        <v>1744887.6923076923</v>
      </c>
      <c r="AB1220" s="93"/>
      <c r="AC1220" s="78"/>
    </row>
    <row r="1221" spans="2:29" x14ac:dyDescent="0.25">
      <c r="B1221" s="38"/>
      <c r="C1221" s="53">
        <f t="shared" si="119"/>
        <v>1067</v>
      </c>
      <c r="D1221" s="53"/>
      <c r="E1221" s="53"/>
      <c r="F1221" s="41">
        <v>0</v>
      </c>
      <c r="G1221" s="1"/>
      <c r="H1221" s="104">
        <f t="shared" si="120"/>
        <v>3000000</v>
      </c>
      <c r="I1221" s="1"/>
      <c r="J1221" s="41">
        <v>0</v>
      </c>
      <c r="K1221" s="1"/>
      <c r="L1221" s="96">
        <f t="shared" si="117"/>
        <v>20209448</v>
      </c>
      <c r="M1221" s="53"/>
      <c r="N1221" s="97"/>
      <c r="O1221" s="1"/>
      <c r="P1221" s="98">
        <f t="shared" si="114"/>
        <v>20209448</v>
      </c>
      <c r="Q1221" s="40"/>
      <c r="S1221" s="38"/>
      <c r="T1221" s="96">
        <f>SUM($P$155:P1221)</f>
        <v>2041104263</v>
      </c>
      <c r="U1221" s="96">
        <f t="shared" si="115"/>
        <v>130000</v>
      </c>
      <c r="V1221" s="96">
        <f t="shared" si="118"/>
        <v>0</v>
      </c>
      <c r="W1221" s="96"/>
      <c r="X1221" s="96">
        <f ca="1">IF(V1221=0,0,IF(C1221&lt;'Interment Right Prices'!$L$25,0,OFFSET(P1221,-'Interment Right Prices'!$L$25,0)))</f>
        <v>0</v>
      </c>
      <c r="Y1221" s="96">
        <f>IF(V1221=0,0,U1221-SUM($X$155:X1221))</f>
        <v>0</v>
      </c>
      <c r="Z1221" s="99">
        <f ca="1">IF(V1221=0,OFFSET(Z1221,-'Interment Right Prices'!$L$25,0),IF(V1221&gt;X1221,V1221,X1221))</f>
        <v>1586</v>
      </c>
      <c r="AA1221" s="99">
        <f t="shared" ca="1" si="116"/>
        <v>1744887.6923076923</v>
      </c>
      <c r="AB1221" s="93"/>
      <c r="AC1221" s="78"/>
    </row>
    <row r="1222" spans="2:29" x14ac:dyDescent="0.25">
      <c r="B1222" s="38"/>
      <c r="C1222" s="53">
        <f t="shared" si="119"/>
        <v>1068</v>
      </c>
      <c r="D1222" s="53"/>
      <c r="E1222" s="53"/>
      <c r="F1222" s="41">
        <v>0</v>
      </c>
      <c r="G1222" s="1"/>
      <c r="H1222" s="104">
        <f t="shared" si="120"/>
        <v>3000000</v>
      </c>
      <c r="I1222" s="1"/>
      <c r="J1222" s="41">
        <v>0</v>
      </c>
      <c r="K1222" s="1"/>
      <c r="L1222" s="96">
        <f t="shared" si="117"/>
        <v>20411543</v>
      </c>
      <c r="M1222" s="53"/>
      <c r="N1222" s="97"/>
      <c r="O1222" s="1"/>
      <c r="P1222" s="98">
        <f t="shared" si="114"/>
        <v>20411543</v>
      </c>
      <c r="Q1222" s="40"/>
      <c r="S1222" s="38"/>
      <c r="T1222" s="96">
        <f>SUM($P$155:P1222)</f>
        <v>2061515806</v>
      </c>
      <c r="U1222" s="96">
        <f t="shared" si="115"/>
        <v>130000</v>
      </c>
      <c r="V1222" s="96">
        <f t="shared" si="118"/>
        <v>0</v>
      </c>
      <c r="W1222" s="96"/>
      <c r="X1222" s="96">
        <f ca="1">IF(V1222=0,0,IF(C1222&lt;'Interment Right Prices'!$L$25,0,OFFSET(P1222,-'Interment Right Prices'!$L$25,0)))</f>
        <v>0</v>
      </c>
      <c r="Y1222" s="96">
        <f>IF(V1222=0,0,U1222-SUM($X$155:X1222))</f>
        <v>0</v>
      </c>
      <c r="Z1222" s="99">
        <f ca="1">IF(V1222=0,OFFSET(Z1222,-'Interment Right Prices'!$L$25,0),IF(V1222&gt;X1222,V1222,X1222))</f>
        <v>1602</v>
      </c>
      <c r="AA1222" s="99">
        <f t="shared" ca="1" si="116"/>
        <v>1744887.6923076923</v>
      </c>
      <c r="AB1222" s="93"/>
      <c r="AC1222" s="78"/>
    </row>
    <row r="1223" spans="2:29" x14ac:dyDescent="0.25">
      <c r="B1223" s="38"/>
      <c r="C1223" s="53">
        <f t="shared" si="119"/>
        <v>1069</v>
      </c>
      <c r="D1223" s="53"/>
      <c r="E1223" s="53"/>
      <c r="F1223" s="41">
        <v>0</v>
      </c>
      <c r="G1223" s="1"/>
      <c r="H1223" s="104">
        <f t="shared" si="120"/>
        <v>3000000</v>
      </c>
      <c r="I1223" s="1"/>
      <c r="J1223" s="41">
        <v>0</v>
      </c>
      <c r="K1223" s="1"/>
      <c r="L1223" s="96">
        <f t="shared" si="117"/>
        <v>20615658</v>
      </c>
      <c r="M1223" s="53"/>
      <c r="N1223" s="97"/>
      <c r="O1223" s="1"/>
      <c r="P1223" s="98">
        <f t="shared" si="114"/>
        <v>20615658</v>
      </c>
      <c r="Q1223" s="40"/>
      <c r="S1223" s="38"/>
      <c r="T1223" s="96">
        <f>SUM($P$155:P1223)</f>
        <v>2082131464</v>
      </c>
      <c r="U1223" s="96">
        <f t="shared" si="115"/>
        <v>130000</v>
      </c>
      <c r="V1223" s="96">
        <f t="shared" si="118"/>
        <v>0</v>
      </c>
      <c r="W1223" s="96"/>
      <c r="X1223" s="96">
        <f ca="1">IF(V1223=0,0,IF(C1223&lt;'Interment Right Prices'!$L$25,0,OFFSET(P1223,-'Interment Right Prices'!$L$25,0)))</f>
        <v>0</v>
      </c>
      <c r="Y1223" s="96">
        <f>IF(V1223=0,0,U1223-SUM($X$155:X1223))</f>
        <v>0</v>
      </c>
      <c r="Z1223" s="99">
        <f ca="1">IF(V1223=0,OFFSET(Z1223,-'Interment Right Prices'!$L$25,0),IF(V1223&gt;X1223,V1223,X1223))</f>
        <v>1618</v>
      </c>
      <c r="AA1223" s="99">
        <f t="shared" ca="1" si="116"/>
        <v>1744887.6923076923</v>
      </c>
      <c r="AB1223" s="93"/>
      <c r="AC1223" s="78"/>
    </row>
    <row r="1224" spans="2:29" x14ac:dyDescent="0.25">
      <c r="B1224" s="38"/>
      <c r="C1224" s="53">
        <f t="shared" si="119"/>
        <v>1070</v>
      </c>
      <c r="D1224" s="53"/>
      <c r="E1224" s="53"/>
      <c r="F1224" s="41">
        <v>0</v>
      </c>
      <c r="G1224" s="1"/>
      <c r="H1224" s="104">
        <f t="shared" si="120"/>
        <v>3000000</v>
      </c>
      <c r="I1224" s="1"/>
      <c r="J1224" s="41">
        <v>0</v>
      </c>
      <c r="K1224" s="1"/>
      <c r="L1224" s="96">
        <f t="shared" si="117"/>
        <v>20821815</v>
      </c>
      <c r="M1224" s="53"/>
      <c r="N1224" s="97"/>
      <c r="O1224" s="1"/>
      <c r="P1224" s="98">
        <f t="shared" si="114"/>
        <v>20821815</v>
      </c>
      <c r="Q1224" s="40"/>
      <c r="S1224" s="38"/>
      <c r="T1224" s="96">
        <f>SUM($P$155:P1224)</f>
        <v>2102953279</v>
      </c>
      <c r="U1224" s="96">
        <f t="shared" si="115"/>
        <v>130000</v>
      </c>
      <c r="V1224" s="96">
        <f t="shared" si="118"/>
        <v>0</v>
      </c>
      <c r="W1224" s="96"/>
      <c r="X1224" s="96">
        <f ca="1">IF(V1224=0,0,IF(C1224&lt;'Interment Right Prices'!$L$25,0,OFFSET(P1224,-'Interment Right Prices'!$L$25,0)))</f>
        <v>0</v>
      </c>
      <c r="Y1224" s="96">
        <f>IF(V1224=0,0,U1224-SUM($X$155:X1224))</f>
        <v>0</v>
      </c>
      <c r="Z1224" s="99">
        <f ca="1">IF(V1224=0,OFFSET(Z1224,-'Interment Right Prices'!$L$25,0),IF(V1224&gt;X1224,V1224,X1224))</f>
        <v>1634</v>
      </c>
      <c r="AA1224" s="99">
        <f t="shared" ca="1" si="116"/>
        <v>1744887.6923076923</v>
      </c>
      <c r="AB1224" s="93"/>
      <c r="AC1224" s="78"/>
    </row>
    <row r="1225" spans="2:29" x14ac:dyDescent="0.25">
      <c r="B1225" s="38"/>
      <c r="C1225" s="53">
        <f t="shared" si="119"/>
        <v>1071</v>
      </c>
      <c r="D1225" s="53"/>
      <c r="E1225" s="53"/>
      <c r="F1225" s="41">
        <v>0</v>
      </c>
      <c r="G1225" s="1"/>
      <c r="H1225" s="104">
        <f t="shared" si="120"/>
        <v>3000000</v>
      </c>
      <c r="I1225" s="1"/>
      <c r="J1225" s="41">
        <v>0</v>
      </c>
      <c r="K1225" s="1"/>
      <c r="L1225" s="96">
        <f t="shared" si="117"/>
        <v>21030033</v>
      </c>
      <c r="M1225" s="53"/>
      <c r="N1225" s="97"/>
      <c r="O1225" s="1"/>
      <c r="P1225" s="98">
        <f t="shared" si="114"/>
        <v>21030033</v>
      </c>
      <c r="Q1225" s="40"/>
      <c r="S1225" s="38"/>
      <c r="T1225" s="96">
        <f>SUM($P$155:P1225)</f>
        <v>2123983312</v>
      </c>
      <c r="U1225" s="96">
        <f t="shared" si="115"/>
        <v>130000</v>
      </c>
      <c r="V1225" s="96">
        <f t="shared" si="118"/>
        <v>0</v>
      </c>
      <c r="W1225" s="96"/>
      <c r="X1225" s="96">
        <f ca="1">IF(V1225=0,0,IF(C1225&lt;'Interment Right Prices'!$L$25,0,OFFSET(P1225,-'Interment Right Prices'!$L$25,0)))</f>
        <v>0</v>
      </c>
      <c r="Y1225" s="96">
        <f>IF(V1225=0,0,U1225-SUM($X$155:X1225))</f>
        <v>0</v>
      </c>
      <c r="Z1225" s="99">
        <f ca="1">IF(V1225=0,OFFSET(Z1225,-'Interment Right Prices'!$L$25,0),IF(V1225&gt;X1225,V1225,X1225))</f>
        <v>1650</v>
      </c>
      <c r="AA1225" s="99">
        <f t="shared" ca="1" si="116"/>
        <v>1744887.6923076923</v>
      </c>
      <c r="AB1225" s="93"/>
      <c r="AC1225" s="78"/>
    </row>
    <row r="1226" spans="2:29" x14ac:dyDescent="0.25">
      <c r="B1226" s="38"/>
      <c r="C1226" s="53">
        <f t="shared" si="119"/>
        <v>1072</v>
      </c>
      <c r="D1226" s="53"/>
      <c r="E1226" s="53"/>
      <c r="F1226" s="41">
        <v>0</v>
      </c>
      <c r="G1226" s="1"/>
      <c r="H1226" s="104">
        <f t="shared" si="120"/>
        <v>3000000</v>
      </c>
      <c r="I1226" s="1"/>
      <c r="J1226" s="41">
        <v>0</v>
      </c>
      <c r="K1226" s="1"/>
      <c r="L1226" s="96">
        <f t="shared" si="117"/>
        <v>21240333</v>
      </c>
      <c r="M1226" s="53"/>
      <c r="N1226" s="97"/>
      <c r="O1226" s="1"/>
      <c r="P1226" s="98">
        <f t="shared" si="114"/>
        <v>21240333</v>
      </c>
      <c r="Q1226" s="40"/>
      <c r="S1226" s="38"/>
      <c r="T1226" s="96">
        <f>SUM($P$155:P1226)</f>
        <v>2145223645</v>
      </c>
      <c r="U1226" s="96">
        <f t="shared" si="115"/>
        <v>130000</v>
      </c>
      <c r="V1226" s="96">
        <f t="shared" si="118"/>
        <v>0</v>
      </c>
      <c r="W1226" s="96"/>
      <c r="X1226" s="96">
        <f ca="1">IF(V1226=0,0,IF(C1226&lt;'Interment Right Prices'!$L$25,0,OFFSET(P1226,-'Interment Right Prices'!$L$25,0)))</f>
        <v>0</v>
      </c>
      <c r="Y1226" s="96">
        <f>IF(V1226=0,0,U1226-SUM($X$155:X1226))</f>
        <v>0</v>
      </c>
      <c r="Z1226" s="99">
        <f ca="1">IF(V1226=0,OFFSET(Z1226,-'Interment Right Prices'!$L$25,0),IF(V1226&gt;X1226,V1226,X1226))</f>
        <v>1667</v>
      </c>
      <c r="AA1226" s="99">
        <f t="shared" ca="1" si="116"/>
        <v>1744887.6923076923</v>
      </c>
      <c r="AB1226" s="93"/>
      <c r="AC1226" s="78"/>
    </row>
    <row r="1227" spans="2:29" x14ac:dyDescent="0.25">
      <c r="B1227" s="38"/>
      <c r="C1227" s="53">
        <f t="shared" si="119"/>
        <v>1073</v>
      </c>
      <c r="D1227" s="53"/>
      <c r="E1227" s="53"/>
      <c r="F1227" s="41">
        <v>0</v>
      </c>
      <c r="G1227" s="1"/>
      <c r="H1227" s="104">
        <f t="shared" si="120"/>
        <v>3000000</v>
      </c>
      <c r="I1227" s="1"/>
      <c r="J1227" s="41">
        <v>0</v>
      </c>
      <c r="K1227" s="1"/>
      <c r="L1227" s="96">
        <f t="shared" si="117"/>
        <v>21452737</v>
      </c>
      <c r="M1227" s="53"/>
      <c r="N1227" s="97"/>
      <c r="O1227" s="1"/>
      <c r="P1227" s="98">
        <f t="shared" si="114"/>
        <v>21452737</v>
      </c>
      <c r="Q1227" s="40"/>
      <c r="S1227" s="38"/>
      <c r="T1227" s="96">
        <f>SUM($P$155:P1227)</f>
        <v>2166676382</v>
      </c>
      <c r="U1227" s="96">
        <f t="shared" si="115"/>
        <v>130000</v>
      </c>
      <c r="V1227" s="96">
        <f t="shared" si="118"/>
        <v>0</v>
      </c>
      <c r="W1227" s="96"/>
      <c r="X1227" s="96">
        <f ca="1">IF(V1227=0,0,IF(C1227&lt;'Interment Right Prices'!$L$25,0,OFFSET(P1227,-'Interment Right Prices'!$L$25,0)))</f>
        <v>0</v>
      </c>
      <c r="Y1227" s="96">
        <f>IF(V1227=0,0,U1227-SUM($X$155:X1227))</f>
        <v>0</v>
      </c>
      <c r="Z1227" s="99">
        <f ca="1">IF(V1227=0,OFFSET(Z1227,-'Interment Right Prices'!$L$25,0),IF(V1227&gt;X1227,V1227,X1227))</f>
        <v>1683</v>
      </c>
      <c r="AA1227" s="99">
        <f t="shared" ca="1" si="116"/>
        <v>1744887.6923076923</v>
      </c>
      <c r="AB1227" s="93"/>
      <c r="AC1227" s="78"/>
    </row>
    <row r="1228" spans="2:29" x14ac:dyDescent="0.25">
      <c r="B1228" s="38"/>
      <c r="C1228" s="53">
        <f t="shared" si="119"/>
        <v>1074</v>
      </c>
      <c r="D1228" s="53"/>
      <c r="E1228" s="53"/>
      <c r="F1228" s="41">
        <v>0</v>
      </c>
      <c r="G1228" s="1"/>
      <c r="H1228" s="104">
        <f t="shared" si="120"/>
        <v>3000000</v>
      </c>
      <c r="I1228" s="1"/>
      <c r="J1228" s="41">
        <v>0</v>
      </c>
      <c r="K1228" s="1"/>
      <c r="L1228" s="96">
        <f t="shared" si="117"/>
        <v>21667264</v>
      </c>
      <c r="M1228" s="53"/>
      <c r="N1228" s="97"/>
      <c r="O1228" s="1"/>
      <c r="P1228" s="98">
        <f t="shared" si="114"/>
        <v>21667264</v>
      </c>
      <c r="Q1228" s="40"/>
      <c r="S1228" s="38"/>
      <c r="T1228" s="96">
        <f>SUM($P$155:P1228)</f>
        <v>2188343646</v>
      </c>
      <c r="U1228" s="96">
        <f t="shared" si="115"/>
        <v>130000</v>
      </c>
      <c r="V1228" s="96">
        <f t="shared" si="118"/>
        <v>0</v>
      </c>
      <c r="W1228" s="96"/>
      <c r="X1228" s="96">
        <f ca="1">IF(V1228=0,0,IF(C1228&lt;'Interment Right Prices'!$L$25,0,OFFSET(P1228,-'Interment Right Prices'!$L$25,0)))</f>
        <v>0</v>
      </c>
      <c r="Y1228" s="96">
        <f>IF(V1228=0,0,U1228-SUM($X$155:X1228))</f>
        <v>0</v>
      </c>
      <c r="Z1228" s="99">
        <f ca="1">IF(V1228=0,OFFSET(Z1228,-'Interment Right Prices'!$L$25,0),IF(V1228&gt;X1228,V1228,X1228))</f>
        <v>1700</v>
      </c>
      <c r="AA1228" s="99">
        <f t="shared" ca="1" si="116"/>
        <v>1744887.6923076923</v>
      </c>
      <c r="AB1228" s="93"/>
      <c r="AC1228" s="78"/>
    </row>
    <row r="1229" spans="2:29" x14ac:dyDescent="0.25">
      <c r="B1229" s="38"/>
      <c r="C1229" s="53">
        <f t="shared" si="119"/>
        <v>1075</v>
      </c>
      <c r="D1229" s="53"/>
      <c r="E1229" s="53"/>
      <c r="F1229" s="41">
        <v>0</v>
      </c>
      <c r="G1229" s="1"/>
      <c r="H1229" s="104">
        <f t="shared" si="120"/>
        <v>3000000</v>
      </c>
      <c r="I1229" s="1"/>
      <c r="J1229" s="41">
        <v>0</v>
      </c>
      <c r="K1229" s="1"/>
      <c r="L1229" s="96">
        <f t="shared" si="117"/>
        <v>21883937</v>
      </c>
      <c r="M1229" s="53"/>
      <c r="N1229" s="97"/>
      <c r="O1229" s="1"/>
      <c r="P1229" s="98">
        <f t="shared" si="114"/>
        <v>21883937</v>
      </c>
      <c r="Q1229" s="40"/>
      <c r="S1229" s="38"/>
      <c r="T1229" s="96">
        <f>SUM($P$155:P1229)</f>
        <v>2210227583</v>
      </c>
      <c r="U1229" s="96">
        <f t="shared" si="115"/>
        <v>130000</v>
      </c>
      <c r="V1229" s="96">
        <f t="shared" si="118"/>
        <v>0</v>
      </c>
      <c r="W1229" s="96"/>
      <c r="X1229" s="96">
        <f ca="1">IF(V1229=0,0,IF(C1229&lt;'Interment Right Prices'!$L$25,0,OFFSET(P1229,-'Interment Right Prices'!$L$25,0)))</f>
        <v>0</v>
      </c>
      <c r="Y1229" s="96">
        <f>IF(V1229=0,0,U1229-SUM($X$155:X1229))</f>
        <v>0</v>
      </c>
      <c r="Z1229" s="99">
        <f ca="1">IF(V1229=0,OFFSET(Z1229,-'Interment Right Prices'!$L$25,0),IF(V1229&gt;X1229,V1229,X1229))</f>
        <v>1717</v>
      </c>
      <c r="AA1229" s="99">
        <f t="shared" ca="1" si="116"/>
        <v>1744887.6923076923</v>
      </c>
      <c r="AB1229" s="93"/>
      <c r="AC1229" s="78"/>
    </row>
    <row r="1230" spans="2:29" x14ac:dyDescent="0.25">
      <c r="B1230" s="38"/>
      <c r="C1230" s="53">
        <f t="shared" si="119"/>
        <v>1076</v>
      </c>
      <c r="D1230" s="53"/>
      <c r="E1230" s="53"/>
      <c r="F1230" s="41">
        <v>0</v>
      </c>
      <c r="G1230" s="1"/>
      <c r="H1230" s="104">
        <f t="shared" si="120"/>
        <v>3000000</v>
      </c>
      <c r="I1230" s="1"/>
      <c r="J1230" s="41">
        <v>0</v>
      </c>
      <c r="K1230" s="1"/>
      <c r="L1230" s="96">
        <f t="shared" si="117"/>
        <v>22102776</v>
      </c>
      <c r="M1230" s="53"/>
      <c r="N1230" s="97"/>
      <c r="O1230" s="1"/>
      <c r="P1230" s="98">
        <f t="shared" si="114"/>
        <v>22102776</v>
      </c>
      <c r="Q1230" s="40"/>
      <c r="S1230" s="38"/>
      <c r="T1230" s="96">
        <f>SUM($P$155:P1230)</f>
        <v>2232330359</v>
      </c>
      <c r="U1230" s="96">
        <f t="shared" si="115"/>
        <v>130000</v>
      </c>
      <c r="V1230" s="96">
        <f t="shared" si="118"/>
        <v>0</v>
      </c>
      <c r="W1230" s="96"/>
      <c r="X1230" s="96">
        <f ca="1">IF(V1230=0,0,IF(C1230&lt;'Interment Right Prices'!$L$25,0,OFFSET(P1230,-'Interment Right Prices'!$L$25,0)))</f>
        <v>0</v>
      </c>
      <c r="Y1230" s="96">
        <f>IF(V1230=0,0,U1230-SUM($X$155:X1230))</f>
        <v>0</v>
      </c>
      <c r="Z1230" s="99">
        <f ca="1">IF(V1230=0,OFFSET(Z1230,-'Interment Right Prices'!$L$25,0),IF(V1230&gt;X1230,V1230,X1230))</f>
        <v>1734</v>
      </c>
      <c r="AA1230" s="99">
        <f t="shared" ca="1" si="116"/>
        <v>1744887.6923076923</v>
      </c>
      <c r="AB1230" s="93"/>
      <c r="AC1230" s="78"/>
    </row>
    <row r="1231" spans="2:29" x14ac:dyDescent="0.25">
      <c r="B1231" s="38"/>
      <c r="C1231" s="53">
        <f t="shared" si="119"/>
        <v>1077</v>
      </c>
      <c r="D1231" s="53"/>
      <c r="E1231" s="53"/>
      <c r="F1231" s="41">
        <v>0</v>
      </c>
      <c r="G1231" s="1"/>
      <c r="H1231" s="104">
        <f t="shared" si="120"/>
        <v>3000000</v>
      </c>
      <c r="I1231" s="1"/>
      <c r="J1231" s="41">
        <v>0</v>
      </c>
      <c r="K1231" s="1"/>
      <c r="L1231" s="96">
        <f t="shared" si="117"/>
        <v>22323804</v>
      </c>
      <c r="M1231" s="53"/>
      <c r="N1231" s="97"/>
      <c r="O1231" s="1"/>
      <c r="P1231" s="98">
        <f t="shared" si="114"/>
        <v>22323804</v>
      </c>
      <c r="Q1231" s="40"/>
      <c r="S1231" s="38"/>
      <c r="T1231" s="96">
        <f>SUM($P$155:P1231)</f>
        <v>2254654163</v>
      </c>
      <c r="U1231" s="96">
        <f t="shared" si="115"/>
        <v>130000</v>
      </c>
      <c r="V1231" s="96">
        <f t="shared" si="118"/>
        <v>0</v>
      </c>
      <c r="W1231" s="96"/>
      <c r="X1231" s="96">
        <f ca="1">IF(V1231=0,0,IF(C1231&lt;'Interment Right Prices'!$L$25,0,OFFSET(P1231,-'Interment Right Prices'!$L$25,0)))</f>
        <v>0</v>
      </c>
      <c r="Y1231" s="96">
        <f>IF(V1231=0,0,U1231-SUM($X$155:X1231))</f>
        <v>0</v>
      </c>
      <c r="Z1231" s="99">
        <f ca="1">IF(V1231=0,OFFSET(Z1231,-'Interment Right Prices'!$L$25,0),IF(V1231&gt;X1231,V1231,X1231))</f>
        <v>1752</v>
      </c>
      <c r="AA1231" s="99">
        <f t="shared" ca="1" si="116"/>
        <v>1744887.6923076923</v>
      </c>
      <c r="AB1231" s="93"/>
      <c r="AC1231" s="78"/>
    </row>
    <row r="1232" spans="2:29" x14ac:dyDescent="0.25">
      <c r="B1232" s="38"/>
      <c r="C1232" s="53">
        <f t="shared" si="119"/>
        <v>1078</v>
      </c>
      <c r="D1232" s="53"/>
      <c r="E1232" s="53"/>
      <c r="F1232" s="41">
        <v>0</v>
      </c>
      <c r="G1232" s="1"/>
      <c r="H1232" s="104">
        <f t="shared" si="120"/>
        <v>3000000</v>
      </c>
      <c r="I1232" s="1"/>
      <c r="J1232" s="41">
        <v>0</v>
      </c>
      <c r="K1232" s="1"/>
      <c r="L1232" s="96">
        <f t="shared" si="117"/>
        <v>22547042</v>
      </c>
      <c r="M1232" s="53"/>
      <c r="N1232" s="97"/>
      <c r="O1232" s="1"/>
      <c r="P1232" s="98">
        <f t="shared" si="114"/>
        <v>22547042</v>
      </c>
      <c r="Q1232" s="40"/>
      <c r="S1232" s="38"/>
      <c r="T1232" s="96">
        <f>SUM($P$155:P1232)</f>
        <v>2277201205</v>
      </c>
      <c r="U1232" s="96">
        <f t="shared" si="115"/>
        <v>130000</v>
      </c>
      <c r="V1232" s="96">
        <f t="shared" si="118"/>
        <v>0</v>
      </c>
      <c r="W1232" s="96"/>
      <c r="X1232" s="96">
        <f ca="1">IF(V1232=0,0,IF(C1232&lt;'Interment Right Prices'!$L$25,0,OFFSET(P1232,-'Interment Right Prices'!$L$25,0)))</f>
        <v>0</v>
      </c>
      <c r="Y1232" s="96">
        <f>IF(V1232=0,0,U1232-SUM($X$155:X1232))</f>
        <v>0</v>
      </c>
      <c r="Z1232" s="99">
        <f ca="1">IF(V1232=0,OFFSET(Z1232,-'Interment Right Prices'!$L$25,0),IF(V1232&gt;X1232,V1232,X1232))</f>
        <v>1769</v>
      </c>
      <c r="AA1232" s="99">
        <f t="shared" ca="1" si="116"/>
        <v>1744887.6923076923</v>
      </c>
      <c r="AB1232" s="93"/>
      <c r="AC1232" s="78"/>
    </row>
    <row r="1233" spans="2:29" x14ac:dyDescent="0.25">
      <c r="B1233" s="38"/>
      <c r="C1233" s="53">
        <f t="shared" si="119"/>
        <v>1079</v>
      </c>
      <c r="D1233" s="53"/>
      <c r="E1233" s="53"/>
      <c r="F1233" s="41">
        <v>0</v>
      </c>
      <c r="G1233" s="1"/>
      <c r="H1233" s="104">
        <f t="shared" si="120"/>
        <v>3000000</v>
      </c>
      <c r="I1233" s="1"/>
      <c r="J1233" s="41">
        <v>0</v>
      </c>
      <c r="K1233" s="1"/>
      <c r="L1233" s="96">
        <f t="shared" si="117"/>
        <v>22772512</v>
      </c>
      <c r="M1233" s="53"/>
      <c r="N1233" s="97"/>
      <c r="O1233" s="1"/>
      <c r="P1233" s="98">
        <f t="shared" si="114"/>
        <v>22772512</v>
      </c>
      <c r="Q1233" s="40"/>
      <c r="S1233" s="38"/>
      <c r="T1233" s="96">
        <f>SUM($P$155:P1233)</f>
        <v>2299973717</v>
      </c>
      <c r="U1233" s="96">
        <f t="shared" si="115"/>
        <v>130000</v>
      </c>
      <c r="V1233" s="96">
        <f t="shared" si="118"/>
        <v>0</v>
      </c>
      <c r="W1233" s="96"/>
      <c r="X1233" s="96">
        <f ca="1">IF(V1233=0,0,IF(C1233&lt;'Interment Right Prices'!$L$25,0,OFFSET(P1233,-'Interment Right Prices'!$L$25,0)))</f>
        <v>0</v>
      </c>
      <c r="Y1233" s="96">
        <f>IF(V1233=0,0,U1233-SUM($X$155:X1233))</f>
        <v>0</v>
      </c>
      <c r="Z1233" s="99">
        <f ca="1">IF(V1233=0,OFFSET(Z1233,-'Interment Right Prices'!$L$25,0),IF(V1233&gt;X1233,V1233,X1233))</f>
        <v>1393</v>
      </c>
      <c r="AA1233" s="99">
        <f t="shared" ca="1" si="116"/>
        <v>1744887.6923076923</v>
      </c>
      <c r="AB1233" s="93"/>
      <c r="AC1233" s="78"/>
    </row>
    <row r="1234" spans="2:29" x14ac:dyDescent="0.25">
      <c r="B1234" s="38"/>
      <c r="C1234" s="53">
        <f t="shared" si="119"/>
        <v>1080</v>
      </c>
      <c r="D1234" s="53"/>
      <c r="E1234" s="53"/>
      <c r="F1234" s="41">
        <v>0</v>
      </c>
      <c r="G1234" s="1"/>
      <c r="H1234" s="104">
        <f t="shared" si="120"/>
        <v>3000000</v>
      </c>
      <c r="I1234" s="1"/>
      <c r="J1234" s="41">
        <v>0</v>
      </c>
      <c r="K1234" s="1"/>
      <c r="L1234" s="96">
        <f t="shared" si="117"/>
        <v>23000237</v>
      </c>
      <c r="M1234" s="53"/>
      <c r="N1234" s="97"/>
      <c r="O1234" s="1"/>
      <c r="P1234" s="98">
        <f t="shared" si="114"/>
        <v>23000237</v>
      </c>
      <c r="Q1234" s="40"/>
      <c r="S1234" s="38"/>
      <c r="T1234" s="96">
        <f>SUM($P$155:P1234)</f>
        <v>2322973954</v>
      </c>
      <c r="U1234" s="96">
        <f t="shared" si="115"/>
        <v>130000</v>
      </c>
      <c r="V1234" s="96">
        <f t="shared" si="118"/>
        <v>0</v>
      </c>
      <c r="W1234" s="96"/>
      <c r="X1234" s="96">
        <f ca="1">IF(V1234=0,0,IF(C1234&lt;'Interment Right Prices'!$L$25,0,OFFSET(P1234,-'Interment Right Prices'!$L$25,0)))</f>
        <v>0</v>
      </c>
      <c r="Y1234" s="96">
        <f>IF(V1234=0,0,U1234-SUM($X$155:X1234))</f>
        <v>0</v>
      </c>
      <c r="Z1234" s="99">
        <f ca="1">IF(V1234=0,OFFSET(Z1234,-'Interment Right Prices'!$L$25,0),IF(V1234&gt;X1234,V1234,X1234))</f>
        <v>1407</v>
      </c>
      <c r="AA1234" s="99">
        <f t="shared" ca="1" si="116"/>
        <v>1744887.6923076923</v>
      </c>
      <c r="AB1234" s="93"/>
      <c r="AC1234" s="78"/>
    </row>
    <row r="1235" spans="2:29" x14ac:dyDescent="0.25">
      <c r="B1235" s="38"/>
      <c r="C1235" s="53">
        <f t="shared" si="119"/>
        <v>1081</v>
      </c>
      <c r="D1235" s="53"/>
      <c r="E1235" s="53"/>
      <c r="F1235" s="41">
        <v>0</v>
      </c>
      <c r="G1235" s="1"/>
      <c r="H1235" s="104">
        <f t="shared" si="120"/>
        <v>3000000</v>
      </c>
      <c r="I1235" s="1"/>
      <c r="J1235" s="41">
        <v>0</v>
      </c>
      <c r="K1235" s="1"/>
      <c r="L1235" s="96">
        <f t="shared" si="117"/>
        <v>23230240</v>
      </c>
      <c r="M1235" s="53"/>
      <c r="N1235" s="97"/>
      <c r="O1235" s="1"/>
      <c r="P1235" s="98">
        <f t="shared" si="114"/>
        <v>23230240</v>
      </c>
      <c r="Q1235" s="40"/>
      <c r="S1235" s="38"/>
      <c r="T1235" s="96">
        <f>SUM($P$155:P1235)</f>
        <v>2346204194</v>
      </c>
      <c r="U1235" s="96">
        <f t="shared" si="115"/>
        <v>130000</v>
      </c>
      <c r="V1235" s="96">
        <f t="shared" si="118"/>
        <v>0</v>
      </c>
      <c r="W1235" s="96"/>
      <c r="X1235" s="96">
        <f ca="1">IF(V1235=0,0,IF(C1235&lt;'Interment Right Prices'!$L$25,0,OFFSET(P1235,-'Interment Right Prices'!$L$25,0)))</f>
        <v>0</v>
      </c>
      <c r="Y1235" s="96">
        <f>IF(V1235=0,0,U1235-SUM($X$155:X1235))</f>
        <v>0</v>
      </c>
      <c r="Z1235" s="99">
        <f ca="1">IF(V1235=0,OFFSET(Z1235,-'Interment Right Prices'!$L$25,0),IF(V1235&gt;X1235,V1235,X1235))</f>
        <v>1421</v>
      </c>
      <c r="AA1235" s="99">
        <f t="shared" ca="1" si="116"/>
        <v>1744887.6923076923</v>
      </c>
      <c r="AB1235" s="93"/>
      <c r="AC1235" s="78"/>
    </row>
    <row r="1236" spans="2:29" x14ac:dyDescent="0.25">
      <c r="B1236" s="38"/>
      <c r="C1236" s="53">
        <f t="shared" si="119"/>
        <v>1082</v>
      </c>
      <c r="D1236" s="53"/>
      <c r="E1236" s="53"/>
      <c r="F1236" s="41">
        <v>0</v>
      </c>
      <c r="G1236" s="1"/>
      <c r="H1236" s="104">
        <f t="shared" si="120"/>
        <v>3000000</v>
      </c>
      <c r="I1236" s="1"/>
      <c r="J1236" s="41">
        <v>0</v>
      </c>
      <c r="K1236" s="1"/>
      <c r="L1236" s="96">
        <f t="shared" si="117"/>
        <v>23462542</v>
      </c>
      <c r="M1236" s="53"/>
      <c r="N1236" s="97"/>
      <c r="O1236" s="1"/>
      <c r="P1236" s="98">
        <f t="shared" si="114"/>
        <v>23462542</v>
      </c>
      <c r="Q1236" s="40"/>
      <c r="S1236" s="38"/>
      <c r="T1236" s="96">
        <f>SUM($P$155:P1236)</f>
        <v>2369666736</v>
      </c>
      <c r="U1236" s="96">
        <f t="shared" si="115"/>
        <v>130000</v>
      </c>
      <c r="V1236" s="96">
        <f t="shared" si="118"/>
        <v>0</v>
      </c>
      <c r="W1236" s="96"/>
      <c r="X1236" s="96">
        <f ca="1">IF(V1236=0,0,IF(C1236&lt;'Interment Right Prices'!$L$25,0,OFFSET(P1236,-'Interment Right Prices'!$L$25,0)))</f>
        <v>0</v>
      </c>
      <c r="Y1236" s="96">
        <f>IF(V1236=0,0,U1236-SUM($X$155:X1236))</f>
        <v>0</v>
      </c>
      <c r="Z1236" s="99">
        <f ca="1">IF(V1236=0,OFFSET(Z1236,-'Interment Right Prices'!$L$25,0),IF(V1236&gt;X1236,V1236,X1236))</f>
        <v>1436</v>
      </c>
      <c r="AA1236" s="99">
        <f t="shared" ca="1" si="116"/>
        <v>1744887.6923076923</v>
      </c>
      <c r="AB1236" s="93"/>
      <c r="AC1236" s="78"/>
    </row>
    <row r="1237" spans="2:29" x14ac:dyDescent="0.25">
      <c r="B1237" s="38"/>
      <c r="C1237" s="53">
        <f t="shared" si="119"/>
        <v>1083</v>
      </c>
      <c r="D1237" s="53"/>
      <c r="E1237" s="53"/>
      <c r="F1237" s="41">
        <v>0</v>
      </c>
      <c r="G1237" s="1"/>
      <c r="H1237" s="104">
        <f t="shared" si="120"/>
        <v>3000000</v>
      </c>
      <c r="I1237" s="1"/>
      <c r="J1237" s="41">
        <v>0</v>
      </c>
      <c r="K1237" s="1"/>
      <c r="L1237" s="96">
        <f t="shared" si="117"/>
        <v>23697167</v>
      </c>
      <c r="M1237" s="53"/>
      <c r="N1237" s="97"/>
      <c r="O1237" s="1"/>
      <c r="P1237" s="98">
        <f t="shared" si="114"/>
        <v>23697167</v>
      </c>
      <c r="Q1237" s="40"/>
      <c r="S1237" s="38"/>
      <c r="T1237" s="96">
        <f>SUM($P$155:P1237)</f>
        <v>2393363903</v>
      </c>
      <c r="U1237" s="96">
        <f t="shared" si="115"/>
        <v>130000</v>
      </c>
      <c r="V1237" s="96">
        <f t="shared" si="118"/>
        <v>0</v>
      </c>
      <c r="W1237" s="96"/>
      <c r="X1237" s="96">
        <f ca="1">IF(V1237=0,0,IF(C1237&lt;'Interment Right Prices'!$L$25,0,OFFSET(P1237,-'Interment Right Prices'!$L$25,0)))</f>
        <v>0</v>
      </c>
      <c r="Y1237" s="96">
        <f>IF(V1237=0,0,U1237-SUM($X$155:X1237))</f>
        <v>0</v>
      </c>
      <c r="Z1237" s="99">
        <f ca="1">IF(V1237=0,OFFSET(Z1237,-'Interment Right Prices'!$L$25,0),IF(V1237&gt;X1237,V1237,X1237))</f>
        <v>1450</v>
      </c>
      <c r="AA1237" s="99">
        <f t="shared" ca="1" si="116"/>
        <v>1744887.6923076923</v>
      </c>
      <c r="AB1237" s="93"/>
      <c r="AC1237" s="78"/>
    </row>
    <row r="1238" spans="2:29" x14ac:dyDescent="0.25">
      <c r="B1238" s="38"/>
      <c r="C1238" s="53">
        <f t="shared" si="119"/>
        <v>1084</v>
      </c>
      <c r="D1238" s="53"/>
      <c r="E1238" s="53"/>
      <c r="F1238" s="41">
        <v>0</v>
      </c>
      <c r="G1238" s="1"/>
      <c r="H1238" s="104">
        <f t="shared" si="120"/>
        <v>3000000</v>
      </c>
      <c r="I1238" s="1"/>
      <c r="J1238" s="41">
        <v>0</v>
      </c>
      <c r="K1238" s="1"/>
      <c r="L1238" s="96">
        <f t="shared" si="117"/>
        <v>23934139</v>
      </c>
      <c r="M1238" s="53"/>
      <c r="N1238" s="97"/>
      <c r="O1238" s="1"/>
      <c r="P1238" s="98">
        <f t="shared" si="114"/>
        <v>23934139</v>
      </c>
      <c r="Q1238" s="40"/>
      <c r="S1238" s="38"/>
      <c r="T1238" s="96">
        <f>SUM($P$155:P1238)</f>
        <v>2417298042</v>
      </c>
      <c r="U1238" s="96">
        <f t="shared" si="115"/>
        <v>130000</v>
      </c>
      <c r="V1238" s="96">
        <f t="shared" si="118"/>
        <v>0</v>
      </c>
      <c r="W1238" s="96"/>
      <c r="X1238" s="96">
        <f ca="1">IF(V1238=0,0,IF(C1238&lt;'Interment Right Prices'!$L$25,0,OFFSET(P1238,-'Interment Right Prices'!$L$25,0)))</f>
        <v>0</v>
      </c>
      <c r="Y1238" s="96">
        <f>IF(V1238=0,0,U1238-SUM($X$155:X1238))</f>
        <v>0</v>
      </c>
      <c r="Z1238" s="99">
        <f ca="1">IF(V1238=0,OFFSET(Z1238,-'Interment Right Prices'!$L$25,0),IF(V1238&gt;X1238,V1238,X1238))</f>
        <v>1464</v>
      </c>
      <c r="AA1238" s="99">
        <f t="shared" ca="1" si="116"/>
        <v>1744887.6923076923</v>
      </c>
      <c r="AB1238" s="93"/>
      <c r="AC1238" s="78"/>
    </row>
    <row r="1239" spans="2:29" x14ac:dyDescent="0.25">
      <c r="B1239" s="38"/>
      <c r="C1239" s="53">
        <f t="shared" si="119"/>
        <v>1085</v>
      </c>
      <c r="D1239" s="53"/>
      <c r="E1239" s="53"/>
      <c r="F1239" s="41">
        <v>0</v>
      </c>
      <c r="G1239" s="1"/>
      <c r="H1239" s="104">
        <f t="shared" si="120"/>
        <v>3000000</v>
      </c>
      <c r="I1239" s="1"/>
      <c r="J1239" s="41">
        <v>0</v>
      </c>
      <c r="K1239" s="1"/>
      <c r="L1239" s="96">
        <f t="shared" si="117"/>
        <v>24173481</v>
      </c>
      <c r="M1239" s="53"/>
      <c r="N1239" s="97"/>
      <c r="O1239" s="1"/>
      <c r="P1239" s="98">
        <f t="shared" si="114"/>
        <v>24173481</v>
      </c>
      <c r="Q1239" s="40"/>
      <c r="S1239" s="38"/>
      <c r="T1239" s="96">
        <f>SUM($P$155:P1239)</f>
        <v>2441471523</v>
      </c>
      <c r="U1239" s="96">
        <f t="shared" si="115"/>
        <v>130000</v>
      </c>
      <c r="V1239" s="96">
        <f t="shared" si="118"/>
        <v>0</v>
      </c>
      <c r="W1239" s="96"/>
      <c r="X1239" s="96">
        <f ca="1">IF(V1239=0,0,IF(C1239&lt;'Interment Right Prices'!$L$25,0,OFFSET(P1239,-'Interment Right Prices'!$L$25,0)))</f>
        <v>0</v>
      </c>
      <c r="Y1239" s="96">
        <f>IF(V1239=0,0,U1239-SUM($X$155:X1239))</f>
        <v>0</v>
      </c>
      <c r="Z1239" s="99">
        <f ca="1">IF(V1239=0,OFFSET(Z1239,-'Interment Right Prices'!$L$25,0),IF(V1239&gt;X1239,V1239,X1239))</f>
        <v>1479</v>
      </c>
      <c r="AA1239" s="99">
        <f t="shared" ca="1" si="116"/>
        <v>1744887.6923076923</v>
      </c>
      <c r="AB1239" s="93"/>
      <c r="AC1239" s="78"/>
    </row>
    <row r="1240" spans="2:29" x14ac:dyDescent="0.25">
      <c r="B1240" s="38"/>
      <c r="C1240" s="53">
        <f t="shared" si="119"/>
        <v>1086</v>
      </c>
      <c r="D1240" s="53"/>
      <c r="E1240" s="53"/>
      <c r="F1240" s="41">
        <v>0</v>
      </c>
      <c r="G1240" s="1"/>
      <c r="H1240" s="104">
        <f t="shared" si="120"/>
        <v>3000000</v>
      </c>
      <c r="I1240" s="1"/>
      <c r="J1240" s="41">
        <v>0</v>
      </c>
      <c r="K1240" s="1"/>
      <c r="L1240" s="96">
        <f t="shared" si="117"/>
        <v>24415215</v>
      </c>
      <c r="M1240" s="53"/>
      <c r="N1240" s="97"/>
      <c r="O1240" s="1"/>
      <c r="P1240" s="98">
        <f t="shared" si="114"/>
        <v>24415215</v>
      </c>
      <c r="Q1240" s="40"/>
      <c r="S1240" s="38"/>
      <c r="T1240" s="96">
        <f>SUM($P$155:P1240)</f>
        <v>2465886738</v>
      </c>
      <c r="U1240" s="96">
        <f t="shared" si="115"/>
        <v>130000</v>
      </c>
      <c r="V1240" s="96">
        <f t="shared" si="118"/>
        <v>0</v>
      </c>
      <c r="W1240" s="96"/>
      <c r="X1240" s="96">
        <f ca="1">IF(V1240=0,0,IF(C1240&lt;'Interment Right Prices'!$L$25,0,OFFSET(P1240,-'Interment Right Prices'!$L$25,0)))</f>
        <v>0</v>
      </c>
      <c r="Y1240" s="96">
        <f>IF(V1240=0,0,U1240-SUM($X$155:X1240))</f>
        <v>0</v>
      </c>
      <c r="Z1240" s="99">
        <f ca="1">IF(V1240=0,OFFSET(Z1240,-'Interment Right Prices'!$L$25,0),IF(V1240&gt;X1240,V1240,X1240))</f>
        <v>1494</v>
      </c>
      <c r="AA1240" s="99">
        <f t="shared" ca="1" si="116"/>
        <v>1744887.6923076923</v>
      </c>
      <c r="AB1240" s="93"/>
      <c r="AC1240" s="78"/>
    </row>
    <row r="1241" spans="2:29" x14ac:dyDescent="0.25">
      <c r="B1241" s="38"/>
      <c r="C1241" s="53">
        <f t="shared" si="119"/>
        <v>1087</v>
      </c>
      <c r="D1241" s="53"/>
      <c r="E1241" s="53"/>
      <c r="F1241" s="41">
        <v>0</v>
      </c>
      <c r="G1241" s="1"/>
      <c r="H1241" s="104">
        <f t="shared" si="120"/>
        <v>3000000</v>
      </c>
      <c r="I1241" s="1"/>
      <c r="J1241" s="41">
        <v>0</v>
      </c>
      <c r="K1241" s="1"/>
      <c r="L1241" s="96">
        <f t="shared" si="117"/>
        <v>24659367</v>
      </c>
      <c r="M1241" s="53"/>
      <c r="N1241" s="97"/>
      <c r="O1241" s="1"/>
      <c r="P1241" s="98">
        <f t="shared" si="114"/>
        <v>24659367</v>
      </c>
      <c r="Q1241" s="40"/>
      <c r="S1241" s="38"/>
      <c r="T1241" s="96">
        <f>SUM($P$155:P1241)</f>
        <v>2490546105</v>
      </c>
      <c r="U1241" s="96">
        <f t="shared" si="115"/>
        <v>130000</v>
      </c>
      <c r="V1241" s="96">
        <f t="shared" si="118"/>
        <v>0</v>
      </c>
      <c r="W1241" s="96"/>
      <c r="X1241" s="96">
        <f ca="1">IF(V1241=0,0,IF(C1241&lt;'Interment Right Prices'!$L$25,0,OFFSET(P1241,-'Interment Right Prices'!$L$25,0)))</f>
        <v>0</v>
      </c>
      <c r="Y1241" s="96">
        <f>IF(V1241=0,0,U1241-SUM($X$155:X1241))</f>
        <v>0</v>
      </c>
      <c r="Z1241" s="99">
        <f ca="1">IF(V1241=0,OFFSET(Z1241,-'Interment Right Prices'!$L$25,0),IF(V1241&gt;X1241,V1241,X1241))</f>
        <v>1509</v>
      </c>
      <c r="AA1241" s="99">
        <f t="shared" ca="1" si="116"/>
        <v>1744887.6923076923</v>
      </c>
      <c r="AB1241" s="93"/>
      <c r="AC1241" s="78"/>
    </row>
    <row r="1242" spans="2:29" x14ac:dyDescent="0.25">
      <c r="B1242" s="38"/>
      <c r="C1242" s="53">
        <f t="shared" si="119"/>
        <v>1088</v>
      </c>
      <c r="D1242" s="53"/>
      <c r="E1242" s="53"/>
      <c r="F1242" s="41">
        <v>0</v>
      </c>
      <c r="G1242" s="1"/>
      <c r="H1242" s="104">
        <f t="shared" si="120"/>
        <v>3000000</v>
      </c>
      <c r="I1242" s="1"/>
      <c r="J1242" s="41">
        <v>0</v>
      </c>
      <c r="K1242" s="1"/>
      <c r="L1242" s="96">
        <f t="shared" si="117"/>
        <v>24905961</v>
      </c>
      <c r="M1242" s="53"/>
      <c r="N1242" s="97"/>
      <c r="O1242" s="1"/>
      <c r="P1242" s="98">
        <f t="shared" si="114"/>
        <v>24905961</v>
      </c>
      <c r="Q1242" s="40"/>
      <c r="S1242" s="38"/>
      <c r="T1242" s="96">
        <f>SUM($P$155:P1242)</f>
        <v>2515452066</v>
      </c>
      <c r="U1242" s="96">
        <f t="shared" si="115"/>
        <v>130000</v>
      </c>
      <c r="V1242" s="96">
        <f t="shared" si="118"/>
        <v>0</v>
      </c>
      <c r="W1242" s="96"/>
      <c r="X1242" s="96">
        <f ca="1">IF(V1242=0,0,IF(C1242&lt;'Interment Right Prices'!$L$25,0,OFFSET(P1242,-'Interment Right Prices'!$L$25,0)))</f>
        <v>0</v>
      </c>
      <c r="Y1242" s="96">
        <f>IF(V1242=0,0,U1242-SUM($X$155:X1242))</f>
        <v>0</v>
      </c>
      <c r="Z1242" s="99">
        <f ca="1">IF(V1242=0,OFFSET(Z1242,-'Interment Right Prices'!$L$25,0),IF(V1242&gt;X1242,V1242,X1242))</f>
        <v>1524</v>
      </c>
      <c r="AA1242" s="99">
        <f t="shared" ca="1" si="116"/>
        <v>1744887.6923076923</v>
      </c>
      <c r="AB1242" s="93"/>
      <c r="AC1242" s="78"/>
    </row>
    <row r="1243" spans="2:29" x14ac:dyDescent="0.25">
      <c r="B1243" s="38"/>
      <c r="C1243" s="53">
        <f t="shared" si="119"/>
        <v>1089</v>
      </c>
      <c r="D1243" s="53"/>
      <c r="E1243" s="53"/>
      <c r="F1243" s="41">
        <v>0</v>
      </c>
      <c r="G1243" s="1"/>
      <c r="H1243" s="104">
        <f t="shared" si="120"/>
        <v>3000000</v>
      </c>
      <c r="I1243" s="1"/>
      <c r="J1243" s="41">
        <v>0</v>
      </c>
      <c r="K1243" s="1"/>
      <c r="L1243" s="96">
        <f t="shared" si="117"/>
        <v>25155021</v>
      </c>
      <c r="M1243" s="53"/>
      <c r="N1243" s="97"/>
      <c r="O1243" s="1"/>
      <c r="P1243" s="98">
        <f t="shared" ref="P1243:P1254" si="121">IF(SUM($N$155:$N$1254)=0,L1243,N1243)</f>
        <v>25155021</v>
      </c>
      <c r="Q1243" s="40"/>
      <c r="S1243" s="38"/>
      <c r="T1243" s="96">
        <f>SUM($P$155:P1243)</f>
        <v>2540607087</v>
      </c>
      <c r="U1243" s="96">
        <f t="shared" ref="U1243:U1254" si="122">IF(T1243&gt;$L$24,$L$24,T1243)</f>
        <v>130000</v>
      </c>
      <c r="V1243" s="96">
        <f t="shared" si="118"/>
        <v>0</v>
      </c>
      <c r="W1243" s="96"/>
      <c r="X1243" s="96">
        <f ca="1">IF(V1243=0,0,IF(C1243&lt;'Interment Right Prices'!$L$25,0,OFFSET(P1243,-'Interment Right Prices'!$L$25,0)))</f>
        <v>0</v>
      </c>
      <c r="Y1243" s="96">
        <f>IF(V1243=0,0,U1243-SUM($X$155:X1243))</f>
        <v>0</v>
      </c>
      <c r="Z1243" s="99">
        <f ca="1">IF(V1243=0,OFFSET(Z1243,-'Interment Right Prices'!$L$25,0),IF(V1243&gt;X1243,V1243,X1243))</f>
        <v>1539</v>
      </c>
      <c r="AA1243" s="99">
        <f t="shared" ref="AA1243:AA1254" ca="1" si="123">(H1243*(1-$L$29))+(H1243*$L$29)*(MAX($Y$155:$Y$1254)/$L$24)</f>
        <v>1744887.6923076923</v>
      </c>
      <c r="AB1243" s="93"/>
      <c r="AC1243" s="78"/>
    </row>
    <row r="1244" spans="2:29" x14ac:dyDescent="0.25">
      <c r="B1244" s="38"/>
      <c r="C1244" s="53">
        <f t="shared" si="119"/>
        <v>1090</v>
      </c>
      <c r="D1244" s="53"/>
      <c r="E1244" s="53"/>
      <c r="F1244" s="41">
        <v>0</v>
      </c>
      <c r="G1244" s="1"/>
      <c r="H1244" s="104">
        <f t="shared" si="120"/>
        <v>3000000</v>
      </c>
      <c r="I1244" s="1"/>
      <c r="J1244" s="41">
        <v>0</v>
      </c>
      <c r="K1244" s="1"/>
      <c r="L1244" s="96">
        <f t="shared" ref="L1244:L1254" si="124">ROUND($L$155*(1+$L$27)^C1243,0)</f>
        <v>25406571</v>
      </c>
      <c r="M1244" s="53"/>
      <c r="N1244" s="97"/>
      <c r="O1244" s="1"/>
      <c r="P1244" s="98">
        <f t="shared" si="121"/>
        <v>25406571</v>
      </c>
      <c r="Q1244" s="40"/>
      <c r="S1244" s="38"/>
      <c r="T1244" s="96">
        <f>SUM($P$155:P1244)</f>
        <v>2566013658</v>
      </c>
      <c r="U1244" s="96">
        <f t="shared" si="122"/>
        <v>130000</v>
      </c>
      <c r="V1244" s="96">
        <f t="shared" si="118"/>
        <v>0</v>
      </c>
      <c r="W1244" s="96"/>
      <c r="X1244" s="96">
        <f ca="1">IF(V1244=0,0,IF(C1244&lt;'Interment Right Prices'!$L$25,0,OFFSET(P1244,-'Interment Right Prices'!$L$25,0)))</f>
        <v>0</v>
      </c>
      <c r="Y1244" s="96">
        <f>IF(V1244=0,0,U1244-SUM($X$155:X1244))</f>
        <v>0</v>
      </c>
      <c r="Z1244" s="99">
        <f ca="1">IF(V1244=0,OFFSET(Z1244,-'Interment Right Prices'!$L$25,0),IF(V1244&gt;X1244,V1244,X1244))</f>
        <v>1555</v>
      </c>
      <c r="AA1244" s="99">
        <f t="shared" ca="1" si="123"/>
        <v>1744887.6923076923</v>
      </c>
      <c r="AB1244" s="93"/>
      <c r="AC1244" s="78"/>
    </row>
    <row r="1245" spans="2:29" x14ac:dyDescent="0.25">
      <c r="B1245" s="38"/>
      <c r="C1245" s="53">
        <f t="shared" si="119"/>
        <v>1091</v>
      </c>
      <c r="D1245" s="53"/>
      <c r="E1245" s="53"/>
      <c r="F1245" s="41">
        <v>0</v>
      </c>
      <c r="G1245" s="1"/>
      <c r="H1245" s="104">
        <f t="shared" si="120"/>
        <v>3000000</v>
      </c>
      <c r="I1245" s="1"/>
      <c r="J1245" s="41">
        <v>0</v>
      </c>
      <c r="K1245" s="1"/>
      <c r="L1245" s="96">
        <f t="shared" si="124"/>
        <v>25660637</v>
      </c>
      <c r="M1245" s="53"/>
      <c r="N1245" s="97"/>
      <c r="O1245" s="1"/>
      <c r="P1245" s="98">
        <f t="shared" si="121"/>
        <v>25660637</v>
      </c>
      <c r="Q1245" s="40"/>
      <c r="S1245" s="38"/>
      <c r="T1245" s="96">
        <f>SUM($P$155:P1245)</f>
        <v>2591674295</v>
      </c>
      <c r="U1245" s="96">
        <f t="shared" si="122"/>
        <v>130000</v>
      </c>
      <c r="V1245" s="96">
        <f t="shared" ref="V1245:V1254" si="125">U1245-U1244</f>
        <v>0</v>
      </c>
      <c r="W1245" s="96"/>
      <c r="X1245" s="96">
        <f ca="1">IF(V1245=0,0,IF(C1245&lt;'Interment Right Prices'!$L$25,0,OFFSET(P1245,-'Interment Right Prices'!$L$25,0)))</f>
        <v>0</v>
      </c>
      <c r="Y1245" s="96">
        <f>IF(V1245=0,0,U1245-SUM($X$155:X1245))</f>
        <v>0</v>
      </c>
      <c r="Z1245" s="99">
        <f ca="1">IF(V1245=0,OFFSET(Z1245,-'Interment Right Prices'!$L$25,0),IF(V1245&gt;X1245,V1245,X1245))</f>
        <v>1570</v>
      </c>
      <c r="AA1245" s="99">
        <f t="shared" ca="1" si="123"/>
        <v>1744887.6923076923</v>
      </c>
      <c r="AB1245" s="93"/>
      <c r="AC1245" s="78"/>
    </row>
    <row r="1246" spans="2:29" x14ac:dyDescent="0.25">
      <c r="B1246" s="38"/>
      <c r="C1246" s="53">
        <f t="shared" si="119"/>
        <v>1092</v>
      </c>
      <c r="D1246" s="53"/>
      <c r="E1246" s="53"/>
      <c r="F1246" s="41">
        <v>0</v>
      </c>
      <c r="G1246" s="1"/>
      <c r="H1246" s="104">
        <f t="shared" si="120"/>
        <v>3000000</v>
      </c>
      <c r="I1246" s="1"/>
      <c r="J1246" s="41">
        <v>0</v>
      </c>
      <c r="K1246" s="1"/>
      <c r="L1246" s="96">
        <f t="shared" si="124"/>
        <v>25917243</v>
      </c>
      <c r="M1246" s="53"/>
      <c r="N1246" s="97"/>
      <c r="O1246" s="1"/>
      <c r="P1246" s="98">
        <f t="shared" si="121"/>
        <v>25917243</v>
      </c>
      <c r="Q1246" s="40"/>
      <c r="S1246" s="38"/>
      <c r="T1246" s="96">
        <f>SUM($P$155:P1246)</f>
        <v>2617591538</v>
      </c>
      <c r="U1246" s="96">
        <f t="shared" si="122"/>
        <v>130000</v>
      </c>
      <c r="V1246" s="96">
        <f t="shared" si="125"/>
        <v>0</v>
      </c>
      <c r="W1246" s="96"/>
      <c r="X1246" s="96">
        <f ca="1">IF(V1246=0,0,IF(C1246&lt;'Interment Right Prices'!$L$25,0,OFFSET(P1246,-'Interment Right Prices'!$L$25,0)))</f>
        <v>0</v>
      </c>
      <c r="Y1246" s="96">
        <f>IF(V1246=0,0,U1246-SUM($X$155:X1246))</f>
        <v>0</v>
      </c>
      <c r="Z1246" s="99">
        <f ca="1">IF(V1246=0,OFFSET(Z1246,-'Interment Right Prices'!$L$25,0),IF(V1246&gt;X1246,V1246,X1246))</f>
        <v>1586</v>
      </c>
      <c r="AA1246" s="99">
        <f t="shared" ca="1" si="123"/>
        <v>1744887.6923076923</v>
      </c>
      <c r="AB1246" s="93"/>
      <c r="AC1246" s="78"/>
    </row>
    <row r="1247" spans="2:29" x14ac:dyDescent="0.25">
      <c r="B1247" s="38"/>
      <c r="C1247" s="53">
        <f t="shared" si="119"/>
        <v>1093</v>
      </c>
      <c r="D1247" s="53"/>
      <c r="E1247" s="53"/>
      <c r="F1247" s="41">
        <v>0</v>
      </c>
      <c r="G1247" s="1"/>
      <c r="H1247" s="104">
        <f t="shared" si="120"/>
        <v>3000000</v>
      </c>
      <c r="I1247" s="1"/>
      <c r="J1247" s="41">
        <v>0</v>
      </c>
      <c r="K1247" s="1"/>
      <c r="L1247" s="96">
        <f t="shared" si="124"/>
        <v>26176415</v>
      </c>
      <c r="M1247" s="53"/>
      <c r="N1247" s="97"/>
      <c r="O1247" s="1"/>
      <c r="P1247" s="98">
        <f t="shared" si="121"/>
        <v>26176415</v>
      </c>
      <c r="Q1247" s="40"/>
      <c r="S1247" s="38"/>
      <c r="T1247" s="96">
        <f>SUM($P$155:P1247)</f>
        <v>2643767953</v>
      </c>
      <c r="U1247" s="96">
        <f t="shared" si="122"/>
        <v>130000</v>
      </c>
      <c r="V1247" s="96">
        <f t="shared" si="125"/>
        <v>0</v>
      </c>
      <c r="W1247" s="96"/>
      <c r="X1247" s="96">
        <f ca="1">IF(V1247=0,0,IF(C1247&lt;'Interment Right Prices'!$L$25,0,OFFSET(P1247,-'Interment Right Prices'!$L$25,0)))</f>
        <v>0</v>
      </c>
      <c r="Y1247" s="96">
        <f>IF(V1247=0,0,U1247-SUM($X$155:X1247))</f>
        <v>0</v>
      </c>
      <c r="Z1247" s="99">
        <f ca="1">IF(V1247=0,OFFSET(Z1247,-'Interment Right Prices'!$L$25,0),IF(V1247&gt;X1247,V1247,X1247))</f>
        <v>1602</v>
      </c>
      <c r="AA1247" s="99">
        <f t="shared" ca="1" si="123"/>
        <v>1744887.6923076923</v>
      </c>
      <c r="AB1247" s="93"/>
      <c r="AC1247" s="78"/>
    </row>
    <row r="1248" spans="2:29" x14ac:dyDescent="0.25">
      <c r="B1248" s="38"/>
      <c r="C1248" s="53">
        <f t="shared" si="119"/>
        <v>1094</v>
      </c>
      <c r="D1248" s="53"/>
      <c r="E1248" s="53"/>
      <c r="F1248" s="41">
        <v>0</v>
      </c>
      <c r="G1248" s="1"/>
      <c r="H1248" s="104">
        <f t="shared" si="120"/>
        <v>3000000</v>
      </c>
      <c r="I1248" s="1"/>
      <c r="J1248" s="41">
        <v>0</v>
      </c>
      <c r="K1248" s="1"/>
      <c r="L1248" s="96">
        <f t="shared" si="124"/>
        <v>26438180</v>
      </c>
      <c r="M1248" s="53"/>
      <c r="N1248" s="97"/>
      <c r="O1248" s="1"/>
      <c r="P1248" s="98">
        <f t="shared" si="121"/>
        <v>26438180</v>
      </c>
      <c r="Q1248" s="40"/>
      <c r="S1248" s="38"/>
      <c r="T1248" s="96">
        <f>SUM($P$155:P1248)</f>
        <v>2670206133</v>
      </c>
      <c r="U1248" s="96">
        <f t="shared" si="122"/>
        <v>130000</v>
      </c>
      <c r="V1248" s="96">
        <f t="shared" si="125"/>
        <v>0</v>
      </c>
      <c r="W1248" s="96"/>
      <c r="X1248" s="96">
        <f ca="1">IF(V1248=0,0,IF(C1248&lt;'Interment Right Prices'!$L$25,0,OFFSET(P1248,-'Interment Right Prices'!$L$25,0)))</f>
        <v>0</v>
      </c>
      <c r="Y1248" s="96">
        <f>IF(V1248=0,0,U1248-SUM($X$155:X1248))</f>
        <v>0</v>
      </c>
      <c r="Z1248" s="99">
        <f ca="1">IF(V1248=0,OFFSET(Z1248,-'Interment Right Prices'!$L$25,0),IF(V1248&gt;X1248,V1248,X1248))</f>
        <v>1618</v>
      </c>
      <c r="AA1248" s="99">
        <f t="shared" ca="1" si="123"/>
        <v>1744887.6923076923</v>
      </c>
      <c r="AB1248" s="93"/>
      <c r="AC1248" s="78"/>
    </row>
    <row r="1249" spans="1:29" x14ac:dyDescent="0.25">
      <c r="B1249" s="38"/>
      <c r="C1249" s="53">
        <f t="shared" si="119"/>
        <v>1095</v>
      </c>
      <c r="D1249" s="53"/>
      <c r="E1249" s="53"/>
      <c r="F1249" s="41">
        <v>0</v>
      </c>
      <c r="G1249" s="1"/>
      <c r="H1249" s="104">
        <f t="shared" si="120"/>
        <v>3000000</v>
      </c>
      <c r="I1249" s="1"/>
      <c r="J1249" s="41">
        <v>0</v>
      </c>
      <c r="K1249" s="1"/>
      <c r="L1249" s="96">
        <f t="shared" si="124"/>
        <v>26702561</v>
      </c>
      <c r="M1249" s="53"/>
      <c r="N1249" s="97"/>
      <c r="O1249" s="1"/>
      <c r="P1249" s="98">
        <f t="shared" si="121"/>
        <v>26702561</v>
      </c>
      <c r="Q1249" s="40"/>
      <c r="S1249" s="38"/>
      <c r="T1249" s="96">
        <f>SUM($P$155:P1249)</f>
        <v>2696908694</v>
      </c>
      <c r="U1249" s="96">
        <f t="shared" si="122"/>
        <v>130000</v>
      </c>
      <c r="V1249" s="96">
        <f t="shared" si="125"/>
        <v>0</v>
      </c>
      <c r="W1249" s="96"/>
      <c r="X1249" s="96">
        <f ca="1">IF(V1249=0,0,IF(C1249&lt;'Interment Right Prices'!$L$25,0,OFFSET(P1249,-'Interment Right Prices'!$L$25,0)))</f>
        <v>0</v>
      </c>
      <c r="Y1249" s="96">
        <f>IF(V1249=0,0,U1249-SUM($X$155:X1249))</f>
        <v>0</v>
      </c>
      <c r="Z1249" s="99">
        <f ca="1">IF(V1249=0,OFFSET(Z1249,-'Interment Right Prices'!$L$25,0),IF(V1249&gt;X1249,V1249,X1249))</f>
        <v>1634</v>
      </c>
      <c r="AA1249" s="99">
        <f t="shared" ca="1" si="123"/>
        <v>1744887.6923076923</v>
      </c>
      <c r="AB1249" s="93"/>
      <c r="AC1249" s="78"/>
    </row>
    <row r="1250" spans="1:29" x14ac:dyDescent="0.25">
      <c r="B1250" s="38"/>
      <c r="C1250" s="53">
        <f t="shared" si="119"/>
        <v>1096</v>
      </c>
      <c r="D1250" s="53"/>
      <c r="E1250" s="53"/>
      <c r="F1250" s="41">
        <v>0</v>
      </c>
      <c r="G1250" s="1"/>
      <c r="H1250" s="104">
        <f t="shared" si="120"/>
        <v>3000000</v>
      </c>
      <c r="I1250" s="1"/>
      <c r="J1250" s="41">
        <v>0</v>
      </c>
      <c r="K1250" s="1"/>
      <c r="L1250" s="96">
        <f t="shared" si="124"/>
        <v>26969587</v>
      </c>
      <c r="M1250" s="53"/>
      <c r="N1250" s="97"/>
      <c r="O1250" s="1"/>
      <c r="P1250" s="98">
        <f t="shared" si="121"/>
        <v>26969587</v>
      </c>
      <c r="Q1250" s="40"/>
      <c r="S1250" s="38"/>
      <c r="T1250" s="96">
        <f>SUM($P$155:P1250)</f>
        <v>2723878281</v>
      </c>
      <c r="U1250" s="96">
        <f t="shared" si="122"/>
        <v>130000</v>
      </c>
      <c r="V1250" s="96">
        <f t="shared" si="125"/>
        <v>0</v>
      </c>
      <c r="W1250" s="96"/>
      <c r="X1250" s="96">
        <f ca="1">IF(V1250=0,0,IF(C1250&lt;'Interment Right Prices'!$L$25,0,OFFSET(P1250,-'Interment Right Prices'!$L$25,0)))</f>
        <v>0</v>
      </c>
      <c r="Y1250" s="96">
        <f>IF(V1250=0,0,U1250-SUM($X$155:X1250))</f>
        <v>0</v>
      </c>
      <c r="Z1250" s="99">
        <f ca="1">IF(V1250=0,OFFSET(Z1250,-'Interment Right Prices'!$L$25,0),IF(V1250&gt;X1250,V1250,X1250))</f>
        <v>1650</v>
      </c>
      <c r="AA1250" s="99">
        <f t="shared" ca="1" si="123"/>
        <v>1744887.6923076923</v>
      </c>
      <c r="AB1250" s="93"/>
      <c r="AC1250" s="78"/>
    </row>
    <row r="1251" spans="1:29" x14ac:dyDescent="0.25">
      <c r="B1251" s="38"/>
      <c r="C1251" s="53">
        <f t="shared" si="119"/>
        <v>1097</v>
      </c>
      <c r="D1251" s="53"/>
      <c r="E1251" s="53"/>
      <c r="F1251" s="41">
        <v>0</v>
      </c>
      <c r="G1251" s="1"/>
      <c r="H1251" s="104">
        <f t="shared" si="120"/>
        <v>3000000</v>
      </c>
      <c r="I1251" s="1"/>
      <c r="J1251" s="41">
        <v>0</v>
      </c>
      <c r="K1251" s="1"/>
      <c r="L1251" s="96">
        <f t="shared" si="124"/>
        <v>27239283</v>
      </c>
      <c r="M1251" s="53"/>
      <c r="N1251" s="97"/>
      <c r="O1251" s="1"/>
      <c r="P1251" s="98">
        <f t="shared" si="121"/>
        <v>27239283</v>
      </c>
      <c r="Q1251" s="40"/>
      <c r="S1251" s="38"/>
      <c r="T1251" s="96">
        <f>SUM($P$155:P1251)</f>
        <v>2751117564</v>
      </c>
      <c r="U1251" s="96">
        <f t="shared" si="122"/>
        <v>130000</v>
      </c>
      <c r="V1251" s="96">
        <f t="shared" si="125"/>
        <v>0</v>
      </c>
      <c r="W1251" s="96"/>
      <c r="X1251" s="96">
        <f ca="1">IF(V1251=0,0,IF(C1251&lt;'Interment Right Prices'!$L$25,0,OFFSET(P1251,-'Interment Right Prices'!$L$25,0)))</f>
        <v>0</v>
      </c>
      <c r="Y1251" s="96">
        <f>IF(V1251=0,0,U1251-SUM($X$155:X1251))</f>
        <v>0</v>
      </c>
      <c r="Z1251" s="99">
        <f ca="1">IF(V1251=0,OFFSET(Z1251,-'Interment Right Prices'!$L$25,0),IF(V1251&gt;X1251,V1251,X1251))</f>
        <v>1667</v>
      </c>
      <c r="AA1251" s="99">
        <f t="shared" ca="1" si="123"/>
        <v>1744887.6923076923</v>
      </c>
      <c r="AB1251" s="93"/>
      <c r="AC1251" s="78"/>
    </row>
    <row r="1252" spans="1:29" x14ac:dyDescent="0.25">
      <c r="B1252" s="38"/>
      <c r="C1252" s="53">
        <f t="shared" si="119"/>
        <v>1098</v>
      </c>
      <c r="D1252" s="53"/>
      <c r="E1252" s="53"/>
      <c r="F1252" s="41">
        <v>0</v>
      </c>
      <c r="G1252" s="1"/>
      <c r="H1252" s="104">
        <f t="shared" si="120"/>
        <v>3000000</v>
      </c>
      <c r="I1252" s="1"/>
      <c r="J1252" s="41">
        <v>0</v>
      </c>
      <c r="K1252" s="1"/>
      <c r="L1252" s="96">
        <f t="shared" si="124"/>
        <v>27511676</v>
      </c>
      <c r="M1252" s="53"/>
      <c r="N1252" s="97"/>
      <c r="O1252" s="1"/>
      <c r="P1252" s="98">
        <f t="shared" si="121"/>
        <v>27511676</v>
      </c>
      <c r="Q1252" s="40"/>
      <c r="S1252" s="38"/>
      <c r="T1252" s="96">
        <f>SUM($P$155:P1252)</f>
        <v>2778629240</v>
      </c>
      <c r="U1252" s="96">
        <f t="shared" si="122"/>
        <v>130000</v>
      </c>
      <c r="V1252" s="96">
        <f t="shared" si="125"/>
        <v>0</v>
      </c>
      <c r="W1252" s="96"/>
      <c r="X1252" s="96">
        <f ca="1">IF(V1252=0,0,IF(C1252&lt;'Interment Right Prices'!$L$25,0,OFFSET(P1252,-'Interment Right Prices'!$L$25,0)))</f>
        <v>0</v>
      </c>
      <c r="Y1252" s="96">
        <f>IF(V1252=0,0,U1252-SUM($X$155:X1252))</f>
        <v>0</v>
      </c>
      <c r="Z1252" s="99">
        <f ca="1">IF(V1252=0,OFFSET(Z1252,-'Interment Right Prices'!$L$25,0),IF(V1252&gt;X1252,V1252,X1252))</f>
        <v>1683</v>
      </c>
      <c r="AA1252" s="99">
        <f t="shared" ca="1" si="123"/>
        <v>1744887.6923076923</v>
      </c>
      <c r="AB1252" s="93"/>
      <c r="AC1252" s="78"/>
    </row>
    <row r="1253" spans="1:29" x14ac:dyDescent="0.25">
      <c r="B1253" s="38"/>
      <c r="C1253" s="53">
        <f t="shared" si="119"/>
        <v>1099</v>
      </c>
      <c r="D1253" s="53"/>
      <c r="E1253" s="53"/>
      <c r="F1253" s="41">
        <v>0</v>
      </c>
      <c r="G1253" s="1"/>
      <c r="H1253" s="104">
        <f t="shared" si="120"/>
        <v>3000000</v>
      </c>
      <c r="I1253" s="1"/>
      <c r="J1253" s="41">
        <v>0</v>
      </c>
      <c r="K1253" s="1"/>
      <c r="L1253" s="96">
        <f t="shared" si="124"/>
        <v>27786792</v>
      </c>
      <c r="M1253" s="53"/>
      <c r="N1253" s="97"/>
      <c r="O1253" s="1"/>
      <c r="P1253" s="98">
        <f t="shared" si="121"/>
        <v>27786792</v>
      </c>
      <c r="Q1253" s="40"/>
      <c r="S1253" s="38"/>
      <c r="T1253" s="96">
        <f>SUM($P$155:P1253)</f>
        <v>2806416032</v>
      </c>
      <c r="U1253" s="96">
        <f t="shared" si="122"/>
        <v>130000</v>
      </c>
      <c r="V1253" s="96">
        <f t="shared" si="125"/>
        <v>0</v>
      </c>
      <c r="W1253" s="96"/>
      <c r="X1253" s="96">
        <f ca="1">IF(V1253=0,0,IF(C1253&lt;'Interment Right Prices'!$L$25,0,OFFSET(P1253,-'Interment Right Prices'!$L$25,0)))</f>
        <v>0</v>
      </c>
      <c r="Y1253" s="96">
        <f>IF(V1253=0,0,U1253-SUM($X$155:X1253))</f>
        <v>0</v>
      </c>
      <c r="Z1253" s="99">
        <f ca="1">IF(V1253=0,OFFSET(Z1253,-'Interment Right Prices'!$L$25,0),IF(V1253&gt;X1253,V1253,X1253))</f>
        <v>1700</v>
      </c>
      <c r="AA1253" s="99">
        <f t="shared" ca="1" si="123"/>
        <v>1744887.6923076923</v>
      </c>
      <c r="AB1253" s="93"/>
      <c r="AC1253" s="78"/>
    </row>
    <row r="1254" spans="1:29" x14ac:dyDescent="0.25">
      <c r="B1254" s="38"/>
      <c r="C1254" s="53">
        <f t="shared" si="119"/>
        <v>1100</v>
      </c>
      <c r="D1254" s="53"/>
      <c r="E1254" s="53"/>
      <c r="F1254" s="41">
        <v>0</v>
      </c>
      <c r="G1254" s="1"/>
      <c r="H1254" s="104">
        <f t="shared" si="120"/>
        <v>3000000</v>
      </c>
      <c r="I1254" s="1"/>
      <c r="J1254" s="41">
        <v>0</v>
      </c>
      <c r="K1254" s="1"/>
      <c r="L1254" s="96">
        <f t="shared" si="124"/>
        <v>28064660</v>
      </c>
      <c r="M1254" s="53"/>
      <c r="N1254" s="97"/>
      <c r="O1254" s="1"/>
      <c r="P1254" s="98">
        <f t="shared" si="121"/>
        <v>28064660</v>
      </c>
      <c r="Q1254" s="40"/>
      <c r="S1254" s="38"/>
      <c r="T1254" s="96">
        <f>SUM($P$155:P1254)</f>
        <v>2834480692</v>
      </c>
      <c r="U1254" s="96">
        <f t="shared" si="122"/>
        <v>130000</v>
      </c>
      <c r="V1254" s="96">
        <f t="shared" si="125"/>
        <v>0</v>
      </c>
      <c r="W1254" s="96"/>
      <c r="X1254" s="96">
        <f ca="1">IF(V1254=0,0,IF(C1254&lt;'Interment Right Prices'!$L$25,0,OFFSET(P1254,-'Interment Right Prices'!$L$25,0)))</f>
        <v>0</v>
      </c>
      <c r="Y1254" s="96">
        <f>IF(V1254=0,0,U1254-SUM($X$155:X1254))</f>
        <v>0</v>
      </c>
      <c r="Z1254" s="99">
        <f ca="1">IF(V1254=0,OFFSET(Z1254,-'Interment Right Prices'!$L$25,0),IF(V1254&gt;X1254,V1254,X1254))</f>
        <v>1717</v>
      </c>
      <c r="AA1254" s="99">
        <f t="shared" ca="1" si="123"/>
        <v>1744887.6923076923</v>
      </c>
      <c r="AB1254" s="93"/>
      <c r="AC1254" s="78"/>
    </row>
    <row r="1255" spans="1:29" x14ac:dyDescent="0.25">
      <c r="A1255" s="71">
        <v>0</v>
      </c>
      <c r="B1255" s="43"/>
      <c r="C1255" s="100"/>
      <c r="D1255" s="100"/>
      <c r="E1255" s="100"/>
      <c r="F1255" s="44"/>
      <c r="G1255" s="44"/>
      <c r="H1255" s="44"/>
      <c r="I1255" s="44"/>
      <c r="J1255" s="44"/>
      <c r="K1255" s="44"/>
      <c r="L1255" s="100"/>
      <c r="M1255" s="100"/>
      <c r="N1255" s="44"/>
      <c r="O1255" s="44"/>
      <c r="P1255" s="44"/>
      <c r="Q1255" s="45"/>
      <c r="S1255" s="43"/>
      <c r="T1255" s="100"/>
      <c r="U1255" s="100"/>
      <c r="V1255" s="100"/>
      <c r="W1255" s="100"/>
      <c r="X1255" s="100"/>
      <c r="Y1255" s="100"/>
      <c r="Z1255" s="100"/>
      <c r="AA1255" s="100"/>
      <c r="AB1255" s="101"/>
      <c r="AC1255" s="78"/>
    </row>
  </sheetData>
  <mergeCells count="4">
    <mergeCell ref="N37:AC38"/>
    <mergeCell ref="N29:AC31"/>
    <mergeCell ref="N32:AC35"/>
    <mergeCell ref="C11:AA11"/>
  </mergeCells>
  <pageMargins left="0.7" right="0.7" top="0.75" bottom="0.75" header="0.3" footer="0.3"/>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Interment Right Prices</vt:lpstr>
      <vt:lpstr>Inputs &amp; Calculations</vt:lpstr>
      <vt:lpstr>DiscountRate</vt:lpstr>
      <vt:lpstr>Cover!Print_Area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Denise Reid</cp:lastModifiedBy>
  <cp:lastPrinted>2019-12-06T04:04:15Z</cp:lastPrinted>
  <dcterms:created xsi:type="dcterms:W3CDTF">2014-05-19T07:21:06Z</dcterms:created>
  <dcterms:modified xsi:type="dcterms:W3CDTF">2019-12-18T03:47:08Z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