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990" yWindow="315" windowWidth="14010" windowHeight="11130" tabRatio="711" activeTab="2"/>
  </bookViews>
  <sheets>
    <sheet name="WACC" sheetId="24" r:id="rId1"/>
    <sheet name="Examples" sheetId="2" state="hidden" r:id="rId2"/>
    <sheet name="WACC Parameters" sheetId="25" r:id="rId3"/>
  </sheets>
  <definedNames>
    <definedName name="Beta_of_1_and_gearing_of_60">WACC!$C$5</definedName>
    <definedName name="Industry">'WACC Parameters'!$B$23:$B$29</definedName>
    <definedName name="_xlnm.Print_Area" localSheetId="0">WACC!$B$3:$L$45</definedName>
  </definedNames>
  <calcPr calcId="145621"/>
</workbook>
</file>

<file path=xl/calcChain.xml><?xml version="1.0" encoding="utf-8"?>
<calcChain xmlns="http://schemas.openxmlformats.org/spreadsheetml/2006/main">
  <c r="D29" i="25" l="1"/>
  <c r="D28" i="25" l="1"/>
  <c r="D27" i="25"/>
  <c r="D23" i="25"/>
  <c r="D24" i="25"/>
  <c r="D25" i="25"/>
  <c r="D26" i="25"/>
  <c r="C22" i="24"/>
  <c r="C15" i="24" l="1"/>
  <c r="E15" i="25" l="1"/>
  <c r="D15" i="25"/>
  <c r="E14" i="25"/>
  <c r="D14" i="25"/>
  <c r="E10" i="25"/>
  <c r="D10" i="25"/>
  <c r="E17" i="25"/>
  <c r="D17" i="25"/>
  <c r="C12" i="24" l="1"/>
  <c r="D11" i="24"/>
  <c r="C14" i="24"/>
  <c r="C11" i="24" l="1"/>
  <c r="C10" i="24" l="1"/>
  <c r="D14" i="24" l="1"/>
  <c r="D12" i="24"/>
  <c r="D10" i="24"/>
  <c r="C27" i="24" l="1"/>
  <c r="D15" i="24"/>
  <c r="C16" i="24"/>
  <c r="C17" i="24" s="1"/>
  <c r="D18" i="24"/>
  <c r="D19" i="24"/>
  <c r="D20" i="24"/>
  <c r="D21" i="24"/>
  <c r="D22" i="24"/>
  <c r="D24" i="24" s="1"/>
  <c r="D27" i="24" l="1"/>
  <c r="D28" i="24" s="1"/>
  <c r="C24" i="24"/>
  <c r="C28" i="24"/>
  <c r="D16" i="24"/>
  <c r="D17" i="24" s="1"/>
  <c r="D25" i="24"/>
  <c r="D31" i="24" l="1"/>
  <c r="C30" i="24"/>
  <c r="C32" i="24"/>
  <c r="C33" i="24" s="1"/>
  <c r="D32" i="24"/>
  <c r="D33" i="24" s="1"/>
  <c r="D30" i="24"/>
  <c r="C25" i="24"/>
  <c r="C31" i="24" s="1"/>
  <c r="E31" i="24" s="1"/>
  <c r="G31" i="24" l="1"/>
  <c r="F31" i="24" s="1"/>
  <c r="E30" i="24"/>
  <c r="G30" i="24"/>
  <c r="G32" i="24"/>
  <c r="E32" i="24"/>
  <c r="F32" i="24" l="1"/>
  <c r="F30" i="24"/>
  <c r="G33" i="24"/>
  <c r="E33" i="24"/>
  <c r="F33" i="24" l="1"/>
  <c r="I13" i="2"/>
  <c r="I11" i="2"/>
  <c r="I9" i="2"/>
  <c r="H7" i="2"/>
  <c r="G7" i="2"/>
</calcChain>
</file>

<file path=xl/sharedStrings.xml><?xml version="1.0" encoding="utf-8"?>
<sst xmlns="http://schemas.openxmlformats.org/spreadsheetml/2006/main" count="178" uniqueCount="121">
  <si>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</si>
  <si>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</si>
  <si>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</si>
  <si>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</si>
  <si>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</si>
  <si>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</si>
  <si>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</si>
  <si>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</si>
  <si>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</si>
  <si>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</si>
  <si>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</si>
  <si>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</si>
  <si>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</si>
  <si>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</si>
  <si>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</si>
  <si>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</si>
  <si>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</si>
  <si>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</si>
  <si>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</si>
  <si>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</si>
  <si>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</si>
  <si>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</si>
  <si>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</si>
  <si>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</si>
  <si>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</si>
  <si>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</si>
  <si>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</si>
  <si>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</si>
  <si>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</si>
  <si>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</si>
  <si>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</si>
  <si>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</si>
  <si>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</si>
  <si>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</si>
  <si>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</si>
  <si>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</si>
  <si>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</si>
  <si>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</si>
  <si>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</si>
  <si>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</si>
  <si>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</si>
  <si>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</si>
  <si>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</si>
  <si>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</si>
  <si>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</si>
  <si>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</si>
  <si>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</si>
  <si>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</si>
  <si>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</si>
  <si>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</si>
  <si>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</si>
  <si>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</si>
  <si>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</si>
  <si>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</si>
  <si>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</si>
  <si>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</si>
  <si>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</si>
  <si>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</si>
  <si>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</si>
  <si>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</si>
  <si>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</si>
  <si>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</si>
  <si>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</si>
  <si>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</si>
  <si>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</si>
  <si>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</si>
  <si>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</si>
  <si>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</si>
  <si>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</si>
  <si>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</si>
  <si>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</si>
  <si>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</si>
  <si>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</si>
  <si>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</si>
  <si>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</si>
  <si>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</si>
  <si>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</si>
  <si>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</si>
  <si>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</si>
  <si>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</si>
  <si>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</si>
  <si>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</si>
  <si>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</si>
  <si>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</si>
  <si>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</si>
  <si>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</si>
  <si>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</si>
  <si>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</si>
  <si>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</si>
  <si>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</si>
  <si>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</si>
  <si>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</si>
  <si>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</si>
  <si>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</si>
  <si>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</si>
  <si>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Target TTM</t>
  </si>
  <si>
    <t>Gearing</t>
  </si>
  <si>
    <t>Industry</t>
  </si>
  <si>
    <t xml:space="preserve">*Select industry from the drop-down menu below </t>
  </si>
  <si>
    <t>STEP 1</t>
  </si>
  <si>
    <t>STEP 2</t>
  </si>
  <si>
    <t>(b) 10-year averages (ie, Long-term averages)</t>
  </si>
  <si>
    <t>(a) 40-day averages (ie, Current market data)</t>
  </si>
  <si>
    <t>TABLE 2. Individual WACC parameters</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</si>
  <si>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</si>
  <si>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</si>
  <si>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</si>
  <si>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</si>
  <si>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</si>
  <si>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</si>
  <si>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</si>
  <si>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</si>
  <si>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</si>
  <si>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</si>
  <si>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Source: IPART Bi-annual Financial Market Update February 2016</t>
  </si>
  <si>
    <t>Transport - Rail</t>
  </si>
  <si>
    <t>Transport - Bus</t>
  </si>
  <si>
    <t>Transport - Light Rail</t>
  </si>
  <si>
    <t>Transport - Ferries</t>
  </si>
  <si>
    <t>Gas Retail</t>
  </si>
  <si>
    <t>TABLE 2.1. Market-based parameters as of 29 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</si>
</sst>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00"/>
    <numFmt numFmtId="166" formatCode="_(* #,##0_);_(* \(#,##0\);_(* &quot;-&quot;_);_(@_)"/>
    <numFmt numFmtId="167" formatCode="_(* #,##0.00_);_(* \(#,##0.00\);_(* &quot;-&quot;_);_(@_)"/>
    <numFmt numFmtId="168" formatCode="_(* #,##0.0_);_(* \(#,##0.0\);_(* &quot;-&quot;?_);_(@_)"/>
    <numFmt numFmtId="169" formatCode="0.0"/>
    <numFmt numFmtId="170" formatCode="0.0000%"/>
  </numFmts>
  <fonts count="41" x14ac:knownFonts="1">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30">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s>
  <cellStyleXfs count="82">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6" fontId="12" fillId="3" borderId="0" applyFont="0" applyBorder="0" applyAlignment="0">
      <alignment horizontal="right"/>
      <protection locked="0"/>
    </xf>
    <xf numFmtId="166"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4" fontId="2" fillId="11" borderId="0" applyBorder="0" applyAlignment="0"/>
    <xf numFmtId="3" fontId="2" fillId="12" borderId="0" applyBorder="0">
      <protection locked="0"/>
    </xf>
    <xf numFmtId="10" fontId="2" fillId="12" borderId="0" applyBorder="0" applyAlignment="0">
      <protection locked="0"/>
    </xf>
    <xf numFmtId="164"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4"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cellStyleXfs>
  <cellXfs count="214">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6" fontId="11" fillId="3" borderId="7" xfId="4" applyFont="1" applyBorder="1" applyAlignment="1">
      <alignment horizontal="left"/>
      <protection locked="0"/>
    </xf>
    <xf numFmtId="0" fontId="13" fillId="0" borderId="0" xfId="0" applyFont="1" applyBorder="1"/>
    <xf numFmtId="166" fontId="3" fillId="3" borderId="0" xfId="4" applyFont="1" applyBorder="1" applyAlignment="1">
      <alignment horizontal="left"/>
      <protection locked="0"/>
    </xf>
    <xf numFmtId="164" fontId="3" fillId="0" borderId="3" xfId="0" applyNumberFormat="1" applyFont="1" applyBorder="1"/>
    <xf numFmtId="3" fontId="15" fillId="0" borderId="0" xfId="0" applyNumberFormat="1" applyFont="1" applyBorder="1" applyProtection="1">
      <protection locked="0"/>
    </xf>
    <xf numFmtId="164"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6" fontId="18" fillId="0" borderId="10" xfId="1" applyNumberFormat="1" applyFont="1" applyFill="1" applyBorder="1"/>
    <xf numFmtId="0" fontId="9" fillId="0" borderId="0" xfId="0" applyFont="1"/>
    <xf numFmtId="0" fontId="6" fillId="0" borderId="1" xfId="0" applyFont="1" applyBorder="1"/>
    <xf numFmtId="166"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6" fontId="19" fillId="3" borderId="0" xfId="4" applyFont="1" applyBorder="1" applyAlignment="1">
      <alignment horizontal="left"/>
      <protection locked="0"/>
    </xf>
    <xf numFmtId="0" fontId="0" fillId="0" borderId="14" xfId="0" applyBorder="1"/>
    <xf numFmtId="166"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4"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4"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6" fontId="18" fillId="4" borderId="0" xfId="5"/>
    <xf numFmtId="167" fontId="16" fillId="0" borderId="7" xfId="2" applyBorder="1">
      <alignment horizontal="left"/>
    </xf>
    <xf numFmtId="0" fontId="0" fillId="0" borderId="7" xfId="0" applyBorder="1"/>
    <xf numFmtId="166"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6" fontId="6" fillId="0" borderId="14" xfId="0" applyNumberFormat="1" applyFont="1" applyBorder="1"/>
    <xf numFmtId="166"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4" fontId="0" fillId="15" borderId="5" xfId="8" applyNumberFormat="1" applyFont="1" applyFill="1" applyBorder="1" applyAlignment="1">
      <alignment horizontal="center"/>
    </xf>
    <xf numFmtId="164" fontId="0" fillId="15" borderId="5" xfId="8" applyNumberFormat="1" applyFont="1" applyFill="1" applyBorder="1" applyAlignment="1">
      <alignment horizontal="center" vertical="center"/>
    </xf>
    <xf numFmtId="164" fontId="0" fillId="15" borderId="6" xfId="8" applyNumberFormat="1" applyFont="1" applyFill="1" applyBorder="1" applyAlignment="1">
      <alignment horizontal="center" vertical="center"/>
    </xf>
    <xf numFmtId="164" fontId="0" fillId="15" borderId="0" xfId="8" applyNumberFormat="1" applyFont="1" applyFill="1" applyBorder="1" applyAlignment="1">
      <alignment horizontal="center"/>
    </xf>
    <xf numFmtId="164" fontId="0" fillId="15" borderId="0" xfId="8" applyNumberFormat="1" applyFont="1" applyFill="1" applyBorder="1" applyAlignment="1">
      <alignment horizontal="center" vertical="center"/>
    </xf>
    <xf numFmtId="164" fontId="0" fillId="15" borderId="3" xfId="8" applyNumberFormat="1" applyFont="1" applyFill="1" applyBorder="1" applyAlignment="1">
      <alignment horizontal="center" vertical="center"/>
    </xf>
    <xf numFmtId="0" fontId="0" fillId="15" borderId="7" xfId="0" applyFont="1" applyFill="1" applyBorder="1"/>
    <xf numFmtId="164"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4"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4" fontId="0" fillId="15" borderId="0" xfId="0" applyNumberFormat="1" applyFont="1" applyFill="1" applyBorder="1"/>
    <xf numFmtId="164"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5"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0" fillId="15" borderId="0" xfId="0" applyFont="1" applyFill="1" applyAlignment="1">
      <alignment horizontal="left"/>
    </xf>
    <xf numFmtId="166"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4" fontId="37" fillId="17" borderId="27" xfId="81" applyNumberFormat="1" applyFont="1" applyBorder="1" applyAlignment="1" applyProtection="1">
      <alignment horizontal="left" vertical="center"/>
      <protection locked="0"/>
    </xf>
    <xf numFmtId="164"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10" fontId="0" fillId="15" borderId="1" xfId="8" applyNumberFormat="1" applyFont="1" applyFill="1" applyBorder="1"/>
    <xf numFmtId="164" fontId="37" fillId="17" borderId="5" xfId="81" applyNumberFormat="1" applyFont="1" applyBorder="1" applyAlignment="1" applyProtection="1">
      <alignment horizontal="center" vertical="center"/>
      <protection locked="0"/>
    </xf>
    <xf numFmtId="164"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4" fontId="23" fillId="17" borderId="0" xfId="23" applyFont="1" applyFill="1" applyBorder="1">
      <protection locked="0"/>
    </xf>
    <xf numFmtId="164" fontId="23" fillId="17" borderId="24" xfId="23" applyFont="1" applyFill="1" applyBorder="1">
      <protection locked="0"/>
    </xf>
    <xf numFmtId="4" fontId="23" fillId="18" borderId="0" xfId="16" applyNumberFormat="1" applyFont="1" applyFill="1" applyBorder="1" applyAlignment="1">
      <alignment horizontal="center"/>
      <protection locked="0"/>
    </xf>
    <xf numFmtId="4" fontId="23" fillId="18" borderId="24" xfId="16" applyNumberFormat="1" applyFont="1" applyFill="1" applyBorder="1" applyAlignment="1">
      <alignment horizontal="center"/>
      <protection locked="0"/>
    </xf>
    <xf numFmtId="164" fontId="23" fillId="18" borderId="24" xfId="23" applyFont="1" applyFill="1" applyBorder="1">
      <protection locked="0"/>
    </xf>
    <xf numFmtId="0" fontId="40" fillId="15" borderId="0" xfId="0" applyFont="1" applyFill="1"/>
    <xf numFmtId="164" fontId="37" fillId="19" borderId="0" xfId="81" applyNumberFormat="1" applyFont="1" applyFill="1" applyBorder="1" applyAlignment="1" applyProtection="1">
      <alignment horizontal="center" vertical="center"/>
      <protection locked="0"/>
    </xf>
    <xf numFmtId="164"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4" fontId="0" fillId="21" borderId="6" xfId="8" applyNumberFormat="1" applyFont="1" applyFill="1" applyBorder="1" applyAlignment="1">
      <alignment horizontal="center"/>
    </xf>
    <xf numFmtId="164" fontId="0" fillId="21" borderId="3" xfId="8" applyNumberFormat="1" applyFont="1" applyFill="1" applyBorder="1" applyAlignment="1">
      <alignment horizontal="center"/>
    </xf>
    <xf numFmtId="164" fontId="0" fillId="21" borderId="5" xfId="8" applyNumberFormat="1" applyFont="1" applyFill="1" applyBorder="1" applyAlignment="1">
      <alignment horizontal="center"/>
    </xf>
    <xf numFmtId="164" fontId="0" fillId="21" borderId="5" xfId="8" applyNumberFormat="1" applyFont="1" applyFill="1" applyBorder="1" applyAlignment="1">
      <alignment horizontal="center" vertical="center"/>
    </xf>
    <xf numFmtId="164" fontId="0" fillId="21" borderId="0" xfId="8" applyNumberFormat="1" applyFont="1" applyFill="1" applyBorder="1" applyAlignment="1">
      <alignment horizontal="center"/>
    </xf>
    <xf numFmtId="164" fontId="0" fillId="21" borderId="15" xfId="8" applyNumberFormat="1" applyFont="1" applyFill="1" applyBorder="1" applyAlignment="1">
      <alignment horizontal="center"/>
    </xf>
    <xf numFmtId="164" fontId="0" fillId="21" borderId="24" xfId="8" applyNumberFormat="1" applyFont="1" applyFill="1" applyBorder="1" applyAlignment="1">
      <alignment horizontal="center"/>
    </xf>
    <xf numFmtId="164"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4" fontId="0" fillId="21" borderId="0" xfId="8" applyNumberFormat="1" applyFont="1" applyFill="1" applyBorder="1" applyAlignment="1">
      <alignment horizontal="center" vertical="center"/>
    </xf>
    <xf numFmtId="164" fontId="0" fillId="21" borderId="1" xfId="8" applyNumberFormat="1" applyFont="1" applyFill="1" applyBorder="1" applyAlignment="1">
      <alignment horizontal="center"/>
    </xf>
    <xf numFmtId="164" fontId="18" fillId="22" borderId="7" xfId="8" applyNumberFormat="1" applyFont="1" applyFill="1" applyBorder="1" applyAlignment="1">
      <alignment horizontal="center" vertical="center"/>
    </xf>
    <xf numFmtId="164" fontId="18" fillId="22" borderId="0" xfId="8" applyNumberFormat="1" applyFont="1" applyFill="1" applyBorder="1" applyAlignment="1">
      <alignment horizontal="center" vertical="center"/>
    </xf>
    <xf numFmtId="164" fontId="18" fillId="22" borderId="3" xfId="8" applyNumberFormat="1" applyFont="1" applyFill="1" applyBorder="1" applyAlignment="1">
      <alignment horizontal="center" vertical="center"/>
    </xf>
    <xf numFmtId="164" fontId="0" fillId="21" borderId="7" xfId="8" applyNumberFormat="1" applyFont="1" applyFill="1" applyBorder="1" applyAlignment="1">
      <alignment horizontal="center"/>
    </xf>
    <xf numFmtId="164" fontId="0" fillId="21" borderId="14" xfId="8" applyNumberFormat="1" applyFont="1" applyFill="1" applyBorder="1" applyAlignment="1">
      <alignment horizontal="center"/>
    </xf>
    <xf numFmtId="0" fontId="24" fillId="15" borderId="0" xfId="15" applyFont="1" applyFill="1">
      <protection locked="0"/>
    </xf>
    <xf numFmtId="3" fontId="39" fillId="0" borderId="26" xfId="16" applyFont="1" applyFill="1" applyBorder="1" applyAlignment="1">
      <alignment horizontal="left"/>
      <protection locked="0"/>
    </xf>
    <xf numFmtId="0" fontId="0" fillId="0" borderId="29" xfId="0" applyFont="1" applyFill="1" applyBorder="1" applyAlignment="1">
      <alignment vertical="center" wrapText="1"/>
    </xf>
    <xf numFmtId="2" fontId="0" fillId="0" borderId="29" xfId="22" applyNumberFormat="1" applyFont="1" applyFill="1" applyBorder="1" applyAlignment="1">
      <alignment horizontal="center"/>
      <protection locked="0"/>
    </xf>
    <xf numFmtId="0" fontId="0" fillId="0" borderId="29" xfId="0" applyFont="1" applyFill="1" applyBorder="1" applyAlignment="1">
      <alignment horizontal="center" vertical="center" wrapText="1"/>
    </xf>
    <xf numFmtId="9" fontId="0" fillId="0" borderId="29" xfId="22" applyNumberFormat="1" applyFont="1" applyFill="1" applyBorder="1" applyAlignment="1">
      <alignment horizontal="center"/>
      <protection locked="0"/>
    </xf>
    <xf numFmtId="9" fontId="23" fillId="18" borderId="0" xfId="23" applyNumberFormat="1" applyFont="1" applyFill="1" applyBorder="1">
      <protection locked="0"/>
    </xf>
    <xf numFmtId="2" fontId="2" fillId="15" borderId="0" xfId="23" applyNumberFormat="1" applyFont="1" applyFill="1" applyBorder="1" applyAlignment="1">
      <alignment horizontal="center"/>
      <protection locked="0"/>
    </xf>
    <xf numFmtId="9" fontId="2" fillId="15" borderId="0" xfId="23" applyNumberFormat="1" applyFont="1" applyFill="1" applyBorder="1" applyAlignment="1">
      <alignment horizontal="center"/>
      <protection locked="0"/>
    </xf>
    <xf numFmtId="9" fontId="2" fillId="0" borderId="0" xfId="23" applyNumberFormat="1" applyFont="1" applyFill="1" applyBorder="1" applyAlignment="1">
      <alignment horizontal="center"/>
      <protection locked="0"/>
    </xf>
    <xf numFmtId="0" fontId="11" fillId="15" borderId="14" xfId="73" applyFont="1" applyFill="1" applyBorder="1" applyAlignment="1">
      <alignment horizontal="center" vertical="justify"/>
    </xf>
    <xf numFmtId="0" fontId="11" fillId="15" borderId="24" xfId="73" applyFont="1" applyFill="1" applyBorder="1" applyAlignment="1">
      <alignment horizontal="center" vertical="justify"/>
    </xf>
    <xf numFmtId="0" fontId="11" fillId="15" borderId="15" xfId="73" applyFont="1" applyFill="1" applyBorder="1" applyAlignment="1">
      <alignment horizontal="center" vertical="justify"/>
    </xf>
    <xf numFmtId="0" fontId="11" fillId="15" borderId="14" xfId="0" applyFont="1" applyFill="1" applyBorder="1" applyAlignment="1">
      <alignment horizontal="center"/>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29" xfId="0" applyFont="1" applyFill="1" applyBorder="1" applyAlignment="1">
      <alignment horizontal="center"/>
    </xf>
    <xf numFmtId="0" fontId="11" fillId="15" borderId="1" xfId="0" applyFont="1" applyFill="1" applyBorder="1" applyAlignment="1">
      <alignment horizontal="center"/>
    </xf>
    <xf numFmtId="0" fontId="11" fillId="15" borderId="6"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2">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2" xfId="24"/>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61340800"/>
        <c:axId val="161219712"/>
      </c:lineChart>
      <c:catAx>
        <c:axId val="16134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219712"/>
        <c:crosses val="autoZero"/>
        <c:auto val="1"/>
        <c:lblAlgn val="ctr"/>
        <c:lblOffset val="100"/>
        <c:tickLblSkip val="1"/>
        <c:tickMarkSkip val="1"/>
        <c:noMultiLvlLbl val="0"/>
      </c:catAx>
      <c:valAx>
        <c:axId val="1612197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340800"/>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61829248"/>
        <c:axId val="161831168"/>
      </c:scatterChart>
      <c:valAx>
        <c:axId val="16182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831168"/>
        <c:crosses val="autoZero"/>
        <c:crossBetween val="midCat"/>
      </c:valAx>
      <c:valAx>
        <c:axId val="161831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829248"/>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dLbl>
            <c:dLbl>
              <c:idx val="7"/>
              <c:layout>
                <c:manualLayout>
                  <c:xMode val="edge"/>
                  <c:yMode val="edge"/>
                  <c:x val="0.40990398920004434"/>
                  <c:y val="8.3650190114068435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2769536"/>
        <c:axId val="162783616"/>
      </c:barChart>
      <c:catAx>
        <c:axId val="16276953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2783616"/>
        <c:crosses val="autoZero"/>
        <c:auto val="1"/>
        <c:lblAlgn val="ctr"/>
        <c:lblOffset val="100"/>
        <c:tickLblSkip val="1"/>
        <c:tickMarkSkip val="1"/>
        <c:noMultiLvlLbl val="0"/>
      </c:catAx>
      <c:valAx>
        <c:axId val="1627836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2769536"/>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2981376"/>
        <c:axId val="162982912"/>
      </c:barChart>
      <c:catAx>
        <c:axId val="16298137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2982912"/>
        <c:crosses val="autoZero"/>
        <c:auto val="1"/>
        <c:lblAlgn val="ctr"/>
        <c:lblOffset val="100"/>
        <c:tickLblSkip val="1"/>
        <c:tickMarkSkip val="1"/>
        <c:noMultiLvlLbl val="0"/>
      </c:catAx>
      <c:valAx>
        <c:axId val="16298291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2981376"/>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1351936"/>
        <c:axId val="161353728"/>
      </c:barChart>
      <c:catAx>
        <c:axId val="161351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353728"/>
        <c:crosses val="autoZero"/>
        <c:auto val="1"/>
        <c:lblAlgn val="ctr"/>
        <c:lblOffset val="100"/>
        <c:tickLblSkip val="1"/>
        <c:tickMarkSkip val="1"/>
        <c:noMultiLvlLbl val="0"/>
      </c:catAx>
      <c:valAx>
        <c:axId val="1613537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351936"/>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161408128"/>
        <c:axId val="161409664"/>
      </c:barChart>
      <c:catAx>
        <c:axId val="16140812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409664"/>
        <c:crosses val="autoZero"/>
        <c:auto val="1"/>
        <c:lblAlgn val="ctr"/>
        <c:lblOffset val="100"/>
        <c:tickLblSkip val="1"/>
        <c:tickMarkSkip val="1"/>
        <c:noMultiLvlLbl val="0"/>
      </c:catAx>
      <c:valAx>
        <c:axId val="161409664"/>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408128"/>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61920896"/>
        <c:axId val="161922432"/>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61936512"/>
        <c:axId val="161938048"/>
      </c:lineChart>
      <c:catAx>
        <c:axId val="161920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922432"/>
        <c:crosses val="autoZero"/>
        <c:auto val="0"/>
        <c:lblAlgn val="ctr"/>
        <c:lblOffset val="100"/>
        <c:tickLblSkip val="1"/>
        <c:tickMarkSkip val="1"/>
        <c:noMultiLvlLbl val="0"/>
      </c:catAx>
      <c:valAx>
        <c:axId val="1619224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920896"/>
        <c:crosses val="autoZero"/>
        <c:crossBetween val="between"/>
      </c:valAx>
      <c:catAx>
        <c:axId val="161936512"/>
        <c:scaling>
          <c:orientation val="minMax"/>
        </c:scaling>
        <c:delete val="1"/>
        <c:axPos val="b"/>
        <c:majorTickMark val="out"/>
        <c:minorTickMark val="none"/>
        <c:tickLblPos val="nextTo"/>
        <c:crossAx val="161938048"/>
        <c:crosses val="autoZero"/>
        <c:auto val="0"/>
        <c:lblAlgn val="ctr"/>
        <c:lblOffset val="100"/>
        <c:noMultiLvlLbl val="0"/>
      </c:catAx>
      <c:valAx>
        <c:axId val="161938048"/>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936512"/>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61984896"/>
        <c:axId val="161986432"/>
      </c:areaChart>
      <c:catAx>
        <c:axId val="16198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986432"/>
        <c:crosses val="autoZero"/>
        <c:auto val="1"/>
        <c:lblAlgn val="ctr"/>
        <c:lblOffset val="100"/>
        <c:tickLblSkip val="1"/>
        <c:tickMarkSkip val="1"/>
        <c:noMultiLvlLbl val="0"/>
      </c:catAx>
      <c:valAx>
        <c:axId val="1619864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984896"/>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162286592"/>
        <c:axId val="162288384"/>
      </c:areaChart>
      <c:catAx>
        <c:axId val="16228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2288384"/>
        <c:crosses val="autoZero"/>
        <c:auto val="1"/>
        <c:lblAlgn val="ctr"/>
        <c:lblOffset val="100"/>
        <c:tickLblSkip val="1"/>
        <c:tickMarkSkip val="1"/>
        <c:noMultiLvlLbl val="0"/>
      </c:catAx>
      <c:valAx>
        <c:axId val="1622883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2286592"/>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1704192"/>
        <c:axId val="161710080"/>
      </c:barChart>
      <c:catAx>
        <c:axId val="161704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710080"/>
        <c:crosses val="autoZero"/>
        <c:auto val="1"/>
        <c:lblAlgn val="ctr"/>
        <c:lblOffset val="100"/>
        <c:tickLblSkip val="1"/>
        <c:tickMarkSkip val="1"/>
        <c:noMultiLvlLbl val="0"/>
      </c:catAx>
      <c:valAx>
        <c:axId val="1617100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704192"/>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161764096"/>
        <c:axId val="161765632"/>
      </c:barChart>
      <c:catAx>
        <c:axId val="161764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765632"/>
        <c:crosses val="autoZero"/>
        <c:auto val="1"/>
        <c:lblAlgn val="ctr"/>
        <c:lblOffset val="100"/>
        <c:tickLblSkip val="1"/>
        <c:tickMarkSkip val="1"/>
        <c:noMultiLvlLbl val="0"/>
      </c:catAx>
      <c:valAx>
        <c:axId val="1617656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764096"/>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61798400"/>
        <c:axId val="161804672"/>
      </c:scatterChart>
      <c:valAx>
        <c:axId val="16179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61804672"/>
        <c:crosses val="autoZero"/>
        <c:crossBetween val="midCat"/>
      </c:valAx>
      <c:valAx>
        <c:axId val="16180467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61798400"/>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zoomScale="80" zoomScaleNormal="80" workbookViewId="0">
      <selection activeCell="M16" sqref="M16"/>
    </sheetView>
  </sheetViews>
  <sheetFormatPr defaultRowHeight="12" x14ac:dyDescent="0.2"/>
  <cols>
    <col min="1" max="1" width="10.140625" style="86" customWidth="1"/>
    <col min="2" max="2" width="33.28515625" style="86" customWidth="1"/>
    <col min="3" max="3" width="24" style="86" customWidth="1"/>
    <col min="4" max="4" width="25.140625" style="86" customWidth="1"/>
    <col min="5" max="5" width="9" style="86" customWidth="1"/>
    <col min="6" max="6" width="10" style="86" bestFit="1" customWidth="1"/>
    <col min="7" max="7" width="9" style="86" customWidth="1"/>
    <col min="8" max="8" width="10.5703125" style="86" customWidth="1"/>
    <col min="9" max="251" width="9.140625" style="86"/>
    <col min="252" max="252" width="36.7109375" style="86" customWidth="1"/>
    <col min="253" max="253" width="15.42578125" style="86" bestFit="1" customWidth="1"/>
    <col min="254" max="254" width="11" style="86" customWidth="1"/>
    <col min="255" max="255" width="9.140625" style="86"/>
    <col min="256" max="256" width="10.7109375" style="86" customWidth="1"/>
    <col min="257" max="263" width="9.140625" style="86"/>
    <col min="264" max="264" width="8.42578125" style="86" customWidth="1"/>
    <col min="265" max="265" width="11.5703125" style="86" customWidth="1"/>
    <col min="266" max="507" width="9.140625" style="86"/>
    <col min="508" max="508" width="36.7109375" style="86" customWidth="1"/>
    <col min="509" max="509" width="15.42578125" style="86" bestFit="1" customWidth="1"/>
    <col min="510" max="510" width="11" style="86" customWidth="1"/>
    <col min="511" max="511" width="9.140625" style="86"/>
    <col min="512" max="512" width="10.7109375" style="86" customWidth="1"/>
    <col min="513" max="519" width="9.140625" style="86"/>
    <col min="520" max="520" width="8.42578125" style="86" customWidth="1"/>
    <col min="521" max="521" width="11.5703125" style="86" customWidth="1"/>
    <col min="522" max="763" width="9.140625" style="86"/>
    <col min="764" max="764" width="36.7109375" style="86" customWidth="1"/>
    <col min="765" max="765" width="15.42578125" style="86" bestFit="1" customWidth="1"/>
    <col min="766" max="766" width="11" style="86" customWidth="1"/>
    <col min="767" max="767" width="9.140625" style="86"/>
    <col min="768" max="768" width="10.7109375" style="86" customWidth="1"/>
    <col min="769" max="775" width="9.140625" style="86"/>
    <col min="776" max="776" width="8.42578125" style="86" customWidth="1"/>
    <col min="777" max="777" width="11.5703125" style="86" customWidth="1"/>
    <col min="778" max="1019" width="9.140625" style="86"/>
    <col min="1020" max="1020" width="36.7109375" style="86" customWidth="1"/>
    <col min="1021" max="1021" width="15.42578125" style="86" bestFit="1" customWidth="1"/>
    <col min="1022" max="1022" width="11" style="86" customWidth="1"/>
    <col min="1023" max="1023" width="9.140625" style="86"/>
    <col min="1024" max="1024" width="10.7109375" style="86" customWidth="1"/>
    <col min="1025" max="1031" width="9.140625" style="86"/>
    <col min="1032" max="1032" width="8.42578125" style="86" customWidth="1"/>
    <col min="1033" max="1033" width="11.5703125" style="86" customWidth="1"/>
    <col min="1034" max="1275" width="9.140625" style="86"/>
    <col min="1276" max="1276" width="36.7109375" style="86" customWidth="1"/>
    <col min="1277" max="1277" width="15.42578125" style="86" bestFit="1" customWidth="1"/>
    <col min="1278" max="1278" width="11" style="86" customWidth="1"/>
    <col min="1279" max="1279" width="9.140625" style="86"/>
    <col min="1280" max="1280" width="10.7109375" style="86" customWidth="1"/>
    <col min="1281" max="1287" width="9.140625" style="86"/>
    <col min="1288" max="1288" width="8.42578125" style="86" customWidth="1"/>
    <col min="1289" max="1289" width="11.5703125" style="86" customWidth="1"/>
    <col min="1290" max="1531" width="9.140625" style="86"/>
    <col min="1532" max="1532" width="36.7109375" style="86" customWidth="1"/>
    <col min="1533" max="1533" width="15.42578125" style="86" bestFit="1" customWidth="1"/>
    <col min="1534" max="1534" width="11" style="86" customWidth="1"/>
    <col min="1535" max="1535" width="9.140625" style="86"/>
    <col min="1536" max="1536" width="10.7109375" style="86" customWidth="1"/>
    <col min="1537" max="1543" width="9.140625" style="86"/>
    <col min="1544" max="1544" width="8.42578125" style="86" customWidth="1"/>
    <col min="1545" max="1545" width="11.5703125" style="86" customWidth="1"/>
    <col min="1546" max="1787" width="9.140625" style="86"/>
    <col min="1788" max="1788" width="36.7109375" style="86" customWidth="1"/>
    <col min="1789" max="1789" width="15.42578125" style="86" bestFit="1" customWidth="1"/>
    <col min="1790" max="1790" width="11" style="86" customWidth="1"/>
    <col min="1791" max="1791" width="9.140625" style="86"/>
    <col min="1792" max="1792" width="10.7109375" style="86" customWidth="1"/>
    <col min="1793" max="1799" width="9.140625" style="86"/>
    <col min="1800" max="1800" width="8.42578125" style="86" customWidth="1"/>
    <col min="1801" max="1801" width="11.5703125" style="86" customWidth="1"/>
    <col min="1802" max="2043" width="9.140625" style="86"/>
    <col min="2044" max="2044" width="36.7109375" style="86" customWidth="1"/>
    <col min="2045" max="2045" width="15.42578125" style="86" bestFit="1" customWidth="1"/>
    <col min="2046" max="2046" width="11" style="86" customWidth="1"/>
    <col min="2047" max="2047" width="9.140625" style="86"/>
    <col min="2048" max="2048" width="10.7109375" style="86" customWidth="1"/>
    <col min="2049" max="2055" width="9.140625" style="86"/>
    <col min="2056" max="2056" width="8.42578125" style="86" customWidth="1"/>
    <col min="2057" max="2057" width="11.5703125" style="86" customWidth="1"/>
    <col min="2058" max="2299" width="9.140625" style="86"/>
    <col min="2300" max="2300" width="36.7109375" style="86" customWidth="1"/>
    <col min="2301" max="2301" width="15.42578125" style="86" bestFit="1" customWidth="1"/>
    <col min="2302" max="2302" width="11" style="86" customWidth="1"/>
    <col min="2303" max="2303" width="9.140625" style="86"/>
    <col min="2304" max="2304" width="10.7109375" style="86" customWidth="1"/>
    <col min="2305" max="2311" width="9.140625" style="86"/>
    <col min="2312" max="2312" width="8.42578125" style="86" customWidth="1"/>
    <col min="2313" max="2313" width="11.5703125" style="86" customWidth="1"/>
    <col min="2314" max="2555" width="9.140625" style="86"/>
    <col min="2556" max="2556" width="36.7109375" style="86" customWidth="1"/>
    <col min="2557" max="2557" width="15.42578125" style="86" bestFit="1" customWidth="1"/>
    <col min="2558" max="2558" width="11" style="86" customWidth="1"/>
    <col min="2559" max="2559" width="9.140625" style="86"/>
    <col min="2560" max="2560" width="10.7109375" style="86" customWidth="1"/>
    <col min="2561" max="2567" width="9.140625" style="86"/>
    <col min="2568" max="2568" width="8.42578125" style="86" customWidth="1"/>
    <col min="2569" max="2569" width="11.5703125" style="86" customWidth="1"/>
    <col min="2570" max="2811" width="9.140625" style="86"/>
    <col min="2812" max="2812" width="36.7109375" style="86" customWidth="1"/>
    <col min="2813" max="2813" width="15.42578125" style="86" bestFit="1" customWidth="1"/>
    <col min="2814" max="2814" width="11" style="86" customWidth="1"/>
    <col min="2815" max="2815" width="9.140625" style="86"/>
    <col min="2816" max="2816" width="10.7109375" style="86" customWidth="1"/>
    <col min="2817" max="2823" width="9.140625" style="86"/>
    <col min="2824" max="2824" width="8.42578125" style="86" customWidth="1"/>
    <col min="2825" max="2825" width="11.5703125" style="86" customWidth="1"/>
    <col min="2826" max="3067" width="9.140625" style="86"/>
    <col min="3068" max="3068" width="36.7109375" style="86" customWidth="1"/>
    <col min="3069" max="3069" width="15.42578125" style="86" bestFit="1" customWidth="1"/>
    <col min="3070" max="3070" width="11" style="86" customWidth="1"/>
    <col min="3071" max="3071" width="9.140625" style="86"/>
    <col min="3072" max="3072" width="10.7109375" style="86" customWidth="1"/>
    <col min="3073" max="3079" width="9.140625" style="86"/>
    <col min="3080" max="3080" width="8.42578125" style="86" customWidth="1"/>
    <col min="3081" max="3081" width="11.5703125" style="86" customWidth="1"/>
    <col min="3082" max="3323" width="9.140625" style="86"/>
    <col min="3324" max="3324" width="36.7109375" style="86" customWidth="1"/>
    <col min="3325" max="3325" width="15.42578125" style="86" bestFit="1" customWidth="1"/>
    <col min="3326" max="3326" width="11" style="86" customWidth="1"/>
    <col min="3327" max="3327" width="9.140625" style="86"/>
    <col min="3328" max="3328" width="10.7109375" style="86" customWidth="1"/>
    <col min="3329" max="3335" width="9.140625" style="86"/>
    <col min="3336" max="3336" width="8.42578125" style="86" customWidth="1"/>
    <col min="3337" max="3337" width="11.5703125" style="86" customWidth="1"/>
    <col min="3338" max="3579" width="9.140625" style="86"/>
    <col min="3580" max="3580" width="36.7109375" style="86" customWidth="1"/>
    <col min="3581" max="3581" width="15.42578125" style="86" bestFit="1" customWidth="1"/>
    <col min="3582" max="3582" width="11" style="86" customWidth="1"/>
    <col min="3583" max="3583" width="9.140625" style="86"/>
    <col min="3584" max="3584" width="10.7109375" style="86" customWidth="1"/>
    <col min="3585" max="3591" width="9.140625" style="86"/>
    <col min="3592" max="3592" width="8.42578125" style="86" customWidth="1"/>
    <col min="3593" max="3593" width="11.5703125" style="86" customWidth="1"/>
    <col min="3594" max="3835" width="9.140625" style="86"/>
    <col min="3836" max="3836" width="36.7109375" style="86" customWidth="1"/>
    <col min="3837" max="3837" width="15.42578125" style="86" bestFit="1" customWidth="1"/>
    <col min="3838" max="3838" width="11" style="86" customWidth="1"/>
    <col min="3839" max="3839" width="9.140625" style="86"/>
    <col min="3840" max="3840" width="10.7109375" style="86" customWidth="1"/>
    <col min="3841" max="3847" width="9.140625" style="86"/>
    <col min="3848" max="3848" width="8.42578125" style="86" customWidth="1"/>
    <col min="3849" max="3849" width="11.5703125" style="86" customWidth="1"/>
    <col min="3850" max="4091" width="9.140625" style="86"/>
    <col min="4092" max="4092" width="36.7109375" style="86" customWidth="1"/>
    <col min="4093" max="4093" width="15.42578125" style="86" bestFit="1" customWidth="1"/>
    <col min="4094" max="4094" width="11" style="86" customWidth="1"/>
    <col min="4095" max="4095" width="9.140625" style="86"/>
    <col min="4096" max="4096" width="10.7109375" style="86" customWidth="1"/>
    <col min="4097" max="4103" width="9.140625" style="86"/>
    <col min="4104" max="4104" width="8.42578125" style="86" customWidth="1"/>
    <col min="4105" max="4105" width="11.5703125" style="86" customWidth="1"/>
    <col min="4106" max="4347" width="9.140625" style="86"/>
    <col min="4348" max="4348" width="36.7109375" style="86" customWidth="1"/>
    <col min="4349" max="4349" width="15.42578125" style="86" bestFit="1" customWidth="1"/>
    <col min="4350" max="4350" width="11" style="86" customWidth="1"/>
    <col min="4351" max="4351" width="9.140625" style="86"/>
    <col min="4352" max="4352" width="10.7109375" style="86" customWidth="1"/>
    <col min="4353" max="4359" width="9.140625" style="86"/>
    <col min="4360" max="4360" width="8.42578125" style="86" customWidth="1"/>
    <col min="4361" max="4361" width="11.5703125" style="86" customWidth="1"/>
    <col min="4362" max="4603" width="9.140625" style="86"/>
    <col min="4604" max="4604" width="36.7109375" style="86" customWidth="1"/>
    <col min="4605" max="4605" width="15.42578125" style="86" bestFit="1" customWidth="1"/>
    <col min="4606" max="4606" width="11" style="86" customWidth="1"/>
    <col min="4607" max="4607" width="9.140625" style="86"/>
    <col min="4608" max="4608" width="10.7109375" style="86" customWidth="1"/>
    <col min="4609" max="4615" width="9.140625" style="86"/>
    <col min="4616" max="4616" width="8.42578125" style="86" customWidth="1"/>
    <col min="4617" max="4617" width="11.5703125" style="86" customWidth="1"/>
    <col min="4618" max="4859" width="9.140625" style="86"/>
    <col min="4860" max="4860" width="36.7109375" style="86" customWidth="1"/>
    <col min="4861" max="4861" width="15.42578125" style="86" bestFit="1" customWidth="1"/>
    <col min="4862" max="4862" width="11" style="86" customWidth="1"/>
    <col min="4863" max="4863" width="9.140625" style="86"/>
    <col min="4864" max="4864" width="10.7109375" style="86" customWidth="1"/>
    <col min="4865" max="4871" width="9.140625" style="86"/>
    <col min="4872" max="4872" width="8.42578125" style="86" customWidth="1"/>
    <col min="4873" max="4873" width="11.5703125" style="86" customWidth="1"/>
    <col min="4874" max="5115" width="9.140625" style="86"/>
    <col min="5116" max="5116" width="36.7109375" style="86" customWidth="1"/>
    <col min="5117" max="5117" width="15.42578125" style="86" bestFit="1" customWidth="1"/>
    <col min="5118" max="5118" width="11" style="86" customWidth="1"/>
    <col min="5119" max="5119" width="9.140625" style="86"/>
    <col min="5120" max="5120" width="10.7109375" style="86" customWidth="1"/>
    <col min="5121" max="5127" width="9.140625" style="86"/>
    <col min="5128" max="5128" width="8.42578125" style="86" customWidth="1"/>
    <col min="5129" max="5129" width="11.5703125" style="86" customWidth="1"/>
    <col min="5130" max="5371" width="9.140625" style="86"/>
    <col min="5372" max="5372" width="36.7109375" style="86" customWidth="1"/>
    <col min="5373" max="5373" width="15.42578125" style="86" bestFit="1" customWidth="1"/>
    <col min="5374" max="5374" width="11" style="86" customWidth="1"/>
    <col min="5375" max="5375" width="9.140625" style="86"/>
    <col min="5376" max="5376" width="10.7109375" style="86" customWidth="1"/>
    <col min="5377" max="5383" width="9.140625" style="86"/>
    <col min="5384" max="5384" width="8.42578125" style="86" customWidth="1"/>
    <col min="5385" max="5385" width="11.5703125" style="86" customWidth="1"/>
    <col min="5386" max="5627" width="9.140625" style="86"/>
    <col min="5628" max="5628" width="36.7109375" style="86" customWidth="1"/>
    <col min="5629" max="5629" width="15.42578125" style="86" bestFit="1" customWidth="1"/>
    <col min="5630" max="5630" width="11" style="86" customWidth="1"/>
    <col min="5631" max="5631" width="9.140625" style="86"/>
    <col min="5632" max="5632" width="10.7109375" style="86" customWidth="1"/>
    <col min="5633" max="5639" width="9.140625" style="86"/>
    <col min="5640" max="5640" width="8.42578125" style="86" customWidth="1"/>
    <col min="5641" max="5641" width="11.5703125" style="86" customWidth="1"/>
    <col min="5642" max="5883" width="9.140625" style="86"/>
    <col min="5884" max="5884" width="36.7109375" style="86" customWidth="1"/>
    <col min="5885" max="5885" width="15.42578125" style="86" bestFit="1" customWidth="1"/>
    <col min="5886" max="5886" width="11" style="86" customWidth="1"/>
    <col min="5887" max="5887" width="9.140625" style="86"/>
    <col min="5888" max="5888" width="10.7109375" style="86" customWidth="1"/>
    <col min="5889" max="5895" width="9.140625" style="86"/>
    <col min="5896" max="5896" width="8.42578125" style="86" customWidth="1"/>
    <col min="5897" max="5897" width="11.5703125" style="86" customWidth="1"/>
    <col min="5898" max="6139" width="9.140625" style="86"/>
    <col min="6140" max="6140" width="36.7109375" style="86" customWidth="1"/>
    <col min="6141" max="6141" width="15.42578125" style="86" bestFit="1" customWidth="1"/>
    <col min="6142" max="6142" width="11" style="86" customWidth="1"/>
    <col min="6143" max="6143" width="9.140625" style="86"/>
    <col min="6144" max="6144" width="10.7109375" style="86" customWidth="1"/>
    <col min="6145" max="6151" width="9.140625" style="86"/>
    <col min="6152" max="6152" width="8.42578125" style="86" customWidth="1"/>
    <col min="6153" max="6153" width="11.5703125" style="86" customWidth="1"/>
    <col min="6154" max="6395" width="9.140625" style="86"/>
    <col min="6396" max="6396" width="36.7109375" style="86" customWidth="1"/>
    <col min="6397" max="6397" width="15.42578125" style="86" bestFit="1" customWidth="1"/>
    <col min="6398" max="6398" width="11" style="86" customWidth="1"/>
    <col min="6399" max="6399" width="9.140625" style="86"/>
    <col min="6400" max="6400" width="10.7109375" style="86" customWidth="1"/>
    <col min="6401" max="6407" width="9.140625" style="86"/>
    <col min="6408" max="6408" width="8.42578125" style="86" customWidth="1"/>
    <col min="6409" max="6409" width="11.5703125" style="86" customWidth="1"/>
    <col min="6410" max="6651" width="9.140625" style="86"/>
    <col min="6652" max="6652" width="36.7109375" style="86" customWidth="1"/>
    <col min="6653" max="6653" width="15.42578125" style="86" bestFit="1" customWidth="1"/>
    <col min="6654" max="6654" width="11" style="86" customWidth="1"/>
    <col min="6655" max="6655" width="9.140625" style="86"/>
    <col min="6656" max="6656" width="10.7109375" style="86" customWidth="1"/>
    <col min="6657" max="6663" width="9.140625" style="86"/>
    <col min="6664" max="6664" width="8.42578125" style="86" customWidth="1"/>
    <col min="6665" max="6665" width="11.5703125" style="86" customWidth="1"/>
    <col min="6666" max="6907" width="9.140625" style="86"/>
    <col min="6908" max="6908" width="36.7109375" style="86" customWidth="1"/>
    <col min="6909" max="6909" width="15.42578125" style="86" bestFit="1" customWidth="1"/>
    <col min="6910" max="6910" width="11" style="86" customWidth="1"/>
    <col min="6911" max="6911" width="9.140625" style="86"/>
    <col min="6912" max="6912" width="10.7109375" style="86" customWidth="1"/>
    <col min="6913" max="6919" width="9.140625" style="86"/>
    <col min="6920" max="6920" width="8.42578125" style="86" customWidth="1"/>
    <col min="6921" max="6921" width="11.5703125" style="86" customWidth="1"/>
    <col min="6922" max="7163" width="9.140625" style="86"/>
    <col min="7164" max="7164" width="36.7109375" style="86" customWidth="1"/>
    <col min="7165" max="7165" width="15.42578125" style="86" bestFit="1" customWidth="1"/>
    <col min="7166" max="7166" width="11" style="86" customWidth="1"/>
    <col min="7167" max="7167" width="9.140625" style="86"/>
    <col min="7168" max="7168" width="10.7109375" style="86" customWidth="1"/>
    <col min="7169" max="7175" width="9.140625" style="86"/>
    <col min="7176" max="7176" width="8.42578125" style="86" customWidth="1"/>
    <col min="7177" max="7177" width="11.5703125" style="86" customWidth="1"/>
    <col min="7178" max="7419" width="9.140625" style="86"/>
    <col min="7420" max="7420" width="36.7109375" style="86" customWidth="1"/>
    <col min="7421" max="7421" width="15.42578125" style="86" bestFit="1" customWidth="1"/>
    <col min="7422" max="7422" width="11" style="86" customWidth="1"/>
    <col min="7423" max="7423" width="9.140625" style="86"/>
    <col min="7424" max="7424" width="10.7109375" style="86" customWidth="1"/>
    <col min="7425" max="7431" width="9.140625" style="86"/>
    <col min="7432" max="7432" width="8.42578125" style="86" customWidth="1"/>
    <col min="7433" max="7433" width="11.5703125" style="86" customWidth="1"/>
    <col min="7434" max="7675" width="9.140625" style="86"/>
    <col min="7676" max="7676" width="36.7109375" style="86" customWidth="1"/>
    <col min="7677" max="7677" width="15.42578125" style="86" bestFit="1" customWidth="1"/>
    <col min="7678" max="7678" width="11" style="86" customWidth="1"/>
    <col min="7679" max="7679" width="9.140625" style="86"/>
    <col min="7680" max="7680" width="10.7109375" style="86" customWidth="1"/>
    <col min="7681" max="7687" width="9.140625" style="86"/>
    <col min="7688" max="7688" width="8.42578125" style="86" customWidth="1"/>
    <col min="7689" max="7689" width="11.5703125" style="86" customWidth="1"/>
    <col min="7690" max="7931" width="9.140625" style="86"/>
    <col min="7932" max="7932" width="36.7109375" style="86" customWidth="1"/>
    <col min="7933" max="7933" width="15.42578125" style="86" bestFit="1" customWidth="1"/>
    <col min="7934" max="7934" width="11" style="86" customWidth="1"/>
    <col min="7935" max="7935" width="9.140625" style="86"/>
    <col min="7936" max="7936" width="10.7109375" style="86" customWidth="1"/>
    <col min="7937" max="7943" width="9.140625" style="86"/>
    <col min="7944" max="7944" width="8.42578125" style="86" customWidth="1"/>
    <col min="7945" max="7945" width="11.5703125" style="86" customWidth="1"/>
    <col min="7946" max="8187" width="9.140625" style="86"/>
    <col min="8188" max="8188" width="36.7109375" style="86" customWidth="1"/>
    <col min="8189" max="8189" width="15.42578125" style="86" bestFit="1" customWidth="1"/>
    <col min="8190" max="8190" width="11" style="86" customWidth="1"/>
    <col min="8191" max="8191" width="9.140625" style="86"/>
    <col min="8192" max="8192" width="10.7109375" style="86" customWidth="1"/>
    <col min="8193" max="8199" width="9.140625" style="86"/>
    <col min="8200" max="8200" width="8.42578125" style="86" customWidth="1"/>
    <col min="8201" max="8201" width="11.5703125" style="86" customWidth="1"/>
    <col min="8202" max="8443" width="9.140625" style="86"/>
    <col min="8444" max="8444" width="36.7109375" style="86" customWidth="1"/>
    <col min="8445" max="8445" width="15.42578125" style="86" bestFit="1" customWidth="1"/>
    <col min="8446" max="8446" width="11" style="86" customWidth="1"/>
    <col min="8447" max="8447" width="9.140625" style="86"/>
    <col min="8448" max="8448" width="10.7109375" style="86" customWidth="1"/>
    <col min="8449" max="8455" width="9.140625" style="86"/>
    <col min="8456" max="8456" width="8.42578125" style="86" customWidth="1"/>
    <col min="8457" max="8457" width="11.5703125" style="86" customWidth="1"/>
    <col min="8458" max="8699" width="9.140625" style="86"/>
    <col min="8700" max="8700" width="36.7109375" style="86" customWidth="1"/>
    <col min="8701" max="8701" width="15.42578125" style="86" bestFit="1" customWidth="1"/>
    <col min="8702" max="8702" width="11" style="86" customWidth="1"/>
    <col min="8703" max="8703" width="9.140625" style="86"/>
    <col min="8704" max="8704" width="10.7109375" style="86" customWidth="1"/>
    <col min="8705" max="8711" width="9.140625" style="86"/>
    <col min="8712" max="8712" width="8.42578125" style="86" customWidth="1"/>
    <col min="8713" max="8713" width="11.5703125" style="86" customWidth="1"/>
    <col min="8714" max="8955" width="9.140625" style="86"/>
    <col min="8956" max="8956" width="36.7109375" style="86" customWidth="1"/>
    <col min="8957" max="8957" width="15.42578125" style="86" bestFit="1" customWidth="1"/>
    <col min="8958" max="8958" width="11" style="86" customWidth="1"/>
    <col min="8959" max="8959" width="9.140625" style="86"/>
    <col min="8960" max="8960" width="10.7109375" style="86" customWidth="1"/>
    <col min="8961" max="8967" width="9.140625" style="86"/>
    <col min="8968" max="8968" width="8.42578125" style="86" customWidth="1"/>
    <col min="8969" max="8969" width="11.5703125" style="86" customWidth="1"/>
    <col min="8970" max="9211" width="9.140625" style="86"/>
    <col min="9212" max="9212" width="36.7109375" style="86" customWidth="1"/>
    <col min="9213" max="9213" width="15.42578125" style="86" bestFit="1" customWidth="1"/>
    <col min="9214" max="9214" width="11" style="86" customWidth="1"/>
    <col min="9215" max="9215" width="9.140625" style="86"/>
    <col min="9216" max="9216" width="10.7109375" style="86" customWidth="1"/>
    <col min="9217" max="9223" width="9.140625" style="86"/>
    <col min="9224" max="9224" width="8.42578125" style="86" customWidth="1"/>
    <col min="9225" max="9225" width="11.5703125" style="86" customWidth="1"/>
    <col min="9226" max="9467" width="9.140625" style="86"/>
    <col min="9468" max="9468" width="36.7109375" style="86" customWidth="1"/>
    <col min="9469" max="9469" width="15.42578125" style="86" bestFit="1" customWidth="1"/>
    <col min="9470" max="9470" width="11" style="86" customWidth="1"/>
    <col min="9471" max="9471" width="9.140625" style="86"/>
    <col min="9472" max="9472" width="10.7109375" style="86" customWidth="1"/>
    <col min="9473" max="9479" width="9.140625" style="86"/>
    <col min="9480" max="9480" width="8.42578125" style="86" customWidth="1"/>
    <col min="9481" max="9481" width="11.5703125" style="86" customWidth="1"/>
    <col min="9482" max="9723" width="9.140625" style="86"/>
    <col min="9724" max="9724" width="36.7109375" style="86" customWidth="1"/>
    <col min="9725" max="9725" width="15.42578125" style="86" bestFit="1" customWidth="1"/>
    <col min="9726" max="9726" width="11" style="86" customWidth="1"/>
    <col min="9727" max="9727" width="9.140625" style="86"/>
    <col min="9728" max="9728" width="10.7109375" style="86" customWidth="1"/>
    <col min="9729" max="9735" width="9.140625" style="86"/>
    <col min="9736" max="9736" width="8.42578125" style="86" customWidth="1"/>
    <col min="9737" max="9737" width="11.5703125" style="86" customWidth="1"/>
    <col min="9738" max="9979" width="9.140625" style="86"/>
    <col min="9980" max="9980" width="36.7109375" style="86" customWidth="1"/>
    <col min="9981" max="9981" width="15.42578125" style="86" bestFit="1" customWidth="1"/>
    <col min="9982" max="9982" width="11" style="86" customWidth="1"/>
    <col min="9983" max="9983" width="9.140625" style="86"/>
    <col min="9984" max="9984" width="10.7109375" style="86" customWidth="1"/>
    <col min="9985" max="9991" width="9.140625" style="86"/>
    <col min="9992" max="9992" width="8.42578125" style="86" customWidth="1"/>
    <col min="9993" max="9993" width="11.5703125" style="86" customWidth="1"/>
    <col min="9994" max="10235" width="9.140625" style="86"/>
    <col min="10236" max="10236" width="36.7109375" style="86" customWidth="1"/>
    <col min="10237" max="10237" width="15.42578125" style="86" bestFit="1" customWidth="1"/>
    <col min="10238" max="10238" width="11" style="86" customWidth="1"/>
    <col min="10239" max="10239" width="9.140625" style="86"/>
    <col min="10240" max="10240" width="10.7109375" style="86" customWidth="1"/>
    <col min="10241" max="10247" width="9.140625" style="86"/>
    <col min="10248" max="10248" width="8.42578125" style="86" customWidth="1"/>
    <col min="10249" max="10249" width="11.5703125" style="86" customWidth="1"/>
    <col min="10250" max="10491" width="9.140625" style="86"/>
    <col min="10492" max="10492" width="36.7109375" style="86" customWidth="1"/>
    <col min="10493" max="10493" width="15.42578125" style="86" bestFit="1" customWidth="1"/>
    <col min="10494" max="10494" width="11" style="86" customWidth="1"/>
    <col min="10495" max="10495" width="9.140625" style="86"/>
    <col min="10496" max="10496" width="10.7109375" style="86" customWidth="1"/>
    <col min="10497" max="10503" width="9.140625" style="86"/>
    <col min="10504" max="10504" width="8.42578125" style="86" customWidth="1"/>
    <col min="10505" max="10505" width="11.5703125" style="86" customWidth="1"/>
    <col min="10506" max="10747" width="9.140625" style="86"/>
    <col min="10748" max="10748" width="36.7109375" style="86" customWidth="1"/>
    <col min="10749" max="10749" width="15.42578125" style="86" bestFit="1" customWidth="1"/>
    <col min="10750" max="10750" width="11" style="86" customWidth="1"/>
    <col min="10751" max="10751" width="9.140625" style="86"/>
    <col min="10752" max="10752" width="10.7109375" style="86" customWidth="1"/>
    <col min="10753" max="10759" width="9.140625" style="86"/>
    <col min="10760" max="10760" width="8.42578125" style="86" customWidth="1"/>
    <col min="10761" max="10761" width="11.5703125" style="86" customWidth="1"/>
    <col min="10762" max="11003" width="9.140625" style="86"/>
    <col min="11004" max="11004" width="36.7109375" style="86" customWidth="1"/>
    <col min="11005" max="11005" width="15.42578125" style="86" bestFit="1" customWidth="1"/>
    <col min="11006" max="11006" width="11" style="86" customWidth="1"/>
    <col min="11007" max="11007" width="9.140625" style="86"/>
    <col min="11008" max="11008" width="10.7109375" style="86" customWidth="1"/>
    <col min="11009" max="11015" width="9.140625" style="86"/>
    <col min="11016" max="11016" width="8.42578125" style="86" customWidth="1"/>
    <col min="11017" max="11017" width="11.5703125" style="86" customWidth="1"/>
    <col min="11018" max="11259" width="9.140625" style="86"/>
    <col min="11260" max="11260" width="36.7109375" style="86" customWidth="1"/>
    <col min="11261" max="11261" width="15.42578125" style="86" bestFit="1" customWidth="1"/>
    <col min="11262" max="11262" width="11" style="86" customWidth="1"/>
    <col min="11263" max="11263" width="9.140625" style="86"/>
    <col min="11264" max="11264" width="10.7109375" style="86" customWidth="1"/>
    <col min="11265" max="11271" width="9.140625" style="86"/>
    <col min="11272" max="11272" width="8.42578125" style="86" customWidth="1"/>
    <col min="11273" max="11273" width="11.5703125" style="86" customWidth="1"/>
    <col min="11274" max="11515" width="9.140625" style="86"/>
    <col min="11516" max="11516" width="36.7109375" style="86" customWidth="1"/>
    <col min="11517" max="11517" width="15.42578125" style="86" bestFit="1" customWidth="1"/>
    <col min="11518" max="11518" width="11" style="86" customWidth="1"/>
    <col min="11519" max="11519" width="9.140625" style="86"/>
    <col min="11520" max="11520" width="10.7109375" style="86" customWidth="1"/>
    <col min="11521" max="11527" width="9.140625" style="86"/>
    <col min="11528" max="11528" width="8.42578125" style="86" customWidth="1"/>
    <col min="11529" max="11529" width="11.5703125" style="86" customWidth="1"/>
    <col min="11530" max="11771" width="9.140625" style="86"/>
    <col min="11772" max="11772" width="36.7109375" style="86" customWidth="1"/>
    <col min="11773" max="11773" width="15.42578125" style="86" bestFit="1" customWidth="1"/>
    <col min="11774" max="11774" width="11" style="86" customWidth="1"/>
    <col min="11775" max="11775" width="9.140625" style="86"/>
    <col min="11776" max="11776" width="10.7109375" style="86" customWidth="1"/>
    <col min="11777" max="11783" width="9.140625" style="86"/>
    <col min="11784" max="11784" width="8.42578125" style="86" customWidth="1"/>
    <col min="11785" max="11785" width="11.5703125" style="86" customWidth="1"/>
    <col min="11786" max="12027" width="9.140625" style="86"/>
    <col min="12028" max="12028" width="36.7109375" style="86" customWidth="1"/>
    <col min="12029" max="12029" width="15.42578125" style="86" bestFit="1" customWidth="1"/>
    <col min="12030" max="12030" width="11" style="86" customWidth="1"/>
    <col min="12031" max="12031" width="9.140625" style="86"/>
    <col min="12032" max="12032" width="10.7109375" style="86" customWidth="1"/>
    <col min="12033" max="12039" width="9.140625" style="86"/>
    <col min="12040" max="12040" width="8.42578125" style="86" customWidth="1"/>
    <col min="12041" max="12041" width="11.5703125" style="86" customWidth="1"/>
    <col min="12042" max="12283" width="9.140625" style="86"/>
    <col min="12284" max="12284" width="36.7109375" style="86" customWidth="1"/>
    <col min="12285" max="12285" width="15.42578125" style="86" bestFit="1" customWidth="1"/>
    <col min="12286" max="12286" width="11" style="86" customWidth="1"/>
    <col min="12287" max="12287" width="9.140625" style="86"/>
    <col min="12288" max="12288" width="10.7109375" style="86" customWidth="1"/>
    <col min="12289" max="12295" width="9.140625" style="86"/>
    <col min="12296" max="12296" width="8.42578125" style="86" customWidth="1"/>
    <col min="12297" max="12297" width="11.5703125" style="86" customWidth="1"/>
    <col min="12298" max="12539" width="9.140625" style="86"/>
    <col min="12540" max="12540" width="36.7109375" style="86" customWidth="1"/>
    <col min="12541" max="12541" width="15.42578125" style="86" bestFit="1" customWidth="1"/>
    <col min="12542" max="12542" width="11" style="86" customWidth="1"/>
    <col min="12543" max="12543" width="9.140625" style="86"/>
    <col min="12544" max="12544" width="10.7109375" style="86" customWidth="1"/>
    <col min="12545" max="12551" width="9.140625" style="86"/>
    <col min="12552" max="12552" width="8.42578125" style="86" customWidth="1"/>
    <col min="12553" max="12553" width="11.5703125" style="86" customWidth="1"/>
    <col min="12554" max="12795" width="9.140625" style="86"/>
    <col min="12796" max="12796" width="36.7109375" style="86" customWidth="1"/>
    <col min="12797" max="12797" width="15.42578125" style="86" bestFit="1" customWidth="1"/>
    <col min="12798" max="12798" width="11" style="86" customWidth="1"/>
    <col min="12799" max="12799" width="9.140625" style="86"/>
    <col min="12800" max="12800" width="10.7109375" style="86" customWidth="1"/>
    <col min="12801" max="12807" width="9.140625" style="86"/>
    <col min="12808" max="12808" width="8.42578125" style="86" customWidth="1"/>
    <col min="12809" max="12809" width="11.5703125" style="86" customWidth="1"/>
    <col min="12810" max="13051" width="9.140625" style="86"/>
    <col min="13052" max="13052" width="36.7109375" style="86" customWidth="1"/>
    <col min="13053" max="13053" width="15.42578125" style="86" bestFit="1" customWidth="1"/>
    <col min="13054" max="13054" width="11" style="86" customWidth="1"/>
    <col min="13055" max="13055" width="9.140625" style="86"/>
    <col min="13056" max="13056" width="10.7109375" style="86" customWidth="1"/>
    <col min="13057" max="13063" width="9.140625" style="86"/>
    <col min="13064" max="13064" width="8.42578125" style="86" customWidth="1"/>
    <col min="13065" max="13065" width="11.5703125" style="86" customWidth="1"/>
    <col min="13066" max="13307" width="9.140625" style="86"/>
    <col min="13308" max="13308" width="36.7109375" style="86" customWidth="1"/>
    <col min="13309" max="13309" width="15.42578125" style="86" bestFit="1" customWidth="1"/>
    <col min="13310" max="13310" width="11" style="86" customWidth="1"/>
    <col min="13311" max="13311" width="9.140625" style="86"/>
    <col min="13312" max="13312" width="10.7109375" style="86" customWidth="1"/>
    <col min="13313" max="13319" width="9.140625" style="86"/>
    <col min="13320" max="13320" width="8.42578125" style="86" customWidth="1"/>
    <col min="13321" max="13321" width="11.5703125" style="86" customWidth="1"/>
    <col min="13322" max="13563" width="9.140625" style="86"/>
    <col min="13564" max="13564" width="36.7109375" style="86" customWidth="1"/>
    <col min="13565" max="13565" width="15.42578125" style="86" bestFit="1" customWidth="1"/>
    <col min="13566" max="13566" width="11" style="86" customWidth="1"/>
    <col min="13567" max="13567" width="9.140625" style="86"/>
    <col min="13568" max="13568" width="10.7109375" style="86" customWidth="1"/>
    <col min="13569" max="13575" width="9.140625" style="86"/>
    <col min="13576" max="13576" width="8.42578125" style="86" customWidth="1"/>
    <col min="13577" max="13577" width="11.5703125" style="86" customWidth="1"/>
    <col min="13578" max="13819" width="9.140625" style="86"/>
    <col min="13820" max="13820" width="36.7109375" style="86" customWidth="1"/>
    <col min="13821" max="13821" width="15.42578125" style="86" bestFit="1" customWidth="1"/>
    <col min="13822" max="13822" width="11" style="86" customWidth="1"/>
    <col min="13823" max="13823" width="9.140625" style="86"/>
    <col min="13824" max="13824" width="10.7109375" style="86" customWidth="1"/>
    <col min="13825" max="13831" width="9.140625" style="86"/>
    <col min="13832" max="13832" width="8.42578125" style="86" customWidth="1"/>
    <col min="13833" max="13833" width="11.5703125" style="86" customWidth="1"/>
    <col min="13834" max="14075" width="9.140625" style="86"/>
    <col min="14076" max="14076" width="36.7109375" style="86" customWidth="1"/>
    <col min="14077" max="14077" width="15.42578125" style="86" bestFit="1" customWidth="1"/>
    <col min="14078" max="14078" width="11" style="86" customWidth="1"/>
    <col min="14079" max="14079" width="9.140625" style="86"/>
    <col min="14080" max="14080" width="10.7109375" style="86" customWidth="1"/>
    <col min="14081" max="14087" width="9.140625" style="86"/>
    <col min="14088" max="14088" width="8.42578125" style="86" customWidth="1"/>
    <col min="14089" max="14089" width="11.5703125" style="86" customWidth="1"/>
    <col min="14090" max="14331" width="9.140625" style="86"/>
    <col min="14332" max="14332" width="36.7109375" style="86" customWidth="1"/>
    <col min="14333" max="14333" width="15.42578125" style="86" bestFit="1" customWidth="1"/>
    <col min="14334" max="14334" width="11" style="86" customWidth="1"/>
    <col min="14335" max="14335" width="9.140625" style="86"/>
    <col min="14336" max="14336" width="10.7109375" style="86" customWidth="1"/>
    <col min="14337" max="14343" width="9.140625" style="86"/>
    <col min="14344" max="14344" width="8.42578125" style="86" customWidth="1"/>
    <col min="14345" max="14345" width="11.5703125" style="86" customWidth="1"/>
    <col min="14346" max="14587" width="9.140625" style="86"/>
    <col min="14588" max="14588" width="36.7109375" style="86" customWidth="1"/>
    <col min="14589" max="14589" width="15.42578125" style="86" bestFit="1" customWidth="1"/>
    <col min="14590" max="14590" width="11" style="86" customWidth="1"/>
    <col min="14591" max="14591" width="9.140625" style="86"/>
    <col min="14592" max="14592" width="10.7109375" style="86" customWidth="1"/>
    <col min="14593" max="14599" width="9.140625" style="86"/>
    <col min="14600" max="14600" width="8.42578125" style="86" customWidth="1"/>
    <col min="14601" max="14601" width="11.5703125" style="86" customWidth="1"/>
    <col min="14602" max="14843" width="9.140625" style="86"/>
    <col min="14844" max="14844" width="36.7109375" style="86" customWidth="1"/>
    <col min="14845" max="14845" width="15.42578125" style="86" bestFit="1" customWidth="1"/>
    <col min="14846" max="14846" width="11" style="86" customWidth="1"/>
    <col min="14847" max="14847" width="9.140625" style="86"/>
    <col min="14848" max="14848" width="10.7109375" style="86" customWidth="1"/>
    <col min="14849" max="14855" width="9.140625" style="86"/>
    <col min="14856" max="14856" width="8.42578125" style="86" customWidth="1"/>
    <col min="14857" max="14857" width="11.5703125" style="86" customWidth="1"/>
    <col min="14858" max="15099" width="9.140625" style="86"/>
    <col min="15100" max="15100" width="36.7109375" style="86" customWidth="1"/>
    <col min="15101" max="15101" width="15.42578125" style="86" bestFit="1" customWidth="1"/>
    <col min="15102" max="15102" width="11" style="86" customWidth="1"/>
    <col min="15103" max="15103" width="9.140625" style="86"/>
    <col min="15104" max="15104" width="10.7109375" style="86" customWidth="1"/>
    <col min="15105" max="15111" width="9.140625" style="86"/>
    <col min="15112" max="15112" width="8.42578125" style="86" customWidth="1"/>
    <col min="15113" max="15113" width="11.5703125" style="86" customWidth="1"/>
    <col min="15114" max="15355" width="9.140625" style="86"/>
    <col min="15356" max="15356" width="36.7109375" style="86" customWidth="1"/>
    <col min="15357" max="15357" width="15.42578125" style="86" bestFit="1" customWidth="1"/>
    <col min="15358" max="15358" width="11" style="86" customWidth="1"/>
    <col min="15359" max="15359" width="9.140625" style="86"/>
    <col min="15360" max="15360" width="10.7109375" style="86" customWidth="1"/>
    <col min="15361" max="15367" width="9.140625" style="86"/>
    <col min="15368" max="15368" width="8.42578125" style="86" customWidth="1"/>
    <col min="15369" max="15369" width="11.5703125" style="86" customWidth="1"/>
    <col min="15370" max="15611" width="9.140625" style="86"/>
    <col min="15612" max="15612" width="36.7109375" style="86" customWidth="1"/>
    <col min="15613" max="15613" width="15.42578125" style="86" bestFit="1" customWidth="1"/>
    <col min="15614" max="15614" width="11" style="86" customWidth="1"/>
    <col min="15615" max="15615" width="9.140625" style="86"/>
    <col min="15616" max="15616" width="10.7109375" style="86" customWidth="1"/>
    <col min="15617" max="15623" width="9.140625" style="86"/>
    <col min="15624" max="15624" width="8.42578125" style="86" customWidth="1"/>
    <col min="15625" max="15625" width="11.5703125" style="86" customWidth="1"/>
    <col min="15626" max="15867" width="9.140625" style="86"/>
    <col min="15868" max="15868" width="36.7109375" style="86" customWidth="1"/>
    <col min="15869" max="15869" width="15.42578125" style="86" bestFit="1" customWidth="1"/>
    <col min="15870" max="15870" width="11" style="86" customWidth="1"/>
    <col min="15871" max="15871" width="9.140625" style="86"/>
    <col min="15872" max="15872" width="10.7109375" style="86" customWidth="1"/>
    <col min="15873" max="15879" width="9.140625" style="86"/>
    <col min="15880" max="15880" width="8.42578125" style="86" customWidth="1"/>
    <col min="15881" max="15881" width="11.5703125" style="86" customWidth="1"/>
    <col min="15882" max="16123" width="9.140625" style="86"/>
    <col min="16124" max="16124" width="36.7109375" style="86" customWidth="1"/>
    <col min="16125" max="16125" width="15.42578125" style="86" bestFit="1" customWidth="1"/>
    <col min="16126" max="16126" width="11" style="86" customWidth="1"/>
    <col min="16127" max="16127" width="9.140625" style="86"/>
    <col min="16128" max="16128" width="10.7109375" style="86" customWidth="1"/>
    <col min="16129" max="16135" width="9.140625" style="86"/>
    <col min="16136" max="16136" width="8.42578125" style="86" customWidth="1"/>
    <col min="16137" max="16137" width="11.5703125" style="86" customWidth="1"/>
    <col min="16138" max="16384" width="9.140625" style="86"/>
  </cols>
  <sheetData>
    <row r="1" spans="1:10" x14ac:dyDescent="0.2">
      <c r="B1" s="121"/>
    </row>
    <row r="2" spans="1:10" x14ac:dyDescent="0.2">
      <c r="B2" s="121"/>
    </row>
    <row r="3" spans="1:10" ht="18" x14ac:dyDescent="0.25">
      <c r="B3" s="119" t="s">
        <v>84</v>
      </c>
    </row>
    <row r="4" spans="1:10" ht="11.1" customHeight="1" x14ac:dyDescent="0.25">
      <c r="B4" s="115"/>
      <c r="C4" s="121" t="s">
        <v>98</v>
      </c>
    </row>
    <row r="5" spans="1:10" ht="15.75" x14ac:dyDescent="0.25">
      <c r="B5" s="137" t="s">
        <v>97</v>
      </c>
      <c r="C5" s="191" t="s">
        <v>113</v>
      </c>
    </row>
    <row r="6" spans="1:10" ht="5.0999999999999996" customHeight="1" x14ac:dyDescent="0.2">
      <c r="B6" s="116"/>
      <c r="C6" s="125"/>
    </row>
    <row r="7" spans="1:10" x14ac:dyDescent="0.2">
      <c r="B7" s="87"/>
      <c r="C7" s="206" t="s">
        <v>99</v>
      </c>
      <c r="D7" s="207"/>
      <c r="E7" s="208" t="s">
        <v>100</v>
      </c>
      <c r="F7" s="207"/>
      <c r="G7" s="209"/>
    </row>
    <row r="8" spans="1:10" x14ac:dyDescent="0.2">
      <c r="B8" s="88"/>
      <c r="E8" s="203" t="s">
        <v>64</v>
      </c>
      <c r="F8" s="204"/>
      <c r="G8" s="205"/>
    </row>
    <row r="9" spans="1:10" x14ac:dyDescent="0.2">
      <c r="A9" s="86" t="s">
        <v>65</v>
      </c>
      <c r="B9" s="88"/>
      <c r="C9" s="120" t="s">
        <v>82</v>
      </c>
      <c r="D9" s="120" t="s">
        <v>83</v>
      </c>
      <c r="E9" s="200" t="s">
        <v>90</v>
      </c>
      <c r="F9" s="201" t="s">
        <v>86</v>
      </c>
      <c r="G9" s="202" t="s">
        <v>89</v>
      </c>
    </row>
    <row r="10" spans="1:10" x14ac:dyDescent="0.2">
      <c r="B10" s="150" t="s">
        <v>66</v>
      </c>
      <c r="C10" s="151">
        <f>'WACC Parameters'!D7</f>
        <v>0.02</v>
      </c>
      <c r="D10" s="152">
        <f>'WACC Parameters'!D14</f>
        <v>4.3999999999999997E-2</v>
      </c>
      <c r="E10" s="89"/>
      <c r="F10" s="90"/>
      <c r="G10" s="91"/>
      <c r="H10" s="113"/>
    </row>
    <row r="11" spans="1:10" x14ac:dyDescent="0.2">
      <c r="B11" s="153" t="s">
        <v>0</v>
      </c>
      <c r="C11" s="165">
        <f>'WACC Parameters'!D10</f>
        <v>2.4E-2</v>
      </c>
      <c r="D11" s="166">
        <f>'WACC Parameters'!D17</f>
        <v>2.4E-2</v>
      </c>
      <c r="E11" s="92"/>
      <c r="F11" s="93"/>
      <c r="G11" s="94"/>
      <c r="H11" s="86" t="s">
        <v>65</v>
      </c>
      <c r="J11" s="86" t="s">
        <v>65</v>
      </c>
    </row>
    <row r="12" spans="1:10" x14ac:dyDescent="0.2">
      <c r="B12" s="153" t="s">
        <v>1</v>
      </c>
      <c r="C12" s="165">
        <f>'WACC Parameters'!D8</f>
        <v>2.8000000000000001E-2</v>
      </c>
      <c r="D12" s="166">
        <f>'WACC Parameters'!D15</f>
        <v>3.1E-2</v>
      </c>
      <c r="E12" s="92"/>
      <c r="F12" s="93"/>
      <c r="G12" s="94"/>
      <c r="H12" s="114"/>
    </row>
    <row r="13" spans="1:10" x14ac:dyDescent="0.2">
      <c r="B13" s="95"/>
      <c r="C13" s="110"/>
      <c r="D13" s="96"/>
      <c r="E13" s="92"/>
      <c r="F13" s="111"/>
      <c r="G13" s="96"/>
    </row>
    <row r="14" spans="1:10" x14ac:dyDescent="0.2">
      <c r="B14" s="153" t="s">
        <v>67</v>
      </c>
      <c r="C14" s="165">
        <f>'WACC Parameters'!D9</f>
        <v>8.5999999999999993E-2</v>
      </c>
      <c r="D14" s="166">
        <f>'WACC Parameters'!D16</f>
        <v>0.06</v>
      </c>
      <c r="E14" s="92"/>
      <c r="F14" s="93"/>
      <c r="G14" s="94"/>
    </row>
    <row r="15" spans="1:10" x14ac:dyDescent="0.2">
      <c r="B15" s="153" t="s">
        <v>68</v>
      </c>
      <c r="C15" s="167">
        <f>VLOOKUP($C$5,'WACC Parameters'!$B$23:$G$29,6,FALSE)</f>
        <v>0.6</v>
      </c>
      <c r="D15" s="168">
        <f>C15</f>
        <v>0.6</v>
      </c>
      <c r="E15" s="112"/>
      <c r="F15" s="97"/>
      <c r="G15" s="98"/>
    </row>
    <row r="16" spans="1:10" x14ac:dyDescent="0.2">
      <c r="B16" s="153" t="s">
        <v>69</v>
      </c>
      <c r="C16" s="167">
        <f t="shared" ref="C16:D16" si="0">1-C15</f>
        <v>0.4</v>
      </c>
      <c r="D16" s="168">
        <f t="shared" si="0"/>
        <v>0.4</v>
      </c>
      <c r="E16" s="112"/>
      <c r="F16" s="97"/>
      <c r="G16" s="98"/>
    </row>
    <row r="17" spans="2:8" x14ac:dyDescent="0.2">
      <c r="B17" s="153" t="s">
        <v>70</v>
      </c>
      <c r="C17" s="169">
        <f t="shared" ref="C17:D17" si="1">C15+C16</f>
        <v>1</v>
      </c>
      <c r="D17" s="170">
        <f t="shared" si="1"/>
        <v>1</v>
      </c>
      <c r="E17" s="112"/>
      <c r="F17" s="97"/>
      <c r="G17" s="98"/>
    </row>
    <row r="18" spans="2:8" x14ac:dyDescent="0.2">
      <c r="B18" s="153" t="s">
        <v>2</v>
      </c>
      <c r="C18" s="197">
        <v>0.25</v>
      </c>
      <c r="D18" s="171">
        <f>C18</f>
        <v>0.25</v>
      </c>
      <c r="E18" s="117"/>
      <c r="F18" s="99"/>
      <c r="G18" s="98"/>
      <c r="H18" s="86" t="s">
        <v>65</v>
      </c>
    </row>
    <row r="19" spans="2:8" x14ac:dyDescent="0.2">
      <c r="B19" s="153" t="s">
        <v>71</v>
      </c>
      <c r="C19" s="198">
        <v>0.3</v>
      </c>
      <c r="D19" s="172">
        <f>C19</f>
        <v>0.3</v>
      </c>
      <c r="E19" s="112"/>
      <c r="F19" s="97"/>
      <c r="G19" s="98"/>
    </row>
    <row r="20" spans="2:8" x14ac:dyDescent="0.2">
      <c r="B20" s="153" t="s">
        <v>72</v>
      </c>
      <c r="C20" s="199">
        <v>0.3</v>
      </c>
      <c r="D20" s="172">
        <f>C20</f>
        <v>0.3</v>
      </c>
      <c r="E20" s="112"/>
      <c r="F20" s="97"/>
      <c r="G20" s="98"/>
      <c r="H20" s="86" t="s">
        <v>65</v>
      </c>
    </row>
    <row r="21" spans="2:8" x14ac:dyDescent="0.2">
      <c r="B21" s="153" t="s">
        <v>73</v>
      </c>
      <c r="C21" s="198">
        <v>0.3</v>
      </c>
      <c r="D21" s="172">
        <f>C21</f>
        <v>0.3</v>
      </c>
      <c r="E21" s="112"/>
      <c r="F21" s="97"/>
      <c r="G21" s="98"/>
    </row>
    <row r="22" spans="2:8" x14ac:dyDescent="0.2">
      <c r="B22" s="154" t="s">
        <v>3</v>
      </c>
      <c r="C22" s="182">
        <f>VLOOKUP($C$5,'WACC Parameters'!$B$23:$G$29,3,FALSE)</f>
        <v>1</v>
      </c>
      <c r="D22" s="173">
        <f>C22</f>
        <v>1</v>
      </c>
      <c r="E22" s="118"/>
      <c r="F22" s="100"/>
      <c r="G22" s="101"/>
    </row>
    <row r="23" spans="2:8" x14ac:dyDescent="0.2">
      <c r="B23" s="153" t="s">
        <v>65</v>
      </c>
      <c r="C23" s="102"/>
      <c r="D23" s="103"/>
      <c r="E23" s="102"/>
      <c r="F23" s="102"/>
      <c r="G23" s="103"/>
      <c r="H23" s="86" t="s">
        <v>65</v>
      </c>
    </row>
    <row r="24" spans="2:8" x14ac:dyDescent="0.2">
      <c r="B24" s="150" t="s">
        <v>74</v>
      </c>
      <c r="C24" s="176">
        <f t="shared" ref="C24:D24" si="2">C10+C22*C14</f>
        <v>0.106</v>
      </c>
      <c r="D24" s="174">
        <f t="shared" si="2"/>
        <v>0.104</v>
      </c>
      <c r="E24" s="89"/>
      <c r="F24" s="89"/>
      <c r="G24" s="104"/>
    </row>
    <row r="25" spans="2:8" x14ac:dyDescent="0.2">
      <c r="B25" s="153" t="s">
        <v>75</v>
      </c>
      <c r="C25" s="178">
        <f t="shared" ref="C25:D25" si="3">(1+C24)/(1+C11)-1</f>
        <v>8.0078125E-2</v>
      </c>
      <c r="D25" s="175">
        <f t="shared" si="3"/>
        <v>7.8125E-2</v>
      </c>
      <c r="E25" s="92"/>
      <c r="F25" s="92"/>
      <c r="G25" s="98"/>
    </row>
    <row r="26" spans="2:8" x14ac:dyDescent="0.2">
      <c r="B26" s="153"/>
      <c r="C26" s="92"/>
      <c r="D26" s="105"/>
      <c r="E26" s="92"/>
      <c r="F26" s="92"/>
      <c r="G26" s="98"/>
    </row>
    <row r="27" spans="2:8" x14ac:dyDescent="0.2">
      <c r="B27" s="153" t="s">
        <v>76</v>
      </c>
      <c r="C27" s="178">
        <f>C10+C12</f>
        <v>4.8000000000000001E-2</v>
      </c>
      <c r="D27" s="175">
        <f t="shared" ref="D27" si="4">D10+D12</f>
        <v>7.4999999999999997E-2</v>
      </c>
      <c r="E27" s="92"/>
      <c r="F27" s="92"/>
      <c r="G27" s="98"/>
    </row>
    <row r="28" spans="2:8" x14ac:dyDescent="0.2">
      <c r="B28" s="153" t="s">
        <v>77</v>
      </c>
      <c r="C28" s="178">
        <f t="shared" ref="C28:D28" si="5">(1+C27)/(1+C11)-1</f>
        <v>2.34375E-2</v>
      </c>
      <c r="D28" s="175">
        <f t="shared" si="5"/>
        <v>4.98046875E-2</v>
      </c>
      <c r="E28" s="92"/>
      <c r="F28" s="92"/>
      <c r="G28" s="98"/>
    </row>
    <row r="29" spans="2:8" x14ac:dyDescent="0.2">
      <c r="B29" s="153"/>
      <c r="C29" s="92"/>
      <c r="D29" s="105"/>
      <c r="E29" s="92"/>
      <c r="F29" s="92"/>
      <c r="G29" s="105"/>
    </row>
    <row r="30" spans="2:8" x14ac:dyDescent="0.2">
      <c r="B30" s="150" t="s">
        <v>78</v>
      </c>
      <c r="C30" s="176">
        <f>ROUND(C24*C16+C27*C15,3)</f>
        <v>7.0999999999999994E-2</v>
      </c>
      <c r="D30" s="174">
        <f>ROUND(D24*D16+D27*D15,3)</f>
        <v>8.6999999999999994E-2</v>
      </c>
      <c r="E30" s="184">
        <f>MIN(C30,D30)</f>
        <v>7.0999999999999994E-2</v>
      </c>
      <c r="F30" s="177">
        <f>AVERAGE(E30,G30)</f>
        <v>7.8999999999999987E-2</v>
      </c>
      <c r="G30" s="174">
        <f>MAX(C30,D30)</f>
        <v>8.6999999999999994E-2</v>
      </c>
    </row>
    <row r="31" spans="2:8" x14ac:dyDescent="0.2">
      <c r="B31" s="122" t="s">
        <v>79</v>
      </c>
      <c r="C31" s="178">
        <f>ROUND(C25*C16+C28*C15,3)</f>
        <v>4.5999999999999999E-2</v>
      </c>
      <c r="D31" s="175">
        <f>ROUND(D25*D16+D28*D15,3)</f>
        <v>6.0999999999999999E-2</v>
      </c>
      <c r="E31" s="185">
        <f>MIN(C31,D31)</f>
        <v>4.5999999999999999E-2</v>
      </c>
      <c r="F31" s="186">
        <f>AVERAGE(E31,G31)</f>
        <v>5.3499999999999999E-2</v>
      </c>
      <c r="G31" s="187">
        <f>MAX(C31,D31)</f>
        <v>6.0999999999999999E-2</v>
      </c>
    </row>
    <row r="32" spans="2:8" x14ac:dyDescent="0.2">
      <c r="B32" s="153" t="s">
        <v>80</v>
      </c>
      <c r="C32" s="178">
        <f>ROUND(C24*C16/(1-C20*(1-C18))+C15*C27,3)</f>
        <v>8.4000000000000005E-2</v>
      </c>
      <c r="D32" s="175">
        <f>ROUND(D24*D16/(1-D20*(1-D18))+D15*D27,3)</f>
        <v>9.9000000000000005E-2</v>
      </c>
      <c r="E32" s="188">
        <f>MIN(C32,D32)</f>
        <v>8.4000000000000005E-2</v>
      </c>
      <c r="F32" s="183">
        <f>AVERAGE(E32,G32)</f>
        <v>9.1499999999999998E-2</v>
      </c>
      <c r="G32" s="175">
        <f>MAX(C32,D32)</f>
        <v>9.9000000000000005E-2</v>
      </c>
      <c r="H32" s="164"/>
    </row>
    <row r="33" spans="2:7" x14ac:dyDescent="0.2">
      <c r="B33" s="155" t="s">
        <v>81</v>
      </c>
      <c r="C33" s="180">
        <f>ROUND((1+C32)/(1+C11)-1,3)</f>
        <v>5.8999999999999997E-2</v>
      </c>
      <c r="D33" s="179">
        <f>ROUND((1+D32)/(1+D11)-1,3)</f>
        <v>7.2999999999999995E-2</v>
      </c>
      <c r="E33" s="189">
        <f>MIN(C33,D33)</f>
        <v>5.8999999999999997E-2</v>
      </c>
      <c r="F33" s="181">
        <f>AVERAGE(E33,G33)</f>
        <v>6.6000000000000003E-2</v>
      </c>
      <c r="G33" s="179">
        <f>MAX(C33,D33)</f>
        <v>7.2999999999999995E-2</v>
      </c>
    </row>
    <row r="34" spans="2:7" ht="12.75" x14ac:dyDescent="0.2">
      <c r="B34" s="106"/>
      <c r="C34" s="107"/>
      <c r="D34" s="107"/>
      <c r="E34" s="92"/>
      <c r="F34" s="108"/>
      <c r="G34" s="92"/>
    </row>
    <row r="35" spans="2:7" x14ac:dyDescent="0.2">
      <c r="B35" s="190" t="s">
        <v>109</v>
      </c>
    </row>
    <row r="36" spans="2:7" x14ac:dyDescent="0.2">
      <c r="B36" s="190" t="s">
        <v>112</v>
      </c>
    </row>
    <row r="37" spans="2:7" x14ac:dyDescent="0.2">
      <c r="B37" s="190" t="s">
        <v>108</v>
      </c>
    </row>
    <row r="38" spans="2:7" x14ac:dyDescent="0.2">
      <c r="B38" s="190" t="s">
        <v>110</v>
      </c>
    </row>
    <row r="39" spans="2:7" x14ac:dyDescent="0.2">
      <c r="B39" s="109"/>
    </row>
    <row r="40" spans="2:7" x14ac:dyDescent="0.2">
      <c r="B40" s="138" t="s">
        <v>111</v>
      </c>
    </row>
    <row r="41" spans="2:7" x14ac:dyDescent="0.2">
      <c r="B41" s="139" t="s">
        <v>106</v>
      </c>
      <c r="C41" s="109"/>
      <c r="E41" s="86" t="s">
        <v>65</v>
      </c>
    </row>
    <row r="42" spans="2:7" x14ac:dyDescent="0.2">
      <c r="B42" s="156" t="s">
        <v>107</v>
      </c>
      <c r="C42" s="109"/>
    </row>
    <row r="43" spans="2:7" x14ac:dyDescent="0.2">
      <c r="B43" s="140" t="s">
        <v>47</v>
      </c>
      <c r="C43" s="109"/>
    </row>
    <row r="44" spans="2:7" x14ac:dyDescent="0.2">
      <c r="B44" s="157" t="s">
        <v>41</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pageSetup paperSize="9" scale="93" orientation="landscape" r:id="rId1"/>
  <ignoredErrors>
    <ignoredError sqref="C10:D10 D22 D21 D20 D19 C13:D13 C16:D18 D14 D12 D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40625" defaultRowHeight="12" x14ac:dyDescent="0.2"/>
  <cols>
    <col min="1" max="16384" width="13.140625" style="1"/>
  </cols>
  <sheetData>
    <row r="1" spans="1:14" ht="18" x14ac:dyDescent="0.25">
      <c r="A1" s="6" t="s">
        <v>34</v>
      </c>
      <c r="C1" s="6"/>
      <c r="D1" s="6"/>
      <c r="E1"/>
      <c r="F1"/>
      <c r="G1"/>
      <c r="H1"/>
      <c r="I1"/>
      <c r="J1"/>
    </row>
    <row r="2" spans="1:14" s="85" customFormat="1" ht="12.75" x14ac:dyDescent="0.2">
      <c r="A2" s="83"/>
      <c r="B2" s="84" t="s">
        <v>62</v>
      </c>
      <c r="C2" s="84"/>
      <c r="D2" s="84"/>
      <c r="E2" s="83"/>
      <c r="F2" s="83"/>
      <c r="G2" s="83"/>
      <c r="H2" s="83"/>
      <c r="I2" s="83"/>
      <c r="J2" s="83"/>
    </row>
    <row r="3" spans="1:14" ht="15.75" x14ac:dyDescent="0.25">
      <c r="A3"/>
      <c r="B3" s="8" t="s">
        <v>35</v>
      </c>
      <c r="C3" s="7"/>
      <c r="D3" s="7"/>
      <c r="E3"/>
      <c r="F3"/>
      <c r="G3"/>
      <c r="H3"/>
      <c r="I3"/>
      <c r="J3"/>
    </row>
    <row r="4" spans="1:14" ht="12.75" x14ac:dyDescent="0.2">
      <c r="A4"/>
      <c r="B4" s="9"/>
      <c r="C4" s="9"/>
      <c r="D4" s="9"/>
      <c r="E4"/>
      <c r="G4"/>
      <c r="H4" s="10" t="s">
        <v>36</v>
      </c>
      <c r="I4"/>
      <c r="J4"/>
    </row>
    <row r="5" spans="1:14" ht="12.75" x14ac:dyDescent="0.2">
      <c r="A5"/>
      <c r="B5"/>
      <c r="C5"/>
      <c r="D5"/>
      <c r="E5"/>
      <c r="G5"/>
      <c r="H5"/>
      <c r="I5" s="10" t="s">
        <v>37</v>
      </c>
      <c r="J5"/>
    </row>
    <row r="6" spans="1:14" ht="18" x14ac:dyDescent="0.25">
      <c r="A6"/>
      <c r="B6" s="11" t="s">
        <v>38</v>
      </c>
      <c r="C6" s="11"/>
      <c r="D6" s="11"/>
      <c r="E6"/>
      <c r="F6"/>
      <c r="G6"/>
      <c r="H6"/>
      <c r="I6"/>
      <c r="J6"/>
    </row>
    <row r="7" spans="1:14" ht="15.75" x14ac:dyDescent="0.25">
      <c r="A7"/>
      <c r="B7" s="12" t="s">
        <v>39</v>
      </c>
      <c r="C7" s="13"/>
      <c r="D7" s="61"/>
      <c r="E7" s="61"/>
      <c r="F7" s="61"/>
      <c r="G7" s="14" t="str">
        <f>G22</f>
        <v>numbers</v>
      </c>
      <c r="H7" s="15" t="str">
        <f>H22</f>
        <v>%</v>
      </c>
      <c r="I7" s="12" t="s">
        <v>40</v>
      </c>
      <c r="J7" s="13"/>
      <c r="K7" s="16"/>
      <c r="L7" s="16"/>
      <c r="M7" s="61"/>
      <c r="N7" s="62"/>
    </row>
    <row r="8" spans="1:14" ht="12.75" x14ac:dyDescent="0.2">
      <c r="A8"/>
      <c r="B8" s="18" t="s">
        <v>41</v>
      </c>
      <c r="C8" s="19"/>
      <c r="D8" s="63"/>
      <c r="E8" s="63"/>
      <c r="F8" s="63"/>
      <c r="G8" s="20">
        <v>4442</v>
      </c>
      <c r="H8" s="21">
        <v>0.08</v>
      </c>
      <c r="I8" s="67" t="s">
        <v>41</v>
      </c>
      <c r="J8" s="22">
        <v>67</v>
      </c>
      <c r="K8" s="23">
        <v>0.03</v>
      </c>
      <c r="L8" s="25"/>
      <c r="M8" s="63"/>
      <c r="N8" s="64"/>
    </row>
    <row r="9" spans="1:14" ht="12.75" x14ac:dyDescent="0.2">
      <c r="A9"/>
      <c r="B9" s="74" t="s">
        <v>42</v>
      </c>
      <c r="C9" s="19"/>
      <c r="D9" s="25"/>
      <c r="E9" s="25"/>
      <c r="F9" s="63"/>
      <c r="G9" s="63"/>
      <c r="H9" s="64"/>
      <c r="I9" s="73" t="str">
        <f>B9</f>
        <v>Links from other files (green)</v>
      </c>
      <c r="J9" s="19"/>
      <c r="K9" s="25"/>
      <c r="L9" s="25"/>
      <c r="M9" s="63"/>
      <c r="N9" s="64"/>
    </row>
    <row r="10" spans="1:14" x14ac:dyDescent="0.2">
      <c r="A10"/>
      <c r="B10" s="70" t="s">
        <v>43</v>
      </c>
      <c r="C10" s="26"/>
      <c r="D10" s="26"/>
      <c r="E10" s="25"/>
      <c r="F10" s="63"/>
      <c r="G10" s="63"/>
      <c r="H10" s="64"/>
      <c r="I10" s="68" t="s">
        <v>43</v>
      </c>
      <c r="J10" s="26"/>
      <c r="K10" s="25"/>
      <c r="L10" s="25"/>
      <c r="M10" s="63"/>
      <c r="N10" s="64"/>
    </row>
    <row r="11" spans="1:14" x14ac:dyDescent="0.2">
      <c r="A11"/>
      <c r="B11" s="71" t="s">
        <v>44</v>
      </c>
      <c r="C11" s="28"/>
      <c r="D11" s="25"/>
      <c r="E11" s="25"/>
      <c r="F11" s="63"/>
      <c r="G11" s="63"/>
      <c r="H11" s="64"/>
      <c r="I11" s="78" t="str">
        <f>B11</f>
        <v>Error warnings, messages and unusual calculation assumptions</v>
      </c>
      <c r="J11" s="28"/>
      <c r="K11" s="25"/>
      <c r="L11" s="25"/>
      <c r="M11" s="63"/>
      <c r="N11" s="64"/>
    </row>
    <row r="12" spans="1:14" x14ac:dyDescent="0.2">
      <c r="A12"/>
      <c r="B12" s="29" t="s">
        <v>45</v>
      </c>
      <c r="C12" s="25"/>
      <c r="D12" s="30"/>
      <c r="E12" s="63"/>
      <c r="F12" s="75"/>
      <c r="G12" s="79"/>
      <c r="H12" s="80"/>
      <c r="I12" s="81" t="s">
        <v>46</v>
      </c>
      <c r="J12" s="82"/>
      <c r="K12" s="82"/>
      <c r="L12" s="82"/>
      <c r="M12" s="79"/>
      <c r="N12" s="80"/>
    </row>
    <row r="13" spans="1:14" ht="12.75" x14ac:dyDescent="0.2">
      <c r="A13"/>
      <c r="B13" s="72" t="s">
        <v>47</v>
      </c>
      <c r="C13" s="69"/>
      <c r="D13" s="32"/>
      <c r="E13" s="32"/>
      <c r="F13" s="65"/>
      <c r="G13" s="65"/>
      <c r="H13" s="66"/>
      <c r="I13" s="76" t="str">
        <f>B13</f>
        <v>Key outputs</v>
      </c>
      <c r="J13" s="77"/>
      <c r="K13" s="45"/>
      <c r="L13" s="45"/>
      <c r="M13" s="65"/>
      <c r="N13" s="66"/>
    </row>
    <row r="14" spans="1:14" ht="15.75" x14ac:dyDescent="0.25">
      <c r="A14"/>
      <c r="B14" s="9" t="s">
        <v>48</v>
      </c>
      <c r="C14" s="33"/>
      <c r="D14" s="33"/>
      <c r="E14"/>
      <c r="F14"/>
      <c r="G14"/>
      <c r="H14"/>
      <c r="I14"/>
      <c r="J14"/>
    </row>
    <row r="15" spans="1:14" ht="12.75" x14ac:dyDescent="0.2">
      <c r="A15"/>
      <c r="B15" s="34" t="s">
        <v>49</v>
      </c>
      <c r="C15" s="61"/>
      <c r="D15" s="35" t="s">
        <v>50</v>
      </c>
      <c r="E15" s="35"/>
      <c r="F15" s="36" t="s">
        <v>51</v>
      </c>
      <c r="G15" s="16"/>
      <c r="H15" s="16"/>
      <c r="I15" s="16"/>
      <c r="J15" s="17"/>
      <c r="L15"/>
    </row>
    <row r="16" spans="1:14" ht="12.75" x14ac:dyDescent="0.2">
      <c r="A16"/>
      <c r="B16" s="31"/>
      <c r="C16" s="37" t="s">
        <v>52</v>
      </c>
      <c r="D16" s="37"/>
      <c r="E16" s="25"/>
      <c r="F16" s="25"/>
      <c r="G16" s="25"/>
      <c r="H16" s="25"/>
      <c r="I16" s="25"/>
      <c r="J16" s="24"/>
    </row>
    <row r="17" spans="1:27" x14ac:dyDescent="0.2">
      <c r="A17"/>
      <c r="B17" s="38"/>
      <c r="C17" s="39"/>
      <c r="D17" s="39"/>
      <c r="E17" s="39"/>
      <c r="F17" s="39"/>
      <c r="G17" s="39"/>
      <c r="H17" s="39"/>
      <c r="I17" s="39"/>
      <c r="J17" s="40"/>
    </row>
    <row r="18" spans="1:27" ht="12.75" x14ac:dyDescent="0.2">
      <c r="A18"/>
      <c r="B18" s="41" t="s">
        <v>53</v>
      </c>
      <c r="D18" s="42" t="s">
        <v>54</v>
      </c>
      <c r="E18" s="42"/>
      <c r="F18" s="42"/>
      <c r="G18" s="42"/>
      <c r="H18" s="42"/>
      <c r="I18" s="25"/>
      <c r="J18" s="24"/>
    </row>
    <row r="19" spans="1:27" x14ac:dyDescent="0.2">
      <c r="A19"/>
      <c r="B19" s="43"/>
      <c r="C19" s="65"/>
      <c r="D19" s="44" t="s">
        <v>55</v>
      </c>
      <c r="E19" s="44"/>
      <c r="F19" s="44"/>
      <c r="G19" s="44"/>
      <c r="H19" s="44"/>
      <c r="I19" s="45"/>
      <c r="J19" s="46"/>
    </row>
    <row r="20" spans="1:27" ht="12.75" x14ac:dyDescent="0.2">
      <c r="A20"/>
      <c r="B20"/>
      <c r="C20"/>
      <c r="D20"/>
      <c r="H20" s="10" t="s">
        <v>36</v>
      </c>
      <c r="I20"/>
      <c r="J20"/>
    </row>
    <row r="21" spans="1:27" ht="18" x14ac:dyDescent="0.25">
      <c r="A21"/>
      <c r="B21" s="11" t="s">
        <v>56</v>
      </c>
      <c r="C21" s="11"/>
      <c r="D21" s="11"/>
      <c r="I21" s="10" t="s">
        <v>37</v>
      </c>
      <c r="J21"/>
    </row>
    <row r="22" spans="1:27" ht="18" x14ac:dyDescent="0.25">
      <c r="A22"/>
      <c r="B22" s="47"/>
      <c r="C22" s="48"/>
      <c r="D22" s="61"/>
      <c r="E22" s="61"/>
      <c r="F22" s="61"/>
      <c r="G22" s="14" t="s">
        <v>57</v>
      </c>
      <c r="H22" s="14" t="s">
        <v>58</v>
      </c>
      <c r="I22" s="49"/>
      <c r="J22" s="17"/>
    </row>
    <row r="23" spans="1:27" ht="12.75" x14ac:dyDescent="0.2">
      <c r="A23"/>
      <c r="B23" s="50" t="s">
        <v>59</v>
      </c>
      <c r="C23" s="51"/>
      <c r="D23" s="51"/>
      <c r="E23" s="51"/>
      <c r="F23" s="51"/>
      <c r="G23" s="52">
        <v>234</v>
      </c>
      <c r="H23" s="53">
        <v>0.24</v>
      </c>
      <c r="I23" s="25"/>
      <c r="J23" s="24"/>
    </row>
    <row r="24" spans="1:27" x14ac:dyDescent="0.2">
      <c r="A24"/>
      <c r="B24" s="54" t="s">
        <v>60</v>
      </c>
      <c r="C24" s="55"/>
      <c r="D24" s="55"/>
      <c r="E24" s="55"/>
      <c r="F24" s="55"/>
      <c r="G24" s="56">
        <v>667</v>
      </c>
      <c r="H24" s="57">
        <v>0.05</v>
      </c>
      <c r="I24" s="25"/>
      <c r="J24" s="24"/>
    </row>
    <row r="25" spans="1:27" x14ac:dyDescent="0.2">
      <c r="A25"/>
      <c r="B25" s="27" t="s">
        <v>61</v>
      </c>
      <c r="C25" s="28"/>
      <c r="D25" s="28"/>
      <c r="E25" s="25"/>
      <c r="F25" s="25"/>
      <c r="G25" s="25"/>
      <c r="H25" s="25"/>
      <c r="I25" s="25"/>
      <c r="J25" s="24"/>
    </row>
    <row r="26" spans="1:27" x14ac:dyDescent="0.2">
      <c r="A26"/>
      <c r="B26" s="58" t="s">
        <v>43</v>
      </c>
      <c r="C26" s="59"/>
      <c r="D26" s="59"/>
      <c r="E26" s="45"/>
      <c r="F26" s="45"/>
      <c r="G26" s="45"/>
      <c r="H26" s="45"/>
      <c r="I26" s="45"/>
      <c r="J26" s="46"/>
    </row>
    <row r="27" spans="1:27" s="60" customFormat="1" x14ac:dyDescent="0.2"/>
    <row r="28" spans="1:27" ht="18" x14ac:dyDescent="0.25">
      <c r="A28" s="6" t="s">
        <v>63</v>
      </c>
    </row>
    <row r="29" spans="1:27" ht="7.5" customHeight="1" x14ac:dyDescent="0.25">
      <c r="A29" s="6"/>
    </row>
    <row r="30" spans="1:27" x14ac:dyDescent="0.2">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x14ac:dyDescent="0.2">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x14ac:dyDescent="0.2">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x14ac:dyDescent="0.2">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x14ac:dyDescent="0.2">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x14ac:dyDescent="0.2">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x14ac:dyDescent="0.2">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x14ac:dyDescent="0.2">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x14ac:dyDescent="0.2">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2.75" x14ac:dyDescent="0.2">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7"/>
  <sheetViews>
    <sheetView showGridLines="0" tabSelected="1" zoomScaleNormal="100" workbookViewId="0">
      <selection activeCell="B4" sqref="B4"/>
    </sheetView>
  </sheetViews>
  <sheetFormatPr defaultColWidth="9.140625" defaultRowHeight="12" customHeight="1" x14ac:dyDescent="0.2"/>
  <cols>
    <col min="1" max="1" width="3.42578125" style="125" customWidth="1"/>
    <col min="2" max="2" width="31.7109375" style="124" customWidth="1"/>
    <col min="3" max="3" width="9.140625" style="124" customWidth="1"/>
    <col min="4" max="4" width="9.140625" style="124"/>
    <col min="5" max="5" width="9.140625" style="125"/>
    <col min="6" max="6" width="10.28515625" style="125" customWidth="1"/>
    <col min="7" max="8" width="9.140625" style="125" customWidth="1"/>
    <col min="9" max="11" width="9.140625" style="125"/>
    <col min="12" max="12" width="9.140625" style="125" customWidth="1"/>
    <col min="13" max="16384" width="9.140625" style="125"/>
  </cols>
  <sheetData>
    <row r="2" spans="2:7" ht="18.75" customHeight="1" x14ac:dyDescent="0.25">
      <c r="B2" s="119" t="s">
        <v>103</v>
      </c>
    </row>
    <row r="4" spans="2:7" ht="12" customHeight="1" x14ac:dyDescent="0.2">
      <c r="B4" s="123" t="s">
        <v>120</v>
      </c>
    </row>
    <row r="5" spans="2:7" ht="12" customHeight="1" x14ac:dyDescent="0.2">
      <c r="B5" s="123" t="s">
        <v>102</v>
      </c>
      <c r="C5" s="123"/>
    </row>
    <row r="6" spans="2:7" ht="12" customHeight="1" x14ac:dyDescent="0.2">
      <c r="B6" s="141"/>
      <c r="C6" s="146" t="s">
        <v>90</v>
      </c>
      <c r="D6" s="146" t="s">
        <v>86</v>
      </c>
      <c r="E6" s="147" t="s">
        <v>89</v>
      </c>
    </row>
    <row r="7" spans="2:7" ht="12" customHeight="1" x14ac:dyDescent="0.2">
      <c r="B7" s="126" t="s">
        <v>105</v>
      </c>
      <c r="C7" s="159">
        <v>0.02</v>
      </c>
      <c r="D7" s="159">
        <v>0.02</v>
      </c>
      <c r="E7" s="159">
        <v>0.02</v>
      </c>
    </row>
    <row r="8" spans="2:7" ht="12" customHeight="1" x14ac:dyDescent="0.2">
      <c r="B8" s="126" t="s">
        <v>1</v>
      </c>
      <c r="C8" s="159">
        <v>2.8000000000000001E-2</v>
      </c>
      <c r="D8" s="159">
        <v>2.8000000000000001E-2</v>
      </c>
      <c r="E8" s="159">
        <v>2.8000000000000001E-2</v>
      </c>
    </row>
    <row r="9" spans="2:7" ht="12" customHeight="1" x14ac:dyDescent="0.2">
      <c r="B9" s="126" t="s">
        <v>67</v>
      </c>
      <c r="C9" s="159">
        <v>7.2999999999999995E-2</v>
      </c>
      <c r="D9" s="159">
        <v>8.5999999999999993E-2</v>
      </c>
      <c r="E9" s="159">
        <v>9.8000000000000004E-2</v>
      </c>
    </row>
    <row r="10" spans="2:7" ht="12" customHeight="1" x14ac:dyDescent="0.2">
      <c r="B10" s="127" t="s">
        <v>0</v>
      </c>
      <c r="C10" s="160">
        <v>2.4E-2</v>
      </c>
      <c r="D10" s="160">
        <f>C10</f>
        <v>2.4E-2</v>
      </c>
      <c r="E10" s="160">
        <f>C10</f>
        <v>2.4E-2</v>
      </c>
    </row>
    <row r="11" spans="2:7" ht="12" customHeight="1" x14ac:dyDescent="0.2">
      <c r="B11" s="128"/>
      <c r="C11" s="129"/>
      <c r="D11" s="129"/>
      <c r="E11" s="130"/>
    </row>
    <row r="12" spans="2:7" ht="12" customHeight="1" x14ac:dyDescent="0.2">
      <c r="B12" s="142" t="s">
        <v>101</v>
      </c>
      <c r="C12" s="129"/>
      <c r="D12" s="129"/>
      <c r="E12" s="130"/>
    </row>
    <row r="13" spans="2:7" ht="12" customHeight="1" x14ac:dyDescent="0.2">
      <c r="B13" s="141"/>
      <c r="C13" s="146" t="s">
        <v>90</v>
      </c>
      <c r="D13" s="146" t="s">
        <v>86</v>
      </c>
      <c r="E13" s="147" t="s">
        <v>89</v>
      </c>
    </row>
    <row r="14" spans="2:7" ht="12" customHeight="1" x14ac:dyDescent="0.2">
      <c r="B14" s="126" t="s">
        <v>105</v>
      </c>
      <c r="C14" s="159">
        <v>4.3999999999999997E-2</v>
      </c>
      <c r="D14" s="159">
        <f>C14</f>
        <v>4.3999999999999997E-2</v>
      </c>
      <c r="E14" s="159">
        <f>C14</f>
        <v>4.3999999999999997E-2</v>
      </c>
      <c r="G14" s="125" t="s">
        <v>65</v>
      </c>
    </row>
    <row r="15" spans="2:7" ht="12" customHeight="1" x14ac:dyDescent="0.2">
      <c r="B15" s="126" t="s">
        <v>1</v>
      </c>
      <c r="C15" s="159">
        <v>3.1E-2</v>
      </c>
      <c r="D15" s="159">
        <f>C15</f>
        <v>3.1E-2</v>
      </c>
      <c r="E15" s="159">
        <f>C15</f>
        <v>3.1E-2</v>
      </c>
    </row>
    <row r="16" spans="2:7" ht="12" customHeight="1" x14ac:dyDescent="0.2">
      <c r="B16" s="126" t="s">
        <v>67</v>
      </c>
      <c r="C16" s="159">
        <v>5.5E-2</v>
      </c>
      <c r="D16" s="159">
        <v>0.06</v>
      </c>
      <c r="E16" s="159">
        <v>6.5000000000000002E-2</v>
      </c>
    </row>
    <row r="17" spans="2:9" ht="12" customHeight="1" x14ac:dyDescent="0.2">
      <c r="B17" s="127" t="s">
        <v>0</v>
      </c>
      <c r="C17" s="160">
        <v>2.4E-2</v>
      </c>
      <c r="D17" s="160">
        <f>C17</f>
        <v>2.4E-2</v>
      </c>
      <c r="E17" s="160">
        <f>C17</f>
        <v>2.4E-2</v>
      </c>
    </row>
    <row r="18" spans="2:9" ht="12" customHeight="1" x14ac:dyDescent="0.2">
      <c r="B18" s="128"/>
      <c r="C18" s="128"/>
    </row>
    <row r="19" spans="2:9" ht="12" customHeight="1" x14ac:dyDescent="0.2">
      <c r="B19" s="123" t="s">
        <v>104</v>
      </c>
    </row>
    <row r="20" spans="2:9" ht="12" customHeight="1" x14ac:dyDescent="0.2">
      <c r="B20" s="210" t="s">
        <v>91</v>
      </c>
      <c r="C20" s="212" t="s">
        <v>92</v>
      </c>
      <c r="D20" s="212"/>
      <c r="E20" s="212"/>
      <c r="F20" s="148" t="s">
        <v>95</v>
      </c>
      <c r="G20" s="148" t="s">
        <v>96</v>
      </c>
    </row>
    <row r="21" spans="2:9" ht="12" customHeight="1" x14ac:dyDescent="0.2">
      <c r="B21" s="211"/>
      <c r="C21" s="213"/>
      <c r="D21" s="213"/>
      <c r="E21" s="213"/>
      <c r="F21" s="149"/>
      <c r="G21" s="149"/>
    </row>
    <row r="22" spans="2:9" ht="12" customHeight="1" x14ac:dyDescent="0.2">
      <c r="B22" s="131"/>
      <c r="C22" s="132" t="s">
        <v>87</v>
      </c>
      <c r="D22" s="132" t="s">
        <v>88</v>
      </c>
      <c r="E22" s="132" t="s">
        <v>93</v>
      </c>
      <c r="F22" s="133"/>
      <c r="G22" s="133"/>
    </row>
    <row r="23" spans="2:9" ht="12" customHeight="1" x14ac:dyDescent="0.2">
      <c r="B23" s="135" t="s">
        <v>113</v>
      </c>
      <c r="C23" s="161">
        <v>0.9</v>
      </c>
      <c r="D23" s="161">
        <f t="shared" ref="D23:D25" si="0">AVERAGE(C23,E23)</f>
        <v>1</v>
      </c>
      <c r="E23" s="161">
        <v>1.1000000000000001</v>
      </c>
      <c r="F23" s="134" t="s">
        <v>85</v>
      </c>
      <c r="G23" s="196">
        <v>0.6</v>
      </c>
    </row>
    <row r="24" spans="2:9" ht="12" customHeight="1" x14ac:dyDescent="0.2">
      <c r="B24" s="135" t="s">
        <v>94</v>
      </c>
      <c r="C24" s="161">
        <v>0.6</v>
      </c>
      <c r="D24" s="161">
        <f t="shared" si="0"/>
        <v>0.7</v>
      </c>
      <c r="E24" s="161">
        <v>0.8</v>
      </c>
      <c r="F24" s="134" t="s">
        <v>85</v>
      </c>
      <c r="G24" s="196">
        <v>0.6</v>
      </c>
      <c r="I24" s="125" t="s">
        <v>65</v>
      </c>
    </row>
    <row r="25" spans="2:9" ht="12" customHeight="1" x14ac:dyDescent="0.2">
      <c r="B25" s="135" t="s">
        <v>115</v>
      </c>
      <c r="C25" s="161">
        <v>0.8</v>
      </c>
      <c r="D25" s="161">
        <f t="shared" si="0"/>
        <v>0.9</v>
      </c>
      <c r="E25" s="161">
        <v>1</v>
      </c>
      <c r="F25" s="134" t="s">
        <v>85</v>
      </c>
      <c r="G25" s="196">
        <v>0.6</v>
      </c>
    </row>
    <row r="26" spans="2:9" ht="12" customHeight="1" x14ac:dyDescent="0.2">
      <c r="B26" s="135" t="s">
        <v>116</v>
      </c>
      <c r="C26" s="161">
        <v>0.7</v>
      </c>
      <c r="D26" s="161">
        <f>AVERAGE(C26,E26)</f>
        <v>0.85</v>
      </c>
      <c r="E26" s="161">
        <v>1</v>
      </c>
      <c r="F26" s="134" t="s">
        <v>85</v>
      </c>
      <c r="G26" s="196">
        <v>0.6</v>
      </c>
    </row>
    <row r="27" spans="2:9" ht="12" customHeight="1" x14ac:dyDescent="0.2">
      <c r="B27" s="135" t="s">
        <v>117</v>
      </c>
      <c r="C27" s="161">
        <v>0.7</v>
      </c>
      <c r="D27" s="161">
        <f t="shared" ref="D27:D28" si="1">AVERAGE(C27,E27)</f>
        <v>0.85</v>
      </c>
      <c r="E27" s="161">
        <v>1</v>
      </c>
      <c r="F27" s="134" t="s">
        <v>85</v>
      </c>
      <c r="G27" s="196">
        <v>0.6</v>
      </c>
    </row>
    <row r="28" spans="2:9" ht="12" customHeight="1" x14ac:dyDescent="0.2">
      <c r="B28" s="135" t="s">
        <v>118</v>
      </c>
      <c r="C28" s="161">
        <v>0.8</v>
      </c>
      <c r="D28" s="161">
        <f t="shared" si="1"/>
        <v>0.9</v>
      </c>
      <c r="E28" s="161">
        <v>1</v>
      </c>
      <c r="F28" s="134" t="s">
        <v>85</v>
      </c>
      <c r="G28" s="196">
        <v>0.5</v>
      </c>
    </row>
    <row r="29" spans="2:9" ht="12" customHeight="1" x14ac:dyDescent="0.2">
      <c r="B29" s="136" t="s">
        <v>119</v>
      </c>
      <c r="C29" s="162">
        <v>0.9</v>
      </c>
      <c r="D29" s="162">
        <f>AVERAGE(C29,E29)</f>
        <v>1</v>
      </c>
      <c r="E29" s="162">
        <v>1.1000000000000001</v>
      </c>
      <c r="F29" s="133" t="s">
        <v>85</v>
      </c>
      <c r="G29" s="163">
        <v>0.2</v>
      </c>
    </row>
    <row r="30" spans="2:9" ht="12" customHeight="1" x14ac:dyDescent="0.2">
      <c r="B30" s="192"/>
      <c r="C30" s="193"/>
      <c r="D30" s="193"/>
      <c r="E30" s="193"/>
      <c r="F30" s="194"/>
      <c r="G30" s="195"/>
    </row>
    <row r="31" spans="2:9" ht="12" customHeight="1" x14ac:dyDescent="0.2">
      <c r="B31" s="158" t="s">
        <v>114</v>
      </c>
      <c r="C31" s="144"/>
      <c r="D31" s="144"/>
      <c r="E31" s="144"/>
      <c r="F31" s="143"/>
      <c r="G31" s="145"/>
    </row>
    <row r="33" spans="2:2" ht="12" customHeight="1" x14ac:dyDescent="0.2">
      <c r="B33" s="138" t="s">
        <v>111</v>
      </c>
    </row>
    <row r="34" spans="2:2" ht="12" customHeight="1" x14ac:dyDescent="0.2">
      <c r="B34" s="139" t="s">
        <v>106</v>
      </c>
    </row>
    <row r="35" spans="2:2" ht="12" customHeight="1" x14ac:dyDescent="0.2">
      <c r="B35" s="156" t="s">
        <v>107</v>
      </c>
    </row>
    <row r="36" spans="2:2" ht="12" customHeight="1" x14ac:dyDescent="0.2">
      <c r="B36" s="140" t="s">
        <v>47</v>
      </c>
    </row>
    <row r="37" spans="2:2" ht="12" customHeight="1" x14ac:dyDescent="0.2">
      <c r="B37" s="157" t="s">
        <v>41</v>
      </c>
    </row>
  </sheetData>
  <mergeCells count="2">
    <mergeCell ref="B20:B21"/>
    <mergeCell ref="C20:E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WACC</vt:lpstr>
      <vt:lpstr>Examples</vt:lpstr>
      <vt:lpstr>WACC Parameters</vt:lpstr>
      <vt:lpstr>Beta_of_1_and_gearing_of_60</vt:lpstr>
      <vt:lpstr>Industry</vt:lpstr>
      <vt:lpstr>WACC!Print_Area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Maria Tortura</cp:lastModifiedBy>
  <cp:lastPrinted>2016-08-11T04:49:40Z</cp:lastPrinted>
  <dcterms:created xsi:type="dcterms:W3CDTF">1998-01-08T05:01:38Z</dcterms:created>
  <dcterms:modified xsi:type="dcterms:W3CDTF">2016-08-19T06:54:02Z</dcterms:modified>
</cp:coreProperties>
</file>